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490" windowHeight="8100" tabRatio="1000"/>
  </bookViews>
  <sheets>
    <sheet name="内訳書" sheetId="205" r:id="rId1"/>
    <sheet name="別紙1" sheetId="208" r:id="rId2"/>
    <sheet name="低圧一覧" sheetId="198" r:id="rId3"/>
    <sheet name="低圧内訳" sheetId="199" r:id="rId4"/>
    <sheet name="従量A一覧" sheetId="203" r:id="rId5"/>
    <sheet name="従量A内訳" sheetId="201" r:id="rId6"/>
    <sheet name="従量Ｂ一覧" sheetId="204" r:id="rId7"/>
    <sheet name="従量Ｂ内訳" sheetId="200" r:id="rId8"/>
    <sheet name="従量Ｃ一覧" sheetId="210" r:id="rId9"/>
    <sheet name="従量Ｃ内訳" sheetId="209" r:id="rId10"/>
  </sheets>
  <definedNames>
    <definedName name="_xlnm._FilterDatabase" localSheetId="1" hidden="1">別紙1!$A$4:$AS$431</definedName>
    <definedName name="_xlnm.Print_Area" localSheetId="4">従量A一覧!$A$1:$G$14</definedName>
    <definedName name="_xlnm.Print_Area" localSheetId="6">従量Ｂ一覧!$A$1:$I$152</definedName>
    <definedName name="_xlnm.Print_Area" localSheetId="7">従量Ｂ内訳!$A$1:$Q$2794</definedName>
    <definedName name="_xlnm.Print_Area" localSheetId="8">従量Ｃ一覧!$A$1:$I$9</definedName>
    <definedName name="_xlnm.Print_Area" localSheetId="2">低圧一覧!$A$1:$I$269</definedName>
    <definedName name="_xlnm.Print_Area" localSheetId="3">低圧内訳!$A$1:$I$4998</definedName>
    <definedName name="_xlnm.Print_Area" localSheetId="0">内訳書!$A$1:$H$31</definedName>
    <definedName name="_xlnm.Print_Area" localSheetId="1">別紙1!$A$1:$AS$442</definedName>
    <definedName name="_xlnm.Print_Area">#REF!</definedName>
    <definedName name="_xlnm.Print_Titles" localSheetId="4">従量A一覧!$3:$4</definedName>
    <definedName name="_xlnm.Print_Titles" localSheetId="5">従量A内訳!$1:$1</definedName>
    <definedName name="_xlnm.Print_Titles" localSheetId="6">従量Ｂ一覧!$3:$4</definedName>
    <definedName name="_xlnm.Print_Titles" localSheetId="7">従量Ｂ内訳!$1:$1</definedName>
    <definedName name="_xlnm.Print_Titles" localSheetId="8">従量Ｃ一覧!$3:$4</definedName>
    <definedName name="_xlnm.Print_Titles" localSheetId="9">従量Ｃ内訳!$1:$1</definedName>
    <definedName name="_xlnm.Print_Titles" localSheetId="2">低圧一覧!$3:$4</definedName>
    <definedName name="_xlnm.Print_Titles" localSheetId="3">低圧内訳!$1:$1</definedName>
    <definedName name="_xlnm.Print_Titles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U268" i="208" l="1"/>
  <c r="AV268" i="208" s="1"/>
  <c r="AU269" i="208"/>
  <c r="AV269" i="208"/>
  <c r="AU270" i="208"/>
  <c r="AV270" i="208"/>
  <c r="AU271" i="208"/>
  <c r="AV271" i="208"/>
  <c r="AU272" i="208"/>
  <c r="AV272" i="208"/>
  <c r="AU273" i="208"/>
  <c r="AV273" i="208"/>
  <c r="AU274" i="208"/>
  <c r="AV274" i="208"/>
  <c r="AU275" i="208"/>
  <c r="AV275" i="208"/>
  <c r="AU276" i="208"/>
  <c r="AV276" i="208"/>
  <c r="AU277" i="208"/>
  <c r="AV277" i="208"/>
  <c r="AU278" i="208"/>
  <c r="AV278" i="208"/>
  <c r="AU279" i="208"/>
  <c r="AV279" i="208"/>
  <c r="AU280" i="208"/>
  <c r="AV280" i="208"/>
  <c r="AU281" i="208"/>
  <c r="AV281" i="208"/>
  <c r="AU282" i="208"/>
  <c r="AV282" i="208"/>
  <c r="AU283" i="208"/>
  <c r="AV283" i="208"/>
  <c r="AU284" i="208"/>
  <c r="AV284" i="208"/>
  <c r="AU285" i="208"/>
  <c r="AV285" i="208"/>
  <c r="AU286" i="208"/>
  <c r="AV286" i="208"/>
  <c r="AU287" i="208"/>
  <c r="AV287" i="208"/>
  <c r="AU288" i="208"/>
  <c r="AV288" i="208"/>
  <c r="AU289" i="208"/>
  <c r="AV289" i="208"/>
  <c r="AU290" i="208"/>
  <c r="AV290" i="208"/>
  <c r="AU291" i="208"/>
  <c r="AV291" i="208"/>
  <c r="AU292" i="208"/>
  <c r="AV292" i="208" s="1"/>
  <c r="AU293" i="208"/>
  <c r="AV293" i="208"/>
  <c r="AU294" i="208"/>
  <c r="AV294" i="208" s="1"/>
  <c r="AU295" i="208"/>
  <c r="AV295" i="208"/>
  <c r="AU296" i="208"/>
  <c r="AV296" i="208" s="1"/>
  <c r="AU297" i="208"/>
  <c r="AV297" i="208"/>
  <c r="AU298" i="208"/>
  <c r="AV298" i="208" s="1"/>
  <c r="AU299" i="208"/>
  <c r="AV299" i="208"/>
  <c r="AU300" i="208"/>
  <c r="AV300" i="208" s="1"/>
  <c r="AU301" i="208"/>
  <c r="AV301" i="208"/>
  <c r="AU302" i="208"/>
  <c r="AV302" i="208" s="1"/>
  <c r="AU303" i="208"/>
  <c r="AV303" i="208"/>
  <c r="AU304" i="208"/>
  <c r="AV304" i="208" s="1"/>
  <c r="AU305" i="208"/>
  <c r="AV305" i="208"/>
  <c r="AU306" i="208"/>
  <c r="AV306" i="208" s="1"/>
  <c r="AU307" i="208"/>
  <c r="AV307" i="208"/>
  <c r="AU308" i="208"/>
  <c r="AV308" i="208" s="1"/>
  <c r="AU309" i="208"/>
  <c r="AV309" i="208"/>
  <c r="AU310" i="208"/>
  <c r="AV310" i="208" s="1"/>
  <c r="AU311" i="208"/>
  <c r="AV311" i="208"/>
  <c r="AU312" i="208"/>
  <c r="AV312" i="208" s="1"/>
  <c r="AU313" i="208"/>
  <c r="AV313" i="208"/>
  <c r="AU314" i="208"/>
  <c r="AV314" i="208" s="1"/>
  <c r="AU315" i="208"/>
  <c r="AV315" i="208"/>
  <c r="AU316" i="208"/>
  <c r="AV316" i="208" s="1"/>
  <c r="AU317" i="208"/>
  <c r="AV317" i="208"/>
  <c r="AU318" i="208"/>
  <c r="AV318" i="208" s="1"/>
  <c r="AU319" i="208"/>
  <c r="AV319" i="208"/>
  <c r="AU320" i="208"/>
  <c r="AV320" i="208" s="1"/>
  <c r="AU321" i="208"/>
  <c r="AV321" i="208"/>
  <c r="AU322" i="208"/>
  <c r="AV322" i="208" s="1"/>
  <c r="AU323" i="208"/>
  <c r="AV323" i="208"/>
  <c r="AU324" i="208"/>
  <c r="AV324" i="208" s="1"/>
  <c r="AU325" i="208"/>
  <c r="AV325" i="208"/>
  <c r="AU326" i="208"/>
  <c r="AV326" i="208" s="1"/>
  <c r="AU327" i="208"/>
  <c r="AV327" i="208"/>
  <c r="AU328" i="208"/>
  <c r="AV328" i="208" s="1"/>
  <c r="AU329" i="208"/>
  <c r="AV329" i="208"/>
  <c r="AU330" i="208"/>
  <c r="AV330" i="208" s="1"/>
  <c r="AU331" i="208"/>
  <c r="AV331" i="208"/>
  <c r="AU332" i="208"/>
  <c r="AV332" i="208" s="1"/>
  <c r="AU333" i="208"/>
  <c r="AV333" i="208"/>
  <c r="AU334" i="208"/>
  <c r="AV334" i="208" s="1"/>
  <c r="AU335" i="208"/>
  <c r="AV335" i="208"/>
  <c r="AU336" i="208"/>
  <c r="AV336" i="208" s="1"/>
  <c r="AU337" i="208"/>
  <c r="AV337" i="208"/>
  <c r="AU338" i="208"/>
  <c r="AV338" i="208" s="1"/>
  <c r="AU339" i="208"/>
  <c r="AV339" i="208"/>
  <c r="AU340" i="208"/>
  <c r="AV340" i="208" s="1"/>
  <c r="AU341" i="208"/>
  <c r="AV341" i="208"/>
  <c r="AU342" i="208"/>
  <c r="AV342" i="208" s="1"/>
  <c r="AU343" i="208"/>
  <c r="AV343" i="208"/>
  <c r="AU344" i="208"/>
  <c r="AV344" i="208" s="1"/>
  <c r="AU345" i="208"/>
  <c r="AV345" i="208"/>
  <c r="AU346" i="208"/>
  <c r="AV346" i="208" s="1"/>
  <c r="AU347" i="208"/>
  <c r="AV347" i="208"/>
  <c r="AU348" i="208"/>
  <c r="AV348" i="208" s="1"/>
  <c r="AU349" i="208"/>
  <c r="AV349" i="208"/>
  <c r="AU350" i="208"/>
  <c r="AV350" i="208" s="1"/>
  <c r="AU351" i="208"/>
  <c r="AV351" i="208"/>
  <c r="AU352" i="208"/>
  <c r="AV352" i="208" s="1"/>
  <c r="AU353" i="208"/>
  <c r="AV353" i="208"/>
  <c r="AU354" i="208"/>
  <c r="AV354" i="208" s="1"/>
  <c r="AU355" i="208"/>
  <c r="AV355" i="208"/>
  <c r="AU356" i="208"/>
  <c r="AV356" i="208" s="1"/>
  <c r="AU357" i="208"/>
  <c r="AV357" i="208"/>
  <c r="AU358" i="208"/>
  <c r="AV358" i="208" s="1"/>
  <c r="AU359" i="208"/>
  <c r="AV359" i="208"/>
  <c r="AU360" i="208"/>
  <c r="AV360" i="208" s="1"/>
  <c r="AU361" i="208"/>
  <c r="AV361" i="208"/>
  <c r="AU362" i="208"/>
  <c r="AV362" i="208" s="1"/>
  <c r="AU363" i="208"/>
  <c r="AV363" i="208"/>
  <c r="AU364" i="208"/>
  <c r="AV364" i="208" s="1"/>
  <c r="AU365" i="208"/>
  <c r="AV365" i="208"/>
  <c r="AU366" i="208"/>
  <c r="AV366" i="208" s="1"/>
  <c r="AU367" i="208"/>
  <c r="AV367" i="208"/>
  <c r="AU368" i="208"/>
  <c r="AV368" i="208" s="1"/>
  <c r="AU369" i="208"/>
  <c r="AV369" i="208"/>
  <c r="AU370" i="208"/>
  <c r="AV370" i="208" s="1"/>
  <c r="AU371" i="208"/>
  <c r="AV371" i="208"/>
  <c r="AU372" i="208"/>
  <c r="AV372" i="208" s="1"/>
  <c r="AU373" i="208"/>
  <c r="AV373" i="208"/>
  <c r="AU374" i="208"/>
  <c r="AV374" i="208" s="1"/>
  <c r="AU375" i="208"/>
  <c r="AV375" i="208"/>
  <c r="AU376" i="208"/>
  <c r="AV376" i="208" s="1"/>
  <c r="AU377" i="208"/>
  <c r="AV377" i="208"/>
  <c r="AU378" i="208"/>
  <c r="AV378" i="208" s="1"/>
  <c r="AU379" i="208"/>
  <c r="AV379" i="208"/>
  <c r="AU380" i="208"/>
  <c r="AV380" i="208" s="1"/>
  <c r="AU381" i="208"/>
  <c r="AV381" i="208"/>
  <c r="AU382" i="208"/>
  <c r="AV382" i="208" s="1"/>
  <c r="AU383" i="208"/>
  <c r="AV383" i="208"/>
  <c r="AU384" i="208"/>
  <c r="AV384" i="208" s="1"/>
  <c r="AU385" i="208"/>
  <c r="AV385" i="208"/>
  <c r="AU386" i="208"/>
  <c r="AV386" i="208" s="1"/>
  <c r="AU387" i="208"/>
  <c r="AV387" i="208"/>
  <c r="AU388" i="208"/>
  <c r="AV388" i="208" s="1"/>
  <c r="AU389" i="208"/>
  <c r="AV389" i="208"/>
  <c r="AU390" i="208"/>
  <c r="AV390" i="208" s="1"/>
  <c r="AU391" i="208"/>
  <c r="AV391" i="208"/>
  <c r="AU392" i="208"/>
  <c r="AV392" i="208" s="1"/>
  <c r="AU393" i="208"/>
  <c r="AV393" i="208"/>
  <c r="AU394" i="208"/>
  <c r="AV394" i="208" s="1"/>
  <c r="AU395" i="208"/>
  <c r="AV395" i="208"/>
  <c r="AU396" i="208"/>
  <c r="AV396" i="208" s="1"/>
  <c r="AU397" i="208"/>
  <c r="AV397" i="208"/>
  <c r="AU398" i="208"/>
  <c r="AV398" i="208" s="1"/>
  <c r="AU399" i="208"/>
  <c r="AV399" i="208"/>
  <c r="AU400" i="208"/>
  <c r="AV400" i="208" s="1"/>
  <c r="AU401" i="208"/>
  <c r="AV401" i="208"/>
  <c r="AU402" i="208"/>
  <c r="AV402" i="208" s="1"/>
  <c r="AU403" i="208"/>
  <c r="AV403" i="208"/>
  <c r="AU404" i="208"/>
  <c r="AV404" i="208" s="1"/>
  <c r="AU405" i="208"/>
  <c r="AV405" i="208"/>
  <c r="AU406" i="208"/>
  <c r="AV406" i="208" s="1"/>
  <c r="AU407" i="208"/>
  <c r="AV407" i="208"/>
  <c r="AU408" i="208"/>
  <c r="AV408" i="208" s="1"/>
  <c r="AU409" i="208"/>
  <c r="AV409" i="208"/>
  <c r="AU410" i="208"/>
  <c r="AV410" i="208" s="1"/>
  <c r="AU411" i="208"/>
  <c r="AV411" i="208"/>
  <c r="AU412" i="208"/>
  <c r="AV412" i="208" s="1"/>
  <c r="AU413" i="208"/>
  <c r="AV413" i="208"/>
  <c r="AU414" i="208"/>
  <c r="AV414" i="208" s="1"/>
  <c r="AU415" i="208"/>
  <c r="AV415" i="208"/>
  <c r="AU416" i="208"/>
  <c r="AV416" i="208" s="1"/>
  <c r="AU417" i="208"/>
  <c r="AV417" i="208"/>
  <c r="AU418" i="208"/>
  <c r="AV418" i="208" s="1"/>
  <c r="AU419" i="208"/>
  <c r="AV419" i="208"/>
  <c r="AU420" i="208"/>
  <c r="AV420" i="208" s="1"/>
  <c r="AU421" i="208"/>
  <c r="AV421" i="208"/>
  <c r="AU422" i="208"/>
  <c r="AV422" i="208" s="1"/>
  <c r="AU423" i="208"/>
  <c r="AV423" i="208"/>
  <c r="AU424" i="208"/>
  <c r="AV424" i="208" s="1"/>
  <c r="AU425" i="208"/>
  <c r="AV425" i="208"/>
  <c r="AU426" i="208"/>
  <c r="AV426" i="208" s="1"/>
  <c r="AU427" i="208"/>
  <c r="AV427" i="208"/>
  <c r="AU428" i="208"/>
  <c r="AV428" i="208" s="1"/>
  <c r="AU429" i="208"/>
  <c r="AV429" i="208"/>
  <c r="AU430" i="208"/>
  <c r="AV430" i="208" s="1"/>
  <c r="AU431" i="208"/>
  <c r="AV431" i="208"/>
  <c r="AU432" i="208"/>
  <c r="AV432" i="208" s="1"/>
  <c r="AU433" i="208"/>
  <c r="AV433" i="208"/>
  <c r="AU434" i="208"/>
  <c r="AV434" i="208" s="1"/>
  <c r="AU435" i="208"/>
  <c r="AV435" i="208"/>
  <c r="AU436" i="208"/>
  <c r="AV436" i="208" s="1"/>
  <c r="AU437" i="208"/>
  <c r="AV437" i="208"/>
  <c r="AU438" i="208"/>
  <c r="AV438" i="208" s="1"/>
  <c r="AU439" i="208"/>
  <c r="AV439" i="208"/>
  <c r="AS123" i="208"/>
  <c r="AR123" i="208"/>
  <c r="AQ123" i="208"/>
  <c r="AU6" i="208"/>
  <c r="AU7" i="208"/>
  <c r="AU8" i="208"/>
  <c r="AU9" i="208"/>
  <c r="AU10" i="208"/>
  <c r="AU11" i="208"/>
  <c r="AU12" i="208"/>
  <c r="AU13" i="208"/>
  <c r="AU14" i="208"/>
  <c r="AU15" i="208"/>
  <c r="AU16" i="208"/>
  <c r="AU17" i="208"/>
  <c r="AU18" i="208"/>
  <c r="AU19" i="208"/>
  <c r="AU20" i="208"/>
  <c r="AU21" i="208"/>
  <c r="AU22" i="208"/>
  <c r="AU23" i="208"/>
  <c r="AU24" i="208"/>
  <c r="AU25" i="208"/>
  <c r="AU26" i="208"/>
  <c r="AU27" i="208"/>
  <c r="AU28" i="208"/>
  <c r="AU29" i="208"/>
  <c r="AU30" i="208"/>
  <c r="AU31" i="208"/>
  <c r="AU32" i="208"/>
  <c r="AU33" i="208"/>
  <c r="AU34" i="208"/>
  <c r="AU35" i="208"/>
  <c r="AU36" i="208"/>
  <c r="AU37" i="208"/>
  <c r="AU38" i="208"/>
  <c r="AU39" i="208"/>
  <c r="AU40" i="208"/>
  <c r="AU41" i="208"/>
  <c r="AU42" i="208"/>
  <c r="AU43" i="208"/>
  <c r="AU44" i="208"/>
  <c r="AU45" i="208"/>
  <c r="AU46" i="208"/>
  <c r="AU47" i="208"/>
  <c r="AU48" i="208"/>
  <c r="AU49" i="208"/>
  <c r="AU50" i="208"/>
  <c r="AU51" i="208"/>
  <c r="AU52" i="208"/>
  <c r="AU53" i="208"/>
  <c r="AU54" i="208"/>
  <c r="AU55" i="208"/>
  <c r="AU56" i="208"/>
  <c r="AU57" i="208"/>
  <c r="AU58" i="208"/>
  <c r="AU59" i="208"/>
  <c r="AU60" i="208"/>
  <c r="AU61" i="208"/>
  <c r="AU62" i="208"/>
  <c r="AU63" i="208"/>
  <c r="AU64" i="208"/>
  <c r="AU65" i="208"/>
  <c r="AU66" i="208"/>
  <c r="AU67" i="208"/>
  <c r="AU68" i="208"/>
  <c r="AU69" i="208"/>
  <c r="AU70" i="208"/>
  <c r="AU71" i="208"/>
  <c r="AU72" i="208"/>
  <c r="AU73" i="208"/>
  <c r="AU74" i="208"/>
  <c r="AU75" i="208"/>
  <c r="AU76" i="208"/>
  <c r="AU77" i="208"/>
  <c r="AU78" i="208"/>
  <c r="AU79" i="208"/>
  <c r="AU80" i="208"/>
  <c r="AU81" i="208"/>
  <c r="AU82" i="208"/>
  <c r="AU83" i="208"/>
  <c r="AU84" i="208"/>
  <c r="AU85" i="208"/>
  <c r="AU86" i="208"/>
  <c r="AU87" i="208"/>
  <c r="AU88" i="208"/>
  <c r="AU89" i="208"/>
  <c r="AU90" i="208"/>
  <c r="AU91" i="208"/>
  <c r="AU92" i="208"/>
  <c r="AU93" i="208"/>
  <c r="AU94" i="208"/>
  <c r="AU95" i="208"/>
  <c r="AU96" i="208"/>
  <c r="AU97" i="208"/>
  <c r="AU98" i="208"/>
  <c r="AU99" i="208"/>
  <c r="AU100" i="208"/>
  <c r="AU101" i="208"/>
  <c r="AU102" i="208"/>
  <c r="AU103" i="208"/>
  <c r="AU104" i="208"/>
  <c r="AU105" i="208"/>
  <c r="AU106" i="208"/>
  <c r="AU107" i="208"/>
  <c r="AU108" i="208"/>
  <c r="AU109" i="208"/>
  <c r="AU110" i="208"/>
  <c r="AU111" i="208"/>
  <c r="AU112" i="208"/>
  <c r="AU113" i="208"/>
  <c r="AU114" i="208"/>
  <c r="AU115" i="208"/>
  <c r="AU116" i="208"/>
  <c r="AU117" i="208"/>
  <c r="AU118" i="208"/>
  <c r="AU119" i="208"/>
  <c r="AU120" i="208"/>
  <c r="AU121" i="208"/>
  <c r="AU122" i="208"/>
  <c r="AU123" i="208"/>
  <c r="AU124" i="208"/>
  <c r="AU125" i="208"/>
  <c r="AU126" i="208"/>
  <c r="AU127" i="208"/>
  <c r="AU128" i="208"/>
  <c r="AU129" i="208"/>
  <c r="AU130" i="208"/>
  <c r="AU131" i="208"/>
  <c r="AU132" i="208"/>
  <c r="AU133" i="208"/>
  <c r="AU134" i="208"/>
  <c r="AU135" i="208"/>
  <c r="AU136" i="208"/>
  <c r="AU137" i="208"/>
  <c r="AU138" i="208"/>
  <c r="AU139" i="208"/>
  <c r="AU140" i="208"/>
  <c r="AU141" i="208"/>
  <c r="AU142" i="208"/>
  <c r="AU143" i="208"/>
  <c r="AU144" i="208"/>
  <c r="AU145" i="208"/>
  <c r="AU146" i="208"/>
  <c r="AU147" i="208"/>
  <c r="AU148" i="208"/>
  <c r="AU149" i="208"/>
  <c r="AU150" i="208"/>
  <c r="AU151" i="208"/>
  <c r="AU152" i="208"/>
  <c r="AU153" i="208"/>
  <c r="AU154" i="208"/>
  <c r="AU155" i="208"/>
  <c r="AU156" i="208"/>
  <c r="AU157" i="208"/>
  <c r="AU158" i="208"/>
  <c r="AU159" i="208"/>
  <c r="AU160" i="208"/>
  <c r="AU161" i="208"/>
  <c r="AU162" i="208"/>
  <c r="AU163" i="208"/>
  <c r="AU164" i="208"/>
  <c r="AU165" i="208"/>
  <c r="AU166" i="208"/>
  <c r="AU167" i="208"/>
  <c r="AU168" i="208"/>
  <c r="AU169" i="208"/>
  <c r="AU170" i="208"/>
  <c r="AU171" i="208"/>
  <c r="AU172" i="208"/>
  <c r="AU173" i="208"/>
  <c r="AU174" i="208"/>
  <c r="AU175" i="208"/>
  <c r="AU176" i="208"/>
  <c r="AU177" i="208"/>
  <c r="AU178" i="208"/>
  <c r="AU179" i="208"/>
  <c r="AU180" i="208"/>
  <c r="AU181" i="208"/>
  <c r="AU182" i="208"/>
  <c r="AU183" i="208"/>
  <c r="AU184" i="208"/>
  <c r="AU185" i="208"/>
  <c r="AU186" i="208"/>
  <c r="AU187" i="208"/>
  <c r="AU188" i="208"/>
  <c r="AU189" i="208"/>
  <c r="AU190" i="208"/>
  <c r="AU191" i="208"/>
  <c r="AU192" i="208"/>
  <c r="AU193" i="208"/>
  <c r="AU194" i="208"/>
  <c r="AU195" i="208"/>
  <c r="AU196" i="208"/>
  <c r="AU197" i="208"/>
  <c r="AU198" i="208"/>
  <c r="AU199" i="208"/>
  <c r="AU200" i="208"/>
  <c r="AU201" i="208"/>
  <c r="AU202" i="208"/>
  <c r="AU203" i="208"/>
  <c r="AU204" i="208"/>
  <c r="AU205" i="208"/>
  <c r="AU206" i="208"/>
  <c r="AU207" i="208"/>
  <c r="AU208" i="208"/>
  <c r="AU209" i="208"/>
  <c r="AU210" i="208"/>
  <c r="AU211" i="208"/>
  <c r="AU212" i="208"/>
  <c r="AU213" i="208"/>
  <c r="AU214" i="208"/>
  <c r="AU215" i="208"/>
  <c r="AU216" i="208"/>
  <c r="AU217" i="208"/>
  <c r="AU218" i="208"/>
  <c r="AU219" i="208"/>
  <c r="AU220" i="208"/>
  <c r="AU221" i="208"/>
  <c r="AU222" i="208"/>
  <c r="AU223" i="208"/>
  <c r="AU224" i="208"/>
  <c r="AU225" i="208"/>
  <c r="AU226" i="208"/>
  <c r="AU227" i="208"/>
  <c r="AU228" i="208"/>
  <c r="AU229" i="208"/>
  <c r="AU230" i="208"/>
  <c r="AU231" i="208"/>
  <c r="AU232" i="208"/>
  <c r="AU233" i="208"/>
  <c r="AU234" i="208"/>
  <c r="AU235" i="208"/>
  <c r="AU236" i="208"/>
  <c r="AU237" i="208"/>
  <c r="AU238" i="208"/>
  <c r="AU239" i="208"/>
  <c r="AU240" i="208"/>
  <c r="AU241" i="208"/>
  <c r="AU242" i="208"/>
  <c r="AU243" i="208"/>
  <c r="AU244" i="208"/>
  <c r="AU245" i="208"/>
  <c r="AU246" i="208"/>
  <c r="AU247" i="208"/>
  <c r="AU248" i="208"/>
  <c r="AU249" i="208"/>
  <c r="AU250" i="208"/>
  <c r="AU251" i="208"/>
  <c r="AU252" i="208"/>
  <c r="AU253" i="208"/>
  <c r="AU254" i="208"/>
  <c r="AU255" i="208"/>
  <c r="AU256" i="208"/>
  <c r="AU257" i="208"/>
  <c r="AU258" i="208"/>
  <c r="AU259" i="208"/>
  <c r="AU260" i="208"/>
  <c r="AU261" i="208"/>
  <c r="AU262" i="208"/>
  <c r="AU263" i="208"/>
  <c r="AU264" i="208"/>
  <c r="AU265" i="208"/>
  <c r="AU266" i="208"/>
  <c r="AU267" i="208"/>
  <c r="AU5" i="208"/>
  <c r="AR5" i="208"/>
  <c r="AQ5" i="208"/>
  <c r="P1158" i="200" l="1"/>
  <c r="M1147" i="200"/>
  <c r="M1148" i="200" s="1"/>
  <c r="M1149" i="200" s="1"/>
  <c r="M1150" i="200" s="1"/>
  <c r="M1151" i="200" s="1"/>
  <c r="M1152" i="200" s="1"/>
  <c r="M1153" i="200" s="1"/>
  <c r="M1154" i="200" s="1"/>
  <c r="M1155" i="200" s="1"/>
  <c r="M1156" i="200" s="1"/>
  <c r="M1157" i="200" s="1"/>
  <c r="M1146" i="200"/>
  <c r="J1146" i="200"/>
  <c r="J1147" i="200" s="1"/>
  <c r="J1148" i="200" s="1"/>
  <c r="J1149" i="200" s="1"/>
  <c r="J1150" i="200" s="1"/>
  <c r="J1151" i="200" s="1"/>
  <c r="J1152" i="200" s="1"/>
  <c r="J1153" i="200" s="1"/>
  <c r="J1154" i="200" s="1"/>
  <c r="J1155" i="200" s="1"/>
  <c r="J1156" i="200" s="1"/>
  <c r="J1157" i="200" s="1"/>
  <c r="G1146" i="200"/>
  <c r="G1147" i="200" s="1"/>
  <c r="G1148" i="200" s="1"/>
  <c r="G1149" i="200" s="1"/>
  <c r="G1150" i="200" s="1"/>
  <c r="G1151" i="200" s="1"/>
  <c r="G1152" i="200" s="1"/>
  <c r="G1153" i="200" s="1"/>
  <c r="G1154" i="200" s="1"/>
  <c r="G1155" i="200" s="1"/>
  <c r="G1156" i="200" s="1"/>
  <c r="G1157" i="200" s="1"/>
  <c r="C1146" i="200"/>
  <c r="C1147" i="200" s="1"/>
  <c r="C1148" i="200" s="1"/>
  <c r="C1149" i="200" s="1"/>
  <c r="C1150" i="200" s="1"/>
  <c r="C1151" i="200" s="1"/>
  <c r="C1152" i="200" s="1"/>
  <c r="C1153" i="200" s="1"/>
  <c r="C1154" i="200" s="1"/>
  <c r="C1155" i="200" s="1"/>
  <c r="C1156" i="200" s="1"/>
  <c r="C1157" i="200" s="1"/>
  <c r="P1139" i="200"/>
  <c r="M1128" i="200"/>
  <c r="M1129" i="200" s="1"/>
  <c r="M1130" i="200" s="1"/>
  <c r="M1131" i="200" s="1"/>
  <c r="M1132" i="200" s="1"/>
  <c r="M1133" i="200" s="1"/>
  <c r="M1134" i="200" s="1"/>
  <c r="M1135" i="200" s="1"/>
  <c r="M1136" i="200" s="1"/>
  <c r="M1137" i="200" s="1"/>
  <c r="M1138" i="200" s="1"/>
  <c r="M1127" i="200"/>
  <c r="J1127" i="200"/>
  <c r="J1128" i="200" s="1"/>
  <c r="J1129" i="200" s="1"/>
  <c r="J1130" i="200" s="1"/>
  <c r="J1131" i="200" s="1"/>
  <c r="J1132" i="200" s="1"/>
  <c r="J1133" i="200" s="1"/>
  <c r="J1134" i="200" s="1"/>
  <c r="J1135" i="200" s="1"/>
  <c r="J1136" i="200" s="1"/>
  <c r="J1137" i="200" s="1"/>
  <c r="J1138" i="200" s="1"/>
  <c r="G1127" i="200"/>
  <c r="G1128" i="200" s="1"/>
  <c r="G1129" i="200" s="1"/>
  <c r="G1130" i="200" s="1"/>
  <c r="G1131" i="200" s="1"/>
  <c r="G1132" i="200" s="1"/>
  <c r="G1133" i="200" s="1"/>
  <c r="G1134" i="200" s="1"/>
  <c r="G1135" i="200" s="1"/>
  <c r="G1136" i="200" s="1"/>
  <c r="G1137" i="200" s="1"/>
  <c r="G1138" i="200" s="1"/>
  <c r="C1127" i="200"/>
  <c r="C1128" i="200" s="1"/>
  <c r="C1129" i="200" s="1"/>
  <c r="C1130" i="200" s="1"/>
  <c r="C1131" i="200" s="1"/>
  <c r="C1132" i="200" s="1"/>
  <c r="C1133" i="200" s="1"/>
  <c r="C1134" i="200" s="1"/>
  <c r="C1135" i="200" s="1"/>
  <c r="C1136" i="200" s="1"/>
  <c r="C1137" i="200" s="1"/>
  <c r="C1138" i="200" s="1"/>
  <c r="P1120" i="200"/>
  <c r="M1113" i="200"/>
  <c r="M1114" i="200" s="1"/>
  <c r="M1115" i="200" s="1"/>
  <c r="M1116" i="200" s="1"/>
  <c r="M1117" i="200" s="1"/>
  <c r="M1118" i="200" s="1"/>
  <c r="M1119" i="200" s="1"/>
  <c r="J1109" i="200"/>
  <c r="J1110" i="200" s="1"/>
  <c r="J1111" i="200" s="1"/>
  <c r="J1112" i="200" s="1"/>
  <c r="J1113" i="200" s="1"/>
  <c r="J1114" i="200" s="1"/>
  <c r="J1115" i="200" s="1"/>
  <c r="J1116" i="200" s="1"/>
  <c r="J1117" i="200" s="1"/>
  <c r="J1118" i="200" s="1"/>
  <c r="J1119" i="200" s="1"/>
  <c r="M1108" i="200"/>
  <c r="M1109" i="200" s="1"/>
  <c r="M1110" i="200" s="1"/>
  <c r="M1111" i="200" s="1"/>
  <c r="M1112" i="200" s="1"/>
  <c r="J1108" i="200"/>
  <c r="G1108" i="200"/>
  <c r="G1109" i="200" s="1"/>
  <c r="G1110" i="200" s="1"/>
  <c r="G1111" i="200" s="1"/>
  <c r="G1112" i="200" s="1"/>
  <c r="G1113" i="200" s="1"/>
  <c r="G1114" i="200" s="1"/>
  <c r="G1115" i="200" s="1"/>
  <c r="G1116" i="200" s="1"/>
  <c r="G1117" i="200" s="1"/>
  <c r="G1118" i="200" s="1"/>
  <c r="G1119" i="200" s="1"/>
  <c r="C1108" i="200"/>
  <c r="C1109" i="200" s="1"/>
  <c r="C1110" i="200" s="1"/>
  <c r="C1111" i="200" s="1"/>
  <c r="C1112" i="200" s="1"/>
  <c r="C1113" i="200" s="1"/>
  <c r="C1114" i="200" s="1"/>
  <c r="C1115" i="200" s="1"/>
  <c r="C1116" i="200" s="1"/>
  <c r="C1117" i="200" s="1"/>
  <c r="C1118" i="200" s="1"/>
  <c r="C1119" i="200" s="1"/>
  <c r="P1101" i="200"/>
  <c r="J1097" i="200"/>
  <c r="J1098" i="200" s="1"/>
  <c r="J1099" i="200" s="1"/>
  <c r="J1100" i="200" s="1"/>
  <c r="M1089" i="200"/>
  <c r="M1090" i="200" s="1"/>
  <c r="M1091" i="200" s="1"/>
  <c r="M1092" i="200" s="1"/>
  <c r="M1093" i="200" s="1"/>
  <c r="M1094" i="200" s="1"/>
  <c r="M1095" i="200" s="1"/>
  <c r="M1096" i="200" s="1"/>
  <c r="M1097" i="200" s="1"/>
  <c r="M1098" i="200" s="1"/>
  <c r="M1099" i="200" s="1"/>
  <c r="M1100" i="200" s="1"/>
  <c r="J1089" i="200"/>
  <c r="J1090" i="200" s="1"/>
  <c r="J1091" i="200" s="1"/>
  <c r="J1092" i="200" s="1"/>
  <c r="J1093" i="200" s="1"/>
  <c r="J1094" i="200" s="1"/>
  <c r="J1095" i="200" s="1"/>
  <c r="J1096" i="200" s="1"/>
  <c r="G1089" i="200"/>
  <c r="G1090" i="200" s="1"/>
  <c r="G1091" i="200" s="1"/>
  <c r="G1092" i="200" s="1"/>
  <c r="G1093" i="200" s="1"/>
  <c r="G1094" i="200" s="1"/>
  <c r="G1095" i="200" s="1"/>
  <c r="G1096" i="200" s="1"/>
  <c r="G1097" i="200" s="1"/>
  <c r="G1098" i="200" s="1"/>
  <c r="G1099" i="200" s="1"/>
  <c r="G1100" i="200" s="1"/>
  <c r="C1089" i="200"/>
  <c r="C1090" i="200" s="1"/>
  <c r="C1091" i="200" s="1"/>
  <c r="C1092" i="200" s="1"/>
  <c r="C1093" i="200" s="1"/>
  <c r="C1094" i="200" s="1"/>
  <c r="C1095" i="200" s="1"/>
  <c r="C1096" i="200" s="1"/>
  <c r="C1097" i="200" s="1"/>
  <c r="C1098" i="200" s="1"/>
  <c r="C1099" i="200" s="1"/>
  <c r="C1100" i="200" s="1"/>
  <c r="P1082" i="200"/>
  <c r="M1070" i="200"/>
  <c r="M1071" i="200" s="1"/>
  <c r="M1072" i="200" s="1"/>
  <c r="M1073" i="200" s="1"/>
  <c r="M1074" i="200" s="1"/>
  <c r="M1075" i="200" s="1"/>
  <c r="M1076" i="200" s="1"/>
  <c r="M1077" i="200" s="1"/>
  <c r="M1078" i="200" s="1"/>
  <c r="M1079" i="200" s="1"/>
  <c r="M1080" i="200" s="1"/>
  <c r="M1081" i="200" s="1"/>
  <c r="J1070" i="200"/>
  <c r="J1071" i="200" s="1"/>
  <c r="J1072" i="200" s="1"/>
  <c r="J1073" i="200" s="1"/>
  <c r="J1074" i="200" s="1"/>
  <c r="J1075" i="200" s="1"/>
  <c r="J1076" i="200" s="1"/>
  <c r="J1077" i="200" s="1"/>
  <c r="J1078" i="200" s="1"/>
  <c r="J1079" i="200" s="1"/>
  <c r="J1080" i="200" s="1"/>
  <c r="J1081" i="200" s="1"/>
  <c r="G1070" i="200"/>
  <c r="G1071" i="200" s="1"/>
  <c r="G1072" i="200" s="1"/>
  <c r="G1073" i="200" s="1"/>
  <c r="G1074" i="200" s="1"/>
  <c r="G1075" i="200" s="1"/>
  <c r="G1076" i="200" s="1"/>
  <c r="G1077" i="200" s="1"/>
  <c r="G1078" i="200" s="1"/>
  <c r="G1079" i="200" s="1"/>
  <c r="G1080" i="200" s="1"/>
  <c r="G1081" i="200" s="1"/>
  <c r="C1070" i="200"/>
  <c r="C1071" i="200" s="1"/>
  <c r="C1072" i="200" s="1"/>
  <c r="C1073" i="200" s="1"/>
  <c r="C1074" i="200" s="1"/>
  <c r="C1075" i="200" s="1"/>
  <c r="C1076" i="200" s="1"/>
  <c r="C1077" i="200" s="1"/>
  <c r="C1078" i="200" s="1"/>
  <c r="C1079" i="200" s="1"/>
  <c r="C1080" i="200" s="1"/>
  <c r="C1081" i="200" s="1"/>
  <c r="P1063" i="200"/>
  <c r="M1051" i="200"/>
  <c r="M1052" i="200" s="1"/>
  <c r="M1053" i="200" s="1"/>
  <c r="M1054" i="200" s="1"/>
  <c r="M1055" i="200" s="1"/>
  <c r="M1056" i="200" s="1"/>
  <c r="M1057" i="200" s="1"/>
  <c r="M1058" i="200" s="1"/>
  <c r="M1059" i="200" s="1"/>
  <c r="M1060" i="200" s="1"/>
  <c r="M1061" i="200" s="1"/>
  <c r="M1062" i="200" s="1"/>
  <c r="J1051" i="200"/>
  <c r="J1052" i="200" s="1"/>
  <c r="J1053" i="200" s="1"/>
  <c r="J1054" i="200" s="1"/>
  <c r="J1055" i="200" s="1"/>
  <c r="J1056" i="200" s="1"/>
  <c r="J1057" i="200" s="1"/>
  <c r="J1058" i="200" s="1"/>
  <c r="J1059" i="200" s="1"/>
  <c r="J1060" i="200" s="1"/>
  <c r="J1061" i="200" s="1"/>
  <c r="J1062" i="200" s="1"/>
  <c r="G1051" i="200"/>
  <c r="G1052" i="200" s="1"/>
  <c r="G1053" i="200" s="1"/>
  <c r="G1054" i="200" s="1"/>
  <c r="G1055" i="200" s="1"/>
  <c r="G1056" i="200" s="1"/>
  <c r="G1057" i="200" s="1"/>
  <c r="G1058" i="200" s="1"/>
  <c r="G1059" i="200" s="1"/>
  <c r="G1060" i="200" s="1"/>
  <c r="G1061" i="200" s="1"/>
  <c r="G1062" i="200" s="1"/>
  <c r="C1051" i="200"/>
  <c r="C1052" i="200" s="1"/>
  <c r="C1053" i="200" s="1"/>
  <c r="C1054" i="200" s="1"/>
  <c r="C1055" i="200" s="1"/>
  <c r="C1056" i="200" s="1"/>
  <c r="C1057" i="200" s="1"/>
  <c r="C1058" i="200" s="1"/>
  <c r="C1059" i="200" s="1"/>
  <c r="C1060" i="200" s="1"/>
  <c r="C1061" i="200" s="1"/>
  <c r="C1062" i="200" s="1"/>
  <c r="B1047" i="200"/>
  <c r="P1044" i="200"/>
  <c r="J1040" i="200"/>
  <c r="J1041" i="200" s="1"/>
  <c r="J1042" i="200" s="1"/>
  <c r="J1043" i="200" s="1"/>
  <c r="G1033" i="200"/>
  <c r="G1034" i="200" s="1"/>
  <c r="G1035" i="200" s="1"/>
  <c r="G1036" i="200" s="1"/>
  <c r="G1037" i="200" s="1"/>
  <c r="G1038" i="200" s="1"/>
  <c r="G1039" i="200" s="1"/>
  <c r="G1040" i="200" s="1"/>
  <c r="G1041" i="200" s="1"/>
  <c r="G1042" i="200" s="1"/>
  <c r="G1043" i="200" s="1"/>
  <c r="M1032" i="200"/>
  <c r="M1033" i="200" s="1"/>
  <c r="M1034" i="200" s="1"/>
  <c r="M1035" i="200" s="1"/>
  <c r="M1036" i="200" s="1"/>
  <c r="M1037" i="200" s="1"/>
  <c r="M1038" i="200" s="1"/>
  <c r="M1039" i="200" s="1"/>
  <c r="M1040" i="200" s="1"/>
  <c r="M1041" i="200" s="1"/>
  <c r="M1042" i="200" s="1"/>
  <c r="M1043" i="200" s="1"/>
  <c r="J1032" i="200"/>
  <c r="J1033" i="200" s="1"/>
  <c r="J1034" i="200" s="1"/>
  <c r="J1035" i="200" s="1"/>
  <c r="J1036" i="200" s="1"/>
  <c r="J1037" i="200" s="1"/>
  <c r="J1038" i="200" s="1"/>
  <c r="J1039" i="200" s="1"/>
  <c r="G1032" i="200"/>
  <c r="C1032" i="200"/>
  <c r="C1033" i="200" s="1"/>
  <c r="C1034" i="200" s="1"/>
  <c r="C1035" i="200" s="1"/>
  <c r="C1036" i="200" s="1"/>
  <c r="C1037" i="200" s="1"/>
  <c r="C1038" i="200" s="1"/>
  <c r="C1039" i="200" s="1"/>
  <c r="C1040" i="200" s="1"/>
  <c r="C1041" i="200" s="1"/>
  <c r="C1042" i="200" s="1"/>
  <c r="C1043" i="200" s="1"/>
  <c r="P1025" i="200"/>
  <c r="M1014" i="200"/>
  <c r="M1015" i="200" s="1"/>
  <c r="M1016" i="200" s="1"/>
  <c r="M1017" i="200" s="1"/>
  <c r="M1018" i="200" s="1"/>
  <c r="M1019" i="200" s="1"/>
  <c r="M1020" i="200" s="1"/>
  <c r="M1021" i="200" s="1"/>
  <c r="M1022" i="200" s="1"/>
  <c r="M1023" i="200" s="1"/>
  <c r="M1024" i="200" s="1"/>
  <c r="M1013" i="200"/>
  <c r="J1013" i="200"/>
  <c r="J1014" i="200" s="1"/>
  <c r="J1015" i="200" s="1"/>
  <c r="J1016" i="200" s="1"/>
  <c r="J1017" i="200" s="1"/>
  <c r="J1018" i="200" s="1"/>
  <c r="J1019" i="200" s="1"/>
  <c r="J1020" i="200" s="1"/>
  <c r="J1021" i="200" s="1"/>
  <c r="J1022" i="200" s="1"/>
  <c r="J1023" i="200" s="1"/>
  <c r="J1024" i="200" s="1"/>
  <c r="G1013" i="200"/>
  <c r="G1014" i="200" s="1"/>
  <c r="G1015" i="200" s="1"/>
  <c r="G1016" i="200" s="1"/>
  <c r="G1017" i="200" s="1"/>
  <c r="G1018" i="200" s="1"/>
  <c r="G1019" i="200" s="1"/>
  <c r="G1020" i="200" s="1"/>
  <c r="G1021" i="200" s="1"/>
  <c r="G1022" i="200" s="1"/>
  <c r="G1023" i="200" s="1"/>
  <c r="G1024" i="200" s="1"/>
  <c r="C1013" i="200"/>
  <c r="C1014" i="200" s="1"/>
  <c r="C1015" i="200" s="1"/>
  <c r="C1016" i="200" s="1"/>
  <c r="C1017" i="200" s="1"/>
  <c r="C1018" i="200" s="1"/>
  <c r="C1019" i="200" s="1"/>
  <c r="C1020" i="200" s="1"/>
  <c r="C1021" i="200" s="1"/>
  <c r="C1022" i="200" s="1"/>
  <c r="C1023" i="200" s="1"/>
  <c r="C1024" i="200" s="1"/>
  <c r="P1006" i="200"/>
  <c r="J997" i="200"/>
  <c r="J998" i="200" s="1"/>
  <c r="J999" i="200" s="1"/>
  <c r="J1000" i="200" s="1"/>
  <c r="J1001" i="200" s="1"/>
  <c r="J1002" i="200" s="1"/>
  <c r="J1003" i="200" s="1"/>
  <c r="J1004" i="200" s="1"/>
  <c r="J1005" i="200" s="1"/>
  <c r="M995" i="200"/>
  <c r="M996" i="200" s="1"/>
  <c r="M997" i="200" s="1"/>
  <c r="M998" i="200" s="1"/>
  <c r="M999" i="200" s="1"/>
  <c r="M1000" i="200" s="1"/>
  <c r="M1001" i="200" s="1"/>
  <c r="M1002" i="200" s="1"/>
  <c r="M1003" i="200" s="1"/>
  <c r="M1004" i="200" s="1"/>
  <c r="M1005" i="200" s="1"/>
  <c r="M994" i="200"/>
  <c r="J994" i="200"/>
  <c r="J995" i="200" s="1"/>
  <c r="J996" i="200" s="1"/>
  <c r="G994" i="200"/>
  <c r="G995" i="200" s="1"/>
  <c r="G996" i="200" s="1"/>
  <c r="G997" i="200" s="1"/>
  <c r="G998" i="200" s="1"/>
  <c r="G999" i="200" s="1"/>
  <c r="G1000" i="200" s="1"/>
  <c r="G1001" i="200" s="1"/>
  <c r="G1002" i="200" s="1"/>
  <c r="G1003" i="200" s="1"/>
  <c r="G1004" i="200" s="1"/>
  <c r="G1005" i="200" s="1"/>
  <c r="C994" i="200"/>
  <c r="C995" i="200" s="1"/>
  <c r="C996" i="200" s="1"/>
  <c r="C997" i="200" s="1"/>
  <c r="C998" i="200" s="1"/>
  <c r="C999" i="200" s="1"/>
  <c r="C1000" i="200" s="1"/>
  <c r="C1001" i="200" s="1"/>
  <c r="C1002" i="200" s="1"/>
  <c r="C1003" i="200" s="1"/>
  <c r="C1004" i="200" s="1"/>
  <c r="C1005" i="200" s="1"/>
  <c r="P987" i="200"/>
  <c r="M975" i="200"/>
  <c r="M976" i="200" s="1"/>
  <c r="M977" i="200" s="1"/>
  <c r="M978" i="200" s="1"/>
  <c r="M979" i="200" s="1"/>
  <c r="M980" i="200" s="1"/>
  <c r="M981" i="200" s="1"/>
  <c r="M982" i="200" s="1"/>
  <c r="M983" i="200" s="1"/>
  <c r="M984" i="200" s="1"/>
  <c r="M985" i="200" s="1"/>
  <c r="M986" i="200" s="1"/>
  <c r="J975" i="200"/>
  <c r="J976" i="200" s="1"/>
  <c r="J977" i="200" s="1"/>
  <c r="J978" i="200" s="1"/>
  <c r="J979" i="200" s="1"/>
  <c r="J980" i="200" s="1"/>
  <c r="J981" i="200" s="1"/>
  <c r="J982" i="200" s="1"/>
  <c r="J983" i="200" s="1"/>
  <c r="J984" i="200" s="1"/>
  <c r="J985" i="200" s="1"/>
  <c r="J986" i="200" s="1"/>
  <c r="G975" i="200"/>
  <c r="G976" i="200" s="1"/>
  <c r="G977" i="200" s="1"/>
  <c r="G978" i="200" s="1"/>
  <c r="G979" i="200" s="1"/>
  <c r="G980" i="200" s="1"/>
  <c r="G981" i="200" s="1"/>
  <c r="G982" i="200" s="1"/>
  <c r="G983" i="200" s="1"/>
  <c r="G984" i="200" s="1"/>
  <c r="G985" i="200" s="1"/>
  <c r="G986" i="200" s="1"/>
  <c r="C975" i="200"/>
  <c r="C976" i="200" s="1"/>
  <c r="C977" i="200" s="1"/>
  <c r="C978" i="200" s="1"/>
  <c r="C979" i="200" s="1"/>
  <c r="C980" i="200" s="1"/>
  <c r="C981" i="200" s="1"/>
  <c r="C982" i="200" s="1"/>
  <c r="C983" i="200" s="1"/>
  <c r="C984" i="200" s="1"/>
  <c r="C985" i="200" s="1"/>
  <c r="C986" i="200" s="1"/>
  <c r="P968" i="200"/>
  <c r="M956" i="200"/>
  <c r="M957" i="200" s="1"/>
  <c r="M958" i="200" s="1"/>
  <c r="M959" i="200" s="1"/>
  <c r="M960" i="200" s="1"/>
  <c r="M961" i="200" s="1"/>
  <c r="M962" i="200" s="1"/>
  <c r="M963" i="200" s="1"/>
  <c r="M964" i="200" s="1"/>
  <c r="M965" i="200" s="1"/>
  <c r="M966" i="200" s="1"/>
  <c r="M967" i="200" s="1"/>
  <c r="J956" i="200"/>
  <c r="J957" i="200" s="1"/>
  <c r="J958" i="200" s="1"/>
  <c r="J959" i="200" s="1"/>
  <c r="J960" i="200" s="1"/>
  <c r="J961" i="200" s="1"/>
  <c r="J962" i="200" s="1"/>
  <c r="J963" i="200" s="1"/>
  <c r="J964" i="200" s="1"/>
  <c r="J965" i="200" s="1"/>
  <c r="J966" i="200" s="1"/>
  <c r="J967" i="200" s="1"/>
  <c r="G956" i="200"/>
  <c r="G957" i="200" s="1"/>
  <c r="G958" i="200" s="1"/>
  <c r="G959" i="200" s="1"/>
  <c r="G960" i="200" s="1"/>
  <c r="G961" i="200" s="1"/>
  <c r="G962" i="200" s="1"/>
  <c r="G963" i="200" s="1"/>
  <c r="G964" i="200" s="1"/>
  <c r="G965" i="200" s="1"/>
  <c r="G966" i="200" s="1"/>
  <c r="G967" i="200" s="1"/>
  <c r="C956" i="200"/>
  <c r="C957" i="200" s="1"/>
  <c r="C958" i="200" s="1"/>
  <c r="C959" i="200" s="1"/>
  <c r="C960" i="200" s="1"/>
  <c r="C961" i="200" s="1"/>
  <c r="C962" i="200" s="1"/>
  <c r="C963" i="200" s="1"/>
  <c r="C964" i="200" s="1"/>
  <c r="C965" i="200" s="1"/>
  <c r="C966" i="200" s="1"/>
  <c r="C967" i="200" s="1"/>
  <c r="B952" i="200"/>
  <c r="P949" i="200"/>
  <c r="E947" i="200"/>
  <c r="E946" i="200"/>
  <c r="E945" i="200"/>
  <c r="M937" i="200"/>
  <c r="M938" i="200" s="1"/>
  <c r="M939" i="200" s="1"/>
  <c r="M940" i="200" s="1"/>
  <c r="M941" i="200" s="1"/>
  <c r="M942" i="200" s="1"/>
  <c r="M943" i="200" s="1"/>
  <c r="M944" i="200" s="1"/>
  <c r="M945" i="200" s="1"/>
  <c r="M946" i="200" s="1"/>
  <c r="M947" i="200" s="1"/>
  <c r="M948" i="200" s="1"/>
  <c r="J937" i="200"/>
  <c r="J938" i="200" s="1"/>
  <c r="J939" i="200" s="1"/>
  <c r="J940" i="200" s="1"/>
  <c r="J941" i="200" s="1"/>
  <c r="J942" i="200" s="1"/>
  <c r="J943" i="200" s="1"/>
  <c r="J944" i="200" s="1"/>
  <c r="J945" i="200" s="1"/>
  <c r="J946" i="200" s="1"/>
  <c r="J947" i="200" s="1"/>
  <c r="J948" i="200" s="1"/>
  <c r="G937" i="200"/>
  <c r="G938" i="200" s="1"/>
  <c r="G939" i="200" s="1"/>
  <c r="G940" i="200" s="1"/>
  <c r="G941" i="200" s="1"/>
  <c r="G942" i="200" s="1"/>
  <c r="G943" i="200" s="1"/>
  <c r="G944" i="200" s="1"/>
  <c r="G945" i="200" s="1"/>
  <c r="G946" i="200" s="1"/>
  <c r="G947" i="200" s="1"/>
  <c r="G948" i="200" s="1"/>
  <c r="C937" i="200"/>
  <c r="C938" i="200" s="1"/>
  <c r="C939" i="200" s="1"/>
  <c r="C940" i="200" s="1"/>
  <c r="C941" i="200" s="1"/>
  <c r="C942" i="200" s="1"/>
  <c r="C943" i="200" s="1"/>
  <c r="C944" i="200" s="1"/>
  <c r="C945" i="200" s="1"/>
  <c r="C946" i="200" s="1"/>
  <c r="C947" i="200" s="1"/>
  <c r="C948" i="200" s="1"/>
  <c r="B933" i="200"/>
  <c r="E939" i="200" s="1"/>
  <c r="P930" i="200"/>
  <c r="M919" i="200"/>
  <c r="M920" i="200" s="1"/>
  <c r="M921" i="200" s="1"/>
  <c r="M922" i="200" s="1"/>
  <c r="M923" i="200" s="1"/>
  <c r="M924" i="200" s="1"/>
  <c r="M925" i="200" s="1"/>
  <c r="M926" i="200" s="1"/>
  <c r="M927" i="200" s="1"/>
  <c r="M928" i="200" s="1"/>
  <c r="M929" i="200" s="1"/>
  <c r="M918" i="200"/>
  <c r="J918" i="200"/>
  <c r="J919" i="200" s="1"/>
  <c r="J920" i="200" s="1"/>
  <c r="J921" i="200" s="1"/>
  <c r="J922" i="200" s="1"/>
  <c r="J923" i="200" s="1"/>
  <c r="J924" i="200" s="1"/>
  <c r="J925" i="200" s="1"/>
  <c r="J926" i="200" s="1"/>
  <c r="J927" i="200" s="1"/>
  <c r="J928" i="200" s="1"/>
  <c r="J929" i="200" s="1"/>
  <c r="G918" i="200"/>
  <c r="G919" i="200" s="1"/>
  <c r="G920" i="200" s="1"/>
  <c r="G921" i="200" s="1"/>
  <c r="G922" i="200" s="1"/>
  <c r="G923" i="200" s="1"/>
  <c r="G924" i="200" s="1"/>
  <c r="G925" i="200" s="1"/>
  <c r="G926" i="200" s="1"/>
  <c r="G927" i="200" s="1"/>
  <c r="G928" i="200" s="1"/>
  <c r="G929" i="200" s="1"/>
  <c r="C918" i="200"/>
  <c r="C919" i="200" s="1"/>
  <c r="C920" i="200" s="1"/>
  <c r="C921" i="200" s="1"/>
  <c r="C922" i="200" s="1"/>
  <c r="C923" i="200" s="1"/>
  <c r="C924" i="200" s="1"/>
  <c r="C925" i="200" s="1"/>
  <c r="C926" i="200" s="1"/>
  <c r="C927" i="200" s="1"/>
  <c r="C928" i="200" s="1"/>
  <c r="C929" i="200" s="1"/>
  <c r="P911" i="200"/>
  <c r="M899" i="200"/>
  <c r="M900" i="200" s="1"/>
  <c r="M901" i="200" s="1"/>
  <c r="M902" i="200" s="1"/>
  <c r="M903" i="200" s="1"/>
  <c r="M904" i="200" s="1"/>
  <c r="M905" i="200" s="1"/>
  <c r="M906" i="200" s="1"/>
  <c r="M907" i="200" s="1"/>
  <c r="M908" i="200" s="1"/>
  <c r="M909" i="200" s="1"/>
  <c r="M910" i="200" s="1"/>
  <c r="J899" i="200"/>
  <c r="J900" i="200" s="1"/>
  <c r="J901" i="200" s="1"/>
  <c r="J902" i="200" s="1"/>
  <c r="J903" i="200" s="1"/>
  <c r="J904" i="200" s="1"/>
  <c r="J905" i="200" s="1"/>
  <c r="J906" i="200" s="1"/>
  <c r="J907" i="200" s="1"/>
  <c r="J908" i="200" s="1"/>
  <c r="J909" i="200" s="1"/>
  <c r="J910" i="200" s="1"/>
  <c r="G899" i="200"/>
  <c r="G900" i="200" s="1"/>
  <c r="G901" i="200" s="1"/>
  <c r="G902" i="200" s="1"/>
  <c r="G903" i="200" s="1"/>
  <c r="G904" i="200" s="1"/>
  <c r="G905" i="200" s="1"/>
  <c r="G906" i="200" s="1"/>
  <c r="G907" i="200" s="1"/>
  <c r="G908" i="200" s="1"/>
  <c r="G909" i="200" s="1"/>
  <c r="G910" i="200" s="1"/>
  <c r="C899" i="200"/>
  <c r="C900" i="200" s="1"/>
  <c r="C901" i="200" s="1"/>
  <c r="C902" i="200" s="1"/>
  <c r="C903" i="200" s="1"/>
  <c r="C904" i="200" s="1"/>
  <c r="C905" i="200" s="1"/>
  <c r="C906" i="200" s="1"/>
  <c r="C907" i="200" s="1"/>
  <c r="C908" i="200" s="1"/>
  <c r="C909" i="200" s="1"/>
  <c r="C910" i="200" s="1"/>
  <c r="P892" i="200"/>
  <c r="C882" i="200"/>
  <c r="C883" i="200" s="1"/>
  <c r="C884" i="200" s="1"/>
  <c r="C885" i="200" s="1"/>
  <c r="C886" i="200" s="1"/>
  <c r="C887" i="200" s="1"/>
  <c r="C888" i="200" s="1"/>
  <c r="C889" i="200" s="1"/>
  <c r="C890" i="200" s="1"/>
  <c r="C891" i="200" s="1"/>
  <c r="M880" i="200"/>
  <c r="M881" i="200" s="1"/>
  <c r="M882" i="200" s="1"/>
  <c r="M883" i="200" s="1"/>
  <c r="M884" i="200" s="1"/>
  <c r="M885" i="200" s="1"/>
  <c r="M886" i="200" s="1"/>
  <c r="M887" i="200" s="1"/>
  <c r="M888" i="200" s="1"/>
  <c r="M889" i="200" s="1"/>
  <c r="M890" i="200" s="1"/>
  <c r="M891" i="200" s="1"/>
  <c r="J880" i="200"/>
  <c r="J881" i="200" s="1"/>
  <c r="J882" i="200" s="1"/>
  <c r="J883" i="200" s="1"/>
  <c r="J884" i="200" s="1"/>
  <c r="J885" i="200" s="1"/>
  <c r="J886" i="200" s="1"/>
  <c r="J887" i="200" s="1"/>
  <c r="J888" i="200" s="1"/>
  <c r="J889" i="200" s="1"/>
  <c r="J890" i="200" s="1"/>
  <c r="J891" i="200" s="1"/>
  <c r="G880" i="200"/>
  <c r="G881" i="200" s="1"/>
  <c r="G882" i="200" s="1"/>
  <c r="G883" i="200" s="1"/>
  <c r="G884" i="200" s="1"/>
  <c r="G885" i="200" s="1"/>
  <c r="G886" i="200" s="1"/>
  <c r="G887" i="200" s="1"/>
  <c r="G888" i="200" s="1"/>
  <c r="G889" i="200" s="1"/>
  <c r="G890" i="200" s="1"/>
  <c r="G891" i="200" s="1"/>
  <c r="C880" i="200"/>
  <c r="C881" i="200" s="1"/>
  <c r="P873" i="200"/>
  <c r="M861" i="200"/>
  <c r="M862" i="200" s="1"/>
  <c r="M863" i="200" s="1"/>
  <c r="M864" i="200" s="1"/>
  <c r="M865" i="200" s="1"/>
  <c r="M866" i="200" s="1"/>
  <c r="M867" i="200" s="1"/>
  <c r="M868" i="200" s="1"/>
  <c r="M869" i="200" s="1"/>
  <c r="M870" i="200" s="1"/>
  <c r="M871" i="200" s="1"/>
  <c r="M872" i="200" s="1"/>
  <c r="J861" i="200"/>
  <c r="J862" i="200" s="1"/>
  <c r="J863" i="200" s="1"/>
  <c r="J864" i="200" s="1"/>
  <c r="J865" i="200" s="1"/>
  <c r="J866" i="200" s="1"/>
  <c r="J867" i="200" s="1"/>
  <c r="J868" i="200" s="1"/>
  <c r="J869" i="200" s="1"/>
  <c r="J870" i="200" s="1"/>
  <c r="J871" i="200" s="1"/>
  <c r="J872" i="200" s="1"/>
  <c r="G861" i="200"/>
  <c r="G862" i="200" s="1"/>
  <c r="G863" i="200" s="1"/>
  <c r="G864" i="200" s="1"/>
  <c r="G865" i="200" s="1"/>
  <c r="G866" i="200" s="1"/>
  <c r="G867" i="200" s="1"/>
  <c r="G868" i="200" s="1"/>
  <c r="G869" i="200" s="1"/>
  <c r="G870" i="200" s="1"/>
  <c r="G871" i="200" s="1"/>
  <c r="G872" i="200" s="1"/>
  <c r="C861" i="200"/>
  <c r="C862" i="200" s="1"/>
  <c r="C863" i="200" s="1"/>
  <c r="C864" i="200" s="1"/>
  <c r="C865" i="200" s="1"/>
  <c r="C866" i="200" s="1"/>
  <c r="C867" i="200" s="1"/>
  <c r="C868" i="200" s="1"/>
  <c r="C869" i="200" s="1"/>
  <c r="C870" i="200" s="1"/>
  <c r="C871" i="200" s="1"/>
  <c r="C872" i="200" s="1"/>
  <c r="P854" i="200"/>
  <c r="M842" i="200"/>
  <c r="M843" i="200" s="1"/>
  <c r="M844" i="200" s="1"/>
  <c r="M845" i="200" s="1"/>
  <c r="M846" i="200" s="1"/>
  <c r="M847" i="200" s="1"/>
  <c r="M848" i="200" s="1"/>
  <c r="M849" i="200" s="1"/>
  <c r="M850" i="200" s="1"/>
  <c r="M851" i="200" s="1"/>
  <c r="M852" i="200" s="1"/>
  <c r="M853" i="200" s="1"/>
  <c r="J842" i="200"/>
  <c r="J843" i="200" s="1"/>
  <c r="J844" i="200" s="1"/>
  <c r="J845" i="200" s="1"/>
  <c r="J846" i="200" s="1"/>
  <c r="J847" i="200" s="1"/>
  <c r="J848" i="200" s="1"/>
  <c r="J849" i="200" s="1"/>
  <c r="J850" i="200" s="1"/>
  <c r="J851" i="200" s="1"/>
  <c r="J852" i="200" s="1"/>
  <c r="J853" i="200" s="1"/>
  <c r="G842" i="200"/>
  <c r="G843" i="200" s="1"/>
  <c r="G844" i="200" s="1"/>
  <c r="G845" i="200" s="1"/>
  <c r="G846" i="200" s="1"/>
  <c r="G847" i="200" s="1"/>
  <c r="G848" i="200" s="1"/>
  <c r="G849" i="200" s="1"/>
  <c r="G850" i="200" s="1"/>
  <c r="G851" i="200" s="1"/>
  <c r="G852" i="200" s="1"/>
  <c r="G853" i="200" s="1"/>
  <c r="C842" i="200"/>
  <c r="C843" i="200" s="1"/>
  <c r="C844" i="200" s="1"/>
  <c r="C845" i="200" s="1"/>
  <c r="C846" i="200" s="1"/>
  <c r="C847" i="200" s="1"/>
  <c r="C848" i="200" s="1"/>
  <c r="C849" i="200" s="1"/>
  <c r="C850" i="200" s="1"/>
  <c r="C851" i="200" s="1"/>
  <c r="C852" i="200" s="1"/>
  <c r="C853" i="200" s="1"/>
  <c r="P835" i="200"/>
  <c r="E830" i="200"/>
  <c r="I830" i="200" s="1"/>
  <c r="E826" i="200"/>
  <c r="E825" i="200"/>
  <c r="I825" i="200" s="1"/>
  <c r="M824" i="200"/>
  <c r="M825" i="200" s="1"/>
  <c r="M826" i="200" s="1"/>
  <c r="M827" i="200" s="1"/>
  <c r="M828" i="200" s="1"/>
  <c r="M829" i="200" s="1"/>
  <c r="M830" i="200" s="1"/>
  <c r="M831" i="200" s="1"/>
  <c r="M832" i="200" s="1"/>
  <c r="M833" i="200" s="1"/>
  <c r="M834" i="200" s="1"/>
  <c r="E824" i="200"/>
  <c r="F824" i="200" s="1"/>
  <c r="H824" i="200" s="1"/>
  <c r="M823" i="200"/>
  <c r="J823" i="200"/>
  <c r="J824" i="200" s="1"/>
  <c r="J825" i="200" s="1"/>
  <c r="J826" i="200" s="1"/>
  <c r="J827" i="200" s="1"/>
  <c r="J828" i="200" s="1"/>
  <c r="J829" i="200" s="1"/>
  <c r="J830" i="200" s="1"/>
  <c r="J831" i="200" s="1"/>
  <c r="J832" i="200" s="1"/>
  <c r="J833" i="200" s="1"/>
  <c r="J834" i="200" s="1"/>
  <c r="G823" i="200"/>
  <c r="G824" i="200" s="1"/>
  <c r="G825" i="200" s="1"/>
  <c r="G826" i="200" s="1"/>
  <c r="G827" i="200" s="1"/>
  <c r="G828" i="200" s="1"/>
  <c r="G829" i="200" s="1"/>
  <c r="G830" i="200" s="1"/>
  <c r="G831" i="200" s="1"/>
  <c r="G832" i="200" s="1"/>
  <c r="G833" i="200" s="1"/>
  <c r="G834" i="200" s="1"/>
  <c r="C823" i="200"/>
  <c r="C824" i="200" s="1"/>
  <c r="C825" i="200" s="1"/>
  <c r="C826" i="200" s="1"/>
  <c r="C827" i="200" s="1"/>
  <c r="C828" i="200" s="1"/>
  <c r="C829" i="200" s="1"/>
  <c r="C830" i="200" s="1"/>
  <c r="C831" i="200" s="1"/>
  <c r="C832" i="200" s="1"/>
  <c r="C833" i="200" s="1"/>
  <c r="C834" i="200" s="1"/>
  <c r="D819" i="200"/>
  <c r="B819" i="200"/>
  <c r="P816" i="200"/>
  <c r="C807" i="200"/>
  <c r="C808" i="200" s="1"/>
  <c r="C809" i="200" s="1"/>
  <c r="C810" i="200" s="1"/>
  <c r="C811" i="200" s="1"/>
  <c r="C812" i="200" s="1"/>
  <c r="C813" i="200" s="1"/>
  <c r="C814" i="200" s="1"/>
  <c r="C815" i="200" s="1"/>
  <c r="M804" i="200"/>
  <c r="M805" i="200" s="1"/>
  <c r="M806" i="200" s="1"/>
  <c r="M807" i="200" s="1"/>
  <c r="M808" i="200" s="1"/>
  <c r="M809" i="200" s="1"/>
  <c r="M810" i="200" s="1"/>
  <c r="M811" i="200" s="1"/>
  <c r="M812" i="200" s="1"/>
  <c r="M813" i="200" s="1"/>
  <c r="M814" i="200" s="1"/>
  <c r="M815" i="200" s="1"/>
  <c r="J804" i="200"/>
  <c r="J805" i="200" s="1"/>
  <c r="J806" i="200" s="1"/>
  <c r="J807" i="200" s="1"/>
  <c r="J808" i="200" s="1"/>
  <c r="J809" i="200" s="1"/>
  <c r="J810" i="200" s="1"/>
  <c r="J811" i="200" s="1"/>
  <c r="J812" i="200" s="1"/>
  <c r="J813" i="200" s="1"/>
  <c r="J814" i="200" s="1"/>
  <c r="J815" i="200" s="1"/>
  <c r="G804" i="200"/>
  <c r="G805" i="200" s="1"/>
  <c r="G806" i="200" s="1"/>
  <c r="G807" i="200" s="1"/>
  <c r="G808" i="200" s="1"/>
  <c r="G809" i="200" s="1"/>
  <c r="G810" i="200" s="1"/>
  <c r="G811" i="200" s="1"/>
  <c r="G812" i="200" s="1"/>
  <c r="G813" i="200" s="1"/>
  <c r="G814" i="200" s="1"/>
  <c r="G815" i="200" s="1"/>
  <c r="C804" i="200"/>
  <c r="C805" i="200" s="1"/>
  <c r="C806" i="200" s="1"/>
  <c r="P797" i="200"/>
  <c r="M785" i="200"/>
  <c r="M786" i="200" s="1"/>
  <c r="M787" i="200" s="1"/>
  <c r="M788" i="200" s="1"/>
  <c r="M789" i="200" s="1"/>
  <c r="M790" i="200" s="1"/>
  <c r="M791" i="200" s="1"/>
  <c r="M792" i="200" s="1"/>
  <c r="M793" i="200" s="1"/>
  <c r="M794" i="200" s="1"/>
  <c r="M795" i="200" s="1"/>
  <c r="M796" i="200" s="1"/>
  <c r="J785" i="200"/>
  <c r="J786" i="200" s="1"/>
  <c r="J787" i="200" s="1"/>
  <c r="J788" i="200" s="1"/>
  <c r="J789" i="200" s="1"/>
  <c r="J790" i="200" s="1"/>
  <c r="J791" i="200" s="1"/>
  <c r="J792" i="200" s="1"/>
  <c r="J793" i="200" s="1"/>
  <c r="J794" i="200" s="1"/>
  <c r="J795" i="200" s="1"/>
  <c r="J796" i="200" s="1"/>
  <c r="G785" i="200"/>
  <c r="G786" i="200" s="1"/>
  <c r="G787" i="200" s="1"/>
  <c r="G788" i="200" s="1"/>
  <c r="G789" i="200" s="1"/>
  <c r="G790" i="200" s="1"/>
  <c r="G791" i="200" s="1"/>
  <c r="G792" i="200" s="1"/>
  <c r="G793" i="200" s="1"/>
  <c r="G794" i="200" s="1"/>
  <c r="G795" i="200" s="1"/>
  <c r="G796" i="200" s="1"/>
  <c r="C785" i="200"/>
  <c r="C786" i="200" s="1"/>
  <c r="C787" i="200" s="1"/>
  <c r="C788" i="200" s="1"/>
  <c r="C789" i="200" s="1"/>
  <c r="C790" i="200" s="1"/>
  <c r="C791" i="200" s="1"/>
  <c r="C792" i="200" s="1"/>
  <c r="C793" i="200" s="1"/>
  <c r="C794" i="200" s="1"/>
  <c r="C795" i="200" s="1"/>
  <c r="C796" i="200" s="1"/>
  <c r="P778" i="200"/>
  <c r="M766" i="200"/>
  <c r="M767" i="200" s="1"/>
  <c r="M768" i="200" s="1"/>
  <c r="M769" i="200" s="1"/>
  <c r="M770" i="200" s="1"/>
  <c r="M771" i="200" s="1"/>
  <c r="M772" i="200" s="1"/>
  <c r="M773" i="200" s="1"/>
  <c r="M774" i="200" s="1"/>
  <c r="M775" i="200" s="1"/>
  <c r="M776" i="200" s="1"/>
  <c r="M777" i="200" s="1"/>
  <c r="J766" i="200"/>
  <c r="J767" i="200" s="1"/>
  <c r="J768" i="200" s="1"/>
  <c r="J769" i="200" s="1"/>
  <c r="J770" i="200" s="1"/>
  <c r="J771" i="200" s="1"/>
  <c r="J772" i="200" s="1"/>
  <c r="J773" i="200" s="1"/>
  <c r="J774" i="200" s="1"/>
  <c r="J775" i="200" s="1"/>
  <c r="J776" i="200" s="1"/>
  <c r="J777" i="200" s="1"/>
  <c r="G766" i="200"/>
  <c r="G767" i="200" s="1"/>
  <c r="G768" i="200" s="1"/>
  <c r="G769" i="200" s="1"/>
  <c r="G770" i="200" s="1"/>
  <c r="G771" i="200" s="1"/>
  <c r="G772" i="200" s="1"/>
  <c r="G773" i="200" s="1"/>
  <c r="G774" i="200" s="1"/>
  <c r="G775" i="200" s="1"/>
  <c r="G776" i="200" s="1"/>
  <c r="G777" i="200" s="1"/>
  <c r="C766" i="200"/>
  <c r="C767" i="200" s="1"/>
  <c r="C768" i="200" s="1"/>
  <c r="C769" i="200" s="1"/>
  <c r="C770" i="200" s="1"/>
  <c r="C771" i="200" s="1"/>
  <c r="C772" i="200" s="1"/>
  <c r="C773" i="200" s="1"/>
  <c r="C774" i="200" s="1"/>
  <c r="C775" i="200" s="1"/>
  <c r="C776" i="200" s="1"/>
  <c r="C777" i="200" s="1"/>
  <c r="P759" i="200"/>
  <c r="M747" i="200"/>
  <c r="M748" i="200" s="1"/>
  <c r="M749" i="200" s="1"/>
  <c r="M750" i="200" s="1"/>
  <c r="M751" i="200" s="1"/>
  <c r="M752" i="200" s="1"/>
  <c r="M753" i="200" s="1"/>
  <c r="M754" i="200" s="1"/>
  <c r="M755" i="200" s="1"/>
  <c r="M756" i="200" s="1"/>
  <c r="M757" i="200" s="1"/>
  <c r="M758" i="200" s="1"/>
  <c r="J747" i="200"/>
  <c r="J748" i="200" s="1"/>
  <c r="J749" i="200" s="1"/>
  <c r="J750" i="200" s="1"/>
  <c r="J751" i="200" s="1"/>
  <c r="J752" i="200" s="1"/>
  <c r="J753" i="200" s="1"/>
  <c r="J754" i="200" s="1"/>
  <c r="J755" i="200" s="1"/>
  <c r="J756" i="200" s="1"/>
  <c r="J757" i="200" s="1"/>
  <c r="J758" i="200" s="1"/>
  <c r="G747" i="200"/>
  <c r="G748" i="200" s="1"/>
  <c r="G749" i="200" s="1"/>
  <c r="G750" i="200" s="1"/>
  <c r="G751" i="200" s="1"/>
  <c r="G752" i="200" s="1"/>
  <c r="G753" i="200" s="1"/>
  <c r="G754" i="200" s="1"/>
  <c r="G755" i="200" s="1"/>
  <c r="G756" i="200" s="1"/>
  <c r="G757" i="200" s="1"/>
  <c r="G758" i="200" s="1"/>
  <c r="C747" i="200"/>
  <c r="C748" i="200" s="1"/>
  <c r="C749" i="200" s="1"/>
  <c r="C750" i="200" s="1"/>
  <c r="C751" i="200" s="1"/>
  <c r="C752" i="200" s="1"/>
  <c r="C753" i="200" s="1"/>
  <c r="C754" i="200" s="1"/>
  <c r="C755" i="200" s="1"/>
  <c r="C756" i="200" s="1"/>
  <c r="C757" i="200" s="1"/>
  <c r="C758" i="200" s="1"/>
  <c r="P740" i="200"/>
  <c r="M728" i="200"/>
  <c r="M729" i="200" s="1"/>
  <c r="M730" i="200" s="1"/>
  <c r="M731" i="200" s="1"/>
  <c r="M732" i="200" s="1"/>
  <c r="M733" i="200" s="1"/>
  <c r="M734" i="200" s="1"/>
  <c r="M735" i="200" s="1"/>
  <c r="M736" i="200" s="1"/>
  <c r="M737" i="200" s="1"/>
  <c r="M738" i="200" s="1"/>
  <c r="M739" i="200" s="1"/>
  <c r="J728" i="200"/>
  <c r="J729" i="200" s="1"/>
  <c r="J730" i="200" s="1"/>
  <c r="J731" i="200" s="1"/>
  <c r="J732" i="200" s="1"/>
  <c r="J733" i="200" s="1"/>
  <c r="J734" i="200" s="1"/>
  <c r="J735" i="200" s="1"/>
  <c r="J736" i="200" s="1"/>
  <c r="J737" i="200" s="1"/>
  <c r="J738" i="200" s="1"/>
  <c r="J739" i="200" s="1"/>
  <c r="G728" i="200"/>
  <c r="G729" i="200" s="1"/>
  <c r="G730" i="200" s="1"/>
  <c r="G731" i="200" s="1"/>
  <c r="G732" i="200" s="1"/>
  <c r="G733" i="200" s="1"/>
  <c r="G734" i="200" s="1"/>
  <c r="G735" i="200" s="1"/>
  <c r="G736" i="200" s="1"/>
  <c r="G737" i="200" s="1"/>
  <c r="G738" i="200" s="1"/>
  <c r="G739" i="200" s="1"/>
  <c r="C728" i="200"/>
  <c r="C729" i="200" s="1"/>
  <c r="C730" i="200" s="1"/>
  <c r="C731" i="200" s="1"/>
  <c r="C732" i="200" s="1"/>
  <c r="C733" i="200" s="1"/>
  <c r="C734" i="200" s="1"/>
  <c r="C735" i="200" s="1"/>
  <c r="C736" i="200" s="1"/>
  <c r="C737" i="200" s="1"/>
  <c r="C738" i="200" s="1"/>
  <c r="C739" i="200" s="1"/>
  <c r="B724" i="200"/>
  <c r="P721" i="200"/>
  <c r="E718" i="200"/>
  <c r="F718" i="200" s="1"/>
  <c r="E715" i="200"/>
  <c r="M710" i="200"/>
  <c r="M711" i="200" s="1"/>
  <c r="M712" i="200" s="1"/>
  <c r="M713" i="200" s="1"/>
  <c r="M714" i="200" s="1"/>
  <c r="M715" i="200" s="1"/>
  <c r="M716" i="200" s="1"/>
  <c r="M717" i="200" s="1"/>
  <c r="M718" i="200" s="1"/>
  <c r="M719" i="200" s="1"/>
  <c r="M720" i="200" s="1"/>
  <c r="E710" i="200"/>
  <c r="F710" i="200" s="1"/>
  <c r="M709" i="200"/>
  <c r="J709" i="200"/>
  <c r="J710" i="200" s="1"/>
  <c r="J711" i="200" s="1"/>
  <c r="J712" i="200" s="1"/>
  <c r="J713" i="200" s="1"/>
  <c r="J714" i="200" s="1"/>
  <c r="J715" i="200" s="1"/>
  <c r="J716" i="200" s="1"/>
  <c r="J717" i="200" s="1"/>
  <c r="J718" i="200" s="1"/>
  <c r="J719" i="200" s="1"/>
  <c r="J720" i="200" s="1"/>
  <c r="G709" i="200"/>
  <c r="G710" i="200" s="1"/>
  <c r="G711" i="200" s="1"/>
  <c r="G712" i="200" s="1"/>
  <c r="G713" i="200" s="1"/>
  <c r="G714" i="200" s="1"/>
  <c r="G715" i="200" s="1"/>
  <c r="G716" i="200" s="1"/>
  <c r="G717" i="200" s="1"/>
  <c r="G718" i="200" s="1"/>
  <c r="C709" i="200"/>
  <c r="C710" i="200" s="1"/>
  <c r="C711" i="200" s="1"/>
  <c r="C712" i="200" s="1"/>
  <c r="C713" i="200" s="1"/>
  <c r="C714" i="200" s="1"/>
  <c r="C715" i="200" s="1"/>
  <c r="C716" i="200" s="1"/>
  <c r="C717" i="200" s="1"/>
  <c r="C718" i="200" s="1"/>
  <c r="C719" i="200" s="1"/>
  <c r="C720" i="200" s="1"/>
  <c r="D705" i="200"/>
  <c r="B705" i="200"/>
  <c r="E714" i="200" s="1"/>
  <c r="P702" i="200"/>
  <c r="C693" i="200"/>
  <c r="C694" i="200" s="1"/>
  <c r="C695" i="200" s="1"/>
  <c r="C696" i="200" s="1"/>
  <c r="C697" i="200" s="1"/>
  <c r="C698" i="200" s="1"/>
  <c r="C699" i="200" s="1"/>
  <c r="C700" i="200" s="1"/>
  <c r="C701" i="200" s="1"/>
  <c r="M690" i="200"/>
  <c r="M691" i="200" s="1"/>
  <c r="M692" i="200" s="1"/>
  <c r="M693" i="200" s="1"/>
  <c r="M694" i="200" s="1"/>
  <c r="M695" i="200" s="1"/>
  <c r="M696" i="200" s="1"/>
  <c r="M697" i="200" s="1"/>
  <c r="M698" i="200" s="1"/>
  <c r="M699" i="200" s="1"/>
  <c r="M700" i="200" s="1"/>
  <c r="M701" i="200" s="1"/>
  <c r="J690" i="200"/>
  <c r="J691" i="200" s="1"/>
  <c r="J692" i="200" s="1"/>
  <c r="J693" i="200" s="1"/>
  <c r="J694" i="200" s="1"/>
  <c r="J695" i="200" s="1"/>
  <c r="J696" i="200" s="1"/>
  <c r="J697" i="200" s="1"/>
  <c r="J698" i="200" s="1"/>
  <c r="J699" i="200" s="1"/>
  <c r="J700" i="200" s="1"/>
  <c r="J701" i="200" s="1"/>
  <c r="G690" i="200"/>
  <c r="G691" i="200" s="1"/>
  <c r="G692" i="200" s="1"/>
  <c r="G693" i="200" s="1"/>
  <c r="G694" i="200" s="1"/>
  <c r="G695" i="200" s="1"/>
  <c r="G696" i="200" s="1"/>
  <c r="G697" i="200" s="1"/>
  <c r="G698" i="200" s="1"/>
  <c r="G699" i="200" s="1"/>
  <c r="G700" i="200" s="1"/>
  <c r="G701" i="200" s="1"/>
  <c r="C690" i="200"/>
  <c r="C691" i="200" s="1"/>
  <c r="C692" i="200" s="1"/>
  <c r="P683" i="200"/>
  <c r="M671" i="200"/>
  <c r="M672" i="200" s="1"/>
  <c r="M673" i="200" s="1"/>
  <c r="M674" i="200" s="1"/>
  <c r="M675" i="200" s="1"/>
  <c r="M676" i="200" s="1"/>
  <c r="M677" i="200" s="1"/>
  <c r="M678" i="200" s="1"/>
  <c r="M679" i="200" s="1"/>
  <c r="M680" i="200" s="1"/>
  <c r="M681" i="200" s="1"/>
  <c r="M682" i="200" s="1"/>
  <c r="J671" i="200"/>
  <c r="J672" i="200" s="1"/>
  <c r="J673" i="200" s="1"/>
  <c r="J674" i="200" s="1"/>
  <c r="J675" i="200" s="1"/>
  <c r="J676" i="200" s="1"/>
  <c r="J677" i="200" s="1"/>
  <c r="J678" i="200" s="1"/>
  <c r="J679" i="200" s="1"/>
  <c r="J680" i="200" s="1"/>
  <c r="J681" i="200" s="1"/>
  <c r="J682" i="200" s="1"/>
  <c r="G671" i="200"/>
  <c r="G672" i="200" s="1"/>
  <c r="G673" i="200" s="1"/>
  <c r="G674" i="200" s="1"/>
  <c r="G675" i="200" s="1"/>
  <c r="G676" i="200" s="1"/>
  <c r="G677" i="200" s="1"/>
  <c r="G678" i="200" s="1"/>
  <c r="G679" i="200" s="1"/>
  <c r="G680" i="200" s="1"/>
  <c r="G681" i="200" s="1"/>
  <c r="G682" i="200" s="1"/>
  <c r="C671" i="200"/>
  <c r="C672" i="200" s="1"/>
  <c r="C673" i="200" s="1"/>
  <c r="C674" i="200" s="1"/>
  <c r="C675" i="200" s="1"/>
  <c r="C676" i="200" s="1"/>
  <c r="C677" i="200" s="1"/>
  <c r="C678" i="200" s="1"/>
  <c r="C679" i="200" s="1"/>
  <c r="C680" i="200" s="1"/>
  <c r="C681" i="200" s="1"/>
  <c r="C682" i="200" s="1"/>
  <c r="P664" i="200"/>
  <c r="C656" i="200"/>
  <c r="C657" i="200" s="1"/>
  <c r="C658" i="200" s="1"/>
  <c r="C659" i="200" s="1"/>
  <c r="C660" i="200" s="1"/>
  <c r="C661" i="200" s="1"/>
  <c r="C662" i="200" s="1"/>
  <c r="C663" i="200" s="1"/>
  <c r="M653" i="200"/>
  <c r="M654" i="200" s="1"/>
  <c r="M655" i="200" s="1"/>
  <c r="M656" i="200" s="1"/>
  <c r="M657" i="200" s="1"/>
  <c r="M658" i="200" s="1"/>
  <c r="M659" i="200" s="1"/>
  <c r="M660" i="200" s="1"/>
  <c r="M661" i="200" s="1"/>
  <c r="M662" i="200" s="1"/>
  <c r="M663" i="200" s="1"/>
  <c r="M652" i="200"/>
  <c r="J652" i="200"/>
  <c r="J653" i="200" s="1"/>
  <c r="J654" i="200" s="1"/>
  <c r="J655" i="200" s="1"/>
  <c r="J656" i="200" s="1"/>
  <c r="J657" i="200" s="1"/>
  <c r="J658" i="200" s="1"/>
  <c r="J659" i="200" s="1"/>
  <c r="J660" i="200" s="1"/>
  <c r="J661" i="200" s="1"/>
  <c r="J662" i="200" s="1"/>
  <c r="J663" i="200" s="1"/>
  <c r="G652" i="200"/>
  <c r="G653" i="200" s="1"/>
  <c r="G654" i="200" s="1"/>
  <c r="G655" i="200" s="1"/>
  <c r="G656" i="200" s="1"/>
  <c r="G657" i="200" s="1"/>
  <c r="G658" i="200" s="1"/>
  <c r="G659" i="200" s="1"/>
  <c r="G660" i="200" s="1"/>
  <c r="G661" i="200" s="1"/>
  <c r="G662" i="200" s="1"/>
  <c r="G663" i="200" s="1"/>
  <c r="C652" i="200"/>
  <c r="C653" i="200" s="1"/>
  <c r="C654" i="200" s="1"/>
  <c r="C655" i="200" s="1"/>
  <c r="P645" i="200"/>
  <c r="C637" i="200"/>
  <c r="C638" i="200" s="1"/>
  <c r="C639" i="200" s="1"/>
  <c r="C640" i="200" s="1"/>
  <c r="C641" i="200" s="1"/>
  <c r="C642" i="200" s="1"/>
  <c r="C643" i="200" s="1"/>
  <c r="C644" i="200" s="1"/>
  <c r="J635" i="200"/>
  <c r="J636" i="200" s="1"/>
  <c r="J637" i="200" s="1"/>
  <c r="J638" i="200" s="1"/>
  <c r="J639" i="200" s="1"/>
  <c r="J640" i="200" s="1"/>
  <c r="J641" i="200" s="1"/>
  <c r="J642" i="200" s="1"/>
  <c r="J643" i="200" s="1"/>
  <c r="J644" i="200" s="1"/>
  <c r="J634" i="200"/>
  <c r="M633" i="200"/>
  <c r="M634" i="200" s="1"/>
  <c r="M635" i="200" s="1"/>
  <c r="M636" i="200" s="1"/>
  <c r="M637" i="200" s="1"/>
  <c r="M638" i="200" s="1"/>
  <c r="M639" i="200" s="1"/>
  <c r="M640" i="200" s="1"/>
  <c r="M641" i="200" s="1"/>
  <c r="M642" i="200" s="1"/>
  <c r="M643" i="200" s="1"/>
  <c r="M644" i="200" s="1"/>
  <c r="J633" i="200"/>
  <c r="G633" i="200"/>
  <c r="G634" i="200" s="1"/>
  <c r="G635" i="200" s="1"/>
  <c r="G636" i="200" s="1"/>
  <c r="G637" i="200" s="1"/>
  <c r="G638" i="200" s="1"/>
  <c r="G639" i="200" s="1"/>
  <c r="G640" i="200" s="1"/>
  <c r="G641" i="200" s="1"/>
  <c r="G642" i="200" s="1"/>
  <c r="G643" i="200" s="1"/>
  <c r="G644" i="200" s="1"/>
  <c r="C633" i="200"/>
  <c r="C634" i="200" s="1"/>
  <c r="C635" i="200" s="1"/>
  <c r="C636" i="200" s="1"/>
  <c r="P626" i="200"/>
  <c r="J615" i="200"/>
  <c r="J616" i="200" s="1"/>
  <c r="J617" i="200" s="1"/>
  <c r="J618" i="200" s="1"/>
  <c r="J619" i="200" s="1"/>
  <c r="J620" i="200" s="1"/>
  <c r="J621" i="200" s="1"/>
  <c r="J622" i="200" s="1"/>
  <c r="J623" i="200" s="1"/>
  <c r="J624" i="200" s="1"/>
  <c r="J625" i="200" s="1"/>
  <c r="M614" i="200"/>
  <c r="M615" i="200" s="1"/>
  <c r="M616" i="200" s="1"/>
  <c r="M617" i="200" s="1"/>
  <c r="M618" i="200" s="1"/>
  <c r="M619" i="200" s="1"/>
  <c r="M620" i="200" s="1"/>
  <c r="M621" i="200" s="1"/>
  <c r="M622" i="200" s="1"/>
  <c r="M623" i="200" s="1"/>
  <c r="M624" i="200" s="1"/>
  <c r="M625" i="200" s="1"/>
  <c r="J614" i="200"/>
  <c r="G614" i="200"/>
  <c r="G615" i="200" s="1"/>
  <c r="G616" i="200" s="1"/>
  <c r="G617" i="200" s="1"/>
  <c r="G618" i="200" s="1"/>
  <c r="G619" i="200" s="1"/>
  <c r="G620" i="200" s="1"/>
  <c r="G621" i="200" s="1"/>
  <c r="G622" i="200" s="1"/>
  <c r="G623" i="200" s="1"/>
  <c r="G624" i="200" s="1"/>
  <c r="G625" i="200" s="1"/>
  <c r="C614" i="200"/>
  <c r="C615" i="200" s="1"/>
  <c r="C616" i="200" s="1"/>
  <c r="C617" i="200" s="1"/>
  <c r="C618" i="200" s="1"/>
  <c r="C619" i="200" s="1"/>
  <c r="C620" i="200" s="1"/>
  <c r="C621" i="200" s="1"/>
  <c r="C622" i="200" s="1"/>
  <c r="C623" i="200" s="1"/>
  <c r="C624" i="200" s="1"/>
  <c r="C625" i="200" s="1"/>
  <c r="P607" i="200"/>
  <c r="E597" i="200"/>
  <c r="F597" i="200" s="1"/>
  <c r="M595" i="200"/>
  <c r="M596" i="200" s="1"/>
  <c r="M597" i="200" s="1"/>
  <c r="M598" i="200" s="1"/>
  <c r="M599" i="200" s="1"/>
  <c r="M600" i="200" s="1"/>
  <c r="M601" i="200" s="1"/>
  <c r="M602" i="200" s="1"/>
  <c r="M603" i="200" s="1"/>
  <c r="M604" i="200" s="1"/>
  <c r="M605" i="200" s="1"/>
  <c r="M606" i="200" s="1"/>
  <c r="J595" i="200"/>
  <c r="J596" i="200" s="1"/>
  <c r="J597" i="200" s="1"/>
  <c r="J598" i="200" s="1"/>
  <c r="J599" i="200" s="1"/>
  <c r="J600" i="200" s="1"/>
  <c r="J601" i="200" s="1"/>
  <c r="J602" i="200" s="1"/>
  <c r="J603" i="200" s="1"/>
  <c r="J604" i="200" s="1"/>
  <c r="J605" i="200" s="1"/>
  <c r="J606" i="200" s="1"/>
  <c r="G595" i="200"/>
  <c r="G596" i="200" s="1"/>
  <c r="G597" i="200" s="1"/>
  <c r="G598" i="200" s="1"/>
  <c r="G599" i="200" s="1"/>
  <c r="G600" i="200" s="1"/>
  <c r="G601" i="200" s="1"/>
  <c r="G602" i="200" s="1"/>
  <c r="G603" i="200" s="1"/>
  <c r="G604" i="200" s="1"/>
  <c r="G605" i="200" s="1"/>
  <c r="G606" i="200" s="1"/>
  <c r="C595" i="200"/>
  <c r="C596" i="200" s="1"/>
  <c r="C597" i="200" s="1"/>
  <c r="C598" i="200" s="1"/>
  <c r="C599" i="200" s="1"/>
  <c r="C600" i="200" s="1"/>
  <c r="C601" i="200" s="1"/>
  <c r="C602" i="200" s="1"/>
  <c r="C603" i="200" s="1"/>
  <c r="C604" i="200" s="1"/>
  <c r="C605" i="200" s="1"/>
  <c r="C606" i="200" s="1"/>
  <c r="B591" i="200"/>
  <c r="E605" i="200" s="1"/>
  <c r="P588" i="200"/>
  <c r="M578" i="200"/>
  <c r="M579" i="200" s="1"/>
  <c r="M580" i="200" s="1"/>
  <c r="M581" i="200" s="1"/>
  <c r="M582" i="200" s="1"/>
  <c r="M583" i="200" s="1"/>
  <c r="M584" i="200" s="1"/>
  <c r="M585" i="200" s="1"/>
  <c r="M586" i="200" s="1"/>
  <c r="M587" i="200" s="1"/>
  <c r="M576" i="200"/>
  <c r="M577" i="200" s="1"/>
  <c r="J576" i="200"/>
  <c r="J577" i="200" s="1"/>
  <c r="J578" i="200" s="1"/>
  <c r="J579" i="200" s="1"/>
  <c r="J580" i="200" s="1"/>
  <c r="J581" i="200" s="1"/>
  <c r="J582" i="200" s="1"/>
  <c r="J583" i="200" s="1"/>
  <c r="J584" i="200" s="1"/>
  <c r="J585" i="200" s="1"/>
  <c r="J586" i="200" s="1"/>
  <c r="J587" i="200" s="1"/>
  <c r="G576" i="200"/>
  <c r="G577" i="200" s="1"/>
  <c r="G578" i="200" s="1"/>
  <c r="G579" i="200" s="1"/>
  <c r="G580" i="200" s="1"/>
  <c r="G581" i="200" s="1"/>
  <c r="G582" i="200" s="1"/>
  <c r="G583" i="200" s="1"/>
  <c r="G584" i="200" s="1"/>
  <c r="G585" i="200" s="1"/>
  <c r="G586" i="200" s="1"/>
  <c r="G587" i="200" s="1"/>
  <c r="C576" i="200"/>
  <c r="C577" i="200" s="1"/>
  <c r="C578" i="200" s="1"/>
  <c r="C579" i="200" s="1"/>
  <c r="C580" i="200" s="1"/>
  <c r="C581" i="200" s="1"/>
  <c r="C582" i="200" s="1"/>
  <c r="C583" i="200" s="1"/>
  <c r="C584" i="200" s="1"/>
  <c r="C585" i="200" s="1"/>
  <c r="C586" i="200" s="1"/>
  <c r="C587" i="200" s="1"/>
  <c r="P569" i="200"/>
  <c r="M557" i="200"/>
  <c r="M558" i="200" s="1"/>
  <c r="M559" i="200" s="1"/>
  <c r="M560" i="200" s="1"/>
  <c r="M561" i="200" s="1"/>
  <c r="M562" i="200" s="1"/>
  <c r="M563" i="200" s="1"/>
  <c r="M564" i="200" s="1"/>
  <c r="M565" i="200" s="1"/>
  <c r="M566" i="200" s="1"/>
  <c r="M567" i="200" s="1"/>
  <c r="M568" i="200" s="1"/>
  <c r="J557" i="200"/>
  <c r="J558" i="200" s="1"/>
  <c r="J559" i="200" s="1"/>
  <c r="J560" i="200" s="1"/>
  <c r="J561" i="200" s="1"/>
  <c r="J562" i="200" s="1"/>
  <c r="J563" i="200" s="1"/>
  <c r="J564" i="200" s="1"/>
  <c r="J565" i="200" s="1"/>
  <c r="J566" i="200" s="1"/>
  <c r="J567" i="200" s="1"/>
  <c r="J568" i="200" s="1"/>
  <c r="G557" i="200"/>
  <c r="G558" i="200" s="1"/>
  <c r="G559" i="200" s="1"/>
  <c r="G560" i="200" s="1"/>
  <c r="G561" i="200" s="1"/>
  <c r="G562" i="200" s="1"/>
  <c r="G563" i="200" s="1"/>
  <c r="G564" i="200" s="1"/>
  <c r="G565" i="200" s="1"/>
  <c r="G566" i="200" s="1"/>
  <c r="G567" i="200" s="1"/>
  <c r="G568" i="200" s="1"/>
  <c r="C557" i="200"/>
  <c r="C558" i="200" s="1"/>
  <c r="C559" i="200" s="1"/>
  <c r="C560" i="200" s="1"/>
  <c r="C561" i="200" s="1"/>
  <c r="C562" i="200" s="1"/>
  <c r="C563" i="200" s="1"/>
  <c r="C564" i="200" s="1"/>
  <c r="C565" i="200" s="1"/>
  <c r="C566" i="200" s="1"/>
  <c r="C567" i="200" s="1"/>
  <c r="C568" i="200" s="1"/>
  <c r="P550" i="200"/>
  <c r="M538" i="200"/>
  <c r="M539" i="200" s="1"/>
  <c r="M540" i="200" s="1"/>
  <c r="M541" i="200" s="1"/>
  <c r="M542" i="200" s="1"/>
  <c r="M543" i="200" s="1"/>
  <c r="M544" i="200" s="1"/>
  <c r="M545" i="200" s="1"/>
  <c r="M546" i="200" s="1"/>
  <c r="M547" i="200" s="1"/>
  <c r="M548" i="200" s="1"/>
  <c r="M549" i="200" s="1"/>
  <c r="J538" i="200"/>
  <c r="J539" i="200" s="1"/>
  <c r="J540" i="200" s="1"/>
  <c r="J541" i="200" s="1"/>
  <c r="J542" i="200" s="1"/>
  <c r="J543" i="200" s="1"/>
  <c r="J544" i="200" s="1"/>
  <c r="J545" i="200" s="1"/>
  <c r="J546" i="200" s="1"/>
  <c r="J547" i="200" s="1"/>
  <c r="J548" i="200" s="1"/>
  <c r="J549" i="200" s="1"/>
  <c r="G538" i="200"/>
  <c r="G539" i="200" s="1"/>
  <c r="G540" i="200" s="1"/>
  <c r="G541" i="200" s="1"/>
  <c r="G542" i="200" s="1"/>
  <c r="G543" i="200" s="1"/>
  <c r="G544" i="200" s="1"/>
  <c r="G545" i="200" s="1"/>
  <c r="G546" i="200" s="1"/>
  <c r="G547" i="200" s="1"/>
  <c r="G548" i="200" s="1"/>
  <c r="G549" i="200" s="1"/>
  <c r="C538" i="200"/>
  <c r="C539" i="200" s="1"/>
  <c r="C540" i="200" s="1"/>
  <c r="C541" i="200" s="1"/>
  <c r="C542" i="200" s="1"/>
  <c r="C543" i="200" s="1"/>
  <c r="C544" i="200" s="1"/>
  <c r="C545" i="200" s="1"/>
  <c r="C546" i="200" s="1"/>
  <c r="C547" i="200" s="1"/>
  <c r="C548" i="200" s="1"/>
  <c r="C549" i="200" s="1"/>
  <c r="P531" i="200"/>
  <c r="M519" i="200"/>
  <c r="M520" i="200" s="1"/>
  <c r="M521" i="200" s="1"/>
  <c r="M522" i="200" s="1"/>
  <c r="M523" i="200" s="1"/>
  <c r="M524" i="200" s="1"/>
  <c r="M525" i="200" s="1"/>
  <c r="M526" i="200" s="1"/>
  <c r="M527" i="200" s="1"/>
  <c r="M528" i="200" s="1"/>
  <c r="M529" i="200" s="1"/>
  <c r="M530" i="200" s="1"/>
  <c r="J519" i="200"/>
  <c r="J520" i="200" s="1"/>
  <c r="J521" i="200" s="1"/>
  <c r="J522" i="200" s="1"/>
  <c r="J523" i="200" s="1"/>
  <c r="J524" i="200" s="1"/>
  <c r="J525" i="200" s="1"/>
  <c r="J526" i="200" s="1"/>
  <c r="J527" i="200" s="1"/>
  <c r="J528" i="200" s="1"/>
  <c r="J529" i="200" s="1"/>
  <c r="J530" i="200" s="1"/>
  <c r="G519" i="200"/>
  <c r="G520" i="200" s="1"/>
  <c r="G521" i="200" s="1"/>
  <c r="G522" i="200" s="1"/>
  <c r="G523" i="200" s="1"/>
  <c r="G524" i="200" s="1"/>
  <c r="G525" i="200" s="1"/>
  <c r="G526" i="200" s="1"/>
  <c r="G527" i="200" s="1"/>
  <c r="G528" i="200" s="1"/>
  <c r="G529" i="200" s="1"/>
  <c r="G530" i="200" s="1"/>
  <c r="C519" i="200"/>
  <c r="C520" i="200" s="1"/>
  <c r="C521" i="200" s="1"/>
  <c r="C522" i="200" s="1"/>
  <c r="C523" i="200" s="1"/>
  <c r="C524" i="200" s="1"/>
  <c r="C525" i="200" s="1"/>
  <c r="C526" i="200" s="1"/>
  <c r="C527" i="200" s="1"/>
  <c r="C528" i="200" s="1"/>
  <c r="C529" i="200" s="1"/>
  <c r="C530" i="200" s="1"/>
  <c r="P512" i="200"/>
  <c r="E504" i="200"/>
  <c r="I504" i="200" s="1"/>
  <c r="J501" i="200"/>
  <c r="J502" i="200" s="1"/>
  <c r="J503" i="200" s="1"/>
  <c r="J504" i="200" s="1"/>
  <c r="J505" i="200" s="1"/>
  <c r="J506" i="200" s="1"/>
  <c r="J507" i="200" s="1"/>
  <c r="J508" i="200" s="1"/>
  <c r="J509" i="200" s="1"/>
  <c r="J510" i="200" s="1"/>
  <c r="J511" i="200" s="1"/>
  <c r="M500" i="200"/>
  <c r="M501" i="200" s="1"/>
  <c r="M502" i="200" s="1"/>
  <c r="M503" i="200" s="1"/>
  <c r="M504" i="200" s="1"/>
  <c r="M505" i="200" s="1"/>
  <c r="M506" i="200" s="1"/>
  <c r="M507" i="200" s="1"/>
  <c r="M508" i="200" s="1"/>
  <c r="M509" i="200" s="1"/>
  <c r="M510" i="200" s="1"/>
  <c r="M511" i="200" s="1"/>
  <c r="J500" i="200"/>
  <c r="G500" i="200"/>
  <c r="G501" i="200" s="1"/>
  <c r="G502" i="200" s="1"/>
  <c r="G503" i="200" s="1"/>
  <c r="G504" i="200" s="1"/>
  <c r="G505" i="200" s="1"/>
  <c r="G506" i="200" s="1"/>
  <c r="G507" i="200" s="1"/>
  <c r="G508" i="200" s="1"/>
  <c r="G509" i="200" s="1"/>
  <c r="G510" i="200" s="1"/>
  <c r="G511" i="200" s="1"/>
  <c r="C500" i="200"/>
  <c r="C501" i="200" s="1"/>
  <c r="C502" i="200" s="1"/>
  <c r="C503" i="200" s="1"/>
  <c r="C504" i="200" s="1"/>
  <c r="C505" i="200" s="1"/>
  <c r="C506" i="200" s="1"/>
  <c r="C507" i="200" s="1"/>
  <c r="C508" i="200" s="1"/>
  <c r="C509" i="200" s="1"/>
  <c r="C510" i="200" s="1"/>
  <c r="C511" i="200" s="1"/>
  <c r="B496" i="200"/>
  <c r="E510" i="200" s="1"/>
  <c r="P493" i="200"/>
  <c r="E490" i="200"/>
  <c r="I490" i="200" s="1"/>
  <c r="E486" i="200"/>
  <c r="F486" i="200" s="1"/>
  <c r="H486" i="200" s="1"/>
  <c r="E484" i="200"/>
  <c r="L484" i="200" s="1"/>
  <c r="E482" i="200"/>
  <c r="F482" i="200" s="1"/>
  <c r="M481" i="200"/>
  <c r="M482" i="200" s="1"/>
  <c r="M483" i="200" s="1"/>
  <c r="M484" i="200" s="1"/>
  <c r="M485" i="200" s="1"/>
  <c r="M486" i="200" s="1"/>
  <c r="M487" i="200" s="1"/>
  <c r="M488" i="200" s="1"/>
  <c r="M489" i="200" s="1"/>
  <c r="M490" i="200" s="1"/>
  <c r="M491" i="200" s="1"/>
  <c r="M492" i="200" s="1"/>
  <c r="J481" i="200"/>
  <c r="J482" i="200" s="1"/>
  <c r="J483" i="200" s="1"/>
  <c r="J484" i="200" s="1"/>
  <c r="J485" i="200" s="1"/>
  <c r="J486" i="200" s="1"/>
  <c r="J487" i="200" s="1"/>
  <c r="J488" i="200" s="1"/>
  <c r="J489" i="200" s="1"/>
  <c r="J490" i="200" s="1"/>
  <c r="J491" i="200" s="1"/>
  <c r="J492" i="200" s="1"/>
  <c r="G481" i="200"/>
  <c r="G482" i="200" s="1"/>
  <c r="G483" i="200" s="1"/>
  <c r="G484" i="200" s="1"/>
  <c r="G485" i="200" s="1"/>
  <c r="G486" i="200" s="1"/>
  <c r="G487" i="200" s="1"/>
  <c r="G488" i="200" s="1"/>
  <c r="G489" i="200" s="1"/>
  <c r="G490" i="200" s="1"/>
  <c r="G491" i="200" s="1"/>
  <c r="G492" i="200" s="1"/>
  <c r="C481" i="200"/>
  <c r="C482" i="200" s="1"/>
  <c r="C483" i="200" s="1"/>
  <c r="C484" i="200" s="1"/>
  <c r="C485" i="200" s="1"/>
  <c r="C486" i="200" s="1"/>
  <c r="C487" i="200" s="1"/>
  <c r="C488" i="200" s="1"/>
  <c r="C489" i="200" s="1"/>
  <c r="C490" i="200" s="1"/>
  <c r="C491" i="200" s="1"/>
  <c r="C492" i="200" s="1"/>
  <c r="B481" i="200"/>
  <c r="B489" i="200" s="1"/>
  <c r="D477" i="200"/>
  <c r="B477" i="200"/>
  <c r="P474" i="200"/>
  <c r="M464" i="200"/>
  <c r="M465" i="200" s="1"/>
  <c r="M466" i="200" s="1"/>
  <c r="M467" i="200" s="1"/>
  <c r="M468" i="200" s="1"/>
  <c r="M469" i="200" s="1"/>
  <c r="M470" i="200" s="1"/>
  <c r="M471" i="200" s="1"/>
  <c r="M472" i="200" s="1"/>
  <c r="M473" i="200" s="1"/>
  <c r="M462" i="200"/>
  <c r="M463" i="200" s="1"/>
  <c r="J462" i="200"/>
  <c r="J463" i="200" s="1"/>
  <c r="J464" i="200" s="1"/>
  <c r="J465" i="200" s="1"/>
  <c r="J466" i="200" s="1"/>
  <c r="J467" i="200" s="1"/>
  <c r="J468" i="200" s="1"/>
  <c r="J469" i="200" s="1"/>
  <c r="J470" i="200" s="1"/>
  <c r="J471" i="200" s="1"/>
  <c r="J472" i="200" s="1"/>
  <c r="J473" i="200" s="1"/>
  <c r="G462" i="200"/>
  <c r="G463" i="200" s="1"/>
  <c r="G464" i="200" s="1"/>
  <c r="G465" i="200" s="1"/>
  <c r="G466" i="200" s="1"/>
  <c r="G467" i="200" s="1"/>
  <c r="G468" i="200" s="1"/>
  <c r="G469" i="200" s="1"/>
  <c r="G470" i="200" s="1"/>
  <c r="G471" i="200" s="1"/>
  <c r="G472" i="200" s="1"/>
  <c r="G473" i="200" s="1"/>
  <c r="C462" i="200"/>
  <c r="C463" i="200" s="1"/>
  <c r="C464" i="200" s="1"/>
  <c r="C465" i="200" s="1"/>
  <c r="C466" i="200" s="1"/>
  <c r="C467" i="200" s="1"/>
  <c r="C468" i="200" s="1"/>
  <c r="C469" i="200" s="1"/>
  <c r="C470" i="200" s="1"/>
  <c r="C471" i="200" s="1"/>
  <c r="C472" i="200" s="1"/>
  <c r="C473" i="200" s="1"/>
  <c r="P455" i="200"/>
  <c r="C446" i="200"/>
  <c r="C447" i="200" s="1"/>
  <c r="C448" i="200" s="1"/>
  <c r="C449" i="200" s="1"/>
  <c r="C450" i="200" s="1"/>
  <c r="C451" i="200" s="1"/>
  <c r="C452" i="200" s="1"/>
  <c r="C453" i="200" s="1"/>
  <c r="C454" i="200" s="1"/>
  <c r="J444" i="200"/>
  <c r="J445" i="200" s="1"/>
  <c r="J446" i="200" s="1"/>
  <c r="J447" i="200" s="1"/>
  <c r="J448" i="200" s="1"/>
  <c r="J449" i="200" s="1"/>
  <c r="J450" i="200" s="1"/>
  <c r="J451" i="200" s="1"/>
  <c r="J452" i="200" s="1"/>
  <c r="J453" i="200" s="1"/>
  <c r="J454" i="200" s="1"/>
  <c r="M443" i="200"/>
  <c r="M444" i="200" s="1"/>
  <c r="M445" i="200" s="1"/>
  <c r="M446" i="200" s="1"/>
  <c r="M447" i="200" s="1"/>
  <c r="M448" i="200" s="1"/>
  <c r="M449" i="200" s="1"/>
  <c r="M450" i="200" s="1"/>
  <c r="M451" i="200" s="1"/>
  <c r="M452" i="200" s="1"/>
  <c r="M453" i="200" s="1"/>
  <c r="M454" i="200" s="1"/>
  <c r="J443" i="200"/>
  <c r="G443" i="200"/>
  <c r="G444" i="200" s="1"/>
  <c r="G445" i="200" s="1"/>
  <c r="G446" i="200" s="1"/>
  <c r="G447" i="200" s="1"/>
  <c r="G448" i="200" s="1"/>
  <c r="G449" i="200" s="1"/>
  <c r="G450" i="200" s="1"/>
  <c r="G451" i="200" s="1"/>
  <c r="G452" i="200" s="1"/>
  <c r="G453" i="200" s="1"/>
  <c r="G454" i="200" s="1"/>
  <c r="C443" i="200"/>
  <c r="C444" i="200" s="1"/>
  <c r="C445" i="200" s="1"/>
  <c r="P436" i="200"/>
  <c r="M424" i="200"/>
  <c r="M425" i="200" s="1"/>
  <c r="M426" i="200" s="1"/>
  <c r="M427" i="200" s="1"/>
  <c r="M428" i="200" s="1"/>
  <c r="M429" i="200" s="1"/>
  <c r="M430" i="200" s="1"/>
  <c r="M431" i="200" s="1"/>
  <c r="M432" i="200" s="1"/>
  <c r="M433" i="200" s="1"/>
  <c r="M434" i="200" s="1"/>
  <c r="M435" i="200" s="1"/>
  <c r="J424" i="200"/>
  <c r="J425" i="200" s="1"/>
  <c r="J426" i="200" s="1"/>
  <c r="J427" i="200" s="1"/>
  <c r="J428" i="200" s="1"/>
  <c r="J429" i="200" s="1"/>
  <c r="J430" i="200" s="1"/>
  <c r="J431" i="200" s="1"/>
  <c r="J432" i="200" s="1"/>
  <c r="J433" i="200" s="1"/>
  <c r="J434" i="200" s="1"/>
  <c r="J435" i="200" s="1"/>
  <c r="G424" i="200"/>
  <c r="G425" i="200" s="1"/>
  <c r="G426" i="200" s="1"/>
  <c r="G427" i="200" s="1"/>
  <c r="G428" i="200" s="1"/>
  <c r="G429" i="200" s="1"/>
  <c r="G430" i="200" s="1"/>
  <c r="G431" i="200" s="1"/>
  <c r="G432" i="200" s="1"/>
  <c r="G433" i="200" s="1"/>
  <c r="G434" i="200" s="1"/>
  <c r="G435" i="200" s="1"/>
  <c r="C424" i="200"/>
  <c r="C425" i="200" s="1"/>
  <c r="C426" i="200" s="1"/>
  <c r="C427" i="200" s="1"/>
  <c r="C428" i="200" s="1"/>
  <c r="C429" i="200" s="1"/>
  <c r="C430" i="200" s="1"/>
  <c r="C431" i="200" s="1"/>
  <c r="C432" i="200" s="1"/>
  <c r="C433" i="200" s="1"/>
  <c r="C434" i="200" s="1"/>
  <c r="C435" i="200" s="1"/>
  <c r="P417" i="200"/>
  <c r="C407" i="200"/>
  <c r="C408" i="200" s="1"/>
  <c r="C409" i="200" s="1"/>
  <c r="C410" i="200" s="1"/>
  <c r="C411" i="200" s="1"/>
  <c r="C412" i="200" s="1"/>
  <c r="C413" i="200" s="1"/>
  <c r="C414" i="200" s="1"/>
  <c r="C415" i="200" s="1"/>
  <c r="C416" i="200" s="1"/>
  <c r="M406" i="200"/>
  <c r="M407" i="200" s="1"/>
  <c r="M408" i="200" s="1"/>
  <c r="M409" i="200" s="1"/>
  <c r="M410" i="200" s="1"/>
  <c r="M411" i="200" s="1"/>
  <c r="M412" i="200" s="1"/>
  <c r="M413" i="200" s="1"/>
  <c r="M414" i="200" s="1"/>
  <c r="M415" i="200" s="1"/>
  <c r="M416" i="200" s="1"/>
  <c r="M405" i="200"/>
  <c r="J405" i="200"/>
  <c r="J406" i="200" s="1"/>
  <c r="J407" i="200" s="1"/>
  <c r="J408" i="200" s="1"/>
  <c r="J409" i="200" s="1"/>
  <c r="J410" i="200" s="1"/>
  <c r="J411" i="200" s="1"/>
  <c r="J412" i="200" s="1"/>
  <c r="J413" i="200" s="1"/>
  <c r="J414" i="200" s="1"/>
  <c r="J415" i="200" s="1"/>
  <c r="J416" i="200" s="1"/>
  <c r="G405" i="200"/>
  <c r="G406" i="200" s="1"/>
  <c r="G407" i="200" s="1"/>
  <c r="G408" i="200" s="1"/>
  <c r="G409" i="200" s="1"/>
  <c r="G410" i="200" s="1"/>
  <c r="G411" i="200" s="1"/>
  <c r="G412" i="200" s="1"/>
  <c r="G413" i="200" s="1"/>
  <c r="G414" i="200" s="1"/>
  <c r="G415" i="200" s="1"/>
  <c r="G416" i="200" s="1"/>
  <c r="C405" i="200"/>
  <c r="C406" i="200" s="1"/>
  <c r="P398" i="200"/>
  <c r="M386" i="200"/>
  <c r="M387" i="200" s="1"/>
  <c r="M388" i="200" s="1"/>
  <c r="M389" i="200" s="1"/>
  <c r="M390" i="200" s="1"/>
  <c r="M391" i="200" s="1"/>
  <c r="M392" i="200" s="1"/>
  <c r="M393" i="200" s="1"/>
  <c r="M394" i="200" s="1"/>
  <c r="M395" i="200" s="1"/>
  <c r="M396" i="200" s="1"/>
  <c r="M397" i="200" s="1"/>
  <c r="J386" i="200"/>
  <c r="J387" i="200" s="1"/>
  <c r="J388" i="200" s="1"/>
  <c r="J389" i="200" s="1"/>
  <c r="J390" i="200" s="1"/>
  <c r="J391" i="200" s="1"/>
  <c r="J392" i="200" s="1"/>
  <c r="J393" i="200" s="1"/>
  <c r="J394" i="200" s="1"/>
  <c r="J395" i="200" s="1"/>
  <c r="J396" i="200" s="1"/>
  <c r="J397" i="200" s="1"/>
  <c r="G386" i="200"/>
  <c r="G387" i="200" s="1"/>
  <c r="G388" i="200" s="1"/>
  <c r="G389" i="200" s="1"/>
  <c r="G390" i="200" s="1"/>
  <c r="G391" i="200" s="1"/>
  <c r="G392" i="200" s="1"/>
  <c r="G393" i="200" s="1"/>
  <c r="G394" i="200" s="1"/>
  <c r="G395" i="200" s="1"/>
  <c r="G396" i="200" s="1"/>
  <c r="G397" i="200" s="1"/>
  <c r="C386" i="200"/>
  <c r="C387" i="200" s="1"/>
  <c r="C388" i="200" s="1"/>
  <c r="C389" i="200" s="1"/>
  <c r="C390" i="200" s="1"/>
  <c r="C391" i="200" s="1"/>
  <c r="C392" i="200" s="1"/>
  <c r="C393" i="200" s="1"/>
  <c r="C394" i="200" s="1"/>
  <c r="C395" i="200" s="1"/>
  <c r="C396" i="200" s="1"/>
  <c r="C397" i="200" s="1"/>
  <c r="P379" i="200"/>
  <c r="E375" i="200"/>
  <c r="M369" i="200"/>
  <c r="M370" i="200" s="1"/>
  <c r="M371" i="200" s="1"/>
  <c r="M372" i="200" s="1"/>
  <c r="M373" i="200" s="1"/>
  <c r="M374" i="200" s="1"/>
  <c r="M375" i="200" s="1"/>
  <c r="M376" i="200" s="1"/>
  <c r="M377" i="200" s="1"/>
  <c r="M378" i="200" s="1"/>
  <c r="J368" i="200"/>
  <c r="J369" i="200" s="1"/>
  <c r="J370" i="200" s="1"/>
  <c r="J371" i="200" s="1"/>
  <c r="J372" i="200" s="1"/>
  <c r="J373" i="200" s="1"/>
  <c r="J374" i="200" s="1"/>
  <c r="J375" i="200" s="1"/>
  <c r="J376" i="200" s="1"/>
  <c r="J377" i="200" s="1"/>
  <c r="J378" i="200" s="1"/>
  <c r="M367" i="200"/>
  <c r="M368" i="200" s="1"/>
  <c r="J367" i="200"/>
  <c r="G367" i="200"/>
  <c r="G368" i="200" s="1"/>
  <c r="G369" i="200" s="1"/>
  <c r="G370" i="200" s="1"/>
  <c r="G371" i="200" s="1"/>
  <c r="G372" i="200" s="1"/>
  <c r="G373" i="200" s="1"/>
  <c r="G374" i="200" s="1"/>
  <c r="G375" i="200" s="1"/>
  <c r="G376" i="200" s="1"/>
  <c r="G377" i="200" s="1"/>
  <c r="G378" i="200" s="1"/>
  <c r="E367" i="200"/>
  <c r="I367" i="200" s="1"/>
  <c r="C367" i="200"/>
  <c r="C368" i="200" s="1"/>
  <c r="C369" i="200" s="1"/>
  <c r="C370" i="200" s="1"/>
  <c r="C371" i="200" s="1"/>
  <c r="C372" i="200" s="1"/>
  <c r="C373" i="200" s="1"/>
  <c r="C374" i="200" s="1"/>
  <c r="C375" i="200" s="1"/>
  <c r="C376" i="200" s="1"/>
  <c r="C377" i="200" s="1"/>
  <c r="C378" i="200" s="1"/>
  <c r="D363" i="200"/>
  <c r="B363" i="200"/>
  <c r="E377" i="200" s="1"/>
  <c r="P360" i="200"/>
  <c r="J351" i="200"/>
  <c r="J352" i="200" s="1"/>
  <c r="J353" i="200" s="1"/>
  <c r="J354" i="200" s="1"/>
  <c r="J355" i="200" s="1"/>
  <c r="J356" i="200" s="1"/>
  <c r="J357" i="200" s="1"/>
  <c r="J358" i="200" s="1"/>
  <c r="J359" i="200" s="1"/>
  <c r="M349" i="200"/>
  <c r="M350" i="200" s="1"/>
  <c r="M351" i="200" s="1"/>
  <c r="M352" i="200" s="1"/>
  <c r="M353" i="200" s="1"/>
  <c r="M354" i="200" s="1"/>
  <c r="M355" i="200" s="1"/>
  <c r="M356" i="200" s="1"/>
  <c r="M357" i="200" s="1"/>
  <c r="M358" i="200" s="1"/>
  <c r="M359" i="200" s="1"/>
  <c r="M348" i="200"/>
  <c r="J348" i="200"/>
  <c r="J349" i="200" s="1"/>
  <c r="J350" i="200" s="1"/>
  <c r="G348" i="200"/>
  <c r="G349" i="200" s="1"/>
  <c r="G350" i="200" s="1"/>
  <c r="G351" i="200" s="1"/>
  <c r="G352" i="200" s="1"/>
  <c r="G353" i="200" s="1"/>
  <c r="G354" i="200" s="1"/>
  <c r="G355" i="200" s="1"/>
  <c r="G356" i="200" s="1"/>
  <c r="G357" i="200" s="1"/>
  <c r="G358" i="200" s="1"/>
  <c r="G359" i="200" s="1"/>
  <c r="C348" i="200"/>
  <c r="C349" i="200" s="1"/>
  <c r="C350" i="200" s="1"/>
  <c r="C351" i="200" s="1"/>
  <c r="C352" i="200" s="1"/>
  <c r="C353" i="200" s="1"/>
  <c r="C354" i="200" s="1"/>
  <c r="C355" i="200" s="1"/>
  <c r="C356" i="200" s="1"/>
  <c r="C357" i="200" s="1"/>
  <c r="C358" i="200" s="1"/>
  <c r="C359" i="200" s="1"/>
  <c r="P341" i="200"/>
  <c r="M330" i="200"/>
  <c r="M331" i="200" s="1"/>
  <c r="M332" i="200" s="1"/>
  <c r="M333" i="200" s="1"/>
  <c r="M334" i="200" s="1"/>
  <c r="M335" i="200" s="1"/>
  <c r="M336" i="200" s="1"/>
  <c r="M337" i="200" s="1"/>
  <c r="M338" i="200" s="1"/>
  <c r="M339" i="200" s="1"/>
  <c r="M340" i="200" s="1"/>
  <c r="M329" i="200"/>
  <c r="J329" i="200"/>
  <c r="J330" i="200" s="1"/>
  <c r="J331" i="200" s="1"/>
  <c r="J332" i="200" s="1"/>
  <c r="J333" i="200" s="1"/>
  <c r="J334" i="200" s="1"/>
  <c r="J335" i="200" s="1"/>
  <c r="J336" i="200" s="1"/>
  <c r="J337" i="200" s="1"/>
  <c r="J338" i="200" s="1"/>
  <c r="J339" i="200" s="1"/>
  <c r="J340" i="200" s="1"/>
  <c r="G329" i="200"/>
  <c r="G330" i="200" s="1"/>
  <c r="G331" i="200" s="1"/>
  <c r="G332" i="200" s="1"/>
  <c r="G333" i="200" s="1"/>
  <c r="G334" i="200" s="1"/>
  <c r="G335" i="200" s="1"/>
  <c r="G336" i="200" s="1"/>
  <c r="G337" i="200" s="1"/>
  <c r="G338" i="200" s="1"/>
  <c r="G339" i="200" s="1"/>
  <c r="G340" i="200" s="1"/>
  <c r="C329" i="200"/>
  <c r="C330" i="200" s="1"/>
  <c r="C331" i="200" s="1"/>
  <c r="C332" i="200" s="1"/>
  <c r="C333" i="200" s="1"/>
  <c r="C334" i="200" s="1"/>
  <c r="C335" i="200" s="1"/>
  <c r="C336" i="200" s="1"/>
  <c r="C337" i="200" s="1"/>
  <c r="C338" i="200" s="1"/>
  <c r="C339" i="200" s="1"/>
  <c r="C340" i="200" s="1"/>
  <c r="P322" i="200"/>
  <c r="J313" i="200"/>
  <c r="J314" i="200" s="1"/>
  <c r="J315" i="200" s="1"/>
  <c r="J316" i="200" s="1"/>
  <c r="J317" i="200" s="1"/>
  <c r="J318" i="200" s="1"/>
  <c r="J319" i="200" s="1"/>
  <c r="J320" i="200" s="1"/>
  <c r="J321" i="200" s="1"/>
  <c r="M310" i="200"/>
  <c r="M311" i="200" s="1"/>
  <c r="M312" i="200" s="1"/>
  <c r="M313" i="200" s="1"/>
  <c r="M314" i="200" s="1"/>
  <c r="M315" i="200" s="1"/>
  <c r="M316" i="200" s="1"/>
  <c r="M317" i="200" s="1"/>
  <c r="M318" i="200" s="1"/>
  <c r="M319" i="200" s="1"/>
  <c r="M320" i="200" s="1"/>
  <c r="M321" i="200" s="1"/>
  <c r="J310" i="200"/>
  <c r="J311" i="200" s="1"/>
  <c r="J312" i="200" s="1"/>
  <c r="G310" i="200"/>
  <c r="G311" i="200" s="1"/>
  <c r="G312" i="200" s="1"/>
  <c r="G313" i="200" s="1"/>
  <c r="G314" i="200" s="1"/>
  <c r="G315" i="200" s="1"/>
  <c r="G316" i="200" s="1"/>
  <c r="G317" i="200" s="1"/>
  <c r="G318" i="200" s="1"/>
  <c r="G319" i="200" s="1"/>
  <c r="G320" i="200" s="1"/>
  <c r="G321" i="200" s="1"/>
  <c r="C310" i="200"/>
  <c r="C311" i="200" s="1"/>
  <c r="C312" i="200" s="1"/>
  <c r="C313" i="200" s="1"/>
  <c r="C314" i="200" s="1"/>
  <c r="C315" i="200" s="1"/>
  <c r="C316" i="200" s="1"/>
  <c r="C317" i="200" s="1"/>
  <c r="C318" i="200" s="1"/>
  <c r="C319" i="200" s="1"/>
  <c r="C320" i="200" s="1"/>
  <c r="C321" i="200" s="1"/>
  <c r="P303" i="200"/>
  <c r="C296" i="200"/>
  <c r="C297" i="200" s="1"/>
  <c r="C298" i="200" s="1"/>
  <c r="C299" i="200" s="1"/>
  <c r="C300" i="200" s="1"/>
  <c r="C301" i="200" s="1"/>
  <c r="C302" i="200" s="1"/>
  <c r="M291" i="200"/>
  <c r="M292" i="200" s="1"/>
  <c r="M293" i="200" s="1"/>
  <c r="M294" i="200" s="1"/>
  <c r="M295" i="200" s="1"/>
  <c r="M296" i="200" s="1"/>
  <c r="M297" i="200" s="1"/>
  <c r="M298" i="200" s="1"/>
  <c r="M299" i="200" s="1"/>
  <c r="M300" i="200" s="1"/>
  <c r="M301" i="200" s="1"/>
  <c r="M302" i="200" s="1"/>
  <c r="J291" i="200"/>
  <c r="J292" i="200" s="1"/>
  <c r="J293" i="200" s="1"/>
  <c r="J294" i="200" s="1"/>
  <c r="J295" i="200" s="1"/>
  <c r="J296" i="200" s="1"/>
  <c r="J297" i="200" s="1"/>
  <c r="J298" i="200" s="1"/>
  <c r="J299" i="200" s="1"/>
  <c r="J300" i="200" s="1"/>
  <c r="J301" i="200" s="1"/>
  <c r="J302" i="200" s="1"/>
  <c r="G291" i="200"/>
  <c r="G292" i="200" s="1"/>
  <c r="G293" i="200" s="1"/>
  <c r="G294" i="200" s="1"/>
  <c r="G295" i="200" s="1"/>
  <c r="G296" i="200" s="1"/>
  <c r="G297" i="200" s="1"/>
  <c r="G298" i="200" s="1"/>
  <c r="G299" i="200" s="1"/>
  <c r="G300" i="200" s="1"/>
  <c r="G301" i="200" s="1"/>
  <c r="G302" i="200" s="1"/>
  <c r="C291" i="200"/>
  <c r="C292" i="200" s="1"/>
  <c r="C293" i="200" s="1"/>
  <c r="C294" i="200" s="1"/>
  <c r="C295" i="200" s="1"/>
  <c r="P284" i="200"/>
  <c r="M275" i="200"/>
  <c r="M276" i="200" s="1"/>
  <c r="M277" i="200" s="1"/>
  <c r="M278" i="200" s="1"/>
  <c r="M279" i="200" s="1"/>
  <c r="M280" i="200" s="1"/>
  <c r="M281" i="200" s="1"/>
  <c r="M282" i="200" s="1"/>
  <c r="M283" i="200" s="1"/>
  <c r="M272" i="200"/>
  <c r="M273" i="200" s="1"/>
  <c r="M274" i="200" s="1"/>
  <c r="J272" i="200"/>
  <c r="J273" i="200" s="1"/>
  <c r="J274" i="200" s="1"/>
  <c r="J275" i="200" s="1"/>
  <c r="J276" i="200" s="1"/>
  <c r="J277" i="200" s="1"/>
  <c r="J278" i="200" s="1"/>
  <c r="J279" i="200" s="1"/>
  <c r="J280" i="200" s="1"/>
  <c r="J281" i="200" s="1"/>
  <c r="J282" i="200" s="1"/>
  <c r="J283" i="200" s="1"/>
  <c r="G272" i="200"/>
  <c r="G273" i="200" s="1"/>
  <c r="G274" i="200" s="1"/>
  <c r="G275" i="200" s="1"/>
  <c r="G276" i="200" s="1"/>
  <c r="G277" i="200" s="1"/>
  <c r="G278" i="200" s="1"/>
  <c r="G279" i="200" s="1"/>
  <c r="G280" i="200" s="1"/>
  <c r="G281" i="200" s="1"/>
  <c r="G282" i="200" s="1"/>
  <c r="G283" i="200" s="1"/>
  <c r="C272" i="200"/>
  <c r="C273" i="200" s="1"/>
  <c r="C274" i="200" s="1"/>
  <c r="C275" i="200" s="1"/>
  <c r="C276" i="200" s="1"/>
  <c r="C277" i="200" s="1"/>
  <c r="C278" i="200" s="1"/>
  <c r="C279" i="200" s="1"/>
  <c r="C280" i="200" s="1"/>
  <c r="C281" i="200" s="1"/>
  <c r="C282" i="200" s="1"/>
  <c r="C283" i="200" s="1"/>
  <c r="P265" i="200"/>
  <c r="E264" i="200"/>
  <c r="E259" i="200"/>
  <c r="M256" i="200"/>
  <c r="M257" i="200" s="1"/>
  <c r="M258" i="200" s="1"/>
  <c r="M259" i="200" s="1"/>
  <c r="M260" i="200" s="1"/>
  <c r="M261" i="200" s="1"/>
  <c r="M262" i="200" s="1"/>
  <c r="M263" i="200" s="1"/>
  <c r="M264" i="200" s="1"/>
  <c r="C254" i="200"/>
  <c r="C255" i="200" s="1"/>
  <c r="C256" i="200" s="1"/>
  <c r="C257" i="200" s="1"/>
  <c r="C258" i="200" s="1"/>
  <c r="C259" i="200" s="1"/>
  <c r="C260" i="200" s="1"/>
  <c r="C261" i="200" s="1"/>
  <c r="C262" i="200" s="1"/>
  <c r="C263" i="200" s="1"/>
  <c r="C264" i="200" s="1"/>
  <c r="M253" i="200"/>
  <c r="M254" i="200" s="1"/>
  <c r="M255" i="200" s="1"/>
  <c r="J253" i="200"/>
  <c r="J254" i="200" s="1"/>
  <c r="J255" i="200" s="1"/>
  <c r="J256" i="200" s="1"/>
  <c r="J257" i="200" s="1"/>
  <c r="J258" i="200" s="1"/>
  <c r="J259" i="200" s="1"/>
  <c r="J260" i="200" s="1"/>
  <c r="J261" i="200" s="1"/>
  <c r="J262" i="200" s="1"/>
  <c r="J263" i="200" s="1"/>
  <c r="J264" i="200" s="1"/>
  <c r="G253" i="200"/>
  <c r="G254" i="200" s="1"/>
  <c r="G255" i="200" s="1"/>
  <c r="G256" i="200" s="1"/>
  <c r="G257" i="200" s="1"/>
  <c r="G258" i="200" s="1"/>
  <c r="G259" i="200" s="1"/>
  <c r="G260" i="200" s="1"/>
  <c r="G261" i="200" s="1"/>
  <c r="G262" i="200" s="1"/>
  <c r="G263" i="200" s="1"/>
  <c r="G264" i="200" s="1"/>
  <c r="E253" i="200"/>
  <c r="C253" i="200"/>
  <c r="B253" i="200"/>
  <c r="B264" i="200" s="1"/>
  <c r="B249" i="200"/>
  <c r="P246" i="200"/>
  <c r="G236" i="200"/>
  <c r="G237" i="200" s="1"/>
  <c r="G238" i="200" s="1"/>
  <c r="G239" i="200" s="1"/>
  <c r="G240" i="200" s="1"/>
  <c r="G241" i="200" s="1"/>
  <c r="G242" i="200" s="1"/>
  <c r="G243" i="200" s="1"/>
  <c r="G244" i="200" s="1"/>
  <c r="G245" i="200" s="1"/>
  <c r="M234" i="200"/>
  <c r="M235" i="200" s="1"/>
  <c r="M236" i="200" s="1"/>
  <c r="M237" i="200" s="1"/>
  <c r="M238" i="200" s="1"/>
  <c r="M239" i="200" s="1"/>
  <c r="M240" i="200" s="1"/>
  <c r="M241" i="200" s="1"/>
  <c r="M242" i="200" s="1"/>
  <c r="M243" i="200" s="1"/>
  <c r="M244" i="200" s="1"/>
  <c r="M245" i="200" s="1"/>
  <c r="J234" i="200"/>
  <c r="J235" i="200" s="1"/>
  <c r="J236" i="200" s="1"/>
  <c r="J237" i="200" s="1"/>
  <c r="J238" i="200" s="1"/>
  <c r="J239" i="200" s="1"/>
  <c r="J240" i="200" s="1"/>
  <c r="J241" i="200" s="1"/>
  <c r="J242" i="200" s="1"/>
  <c r="J243" i="200" s="1"/>
  <c r="J244" i="200" s="1"/>
  <c r="J245" i="200" s="1"/>
  <c r="G234" i="200"/>
  <c r="G235" i="200" s="1"/>
  <c r="C234" i="200"/>
  <c r="C235" i="200" s="1"/>
  <c r="C236" i="200" s="1"/>
  <c r="C237" i="200" s="1"/>
  <c r="C238" i="200" s="1"/>
  <c r="C239" i="200" s="1"/>
  <c r="C240" i="200" s="1"/>
  <c r="C241" i="200" s="1"/>
  <c r="C242" i="200" s="1"/>
  <c r="C243" i="200" s="1"/>
  <c r="C244" i="200" s="1"/>
  <c r="C245" i="200" s="1"/>
  <c r="P227" i="200"/>
  <c r="G216" i="200"/>
  <c r="G217" i="200" s="1"/>
  <c r="G218" i="200" s="1"/>
  <c r="G219" i="200" s="1"/>
  <c r="G220" i="200" s="1"/>
  <c r="G221" i="200" s="1"/>
  <c r="G222" i="200" s="1"/>
  <c r="G223" i="200" s="1"/>
  <c r="G224" i="200" s="1"/>
  <c r="G225" i="200" s="1"/>
  <c r="G226" i="200" s="1"/>
  <c r="M215" i="200"/>
  <c r="M216" i="200" s="1"/>
  <c r="M217" i="200" s="1"/>
  <c r="M218" i="200" s="1"/>
  <c r="M219" i="200" s="1"/>
  <c r="M220" i="200" s="1"/>
  <c r="M221" i="200" s="1"/>
  <c r="M222" i="200" s="1"/>
  <c r="M223" i="200" s="1"/>
  <c r="M224" i="200" s="1"/>
  <c r="M225" i="200" s="1"/>
  <c r="M226" i="200" s="1"/>
  <c r="J215" i="200"/>
  <c r="J216" i="200" s="1"/>
  <c r="J217" i="200" s="1"/>
  <c r="J218" i="200" s="1"/>
  <c r="J219" i="200" s="1"/>
  <c r="J220" i="200" s="1"/>
  <c r="J221" i="200" s="1"/>
  <c r="J222" i="200" s="1"/>
  <c r="J223" i="200" s="1"/>
  <c r="J224" i="200" s="1"/>
  <c r="J225" i="200" s="1"/>
  <c r="J226" i="200" s="1"/>
  <c r="G215" i="200"/>
  <c r="C215" i="200"/>
  <c r="C216" i="200" s="1"/>
  <c r="C217" i="200" s="1"/>
  <c r="C218" i="200" s="1"/>
  <c r="C219" i="200" s="1"/>
  <c r="C220" i="200" s="1"/>
  <c r="C221" i="200" s="1"/>
  <c r="C222" i="200" s="1"/>
  <c r="C223" i="200" s="1"/>
  <c r="C224" i="200" s="1"/>
  <c r="C225" i="200" s="1"/>
  <c r="C226" i="200" s="1"/>
  <c r="P208" i="200"/>
  <c r="M199" i="200"/>
  <c r="M200" i="200" s="1"/>
  <c r="M201" i="200" s="1"/>
  <c r="M202" i="200" s="1"/>
  <c r="M203" i="200" s="1"/>
  <c r="M204" i="200" s="1"/>
  <c r="M205" i="200" s="1"/>
  <c r="M206" i="200" s="1"/>
  <c r="M207" i="200" s="1"/>
  <c r="M196" i="200"/>
  <c r="M197" i="200" s="1"/>
  <c r="M198" i="200" s="1"/>
  <c r="J196" i="200"/>
  <c r="J197" i="200" s="1"/>
  <c r="J198" i="200" s="1"/>
  <c r="J199" i="200" s="1"/>
  <c r="J200" i="200" s="1"/>
  <c r="J201" i="200" s="1"/>
  <c r="J202" i="200" s="1"/>
  <c r="J203" i="200" s="1"/>
  <c r="J204" i="200" s="1"/>
  <c r="J205" i="200" s="1"/>
  <c r="J206" i="200" s="1"/>
  <c r="J207" i="200" s="1"/>
  <c r="G196" i="200"/>
  <c r="G197" i="200" s="1"/>
  <c r="G198" i="200" s="1"/>
  <c r="G199" i="200" s="1"/>
  <c r="G200" i="200" s="1"/>
  <c r="G201" i="200" s="1"/>
  <c r="G202" i="200" s="1"/>
  <c r="G203" i="200" s="1"/>
  <c r="G204" i="200" s="1"/>
  <c r="G205" i="200" s="1"/>
  <c r="G206" i="200" s="1"/>
  <c r="G207" i="200" s="1"/>
  <c r="C196" i="200"/>
  <c r="C197" i="200" s="1"/>
  <c r="C198" i="200" s="1"/>
  <c r="C199" i="200" s="1"/>
  <c r="C200" i="200" s="1"/>
  <c r="C201" i="200" s="1"/>
  <c r="C202" i="200" s="1"/>
  <c r="C203" i="200" s="1"/>
  <c r="C204" i="200" s="1"/>
  <c r="C205" i="200" s="1"/>
  <c r="C206" i="200" s="1"/>
  <c r="C207" i="200" s="1"/>
  <c r="P189" i="200"/>
  <c r="M182" i="200"/>
  <c r="M183" i="200" s="1"/>
  <c r="M184" i="200" s="1"/>
  <c r="M185" i="200" s="1"/>
  <c r="M186" i="200" s="1"/>
  <c r="M187" i="200" s="1"/>
  <c r="M188" i="200" s="1"/>
  <c r="M177" i="200"/>
  <c r="M178" i="200" s="1"/>
  <c r="M179" i="200" s="1"/>
  <c r="M180" i="200" s="1"/>
  <c r="M181" i="200" s="1"/>
  <c r="J177" i="200"/>
  <c r="J178" i="200" s="1"/>
  <c r="J179" i="200" s="1"/>
  <c r="J180" i="200" s="1"/>
  <c r="J181" i="200" s="1"/>
  <c r="J182" i="200" s="1"/>
  <c r="J183" i="200" s="1"/>
  <c r="J184" i="200" s="1"/>
  <c r="J185" i="200" s="1"/>
  <c r="J186" i="200" s="1"/>
  <c r="J187" i="200" s="1"/>
  <c r="J188" i="200" s="1"/>
  <c r="G177" i="200"/>
  <c r="G178" i="200" s="1"/>
  <c r="G179" i="200" s="1"/>
  <c r="G180" i="200" s="1"/>
  <c r="G181" i="200" s="1"/>
  <c r="G182" i="200" s="1"/>
  <c r="G183" i="200" s="1"/>
  <c r="G184" i="200" s="1"/>
  <c r="G185" i="200" s="1"/>
  <c r="G186" i="200" s="1"/>
  <c r="G187" i="200" s="1"/>
  <c r="G188" i="200" s="1"/>
  <c r="C177" i="200"/>
  <c r="C178" i="200" s="1"/>
  <c r="C179" i="200" s="1"/>
  <c r="C180" i="200" s="1"/>
  <c r="C181" i="200" s="1"/>
  <c r="C182" i="200" s="1"/>
  <c r="C183" i="200" s="1"/>
  <c r="C184" i="200" s="1"/>
  <c r="C185" i="200" s="1"/>
  <c r="C186" i="200" s="1"/>
  <c r="C187" i="200" s="1"/>
  <c r="C188" i="200" s="1"/>
  <c r="P170" i="200"/>
  <c r="M158" i="200"/>
  <c r="M159" i="200" s="1"/>
  <c r="M160" i="200" s="1"/>
  <c r="M161" i="200" s="1"/>
  <c r="M162" i="200" s="1"/>
  <c r="M163" i="200" s="1"/>
  <c r="M164" i="200" s="1"/>
  <c r="M165" i="200" s="1"/>
  <c r="M166" i="200" s="1"/>
  <c r="M167" i="200" s="1"/>
  <c r="M168" i="200" s="1"/>
  <c r="M169" i="200" s="1"/>
  <c r="J158" i="200"/>
  <c r="J159" i="200" s="1"/>
  <c r="J160" i="200" s="1"/>
  <c r="J161" i="200" s="1"/>
  <c r="J162" i="200" s="1"/>
  <c r="J163" i="200" s="1"/>
  <c r="J164" i="200" s="1"/>
  <c r="J165" i="200" s="1"/>
  <c r="J166" i="200" s="1"/>
  <c r="J167" i="200" s="1"/>
  <c r="J168" i="200" s="1"/>
  <c r="J169" i="200" s="1"/>
  <c r="G158" i="200"/>
  <c r="G159" i="200" s="1"/>
  <c r="G160" i="200" s="1"/>
  <c r="G161" i="200" s="1"/>
  <c r="G162" i="200" s="1"/>
  <c r="G163" i="200" s="1"/>
  <c r="G164" i="200" s="1"/>
  <c r="G165" i="200" s="1"/>
  <c r="G166" i="200" s="1"/>
  <c r="G167" i="200" s="1"/>
  <c r="G168" i="200" s="1"/>
  <c r="G169" i="200" s="1"/>
  <c r="C158" i="200"/>
  <c r="C159" i="200" s="1"/>
  <c r="C160" i="200" s="1"/>
  <c r="C161" i="200" s="1"/>
  <c r="C162" i="200" s="1"/>
  <c r="C163" i="200" s="1"/>
  <c r="C164" i="200" s="1"/>
  <c r="C165" i="200" s="1"/>
  <c r="C166" i="200" s="1"/>
  <c r="C167" i="200" s="1"/>
  <c r="C168" i="200" s="1"/>
  <c r="C169" i="200" s="1"/>
  <c r="P151" i="200"/>
  <c r="M139" i="200"/>
  <c r="M140" i="200" s="1"/>
  <c r="M141" i="200" s="1"/>
  <c r="M142" i="200" s="1"/>
  <c r="M143" i="200" s="1"/>
  <c r="M144" i="200" s="1"/>
  <c r="M145" i="200" s="1"/>
  <c r="M146" i="200" s="1"/>
  <c r="M147" i="200" s="1"/>
  <c r="M148" i="200" s="1"/>
  <c r="M149" i="200" s="1"/>
  <c r="M150" i="200" s="1"/>
  <c r="J139" i="200"/>
  <c r="J140" i="200" s="1"/>
  <c r="J141" i="200" s="1"/>
  <c r="J142" i="200" s="1"/>
  <c r="J143" i="200" s="1"/>
  <c r="J144" i="200" s="1"/>
  <c r="J145" i="200" s="1"/>
  <c r="J146" i="200" s="1"/>
  <c r="J147" i="200" s="1"/>
  <c r="J148" i="200" s="1"/>
  <c r="J149" i="200" s="1"/>
  <c r="J150" i="200" s="1"/>
  <c r="G139" i="200"/>
  <c r="G140" i="200" s="1"/>
  <c r="G141" i="200" s="1"/>
  <c r="G142" i="200" s="1"/>
  <c r="G143" i="200" s="1"/>
  <c r="G144" i="200" s="1"/>
  <c r="G145" i="200" s="1"/>
  <c r="G146" i="200" s="1"/>
  <c r="G147" i="200" s="1"/>
  <c r="G148" i="200" s="1"/>
  <c r="G149" i="200" s="1"/>
  <c r="G150" i="200" s="1"/>
  <c r="C139" i="200"/>
  <c r="C140" i="200" s="1"/>
  <c r="C141" i="200" s="1"/>
  <c r="C142" i="200" s="1"/>
  <c r="C143" i="200" s="1"/>
  <c r="C144" i="200" s="1"/>
  <c r="C145" i="200" s="1"/>
  <c r="C146" i="200" s="1"/>
  <c r="C147" i="200" s="1"/>
  <c r="C148" i="200" s="1"/>
  <c r="C149" i="200" s="1"/>
  <c r="C150" i="200" s="1"/>
  <c r="B135" i="200"/>
  <c r="P132" i="200"/>
  <c r="M120" i="200"/>
  <c r="M121" i="200" s="1"/>
  <c r="M122" i="200" s="1"/>
  <c r="M123" i="200" s="1"/>
  <c r="M124" i="200" s="1"/>
  <c r="M125" i="200" s="1"/>
  <c r="M126" i="200" s="1"/>
  <c r="M127" i="200" s="1"/>
  <c r="M128" i="200" s="1"/>
  <c r="M129" i="200" s="1"/>
  <c r="M130" i="200" s="1"/>
  <c r="M131" i="200" s="1"/>
  <c r="J120" i="200"/>
  <c r="J121" i="200" s="1"/>
  <c r="J122" i="200" s="1"/>
  <c r="J123" i="200" s="1"/>
  <c r="J124" i="200" s="1"/>
  <c r="J125" i="200" s="1"/>
  <c r="J126" i="200" s="1"/>
  <c r="J127" i="200" s="1"/>
  <c r="J128" i="200" s="1"/>
  <c r="J129" i="200" s="1"/>
  <c r="J130" i="200" s="1"/>
  <c r="J131" i="200" s="1"/>
  <c r="G120" i="200"/>
  <c r="G121" i="200" s="1"/>
  <c r="G122" i="200" s="1"/>
  <c r="G123" i="200" s="1"/>
  <c r="G124" i="200" s="1"/>
  <c r="G125" i="200" s="1"/>
  <c r="G126" i="200" s="1"/>
  <c r="G127" i="200" s="1"/>
  <c r="G128" i="200" s="1"/>
  <c r="G129" i="200" s="1"/>
  <c r="G130" i="200" s="1"/>
  <c r="G131" i="200" s="1"/>
  <c r="C120" i="200"/>
  <c r="C121" i="200" s="1"/>
  <c r="C122" i="200" s="1"/>
  <c r="C123" i="200" s="1"/>
  <c r="C124" i="200" s="1"/>
  <c r="C125" i="200" s="1"/>
  <c r="C126" i="200" s="1"/>
  <c r="C127" i="200" s="1"/>
  <c r="C128" i="200" s="1"/>
  <c r="C129" i="200" s="1"/>
  <c r="C130" i="200" s="1"/>
  <c r="C131" i="200" s="1"/>
  <c r="P113" i="200"/>
  <c r="E105" i="200"/>
  <c r="F105" i="200" s="1"/>
  <c r="C103" i="200"/>
  <c r="C104" i="200" s="1"/>
  <c r="C105" i="200" s="1"/>
  <c r="C106" i="200" s="1"/>
  <c r="C107" i="200" s="1"/>
  <c r="C108" i="200" s="1"/>
  <c r="C109" i="200" s="1"/>
  <c r="C110" i="200" s="1"/>
  <c r="C111" i="200" s="1"/>
  <c r="C112" i="200" s="1"/>
  <c r="J102" i="200"/>
  <c r="J103" i="200" s="1"/>
  <c r="J104" i="200" s="1"/>
  <c r="J105" i="200" s="1"/>
  <c r="J106" i="200" s="1"/>
  <c r="J107" i="200" s="1"/>
  <c r="J108" i="200" s="1"/>
  <c r="J109" i="200" s="1"/>
  <c r="J110" i="200" s="1"/>
  <c r="J111" i="200" s="1"/>
  <c r="J112" i="200" s="1"/>
  <c r="M101" i="200"/>
  <c r="M102" i="200" s="1"/>
  <c r="M103" i="200" s="1"/>
  <c r="M104" i="200" s="1"/>
  <c r="M105" i="200" s="1"/>
  <c r="M106" i="200" s="1"/>
  <c r="M107" i="200" s="1"/>
  <c r="M108" i="200" s="1"/>
  <c r="M109" i="200" s="1"/>
  <c r="M110" i="200" s="1"/>
  <c r="M111" i="200" s="1"/>
  <c r="M112" i="200" s="1"/>
  <c r="J101" i="200"/>
  <c r="G101" i="200"/>
  <c r="G102" i="200" s="1"/>
  <c r="G103" i="200" s="1"/>
  <c r="G104" i="200" s="1"/>
  <c r="G105" i="200" s="1"/>
  <c r="G106" i="200" s="1"/>
  <c r="G107" i="200" s="1"/>
  <c r="G108" i="200" s="1"/>
  <c r="G109" i="200" s="1"/>
  <c r="G110" i="200" s="1"/>
  <c r="G111" i="200" s="1"/>
  <c r="G112" i="200" s="1"/>
  <c r="C101" i="200"/>
  <c r="C102" i="200" s="1"/>
  <c r="D97" i="200"/>
  <c r="B97" i="200"/>
  <c r="B116" i="200" s="1"/>
  <c r="P94" i="200"/>
  <c r="M82" i="200"/>
  <c r="M83" i="200" s="1"/>
  <c r="M84" i="200" s="1"/>
  <c r="M85" i="200" s="1"/>
  <c r="M86" i="200" s="1"/>
  <c r="M87" i="200" s="1"/>
  <c r="M88" i="200" s="1"/>
  <c r="M89" i="200" s="1"/>
  <c r="M90" i="200" s="1"/>
  <c r="M91" i="200" s="1"/>
  <c r="M92" i="200" s="1"/>
  <c r="M93" i="200" s="1"/>
  <c r="J82" i="200"/>
  <c r="J83" i="200" s="1"/>
  <c r="J84" i="200" s="1"/>
  <c r="J85" i="200" s="1"/>
  <c r="J86" i="200" s="1"/>
  <c r="J87" i="200" s="1"/>
  <c r="J88" i="200" s="1"/>
  <c r="J89" i="200" s="1"/>
  <c r="J90" i="200" s="1"/>
  <c r="J91" i="200" s="1"/>
  <c r="J92" i="200" s="1"/>
  <c r="J93" i="200" s="1"/>
  <c r="G82" i="200"/>
  <c r="G83" i="200" s="1"/>
  <c r="G84" i="200" s="1"/>
  <c r="G85" i="200" s="1"/>
  <c r="G86" i="200" s="1"/>
  <c r="G87" i="200" s="1"/>
  <c r="G88" i="200" s="1"/>
  <c r="G89" i="200" s="1"/>
  <c r="G90" i="200" s="1"/>
  <c r="G91" i="200" s="1"/>
  <c r="G92" i="200" s="1"/>
  <c r="G93" i="200" s="1"/>
  <c r="C82" i="200"/>
  <c r="C83" i="200" s="1"/>
  <c r="C84" i="200" s="1"/>
  <c r="C85" i="200" s="1"/>
  <c r="C86" i="200" s="1"/>
  <c r="C87" i="200" s="1"/>
  <c r="C88" i="200" s="1"/>
  <c r="C89" i="200" s="1"/>
  <c r="C90" i="200" s="1"/>
  <c r="C91" i="200" s="1"/>
  <c r="C92" i="200" s="1"/>
  <c r="C93" i="200" s="1"/>
  <c r="P75" i="200"/>
  <c r="E72" i="200"/>
  <c r="E69" i="200"/>
  <c r="I69" i="200" s="1"/>
  <c r="E67" i="200"/>
  <c r="E64" i="200"/>
  <c r="I64" i="200" s="1"/>
  <c r="M63" i="200"/>
  <c r="M64" i="200" s="1"/>
  <c r="M65" i="200" s="1"/>
  <c r="M66" i="200" s="1"/>
  <c r="M67" i="200" s="1"/>
  <c r="M68" i="200" s="1"/>
  <c r="M69" i="200" s="1"/>
  <c r="M70" i="200" s="1"/>
  <c r="M71" i="200" s="1"/>
  <c r="M72" i="200" s="1"/>
  <c r="M73" i="200" s="1"/>
  <c r="M74" i="200" s="1"/>
  <c r="J63" i="200"/>
  <c r="J64" i="200" s="1"/>
  <c r="J65" i="200" s="1"/>
  <c r="J66" i="200" s="1"/>
  <c r="J67" i="200" s="1"/>
  <c r="J68" i="200" s="1"/>
  <c r="J69" i="200" s="1"/>
  <c r="J70" i="200" s="1"/>
  <c r="J71" i="200" s="1"/>
  <c r="J72" i="200" s="1"/>
  <c r="J73" i="200" s="1"/>
  <c r="J74" i="200" s="1"/>
  <c r="G63" i="200"/>
  <c r="G64" i="200" s="1"/>
  <c r="G65" i="200" s="1"/>
  <c r="G66" i="200" s="1"/>
  <c r="G67" i="200" s="1"/>
  <c r="G68" i="200" s="1"/>
  <c r="G69" i="200" s="1"/>
  <c r="G70" i="200" s="1"/>
  <c r="G71" i="200" s="1"/>
  <c r="G72" i="200" s="1"/>
  <c r="G73" i="200" s="1"/>
  <c r="G74" i="200" s="1"/>
  <c r="C63" i="200"/>
  <c r="C64" i="200" s="1"/>
  <c r="C65" i="200" s="1"/>
  <c r="C66" i="200" s="1"/>
  <c r="C67" i="200" s="1"/>
  <c r="C68" i="200" s="1"/>
  <c r="C69" i="200" s="1"/>
  <c r="C70" i="200" s="1"/>
  <c r="C71" i="200" s="1"/>
  <c r="C72" i="200" s="1"/>
  <c r="C73" i="200" s="1"/>
  <c r="C74" i="200" s="1"/>
  <c r="B63" i="200"/>
  <c r="B73" i="200" s="1"/>
  <c r="D59" i="200"/>
  <c r="B59" i="200"/>
  <c r="B78" i="200" s="1"/>
  <c r="H3761" i="199"/>
  <c r="F3760" i="199"/>
  <c r="F3759" i="199"/>
  <c r="F3758" i="199"/>
  <c r="F3757" i="199"/>
  <c r="F3756" i="199"/>
  <c r="F3755" i="199"/>
  <c r="F3754" i="199"/>
  <c r="F3753" i="199"/>
  <c r="F3752" i="199"/>
  <c r="F3751" i="199"/>
  <c r="C3751" i="199"/>
  <c r="C3752" i="199" s="1"/>
  <c r="C3753" i="199" s="1"/>
  <c r="C3754" i="199" s="1"/>
  <c r="C3755" i="199" s="1"/>
  <c r="C3756" i="199" s="1"/>
  <c r="C3757" i="199" s="1"/>
  <c r="C3758" i="199" s="1"/>
  <c r="C3759" i="199" s="1"/>
  <c r="C3760" i="199" s="1"/>
  <c r="F3750" i="199"/>
  <c r="F3749" i="199"/>
  <c r="C3749" i="199"/>
  <c r="C3750" i="199" s="1"/>
  <c r="H3742" i="199"/>
  <c r="F3741" i="199"/>
  <c r="F3740" i="199"/>
  <c r="F3739" i="199"/>
  <c r="F3738" i="199"/>
  <c r="F3737" i="199"/>
  <c r="F3736" i="199"/>
  <c r="F3735" i="199"/>
  <c r="F3734" i="199"/>
  <c r="F3733" i="199"/>
  <c r="F3732" i="199"/>
  <c r="F3731" i="199"/>
  <c r="F3730" i="199"/>
  <c r="C3730" i="199"/>
  <c r="C3731" i="199" s="1"/>
  <c r="C3732" i="199" s="1"/>
  <c r="C3733" i="199" s="1"/>
  <c r="C3734" i="199" s="1"/>
  <c r="C3735" i="199" s="1"/>
  <c r="C3736" i="199" s="1"/>
  <c r="C3737" i="199" s="1"/>
  <c r="C3738" i="199" s="1"/>
  <c r="C3739" i="199" s="1"/>
  <c r="C3740" i="199" s="1"/>
  <c r="C3741" i="199" s="1"/>
  <c r="H3723" i="199"/>
  <c r="F3722" i="199"/>
  <c r="F3721" i="199"/>
  <c r="F3720" i="199"/>
  <c r="F3719" i="199"/>
  <c r="F3718" i="199"/>
  <c r="F3717" i="199"/>
  <c r="F3716" i="199"/>
  <c r="F3715" i="199"/>
  <c r="F3714" i="199"/>
  <c r="F3713" i="199"/>
  <c r="F3712" i="199"/>
  <c r="F3711" i="199"/>
  <c r="C3711" i="199"/>
  <c r="C3712" i="199" s="1"/>
  <c r="C3713" i="199" s="1"/>
  <c r="C3714" i="199" s="1"/>
  <c r="C3715" i="199" s="1"/>
  <c r="C3716" i="199" s="1"/>
  <c r="C3717" i="199" s="1"/>
  <c r="C3718" i="199" s="1"/>
  <c r="C3719" i="199" s="1"/>
  <c r="C3720" i="199" s="1"/>
  <c r="C3721" i="199" s="1"/>
  <c r="C3722" i="199" s="1"/>
  <c r="H3704" i="199"/>
  <c r="F3703" i="199"/>
  <c r="F3702" i="199"/>
  <c r="F3701" i="199"/>
  <c r="F3700" i="199"/>
  <c r="F3699" i="199"/>
  <c r="F3698" i="199"/>
  <c r="F3697" i="199"/>
  <c r="F3696" i="199"/>
  <c r="F3695" i="199"/>
  <c r="F3694" i="199"/>
  <c r="F3693" i="199"/>
  <c r="F3692" i="199"/>
  <c r="C3692" i="199"/>
  <c r="C3693" i="199" s="1"/>
  <c r="C3694" i="199" s="1"/>
  <c r="C3695" i="199" s="1"/>
  <c r="C3696" i="199" s="1"/>
  <c r="C3697" i="199" s="1"/>
  <c r="C3698" i="199" s="1"/>
  <c r="C3699" i="199" s="1"/>
  <c r="C3700" i="199" s="1"/>
  <c r="C3701" i="199" s="1"/>
  <c r="C3702" i="199" s="1"/>
  <c r="C3703" i="199" s="1"/>
  <c r="H3685" i="199"/>
  <c r="F3684" i="199"/>
  <c r="F3683" i="199"/>
  <c r="F3682" i="199"/>
  <c r="F3681" i="199"/>
  <c r="F3680" i="199"/>
  <c r="F3679" i="199"/>
  <c r="F3678" i="199"/>
  <c r="F3677" i="199"/>
  <c r="F3676" i="199"/>
  <c r="F3675" i="199"/>
  <c r="F3674" i="199"/>
  <c r="F3673" i="199"/>
  <c r="C3673" i="199"/>
  <c r="C3674" i="199" s="1"/>
  <c r="C3675" i="199" s="1"/>
  <c r="C3676" i="199" s="1"/>
  <c r="C3677" i="199" s="1"/>
  <c r="C3678" i="199" s="1"/>
  <c r="C3679" i="199" s="1"/>
  <c r="C3680" i="199" s="1"/>
  <c r="C3681" i="199" s="1"/>
  <c r="C3682" i="199" s="1"/>
  <c r="C3683" i="199" s="1"/>
  <c r="C3684" i="199" s="1"/>
  <c r="H3666" i="199"/>
  <c r="F3665" i="199"/>
  <c r="F3664" i="199"/>
  <c r="F3663" i="199"/>
  <c r="F3662" i="199"/>
  <c r="F3661" i="199"/>
  <c r="F3660" i="199"/>
  <c r="F3659" i="199"/>
  <c r="F3658" i="199"/>
  <c r="F3657" i="199"/>
  <c r="F3656" i="199"/>
  <c r="F3655" i="199"/>
  <c r="F3654" i="199"/>
  <c r="C3654" i="199"/>
  <c r="C3655" i="199" s="1"/>
  <c r="C3656" i="199" s="1"/>
  <c r="C3657" i="199" s="1"/>
  <c r="C3658" i="199" s="1"/>
  <c r="C3659" i="199" s="1"/>
  <c r="C3660" i="199" s="1"/>
  <c r="C3661" i="199" s="1"/>
  <c r="C3662" i="199" s="1"/>
  <c r="C3663" i="199" s="1"/>
  <c r="C3664" i="199" s="1"/>
  <c r="C3665" i="199" s="1"/>
  <c r="H3647" i="199"/>
  <c r="F3646" i="199"/>
  <c r="F3645" i="199"/>
  <c r="F3644" i="199"/>
  <c r="F3643" i="199"/>
  <c r="F3642" i="199"/>
  <c r="F3641" i="199"/>
  <c r="F3640" i="199"/>
  <c r="F3639" i="199"/>
  <c r="F3638" i="199"/>
  <c r="F3637" i="199"/>
  <c r="C3637" i="199"/>
  <c r="C3638" i="199" s="1"/>
  <c r="C3639" i="199" s="1"/>
  <c r="C3640" i="199" s="1"/>
  <c r="C3641" i="199" s="1"/>
  <c r="C3642" i="199" s="1"/>
  <c r="C3643" i="199" s="1"/>
  <c r="C3644" i="199" s="1"/>
  <c r="C3645" i="199" s="1"/>
  <c r="C3646" i="199" s="1"/>
  <c r="F3636" i="199"/>
  <c r="F3635" i="199"/>
  <c r="C3635" i="199"/>
  <c r="C3636" i="199" s="1"/>
  <c r="H3628" i="199"/>
  <c r="F3627" i="199"/>
  <c r="F3626" i="199"/>
  <c r="F3625" i="199"/>
  <c r="F3624" i="199"/>
  <c r="F3623" i="199"/>
  <c r="F3622" i="199"/>
  <c r="F3621" i="199"/>
  <c r="F3620" i="199"/>
  <c r="F3619" i="199"/>
  <c r="F3618" i="199"/>
  <c r="F3617" i="199"/>
  <c r="F3616" i="199"/>
  <c r="C3616" i="199"/>
  <c r="C3617" i="199" s="1"/>
  <c r="C3618" i="199" s="1"/>
  <c r="C3619" i="199" s="1"/>
  <c r="C3620" i="199" s="1"/>
  <c r="C3621" i="199" s="1"/>
  <c r="C3622" i="199" s="1"/>
  <c r="C3623" i="199" s="1"/>
  <c r="C3624" i="199" s="1"/>
  <c r="C3625" i="199" s="1"/>
  <c r="C3626" i="199" s="1"/>
  <c r="C3627" i="199" s="1"/>
  <c r="H3609" i="199"/>
  <c r="F3608" i="199"/>
  <c r="F3607" i="199"/>
  <c r="F3606" i="199"/>
  <c r="F3605" i="199"/>
  <c r="F3604" i="199"/>
  <c r="F3603" i="199"/>
  <c r="F3602" i="199"/>
  <c r="F3601" i="199"/>
  <c r="F3600" i="199"/>
  <c r="F3599" i="199"/>
  <c r="F3598" i="199"/>
  <c r="F3597" i="199"/>
  <c r="C3597" i="199"/>
  <c r="C3598" i="199" s="1"/>
  <c r="C3599" i="199" s="1"/>
  <c r="C3600" i="199" s="1"/>
  <c r="C3601" i="199" s="1"/>
  <c r="C3602" i="199" s="1"/>
  <c r="C3603" i="199" s="1"/>
  <c r="C3604" i="199" s="1"/>
  <c r="C3605" i="199" s="1"/>
  <c r="C3606" i="199" s="1"/>
  <c r="C3607" i="199" s="1"/>
  <c r="C3608" i="199" s="1"/>
  <c r="H3590" i="199"/>
  <c r="F3589" i="199"/>
  <c r="F3588" i="199"/>
  <c r="F3587" i="199"/>
  <c r="F3586" i="199"/>
  <c r="F3585" i="199"/>
  <c r="F3584" i="199"/>
  <c r="F3583" i="199"/>
  <c r="F3582" i="199"/>
  <c r="F3581" i="199"/>
  <c r="F3580" i="199"/>
  <c r="F3579" i="199"/>
  <c r="C3579" i="199"/>
  <c r="C3580" i="199" s="1"/>
  <c r="C3581" i="199" s="1"/>
  <c r="C3582" i="199" s="1"/>
  <c r="C3583" i="199" s="1"/>
  <c r="C3584" i="199" s="1"/>
  <c r="C3585" i="199" s="1"/>
  <c r="C3586" i="199" s="1"/>
  <c r="C3587" i="199" s="1"/>
  <c r="C3588" i="199" s="1"/>
  <c r="C3589" i="199" s="1"/>
  <c r="F3578" i="199"/>
  <c r="C3578" i="199"/>
  <c r="H3571" i="199"/>
  <c r="F3570" i="199"/>
  <c r="F3569" i="199"/>
  <c r="F3568" i="199"/>
  <c r="F3567" i="199"/>
  <c r="F3566" i="199"/>
  <c r="F3565" i="199"/>
  <c r="F3564" i="199"/>
  <c r="F3563" i="199"/>
  <c r="F3562" i="199"/>
  <c r="F3561" i="199"/>
  <c r="F3560" i="199"/>
  <c r="F3559" i="199"/>
  <c r="C3559" i="199"/>
  <c r="C3560" i="199" s="1"/>
  <c r="C3561" i="199" s="1"/>
  <c r="C3562" i="199" s="1"/>
  <c r="C3563" i="199" s="1"/>
  <c r="C3564" i="199" s="1"/>
  <c r="C3565" i="199" s="1"/>
  <c r="C3566" i="199" s="1"/>
  <c r="C3567" i="199" s="1"/>
  <c r="C3568" i="199" s="1"/>
  <c r="C3569" i="199" s="1"/>
  <c r="C3570" i="199" s="1"/>
  <c r="H3552" i="199"/>
  <c r="F3551" i="199"/>
  <c r="F3550" i="199"/>
  <c r="F3549" i="199"/>
  <c r="F3548" i="199"/>
  <c r="F3547" i="199"/>
  <c r="F3546" i="199"/>
  <c r="F3545" i="199"/>
  <c r="F3544" i="199"/>
  <c r="F3543" i="199"/>
  <c r="F3542" i="199"/>
  <c r="F3541" i="199"/>
  <c r="F3540" i="199"/>
  <c r="C3540" i="199"/>
  <c r="C3541" i="199" s="1"/>
  <c r="C3542" i="199" s="1"/>
  <c r="C3543" i="199" s="1"/>
  <c r="C3544" i="199" s="1"/>
  <c r="C3545" i="199" s="1"/>
  <c r="C3546" i="199" s="1"/>
  <c r="C3547" i="199" s="1"/>
  <c r="C3548" i="199" s="1"/>
  <c r="C3549" i="199" s="1"/>
  <c r="C3550" i="199" s="1"/>
  <c r="C3551" i="199" s="1"/>
  <c r="B3536" i="199"/>
  <c r="E3550" i="199" s="1"/>
  <c r="H3533" i="199"/>
  <c r="F3532" i="199"/>
  <c r="F3531" i="199"/>
  <c r="F3530" i="199"/>
  <c r="F3529" i="199"/>
  <c r="F3528" i="199"/>
  <c r="F3527" i="199"/>
  <c r="F3526" i="199"/>
  <c r="F3525" i="199"/>
  <c r="F3524" i="199"/>
  <c r="F3523" i="199"/>
  <c r="F3522" i="199"/>
  <c r="F3521" i="199"/>
  <c r="C3521" i="199"/>
  <c r="C3522" i="199" s="1"/>
  <c r="C3523" i="199" s="1"/>
  <c r="C3524" i="199" s="1"/>
  <c r="C3525" i="199" s="1"/>
  <c r="C3526" i="199" s="1"/>
  <c r="C3527" i="199" s="1"/>
  <c r="C3528" i="199" s="1"/>
  <c r="C3529" i="199" s="1"/>
  <c r="C3530" i="199" s="1"/>
  <c r="C3531" i="199" s="1"/>
  <c r="C3532" i="199" s="1"/>
  <c r="H3514" i="199"/>
  <c r="F3513" i="199"/>
  <c r="F3512" i="199"/>
  <c r="F3511" i="199"/>
  <c r="F3510" i="199"/>
  <c r="F3509" i="199"/>
  <c r="F3508" i="199"/>
  <c r="F3507" i="199"/>
  <c r="F3506" i="199"/>
  <c r="F3505" i="199"/>
  <c r="F3504" i="199"/>
  <c r="F3503" i="199"/>
  <c r="F3502" i="199"/>
  <c r="C3502" i="199"/>
  <c r="C3503" i="199" s="1"/>
  <c r="C3504" i="199" s="1"/>
  <c r="C3505" i="199" s="1"/>
  <c r="C3506" i="199" s="1"/>
  <c r="C3507" i="199" s="1"/>
  <c r="C3508" i="199" s="1"/>
  <c r="C3509" i="199" s="1"/>
  <c r="C3510" i="199" s="1"/>
  <c r="C3511" i="199" s="1"/>
  <c r="C3512" i="199" s="1"/>
  <c r="C3513" i="199" s="1"/>
  <c r="H3495" i="199"/>
  <c r="F3494" i="199"/>
  <c r="F3493" i="199"/>
  <c r="F3492" i="199"/>
  <c r="F3491" i="199"/>
  <c r="F3490" i="199"/>
  <c r="F3489" i="199"/>
  <c r="F3488" i="199"/>
  <c r="F3487" i="199"/>
  <c r="F3486" i="199"/>
  <c r="F3485" i="199"/>
  <c r="F3484" i="199"/>
  <c r="F3483" i="199"/>
  <c r="C3483" i="199"/>
  <c r="C3484" i="199" s="1"/>
  <c r="C3485" i="199" s="1"/>
  <c r="C3486" i="199" s="1"/>
  <c r="C3487" i="199" s="1"/>
  <c r="C3488" i="199" s="1"/>
  <c r="C3489" i="199" s="1"/>
  <c r="C3490" i="199" s="1"/>
  <c r="C3491" i="199" s="1"/>
  <c r="C3492" i="199" s="1"/>
  <c r="C3493" i="199" s="1"/>
  <c r="C3494" i="199" s="1"/>
  <c r="H3476" i="199"/>
  <c r="F3475" i="199"/>
  <c r="F3474" i="199"/>
  <c r="F3473" i="199"/>
  <c r="F3472" i="199"/>
  <c r="F3471" i="199"/>
  <c r="F3470" i="199"/>
  <c r="F3469" i="199"/>
  <c r="F3468" i="199"/>
  <c r="F3467" i="199"/>
  <c r="F3466" i="199"/>
  <c r="F3465" i="199"/>
  <c r="F3464" i="199"/>
  <c r="C3464" i="199"/>
  <c r="C3465" i="199" s="1"/>
  <c r="C3466" i="199" s="1"/>
  <c r="C3467" i="199" s="1"/>
  <c r="C3468" i="199" s="1"/>
  <c r="C3469" i="199" s="1"/>
  <c r="C3470" i="199" s="1"/>
  <c r="C3471" i="199" s="1"/>
  <c r="C3472" i="199" s="1"/>
  <c r="C3473" i="199" s="1"/>
  <c r="C3474" i="199" s="1"/>
  <c r="C3475" i="199" s="1"/>
  <c r="H3457" i="199"/>
  <c r="F3456" i="199"/>
  <c r="F3455" i="199"/>
  <c r="F3454" i="199"/>
  <c r="F3453" i="199"/>
  <c r="F3452" i="199"/>
  <c r="F3451" i="199"/>
  <c r="F3450" i="199"/>
  <c r="F3449" i="199"/>
  <c r="F3448" i="199"/>
  <c r="F3447" i="199"/>
  <c r="F3446" i="199"/>
  <c r="C3446" i="199"/>
  <c r="C3447" i="199" s="1"/>
  <c r="C3448" i="199" s="1"/>
  <c r="C3449" i="199" s="1"/>
  <c r="C3450" i="199" s="1"/>
  <c r="C3451" i="199" s="1"/>
  <c r="C3452" i="199" s="1"/>
  <c r="C3453" i="199" s="1"/>
  <c r="C3454" i="199" s="1"/>
  <c r="C3455" i="199" s="1"/>
  <c r="C3456" i="199" s="1"/>
  <c r="F3445" i="199"/>
  <c r="C3445" i="199"/>
  <c r="H3438" i="199"/>
  <c r="F3437" i="199"/>
  <c r="F3436" i="199"/>
  <c r="F3435" i="199"/>
  <c r="F3434" i="199"/>
  <c r="F3433" i="199"/>
  <c r="F3432" i="199"/>
  <c r="F3431" i="199"/>
  <c r="F3430" i="199"/>
  <c r="F3429" i="199"/>
  <c r="F3428" i="199"/>
  <c r="F3427" i="199"/>
  <c r="F3426" i="199"/>
  <c r="C3426" i="199"/>
  <c r="C3427" i="199" s="1"/>
  <c r="C3428" i="199" s="1"/>
  <c r="C3429" i="199" s="1"/>
  <c r="C3430" i="199" s="1"/>
  <c r="C3431" i="199" s="1"/>
  <c r="C3432" i="199" s="1"/>
  <c r="C3433" i="199" s="1"/>
  <c r="C3434" i="199" s="1"/>
  <c r="C3435" i="199" s="1"/>
  <c r="C3436" i="199" s="1"/>
  <c r="C3437" i="199" s="1"/>
  <c r="H3419" i="199"/>
  <c r="F3418" i="199"/>
  <c r="F3417" i="199"/>
  <c r="F3416" i="199"/>
  <c r="F3415" i="199"/>
  <c r="F3414" i="199"/>
  <c r="F3413" i="199"/>
  <c r="F3412" i="199"/>
  <c r="F3411" i="199"/>
  <c r="F3410" i="199"/>
  <c r="F3409" i="199"/>
  <c r="F3408" i="199"/>
  <c r="C3408" i="199"/>
  <c r="C3409" i="199" s="1"/>
  <c r="C3410" i="199" s="1"/>
  <c r="C3411" i="199" s="1"/>
  <c r="C3412" i="199" s="1"/>
  <c r="C3413" i="199" s="1"/>
  <c r="C3414" i="199" s="1"/>
  <c r="C3415" i="199" s="1"/>
  <c r="C3416" i="199" s="1"/>
  <c r="C3417" i="199" s="1"/>
  <c r="C3418" i="199" s="1"/>
  <c r="F3407" i="199"/>
  <c r="C3407" i="199"/>
  <c r="H3400" i="199"/>
  <c r="F3399" i="199"/>
  <c r="F3398" i="199"/>
  <c r="F3397" i="199"/>
  <c r="F3396" i="199"/>
  <c r="F3395" i="199"/>
  <c r="F3394" i="199"/>
  <c r="F3393" i="199"/>
  <c r="F3392" i="199"/>
  <c r="F3391" i="199"/>
  <c r="F3390" i="199"/>
  <c r="F3389" i="199"/>
  <c r="F3388" i="199"/>
  <c r="C3388" i="199"/>
  <c r="C3389" i="199" s="1"/>
  <c r="C3390" i="199" s="1"/>
  <c r="C3391" i="199" s="1"/>
  <c r="C3392" i="199" s="1"/>
  <c r="C3393" i="199" s="1"/>
  <c r="C3394" i="199" s="1"/>
  <c r="C3395" i="199" s="1"/>
  <c r="C3396" i="199" s="1"/>
  <c r="C3397" i="199" s="1"/>
  <c r="C3398" i="199" s="1"/>
  <c r="C3399" i="199" s="1"/>
  <c r="H3381" i="199"/>
  <c r="F3380" i="199"/>
  <c r="F3379" i="199"/>
  <c r="F3378" i="199"/>
  <c r="F3377" i="199"/>
  <c r="F3376" i="199"/>
  <c r="F3375" i="199"/>
  <c r="F3374" i="199"/>
  <c r="F3373" i="199"/>
  <c r="F3372" i="199"/>
  <c r="F3371" i="199"/>
  <c r="F3370" i="199"/>
  <c r="F3369" i="199"/>
  <c r="C3369" i="199"/>
  <c r="C3370" i="199" s="1"/>
  <c r="C3371" i="199" s="1"/>
  <c r="C3372" i="199" s="1"/>
  <c r="C3373" i="199" s="1"/>
  <c r="C3374" i="199" s="1"/>
  <c r="C3375" i="199" s="1"/>
  <c r="C3376" i="199" s="1"/>
  <c r="C3377" i="199" s="1"/>
  <c r="C3378" i="199" s="1"/>
  <c r="C3379" i="199" s="1"/>
  <c r="C3380" i="199" s="1"/>
  <c r="H3362" i="199"/>
  <c r="F3361" i="199"/>
  <c r="F3360" i="199"/>
  <c r="F3359" i="199"/>
  <c r="F3358" i="199"/>
  <c r="F3357" i="199"/>
  <c r="F3356" i="199"/>
  <c r="F3355" i="199"/>
  <c r="F3354" i="199"/>
  <c r="F3353" i="199"/>
  <c r="F3352" i="199"/>
  <c r="F3351" i="199"/>
  <c r="F3350" i="199"/>
  <c r="C3350" i="199"/>
  <c r="C3351" i="199" s="1"/>
  <c r="C3352" i="199" s="1"/>
  <c r="C3353" i="199" s="1"/>
  <c r="C3354" i="199" s="1"/>
  <c r="C3355" i="199" s="1"/>
  <c r="C3356" i="199" s="1"/>
  <c r="C3357" i="199" s="1"/>
  <c r="C3358" i="199" s="1"/>
  <c r="C3359" i="199" s="1"/>
  <c r="C3360" i="199" s="1"/>
  <c r="C3361" i="199" s="1"/>
  <c r="H3343" i="199"/>
  <c r="F3342" i="199"/>
  <c r="F3341" i="199"/>
  <c r="F3340" i="199"/>
  <c r="F3339" i="199"/>
  <c r="F3338" i="199"/>
  <c r="F3337" i="199"/>
  <c r="F3336" i="199"/>
  <c r="F3335" i="199"/>
  <c r="F3334" i="199"/>
  <c r="F3333" i="199"/>
  <c r="F3332" i="199"/>
  <c r="E3332" i="199"/>
  <c r="F3331" i="199"/>
  <c r="C3331" i="199"/>
  <c r="C3332" i="199" s="1"/>
  <c r="C3333" i="199" s="1"/>
  <c r="C3334" i="199" s="1"/>
  <c r="C3335" i="199" s="1"/>
  <c r="C3336" i="199" s="1"/>
  <c r="C3337" i="199" s="1"/>
  <c r="C3338" i="199" s="1"/>
  <c r="C3339" i="199" s="1"/>
  <c r="C3340" i="199" s="1"/>
  <c r="C3341" i="199" s="1"/>
  <c r="C3342" i="199" s="1"/>
  <c r="D3327" i="199"/>
  <c r="B3327" i="199"/>
  <c r="E3342" i="199" s="1"/>
  <c r="H3324" i="199"/>
  <c r="F3323" i="199"/>
  <c r="E3323" i="199"/>
  <c r="F3322" i="199"/>
  <c r="F3321" i="199"/>
  <c r="F3320" i="199"/>
  <c r="E3320" i="199"/>
  <c r="F3319" i="199"/>
  <c r="E3319" i="199"/>
  <c r="F3318" i="199"/>
  <c r="F3317" i="199"/>
  <c r="F3316" i="199"/>
  <c r="E3316" i="199"/>
  <c r="F3315" i="199"/>
  <c r="E3315" i="199"/>
  <c r="F3314" i="199"/>
  <c r="F3313" i="199"/>
  <c r="F3312" i="199"/>
  <c r="E3312" i="199"/>
  <c r="C3312" i="199"/>
  <c r="C3313" i="199" s="1"/>
  <c r="C3314" i="199" s="1"/>
  <c r="C3315" i="199" s="1"/>
  <c r="C3316" i="199" s="1"/>
  <c r="C3317" i="199" s="1"/>
  <c r="C3318" i="199" s="1"/>
  <c r="C3319" i="199" s="1"/>
  <c r="C3320" i="199" s="1"/>
  <c r="C3321" i="199" s="1"/>
  <c r="C3322" i="199" s="1"/>
  <c r="C3323" i="199" s="1"/>
  <c r="B3312" i="199"/>
  <c r="B3321" i="199" s="1"/>
  <c r="I3308" i="199"/>
  <c r="B3308" i="199"/>
  <c r="E3321" i="199" s="1"/>
  <c r="H3305" i="199"/>
  <c r="F3304" i="199"/>
  <c r="F3303" i="199"/>
  <c r="F3302" i="199"/>
  <c r="F3301" i="199"/>
  <c r="F3300" i="199"/>
  <c r="F3299" i="199"/>
  <c r="F3298" i="199"/>
  <c r="F3297" i="199"/>
  <c r="F3296" i="199"/>
  <c r="F3295" i="199"/>
  <c r="F3294" i="199"/>
  <c r="F3293" i="199"/>
  <c r="C3293" i="199"/>
  <c r="C3294" i="199" s="1"/>
  <c r="C3295" i="199" s="1"/>
  <c r="C3296" i="199" s="1"/>
  <c r="C3297" i="199" s="1"/>
  <c r="C3298" i="199" s="1"/>
  <c r="C3299" i="199" s="1"/>
  <c r="C3300" i="199" s="1"/>
  <c r="C3301" i="199" s="1"/>
  <c r="C3302" i="199" s="1"/>
  <c r="C3303" i="199" s="1"/>
  <c r="C3304" i="199" s="1"/>
  <c r="H3286" i="199"/>
  <c r="F3285" i="199"/>
  <c r="F3284" i="199"/>
  <c r="F3283" i="199"/>
  <c r="F3282" i="199"/>
  <c r="F3281" i="199"/>
  <c r="F3280" i="199"/>
  <c r="F3279" i="199"/>
  <c r="F3278" i="199"/>
  <c r="F3277" i="199"/>
  <c r="F3276" i="199"/>
  <c r="F3275" i="199"/>
  <c r="C3275" i="199"/>
  <c r="C3276" i="199" s="1"/>
  <c r="C3277" i="199" s="1"/>
  <c r="C3278" i="199" s="1"/>
  <c r="C3279" i="199" s="1"/>
  <c r="C3280" i="199" s="1"/>
  <c r="C3281" i="199" s="1"/>
  <c r="C3282" i="199" s="1"/>
  <c r="C3283" i="199" s="1"/>
  <c r="C3284" i="199" s="1"/>
  <c r="C3285" i="199" s="1"/>
  <c r="F3274" i="199"/>
  <c r="C3274" i="199"/>
  <c r="H3267" i="199"/>
  <c r="F3266" i="199"/>
  <c r="F3265" i="199"/>
  <c r="F3264" i="199"/>
  <c r="F3263" i="199"/>
  <c r="C3263" i="199"/>
  <c r="C3264" i="199" s="1"/>
  <c r="C3265" i="199" s="1"/>
  <c r="C3266" i="199" s="1"/>
  <c r="F3262" i="199"/>
  <c r="F3261" i="199"/>
  <c r="F3260" i="199"/>
  <c r="F3259" i="199"/>
  <c r="F3258" i="199"/>
  <c r="F3257" i="199"/>
  <c r="F3256" i="199"/>
  <c r="F3255" i="199"/>
  <c r="C3255" i="199"/>
  <c r="C3256" i="199" s="1"/>
  <c r="C3257" i="199" s="1"/>
  <c r="C3258" i="199" s="1"/>
  <c r="C3259" i="199" s="1"/>
  <c r="C3260" i="199" s="1"/>
  <c r="C3261" i="199" s="1"/>
  <c r="C3262" i="199" s="1"/>
  <c r="H3248" i="199"/>
  <c r="F3247" i="199"/>
  <c r="F3246" i="199"/>
  <c r="F3245" i="199"/>
  <c r="F3244" i="199"/>
  <c r="F3243" i="199"/>
  <c r="F3242" i="199"/>
  <c r="F3241" i="199"/>
  <c r="F3240" i="199"/>
  <c r="F3239" i="199"/>
  <c r="F3238" i="199"/>
  <c r="F3237" i="199"/>
  <c r="C3237" i="199"/>
  <c r="C3238" i="199" s="1"/>
  <c r="C3239" i="199" s="1"/>
  <c r="C3240" i="199" s="1"/>
  <c r="C3241" i="199" s="1"/>
  <c r="C3242" i="199" s="1"/>
  <c r="C3243" i="199" s="1"/>
  <c r="C3244" i="199" s="1"/>
  <c r="C3245" i="199" s="1"/>
  <c r="C3246" i="199" s="1"/>
  <c r="C3247" i="199" s="1"/>
  <c r="F3236" i="199"/>
  <c r="C3236" i="199"/>
  <c r="H3229" i="199"/>
  <c r="F3228" i="199"/>
  <c r="F3227" i="199"/>
  <c r="F3226" i="199"/>
  <c r="F3225" i="199"/>
  <c r="F3224" i="199"/>
  <c r="F3223" i="199"/>
  <c r="F3222" i="199"/>
  <c r="F3221" i="199"/>
  <c r="F3220" i="199"/>
  <c r="F3219" i="199"/>
  <c r="F3218" i="199"/>
  <c r="F3217" i="199"/>
  <c r="C3217" i="199"/>
  <c r="C3218" i="199" s="1"/>
  <c r="C3219" i="199" s="1"/>
  <c r="C3220" i="199" s="1"/>
  <c r="C3221" i="199" s="1"/>
  <c r="C3222" i="199" s="1"/>
  <c r="C3223" i="199" s="1"/>
  <c r="C3224" i="199" s="1"/>
  <c r="C3225" i="199" s="1"/>
  <c r="C3226" i="199" s="1"/>
  <c r="C3227" i="199" s="1"/>
  <c r="C3228" i="199" s="1"/>
  <c r="H3210" i="199"/>
  <c r="F3209" i="199"/>
  <c r="F3208" i="199"/>
  <c r="F3207" i="199"/>
  <c r="F3206" i="199"/>
  <c r="F3205" i="199"/>
  <c r="F3204" i="199"/>
  <c r="F3203" i="199"/>
  <c r="F3202" i="199"/>
  <c r="F3201" i="199"/>
  <c r="F3200" i="199"/>
  <c r="C3200" i="199"/>
  <c r="C3201" i="199" s="1"/>
  <c r="C3202" i="199" s="1"/>
  <c r="C3203" i="199" s="1"/>
  <c r="C3204" i="199" s="1"/>
  <c r="C3205" i="199" s="1"/>
  <c r="C3206" i="199" s="1"/>
  <c r="C3207" i="199" s="1"/>
  <c r="C3208" i="199" s="1"/>
  <c r="C3209" i="199" s="1"/>
  <c r="F3199" i="199"/>
  <c r="F3198" i="199"/>
  <c r="C3198" i="199"/>
  <c r="C3199" i="199" s="1"/>
  <c r="H3191" i="199"/>
  <c r="F3190" i="199"/>
  <c r="F3189" i="199"/>
  <c r="F3188" i="199"/>
  <c r="F3187" i="199"/>
  <c r="F3186" i="199"/>
  <c r="F3185" i="199"/>
  <c r="F3184" i="199"/>
  <c r="F3183" i="199"/>
  <c r="F3182" i="199"/>
  <c r="F3181" i="199"/>
  <c r="F3180" i="199"/>
  <c r="F3179" i="199"/>
  <c r="C3179" i="199"/>
  <c r="C3180" i="199" s="1"/>
  <c r="C3181" i="199" s="1"/>
  <c r="C3182" i="199" s="1"/>
  <c r="C3183" i="199" s="1"/>
  <c r="C3184" i="199" s="1"/>
  <c r="C3185" i="199" s="1"/>
  <c r="C3186" i="199" s="1"/>
  <c r="C3187" i="199" s="1"/>
  <c r="C3188" i="199" s="1"/>
  <c r="C3189" i="199" s="1"/>
  <c r="C3190" i="199" s="1"/>
  <c r="H3172" i="199"/>
  <c r="F3171" i="199"/>
  <c r="F3170" i="199"/>
  <c r="F3169" i="199"/>
  <c r="F3168" i="199"/>
  <c r="F3167" i="199"/>
  <c r="F3166" i="199"/>
  <c r="F3165" i="199"/>
  <c r="F3164" i="199"/>
  <c r="F3163" i="199"/>
  <c r="F3162" i="199"/>
  <c r="F3161" i="199"/>
  <c r="F3160" i="199"/>
  <c r="C3160" i="199"/>
  <c r="C3161" i="199" s="1"/>
  <c r="C3162" i="199" s="1"/>
  <c r="C3163" i="199" s="1"/>
  <c r="C3164" i="199" s="1"/>
  <c r="C3165" i="199" s="1"/>
  <c r="C3166" i="199" s="1"/>
  <c r="C3167" i="199" s="1"/>
  <c r="C3168" i="199" s="1"/>
  <c r="C3169" i="199" s="1"/>
  <c r="C3170" i="199" s="1"/>
  <c r="C3171" i="199" s="1"/>
  <c r="H3153" i="199"/>
  <c r="F3152" i="199"/>
  <c r="F3151" i="199"/>
  <c r="F3150" i="199"/>
  <c r="F3149" i="199"/>
  <c r="F3148" i="199"/>
  <c r="F3147" i="199"/>
  <c r="F3146" i="199"/>
  <c r="F3145" i="199"/>
  <c r="F3144" i="199"/>
  <c r="F3143" i="199"/>
  <c r="F3142" i="199"/>
  <c r="F3141" i="199"/>
  <c r="C3141" i="199"/>
  <c r="C3142" i="199" s="1"/>
  <c r="C3143" i="199" s="1"/>
  <c r="C3144" i="199" s="1"/>
  <c r="C3145" i="199" s="1"/>
  <c r="C3146" i="199" s="1"/>
  <c r="C3147" i="199" s="1"/>
  <c r="C3148" i="199" s="1"/>
  <c r="C3149" i="199" s="1"/>
  <c r="C3150" i="199" s="1"/>
  <c r="C3151" i="199" s="1"/>
  <c r="C3152" i="199" s="1"/>
  <c r="H3134" i="199"/>
  <c r="F3133" i="199"/>
  <c r="F3132" i="199"/>
  <c r="F3131" i="199"/>
  <c r="F3130" i="199"/>
  <c r="F3129" i="199"/>
  <c r="F3128" i="199"/>
  <c r="F3127" i="199"/>
  <c r="F3126" i="199"/>
  <c r="F3125" i="199"/>
  <c r="F3124" i="199"/>
  <c r="F3123" i="199"/>
  <c r="F3122" i="199"/>
  <c r="C3122" i="199"/>
  <c r="C3123" i="199" s="1"/>
  <c r="C3124" i="199" s="1"/>
  <c r="C3125" i="199" s="1"/>
  <c r="C3126" i="199" s="1"/>
  <c r="C3127" i="199" s="1"/>
  <c r="C3128" i="199" s="1"/>
  <c r="C3129" i="199" s="1"/>
  <c r="C3130" i="199" s="1"/>
  <c r="C3131" i="199" s="1"/>
  <c r="C3132" i="199" s="1"/>
  <c r="C3133" i="199" s="1"/>
  <c r="H3115" i="199"/>
  <c r="F3114" i="199"/>
  <c r="F3113" i="199"/>
  <c r="F3112" i="199"/>
  <c r="F3111" i="199"/>
  <c r="F3110" i="199"/>
  <c r="F3109" i="199"/>
  <c r="F3108" i="199"/>
  <c r="F3107" i="199"/>
  <c r="F3106" i="199"/>
  <c r="F3105" i="199"/>
  <c r="C3105" i="199"/>
  <c r="C3106" i="199" s="1"/>
  <c r="C3107" i="199" s="1"/>
  <c r="C3108" i="199" s="1"/>
  <c r="C3109" i="199" s="1"/>
  <c r="C3110" i="199" s="1"/>
  <c r="C3111" i="199" s="1"/>
  <c r="C3112" i="199" s="1"/>
  <c r="C3113" i="199" s="1"/>
  <c r="C3114" i="199" s="1"/>
  <c r="F3104" i="199"/>
  <c r="F3103" i="199"/>
  <c r="C3103" i="199"/>
  <c r="C3104" i="199" s="1"/>
  <c r="H3096" i="199"/>
  <c r="F3095" i="199"/>
  <c r="F3094" i="199"/>
  <c r="E3094" i="199"/>
  <c r="F3093" i="199"/>
  <c r="F3092" i="199"/>
  <c r="E3092" i="199"/>
  <c r="G3092" i="199" s="1"/>
  <c r="F3091" i="199"/>
  <c r="F3090" i="199"/>
  <c r="E3090" i="199"/>
  <c r="F3089" i="199"/>
  <c r="E3089" i="199"/>
  <c r="F3088" i="199"/>
  <c r="F3087" i="199"/>
  <c r="F3086" i="199"/>
  <c r="F3085" i="199"/>
  <c r="E3085" i="199"/>
  <c r="G3085" i="199" s="1"/>
  <c r="F3084" i="199"/>
  <c r="E3084" i="199"/>
  <c r="C3084" i="199"/>
  <c r="C3085" i="199" s="1"/>
  <c r="C3086" i="199" s="1"/>
  <c r="C3087" i="199" s="1"/>
  <c r="C3088" i="199" s="1"/>
  <c r="C3089" i="199" s="1"/>
  <c r="C3090" i="199" s="1"/>
  <c r="C3091" i="199" s="1"/>
  <c r="C3092" i="199" s="1"/>
  <c r="C3093" i="199" s="1"/>
  <c r="C3094" i="199" s="1"/>
  <c r="C3095" i="199" s="1"/>
  <c r="B3084" i="199"/>
  <c r="B3086" i="199" s="1"/>
  <c r="I3080" i="199"/>
  <c r="D3080" i="199"/>
  <c r="B3080" i="199"/>
  <c r="H3077" i="199"/>
  <c r="F3076" i="199"/>
  <c r="F3075" i="199"/>
  <c r="F3074" i="199"/>
  <c r="F3073" i="199"/>
  <c r="F3072" i="199"/>
  <c r="F3071" i="199"/>
  <c r="F3070" i="199"/>
  <c r="F3069" i="199"/>
  <c r="F3068" i="199"/>
  <c r="F3067" i="199"/>
  <c r="F3066" i="199"/>
  <c r="F3065" i="199"/>
  <c r="C3065" i="199"/>
  <c r="C3066" i="199" s="1"/>
  <c r="C3067" i="199" s="1"/>
  <c r="C3068" i="199" s="1"/>
  <c r="C3069" i="199" s="1"/>
  <c r="C3070" i="199" s="1"/>
  <c r="C3071" i="199" s="1"/>
  <c r="C3072" i="199" s="1"/>
  <c r="C3073" i="199" s="1"/>
  <c r="C3074" i="199" s="1"/>
  <c r="C3075" i="199" s="1"/>
  <c r="C3076" i="199" s="1"/>
  <c r="H3058" i="199"/>
  <c r="F3057" i="199"/>
  <c r="F3056" i="199"/>
  <c r="F3055" i="199"/>
  <c r="F3054" i="199"/>
  <c r="F3053" i="199"/>
  <c r="F3052" i="199"/>
  <c r="F3051" i="199"/>
  <c r="F3050" i="199"/>
  <c r="F3049" i="199"/>
  <c r="F3048" i="199"/>
  <c r="F3047" i="199"/>
  <c r="F3046" i="199"/>
  <c r="C3046" i="199"/>
  <c r="C3047" i="199" s="1"/>
  <c r="C3048" i="199" s="1"/>
  <c r="C3049" i="199" s="1"/>
  <c r="C3050" i="199" s="1"/>
  <c r="C3051" i="199" s="1"/>
  <c r="C3052" i="199" s="1"/>
  <c r="C3053" i="199" s="1"/>
  <c r="C3054" i="199" s="1"/>
  <c r="C3055" i="199" s="1"/>
  <c r="C3056" i="199" s="1"/>
  <c r="C3057" i="199" s="1"/>
  <c r="H3039" i="199"/>
  <c r="F3038" i="199"/>
  <c r="F3037" i="199"/>
  <c r="F3036" i="199"/>
  <c r="F3035" i="199"/>
  <c r="F3034" i="199"/>
  <c r="F3033" i="199"/>
  <c r="F3032" i="199"/>
  <c r="F3031" i="199"/>
  <c r="C3031" i="199"/>
  <c r="C3032" i="199" s="1"/>
  <c r="C3033" i="199" s="1"/>
  <c r="C3034" i="199" s="1"/>
  <c r="C3035" i="199" s="1"/>
  <c r="C3036" i="199" s="1"/>
  <c r="C3037" i="199" s="1"/>
  <c r="C3038" i="199" s="1"/>
  <c r="F3030" i="199"/>
  <c r="F3029" i="199"/>
  <c r="F3028" i="199"/>
  <c r="F3027" i="199"/>
  <c r="C3027" i="199"/>
  <c r="C3028" i="199" s="1"/>
  <c r="C3029" i="199" s="1"/>
  <c r="C3030" i="199" s="1"/>
  <c r="H3020" i="199"/>
  <c r="F3019" i="199"/>
  <c r="F3018" i="199"/>
  <c r="F3017" i="199"/>
  <c r="F3016" i="199"/>
  <c r="F3015" i="199"/>
  <c r="F3014" i="199"/>
  <c r="F3013" i="199"/>
  <c r="F3012" i="199"/>
  <c r="F3011" i="199"/>
  <c r="F3010" i="199"/>
  <c r="F3009" i="199"/>
  <c r="F3008" i="199"/>
  <c r="C3008" i="199"/>
  <c r="C3009" i="199" s="1"/>
  <c r="C3010" i="199" s="1"/>
  <c r="C3011" i="199" s="1"/>
  <c r="C3012" i="199" s="1"/>
  <c r="C3013" i="199" s="1"/>
  <c r="C3014" i="199" s="1"/>
  <c r="C3015" i="199" s="1"/>
  <c r="C3016" i="199" s="1"/>
  <c r="C3017" i="199" s="1"/>
  <c r="C3018" i="199" s="1"/>
  <c r="C3019" i="199" s="1"/>
  <c r="H3001" i="199"/>
  <c r="F3000" i="199"/>
  <c r="F2999" i="199"/>
  <c r="F2998" i="199"/>
  <c r="F2997" i="199"/>
  <c r="F2996" i="199"/>
  <c r="F2995" i="199"/>
  <c r="F2994" i="199"/>
  <c r="F2993" i="199"/>
  <c r="F2992" i="199"/>
  <c r="F2991" i="199"/>
  <c r="F2990" i="199"/>
  <c r="F2989" i="199"/>
  <c r="C2989" i="199"/>
  <c r="C2990" i="199" s="1"/>
  <c r="C2991" i="199" s="1"/>
  <c r="C2992" i="199" s="1"/>
  <c r="C2993" i="199" s="1"/>
  <c r="C2994" i="199" s="1"/>
  <c r="C2995" i="199" s="1"/>
  <c r="C2996" i="199" s="1"/>
  <c r="C2997" i="199" s="1"/>
  <c r="C2998" i="199" s="1"/>
  <c r="C2999" i="199" s="1"/>
  <c r="C3000" i="199" s="1"/>
  <c r="H2982" i="199"/>
  <c r="F2981" i="199"/>
  <c r="F2980" i="199"/>
  <c r="F2979" i="199"/>
  <c r="F2978" i="199"/>
  <c r="F2977" i="199"/>
  <c r="F2976" i="199"/>
  <c r="F2975" i="199"/>
  <c r="F2974" i="199"/>
  <c r="F2973" i="199"/>
  <c r="F2972" i="199"/>
  <c r="F2971" i="199"/>
  <c r="C2971" i="199"/>
  <c r="C2972" i="199" s="1"/>
  <c r="C2973" i="199" s="1"/>
  <c r="C2974" i="199" s="1"/>
  <c r="C2975" i="199" s="1"/>
  <c r="C2976" i="199" s="1"/>
  <c r="C2977" i="199" s="1"/>
  <c r="C2978" i="199" s="1"/>
  <c r="C2979" i="199" s="1"/>
  <c r="C2980" i="199" s="1"/>
  <c r="C2981" i="199" s="1"/>
  <c r="F2970" i="199"/>
  <c r="C2970" i="199"/>
  <c r="H2963" i="199"/>
  <c r="F2962" i="199"/>
  <c r="F2961" i="199"/>
  <c r="F2960" i="199"/>
  <c r="F2959" i="199"/>
  <c r="F2958" i="199"/>
  <c r="F2957" i="199"/>
  <c r="F2956" i="199"/>
  <c r="F2955" i="199"/>
  <c r="F2954" i="199"/>
  <c r="F2953" i="199"/>
  <c r="F2952" i="199"/>
  <c r="C2952" i="199"/>
  <c r="C2953" i="199" s="1"/>
  <c r="C2954" i="199" s="1"/>
  <c r="C2955" i="199" s="1"/>
  <c r="C2956" i="199" s="1"/>
  <c r="C2957" i="199" s="1"/>
  <c r="C2958" i="199" s="1"/>
  <c r="C2959" i="199" s="1"/>
  <c r="C2960" i="199" s="1"/>
  <c r="C2961" i="199" s="1"/>
  <c r="C2962" i="199" s="1"/>
  <c r="F2951" i="199"/>
  <c r="C2951" i="199"/>
  <c r="H2944" i="199"/>
  <c r="F2943" i="199"/>
  <c r="F2942" i="199"/>
  <c r="F2941" i="199"/>
  <c r="F2940" i="199"/>
  <c r="F2939" i="199"/>
  <c r="F2938" i="199"/>
  <c r="F2937" i="199"/>
  <c r="F2936" i="199"/>
  <c r="F2935" i="199"/>
  <c r="F2934" i="199"/>
  <c r="F2933" i="199"/>
  <c r="C2933" i="199"/>
  <c r="C2934" i="199" s="1"/>
  <c r="C2935" i="199" s="1"/>
  <c r="C2936" i="199" s="1"/>
  <c r="C2937" i="199" s="1"/>
  <c r="C2938" i="199" s="1"/>
  <c r="C2939" i="199" s="1"/>
  <c r="C2940" i="199" s="1"/>
  <c r="C2941" i="199" s="1"/>
  <c r="C2942" i="199" s="1"/>
  <c r="C2943" i="199" s="1"/>
  <c r="F2932" i="199"/>
  <c r="C2932" i="199"/>
  <c r="H2925" i="199"/>
  <c r="F2924" i="199"/>
  <c r="F2923" i="199"/>
  <c r="F2922" i="199"/>
  <c r="F2921" i="199"/>
  <c r="F2920" i="199"/>
  <c r="F2919" i="199"/>
  <c r="F2918" i="199"/>
  <c r="F2917" i="199"/>
  <c r="F2916" i="199"/>
  <c r="F2915" i="199"/>
  <c r="F2914" i="199"/>
  <c r="F2913" i="199"/>
  <c r="C2913" i="199"/>
  <c r="C2914" i="199" s="1"/>
  <c r="C2915" i="199" s="1"/>
  <c r="C2916" i="199" s="1"/>
  <c r="C2917" i="199" s="1"/>
  <c r="C2918" i="199" s="1"/>
  <c r="C2919" i="199" s="1"/>
  <c r="C2920" i="199" s="1"/>
  <c r="C2921" i="199" s="1"/>
  <c r="C2922" i="199" s="1"/>
  <c r="C2923" i="199" s="1"/>
  <c r="C2924" i="199" s="1"/>
  <c r="H2906" i="199"/>
  <c r="F2905" i="199"/>
  <c r="F2904" i="199"/>
  <c r="F2903" i="199"/>
  <c r="F2902" i="199"/>
  <c r="F2901" i="199"/>
  <c r="F2900" i="199"/>
  <c r="F2899" i="199"/>
  <c r="F2898" i="199"/>
  <c r="F2897" i="199"/>
  <c r="F2896" i="199"/>
  <c r="F2895" i="199"/>
  <c r="F2894" i="199"/>
  <c r="C2894" i="199"/>
  <c r="C2895" i="199" s="1"/>
  <c r="C2896" i="199" s="1"/>
  <c r="C2897" i="199" s="1"/>
  <c r="C2898" i="199" s="1"/>
  <c r="C2899" i="199" s="1"/>
  <c r="C2900" i="199" s="1"/>
  <c r="C2901" i="199" s="1"/>
  <c r="C2902" i="199" s="1"/>
  <c r="C2903" i="199" s="1"/>
  <c r="C2904" i="199" s="1"/>
  <c r="C2905" i="199" s="1"/>
  <c r="H2887" i="199"/>
  <c r="F2886" i="199"/>
  <c r="F2885" i="199"/>
  <c r="F2884" i="199"/>
  <c r="F2883" i="199"/>
  <c r="F2882" i="199"/>
  <c r="F2881" i="199"/>
  <c r="F2880" i="199"/>
  <c r="F2879" i="199"/>
  <c r="F2878" i="199"/>
  <c r="F2877" i="199"/>
  <c r="F2876" i="199"/>
  <c r="F2875" i="199"/>
  <c r="C2875" i="199"/>
  <c r="C2876" i="199" s="1"/>
  <c r="C2877" i="199" s="1"/>
  <c r="C2878" i="199" s="1"/>
  <c r="C2879" i="199" s="1"/>
  <c r="C2880" i="199" s="1"/>
  <c r="C2881" i="199" s="1"/>
  <c r="C2882" i="199" s="1"/>
  <c r="C2883" i="199" s="1"/>
  <c r="C2884" i="199" s="1"/>
  <c r="C2885" i="199" s="1"/>
  <c r="C2886" i="199" s="1"/>
  <c r="B2871" i="199"/>
  <c r="B2890" i="199" s="1"/>
  <c r="H2868" i="199"/>
  <c r="F2867" i="199"/>
  <c r="F2866" i="199"/>
  <c r="F2865" i="199"/>
  <c r="F2864" i="199"/>
  <c r="E2864" i="199"/>
  <c r="F2863" i="199"/>
  <c r="F2862" i="199"/>
  <c r="F2861" i="199"/>
  <c r="F2860" i="199"/>
  <c r="E2860" i="199"/>
  <c r="F2859" i="199"/>
  <c r="F2858" i="199"/>
  <c r="F2857" i="199"/>
  <c r="F2856" i="199"/>
  <c r="E2856" i="199"/>
  <c r="C2856" i="199"/>
  <c r="C2857" i="199" s="1"/>
  <c r="C2858" i="199" s="1"/>
  <c r="C2859" i="199" s="1"/>
  <c r="C2860" i="199" s="1"/>
  <c r="C2861" i="199" s="1"/>
  <c r="C2862" i="199" s="1"/>
  <c r="C2863" i="199" s="1"/>
  <c r="C2864" i="199" s="1"/>
  <c r="C2865" i="199" s="1"/>
  <c r="C2866" i="199" s="1"/>
  <c r="C2867" i="199" s="1"/>
  <c r="I2852" i="199"/>
  <c r="B2852" i="199"/>
  <c r="E2865" i="199" s="1"/>
  <c r="H2849" i="199"/>
  <c r="F2848" i="199"/>
  <c r="F2847" i="199"/>
  <c r="F2846" i="199"/>
  <c r="F2845" i="199"/>
  <c r="F2844" i="199"/>
  <c r="F2843" i="199"/>
  <c r="F2842" i="199"/>
  <c r="F2841" i="199"/>
  <c r="F2840" i="199"/>
  <c r="F2839" i="199"/>
  <c r="F2838" i="199"/>
  <c r="C2838" i="199"/>
  <c r="C2839" i="199" s="1"/>
  <c r="C2840" i="199" s="1"/>
  <c r="C2841" i="199" s="1"/>
  <c r="C2842" i="199" s="1"/>
  <c r="C2843" i="199" s="1"/>
  <c r="C2844" i="199" s="1"/>
  <c r="C2845" i="199" s="1"/>
  <c r="C2846" i="199" s="1"/>
  <c r="C2847" i="199" s="1"/>
  <c r="C2848" i="199" s="1"/>
  <c r="F2837" i="199"/>
  <c r="C2837" i="199"/>
  <c r="H2830" i="199"/>
  <c r="F2829" i="199"/>
  <c r="F2828" i="199"/>
  <c r="F2827" i="199"/>
  <c r="F2826" i="199"/>
  <c r="F2825" i="199"/>
  <c r="F2824" i="199"/>
  <c r="F2823" i="199"/>
  <c r="F2822" i="199"/>
  <c r="F2821" i="199"/>
  <c r="F2820" i="199"/>
  <c r="F2819" i="199"/>
  <c r="F2818" i="199"/>
  <c r="C2818" i="199"/>
  <c r="C2819" i="199" s="1"/>
  <c r="C2820" i="199" s="1"/>
  <c r="C2821" i="199" s="1"/>
  <c r="C2822" i="199" s="1"/>
  <c r="C2823" i="199" s="1"/>
  <c r="C2824" i="199" s="1"/>
  <c r="C2825" i="199" s="1"/>
  <c r="C2826" i="199" s="1"/>
  <c r="C2827" i="199" s="1"/>
  <c r="C2828" i="199" s="1"/>
  <c r="C2829" i="199" s="1"/>
  <c r="H2811" i="199"/>
  <c r="F2810" i="199"/>
  <c r="F2809" i="199"/>
  <c r="F2808" i="199"/>
  <c r="F2807" i="199"/>
  <c r="F2806" i="199"/>
  <c r="F2805" i="199"/>
  <c r="F2804" i="199"/>
  <c r="F2803" i="199"/>
  <c r="F2802" i="199"/>
  <c r="F2801" i="199"/>
  <c r="F2800" i="199"/>
  <c r="F2799" i="199"/>
  <c r="C2799" i="199"/>
  <c r="C2800" i="199" s="1"/>
  <c r="C2801" i="199" s="1"/>
  <c r="C2802" i="199" s="1"/>
  <c r="C2803" i="199" s="1"/>
  <c r="C2804" i="199" s="1"/>
  <c r="C2805" i="199" s="1"/>
  <c r="C2806" i="199" s="1"/>
  <c r="C2807" i="199" s="1"/>
  <c r="C2808" i="199" s="1"/>
  <c r="C2809" i="199" s="1"/>
  <c r="C2810" i="199" s="1"/>
  <c r="H2792" i="199"/>
  <c r="F2791" i="199"/>
  <c r="F2790" i="199"/>
  <c r="F2789" i="199"/>
  <c r="F2788" i="199"/>
  <c r="F2787" i="199"/>
  <c r="F2786" i="199"/>
  <c r="F2785" i="199"/>
  <c r="F2784" i="199"/>
  <c r="F2783" i="199"/>
  <c r="F2782" i="199"/>
  <c r="F2781" i="199"/>
  <c r="F2780" i="199"/>
  <c r="C2780" i="199"/>
  <c r="C2781" i="199" s="1"/>
  <c r="C2782" i="199" s="1"/>
  <c r="C2783" i="199" s="1"/>
  <c r="C2784" i="199" s="1"/>
  <c r="C2785" i="199" s="1"/>
  <c r="C2786" i="199" s="1"/>
  <c r="C2787" i="199" s="1"/>
  <c r="C2788" i="199" s="1"/>
  <c r="C2789" i="199" s="1"/>
  <c r="C2790" i="199" s="1"/>
  <c r="C2791" i="199" s="1"/>
  <c r="H2773" i="199"/>
  <c r="F2772" i="199"/>
  <c r="F2771" i="199"/>
  <c r="F2770" i="199"/>
  <c r="F2769" i="199"/>
  <c r="F2768" i="199"/>
  <c r="F2767" i="199"/>
  <c r="F2766" i="199"/>
  <c r="F2765" i="199"/>
  <c r="F2764" i="199"/>
  <c r="F2763" i="199"/>
  <c r="F2762" i="199"/>
  <c r="C2762" i="199"/>
  <c r="C2763" i="199" s="1"/>
  <c r="C2764" i="199" s="1"/>
  <c r="C2765" i="199" s="1"/>
  <c r="C2766" i="199" s="1"/>
  <c r="C2767" i="199" s="1"/>
  <c r="C2768" i="199" s="1"/>
  <c r="C2769" i="199" s="1"/>
  <c r="C2770" i="199" s="1"/>
  <c r="C2771" i="199" s="1"/>
  <c r="C2772" i="199" s="1"/>
  <c r="F2761" i="199"/>
  <c r="C2761" i="199"/>
  <c r="H2754" i="199"/>
  <c r="F2753" i="199"/>
  <c r="F2752" i="199"/>
  <c r="F2751" i="199"/>
  <c r="F2750" i="199"/>
  <c r="F2749" i="199"/>
  <c r="F2748" i="199"/>
  <c r="F2747" i="199"/>
  <c r="F2746" i="199"/>
  <c r="F2745" i="199"/>
  <c r="F2744" i="199"/>
  <c r="F2743" i="199"/>
  <c r="F2742" i="199"/>
  <c r="C2742" i="199"/>
  <c r="C2743" i="199" s="1"/>
  <c r="C2744" i="199" s="1"/>
  <c r="C2745" i="199" s="1"/>
  <c r="C2746" i="199" s="1"/>
  <c r="C2747" i="199" s="1"/>
  <c r="C2748" i="199" s="1"/>
  <c r="C2749" i="199" s="1"/>
  <c r="C2750" i="199" s="1"/>
  <c r="C2751" i="199" s="1"/>
  <c r="C2752" i="199" s="1"/>
  <c r="C2753" i="199" s="1"/>
  <c r="H2735" i="199"/>
  <c r="F2734" i="199"/>
  <c r="F2733" i="199"/>
  <c r="F2732" i="199"/>
  <c r="F2731" i="199"/>
  <c r="F2730" i="199"/>
  <c r="F2729" i="199"/>
  <c r="F2728" i="199"/>
  <c r="F2727" i="199"/>
  <c r="F2726" i="199"/>
  <c r="F2725" i="199"/>
  <c r="F2724" i="199"/>
  <c r="F2723" i="199"/>
  <c r="C2723" i="199"/>
  <c r="C2724" i="199" s="1"/>
  <c r="C2725" i="199" s="1"/>
  <c r="C2726" i="199" s="1"/>
  <c r="C2727" i="199" s="1"/>
  <c r="C2728" i="199" s="1"/>
  <c r="C2729" i="199" s="1"/>
  <c r="C2730" i="199" s="1"/>
  <c r="C2731" i="199" s="1"/>
  <c r="C2732" i="199" s="1"/>
  <c r="C2733" i="199" s="1"/>
  <c r="C2734" i="199" s="1"/>
  <c r="H2716" i="199"/>
  <c r="F2715" i="199"/>
  <c r="F2714" i="199"/>
  <c r="F2713" i="199"/>
  <c r="F2712" i="199"/>
  <c r="F2711" i="199"/>
  <c r="F2710" i="199"/>
  <c r="F2709" i="199"/>
  <c r="F2708" i="199"/>
  <c r="F2707" i="199"/>
  <c r="F2706" i="199"/>
  <c r="F2705" i="199"/>
  <c r="C2705" i="199"/>
  <c r="C2706" i="199" s="1"/>
  <c r="C2707" i="199" s="1"/>
  <c r="C2708" i="199" s="1"/>
  <c r="C2709" i="199" s="1"/>
  <c r="C2710" i="199" s="1"/>
  <c r="C2711" i="199" s="1"/>
  <c r="C2712" i="199" s="1"/>
  <c r="C2713" i="199" s="1"/>
  <c r="C2714" i="199" s="1"/>
  <c r="C2715" i="199" s="1"/>
  <c r="F2704" i="199"/>
  <c r="C2704" i="199"/>
  <c r="H2697" i="199"/>
  <c r="F2696" i="199"/>
  <c r="F2695" i="199"/>
  <c r="F2694" i="199"/>
  <c r="F2693" i="199"/>
  <c r="F2692" i="199"/>
  <c r="F2691" i="199"/>
  <c r="F2690" i="199"/>
  <c r="F2689" i="199"/>
  <c r="F2688" i="199"/>
  <c r="F2687" i="199"/>
  <c r="F2686" i="199"/>
  <c r="F2685" i="199"/>
  <c r="C2685" i="199"/>
  <c r="C2686" i="199" s="1"/>
  <c r="C2687" i="199" s="1"/>
  <c r="C2688" i="199" s="1"/>
  <c r="C2689" i="199" s="1"/>
  <c r="C2690" i="199" s="1"/>
  <c r="C2691" i="199" s="1"/>
  <c r="C2692" i="199" s="1"/>
  <c r="C2693" i="199" s="1"/>
  <c r="C2694" i="199" s="1"/>
  <c r="C2695" i="199" s="1"/>
  <c r="C2696" i="199" s="1"/>
  <c r="H2678" i="199"/>
  <c r="F2677" i="199"/>
  <c r="F2676" i="199"/>
  <c r="F2675" i="199"/>
  <c r="F2674" i="199"/>
  <c r="F2673" i="199"/>
  <c r="F2672" i="199"/>
  <c r="F2671" i="199"/>
  <c r="F2670" i="199"/>
  <c r="F2669" i="199"/>
  <c r="F2668" i="199"/>
  <c r="F2667" i="199"/>
  <c r="F2666" i="199"/>
  <c r="C2666" i="199"/>
  <c r="C2667" i="199" s="1"/>
  <c r="C2668" i="199" s="1"/>
  <c r="C2669" i="199" s="1"/>
  <c r="C2670" i="199" s="1"/>
  <c r="C2671" i="199" s="1"/>
  <c r="C2672" i="199" s="1"/>
  <c r="C2673" i="199" s="1"/>
  <c r="C2674" i="199" s="1"/>
  <c r="C2675" i="199" s="1"/>
  <c r="C2676" i="199" s="1"/>
  <c r="C2677" i="199" s="1"/>
  <c r="H2659" i="199"/>
  <c r="F2658" i="199"/>
  <c r="F2657" i="199"/>
  <c r="F2656" i="199"/>
  <c r="F2655" i="199"/>
  <c r="F2654" i="199"/>
  <c r="F2653" i="199"/>
  <c r="F2652" i="199"/>
  <c r="F2651" i="199"/>
  <c r="F2650" i="199"/>
  <c r="F2649" i="199"/>
  <c r="F2648" i="199"/>
  <c r="F2647" i="199"/>
  <c r="C2647" i="199"/>
  <c r="C2648" i="199" s="1"/>
  <c r="C2649" i="199" s="1"/>
  <c r="C2650" i="199" s="1"/>
  <c r="C2651" i="199" s="1"/>
  <c r="C2652" i="199" s="1"/>
  <c r="C2653" i="199" s="1"/>
  <c r="C2654" i="199" s="1"/>
  <c r="C2655" i="199" s="1"/>
  <c r="C2656" i="199" s="1"/>
  <c r="C2657" i="199" s="1"/>
  <c r="C2658" i="199" s="1"/>
  <c r="D2643" i="199"/>
  <c r="B2643" i="199"/>
  <c r="H2640" i="199"/>
  <c r="F2639" i="199"/>
  <c r="E2639" i="199"/>
  <c r="F2638" i="199"/>
  <c r="F2637" i="199"/>
  <c r="F2636" i="199"/>
  <c r="E2636" i="199"/>
  <c r="F2635" i="199"/>
  <c r="E2635" i="199"/>
  <c r="G2635" i="199" s="1"/>
  <c r="F2634" i="199"/>
  <c r="F2633" i="199"/>
  <c r="F2632" i="199"/>
  <c r="E2632" i="199"/>
  <c r="F2631" i="199"/>
  <c r="E2631" i="199"/>
  <c r="F2630" i="199"/>
  <c r="F2629" i="199"/>
  <c r="F2628" i="199"/>
  <c r="E2628" i="199"/>
  <c r="C2628" i="199"/>
  <c r="C2629" i="199" s="1"/>
  <c r="C2630" i="199" s="1"/>
  <c r="C2631" i="199" s="1"/>
  <c r="C2632" i="199" s="1"/>
  <c r="C2633" i="199" s="1"/>
  <c r="C2634" i="199" s="1"/>
  <c r="C2635" i="199" s="1"/>
  <c r="C2636" i="199" s="1"/>
  <c r="C2637" i="199" s="1"/>
  <c r="C2638" i="199" s="1"/>
  <c r="C2639" i="199" s="1"/>
  <c r="B2628" i="199"/>
  <c r="B2636" i="199" s="1"/>
  <c r="I2624" i="199"/>
  <c r="B2624" i="199"/>
  <c r="E2637" i="199" s="1"/>
  <c r="H2621" i="199"/>
  <c r="F2620" i="199"/>
  <c r="F2619" i="199"/>
  <c r="F2618" i="199"/>
  <c r="F2617" i="199"/>
  <c r="F2616" i="199"/>
  <c r="F2615" i="199"/>
  <c r="F2614" i="199"/>
  <c r="F2613" i="199"/>
  <c r="F2612" i="199"/>
  <c r="F2611" i="199"/>
  <c r="F2610" i="199"/>
  <c r="F2609" i="199"/>
  <c r="C2609" i="199"/>
  <c r="C2610" i="199" s="1"/>
  <c r="C2611" i="199" s="1"/>
  <c r="C2612" i="199" s="1"/>
  <c r="C2613" i="199" s="1"/>
  <c r="C2614" i="199" s="1"/>
  <c r="C2615" i="199" s="1"/>
  <c r="C2616" i="199" s="1"/>
  <c r="C2617" i="199" s="1"/>
  <c r="C2618" i="199" s="1"/>
  <c r="C2619" i="199" s="1"/>
  <c r="C2620" i="199" s="1"/>
  <c r="H2602" i="199"/>
  <c r="F2601" i="199"/>
  <c r="F2600" i="199"/>
  <c r="F2599" i="199"/>
  <c r="F2598" i="199"/>
  <c r="C2598" i="199"/>
  <c r="C2599" i="199" s="1"/>
  <c r="C2600" i="199" s="1"/>
  <c r="C2601" i="199" s="1"/>
  <c r="F2597" i="199"/>
  <c r="F2596" i="199"/>
  <c r="F2595" i="199"/>
  <c r="F2594" i="199"/>
  <c r="F2593" i="199"/>
  <c r="F2592" i="199"/>
  <c r="F2591" i="199"/>
  <c r="F2590" i="199"/>
  <c r="C2590" i="199"/>
  <c r="C2591" i="199" s="1"/>
  <c r="C2592" i="199" s="1"/>
  <c r="C2593" i="199" s="1"/>
  <c r="C2594" i="199" s="1"/>
  <c r="C2595" i="199" s="1"/>
  <c r="C2596" i="199" s="1"/>
  <c r="C2597" i="199" s="1"/>
  <c r="H2583" i="199"/>
  <c r="F2582" i="199"/>
  <c r="F2581" i="199"/>
  <c r="F2580" i="199"/>
  <c r="F2579" i="199"/>
  <c r="F2578" i="199"/>
  <c r="F2577" i="199"/>
  <c r="F2576" i="199"/>
  <c r="F2575" i="199"/>
  <c r="F2574" i="199"/>
  <c r="F2573" i="199"/>
  <c r="F2572" i="199"/>
  <c r="F2571" i="199"/>
  <c r="C2571" i="199"/>
  <c r="C2572" i="199" s="1"/>
  <c r="C2573" i="199" s="1"/>
  <c r="C2574" i="199" s="1"/>
  <c r="C2575" i="199" s="1"/>
  <c r="C2576" i="199" s="1"/>
  <c r="C2577" i="199" s="1"/>
  <c r="C2578" i="199" s="1"/>
  <c r="C2579" i="199" s="1"/>
  <c r="C2580" i="199" s="1"/>
  <c r="C2581" i="199" s="1"/>
  <c r="C2582" i="199" s="1"/>
  <c r="H2564" i="199"/>
  <c r="F2563" i="199"/>
  <c r="F2562" i="199"/>
  <c r="F2561" i="199"/>
  <c r="F2560" i="199"/>
  <c r="F2559" i="199"/>
  <c r="F2558" i="199"/>
  <c r="F2557" i="199"/>
  <c r="F2556" i="199"/>
  <c r="F2555" i="199"/>
  <c r="F2554" i="199"/>
  <c r="F2553" i="199"/>
  <c r="F2552" i="199"/>
  <c r="C2552" i="199"/>
  <c r="C2553" i="199" s="1"/>
  <c r="C2554" i="199" s="1"/>
  <c r="C2555" i="199" s="1"/>
  <c r="C2556" i="199" s="1"/>
  <c r="C2557" i="199" s="1"/>
  <c r="C2558" i="199" s="1"/>
  <c r="C2559" i="199" s="1"/>
  <c r="C2560" i="199" s="1"/>
  <c r="C2561" i="199" s="1"/>
  <c r="C2562" i="199" s="1"/>
  <c r="C2563" i="199" s="1"/>
  <c r="H2545" i="199"/>
  <c r="F2544" i="199"/>
  <c r="F2543" i="199"/>
  <c r="F2542" i="199"/>
  <c r="F2541" i="199"/>
  <c r="F2540" i="199"/>
  <c r="F2539" i="199"/>
  <c r="F2538" i="199"/>
  <c r="F2537" i="199"/>
  <c r="F2536" i="199"/>
  <c r="F2535" i="199"/>
  <c r="F2534" i="199"/>
  <c r="F2533" i="199"/>
  <c r="C2533" i="199"/>
  <c r="C2534" i="199" s="1"/>
  <c r="C2535" i="199" s="1"/>
  <c r="C2536" i="199" s="1"/>
  <c r="C2537" i="199" s="1"/>
  <c r="C2538" i="199" s="1"/>
  <c r="C2539" i="199" s="1"/>
  <c r="C2540" i="199" s="1"/>
  <c r="C2541" i="199" s="1"/>
  <c r="C2542" i="199" s="1"/>
  <c r="C2543" i="199" s="1"/>
  <c r="C2544" i="199" s="1"/>
  <c r="H2526" i="199"/>
  <c r="F2525" i="199"/>
  <c r="F2524" i="199"/>
  <c r="F2523" i="199"/>
  <c r="F2522" i="199"/>
  <c r="F2521" i="199"/>
  <c r="F2520" i="199"/>
  <c r="F2519" i="199"/>
  <c r="F2518" i="199"/>
  <c r="F2517" i="199"/>
  <c r="F2516" i="199"/>
  <c r="F2515" i="199"/>
  <c r="C2515" i="199"/>
  <c r="C2516" i="199" s="1"/>
  <c r="C2517" i="199" s="1"/>
  <c r="C2518" i="199" s="1"/>
  <c r="C2519" i="199" s="1"/>
  <c r="C2520" i="199" s="1"/>
  <c r="C2521" i="199" s="1"/>
  <c r="C2522" i="199" s="1"/>
  <c r="C2523" i="199" s="1"/>
  <c r="C2524" i="199" s="1"/>
  <c r="C2525" i="199" s="1"/>
  <c r="F2514" i="199"/>
  <c r="C2514" i="199"/>
  <c r="H2507" i="199"/>
  <c r="F2506" i="199"/>
  <c r="F2505" i="199"/>
  <c r="F2504" i="199"/>
  <c r="F2503" i="199"/>
  <c r="F2502" i="199"/>
  <c r="F2501" i="199"/>
  <c r="F2500" i="199"/>
  <c r="F2499" i="199"/>
  <c r="F2498" i="199"/>
  <c r="F2497" i="199"/>
  <c r="F2496" i="199"/>
  <c r="F2495" i="199"/>
  <c r="C2495" i="199"/>
  <c r="C2496" i="199" s="1"/>
  <c r="C2497" i="199" s="1"/>
  <c r="C2498" i="199" s="1"/>
  <c r="C2499" i="199" s="1"/>
  <c r="C2500" i="199" s="1"/>
  <c r="C2501" i="199" s="1"/>
  <c r="C2502" i="199" s="1"/>
  <c r="C2503" i="199" s="1"/>
  <c r="C2504" i="199" s="1"/>
  <c r="C2505" i="199" s="1"/>
  <c r="C2506" i="199" s="1"/>
  <c r="H2488" i="199"/>
  <c r="F2487" i="199"/>
  <c r="F2486" i="199"/>
  <c r="F2485" i="199"/>
  <c r="F2484" i="199"/>
  <c r="F2483" i="199"/>
  <c r="F2482" i="199"/>
  <c r="F2481" i="199"/>
  <c r="F2480" i="199"/>
  <c r="F2479" i="199"/>
  <c r="F2478" i="199"/>
  <c r="F2477" i="199"/>
  <c r="F2476" i="199"/>
  <c r="C2476" i="199"/>
  <c r="C2477" i="199" s="1"/>
  <c r="C2478" i="199" s="1"/>
  <c r="C2479" i="199" s="1"/>
  <c r="C2480" i="199" s="1"/>
  <c r="C2481" i="199" s="1"/>
  <c r="C2482" i="199" s="1"/>
  <c r="C2483" i="199" s="1"/>
  <c r="C2484" i="199" s="1"/>
  <c r="C2485" i="199" s="1"/>
  <c r="C2486" i="199" s="1"/>
  <c r="C2487" i="199" s="1"/>
  <c r="H2469" i="199"/>
  <c r="F2468" i="199"/>
  <c r="F2467" i="199"/>
  <c r="F2466" i="199"/>
  <c r="F2465" i="199"/>
  <c r="F2464" i="199"/>
  <c r="F2463" i="199"/>
  <c r="F2462" i="199"/>
  <c r="F2461" i="199"/>
  <c r="F2460" i="199"/>
  <c r="F2459" i="199"/>
  <c r="F2458" i="199"/>
  <c r="C2458" i="199"/>
  <c r="C2459" i="199" s="1"/>
  <c r="C2460" i="199" s="1"/>
  <c r="C2461" i="199" s="1"/>
  <c r="C2462" i="199" s="1"/>
  <c r="C2463" i="199" s="1"/>
  <c r="C2464" i="199" s="1"/>
  <c r="C2465" i="199" s="1"/>
  <c r="C2466" i="199" s="1"/>
  <c r="C2467" i="199" s="1"/>
  <c r="C2468" i="199" s="1"/>
  <c r="F2457" i="199"/>
  <c r="C2457" i="199"/>
  <c r="H2450" i="199"/>
  <c r="F2449" i="199"/>
  <c r="F2448" i="199"/>
  <c r="F2447" i="199"/>
  <c r="F2446" i="199"/>
  <c r="F2445" i="199"/>
  <c r="F2444" i="199"/>
  <c r="F2443" i="199"/>
  <c r="F2442" i="199"/>
  <c r="F2441" i="199"/>
  <c r="F2440" i="199"/>
  <c r="F2439" i="199"/>
  <c r="F2438" i="199"/>
  <c r="C2438" i="199"/>
  <c r="C2439" i="199" s="1"/>
  <c r="C2440" i="199" s="1"/>
  <c r="C2441" i="199" s="1"/>
  <c r="C2442" i="199" s="1"/>
  <c r="C2443" i="199" s="1"/>
  <c r="C2444" i="199" s="1"/>
  <c r="C2445" i="199" s="1"/>
  <c r="C2446" i="199" s="1"/>
  <c r="C2447" i="199" s="1"/>
  <c r="C2448" i="199" s="1"/>
  <c r="C2449" i="199" s="1"/>
  <c r="H2431" i="199"/>
  <c r="F2430" i="199"/>
  <c r="F2429" i="199"/>
  <c r="F2428" i="199"/>
  <c r="F2427" i="199"/>
  <c r="F2426" i="199"/>
  <c r="F2425" i="199"/>
  <c r="F2424" i="199"/>
  <c r="E2424" i="199"/>
  <c r="F2423" i="199"/>
  <c r="F2422" i="199"/>
  <c r="F2421" i="199"/>
  <c r="F2420" i="199"/>
  <c r="E2420" i="199"/>
  <c r="F2419" i="199"/>
  <c r="C2419" i="199"/>
  <c r="C2420" i="199" s="1"/>
  <c r="C2421" i="199" s="1"/>
  <c r="C2422" i="199" s="1"/>
  <c r="C2423" i="199" s="1"/>
  <c r="C2424" i="199" s="1"/>
  <c r="C2425" i="199" s="1"/>
  <c r="C2426" i="199" s="1"/>
  <c r="C2427" i="199" s="1"/>
  <c r="C2428" i="199" s="1"/>
  <c r="C2429" i="199" s="1"/>
  <c r="C2430" i="199" s="1"/>
  <c r="D2415" i="199"/>
  <c r="B2415" i="199"/>
  <c r="E2430" i="199" s="1"/>
  <c r="H2412" i="199"/>
  <c r="F2411" i="199"/>
  <c r="E2411" i="199"/>
  <c r="F2410" i="199"/>
  <c r="F2409" i="199"/>
  <c r="F2408" i="199"/>
  <c r="E2408" i="199"/>
  <c r="F2407" i="199"/>
  <c r="E2407" i="199"/>
  <c r="F2406" i="199"/>
  <c r="F2405" i="199"/>
  <c r="F2404" i="199"/>
  <c r="E2404" i="199"/>
  <c r="F2403" i="199"/>
  <c r="E2403" i="199"/>
  <c r="F2402" i="199"/>
  <c r="F2401" i="199"/>
  <c r="C2401" i="199"/>
  <c r="C2402" i="199" s="1"/>
  <c r="C2403" i="199" s="1"/>
  <c r="C2404" i="199" s="1"/>
  <c r="C2405" i="199" s="1"/>
  <c r="C2406" i="199" s="1"/>
  <c r="C2407" i="199" s="1"/>
  <c r="C2408" i="199" s="1"/>
  <c r="C2409" i="199" s="1"/>
  <c r="C2410" i="199" s="1"/>
  <c r="C2411" i="199" s="1"/>
  <c r="F2400" i="199"/>
  <c r="E2400" i="199"/>
  <c r="C2400" i="199"/>
  <c r="B2400" i="199"/>
  <c r="B2409" i="199" s="1"/>
  <c r="I2396" i="199"/>
  <c r="B2396" i="199"/>
  <c r="E2409" i="199" s="1"/>
  <c r="H2393" i="199"/>
  <c r="F2392" i="199"/>
  <c r="F2391" i="199"/>
  <c r="F2390" i="199"/>
  <c r="F2389" i="199"/>
  <c r="F2388" i="199"/>
  <c r="F2387" i="199"/>
  <c r="F2386" i="199"/>
  <c r="F2385" i="199"/>
  <c r="F2384" i="199"/>
  <c r="F2383" i="199"/>
  <c r="F2382" i="199"/>
  <c r="C2382" i="199"/>
  <c r="C2383" i="199" s="1"/>
  <c r="C2384" i="199" s="1"/>
  <c r="C2385" i="199" s="1"/>
  <c r="C2386" i="199" s="1"/>
  <c r="C2387" i="199" s="1"/>
  <c r="C2388" i="199" s="1"/>
  <c r="C2389" i="199" s="1"/>
  <c r="C2390" i="199" s="1"/>
  <c r="C2391" i="199" s="1"/>
  <c r="C2392" i="199" s="1"/>
  <c r="F2381" i="199"/>
  <c r="C2381" i="199"/>
  <c r="H2374" i="199"/>
  <c r="F2373" i="199"/>
  <c r="F2372" i="199"/>
  <c r="F2371" i="199"/>
  <c r="F2370" i="199"/>
  <c r="F2369" i="199"/>
  <c r="F2368" i="199"/>
  <c r="F2367" i="199"/>
  <c r="F2366" i="199"/>
  <c r="C2366" i="199"/>
  <c r="C2367" i="199" s="1"/>
  <c r="C2368" i="199" s="1"/>
  <c r="C2369" i="199" s="1"/>
  <c r="C2370" i="199" s="1"/>
  <c r="C2371" i="199" s="1"/>
  <c r="C2372" i="199" s="1"/>
  <c r="C2373" i="199" s="1"/>
  <c r="F2365" i="199"/>
  <c r="F2364" i="199"/>
  <c r="F2363" i="199"/>
  <c r="F2362" i="199"/>
  <c r="C2362" i="199"/>
  <c r="C2363" i="199" s="1"/>
  <c r="C2364" i="199" s="1"/>
  <c r="C2365" i="199" s="1"/>
  <c r="H2355" i="199"/>
  <c r="F2354" i="199"/>
  <c r="F2353" i="199"/>
  <c r="F2352" i="199"/>
  <c r="F2351" i="199"/>
  <c r="F2350" i="199"/>
  <c r="F2349" i="199"/>
  <c r="F2348" i="199"/>
  <c r="F2347" i="199"/>
  <c r="F2346" i="199"/>
  <c r="F2345" i="199"/>
  <c r="F2344" i="199"/>
  <c r="C2344" i="199"/>
  <c r="C2345" i="199" s="1"/>
  <c r="C2346" i="199" s="1"/>
  <c r="C2347" i="199" s="1"/>
  <c r="C2348" i="199" s="1"/>
  <c r="C2349" i="199" s="1"/>
  <c r="C2350" i="199" s="1"/>
  <c r="C2351" i="199" s="1"/>
  <c r="C2352" i="199" s="1"/>
  <c r="C2353" i="199" s="1"/>
  <c r="C2354" i="199" s="1"/>
  <c r="F2343" i="199"/>
  <c r="C2343" i="199"/>
  <c r="H2336" i="199"/>
  <c r="F2335" i="199"/>
  <c r="F2334" i="199"/>
  <c r="F2333" i="199"/>
  <c r="F2332" i="199"/>
  <c r="F2331" i="199"/>
  <c r="F2330" i="199"/>
  <c r="F2329" i="199"/>
  <c r="F2328" i="199"/>
  <c r="F2327" i="199"/>
  <c r="F2326" i="199"/>
  <c r="F2325" i="199"/>
  <c r="F2324" i="199"/>
  <c r="C2324" i="199"/>
  <c r="C2325" i="199" s="1"/>
  <c r="C2326" i="199" s="1"/>
  <c r="C2327" i="199" s="1"/>
  <c r="C2328" i="199" s="1"/>
  <c r="C2329" i="199" s="1"/>
  <c r="C2330" i="199" s="1"/>
  <c r="C2331" i="199" s="1"/>
  <c r="C2332" i="199" s="1"/>
  <c r="C2333" i="199" s="1"/>
  <c r="C2334" i="199" s="1"/>
  <c r="C2335" i="199" s="1"/>
  <c r="H2317" i="199"/>
  <c r="F2316" i="199"/>
  <c r="F2315" i="199"/>
  <c r="F2314" i="199"/>
  <c r="F2313" i="199"/>
  <c r="F2312" i="199"/>
  <c r="F2311" i="199"/>
  <c r="F2310" i="199"/>
  <c r="F2309" i="199"/>
  <c r="F2308" i="199"/>
  <c r="F2307" i="199"/>
  <c r="F2306" i="199"/>
  <c r="F2305" i="199"/>
  <c r="C2305" i="199"/>
  <c r="C2306" i="199" s="1"/>
  <c r="C2307" i="199" s="1"/>
  <c r="C2308" i="199" s="1"/>
  <c r="C2309" i="199" s="1"/>
  <c r="C2310" i="199" s="1"/>
  <c r="C2311" i="199" s="1"/>
  <c r="C2312" i="199" s="1"/>
  <c r="C2313" i="199" s="1"/>
  <c r="C2314" i="199" s="1"/>
  <c r="C2315" i="199" s="1"/>
  <c r="C2316" i="199" s="1"/>
  <c r="H2298" i="199"/>
  <c r="F2297" i="199"/>
  <c r="F2296" i="199"/>
  <c r="F2295" i="199"/>
  <c r="F2294" i="199"/>
  <c r="F2293" i="199"/>
  <c r="F2292" i="199"/>
  <c r="F2291" i="199"/>
  <c r="F2290" i="199"/>
  <c r="F2289" i="199"/>
  <c r="F2288" i="199"/>
  <c r="C2288" i="199"/>
  <c r="C2289" i="199" s="1"/>
  <c r="C2290" i="199" s="1"/>
  <c r="C2291" i="199" s="1"/>
  <c r="C2292" i="199" s="1"/>
  <c r="C2293" i="199" s="1"/>
  <c r="C2294" i="199" s="1"/>
  <c r="C2295" i="199" s="1"/>
  <c r="C2296" i="199" s="1"/>
  <c r="C2297" i="199" s="1"/>
  <c r="F2287" i="199"/>
  <c r="F2286" i="199"/>
  <c r="C2286" i="199"/>
  <c r="C2287" i="199" s="1"/>
  <c r="H2279" i="199"/>
  <c r="F2278" i="199"/>
  <c r="F2277" i="199"/>
  <c r="F2276" i="199"/>
  <c r="F2275" i="199"/>
  <c r="F2274" i="199"/>
  <c r="F2273" i="199"/>
  <c r="F2272" i="199"/>
  <c r="F2271" i="199"/>
  <c r="F2270" i="199"/>
  <c r="F2269" i="199"/>
  <c r="F2268" i="199"/>
  <c r="F2267" i="199"/>
  <c r="C2267" i="199"/>
  <c r="C2268" i="199" s="1"/>
  <c r="C2269" i="199" s="1"/>
  <c r="C2270" i="199" s="1"/>
  <c r="C2271" i="199" s="1"/>
  <c r="C2272" i="199" s="1"/>
  <c r="C2273" i="199" s="1"/>
  <c r="C2274" i="199" s="1"/>
  <c r="C2275" i="199" s="1"/>
  <c r="C2276" i="199" s="1"/>
  <c r="C2277" i="199" s="1"/>
  <c r="C2278" i="199" s="1"/>
  <c r="H2260" i="199"/>
  <c r="F2259" i="199"/>
  <c r="F2258" i="199"/>
  <c r="F2257" i="199"/>
  <c r="F2256" i="199"/>
  <c r="F2255" i="199"/>
  <c r="F2254" i="199"/>
  <c r="F2253" i="199"/>
  <c r="F2252" i="199"/>
  <c r="F2251" i="199"/>
  <c r="F2250" i="199"/>
  <c r="F2249" i="199"/>
  <c r="F2248" i="199"/>
  <c r="C2248" i="199"/>
  <c r="C2249" i="199" s="1"/>
  <c r="C2250" i="199" s="1"/>
  <c r="C2251" i="199" s="1"/>
  <c r="C2252" i="199" s="1"/>
  <c r="C2253" i="199" s="1"/>
  <c r="C2254" i="199" s="1"/>
  <c r="C2255" i="199" s="1"/>
  <c r="C2256" i="199" s="1"/>
  <c r="C2257" i="199" s="1"/>
  <c r="C2258" i="199" s="1"/>
  <c r="C2259" i="199" s="1"/>
  <c r="H2241" i="199"/>
  <c r="F2240" i="199"/>
  <c r="F2239" i="199"/>
  <c r="F2238" i="199"/>
  <c r="F2237" i="199"/>
  <c r="F2236" i="199"/>
  <c r="F2235" i="199"/>
  <c r="F2234" i="199"/>
  <c r="F2233" i="199"/>
  <c r="F2232" i="199"/>
  <c r="F2231" i="199"/>
  <c r="F2230" i="199"/>
  <c r="C2230" i="199"/>
  <c r="C2231" i="199" s="1"/>
  <c r="C2232" i="199" s="1"/>
  <c r="C2233" i="199" s="1"/>
  <c r="C2234" i="199" s="1"/>
  <c r="C2235" i="199" s="1"/>
  <c r="C2236" i="199" s="1"/>
  <c r="C2237" i="199" s="1"/>
  <c r="C2238" i="199" s="1"/>
  <c r="C2239" i="199" s="1"/>
  <c r="C2240" i="199" s="1"/>
  <c r="F2229" i="199"/>
  <c r="C2229" i="199"/>
  <c r="H2222" i="199"/>
  <c r="F2221" i="199"/>
  <c r="F2220" i="199"/>
  <c r="F2219" i="199"/>
  <c r="F2218" i="199"/>
  <c r="F2217" i="199"/>
  <c r="F2216" i="199"/>
  <c r="F2215" i="199"/>
  <c r="F2214" i="199"/>
  <c r="F2213" i="199"/>
  <c r="F2212" i="199"/>
  <c r="F2211" i="199"/>
  <c r="F2210" i="199"/>
  <c r="C2210" i="199"/>
  <c r="C2211" i="199" s="1"/>
  <c r="C2212" i="199" s="1"/>
  <c r="C2213" i="199" s="1"/>
  <c r="C2214" i="199" s="1"/>
  <c r="C2215" i="199" s="1"/>
  <c r="C2216" i="199" s="1"/>
  <c r="C2217" i="199" s="1"/>
  <c r="C2218" i="199" s="1"/>
  <c r="C2219" i="199" s="1"/>
  <c r="C2220" i="199" s="1"/>
  <c r="C2221" i="199" s="1"/>
  <c r="H2203" i="199"/>
  <c r="F2202" i="199"/>
  <c r="F2201" i="199"/>
  <c r="F2200" i="199"/>
  <c r="F2199" i="199"/>
  <c r="F2198" i="199"/>
  <c r="F2197" i="199"/>
  <c r="F2196" i="199"/>
  <c r="F2195" i="199"/>
  <c r="F2194" i="199"/>
  <c r="F2193" i="199"/>
  <c r="C2193" i="199"/>
  <c r="C2194" i="199" s="1"/>
  <c r="C2195" i="199" s="1"/>
  <c r="C2196" i="199" s="1"/>
  <c r="C2197" i="199" s="1"/>
  <c r="C2198" i="199" s="1"/>
  <c r="C2199" i="199" s="1"/>
  <c r="C2200" i="199" s="1"/>
  <c r="C2201" i="199" s="1"/>
  <c r="C2202" i="199" s="1"/>
  <c r="F2192" i="199"/>
  <c r="F2191" i="199"/>
  <c r="C2191" i="199"/>
  <c r="C2192" i="199" s="1"/>
  <c r="H2184" i="199"/>
  <c r="F2183" i="199"/>
  <c r="F2182" i="199"/>
  <c r="F2181" i="199"/>
  <c r="F2180" i="199"/>
  <c r="F2179" i="199"/>
  <c r="F2178" i="199"/>
  <c r="F2177" i="199"/>
  <c r="F2176" i="199"/>
  <c r="F2175" i="199"/>
  <c r="F2174" i="199"/>
  <c r="F2173" i="199"/>
  <c r="F2172" i="199"/>
  <c r="C2172" i="199"/>
  <c r="C2173" i="199" s="1"/>
  <c r="C2174" i="199" s="1"/>
  <c r="C2175" i="199" s="1"/>
  <c r="C2176" i="199" s="1"/>
  <c r="C2177" i="199" s="1"/>
  <c r="C2178" i="199" s="1"/>
  <c r="C2179" i="199" s="1"/>
  <c r="C2180" i="199" s="1"/>
  <c r="C2181" i="199" s="1"/>
  <c r="C2182" i="199" s="1"/>
  <c r="C2183" i="199" s="1"/>
  <c r="D2168" i="199"/>
  <c r="B2168" i="199"/>
  <c r="H2165" i="199"/>
  <c r="F2164" i="199"/>
  <c r="F2163" i="199"/>
  <c r="F2162" i="199"/>
  <c r="F2161" i="199"/>
  <c r="F2160" i="199"/>
  <c r="F2159" i="199"/>
  <c r="F2158" i="199"/>
  <c r="F2157" i="199"/>
  <c r="F2156" i="199"/>
  <c r="F2155" i="199"/>
  <c r="F2154" i="199"/>
  <c r="F2153" i="199"/>
  <c r="C2153" i="199"/>
  <c r="C2154" i="199" s="1"/>
  <c r="C2155" i="199" s="1"/>
  <c r="C2156" i="199" s="1"/>
  <c r="C2157" i="199" s="1"/>
  <c r="C2158" i="199" s="1"/>
  <c r="C2159" i="199" s="1"/>
  <c r="C2160" i="199" s="1"/>
  <c r="C2161" i="199" s="1"/>
  <c r="C2162" i="199" s="1"/>
  <c r="C2163" i="199" s="1"/>
  <c r="C2164" i="199" s="1"/>
  <c r="H2146" i="199"/>
  <c r="F2145" i="199"/>
  <c r="F2144" i="199"/>
  <c r="F2143" i="199"/>
  <c r="F2142" i="199"/>
  <c r="F2141" i="199"/>
  <c r="F2140" i="199"/>
  <c r="F2139" i="199"/>
  <c r="F2138" i="199"/>
  <c r="F2137" i="199"/>
  <c r="F2136" i="199"/>
  <c r="F2135" i="199"/>
  <c r="F2134" i="199"/>
  <c r="C2134" i="199"/>
  <c r="C2135" i="199" s="1"/>
  <c r="C2136" i="199" s="1"/>
  <c r="C2137" i="199" s="1"/>
  <c r="C2138" i="199" s="1"/>
  <c r="C2139" i="199" s="1"/>
  <c r="C2140" i="199" s="1"/>
  <c r="C2141" i="199" s="1"/>
  <c r="C2142" i="199" s="1"/>
  <c r="C2143" i="199" s="1"/>
  <c r="C2144" i="199" s="1"/>
  <c r="C2145" i="199" s="1"/>
  <c r="H2127" i="199"/>
  <c r="F2126" i="199"/>
  <c r="F2125" i="199"/>
  <c r="F2124" i="199"/>
  <c r="F2123" i="199"/>
  <c r="F2122" i="199"/>
  <c r="F2121" i="199"/>
  <c r="F2120" i="199"/>
  <c r="F2119" i="199"/>
  <c r="F2118" i="199"/>
  <c r="F2117" i="199"/>
  <c r="F2116" i="199"/>
  <c r="F2115" i="199"/>
  <c r="C2115" i="199"/>
  <c r="C2116" i="199" s="1"/>
  <c r="C2117" i="199" s="1"/>
  <c r="C2118" i="199" s="1"/>
  <c r="C2119" i="199" s="1"/>
  <c r="C2120" i="199" s="1"/>
  <c r="C2121" i="199" s="1"/>
  <c r="C2122" i="199" s="1"/>
  <c r="C2123" i="199" s="1"/>
  <c r="C2124" i="199" s="1"/>
  <c r="C2125" i="199" s="1"/>
  <c r="C2126" i="199" s="1"/>
  <c r="H2108" i="199"/>
  <c r="F2107" i="199"/>
  <c r="F2106" i="199"/>
  <c r="F2105" i="199"/>
  <c r="F2104" i="199"/>
  <c r="F2103" i="199"/>
  <c r="F2102" i="199"/>
  <c r="F2101" i="199"/>
  <c r="F2100" i="199"/>
  <c r="F2099" i="199"/>
  <c r="F2098" i="199"/>
  <c r="F2097" i="199"/>
  <c r="F2096" i="199"/>
  <c r="C2096" i="199"/>
  <c r="C2097" i="199" s="1"/>
  <c r="C2098" i="199" s="1"/>
  <c r="C2099" i="199" s="1"/>
  <c r="C2100" i="199" s="1"/>
  <c r="C2101" i="199" s="1"/>
  <c r="C2102" i="199" s="1"/>
  <c r="C2103" i="199" s="1"/>
  <c r="C2104" i="199" s="1"/>
  <c r="C2105" i="199" s="1"/>
  <c r="C2106" i="199" s="1"/>
  <c r="C2107" i="199" s="1"/>
  <c r="H2089" i="199"/>
  <c r="F2088" i="199"/>
  <c r="F2087" i="199"/>
  <c r="F2086" i="199"/>
  <c r="F2085" i="199"/>
  <c r="F2084" i="199"/>
  <c r="F2083" i="199"/>
  <c r="F2082" i="199"/>
  <c r="F2081" i="199"/>
  <c r="F2080" i="199"/>
  <c r="F2079" i="199"/>
  <c r="F2078" i="199"/>
  <c r="C2078" i="199"/>
  <c r="C2079" i="199" s="1"/>
  <c r="C2080" i="199" s="1"/>
  <c r="C2081" i="199" s="1"/>
  <c r="C2082" i="199" s="1"/>
  <c r="C2083" i="199" s="1"/>
  <c r="C2084" i="199" s="1"/>
  <c r="C2085" i="199" s="1"/>
  <c r="C2086" i="199" s="1"/>
  <c r="C2087" i="199" s="1"/>
  <c r="C2088" i="199" s="1"/>
  <c r="F2077" i="199"/>
  <c r="C2077" i="199"/>
  <c r="H2070" i="199"/>
  <c r="F2069" i="199"/>
  <c r="F2068" i="199"/>
  <c r="F2067" i="199"/>
  <c r="F2066" i="199"/>
  <c r="F2065" i="199"/>
  <c r="F2064" i="199"/>
  <c r="F2063" i="199"/>
  <c r="F2062" i="199"/>
  <c r="F2061" i="199"/>
  <c r="F2060" i="199"/>
  <c r="F2059" i="199"/>
  <c r="F2058" i="199"/>
  <c r="C2058" i="199"/>
  <c r="C2059" i="199" s="1"/>
  <c r="C2060" i="199" s="1"/>
  <c r="C2061" i="199" s="1"/>
  <c r="C2062" i="199" s="1"/>
  <c r="C2063" i="199" s="1"/>
  <c r="C2064" i="199" s="1"/>
  <c r="C2065" i="199" s="1"/>
  <c r="C2066" i="199" s="1"/>
  <c r="C2067" i="199" s="1"/>
  <c r="C2068" i="199" s="1"/>
  <c r="C2069" i="199" s="1"/>
  <c r="H2051" i="199"/>
  <c r="F2050" i="199"/>
  <c r="F2049" i="199"/>
  <c r="F2048" i="199"/>
  <c r="F2047" i="199"/>
  <c r="F2046" i="199"/>
  <c r="F2045" i="199"/>
  <c r="F2044" i="199"/>
  <c r="F2043" i="199"/>
  <c r="F2042" i="199"/>
  <c r="F2041" i="199"/>
  <c r="F2040" i="199"/>
  <c r="F2039" i="199"/>
  <c r="C2039" i="199"/>
  <c r="C2040" i="199" s="1"/>
  <c r="C2041" i="199" s="1"/>
  <c r="C2042" i="199" s="1"/>
  <c r="C2043" i="199" s="1"/>
  <c r="C2044" i="199" s="1"/>
  <c r="C2045" i="199" s="1"/>
  <c r="C2046" i="199" s="1"/>
  <c r="C2047" i="199" s="1"/>
  <c r="C2048" i="199" s="1"/>
  <c r="C2049" i="199" s="1"/>
  <c r="C2050" i="199" s="1"/>
  <c r="H2032" i="199"/>
  <c r="F2031" i="199"/>
  <c r="F2030" i="199"/>
  <c r="F2029" i="199"/>
  <c r="F2028" i="199"/>
  <c r="F2027" i="199"/>
  <c r="F2026" i="199"/>
  <c r="F2025" i="199"/>
  <c r="F2024" i="199"/>
  <c r="F2023" i="199"/>
  <c r="F2022" i="199"/>
  <c r="F2021" i="199"/>
  <c r="F2020" i="199"/>
  <c r="C2020" i="199"/>
  <c r="C2021" i="199" s="1"/>
  <c r="C2022" i="199" s="1"/>
  <c r="C2023" i="199" s="1"/>
  <c r="C2024" i="199" s="1"/>
  <c r="C2025" i="199" s="1"/>
  <c r="C2026" i="199" s="1"/>
  <c r="C2027" i="199" s="1"/>
  <c r="C2028" i="199" s="1"/>
  <c r="C2029" i="199" s="1"/>
  <c r="C2030" i="199" s="1"/>
  <c r="C2031" i="199" s="1"/>
  <c r="H2013" i="199"/>
  <c r="F2012" i="199"/>
  <c r="F2011" i="199"/>
  <c r="F2010" i="199"/>
  <c r="F2009" i="199"/>
  <c r="F2008" i="199"/>
  <c r="F2007" i="199"/>
  <c r="F2006" i="199"/>
  <c r="F2005" i="199"/>
  <c r="F2004" i="199"/>
  <c r="F2003" i="199"/>
  <c r="F2002" i="199"/>
  <c r="C2002" i="199"/>
  <c r="C2003" i="199" s="1"/>
  <c r="C2004" i="199" s="1"/>
  <c r="C2005" i="199" s="1"/>
  <c r="C2006" i="199" s="1"/>
  <c r="C2007" i="199" s="1"/>
  <c r="C2008" i="199" s="1"/>
  <c r="C2009" i="199" s="1"/>
  <c r="C2010" i="199" s="1"/>
  <c r="C2011" i="199" s="1"/>
  <c r="C2012" i="199" s="1"/>
  <c r="F2001" i="199"/>
  <c r="C2001" i="199"/>
  <c r="H1994" i="199"/>
  <c r="F1993" i="199"/>
  <c r="F1992" i="199"/>
  <c r="F1991" i="199"/>
  <c r="F1990" i="199"/>
  <c r="F1989" i="199"/>
  <c r="F1988" i="199"/>
  <c r="F1987" i="199"/>
  <c r="F1986" i="199"/>
  <c r="F1985" i="199"/>
  <c r="F1984" i="199"/>
  <c r="F1983" i="199"/>
  <c r="F1982" i="199"/>
  <c r="C1982" i="199"/>
  <c r="C1983" i="199" s="1"/>
  <c r="C1984" i="199" s="1"/>
  <c r="C1985" i="199" s="1"/>
  <c r="C1986" i="199" s="1"/>
  <c r="C1987" i="199" s="1"/>
  <c r="C1988" i="199" s="1"/>
  <c r="C1989" i="199" s="1"/>
  <c r="C1990" i="199" s="1"/>
  <c r="C1991" i="199" s="1"/>
  <c r="C1992" i="199" s="1"/>
  <c r="C1993" i="199" s="1"/>
  <c r="H1975" i="199"/>
  <c r="F1974" i="199"/>
  <c r="F1973" i="199"/>
  <c r="F1972" i="199"/>
  <c r="F1971" i="199"/>
  <c r="F1970" i="199"/>
  <c r="F1969" i="199"/>
  <c r="F1968" i="199"/>
  <c r="F1967" i="199"/>
  <c r="F1966" i="199"/>
  <c r="F1965" i="199"/>
  <c r="F1964" i="199"/>
  <c r="F1963" i="199"/>
  <c r="C1963" i="199"/>
  <c r="C1964" i="199" s="1"/>
  <c r="C1965" i="199" s="1"/>
  <c r="C1966" i="199" s="1"/>
  <c r="C1967" i="199" s="1"/>
  <c r="C1968" i="199" s="1"/>
  <c r="C1969" i="199" s="1"/>
  <c r="C1970" i="199" s="1"/>
  <c r="C1971" i="199" s="1"/>
  <c r="C1972" i="199" s="1"/>
  <c r="C1973" i="199" s="1"/>
  <c r="C1974" i="199" s="1"/>
  <c r="H1956" i="199"/>
  <c r="F1955" i="199"/>
  <c r="F1954" i="199"/>
  <c r="F1953" i="199"/>
  <c r="E1953" i="199"/>
  <c r="F1952" i="199"/>
  <c r="F1951" i="199"/>
  <c r="F1950" i="199"/>
  <c r="F1949" i="199"/>
  <c r="E1949" i="199"/>
  <c r="F1948" i="199"/>
  <c r="E1948" i="199"/>
  <c r="G1948" i="199" s="1"/>
  <c r="F1947" i="199"/>
  <c r="F1946" i="199"/>
  <c r="F1945" i="199"/>
  <c r="E1945" i="199"/>
  <c r="F1944" i="199"/>
  <c r="E1944" i="199"/>
  <c r="C1944" i="199"/>
  <c r="C1945" i="199" s="1"/>
  <c r="C1946" i="199" s="1"/>
  <c r="C1947" i="199" s="1"/>
  <c r="C1948" i="199" s="1"/>
  <c r="C1949" i="199" s="1"/>
  <c r="C1950" i="199" s="1"/>
  <c r="C1951" i="199" s="1"/>
  <c r="C1952" i="199" s="1"/>
  <c r="C1953" i="199" s="1"/>
  <c r="C1954" i="199" s="1"/>
  <c r="C1955" i="199" s="1"/>
  <c r="I1940" i="199"/>
  <c r="D1940" i="199"/>
  <c r="B1940" i="199"/>
  <c r="E1954" i="199" s="1"/>
  <c r="H1937" i="199"/>
  <c r="F1936" i="199"/>
  <c r="F1935" i="199"/>
  <c r="F1934" i="199"/>
  <c r="F1933" i="199"/>
  <c r="F1932" i="199"/>
  <c r="F1931" i="199"/>
  <c r="F1930" i="199"/>
  <c r="F1929" i="199"/>
  <c r="F1928" i="199"/>
  <c r="F1927" i="199"/>
  <c r="F1926" i="199"/>
  <c r="C1926" i="199"/>
  <c r="C1927" i="199" s="1"/>
  <c r="C1928" i="199" s="1"/>
  <c r="C1929" i="199" s="1"/>
  <c r="C1930" i="199" s="1"/>
  <c r="C1931" i="199" s="1"/>
  <c r="C1932" i="199" s="1"/>
  <c r="C1933" i="199" s="1"/>
  <c r="C1934" i="199" s="1"/>
  <c r="C1935" i="199" s="1"/>
  <c r="C1936" i="199" s="1"/>
  <c r="F1925" i="199"/>
  <c r="C1925" i="199"/>
  <c r="H1918" i="199"/>
  <c r="F1917" i="199"/>
  <c r="F1916" i="199"/>
  <c r="F1915" i="199"/>
  <c r="F1914" i="199"/>
  <c r="F1913" i="199"/>
  <c r="F1912" i="199"/>
  <c r="F1911" i="199"/>
  <c r="F1910" i="199"/>
  <c r="C1910" i="199"/>
  <c r="C1911" i="199" s="1"/>
  <c r="C1912" i="199" s="1"/>
  <c r="C1913" i="199" s="1"/>
  <c r="C1914" i="199" s="1"/>
  <c r="C1915" i="199" s="1"/>
  <c r="C1916" i="199" s="1"/>
  <c r="C1917" i="199" s="1"/>
  <c r="F1909" i="199"/>
  <c r="F1908" i="199"/>
  <c r="F1907" i="199"/>
  <c r="F1906" i="199"/>
  <c r="C1906" i="199"/>
  <c r="C1907" i="199" s="1"/>
  <c r="C1908" i="199" s="1"/>
  <c r="C1909" i="199" s="1"/>
  <c r="H1899" i="199"/>
  <c r="F1898" i="199"/>
  <c r="F1897" i="199"/>
  <c r="F1896" i="199"/>
  <c r="F1895" i="199"/>
  <c r="F1894" i="199"/>
  <c r="F1893" i="199"/>
  <c r="F1892" i="199"/>
  <c r="F1891" i="199"/>
  <c r="F1890" i="199"/>
  <c r="F1889" i="199"/>
  <c r="F1888" i="199"/>
  <c r="F1887" i="199"/>
  <c r="C1887" i="199"/>
  <c r="C1888" i="199" s="1"/>
  <c r="C1889" i="199" s="1"/>
  <c r="C1890" i="199" s="1"/>
  <c r="C1891" i="199" s="1"/>
  <c r="C1892" i="199" s="1"/>
  <c r="C1893" i="199" s="1"/>
  <c r="C1894" i="199" s="1"/>
  <c r="C1895" i="199" s="1"/>
  <c r="C1896" i="199" s="1"/>
  <c r="C1897" i="199" s="1"/>
  <c r="C1898" i="199" s="1"/>
  <c r="H1880" i="199"/>
  <c r="F1879" i="199"/>
  <c r="F1878" i="199"/>
  <c r="F1877" i="199"/>
  <c r="F1876" i="199"/>
  <c r="F1875" i="199"/>
  <c r="F1874" i="199"/>
  <c r="F1873" i="199"/>
  <c r="F1872" i="199"/>
  <c r="C1872" i="199"/>
  <c r="C1873" i="199" s="1"/>
  <c r="C1874" i="199" s="1"/>
  <c r="C1875" i="199" s="1"/>
  <c r="C1876" i="199" s="1"/>
  <c r="C1877" i="199" s="1"/>
  <c r="C1878" i="199" s="1"/>
  <c r="C1879" i="199" s="1"/>
  <c r="F1871" i="199"/>
  <c r="F1870" i="199"/>
  <c r="F1869" i="199"/>
  <c r="F1868" i="199"/>
  <c r="C1868" i="199"/>
  <c r="C1869" i="199" s="1"/>
  <c r="C1870" i="199" s="1"/>
  <c r="C1871" i="199" s="1"/>
  <c r="H1861" i="199"/>
  <c r="F1860" i="199"/>
  <c r="F1859" i="199"/>
  <c r="F1858" i="199"/>
  <c r="F1857" i="199"/>
  <c r="F1856" i="199"/>
  <c r="F1855" i="199"/>
  <c r="F1854" i="199"/>
  <c r="F1853" i="199"/>
  <c r="F1852" i="199"/>
  <c r="F1851" i="199"/>
  <c r="F1850" i="199"/>
  <c r="F1849" i="199"/>
  <c r="C1849" i="199"/>
  <c r="C1850" i="199" s="1"/>
  <c r="C1851" i="199" s="1"/>
  <c r="C1852" i="199" s="1"/>
  <c r="C1853" i="199" s="1"/>
  <c r="C1854" i="199" s="1"/>
  <c r="C1855" i="199" s="1"/>
  <c r="C1856" i="199" s="1"/>
  <c r="C1857" i="199" s="1"/>
  <c r="C1858" i="199" s="1"/>
  <c r="C1859" i="199" s="1"/>
  <c r="C1860" i="199" s="1"/>
  <c r="H1842" i="199"/>
  <c r="F1841" i="199"/>
  <c r="F1840" i="199"/>
  <c r="F1839" i="199"/>
  <c r="F1838" i="199"/>
  <c r="F1837" i="199"/>
  <c r="F1836" i="199"/>
  <c r="F1835" i="199"/>
  <c r="F1834" i="199"/>
  <c r="F1833" i="199"/>
  <c r="F1832" i="199"/>
  <c r="F1831" i="199"/>
  <c r="F1830" i="199"/>
  <c r="C1830" i="199"/>
  <c r="C1831" i="199" s="1"/>
  <c r="C1832" i="199" s="1"/>
  <c r="C1833" i="199" s="1"/>
  <c r="C1834" i="199" s="1"/>
  <c r="C1835" i="199" s="1"/>
  <c r="C1836" i="199" s="1"/>
  <c r="C1837" i="199" s="1"/>
  <c r="C1838" i="199" s="1"/>
  <c r="C1839" i="199" s="1"/>
  <c r="C1840" i="199" s="1"/>
  <c r="C1841" i="199" s="1"/>
  <c r="H1823" i="199"/>
  <c r="F1822" i="199"/>
  <c r="F1821" i="199"/>
  <c r="F1820" i="199"/>
  <c r="F1819" i="199"/>
  <c r="F1818" i="199"/>
  <c r="F1817" i="199"/>
  <c r="F1816" i="199"/>
  <c r="F1815" i="199"/>
  <c r="F1814" i="199"/>
  <c r="F1813" i="199"/>
  <c r="F1812" i="199"/>
  <c r="F1811" i="199"/>
  <c r="C1811" i="199"/>
  <c r="C1812" i="199" s="1"/>
  <c r="C1813" i="199" s="1"/>
  <c r="C1814" i="199" s="1"/>
  <c r="C1815" i="199" s="1"/>
  <c r="C1816" i="199" s="1"/>
  <c r="C1817" i="199" s="1"/>
  <c r="C1818" i="199" s="1"/>
  <c r="C1819" i="199" s="1"/>
  <c r="C1820" i="199" s="1"/>
  <c r="C1821" i="199" s="1"/>
  <c r="C1822" i="199" s="1"/>
  <c r="H1804" i="199"/>
  <c r="F1803" i="199"/>
  <c r="F1802" i="199"/>
  <c r="F1801" i="199"/>
  <c r="F1800" i="199"/>
  <c r="F1799" i="199"/>
  <c r="F1798" i="199"/>
  <c r="F1797" i="199"/>
  <c r="F1796" i="199"/>
  <c r="F1795" i="199"/>
  <c r="F1794" i="199"/>
  <c r="F1793" i="199"/>
  <c r="C1793" i="199"/>
  <c r="C1794" i="199" s="1"/>
  <c r="C1795" i="199" s="1"/>
  <c r="C1796" i="199" s="1"/>
  <c r="C1797" i="199" s="1"/>
  <c r="C1798" i="199" s="1"/>
  <c r="C1799" i="199" s="1"/>
  <c r="C1800" i="199" s="1"/>
  <c r="C1801" i="199" s="1"/>
  <c r="C1802" i="199" s="1"/>
  <c r="C1803" i="199" s="1"/>
  <c r="F1792" i="199"/>
  <c r="C1792" i="199"/>
  <c r="H1785" i="199"/>
  <c r="F1784" i="199"/>
  <c r="F1783" i="199"/>
  <c r="F1782" i="199"/>
  <c r="F1781" i="199"/>
  <c r="F1780" i="199"/>
  <c r="F1779" i="199"/>
  <c r="F1778" i="199"/>
  <c r="F1777" i="199"/>
  <c r="F1776" i="199"/>
  <c r="F1775" i="199"/>
  <c r="F1774" i="199"/>
  <c r="F1773" i="199"/>
  <c r="C1773" i="199"/>
  <c r="C1774" i="199" s="1"/>
  <c r="C1775" i="199" s="1"/>
  <c r="C1776" i="199" s="1"/>
  <c r="C1777" i="199" s="1"/>
  <c r="C1778" i="199" s="1"/>
  <c r="C1779" i="199" s="1"/>
  <c r="C1780" i="199" s="1"/>
  <c r="C1781" i="199" s="1"/>
  <c r="C1782" i="199" s="1"/>
  <c r="C1783" i="199" s="1"/>
  <c r="C1784" i="199" s="1"/>
  <c r="H1766" i="199"/>
  <c r="F1765" i="199"/>
  <c r="F1764" i="199"/>
  <c r="F1763" i="199"/>
  <c r="F1762" i="199"/>
  <c r="F1761" i="199"/>
  <c r="F1760" i="199"/>
  <c r="F1759" i="199"/>
  <c r="F1758" i="199"/>
  <c r="F1757" i="199"/>
  <c r="F1756" i="199"/>
  <c r="F1755" i="199"/>
  <c r="F1754" i="199"/>
  <c r="C1754" i="199"/>
  <c r="C1755" i="199" s="1"/>
  <c r="C1756" i="199" s="1"/>
  <c r="C1757" i="199" s="1"/>
  <c r="C1758" i="199" s="1"/>
  <c r="C1759" i="199" s="1"/>
  <c r="C1760" i="199" s="1"/>
  <c r="C1761" i="199" s="1"/>
  <c r="C1762" i="199" s="1"/>
  <c r="C1763" i="199" s="1"/>
  <c r="C1764" i="199" s="1"/>
  <c r="C1765" i="199" s="1"/>
  <c r="H1747" i="199"/>
  <c r="F1746" i="199"/>
  <c r="F1745" i="199"/>
  <c r="F1744" i="199"/>
  <c r="F1743" i="199"/>
  <c r="F1742" i="199"/>
  <c r="F1741" i="199"/>
  <c r="F1740" i="199"/>
  <c r="F1739" i="199"/>
  <c r="F1738" i="199"/>
  <c r="F1737" i="199"/>
  <c r="F1736" i="199"/>
  <c r="F1735" i="199"/>
  <c r="C1735" i="199"/>
  <c r="C1736" i="199" s="1"/>
  <c r="C1737" i="199" s="1"/>
  <c r="C1738" i="199" s="1"/>
  <c r="C1739" i="199" s="1"/>
  <c r="C1740" i="199" s="1"/>
  <c r="C1741" i="199" s="1"/>
  <c r="C1742" i="199" s="1"/>
  <c r="C1743" i="199" s="1"/>
  <c r="C1744" i="199" s="1"/>
  <c r="C1745" i="199" s="1"/>
  <c r="C1746" i="199" s="1"/>
  <c r="B1731" i="199"/>
  <c r="H1728" i="199"/>
  <c r="F1727" i="199"/>
  <c r="E1727" i="199"/>
  <c r="F1726" i="199"/>
  <c r="F1725" i="199"/>
  <c r="F1724" i="199"/>
  <c r="E1724" i="199"/>
  <c r="F1723" i="199"/>
  <c r="E1723" i="199"/>
  <c r="F1722" i="199"/>
  <c r="F1721" i="199"/>
  <c r="F1720" i="199"/>
  <c r="E1720" i="199"/>
  <c r="F1719" i="199"/>
  <c r="E1719" i="199"/>
  <c r="F1718" i="199"/>
  <c r="F1717" i="199"/>
  <c r="F1716" i="199"/>
  <c r="E1716" i="199"/>
  <c r="C1716" i="199"/>
  <c r="C1717" i="199" s="1"/>
  <c r="C1718" i="199" s="1"/>
  <c r="C1719" i="199" s="1"/>
  <c r="C1720" i="199" s="1"/>
  <c r="C1721" i="199" s="1"/>
  <c r="C1722" i="199" s="1"/>
  <c r="C1723" i="199" s="1"/>
  <c r="C1724" i="199" s="1"/>
  <c r="C1725" i="199" s="1"/>
  <c r="C1726" i="199" s="1"/>
  <c r="C1727" i="199" s="1"/>
  <c r="B1716" i="199"/>
  <c r="B1724" i="199" s="1"/>
  <c r="I1712" i="199"/>
  <c r="D1712" i="199"/>
  <c r="B1712" i="199"/>
  <c r="E1725" i="199" s="1"/>
  <c r="H1709" i="199"/>
  <c r="F1708" i="199"/>
  <c r="F1707" i="199"/>
  <c r="F1706" i="199"/>
  <c r="F1705" i="199"/>
  <c r="F1704" i="199"/>
  <c r="F1703" i="199"/>
  <c r="F1702" i="199"/>
  <c r="F1701" i="199"/>
  <c r="F1700" i="199"/>
  <c r="F1699" i="199"/>
  <c r="F1698" i="199"/>
  <c r="F1697" i="199"/>
  <c r="C1697" i="199"/>
  <c r="C1698" i="199" s="1"/>
  <c r="C1699" i="199" s="1"/>
  <c r="C1700" i="199" s="1"/>
  <c r="C1701" i="199" s="1"/>
  <c r="C1702" i="199" s="1"/>
  <c r="C1703" i="199" s="1"/>
  <c r="C1704" i="199" s="1"/>
  <c r="C1705" i="199" s="1"/>
  <c r="C1706" i="199" s="1"/>
  <c r="C1707" i="199" s="1"/>
  <c r="C1708" i="199" s="1"/>
  <c r="H1690" i="199"/>
  <c r="F1689" i="199"/>
  <c r="F1688" i="199"/>
  <c r="F1687" i="199"/>
  <c r="F1686" i="199"/>
  <c r="F1685" i="199"/>
  <c r="F1684" i="199"/>
  <c r="F1683" i="199"/>
  <c r="F1682" i="199"/>
  <c r="F1681" i="199"/>
  <c r="F1680" i="199"/>
  <c r="F1679" i="199"/>
  <c r="F1678" i="199"/>
  <c r="C1678" i="199"/>
  <c r="C1679" i="199" s="1"/>
  <c r="C1680" i="199" s="1"/>
  <c r="C1681" i="199" s="1"/>
  <c r="C1682" i="199" s="1"/>
  <c r="C1683" i="199" s="1"/>
  <c r="C1684" i="199" s="1"/>
  <c r="C1685" i="199" s="1"/>
  <c r="C1686" i="199" s="1"/>
  <c r="C1687" i="199" s="1"/>
  <c r="C1688" i="199" s="1"/>
  <c r="C1689" i="199" s="1"/>
  <c r="H1671" i="199"/>
  <c r="F1670" i="199"/>
  <c r="F1669" i="199"/>
  <c r="F1668" i="199"/>
  <c r="F1667" i="199"/>
  <c r="F1666" i="199"/>
  <c r="F1665" i="199"/>
  <c r="F1664" i="199"/>
  <c r="F1663" i="199"/>
  <c r="F1662" i="199"/>
  <c r="F1661" i="199"/>
  <c r="F1660" i="199"/>
  <c r="F1659" i="199"/>
  <c r="C1659" i="199"/>
  <c r="C1660" i="199" s="1"/>
  <c r="C1661" i="199" s="1"/>
  <c r="C1662" i="199" s="1"/>
  <c r="C1663" i="199" s="1"/>
  <c r="C1664" i="199" s="1"/>
  <c r="C1665" i="199" s="1"/>
  <c r="C1666" i="199" s="1"/>
  <c r="C1667" i="199" s="1"/>
  <c r="C1668" i="199" s="1"/>
  <c r="C1669" i="199" s="1"/>
  <c r="C1670" i="199" s="1"/>
  <c r="H1652" i="199"/>
  <c r="F1651" i="199"/>
  <c r="F1650" i="199"/>
  <c r="F1649" i="199"/>
  <c r="F1648" i="199"/>
  <c r="F1647" i="199"/>
  <c r="F1646" i="199"/>
  <c r="F1645" i="199"/>
  <c r="F1644" i="199"/>
  <c r="F1643" i="199"/>
  <c r="F1642" i="199"/>
  <c r="F1641" i="199"/>
  <c r="F1640" i="199"/>
  <c r="C1640" i="199"/>
  <c r="C1641" i="199" s="1"/>
  <c r="C1642" i="199" s="1"/>
  <c r="C1643" i="199" s="1"/>
  <c r="C1644" i="199" s="1"/>
  <c r="C1645" i="199" s="1"/>
  <c r="C1646" i="199" s="1"/>
  <c r="C1647" i="199" s="1"/>
  <c r="C1648" i="199" s="1"/>
  <c r="C1649" i="199" s="1"/>
  <c r="C1650" i="199" s="1"/>
  <c r="C1651" i="199" s="1"/>
  <c r="H1633" i="199"/>
  <c r="F1632" i="199"/>
  <c r="F1631" i="199"/>
  <c r="F1630" i="199"/>
  <c r="F1629" i="199"/>
  <c r="F1628" i="199"/>
  <c r="F1627" i="199"/>
  <c r="F1626" i="199"/>
  <c r="F1625" i="199"/>
  <c r="F1624" i="199"/>
  <c r="F1623" i="199"/>
  <c r="F1622" i="199"/>
  <c r="F1621" i="199"/>
  <c r="C1621" i="199"/>
  <c r="C1622" i="199" s="1"/>
  <c r="C1623" i="199" s="1"/>
  <c r="C1624" i="199" s="1"/>
  <c r="C1625" i="199" s="1"/>
  <c r="C1626" i="199" s="1"/>
  <c r="C1627" i="199" s="1"/>
  <c r="C1628" i="199" s="1"/>
  <c r="C1629" i="199" s="1"/>
  <c r="C1630" i="199" s="1"/>
  <c r="C1631" i="199" s="1"/>
  <c r="C1632" i="199" s="1"/>
  <c r="H1614" i="199"/>
  <c r="F1613" i="199"/>
  <c r="F1612" i="199"/>
  <c r="F1611" i="199"/>
  <c r="F1610" i="199"/>
  <c r="F1609" i="199"/>
  <c r="F1608" i="199"/>
  <c r="F1607" i="199"/>
  <c r="F1606" i="199"/>
  <c r="F1605" i="199"/>
  <c r="F1604" i="199"/>
  <c r="F1603" i="199"/>
  <c r="F1602" i="199"/>
  <c r="C1602" i="199"/>
  <c r="C1603" i="199" s="1"/>
  <c r="C1604" i="199" s="1"/>
  <c r="C1605" i="199" s="1"/>
  <c r="C1606" i="199" s="1"/>
  <c r="C1607" i="199" s="1"/>
  <c r="C1608" i="199" s="1"/>
  <c r="C1609" i="199" s="1"/>
  <c r="C1610" i="199" s="1"/>
  <c r="C1611" i="199" s="1"/>
  <c r="C1612" i="199" s="1"/>
  <c r="C1613" i="199" s="1"/>
  <c r="H1595" i="199"/>
  <c r="F1594" i="199"/>
  <c r="F1593" i="199"/>
  <c r="F1592" i="199"/>
  <c r="F1591" i="199"/>
  <c r="F1590" i="199"/>
  <c r="F1589" i="199"/>
  <c r="F1588" i="199"/>
  <c r="F1587" i="199"/>
  <c r="F1586" i="199"/>
  <c r="F1585" i="199"/>
  <c r="F1584" i="199"/>
  <c r="C1584" i="199"/>
  <c r="C1585" i="199" s="1"/>
  <c r="C1586" i="199" s="1"/>
  <c r="C1587" i="199" s="1"/>
  <c r="C1588" i="199" s="1"/>
  <c r="C1589" i="199" s="1"/>
  <c r="C1590" i="199" s="1"/>
  <c r="C1591" i="199" s="1"/>
  <c r="C1592" i="199" s="1"/>
  <c r="C1593" i="199" s="1"/>
  <c r="C1594" i="199" s="1"/>
  <c r="F1583" i="199"/>
  <c r="C1583" i="199"/>
  <c r="H1576" i="199"/>
  <c r="F1575" i="199"/>
  <c r="F1574" i="199"/>
  <c r="F1573" i="199"/>
  <c r="F1572" i="199"/>
  <c r="F1571" i="199"/>
  <c r="F1570" i="199"/>
  <c r="F1569" i="199"/>
  <c r="F1568" i="199"/>
  <c r="F1567" i="199"/>
  <c r="F1566" i="199"/>
  <c r="F1565" i="199"/>
  <c r="F1564" i="199"/>
  <c r="C1564" i="199"/>
  <c r="C1565" i="199" s="1"/>
  <c r="C1566" i="199" s="1"/>
  <c r="C1567" i="199" s="1"/>
  <c r="C1568" i="199" s="1"/>
  <c r="C1569" i="199" s="1"/>
  <c r="C1570" i="199" s="1"/>
  <c r="C1571" i="199" s="1"/>
  <c r="C1572" i="199" s="1"/>
  <c r="C1573" i="199" s="1"/>
  <c r="C1574" i="199" s="1"/>
  <c r="C1575" i="199" s="1"/>
  <c r="H1557" i="199"/>
  <c r="F1556" i="199"/>
  <c r="F1555" i="199"/>
  <c r="F1554" i="199"/>
  <c r="F1553" i="199"/>
  <c r="F1552" i="199"/>
  <c r="F1551" i="199"/>
  <c r="F1550" i="199"/>
  <c r="F1549" i="199"/>
  <c r="F1548" i="199"/>
  <c r="F1547" i="199"/>
  <c r="F1546" i="199"/>
  <c r="F1545" i="199"/>
  <c r="C1545" i="199"/>
  <c r="C1546" i="199" s="1"/>
  <c r="C1547" i="199" s="1"/>
  <c r="C1548" i="199" s="1"/>
  <c r="C1549" i="199" s="1"/>
  <c r="C1550" i="199" s="1"/>
  <c r="C1551" i="199" s="1"/>
  <c r="C1552" i="199" s="1"/>
  <c r="C1553" i="199" s="1"/>
  <c r="C1554" i="199" s="1"/>
  <c r="C1555" i="199" s="1"/>
  <c r="C1556" i="199" s="1"/>
  <c r="H1538" i="199"/>
  <c r="F1537" i="199"/>
  <c r="F1536" i="199"/>
  <c r="F1535" i="199"/>
  <c r="F1534" i="199"/>
  <c r="F1533" i="199"/>
  <c r="F1532" i="199"/>
  <c r="F1531" i="199"/>
  <c r="F1530" i="199"/>
  <c r="F1529" i="199"/>
  <c r="F1528" i="199"/>
  <c r="F1527" i="199"/>
  <c r="F1526" i="199"/>
  <c r="C1526" i="199"/>
  <c r="C1527" i="199" s="1"/>
  <c r="C1528" i="199" s="1"/>
  <c r="C1529" i="199" s="1"/>
  <c r="C1530" i="199" s="1"/>
  <c r="C1531" i="199" s="1"/>
  <c r="C1532" i="199" s="1"/>
  <c r="C1533" i="199" s="1"/>
  <c r="C1534" i="199" s="1"/>
  <c r="C1535" i="199" s="1"/>
  <c r="C1536" i="199" s="1"/>
  <c r="C1537" i="199" s="1"/>
  <c r="H1519" i="199"/>
  <c r="F1518" i="199"/>
  <c r="F1517" i="199"/>
  <c r="F1516" i="199"/>
  <c r="F1515" i="199"/>
  <c r="F1514" i="199"/>
  <c r="F1513" i="199"/>
  <c r="F1512" i="199"/>
  <c r="F1511" i="199"/>
  <c r="F1510" i="199"/>
  <c r="F1509" i="199"/>
  <c r="F1508" i="199"/>
  <c r="C1508" i="199"/>
  <c r="C1509" i="199" s="1"/>
  <c r="C1510" i="199" s="1"/>
  <c r="C1511" i="199" s="1"/>
  <c r="C1512" i="199" s="1"/>
  <c r="C1513" i="199" s="1"/>
  <c r="C1514" i="199" s="1"/>
  <c r="C1515" i="199" s="1"/>
  <c r="C1516" i="199" s="1"/>
  <c r="C1517" i="199" s="1"/>
  <c r="C1518" i="199" s="1"/>
  <c r="F1507" i="199"/>
  <c r="C1507" i="199"/>
  <c r="H1500" i="199"/>
  <c r="F1499" i="199"/>
  <c r="F1498" i="199"/>
  <c r="F1497" i="199"/>
  <c r="F1496" i="199"/>
  <c r="F1495" i="199"/>
  <c r="F1494" i="199"/>
  <c r="F1493" i="199"/>
  <c r="F1492" i="199"/>
  <c r="F1491" i="199"/>
  <c r="F1490" i="199"/>
  <c r="F1489" i="199"/>
  <c r="F1488" i="199"/>
  <c r="C1488" i="199"/>
  <c r="C1489" i="199" s="1"/>
  <c r="C1490" i="199" s="1"/>
  <c r="C1491" i="199" s="1"/>
  <c r="C1492" i="199" s="1"/>
  <c r="C1493" i="199" s="1"/>
  <c r="C1494" i="199" s="1"/>
  <c r="C1495" i="199" s="1"/>
  <c r="C1496" i="199" s="1"/>
  <c r="C1497" i="199" s="1"/>
  <c r="C1498" i="199" s="1"/>
  <c r="C1499" i="199" s="1"/>
  <c r="D1484" i="199"/>
  <c r="B1484" i="199"/>
  <c r="H1481" i="199"/>
  <c r="F1480" i="199"/>
  <c r="F1479" i="199"/>
  <c r="F1478" i="199"/>
  <c r="F1477" i="199"/>
  <c r="F1476" i="199"/>
  <c r="F1475" i="199"/>
  <c r="F1474" i="199"/>
  <c r="F1473" i="199"/>
  <c r="F1472" i="199"/>
  <c r="F1471" i="199"/>
  <c r="F1470" i="199"/>
  <c r="C1470" i="199"/>
  <c r="C1471" i="199" s="1"/>
  <c r="C1472" i="199" s="1"/>
  <c r="C1473" i="199" s="1"/>
  <c r="C1474" i="199" s="1"/>
  <c r="C1475" i="199" s="1"/>
  <c r="C1476" i="199" s="1"/>
  <c r="C1477" i="199" s="1"/>
  <c r="C1478" i="199" s="1"/>
  <c r="C1479" i="199" s="1"/>
  <c r="C1480" i="199" s="1"/>
  <c r="F1469" i="199"/>
  <c r="C1469" i="199"/>
  <c r="H1462" i="199"/>
  <c r="F1461" i="199"/>
  <c r="F1460" i="199"/>
  <c r="F1459" i="199"/>
  <c r="F1458" i="199"/>
  <c r="F1457" i="199"/>
  <c r="F1456" i="199"/>
  <c r="F1455" i="199"/>
  <c r="F1454" i="199"/>
  <c r="F1453" i="199"/>
  <c r="F1452" i="199"/>
  <c r="F1451" i="199"/>
  <c r="F1450" i="199"/>
  <c r="C1450" i="199"/>
  <c r="C1451" i="199" s="1"/>
  <c r="C1452" i="199" s="1"/>
  <c r="C1453" i="199" s="1"/>
  <c r="C1454" i="199" s="1"/>
  <c r="C1455" i="199" s="1"/>
  <c r="C1456" i="199" s="1"/>
  <c r="C1457" i="199" s="1"/>
  <c r="C1458" i="199" s="1"/>
  <c r="C1459" i="199" s="1"/>
  <c r="C1460" i="199" s="1"/>
  <c r="C1461" i="199" s="1"/>
  <c r="H1443" i="199"/>
  <c r="F1442" i="199"/>
  <c r="F1441" i="199"/>
  <c r="F1440" i="199"/>
  <c r="F1439" i="199"/>
  <c r="F1438" i="199"/>
  <c r="F1437" i="199"/>
  <c r="F1436" i="199"/>
  <c r="F1435" i="199"/>
  <c r="F1434" i="199"/>
  <c r="F1433" i="199"/>
  <c r="F1432" i="199"/>
  <c r="C1432" i="199"/>
  <c r="C1433" i="199" s="1"/>
  <c r="C1434" i="199" s="1"/>
  <c r="C1435" i="199" s="1"/>
  <c r="C1436" i="199" s="1"/>
  <c r="C1437" i="199" s="1"/>
  <c r="C1438" i="199" s="1"/>
  <c r="C1439" i="199" s="1"/>
  <c r="C1440" i="199" s="1"/>
  <c r="C1441" i="199" s="1"/>
  <c r="C1442" i="199" s="1"/>
  <c r="F1431" i="199"/>
  <c r="C1431" i="199"/>
  <c r="H1424" i="199"/>
  <c r="F1423" i="199"/>
  <c r="F1422" i="199"/>
  <c r="F1421" i="199"/>
  <c r="F1420" i="199"/>
  <c r="F1419" i="199"/>
  <c r="F1418" i="199"/>
  <c r="F1417" i="199"/>
  <c r="F1416" i="199"/>
  <c r="F1415" i="199"/>
  <c r="F1414" i="199"/>
  <c r="F1413" i="199"/>
  <c r="F1412" i="199"/>
  <c r="C1412" i="199"/>
  <c r="C1413" i="199" s="1"/>
  <c r="C1414" i="199" s="1"/>
  <c r="C1415" i="199" s="1"/>
  <c r="C1416" i="199" s="1"/>
  <c r="C1417" i="199" s="1"/>
  <c r="C1418" i="199" s="1"/>
  <c r="C1419" i="199" s="1"/>
  <c r="C1420" i="199" s="1"/>
  <c r="C1421" i="199" s="1"/>
  <c r="C1422" i="199" s="1"/>
  <c r="C1423" i="199" s="1"/>
  <c r="H1405" i="199"/>
  <c r="F1404" i="199"/>
  <c r="F1403" i="199"/>
  <c r="F1402" i="199"/>
  <c r="F1401" i="199"/>
  <c r="F1400" i="199"/>
  <c r="F1399" i="199"/>
  <c r="F1398" i="199"/>
  <c r="F1397" i="199"/>
  <c r="F1396" i="199"/>
  <c r="F1395" i="199"/>
  <c r="F1394" i="199"/>
  <c r="F1393" i="199"/>
  <c r="C1393" i="199"/>
  <c r="C1394" i="199" s="1"/>
  <c r="C1395" i="199" s="1"/>
  <c r="C1396" i="199" s="1"/>
  <c r="C1397" i="199" s="1"/>
  <c r="C1398" i="199" s="1"/>
  <c r="C1399" i="199" s="1"/>
  <c r="C1400" i="199" s="1"/>
  <c r="C1401" i="199" s="1"/>
  <c r="C1402" i="199" s="1"/>
  <c r="C1403" i="199" s="1"/>
  <c r="C1404" i="199" s="1"/>
  <c r="H1386" i="199"/>
  <c r="F1385" i="199"/>
  <c r="F1384" i="199"/>
  <c r="F1383" i="199"/>
  <c r="F1382" i="199"/>
  <c r="F1381" i="199"/>
  <c r="F1380" i="199"/>
  <c r="F1379" i="199"/>
  <c r="F1378" i="199"/>
  <c r="F1377" i="199"/>
  <c r="F1376" i="199"/>
  <c r="F1375" i="199"/>
  <c r="C1375" i="199"/>
  <c r="C1376" i="199" s="1"/>
  <c r="C1377" i="199" s="1"/>
  <c r="C1378" i="199" s="1"/>
  <c r="C1379" i="199" s="1"/>
  <c r="C1380" i="199" s="1"/>
  <c r="C1381" i="199" s="1"/>
  <c r="C1382" i="199" s="1"/>
  <c r="C1383" i="199" s="1"/>
  <c r="C1384" i="199" s="1"/>
  <c r="C1385" i="199" s="1"/>
  <c r="F1374" i="199"/>
  <c r="C1374" i="199"/>
  <c r="H1367" i="199"/>
  <c r="F1366" i="199"/>
  <c r="F1365" i="199"/>
  <c r="F1364" i="199"/>
  <c r="F1363" i="199"/>
  <c r="F1362" i="199"/>
  <c r="F1361" i="199"/>
  <c r="F1360" i="199"/>
  <c r="F1359" i="199"/>
  <c r="F1358" i="199"/>
  <c r="F1357" i="199"/>
  <c r="C1357" i="199"/>
  <c r="C1358" i="199" s="1"/>
  <c r="C1359" i="199" s="1"/>
  <c r="C1360" i="199" s="1"/>
  <c r="C1361" i="199" s="1"/>
  <c r="C1362" i="199" s="1"/>
  <c r="C1363" i="199" s="1"/>
  <c r="C1364" i="199" s="1"/>
  <c r="C1365" i="199" s="1"/>
  <c r="C1366" i="199" s="1"/>
  <c r="F1356" i="199"/>
  <c r="F1355" i="199"/>
  <c r="C1355" i="199"/>
  <c r="C1356" i="199" s="1"/>
  <c r="H1348" i="199"/>
  <c r="F1347" i="199"/>
  <c r="F1346" i="199"/>
  <c r="F1345" i="199"/>
  <c r="F1344" i="199"/>
  <c r="F1343" i="199"/>
  <c r="F1342" i="199"/>
  <c r="F1341" i="199"/>
  <c r="C1341" i="199"/>
  <c r="C1342" i="199" s="1"/>
  <c r="C1343" i="199" s="1"/>
  <c r="C1344" i="199" s="1"/>
  <c r="C1345" i="199" s="1"/>
  <c r="C1346" i="199" s="1"/>
  <c r="C1347" i="199" s="1"/>
  <c r="F1340" i="199"/>
  <c r="F1339" i="199"/>
  <c r="F1338" i="199"/>
  <c r="F1337" i="199"/>
  <c r="F1336" i="199"/>
  <c r="C1336" i="199"/>
  <c r="C1337" i="199" s="1"/>
  <c r="C1338" i="199" s="1"/>
  <c r="C1339" i="199" s="1"/>
  <c r="C1340" i="199" s="1"/>
  <c r="H1329" i="199"/>
  <c r="F1328" i="199"/>
  <c r="F1327" i="199"/>
  <c r="F1326" i="199"/>
  <c r="F1325" i="199"/>
  <c r="F1324" i="199"/>
  <c r="F1323" i="199"/>
  <c r="F1322" i="199"/>
  <c r="F1321" i="199"/>
  <c r="F1320" i="199"/>
  <c r="F1319" i="199"/>
  <c r="F1318" i="199"/>
  <c r="F1317" i="199"/>
  <c r="C1317" i="199"/>
  <c r="C1318" i="199" s="1"/>
  <c r="C1319" i="199" s="1"/>
  <c r="C1320" i="199" s="1"/>
  <c r="C1321" i="199" s="1"/>
  <c r="C1322" i="199" s="1"/>
  <c r="C1323" i="199" s="1"/>
  <c r="C1324" i="199" s="1"/>
  <c r="C1325" i="199" s="1"/>
  <c r="C1326" i="199" s="1"/>
  <c r="C1327" i="199" s="1"/>
  <c r="C1328" i="199" s="1"/>
  <c r="H1310" i="199"/>
  <c r="F1309" i="199"/>
  <c r="F1308" i="199"/>
  <c r="F1307" i="199"/>
  <c r="F1306" i="199"/>
  <c r="F1305" i="199"/>
  <c r="F1304" i="199"/>
  <c r="C1304" i="199"/>
  <c r="C1305" i="199" s="1"/>
  <c r="C1306" i="199" s="1"/>
  <c r="C1307" i="199" s="1"/>
  <c r="C1308" i="199" s="1"/>
  <c r="C1309" i="199" s="1"/>
  <c r="F1303" i="199"/>
  <c r="F1302" i="199"/>
  <c r="F1301" i="199"/>
  <c r="F1300" i="199"/>
  <c r="F1299" i="199"/>
  <c r="F1298" i="199"/>
  <c r="C1298" i="199"/>
  <c r="C1299" i="199" s="1"/>
  <c r="C1300" i="199" s="1"/>
  <c r="C1301" i="199" s="1"/>
  <c r="C1302" i="199" s="1"/>
  <c r="C1303" i="199" s="1"/>
  <c r="H1291" i="199"/>
  <c r="F1290" i="199"/>
  <c r="F1289" i="199"/>
  <c r="E1289" i="199"/>
  <c r="F1288" i="199"/>
  <c r="F1287" i="199"/>
  <c r="F1286" i="199"/>
  <c r="F1285" i="199"/>
  <c r="E1285" i="199"/>
  <c r="F1284" i="199"/>
  <c r="F1283" i="199"/>
  <c r="F1282" i="199"/>
  <c r="F1281" i="199"/>
  <c r="E1281" i="199"/>
  <c r="F1280" i="199"/>
  <c r="F1279" i="199"/>
  <c r="C1279" i="199"/>
  <c r="C1280" i="199" s="1"/>
  <c r="C1281" i="199" s="1"/>
  <c r="C1282" i="199" s="1"/>
  <c r="C1283" i="199" s="1"/>
  <c r="C1284" i="199" s="1"/>
  <c r="C1285" i="199" s="1"/>
  <c r="C1286" i="199" s="1"/>
  <c r="C1287" i="199" s="1"/>
  <c r="C1288" i="199" s="1"/>
  <c r="C1289" i="199" s="1"/>
  <c r="C1290" i="199" s="1"/>
  <c r="B1275" i="199"/>
  <c r="H1272" i="199"/>
  <c r="F1271" i="199"/>
  <c r="E1271" i="199"/>
  <c r="F1270" i="199"/>
  <c r="F1269" i="199"/>
  <c r="F1268" i="199"/>
  <c r="E1268" i="199"/>
  <c r="F1267" i="199"/>
  <c r="E1267" i="199"/>
  <c r="F1266" i="199"/>
  <c r="F1265" i="199"/>
  <c r="E1265" i="199"/>
  <c r="F1264" i="199"/>
  <c r="E1264" i="199"/>
  <c r="F1263" i="199"/>
  <c r="E1263" i="199"/>
  <c r="F1262" i="199"/>
  <c r="F1261" i="199"/>
  <c r="E1261" i="199"/>
  <c r="F1260" i="199"/>
  <c r="E1260" i="199"/>
  <c r="C1260" i="199"/>
  <c r="C1261" i="199" s="1"/>
  <c r="C1262" i="199" s="1"/>
  <c r="C1263" i="199" s="1"/>
  <c r="C1264" i="199" s="1"/>
  <c r="C1265" i="199" s="1"/>
  <c r="C1266" i="199" s="1"/>
  <c r="C1267" i="199" s="1"/>
  <c r="C1268" i="199" s="1"/>
  <c r="C1269" i="199" s="1"/>
  <c r="C1270" i="199" s="1"/>
  <c r="C1271" i="199" s="1"/>
  <c r="B1260" i="199"/>
  <c r="B1269" i="199" s="1"/>
  <c r="I1256" i="199"/>
  <c r="D1256" i="199"/>
  <c r="B1256" i="199"/>
  <c r="E1269" i="199" s="1"/>
  <c r="H1253" i="199"/>
  <c r="F1252" i="199"/>
  <c r="F1251" i="199"/>
  <c r="F1250" i="199"/>
  <c r="F1249" i="199"/>
  <c r="F1248" i="199"/>
  <c r="F1247" i="199"/>
  <c r="F1246" i="199"/>
  <c r="F1245" i="199"/>
  <c r="F1244" i="199"/>
  <c r="F1243" i="199"/>
  <c r="F1242" i="199"/>
  <c r="C1242" i="199"/>
  <c r="C1243" i="199" s="1"/>
  <c r="C1244" i="199" s="1"/>
  <c r="C1245" i="199" s="1"/>
  <c r="C1246" i="199" s="1"/>
  <c r="C1247" i="199" s="1"/>
  <c r="C1248" i="199" s="1"/>
  <c r="C1249" i="199" s="1"/>
  <c r="C1250" i="199" s="1"/>
  <c r="C1251" i="199" s="1"/>
  <c r="C1252" i="199" s="1"/>
  <c r="F1241" i="199"/>
  <c r="C1241" i="199"/>
  <c r="H1234" i="199"/>
  <c r="F1233" i="199"/>
  <c r="F1232" i="199"/>
  <c r="F1231" i="199"/>
  <c r="F1230" i="199"/>
  <c r="F1229" i="199"/>
  <c r="F1228" i="199"/>
  <c r="F1227" i="199"/>
  <c r="F1226" i="199"/>
  <c r="F1225" i="199"/>
  <c r="F1224" i="199"/>
  <c r="F1223" i="199"/>
  <c r="F1222" i="199"/>
  <c r="C1222" i="199"/>
  <c r="C1223" i="199" s="1"/>
  <c r="C1224" i="199" s="1"/>
  <c r="C1225" i="199" s="1"/>
  <c r="C1226" i="199" s="1"/>
  <c r="C1227" i="199" s="1"/>
  <c r="C1228" i="199" s="1"/>
  <c r="C1229" i="199" s="1"/>
  <c r="C1230" i="199" s="1"/>
  <c r="C1231" i="199" s="1"/>
  <c r="C1232" i="199" s="1"/>
  <c r="C1233" i="199" s="1"/>
  <c r="H1215" i="199"/>
  <c r="F1214" i="199"/>
  <c r="F1213" i="199"/>
  <c r="F1212" i="199"/>
  <c r="F1211" i="199"/>
  <c r="F1210" i="199"/>
  <c r="F1209" i="199"/>
  <c r="F1208" i="199"/>
  <c r="F1207" i="199"/>
  <c r="F1206" i="199"/>
  <c r="F1205" i="199"/>
  <c r="F1204" i="199"/>
  <c r="F1203" i="199"/>
  <c r="C1203" i="199"/>
  <c r="C1204" i="199" s="1"/>
  <c r="C1205" i="199" s="1"/>
  <c r="C1206" i="199" s="1"/>
  <c r="C1207" i="199" s="1"/>
  <c r="C1208" i="199" s="1"/>
  <c r="C1209" i="199" s="1"/>
  <c r="C1210" i="199" s="1"/>
  <c r="C1211" i="199" s="1"/>
  <c r="C1212" i="199" s="1"/>
  <c r="C1213" i="199" s="1"/>
  <c r="C1214" i="199" s="1"/>
  <c r="H1196" i="199"/>
  <c r="F1195" i="199"/>
  <c r="F1194" i="199"/>
  <c r="F1193" i="199"/>
  <c r="F1192" i="199"/>
  <c r="F1191" i="199"/>
  <c r="F1190" i="199"/>
  <c r="F1189" i="199"/>
  <c r="F1188" i="199"/>
  <c r="F1187" i="199"/>
  <c r="F1186" i="199"/>
  <c r="F1185" i="199"/>
  <c r="F1184" i="199"/>
  <c r="C1184" i="199"/>
  <c r="C1185" i="199" s="1"/>
  <c r="C1186" i="199" s="1"/>
  <c r="C1187" i="199" s="1"/>
  <c r="C1188" i="199" s="1"/>
  <c r="C1189" i="199" s="1"/>
  <c r="C1190" i="199" s="1"/>
  <c r="C1191" i="199" s="1"/>
  <c r="C1192" i="199" s="1"/>
  <c r="C1193" i="199" s="1"/>
  <c r="C1194" i="199" s="1"/>
  <c r="C1195" i="199" s="1"/>
  <c r="H1177" i="199"/>
  <c r="F1176" i="199"/>
  <c r="F1175" i="199"/>
  <c r="F1174" i="199"/>
  <c r="F1173" i="199"/>
  <c r="F1172" i="199"/>
  <c r="F1171" i="199"/>
  <c r="F1170" i="199"/>
  <c r="F1169" i="199"/>
  <c r="F1168" i="199"/>
  <c r="F1167" i="199"/>
  <c r="F1166" i="199"/>
  <c r="C1166" i="199"/>
  <c r="C1167" i="199" s="1"/>
  <c r="C1168" i="199" s="1"/>
  <c r="C1169" i="199" s="1"/>
  <c r="C1170" i="199" s="1"/>
  <c r="C1171" i="199" s="1"/>
  <c r="C1172" i="199" s="1"/>
  <c r="C1173" i="199" s="1"/>
  <c r="C1174" i="199" s="1"/>
  <c r="C1175" i="199" s="1"/>
  <c r="C1176" i="199" s="1"/>
  <c r="F1165" i="199"/>
  <c r="C1165" i="199"/>
  <c r="H1158" i="199"/>
  <c r="F1157" i="199"/>
  <c r="F1156" i="199"/>
  <c r="F1155" i="199"/>
  <c r="F1154" i="199"/>
  <c r="F1153" i="199"/>
  <c r="F1152" i="199"/>
  <c r="F1151" i="199"/>
  <c r="F1150" i="199"/>
  <c r="F1149" i="199"/>
  <c r="F1148" i="199"/>
  <c r="F1147" i="199"/>
  <c r="F1146" i="199"/>
  <c r="C1146" i="199"/>
  <c r="C1147" i="199" s="1"/>
  <c r="C1148" i="199" s="1"/>
  <c r="C1149" i="199" s="1"/>
  <c r="C1150" i="199" s="1"/>
  <c r="C1151" i="199" s="1"/>
  <c r="C1152" i="199" s="1"/>
  <c r="C1153" i="199" s="1"/>
  <c r="C1154" i="199" s="1"/>
  <c r="C1155" i="199" s="1"/>
  <c r="C1156" i="199" s="1"/>
  <c r="C1157" i="199" s="1"/>
  <c r="H1139" i="199"/>
  <c r="F1138" i="199"/>
  <c r="F1137" i="199"/>
  <c r="F1136" i="199"/>
  <c r="F1135" i="199"/>
  <c r="F1134" i="199"/>
  <c r="F1133" i="199"/>
  <c r="F1132" i="199"/>
  <c r="C1132" i="199"/>
  <c r="C1133" i="199" s="1"/>
  <c r="C1134" i="199" s="1"/>
  <c r="C1135" i="199" s="1"/>
  <c r="C1136" i="199" s="1"/>
  <c r="C1137" i="199" s="1"/>
  <c r="C1138" i="199" s="1"/>
  <c r="F1131" i="199"/>
  <c r="F1130" i="199"/>
  <c r="F1129" i="199"/>
  <c r="F1128" i="199"/>
  <c r="F1127" i="199"/>
  <c r="C1127" i="199"/>
  <c r="C1128" i="199" s="1"/>
  <c r="C1129" i="199" s="1"/>
  <c r="C1130" i="199" s="1"/>
  <c r="C1131" i="199" s="1"/>
  <c r="H1120" i="199"/>
  <c r="F1119" i="199"/>
  <c r="F1118" i="199"/>
  <c r="F1117" i="199"/>
  <c r="F1116" i="199"/>
  <c r="F1115" i="199"/>
  <c r="F1114" i="199"/>
  <c r="F1113" i="199"/>
  <c r="F1112" i="199"/>
  <c r="F1111" i="199"/>
  <c r="F1110" i="199"/>
  <c r="F1109" i="199"/>
  <c r="F1108" i="199"/>
  <c r="C1108" i="199"/>
  <c r="C1109" i="199" s="1"/>
  <c r="C1110" i="199" s="1"/>
  <c r="C1111" i="199" s="1"/>
  <c r="C1112" i="199" s="1"/>
  <c r="C1113" i="199" s="1"/>
  <c r="C1114" i="199" s="1"/>
  <c r="C1115" i="199" s="1"/>
  <c r="C1116" i="199" s="1"/>
  <c r="C1117" i="199" s="1"/>
  <c r="C1118" i="199" s="1"/>
  <c r="C1119" i="199" s="1"/>
  <c r="H1101" i="199"/>
  <c r="F1100" i="199"/>
  <c r="F1099" i="199"/>
  <c r="F1098" i="199"/>
  <c r="F1097" i="199"/>
  <c r="F1096" i="199"/>
  <c r="F1095" i="199"/>
  <c r="F1094" i="199"/>
  <c r="F1093" i="199"/>
  <c r="F1092" i="199"/>
  <c r="F1091" i="199"/>
  <c r="F1090" i="199"/>
  <c r="F1089" i="199"/>
  <c r="C1089" i="199"/>
  <c r="C1090" i="199" s="1"/>
  <c r="C1091" i="199" s="1"/>
  <c r="C1092" i="199" s="1"/>
  <c r="C1093" i="199" s="1"/>
  <c r="C1094" i="199" s="1"/>
  <c r="C1095" i="199" s="1"/>
  <c r="C1096" i="199" s="1"/>
  <c r="C1097" i="199" s="1"/>
  <c r="C1098" i="199" s="1"/>
  <c r="C1099" i="199" s="1"/>
  <c r="C1100" i="199" s="1"/>
  <c r="H1082" i="199"/>
  <c r="F1081" i="199"/>
  <c r="F1080" i="199"/>
  <c r="F1079" i="199"/>
  <c r="F1078" i="199"/>
  <c r="F1077" i="199"/>
  <c r="F1076" i="199"/>
  <c r="F1075" i="199"/>
  <c r="F1074" i="199"/>
  <c r="F1073" i="199"/>
  <c r="F1072" i="199"/>
  <c r="F1071" i="199"/>
  <c r="F1070" i="199"/>
  <c r="C1070" i="199"/>
  <c r="C1071" i="199" s="1"/>
  <c r="C1072" i="199" s="1"/>
  <c r="C1073" i="199" s="1"/>
  <c r="C1074" i="199" s="1"/>
  <c r="C1075" i="199" s="1"/>
  <c r="C1076" i="199" s="1"/>
  <c r="C1077" i="199" s="1"/>
  <c r="C1078" i="199" s="1"/>
  <c r="C1079" i="199" s="1"/>
  <c r="C1080" i="199" s="1"/>
  <c r="C1081" i="199" s="1"/>
  <c r="H1063" i="199"/>
  <c r="F1062" i="199"/>
  <c r="F1061" i="199"/>
  <c r="F1060" i="199"/>
  <c r="F1059" i="199"/>
  <c r="F1058" i="199"/>
  <c r="F1057" i="199"/>
  <c r="F1056" i="199"/>
  <c r="F1055" i="199"/>
  <c r="F1054" i="199"/>
  <c r="F1053" i="199"/>
  <c r="F1052" i="199"/>
  <c r="F1051" i="199"/>
  <c r="C1051" i="199"/>
  <c r="C1052" i="199" s="1"/>
  <c r="C1053" i="199" s="1"/>
  <c r="C1054" i="199" s="1"/>
  <c r="C1055" i="199" s="1"/>
  <c r="C1056" i="199" s="1"/>
  <c r="C1057" i="199" s="1"/>
  <c r="C1058" i="199" s="1"/>
  <c r="C1059" i="199" s="1"/>
  <c r="C1060" i="199" s="1"/>
  <c r="C1061" i="199" s="1"/>
  <c r="C1062" i="199" s="1"/>
  <c r="H1044" i="199"/>
  <c r="F1043" i="199"/>
  <c r="F1042" i="199"/>
  <c r="F1041" i="199"/>
  <c r="F1040" i="199"/>
  <c r="F1039" i="199"/>
  <c r="F1038" i="199"/>
  <c r="F1037" i="199"/>
  <c r="F1036" i="199"/>
  <c r="F1035" i="199"/>
  <c r="F1034" i="199"/>
  <c r="F1033" i="199"/>
  <c r="F1032" i="199"/>
  <c r="C1032" i="199"/>
  <c r="C1033" i="199" s="1"/>
  <c r="C1034" i="199" s="1"/>
  <c r="C1035" i="199" s="1"/>
  <c r="C1036" i="199" s="1"/>
  <c r="C1037" i="199" s="1"/>
  <c r="C1038" i="199" s="1"/>
  <c r="C1039" i="199" s="1"/>
  <c r="C1040" i="199" s="1"/>
  <c r="C1041" i="199" s="1"/>
  <c r="C1042" i="199" s="1"/>
  <c r="C1043" i="199" s="1"/>
  <c r="B1028" i="199"/>
  <c r="H1025" i="199"/>
  <c r="F1024" i="199"/>
  <c r="F1023" i="199"/>
  <c r="F1022" i="199"/>
  <c r="F1021" i="199"/>
  <c r="F1020" i="199"/>
  <c r="F1019" i="199"/>
  <c r="F1018" i="199"/>
  <c r="F1017" i="199"/>
  <c r="F1016" i="199"/>
  <c r="F1015" i="199"/>
  <c r="F1014" i="199"/>
  <c r="F1013" i="199"/>
  <c r="C1013" i="199"/>
  <c r="C1014" i="199" s="1"/>
  <c r="C1015" i="199" s="1"/>
  <c r="C1016" i="199" s="1"/>
  <c r="C1017" i="199" s="1"/>
  <c r="C1018" i="199" s="1"/>
  <c r="C1019" i="199" s="1"/>
  <c r="C1020" i="199" s="1"/>
  <c r="C1021" i="199" s="1"/>
  <c r="C1022" i="199" s="1"/>
  <c r="C1023" i="199" s="1"/>
  <c r="C1024" i="199" s="1"/>
  <c r="H1006" i="199"/>
  <c r="F1005" i="199"/>
  <c r="F1004" i="199"/>
  <c r="F1003" i="199"/>
  <c r="F1002" i="199"/>
  <c r="F1001" i="199"/>
  <c r="F1000" i="199"/>
  <c r="F999" i="199"/>
  <c r="F998" i="199"/>
  <c r="F997" i="199"/>
  <c r="F996" i="199"/>
  <c r="F995" i="199"/>
  <c r="F994" i="199"/>
  <c r="C994" i="199"/>
  <c r="C995" i="199" s="1"/>
  <c r="C996" i="199" s="1"/>
  <c r="C997" i="199" s="1"/>
  <c r="C998" i="199" s="1"/>
  <c r="C999" i="199" s="1"/>
  <c r="C1000" i="199" s="1"/>
  <c r="C1001" i="199" s="1"/>
  <c r="C1002" i="199" s="1"/>
  <c r="C1003" i="199" s="1"/>
  <c r="C1004" i="199" s="1"/>
  <c r="C1005" i="199" s="1"/>
  <c r="H987" i="199"/>
  <c r="F986" i="199"/>
  <c r="F985" i="199"/>
  <c r="F984" i="199"/>
  <c r="F983" i="199"/>
  <c r="F982" i="199"/>
  <c r="F981" i="199"/>
  <c r="F980" i="199"/>
  <c r="F979" i="199"/>
  <c r="F978" i="199"/>
  <c r="F977" i="199"/>
  <c r="F976" i="199"/>
  <c r="C976" i="199"/>
  <c r="C977" i="199" s="1"/>
  <c r="C978" i="199" s="1"/>
  <c r="C979" i="199" s="1"/>
  <c r="C980" i="199" s="1"/>
  <c r="C981" i="199" s="1"/>
  <c r="C982" i="199" s="1"/>
  <c r="C983" i="199" s="1"/>
  <c r="C984" i="199" s="1"/>
  <c r="C985" i="199" s="1"/>
  <c r="C986" i="199" s="1"/>
  <c r="F975" i="199"/>
  <c r="C975" i="199"/>
  <c r="H968" i="199"/>
  <c r="F967" i="199"/>
  <c r="F966" i="199"/>
  <c r="F965" i="199"/>
  <c r="F964" i="199"/>
  <c r="F963" i="199"/>
  <c r="F962" i="199"/>
  <c r="F961" i="199"/>
  <c r="F960" i="199"/>
  <c r="F959" i="199"/>
  <c r="F958" i="199"/>
  <c r="F957" i="199"/>
  <c r="C957" i="199"/>
  <c r="C958" i="199" s="1"/>
  <c r="C959" i="199" s="1"/>
  <c r="C960" i="199" s="1"/>
  <c r="C961" i="199" s="1"/>
  <c r="C962" i="199" s="1"/>
  <c r="C963" i="199" s="1"/>
  <c r="C964" i="199" s="1"/>
  <c r="C965" i="199" s="1"/>
  <c r="C966" i="199" s="1"/>
  <c r="C967" i="199" s="1"/>
  <c r="F956" i="199"/>
  <c r="C956" i="199"/>
  <c r="H949" i="199"/>
  <c r="F948" i="199"/>
  <c r="F947" i="199"/>
  <c r="F946" i="199"/>
  <c r="F945" i="199"/>
  <c r="F944" i="199"/>
  <c r="F943" i="199"/>
  <c r="F942" i="199"/>
  <c r="F941" i="199"/>
  <c r="F940" i="199"/>
  <c r="F939" i="199"/>
  <c r="F938" i="199"/>
  <c r="F937" i="199"/>
  <c r="C937" i="199"/>
  <c r="C938" i="199" s="1"/>
  <c r="C939" i="199" s="1"/>
  <c r="C940" i="199" s="1"/>
  <c r="C941" i="199" s="1"/>
  <c r="C942" i="199" s="1"/>
  <c r="C943" i="199" s="1"/>
  <c r="C944" i="199" s="1"/>
  <c r="C945" i="199" s="1"/>
  <c r="C946" i="199" s="1"/>
  <c r="C947" i="199" s="1"/>
  <c r="C948" i="199" s="1"/>
  <c r="H930" i="199"/>
  <c r="F929" i="199"/>
  <c r="F928" i="199"/>
  <c r="F927" i="199"/>
  <c r="F926" i="199"/>
  <c r="F925" i="199"/>
  <c r="F924" i="199"/>
  <c r="F923" i="199"/>
  <c r="F922" i="199"/>
  <c r="F921" i="199"/>
  <c r="F920" i="199"/>
  <c r="F919" i="199"/>
  <c r="F918" i="199"/>
  <c r="C918" i="199"/>
  <c r="C919" i="199" s="1"/>
  <c r="C920" i="199" s="1"/>
  <c r="C921" i="199" s="1"/>
  <c r="C922" i="199" s="1"/>
  <c r="C923" i="199" s="1"/>
  <c r="C924" i="199" s="1"/>
  <c r="C925" i="199" s="1"/>
  <c r="C926" i="199" s="1"/>
  <c r="C927" i="199" s="1"/>
  <c r="C928" i="199" s="1"/>
  <c r="C929" i="199" s="1"/>
  <c r="H911" i="199"/>
  <c r="F910" i="199"/>
  <c r="F909" i="199"/>
  <c r="F908" i="199"/>
  <c r="F907" i="199"/>
  <c r="F906" i="199"/>
  <c r="F905" i="199"/>
  <c r="F904" i="199"/>
  <c r="F903" i="199"/>
  <c r="F902" i="199"/>
  <c r="F901" i="199"/>
  <c r="F900" i="199"/>
  <c r="C900" i="199"/>
  <c r="C901" i="199" s="1"/>
  <c r="C902" i="199" s="1"/>
  <c r="C903" i="199" s="1"/>
  <c r="C904" i="199" s="1"/>
  <c r="C905" i="199" s="1"/>
  <c r="C906" i="199" s="1"/>
  <c r="C907" i="199" s="1"/>
  <c r="C908" i="199" s="1"/>
  <c r="C909" i="199" s="1"/>
  <c r="C910" i="199" s="1"/>
  <c r="F899" i="199"/>
  <c r="C899" i="199"/>
  <c r="H892" i="199"/>
  <c r="F891" i="199"/>
  <c r="F890" i="199"/>
  <c r="F889" i="199"/>
  <c r="F888" i="199"/>
  <c r="F887" i="199"/>
  <c r="F886" i="199"/>
  <c r="F885" i="199"/>
  <c r="F884" i="199"/>
  <c r="F883" i="199"/>
  <c r="F882" i="199"/>
  <c r="F881" i="199"/>
  <c r="F880" i="199"/>
  <c r="C880" i="199"/>
  <c r="C881" i="199" s="1"/>
  <c r="C882" i="199" s="1"/>
  <c r="C883" i="199" s="1"/>
  <c r="C884" i="199" s="1"/>
  <c r="C885" i="199" s="1"/>
  <c r="C886" i="199" s="1"/>
  <c r="C887" i="199" s="1"/>
  <c r="C888" i="199" s="1"/>
  <c r="C889" i="199" s="1"/>
  <c r="C890" i="199" s="1"/>
  <c r="C891" i="199" s="1"/>
  <c r="H873" i="199"/>
  <c r="F872" i="199"/>
  <c r="F871" i="199"/>
  <c r="F870" i="199"/>
  <c r="F869" i="199"/>
  <c r="F868" i="199"/>
  <c r="F867" i="199"/>
  <c r="F866" i="199"/>
  <c r="F865" i="199"/>
  <c r="C865" i="199"/>
  <c r="C866" i="199" s="1"/>
  <c r="C867" i="199" s="1"/>
  <c r="C868" i="199" s="1"/>
  <c r="C869" i="199" s="1"/>
  <c r="C870" i="199" s="1"/>
  <c r="C871" i="199" s="1"/>
  <c r="C872" i="199" s="1"/>
  <c r="F864" i="199"/>
  <c r="F863" i="199"/>
  <c r="F862" i="199"/>
  <c r="F861" i="199"/>
  <c r="C861" i="199"/>
  <c r="C862" i="199" s="1"/>
  <c r="C863" i="199" s="1"/>
  <c r="C864" i="199" s="1"/>
  <c r="H854" i="199"/>
  <c r="F853" i="199"/>
  <c r="F852" i="199"/>
  <c r="F851" i="199"/>
  <c r="F850" i="199"/>
  <c r="F849" i="199"/>
  <c r="F848" i="199"/>
  <c r="F847" i="199"/>
  <c r="F846" i="199"/>
  <c r="F845" i="199"/>
  <c r="F844" i="199"/>
  <c r="F843" i="199"/>
  <c r="C843" i="199"/>
  <c r="C844" i="199" s="1"/>
  <c r="C845" i="199" s="1"/>
  <c r="C846" i="199" s="1"/>
  <c r="C847" i="199" s="1"/>
  <c r="C848" i="199" s="1"/>
  <c r="C849" i="199" s="1"/>
  <c r="C850" i="199" s="1"/>
  <c r="C851" i="199" s="1"/>
  <c r="C852" i="199" s="1"/>
  <c r="C853" i="199" s="1"/>
  <c r="F842" i="199"/>
  <c r="C842" i="199"/>
  <c r="H835" i="199"/>
  <c r="F834" i="199"/>
  <c r="F833" i="199"/>
  <c r="F832" i="199"/>
  <c r="F831" i="199"/>
  <c r="F830" i="199"/>
  <c r="F829" i="199"/>
  <c r="F828" i="199"/>
  <c r="F827" i="199"/>
  <c r="F826" i="199"/>
  <c r="F825" i="199"/>
  <c r="F824" i="199"/>
  <c r="F823" i="199"/>
  <c r="C823" i="199"/>
  <c r="C824" i="199" s="1"/>
  <c r="C825" i="199" s="1"/>
  <c r="C826" i="199" s="1"/>
  <c r="C827" i="199" s="1"/>
  <c r="C828" i="199" s="1"/>
  <c r="C829" i="199" s="1"/>
  <c r="C830" i="199" s="1"/>
  <c r="C831" i="199" s="1"/>
  <c r="C832" i="199" s="1"/>
  <c r="C833" i="199" s="1"/>
  <c r="C834" i="199" s="1"/>
  <c r="B819" i="199"/>
  <c r="H816" i="199"/>
  <c r="F815" i="199"/>
  <c r="E815" i="199"/>
  <c r="F814" i="199"/>
  <c r="F813" i="199"/>
  <c r="F812" i="199"/>
  <c r="E812" i="199"/>
  <c r="F811" i="199"/>
  <c r="E811" i="199"/>
  <c r="F810" i="199"/>
  <c r="F809" i="199"/>
  <c r="F808" i="199"/>
  <c r="E808" i="199"/>
  <c r="F807" i="199"/>
  <c r="E807" i="199"/>
  <c r="F806" i="199"/>
  <c r="F805" i="199"/>
  <c r="C805" i="199"/>
  <c r="C806" i="199" s="1"/>
  <c r="C807" i="199" s="1"/>
  <c r="C808" i="199" s="1"/>
  <c r="C809" i="199" s="1"/>
  <c r="C810" i="199" s="1"/>
  <c r="C811" i="199" s="1"/>
  <c r="C812" i="199" s="1"/>
  <c r="C813" i="199" s="1"/>
  <c r="C814" i="199" s="1"/>
  <c r="C815" i="199" s="1"/>
  <c r="F804" i="199"/>
  <c r="E804" i="199"/>
  <c r="C804" i="199"/>
  <c r="B804" i="199"/>
  <c r="I800" i="199"/>
  <c r="B800" i="199"/>
  <c r="E813" i="199" s="1"/>
  <c r="G813" i="199" s="1"/>
  <c r="H797" i="199"/>
  <c r="F796" i="199"/>
  <c r="F795" i="199"/>
  <c r="F794" i="199"/>
  <c r="F793" i="199"/>
  <c r="F792" i="199"/>
  <c r="F791" i="199"/>
  <c r="F790" i="199"/>
  <c r="F789" i="199"/>
  <c r="F788" i="199"/>
  <c r="F787" i="199"/>
  <c r="F786" i="199"/>
  <c r="F785" i="199"/>
  <c r="C785" i="199"/>
  <c r="C786" i="199" s="1"/>
  <c r="C787" i="199" s="1"/>
  <c r="C788" i="199" s="1"/>
  <c r="C789" i="199" s="1"/>
  <c r="C790" i="199" s="1"/>
  <c r="C791" i="199" s="1"/>
  <c r="C792" i="199" s="1"/>
  <c r="C793" i="199" s="1"/>
  <c r="C794" i="199" s="1"/>
  <c r="C795" i="199" s="1"/>
  <c r="C796" i="199" s="1"/>
  <c r="H778" i="199"/>
  <c r="F777" i="199"/>
  <c r="F776" i="199"/>
  <c r="F775" i="199"/>
  <c r="F774" i="199"/>
  <c r="F773" i="199"/>
  <c r="F772" i="199"/>
  <c r="F771" i="199"/>
  <c r="F770" i="199"/>
  <c r="F769" i="199"/>
  <c r="F768" i="199"/>
  <c r="F767" i="199"/>
  <c r="F766" i="199"/>
  <c r="C766" i="199"/>
  <c r="C767" i="199" s="1"/>
  <c r="C768" i="199" s="1"/>
  <c r="C769" i="199" s="1"/>
  <c r="C770" i="199" s="1"/>
  <c r="C771" i="199" s="1"/>
  <c r="C772" i="199" s="1"/>
  <c r="C773" i="199" s="1"/>
  <c r="C774" i="199" s="1"/>
  <c r="C775" i="199" s="1"/>
  <c r="C776" i="199" s="1"/>
  <c r="C777" i="199" s="1"/>
  <c r="H759" i="199"/>
  <c r="F758" i="199"/>
  <c r="F757" i="199"/>
  <c r="F756" i="199"/>
  <c r="F755" i="199"/>
  <c r="F754" i="199"/>
  <c r="F753" i="199"/>
  <c r="F752" i="199"/>
  <c r="F751" i="199"/>
  <c r="F750" i="199"/>
  <c r="F749" i="199"/>
  <c r="F748" i="199"/>
  <c r="F747" i="199"/>
  <c r="C747" i="199"/>
  <c r="C748" i="199" s="1"/>
  <c r="C749" i="199" s="1"/>
  <c r="C750" i="199" s="1"/>
  <c r="C751" i="199" s="1"/>
  <c r="C752" i="199" s="1"/>
  <c r="C753" i="199" s="1"/>
  <c r="C754" i="199" s="1"/>
  <c r="C755" i="199" s="1"/>
  <c r="C756" i="199" s="1"/>
  <c r="C757" i="199" s="1"/>
  <c r="C758" i="199" s="1"/>
  <c r="H740" i="199"/>
  <c r="F739" i="199"/>
  <c r="F738" i="199"/>
  <c r="F737" i="199"/>
  <c r="F736" i="199"/>
  <c r="F735" i="199"/>
  <c r="F734" i="199"/>
  <c r="F733" i="199"/>
  <c r="F732" i="199"/>
  <c r="F731" i="199"/>
  <c r="F730" i="199"/>
  <c r="F729" i="199"/>
  <c r="F728" i="199"/>
  <c r="C728" i="199"/>
  <c r="C729" i="199" s="1"/>
  <c r="C730" i="199" s="1"/>
  <c r="C731" i="199" s="1"/>
  <c r="C732" i="199" s="1"/>
  <c r="C733" i="199" s="1"/>
  <c r="C734" i="199" s="1"/>
  <c r="C735" i="199" s="1"/>
  <c r="C736" i="199" s="1"/>
  <c r="C737" i="199" s="1"/>
  <c r="C738" i="199" s="1"/>
  <c r="C739" i="199" s="1"/>
  <c r="H721" i="199"/>
  <c r="F720" i="199"/>
  <c r="F719" i="199"/>
  <c r="F718" i="199"/>
  <c r="F717" i="199"/>
  <c r="F716" i="199"/>
  <c r="F715" i="199"/>
  <c r="F714" i="199"/>
  <c r="F713" i="199"/>
  <c r="C713" i="199"/>
  <c r="C714" i="199" s="1"/>
  <c r="C715" i="199" s="1"/>
  <c r="C716" i="199" s="1"/>
  <c r="C717" i="199" s="1"/>
  <c r="C718" i="199" s="1"/>
  <c r="C719" i="199" s="1"/>
  <c r="C720" i="199" s="1"/>
  <c r="F712" i="199"/>
  <c r="F711" i="199"/>
  <c r="F710" i="199"/>
  <c r="F709" i="199"/>
  <c r="C709" i="199"/>
  <c r="C710" i="199" s="1"/>
  <c r="C711" i="199" s="1"/>
  <c r="C712" i="199" s="1"/>
  <c r="H702" i="199"/>
  <c r="F701" i="199"/>
  <c r="F700" i="199"/>
  <c r="F699" i="199"/>
  <c r="F698" i="199"/>
  <c r="F697" i="199"/>
  <c r="F696" i="199"/>
  <c r="F695" i="199"/>
  <c r="F694" i="199"/>
  <c r="F693" i="199"/>
  <c r="F692" i="199"/>
  <c r="F691" i="199"/>
  <c r="C691" i="199"/>
  <c r="C692" i="199" s="1"/>
  <c r="C693" i="199" s="1"/>
  <c r="C694" i="199" s="1"/>
  <c r="C695" i="199" s="1"/>
  <c r="C696" i="199" s="1"/>
  <c r="C697" i="199" s="1"/>
  <c r="C698" i="199" s="1"/>
  <c r="C699" i="199" s="1"/>
  <c r="C700" i="199" s="1"/>
  <c r="C701" i="199" s="1"/>
  <c r="F690" i="199"/>
  <c r="C690" i="199"/>
  <c r="H683" i="199"/>
  <c r="F682" i="199"/>
  <c r="F681" i="199"/>
  <c r="F680" i="199"/>
  <c r="F679" i="199"/>
  <c r="F678" i="199"/>
  <c r="F677" i="199"/>
  <c r="F676" i="199"/>
  <c r="F675" i="199"/>
  <c r="F674" i="199"/>
  <c r="F673" i="199"/>
  <c r="F672" i="199"/>
  <c r="F671" i="199"/>
  <c r="C671" i="199"/>
  <c r="C672" i="199" s="1"/>
  <c r="C673" i="199" s="1"/>
  <c r="C674" i="199" s="1"/>
  <c r="C675" i="199" s="1"/>
  <c r="C676" i="199" s="1"/>
  <c r="C677" i="199" s="1"/>
  <c r="C678" i="199" s="1"/>
  <c r="C679" i="199" s="1"/>
  <c r="C680" i="199" s="1"/>
  <c r="C681" i="199" s="1"/>
  <c r="C682" i="199" s="1"/>
  <c r="H664" i="199"/>
  <c r="F663" i="199"/>
  <c r="F662" i="199"/>
  <c r="F661" i="199"/>
  <c r="F660" i="199"/>
  <c r="F659" i="199"/>
  <c r="F658" i="199"/>
  <c r="F657" i="199"/>
  <c r="F656" i="199"/>
  <c r="F655" i="199"/>
  <c r="F654" i="199"/>
  <c r="F653" i="199"/>
  <c r="F652" i="199"/>
  <c r="C652" i="199"/>
  <c r="C653" i="199" s="1"/>
  <c r="C654" i="199" s="1"/>
  <c r="C655" i="199" s="1"/>
  <c r="C656" i="199" s="1"/>
  <c r="C657" i="199" s="1"/>
  <c r="C658" i="199" s="1"/>
  <c r="C659" i="199" s="1"/>
  <c r="C660" i="199" s="1"/>
  <c r="C661" i="199" s="1"/>
  <c r="C662" i="199" s="1"/>
  <c r="C663" i="199" s="1"/>
  <c r="H645" i="199"/>
  <c r="F644" i="199"/>
  <c r="F643" i="199"/>
  <c r="F642" i="199"/>
  <c r="F641" i="199"/>
  <c r="F640" i="199"/>
  <c r="F639" i="199"/>
  <c r="F638" i="199"/>
  <c r="F637" i="199"/>
  <c r="F636" i="199"/>
  <c r="F635" i="199"/>
  <c r="F634" i="199"/>
  <c r="F633" i="199"/>
  <c r="C633" i="199"/>
  <c r="C634" i="199" s="1"/>
  <c r="C635" i="199" s="1"/>
  <c r="C636" i="199" s="1"/>
  <c r="C637" i="199" s="1"/>
  <c r="C638" i="199" s="1"/>
  <c r="C639" i="199" s="1"/>
  <c r="C640" i="199" s="1"/>
  <c r="C641" i="199" s="1"/>
  <c r="C642" i="199" s="1"/>
  <c r="C643" i="199" s="1"/>
  <c r="C644" i="199" s="1"/>
  <c r="H626" i="199"/>
  <c r="F625" i="199"/>
  <c r="F624" i="199"/>
  <c r="F623" i="199"/>
  <c r="F622" i="199"/>
  <c r="F621" i="199"/>
  <c r="F620" i="199"/>
  <c r="F619" i="199"/>
  <c r="F618" i="199"/>
  <c r="F617" i="199"/>
  <c r="F616" i="199"/>
  <c r="F615" i="199"/>
  <c r="C615" i="199"/>
  <c r="C616" i="199" s="1"/>
  <c r="C617" i="199" s="1"/>
  <c r="C618" i="199" s="1"/>
  <c r="C619" i="199" s="1"/>
  <c r="C620" i="199" s="1"/>
  <c r="C621" i="199" s="1"/>
  <c r="C622" i="199" s="1"/>
  <c r="C623" i="199" s="1"/>
  <c r="C624" i="199" s="1"/>
  <c r="C625" i="199" s="1"/>
  <c r="F614" i="199"/>
  <c r="C614" i="199"/>
  <c r="H607" i="199"/>
  <c r="F606" i="199"/>
  <c r="F605" i="199"/>
  <c r="F604" i="199"/>
  <c r="F603" i="199"/>
  <c r="F602" i="199"/>
  <c r="F601" i="199"/>
  <c r="F600" i="199"/>
  <c r="E600" i="199"/>
  <c r="F599" i="199"/>
  <c r="F598" i="199"/>
  <c r="F597" i="199"/>
  <c r="F596" i="199"/>
  <c r="F595" i="199"/>
  <c r="C595" i="199"/>
  <c r="C596" i="199" s="1"/>
  <c r="C597" i="199" s="1"/>
  <c r="C598" i="199" s="1"/>
  <c r="C599" i="199" s="1"/>
  <c r="C600" i="199" s="1"/>
  <c r="C601" i="199" s="1"/>
  <c r="C602" i="199" s="1"/>
  <c r="C603" i="199" s="1"/>
  <c r="C604" i="199" s="1"/>
  <c r="C605" i="199" s="1"/>
  <c r="C606" i="199" s="1"/>
  <c r="D591" i="199"/>
  <c r="H588" i="199"/>
  <c r="F587" i="199"/>
  <c r="E587" i="199"/>
  <c r="F586" i="199"/>
  <c r="F585" i="199"/>
  <c r="F584" i="199"/>
  <c r="E584" i="199"/>
  <c r="F583" i="199"/>
  <c r="E583" i="199"/>
  <c r="F582" i="199"/>
  <c r="F581" i="199"/>
  <c r="F580" i="199"/>
  <c r="E580" i="199"/>
  <c r="F579" i="199"/>
  <c r="E579" i="199"/>
  <c r="F578" i="199"/>
  <c r="F577" i="199"/>
  <c r="F576" i="199"/>
  <c r="E576" i="199"/>
  <c r="C576" i="199"/>
  <c r="C577" i="199" s="1"/>
  <c r="C578" i="199" s="1"/>
  <c r="C579" i="199" s="1"/>
  <c r="C580" i="199" s="1"/>
  <c r="C581" i="199" s="1"/>
  <c r="C582" i="199" s="1"/>
  <c r="C583" i="199" s="1"/>
  <c r="C584" i="199" s="1"/>
  <c r="C585" i="199" s="1"/>
  <c r="C586" i="199" s="1"/>
  <c r="C587" i="199" s="1"/>
  <c r="B576" i="199"/>
  <c r="B584" i="199" s="1"/>
  <c r="I572" i="199"/>
  <c r="B572" i="199"/>
  <c r="B591" i="199" s="1"/>
  <c r="E604" i="199" s="1"/>
  <c r="H569" i="199"/>
  <c r="F568" i="199"/>
  <c r="F567" i="199"/>
  <c r="F566" i="199"/>
  <c r="F565" i="199"/>
  <c r="F564" i="199"/>
  <c r="F563" i="199"/>
  <c r="F562" i="199"/>
  <c r="F561" i="199"/>
  <c r="F560" i="199"/>
  <c r="F559" i="199"/>
  <c r="F558" i="199"/>
  <c r="F557" i="199"/>
  <c r="C557" i="199"/>
  <c r="C558" i="199" s="1"/>
  <c r="C559" i="199" s="1"/>
  <c r="C560" i="199" s="1"/>
  <c r="C561" i="199" s="1"/>
  <c r="C562" i="199" s="1"/>
  <c r="C563" i="199" s="1"/>
  <c r="C564" i="199" s="1"/>
  <c r="C565" i="199" s="1"/>
  <c r="C566" i="199" s="1"/>
  <c r="C567" i="199" s="1"/>
  <c r="C568" i="199" s="1"/>
  <c r="H550" i="199"/>
  <c r="F549" i="199"/>
  <c r="F548" i="199"/>
  <c r="F547" i="199"/>
  <c r="F546" i="199"/>
  <c r="F545" i="199"/>
  <c r="F544" i="199"/>
  <c r="F543" i="199"/>
  <c r="F542" i="199"/>
  <c r="F541" i="199"/>
  <c r="F540" i="199"/>
  <c r="F539" i="199"/>
  <c r="F538" i="199"/>
  <c r="C538" i="199"/>
  <c r="C539" i="199" s="1"/>
  <c r="C540" i="199" s="1"/>
  <c r="C541" i="199" s="1"/>
  <c r="C542" i="199" s="1"/>
  <c r="C543" i="199" s="1"/>
  <c r="C544" i="199" s="1"/>
  <c r="C545" i="199" s="1"/>
  <c r="C546" i="199" s="1"/>
  <c r="C547" i="199" s="1"/>
  <c r="C548" i="199" s="1"/>
  <c r="C549" i="199" s="1"/>
  <c r="H531" i="199"/>
  <c r="F530" i="199"/>
  <c r="F529" i="199"/>
  <c r="F528" i="199"/>
  <c r="F527" i="199"/>
  <c r="F526" i="199"/>
  <c r="F525" i="199"/>
  <c r="F524" i="199"/>
  <c r="F523" i="199"/>
  <c r="F522" i="199"/>
  <c r="F521" i="199"/>
  <c r="C521" i="199"/>
  <c r="C522" i="199" s="1"/>
  <c r="C523" i="199" s="1"/>
  <c r="C524" i="199" s="1"/>
  <c r="C525" i="199" s="1"/>
  <c r="C526" i="199" s="1"/>
  <c r="C527" i="199" s="1"/>
  <c r="C528" i="199" s="1"/>
  <c r="C529" i="199" s="1"/>
  <c r="C530" i="199" s="1"/>
  <c r="F520" i="199"/>
  <c r="F519" i="199"/>
  <c r="C519" i="199"/>
  <c r="C520" i="199" s="1"/>
  <c r="H512" i="199"/>
  <c r="F511" i="199"/>
  <c r="F510" i="199"/>
  <c r="F509" i="199"/>
  <c r="F508" i="199"/>
  <c r="F507" i="199"/>
  <c r="F506" i="199"/>
  <c r="F505" i="199"/>
  <c r="F504" i="199"/>
  <c r="C504" i="199"/>
  <c r="C505" i="199" s="1"/>
  <c r="C506" i="199" s="1"/>
  <c r="C507" i="199" s="1"/>
  <c r="C508" i="199" s="1"/>
  <c r="C509" i="199" s="1"/>
  <c r="C510" i="199" s="1"/>
  <c r="C511" i="199" s="1"/>
  <c r="F503" i="199"/>
  <c r="F502" i="199"/>
  <c r="F501" i="199"/>
  <c r="F500" i="199"/>
  <c r="C500" i="199"/>
  <c r="C501" i="199" s="1"/>
  <c r="C502" i="199" s="1"/>
  <c r="C503" i="199" s="1"/>
  <c r="H493" i="199"/>
  <c r="F492" i="199"/>
  <c r="F491" i="199"/>
  <c r="F490" i="199"/>
  <c r="F489" i="199"/>
  <c r="F488" i="199"/>
  <c r="F487" i="199"/>
  <c r="F486" i="199"/>
  <c r="F485" i="199"/>
  <c r="F484" i="199"/>
  <c r="F483" i="199"/>
  <c r="F482" i="199"/>
  <c r="F481" i="199"/>
  <c r="C481" i="199"/>
  <c r="C482" i="199" s="1"/>
  <c r="C483" i="199" s="1"/>
  <c r="C484" i="199" s="1"/>
  <c r="C485" i="199" s="1"/>
  <c r="C486" i="199" s="1"/>
  <c r="C487" i="199" s="1"/>
  <c r="C488" i="199" s="1"/>
  <c r="C489" i="199" s="1"/>
  <c r="C490" i="199" s="1"/>
  <c r="C491" i="199" s="1"/>
  <c r="C492" i="199" s="1"/>
  <c r="H474" i="199"/>
  <c r="F473" i="199"/>
  <c r="F472" i="199"/>
  <c r="F471" i="199"/>
  <c r="F470" i="199"/>
  <c r="F469" i="199"/>
  <c r="F468" i="199"/>
  <c r="F467" i="199"/>
  <c r="F466" i="199"/>
  <c r="F465" i="199"/>
  <c r="F464" i="199"/>
  <c r="F463" i="199"/>
  <c r="F462" i="199"/>
  <c r="C462" i="199"/>
  <c r="C463" i="199" s="1"/>
  <c r="C464" i="199" s="1"/>
  <c r="C465" i="199" s="1"/>
  <c r="C466" i="199" s="1"/>
  <c r="C467" i="199" s="1"/>
  <c r="C468" i="199" s="1"/>
  <c r="C469" i="199" s="1"/>
  <c r="C470" i="199" s="1"/>
  <c r="C471" i="199" s="1"/>
  <c r="C472" i="199" s="1"/>
  <c r="C473" i="199" s="1"/>
  <c r="H455" i="199"/>
  <c r="F454" i="199"/>
  <c r="F453" i="199"/>
  <c r="F452" i="199"/>
  <c r="F451" i="199"/>
  <c r="F450" i="199"/>
  <c r="F449" i="199"/>
  <c r="F448" i="199"/>
  <c r="F447" i="199"/>
  <c r="C447" i="199"/>
  <c r="C448" i="199" s="1"/>
  <c r="C449" i="199" s="1"/>
  <c r="C450" i="199" s="1"/>
  <c r="C451" i="199" s="1"/>
  <c r="C452" i="199" s="1"/>
  <c r="C453" i="199" s="1"/>
  <c r="C454" i="199" s="1"/>
  <c r="F446" i="199"/>
  <c r="F445" i="199"/>
  <c r="F444" i="199"/>
  <c r="F443" i="199"/>
  <c r="C443" i="199"/>
  <c r="C444" i="199" s="1"/>
  <c r="C445" i="199" s="1"/>
  <c r="C446" i="199" s="1"/>
  <c r="H436" i="199"/>
  <c r="F435" i="199"/>
  <c r="F434" i="199"/>
  <c r="F433" i="199"/>
  <c r="F432" i="199"/>
  <c r="F431" i="199"/>
  <c r="F430" i="199"/>
  <c r="F429" i="199"/>
  <c r="F428" i="199"/>
  <c r="F427" i="199"/>
  <c r="F426" i="199"/>
  <c r="F425" i="199"/>
  <c r="C425" i="199"/>
  <c r="C426" i="199" s="1"/>
  <c r="C427" i="199" s="1"/>
  <c r="C428" i="199" s="1"/>
  <c r="C429" i="199" s="1"/>
  <c r="C430" i="199" s="1"/>
  <c r="C431" i="199" s="1"/>
  <c r="C432" i="199" s="1"/>
  <c r="C433" i="199" s="1"/>
  <c r="C434" i="199" s="1"/>
  <c r="C435" i="199" s="1"/>
  <c r="F424" i="199"/>
  <c r="C424" i="199"/>
  <c r="H417" i="199"/>
  <c r="F416" i="199"/>
  <c r="F415" i="199"/>
  <c r="F414" i="199"/>
  <c r="F413" i="199"/>
  <c r="F412" i="199"/>
  <c r="F411" i="199"/>
  <c r="F410" i="199"/>
  <c r="F409" i="199"/>
  <c r="F408" i="199"/>
  <c r="F407" i="199"/>
  <c r="F406" i="199"/>
  <c r="F405" i="199"/>
  <c r="C405" i="199"/>
  <c r="C406" i="199" s="1"/>
  <c r="C407" i="199" s="1"/>
  <c r="C408" i="199" s="1"/>
  <c r="C409" i="199" s="1"/>
  <c r="C410" i="199" s="1"/>
  <c r="C411" i="199" s="1"/>
  <c r="C412" i="199" s="1"/>
  <c r="C413" i="199" s="1"/>
  <c r="C414" i="199" s="1"/>
  <c r="C415" i="199" s="1"/>
  <c r="C416" i="199" s="1"/>
  <c r="H398" i="199"/>
  <c r="F397" i="199"/>
  <c r="F396" i="199"/>
  <c r="F395" i="199"/>
  <c r="F394" i="199"/>
  <c r="F393" i="199"/>
  <c r="F392" i="199"/>
  <c r="F391" i="199"/>
  <c r="F390" i="199"/>
  <c r="F389" i="199"/>
  <c r="F388" i="199"/>
  <c r="F387" i="199"/>
  <c r="F386" i="199"/>
  <c r="C386" i="199"/>
  <c r="C387" i="199" s="1"/>
  <c r="C388" i="199" s="1"/>
  <c r="C389" i="199" s="1"/>
  <c r="C390" i="199" s="1"/>
  <c r="C391" i="199" s="1"/>
  <c r="C392" i="199" s="1"/>
  <c r="C393" i="199" s="1"/>
  <c r="C394" i="199" s="1"/>
  <c r="C395" i="199" s="1"/>
  <c r="C396" i="199" s="1"/>
  <c r="C397" i="199" s="1"/>
  <c r="H379" i="199"/>
  <c r="F378" i="199"/>
  <c r="F377" i="199"/>
  <c r="F376" i="199"/>
  <c r="F375" i="199"/>
  <c r="F374" i="199"/>
  <c r="F373" i="199"/>
  <c r="F372" i="199"/>
  <c r="E372" i="199"/>
  <c r="F371" i="199"/>
  <c r="F370" i="199"/>
  <c r="F369" i="199"/>
  <c r="F368" i="199"/>
  <c r="F367" i="199"/>
  <c r="C367" i="199"/>
  <c r="C368" i="199" s="1"/>
  <c r="C369" i="199" s="1"/>
  <c r="C370" i="199" s="1"/>
  <c r="C371" i="199" s="1"/>
  <c r="C372" i="199" s="1"/>
  <c r="C373" i="199" s="1"/>
  <c r="C374" i="199" s="1"/>
  <c r="C375" i="199" s="1"/>
  <c r="C376" i="199" s="1"/>
  <c r="C377" i="199" s="1"/>
  <c r="C378" i="199" s="1"/>
  <c r="H360" i="199"/>
  <c r="F359" i="199"/>
  <c r="E359" i="199"/>
  <c r="F358" i="199"/>
  <c r="F357" i="199"/>
  <c r="F356" i="199"/>
  <c r="F355" i="199"/>
  <c r="E355" i="199"/>
  <c r="F354" i="199"/>
  <c r="F353" i="199"/>
  <c r="F352" i="199"/>
  <c r="F351" i="199"/>
  <c r="E351" i="199"/>
  <c r="F350" i="199"/>
  <c r="F349" i="199"/>
  <c r="C349" i="199"/>
  <c r="C350" i="199" s="1"/>
  <c r="C351" i="199" s="1"/>
  <c r="C352" i="199" s="1"/>
  <c r="C353" i="199" s="1"/>
  <c r="C354" i="199" s="1"/>
  <c r="C355" i="199" s="1"/>
  <c r="C356" i="199" s="1"/>
  <c r="C357" i="199" s="1"/>
  <c r="C358" i="199" s="1"/>
  <c r="C359" i="199" s="1"/>
  <c r="F348" i="199"/>
  <c r="C348" i="199"/>
  <c r="B348" i="199"/>
  <c r="B357" i="199" s="1"/>
  <c r="B344" i="199"/>
  <c r="B363" i="199" s="1"/>
  <c r="D363" i="199" s="1"/>
  <c r="G811" i="199" l="1"/>
  <c r="G1267" i="199"/>
  <c r="H482" i="200"/>
  <c r="G1263" i="199"/>
  <c r="G579" i="199"/>
  <c r="G807" i="199"/>
  <c r="G815" i="199"/>
  <c r="G1271" i="199"/>
  <c r="G1944" i="199"/>
  <c r="G3089" i="199"/>
  <c r="G3094" i="199"/>
  <c r="K490" i="200"/>
  <c r="K504" i="200"/>
  <c r="K825" i="200"/>
  <c r="G2631" i="199"/>
  <c r="G2639" i="199"/>
  <c r="N484" i="200"/>
  <c r="H710" i="200"/>
  <c r="D2400" i="199"/>
  <c r="B1720" i="199"/>
  <c r="D1720" i="199" s="1"/>
  <c r="D3084" i="199"/>
  <c r="B3094" i="199"/>
  <c r="D3094" i="199" s="1"/>
  <c r="B2632" i="199"/>
  <c r="D2632" i="199" s="1"/>
  <c r="B3085" i="199"/>
  <c r="B3091" i="199"/>
  <c r="B3093" i="199"/>
  <c r="D3312" i="199"/>
  <c r="G1261" i="199"/>
  <c r="G1725" i="199"/>
  <c r="B3090" i="199"/>
  <c r="D3090" i="199" s="1"/>
  <c r="G1265" i="199"/>
  <c r="B256" i="200"/>
  <c r="B261" i="200"/>
  <c r="I824" i="200"/>
  <c r="K824" i="200" s="1"/>
  <c r="F825" i="200"/>
  <c r="H825" i="200" s="1"/>
  <c r="B69" i="200"/>
  <c r="D69" i="200" s="1"/>
  <c r="B74" i="200"/>
  <c r="E1062" i="200"/>
  <c r="B1066" i="200"/>
  <c r="E1059" i="200"/>
  <c r="E1055" i="200"/>
  <c r="E1051" i="200"/>
  <c r="Q1047" i="200"/>
  <c r="E1053" i="200"/>
  <c r="E1058" i="200"/>
  <c r="D1047" i="200"/>
  <c r="E1052" i="200"/>
  <c r="E1057" i="200"/>
  <c r="B1051" i="200"/>
  <c r="E1056" i="200"/>
  <c r="E1061" i="200"/>
  <c r="E1054" i="200"/>
  <c r="E1060" i="200"/>
  <c r="L939" i="200"/>
  <c r="N939" i="200" s="1"/>
  <c r="F939" i="200"/>
  <c r="H939" i="200" s="1"/>
  <c r="I939" i="200"/>
  <c r="K939" i="200" s="1"/>
  <c r="F945" i="200"/>
  <c r="H945" i="200" s="1"/>
  <c r="L945" i="200"/>
  <c r="N945" i="200" s="1"/>
  <c r="L946" i="200"/>
  <c r="N946" i="200" s="1"/>
  <c r="L947" i="200"/>
  <c r="N947" i="200" s="1"/>
  <c r="I947" i="200"/>
  <c r="K947" i="200" s="1"/>
  <c r="B971" i="200"/>
  <c r="E964" i="200"/>
  <c r="E960" i="200"/>
  <c r="E956" i="200"/>
  <c r="Q952" i="200"/>
  <c r="E965" i="200"/>
  <c r="E967" i="200"/>
  <c r="E966" i="200"/>
  <c r="E962" i="200"/>
  <c r="E957" i="200"/>
  <c r="D952" i="200"/>
  <c r="E963" i="200"/>
  <c r="F946" i="200"/>
  <c r="H946" i="200" s="1"/>
  <c r="F947" i="200"/>
  <c r="H947" i="200" s="1"/>
  <c r="B956" i="200"/>
  <c r="E958" i="200"/>
  <c r="E959" i="200"/>
  <c r="E961" i="200"/>
  <c r="E948" i="200"/>
  <c r="E944" i="200"/>
  <c r="E940" i="200"/>
  <c r="B937" i="200"/>
  <c r="E943" i="200"/>
  <c r="E938" i="200"/>
  <c r="E937" i="200"/>
  <c r="D933" i="200"/>
  <c r="E941" i="200"/>
  <c r="E942" i="200"/>
  <c r="I945" i="200"/>
  <c r="K945" i="200" s="1"/>
  <c r="I946" i="200"/>
  <c r="K946" i="200" s="1"/>
  <c r="Q933" i="200"/>
  <c r="L826" i="200"/>
  <c r="N826" i="200" s="1"/>
  <c r="I826" i="200"/>
  <c r="K826" i="200" s="1"/>
  <c r="K830" i="200"/>
  <c r="E831" i="200"/>
  <c r="E827" i="200"/>
  <c r="B838" i="200"/>
  <c r="E833" i="200"/>
  <c r="E828" i="200"/>
  <c r="B823" i="200"/>
  <c r="E834" i="200"/>
  <c r="E829" i="200"/>
  <c r="E823" i="200"/>
  <c r="Q819" i="200"/>
  <c r="F826" i="200"/>
  <c r="H826" i="200" s="1"/>
  <c r="L824" i="200"/>
  <c r="N824" i="200" s="1"/>
  <c r="L825" i="200"/>
  <c r="N825" i="200" s="1"/>
  <c r="E832" i="200"/>
  <c r="L830" i="200"/>
  <c r="N830" i="200" s="1"/>
  <c r="F830" i="200"/>
  <c r="H830" i="200" s="1"/>
  <c r="F714" i="200"/>
  <c r="H714" i="200" s="1"/>
  <c r="I714" i="200"/>
  <c r="K714" i="200" s="1"/>
  <c r="L714" i="200"/>
  <c r="N714" i="200" s="1"/>
  <c r="G719" i="200"/>
  <c r="G720" i="200" s="1"/>
  <c r="H718" i="200"/>
  <c r="L715" i="200"/>
  <c r="N715" i="200" s="1"/>
  <c r="E736" i="200"/>
  <c r="E732" i="200"/>
  <c r="E728" i="200"/>
  <c r="Q724" i="200"/>
  <c r="B743" i="200"/>
  <c r="E737" i="200"/>
  <c r="E733" i="200"/>
  <c r="E729" i="200"/>
  <c r="D724" i="200"/>
  <c r="E735" i="200"/>
  <c r="I710" i="200"/>
  <c r="K710" i="200" s="1"/>
  <c r="F715" i="200"/>
  <c r="H715" i="200" s="1"/>
  <c r="I718" i="200"/>
  <c r="K718" i="200" s="1"/>
  <c r="B728" i="200"/>
  <c r="E734" i="200"/>
  <c r="E720" i="200"/>
  <c r="E716" i="200"/>
  <c r="E712" i="200"/>
  <c r="B709" i="200"/>
  <c r="E717" i="200"/>
  <c r="E713" i="200"/>
  <c r="E709" i="200"/>
  <c r="Q705" i="200"/>
  <c r="L710" i="200"/>
  <c r="N710" i="200" s="1"/>
  <c r="E711" i="200"/>
  <c r="I715" i="200"/>
  <c r="K715" i="200" s="1"/>
  <c r="L718" i="200"/>
  <c r="N718" i="200" s="1"/>
  <c r="E719" i="200"/>
  <c r="E731" i="200"/>
  <c r="E739" i="200"/>
  <c r="E730" i="200"/>
  <c r="E738" i="200"/>
  <c r="I605" i="200"/>
  <c r="K605" i="200" s="1"/>
  <c r="L605" i="200"/>
  <c r="N605" i="200" s="1"/>
  <c r="F605" i="200"/>
  <c r="H605" i="200" s="1"/>
  <c r="H597" i="200"/>
  <c r="B595" i="200"/>
  <c r="I597" i="200"/>
  <c r="K597" i="200" s="1"/>
  <c r="L597" i="200"/>
  <c r="N597" i="200" s="1"/>
  <c r="E598" i="200"/>
  <c r="E600" i="200"/>
  <c r="E603" i="200"/>
  <c r="E599" i="200"/>
  <c r="E606" i="200"/>
  <c r="E601" i="200"/>
  <c r="E595" i="200"/>
  <c r="Q591" i="200"/>
  <c r="E602" i="200"/>
  <c r="E596" i="200"/>
  <c r="D591" i="200"/>
  <c r="B610" i="200"/>
  <c r="E604" i="200"/>
  <c r="L510" i="200"/>
  <c r="N510" i="200" s="1"/>
  <c r="F510" i="200"/>
  <c r="H510" i="200" s="1"/>
  <c r="I510" i="200"/>
  <c r="K510" i="200" s="1"/>
  <c r="B485" i="200"/>
  <c r="B491" i="200"/>
  <c r="E491" i="200"/>
  <c r="E487" i="200"/>
  <c r="E489" i="200"/>
  <c r="L482" i="200"/>
  <c r="N482" i="200" s="1"/>
  <c r="E483" i="200"/>
  <c r="B484" i="200"/>
  <c r="D484" i="200" s="1"/>
  <c r="F484" i="200"/>
  <c r="H484" i="200" s="1"/>
  <c r="L486" i="200"/>
  <c r="N486" i="200" s="1"/>
  <c r="B487" i="200"/>
  <c r="E492" i="200"/>
  <c r="E500" i="200"/>
  <c r="E502" i="200"/>
  <c r="B492" i="200"/>
  <c r="B488" i="200"/>
  <c r="B490" i="200"/>
  <c r="D490" i="200" s="1"/>
  <c r="I484" i="200"/>
  <c r="K484" i="200" s="1"/>
  <c r="I482" i="200"/>
  <c r="K482" i="200" s="1"/>
  <c r="B483" i="200"/>
  <c r="I486" i="200"/>
  <c r="K486" i="200" s="1"/>
  <c r="L490" i="200"/>
  <c r="N490" i="200" s="1"/>
  <c r="F490" i="200"/>
  <c r="H490" i="200" s="1"/>
  <c r="E511" i="200"/>
  <c r="E507" i="200"/>
  <c r="E503" i="200"/>
  <c r="B500" i="200"/>
  <c r="B515" i="200"/>
  <c r="E509" i="200"/>
  <c r="E505" i="200"/>
  <c r="E501" i="200"/>
  <c r="D496" i="200"/>
  <c r="E508" i="200"/>
  <c r="F504" i="200"/>
  <c r="H504" i="200" s="1"/>
  <c r="L504" i="200"/>
  <c r="N504" i="200" s="1"/>
  <c r="Q477" i="200"/>
  <c r="E481" i="200"/>
  <c r="B482" i="200"/>
  <c r="D482" i="200" s="1"/>
  <c r="E485" i="200"/>
  <c r="B486" i="200"/>
  <c r="D486" i="200" s="1"/>
  <c r="E488" i="200"/>
  <c r="Q496" i="200"/>
  <c r="E506" i="200"/>
  <c r="L377" i="200"/>
  <c r="N377" i="200" s="1"/>
  <c r="I377" i="200"/>
  <c r="K377" i="200" s="1"/>
  <c r="F377" i="200"/>
  <c r="H377" i="200" s="1"/>
  <c r="Q363" i="200"/>
  <c r="E368" i="200"/>
  <c r="E369" i="200"/>
  <c r="F375" i="200"/>
  <c r="H375" i="200" s="1"/>
  <c r="L375" i="200"/>
  <c r="N375" i="200" s="1"/>
  <c r="I375" i="200"/>
  <c r="K375" i="200" s="1"/>
  <c r="E378" i="200"/>
  <c r="E374" i="200"/>
  <c r="E370" i="200"/>
  <c r="B367" i="200"/>
  <c r="D367" i="200" s="1"/>
  <c r="B382" i="200"/>
  <c r="E376" i="200"/>
  <c r="E371" i="200"/>
  <c r="E372" i="200"/>
  <c r="E373" i="200"/>
  <c r="F367" i="200"/>
  <c r="L367" i="200"/>
  <c r="K367" i="200"/>
  <c r="L253" i="200"/>
  <c r="D253" i="200"/>
  <c r="F253" i="200"/>
  <c r="I253" i="200"/>
  <c r="B268" i="200"/>
  <c r="E262" i="200"/>
  <c r="E258" i="200"/>
  <c r="E254" i="200"/>
  <c r="D249" i="200"/>
  <c r="E263" i="200"/>
  <c r="E257" i="200"/>
  <c r="Q249" i="200"/>
  <c r="E260" i="200"/>
  <c r="E255" i="200"/>
  <c r="E256" i="200"/>
  <c r="E261" i="200"/>
  <c r="B263" i="200"/>
  <c r="B259" i="200"/>
  <c r="D259" i="200" s="1"/>
  <c r="B255" i="200"/>
  <c r="B260" i="200"/>
  <c r="B254" i="200"/>
  <c r="B262" i="200"/>
  <c r="B257" i="200"/>
  <c r="F259" i="200"/>
  <c r="H259" i="200" s="1"/>
  <c r="L259" i="200"/>
  <c r="N259" i="200" s="1"/>
  <c r="I259" i="200"/>
  <c r="K259" i="200" s="1"/>
  <c r="L264" i="200"/>
  <c r="N264" i="200" s="1"/>
  <c r="F264" i="200"/>
  <c r="H264" i="200" s="1"/>
  <c r="I264" i="200"/>
  <c r="K264" i="200" s="1"/>
  <c r="D264" i="200"/>
  <c r="B258" i="200"/>
  <c r="E150" i="200"/>
  <c r="E146" i="200"/>
  <c r="E142" i="200"/>
  <c r="E147" i="200"/>
  <c r="E143" i="200"/>
  <c r="E144" i="200"/>
  <c r="D135" i="200"/>
  <c r="E140" i="200"/>
  <c r="E149" i="200"/>
  <c r="Q135" i="200"/>
  <c r="E139" i="200"/>
  <c r="E148" i="200"/>
  <c r="B139" i="200"/>
  <c r="E141" i="200"/>
  <c r="E145" i="200"/>
  <c r="B154" i="200"/>
  <c r="E131" i="200"/>
  <c r="E127" i="200"/>
  <c r="E123" i="200"/>
  <c r="B120" i="200"/>
  <c r="E128" i="200"/>
  <c r="E124" i="200"/>
  <c r="E120" i="200"/>
  <c r="Q116" i="200"/>
  <c r="E129" i="200"/>
  <c r="E121" i="200"/>
  <c r="D116" i="200"/>
  <c r="E130" i="200"/>
  <c r="E122" i="200"/>
  <c r="E126" i="200"/>
  <c r="E125" i="200"/>
  <c r="H105" i="200"/>
  <c r="Q97" i="200"/>
  <c r="E101" i="200"/>
  <c r="E110" i="200"/>
  <c r="B101" i="200"/>
  <c r="I105" i="200"/>
  <c r="K105" i="200" s="1"/>
  <c r="E109" i="200"/>
  <c r="E111" i="200"/>
  <c r="E107" i="200"/>
  <c r="E103" i="200"/>
  <c r="E112" i="200"/>
  <c r="E108" i="200"/>
  <c r="E104" i="200"/>
  <c r="E102" i="200"/>
  <c r="L105" i="200"/>
  <c r="N105" i="200" s="1"/>
  <c r="E106" i="200"/>
  <c r="E90" i="200"/>
  <c r="E86" i="200"/>
  <c r="E82" i="200"/>
  <c r="Q78" i="200"/>
  <c r="E92" i="200"/>
  <c r="E87" i="200"/>
  <c r="B82" i="200"/>
  <c r="E93" i="200"/>
  <c r="E88" i="200"/>
  <c r="E83" i="200"/>
  <c r="D78" i="200"/>
  <c r="E91" i="200"/>
  <c r="E89" i="200"/>
  <c r="E84" i="200"/>
  <c r="E85" i="200"/>
  <c r="L64" i="200"/>
  <c r="N64" i="200" s="1"/>
  <c r="F64" i="200"/>
  <c r="H64" i="200" s="1"/>
  <c r="K69" i="200"/>
  <c r="I72" i="200"/>
  <c r="K72" i="200" s="1"/>
  <c r="L72" i="200"/>
  <c r="N72" i="200" s="1"/>
  <c r="F72" i="200"/>
  <c r="H72" i="200" s="1"/>
  <c r="K64" i="200"/>
  <c r="F67" i="200"/>
  <c r="H67" i="200" s="1"/>
  <c r="I67" i="200"/>
  <c r="K67" i="200" s="1"/>
  <c r="L67" i="200"/>
  <c r="N67" i="200" s="1"/>
  <c r="Q59" i="200"/>
  <c r="E63" i="200"/>
  <c r="B64" i="200"/>
  <c r="D64" i="200" s="1"/>
  <c r="E65" i="200"/>
  <c r="B68" i="200"/>
  <c r="E71" i="200"/>
  <c r="B71" i="200"/>
  <c r="B67" i="200"/>
  <c r="D67" i="200" s="1"/>
  <c r="B66" i="200"/>
  <c r="L69" i="200"/>
  <c r="N69" i="200" s="1"/>
  <c r="B72" i="200"/>
  <c r="D72" i="200" s="1"/>
  <c r="E74" i="200"/>
  <c r="E70" i="200"/>
  <c r="E66" i="200"/>
  <c r="B65" i="200"/>
  <c r="E68" i="200"/>
  <c r="F69" i="200"/>
  <c r="H69" i="200" s="1"/>
  <c r="B70" i="200"/>
  <c r="E73" i="200"/>
  <c r="G3550" i="199"/>
  <c r="D3536" i="199"/>
  <c r="E3541" i="199"/>
  <c r="E3545" i="199"/>
  <c r="E3549" i="199"/>
  <c r="I3536" i="199"/>
  <c r="E3540" i="199"/>
  <c r="E3544" i="199"/>
  <c r="E3548" i="199"/>
  <c r="B3555" i="199"/>
  <c r="B3540" i="199"/>
  <c r="E3543" i="199"/>
  <c r="E3547" i="199"/>
  <c r="E3551" i="199"/>
  <c r="E3542" i="199"/>
  <c r="E3546" i="199"/>
  <c r="G3321" i="199"/>
  <c r="D3321" i="199"/>
  <c r="G3342" i="199"/>
  <c r="G3312" i="199"/>
  <c r="E3314" i="199"/>
  <c r="B3315" i="199"/>
  <c r="D3315" i="199" s="1"/>
  <c r="G3316" i="199"/>
  <c r="E3318" i="199"/>
  <c r="B3319" i="199"/>
  <c r="D3319" i="199" s="1"/>
  <c r="G3320" i="199"/>
  <c r="E3322" i="199"/>
  <c r="B3323" i="199"/>
  <c r="D3323" i="199" s="1"/>
  <c r="I3327" i="199"/>
  <c r="E3331" i="199"/>
  <c r="B3316" i="199"/>
  <c r="D3316" i="199" s="1"/>
  <c r="I3316" i="199" s="1"/>
  <c r="B3320" i="199"/>
  <c r="D3320" i="199" s="1"/>
  <c r="D3308" i="199"/>
  <c r="E3313" i="199"/>
  <c r="B3314" i="199"/>
  <c r="G3315" i="199"/>
  <c r="E3317" i="199"/>
  <c r="B3318" i="199"/>
  <c r="G3319" i="199"/>
  <c r="B3322" i="199"/>
  <c r="G3323" i="199"/>
  <c r="B3331" i="199"/>
  <c r="G3332" i="199"/>
  <c r="E3334" i="199"/>
  <c r="E3335" i="199"/>
  <c r="E3338" i="199"/>
  <c r="E3339" i="199"/>
  <c r="B3313" i="199"/>
  <c r="B3317" i="199"/>
  <c r="E3340" i="199"/>
  <c r="E3336" i="199"/>
  <c r="E3341" i="199"/>
  <c r="E3337" i="199"/>
  <c r="E3333" i="199"/>
  <c r="B3346" i="199"/>
  <c r="G3084" i="199"/>
  <c r="B3092" i="199"/>
  <c r="D3092" i="199" s="1"/>
  <c r="I3092" i="199" s="1"/>
  <c r="B3088" i="199"/>
  <c r="B3095" i="199"/>
  <c r="B3089" i="199"/>
  <c r="D3089" i="199" s="1"/>
  <c r="B3087" i="199"/>
  <c r="D3085" i="199"/>
  <c r="I3085" i="199" s="1"/>
  <c r="G3090" i="199"/>
  <c r="E3095" i="199"/>
  <c r="E3091" i="199"/>
  <c r="E3087" i="199"/>
  <c r="E3086" i="199"/>
  <c r="E3088" i="199"/>
  <c r="E3093" i="199"/>
  <c r="B3099" i="199"/>
  <c r="G2865" i="199"/>
  <c r="G2860" i="199"/>
  <c r="G2856" i="199"/>
  <c r="E2904" i="199"/>
  <c r="E2900" i="199"/>
  <c r="E2896" i="199"/>
  <c r="E2901" i="199"/>
  <c r="B2856" i="199"/>
  <c r="E2859" i="199"/>
  <c r="E2863" i="199"/>
  <c r="E2867" i="199"/>
  <c r="D2871" i="199"/>
  <c r="E2876" i="199"/>
  <c r="E2880" i="199"/>
  <c r="E2884" i="199"/>
  <c r="D2890" i="199"/>
  <c r="E2899" i="199"/>
  <c r="B2909" i="199"/>
  <c r="E2881" i="199"/>
  <c r="E2858" i="199"/>
  <c r="E2862" i="199"/>
  <c r="G2864" i="199"/>
  <c r="E2866" i="199"/>
  <c r="I2871" i="199"/>
  <c r="E2875" i="199"/>
  <c r="E2879" i="199"/>
  <c r="E2883" i="199"/>
  <c r="I2890" i="199"/>
  <c r="E2894" i="199"/>
  <c r="E2897" i="199"/>
  <c r="E2902" i="199"/>
  <c r="E2905" i="199"/>
  <c r="E2877" i="199"/>
  <c r="E2885" i="199"/>
  <c r="E2898" i="199"/>
  <c r="D2852" i="199"/>
  <c r="E2857" i="199"/>
  <c r="E2861" i="199"/>
  <c r="B2875" i="199"/>
  <c r="E2878" i="199"/>
  <c r="E2882" i="199"/>
  <c r="E2886" i="199"/>
  <c r="B2894" i="199"/>
  <c r="E2895" i="199"/>
  <c r="E2903" i="199"/>
  <c r="D2628" i="199"/>
  <c r="G2628" i="199"/>
  <c r="G2632" i="199"/>
  <c r="D2636" i="199"/>
  <c r="G2636" i="199"/>
  <c r="G2637" i="199"/>
  <c r="E2658" i="199"/>
  <c r="E2654" i="199"/>
  <c r="E2650" i="199"/>
  <c r="B2647" i="199"/>
  <c r="B2662" i="199"/>
  <c r="E2655" i="199"/>
  <c r="E2651" i="199"/>
  <c r="E2647" i="199"/>
  <c r="I2643" i="199"/>
  <c r="E2648" i="199"/>
  <c r="E2649" i="199"/>
  <c r="E2652" i="199"/>
  <c r="E2653" i="199"/>
  <c r="E2656" i="199"/>
  <c r="E2657" i="199"/>
  <c r="B2638" i="199"/>
  <c r="B2634" i="199"/>
  <c r="B2630" i="199"/>
  <c r="B2639" i="199"/>
  <c r="D2639" i="199" s="1"/>
  <c r="B2635" i="199"/>
  <c r="D2635" i="199" s="1"/>
  <c r="I2635" i="199" s="1"/>
  <c r="B2631" i="199"/>
  <c r="D2631" i="199" s="1"/>
  <c r="B2629" i="199"/>
  <c r="B2633" i="199"/>
  <c r="B2637" i="199"/>
  <c r="D2637" i="199" s="1"/>
  <c r="I2637" i="199" s="1"/>
  <c r="E2630" i="199"/>
  <c r="E2634" i="199"/>
  <c r="E2638" i="199"/>
  <c r="D2624" i="199"/>
  <c r="E2629" i="199"/>
  <c r="E2633" i="199"/>
  <c r="G2409" i="199"/>
  <c r="D2409" i="199"/>
  <c r="G2430" i="199"/>
  <c r="G2400" i="199"/>
  <c r="E2402" i="199"/>
  <c r="B2403" i="199"/>
  <c r="D2403" i="199" s="1"/>
  <c r="G2404" i="199"/>
  <c r="E2406" i="199"/>
  <c r="B2407" i="199"/>
  <c r="D2407" i="199" s="1"/>
  <c r="G2408" i="199"/>
  <c r="E2410" i="199"/>
  <c r="B2411" i="199"/>
  <c r="D2411" i="199" s="1"/>
  <c r="I2415" i="199"/>
  <c r="E2419" i="199"/>
  <c r="E2423" i="199"/>
  <c r="B2404" i="199"/>
  <c r="D2404" i="199" s="1"/>
  <c r="B2408" i="199"/>
  <c r="D2408" i="199" s="1"/>
  <c r="D2396" i="199"/>
  <c r="E2401" i="199"/>
  <c r="B2402" i="199"/>
  <c r="G2403" i="199"/>
  <c r="E2405" i="199"/>
  <c r="B2406" i="199"/>
  <c r="G2407" i="199"/>
  <c r="B2410" i="199"/>
  <c r="G2411" i="199"/>
  <c r="B2419" i="199"/>
  <c r="G2420" i="199"/>
  <c r="E2422" i="199"/>
  <c r="G2424" i="199"/>
  <c r="E2426" i="199"/>
  <c r="E2427" i="199"/>
  <c r="B2401" i="199"/>
  <c r="B2405" i="199"/>
  <c r="E2428" i="199"/>
  <c r="E2429" i="199"/>
  <c r="E2425" i="199"/>
  <c r="E2421" i="199"/>
  <c r="B2434" i="199"/>
  <c r="E2183" i="199"/>
  <c r="E2179" i="199"/>
  <c r="E2175" i="199"/>
  <c r="B2172" i="199"/>
  <c r="B2187" i="199"/>
  <c r="E2180" i="199"/>
  <c r="E2176" i="199"/>
  <c r="E2172" i="199"/>
  <c r="I2168" i="199"/>
  <c r="E2173" i="199"/>
  <c r="E2174" i="199"/>
  <c r="E2177" i="199"/>
  <c r="E2178" i="199"/>
  <c r="E2181" i="199"/>
  <c r="E2182" i="199"/>
  <c r="G1949" i="199"/>
  <c r="G1954" i="199"/>
  <c r="G1945" i="199"/>
  <c r="G1953" i="199"/>
  <c r="E1952" i="199"/>
  <c r="B1959" i="199"/>
  <c r="B1944" i="199"/>
  <c r="E1947" i="199"/>
  <c r="E1951" i="199"/>
  <c r="E1955" i="199"/>
  <c r="E1946" i="199"/>
  <c r="E1950" i="199"/>
  <c r="D1716" i="199"/>
  <c r="G1716" i="199"/>
  <c r="G1720" i="199"/>
  <c r="G1723" i="199"/>
  <c r="G1719" i="199"/>
  <c r="D1724" i="199"/>
  <c r="G1724" i="199"/>
  <c r="G1727" i="199"/>
  <c r="E1746" i="199"/>
  <c r="E1742" i="199"/>
  <c r="E1738" i="199"/>
  <c r="B1735" i="199"/>
  <c r="B1750" i="199"/>
  <c r="E1743" i="199"/>
  <c r="E1739" i="199"/>
  <c r="E1735" i="199"/>
  <c r="I1731" i="199"/>
  <c r="E1736" i="199"/>
  <c r="E1737" i="199"/>
  <c r="E1740" i="199"/>
  <c r="E1741" i="199"/>
  <c r="E1744" i="199"/>
  <c r="E1745" i="199"/>
  <c r="B1726" i="199"/>
  <c r="B1722" i="199"/>
  <c r="B1718" i="199"/>
  <c r="B1727" i="199"/>
  <c r="D1727" i="199" s="1"/>
  <c r="B1723" i="199"/>
  <c r="D1723" i="199" s="1"/>
  <c r="I1723" i="199" s="1"/>
  <c r="B1719" i="199"/>
  <c r="D1719" i="199" s="1"/>
  <c r="I1719" i="199" s="1"/>
  <c r="B1717" i="199"/>
  <c r="B1721" i="199"/>
  <c r="B1725" i="199"/>
  <c r="D1725" i="199" s="1"/>
  <c r="I1725" i="199" s="1"/>
  <c r="D1731" i="199"/>
  <c r="E1718" i="199"/>
  <c r="E1722" i="199"/>
  <c r="E1726" i="199"/>
  <c r="E1717" i="199"/>
  <c r="E1721" i="199"/>
  <c r="E1499" i="199"/>
  <c r="E1495" i="199"/>
  <c r="E1491" i="199"/>
  <c r="B1488" i="199"/>
  <c r="B1503" i="199"/>
  <c r="E1496" i="199"/>
  <c r="E1492" i="199"/>
  <c r="E1488" i="199"/>
  <c r="I1484" i="199"/>
  <c r="E1489" i="199"/>
  <c r="E1490" i="199"/>
  <c r="E1493" i="199"/>
  <c r="E1494" i="199"/>
  <c r="E1497" i="199"/>
  <c r="E1498" i="199"/>
  <c r="G1264" i="199"/>
  <c r="B1270" i="199"/>
  <c r="B1266" i="199"/>
  <c r="B1262" i="199"/>
  <c r="B1268" i="199"/>
  <c r="D1268" i="199" s="1"/>
  <c r="B1271" i="199"/>
  <c r="D1271" i="199" s="1"/>
  <c r="B1267" i="199"/>
  <c r="D1267" i="199" s="1"/>
  <c r="I1267" i="199" s="1"/>
  <c r="B1263" i="199"/>
  <c r="D1263" i="199" s="1"/>
  <c r="B1261" i="199"/>
  <c r="D1261" i="199" s="1"/>
  <c r="G1281" i="199"/>
  <c r="G1289" i="199"/>
  <c r="G1269" i="199"/>
  <c r="D1269" i="199"/>
  <c r="B1265" i="199"/>
  <c r="D1265" i="199" s="1"/>
  <c r="G1268" i="199"/>
  <c r="E1290" i="199"/>
  <c r="E1286" i="199"/>
  <c r="E1282" i="199"/>
  <c r="B1279" i="199"/>
  <c r="B1294" i="199"/>
  <c r="E1280" i="199"/>
  <c r="D1275" i="199"/>
  <c r="E1287" i="199"/>
  <c r="E1283" i="199"/>
  <c r="E1279" i="199"/>
  <c r="I1275" i="199"/>
  <c r="E1288" i="199"/>
  <c r="E1284" i="199"/>
  <c r="D1260" i="199"/>
  <c r="G1260" i="199"/>
  <c r="B1264" i="199"/>
  <c r="D1264" i="199" s="1"/>
  <c r="G1285" i="199"/>
  <c r="E1262" i="199"/>
  <c r="E1266" i="199"/>
  <c r="E1270" i="199"/>
  <c r="E1043" i="199"/>
  <c r="E1039" i="199"/>
  <c r="E1035" i="199"/>
  <c r="B1032" i="199"/>
  <c r="B1047" i="199"/>
  <c r="E1040" i="199"/>
  <c r="E1036" i="199"/>
  <c r="E1032" i="199"/>
  <c r="I1028" i="199"/>
  <c r="D1028" i="199"/>
  <c r="E1042" i="199"/>
  <c r="E1041" i="199"/>
  <c r="E1038" i="199"/>
  <c r="E1037" i="199"/>
  <c r="E1034" i="199"/>
  <c r="E1033" i="199"/>
  <c r="D804" i="199"/>
  <c r="G804" i="199"/>
  <c r="G808" i="199"/>
  <c r="G812" i="199"/>
  <c r="E834" i="199"/>
  <c r="E830" i="199"/>
  <c r="E826" i="199"/>
  <c r="B823" i="199"/>
  <c r="E832" i="199"/>
  <c r="B838" i="199"/>
  <c r="E831" i="199"/>
  <c r="E827" i="199"/>
  <c r="E823" i="199"/>
  <c r="I819" i="199"/>
  <c r="E824" i="199"/>
  <c r="E825" i="199"/>
  <c r="E828" i="199"/>
  <c r="E829" i="199"/>
  <c r="B814" i="199"/>
  <c r="B810" i="199"/>
  <c r="B806" i="199"/>
  <c r="B815" i="199"/>
  <c r="D815" i="199" s="1"/>
  <c r="I815" i="199" s="1"/>
  <c r="B811" i="199"/>
  <c r="D811" i="199" s="1"/>
  <c r="I811" i="199" s="1"/>
  <c r="B807" i="199"/>
  <c r="D807" i="199" s="1"/>
  <c r="I807" i="199" s="1"/>
  <c r="B805" i="199"/>
  <c r="B809" i="199"/>
  <c r="B813" i="199"/>
  <c r="D813" i="199" s="1"/>
  <c r="I813" i="199" s="1"/>
  <c r="D819" i="199"/>
  <c r="E833" i="199"/>
  <c r="B808" i="199"/>
  <c r="D808" i="199" s="1"/>
  <c r="B812" i="199"/>
  <c r="D812" i="199" s="1"/>
  <c r="E806" i="199"/>
  <c r="E810" i="199"/>
  <c r="E814" i="199"/>
  <c r="D800" i="199"/>
  <c r="E805" i="199"/>
  <c r="E809" i="199"/>
  <c r="G604" i="199"/>
  <c r="G600" i="199"/>
  <c r="B577" i="199"/>
  <c r="D576" i="199"/>
  <c r="G576" i="199"/>
  <c r="E596" i="199"/>
  <c r="B585" i="199"/>
  <c r="B581" i="199"/>
  <c r="B586" i="199"/>
  <c r="B582" i="199"/>
  <c r="B578" i="199"/>
  <c r="B587" i="199"/>
  <c r="D587" i="199" s="1"/>
  <c r="B583" i="199"/>
  <c r="D583" i="199" s="1"/>
  <c r="B579" i="199"/>
  <c r="D579" i="199" s="1"/>
  <c r="I579" i="199" s="1"/>
  <c r="B580" i="199"/>
  <c r="D580" i="199" s="1"/>
  <c r="D584" i="199"/>
  <c r="G587" i="199"/>
  <c r="E605" i="199"/>
  <c r="E601" i="199"/>
  <c r="E597" i="199"/>
  <c r="E606" i="199"/>
  <c r="E602" i="199"/>
  <c r="E598" i="199"/>
  <c r="B595" i="199"/>
  <c r="B610" i="199"/>
  <c r="E603" i="199"/>
  <c r="E599" i="199"/>
  <c r="E595" i="199"/>
  <c r="I591" i="199"/>
  <c r="G583" i="199"/>
  <c r="E578" i="199"/>
  <c r="G580" i="199"/>
  <c r="E582" i="199"/>
  <c r="G584" i="199"/>
  <c r="E586" i="199"/>
  <c r="D572" i="199"/>
  <c r="E577" i="199"/>
  <c r="E581" i="199"/>
  <c r="E585" i="199"/>
  <c r="B356" i="199"/>
  <c r="E350" i="199"/>
  <c r="E354" i="199"/>
  <c r="B355" i="199"/>
  <c r="D355" i="199" s="1"/>
  <c r="E358" i="199"/>
  <c r="B359" i="199"/>
  <c r="D359" i="199" s="1"/>
  <c r="G372" i="199"/>
  <c r="E377" i="199"/>
  <c r="E373" i="199"/>
  <c r="E369" i="199"/>
  <c r="E378" i="199"/>
  <c r="E374" i="199"/>
  <c r="E370" i="199"/>
  <c r="B367" i="199"/>
  <c r="B382" i="199"/>
  <c r="E375" i="199"/>
  <c r="E371" i="199"/>
  <c r="E367" i="199"/>
  <c r="I363" i="199"/>
  <c r="B350" i="199"/>
  <c r="G351" i="199"/>
  <c r="E353" i="199"/>
  <c r="B354" i="199"/>
  <c r="G355" i="199"/>
  <c r="E357" i="199"/>
  <c r="B358" i="199"/>
  <c r="G359" i="199"/>
  <c r="E368" i="199"/>
  <c r="E376" i="199"/>
  <c r="B352" i="199"/>
  <c r="B351" i="199"/>
  <c r="D351" i="199" s="1"/>
  <c r="D344" i="199"/>
  <c r="E349" i="199"/>
  <c r="I344" i="199"/>
  <c r="E348" i="199"/>
  <c r="B349" i="199"/>
  <c r="E352" i="199"/>
  <c r="B353" i="199"/>
  <c r="E356" i="199"/>
  <c r="D2" i="201"/>
  <c r="J2" i="201"/>
  <c r="I18" i="201"/>
  <c r="G17" i="201"/>
  <c r="E17" i="201"/>
  <c r="F17" i="201" s="1"/>
  <c r="G16" i="201"/>
  <c r="E16" i="201"/>
  <c r="F16" i="201" s="1"/>
  <c r="G15" i="201"/>
  <c r="E15" i="201"/>
  <c r="F15" i="201" s="1"/>
  <c r="G14" i="201"/>
  <c r="E14" i="201"/>
  <c r="F14" i="201" s="1"/>
  <c r="G13" i="201"/>
  <c r="E13" i="201"/>
  <c r="F13" i="201" s="1"/>
  <c r="G12" i="201"/>
  <c r="E12" i="201"/>
  <c r="F12" i="201" s="1"/>
  <c r="G11" i="201"/>
  <c r="E11" i="201"/>
  <c r="F11" i="201" s="1"/>
  <c r="G10" i="201"/>
  <c r="E10" i="201"/>
  <c r="F10" i="201" s="1"/>
  <c r="G9" i="201"/>
  <c r="E9" i="201"/>
  <c r="F9" i="201" s="1"/>
  <c r="G8" i="201"/>
  <c r="E8" i="201"/>
  <c r="F8" i="201" s="1"/>
  <c r="G7" i="201"/>
  <c r="E7" i="201"/>
  <c r="F7" i="201" s="1"/>
  <c r="G6" i="201"/>
  <c r="E6" i="201"/>
  <c r="D6" i="201"/>
  <c r="C6" i="201"/>
  <c r="C7" i="201" s="1"/>
  <c r="B6" i="201"/>
  <c r="B17" i="201" s="1"/>
  <c r="I37" i="201"/>
  <c r="G36" i="201"/>
  <c r="E36" i="201"/>
  <c r="F36" i="201" s="1"/>
  <c r="G35" i="201"/>
  <c r="E35" i="201"/>
  <c r="F35" i="201" s="1"/>
  <c r="G34" i="201"/>
  <c r="E34" i="201"/>
  <c r="F34" i="201" s="1"/>
  <c r="G33" i="201"/>
  <c r="E33" i="201"/>
  <c r="F33" i="201" s="1"/>
  <c r="G32" i="201"/>
  <c r="E32" i="201"/>
  <c r="F32" i="201" s="1"/>
  <c r="G31" i="201"/>
  <c r="E31" i="201"/>
  <c r="F31" i="201" s="1"/>
  <c r="G30" i="201"/>
  <c r="E30" i="201"/>
  <c r="F30" i="201" s="1"/>
  <c r="G29" i="201"/>
  <c r="E29" i="201"/>
  <c r="F29" i="201" s="1"/>
  <c r="G28" i="201"/>
  <c r="E28" i="201"/>
  <c r="F28" i="201" s="1"/>
  <c r="G27" i="201"/>
  <c r="E27" i="201"/>
  <c r="F27" i="201" s="1"/>
  <c r="G26" i="201"/>
  <c r="E26" i="201"/>
  <c r="F26" i="201" s="1"/>
  <c r="G25" i="201"/>
  <c r="E25" i="201"/>
  <c r="D25" i="201"/>
  <c r="C25" i="201"/>
  <c r="C26" i="201" s="1"/>
  <c r="B25" i="201"/>
  <c r="B36" i="201" s="1"/>
  <c r="J21" i="201"/>
  <c r="D21" i="201"/>
  <c r="B21" i="201"/>
  <c r="I170" i="201"/>
  <c r="G169" i="201"/>
  <c r="G168" i="201"/>
  <c r="G167" i="201"/>
  <c r="G166" i="201"/>
  <c r="G165" i="201"/>
  <c r="G164" i="201"/>
  <c r="G163" i="201"/>
  <c r="G162" i="201"/>
  <c r="G161" i="201"/>
  <c r="G160" i="201"/>
  <c r="G159" i="201"/>
  <c r="G158" i="201"/>
  <c r="C158" i="201"/>
  <c r="C159" i="201" s="1"/>
  <c r="I151" i="201"/>
  <c r="G150" i="201"/>
  <c r="G149" i="201"/>
  <c r="G148" i="201"/>
  <c r="G147" i="201"/>
  <c r="G146" i="201"/>
  <c r="G145" i="201"/>
  <c r="G144" i="201"/>
  <c r="G143" i="201"/>
  <c r="G142" i="201"/>
  <c r="G141" i="201"/>
  <c r="G140" i="201"/>
  <c r="G139" i="201"/>
  <c r="D139" i="201"/>
  <c r="C139" i="201"/>
  <c r="C140" i="201" s="1"/>
  <c r="I132" i="201"/>
  <c r="G131" i="201"/>
  <c r="G130" i="201"/>
  <c r="G129" i="201"/>
  <c r="G128" i="201"/>
  <c r="G127" i="201"/>
  <c r="G126" i="201"/>
  <c r="G125" i="201"/>
  <c r="G124" i="201"/>
  <c r="G123" i="201"/>
  <c r="G122" i="201"/>
  <c r="G121" i="201"/>
  <c r="G120" i="201"/>
  <c r="C120" i="201"/>
  <c r="C121" i="201" s="1"/>
  <c r="I113" i="201"/>
  <c r="G112" i="201"/>
  <c r="G111" i="201"/>
  <c r="G110" i="201"/>
  <c r="G109" i="201"/>
  <c r="G108" i="201"/>
  <c r="G107" i="201"/>
  <c r="G106" i="201"/>
  <c r="G105" i="201"/>
  <c r="G104" i="201"/>
  <c r="G103" i="201"/>
  <c r="G102" i="201"/>
  <c r="G101" i="201"/>
  <c r="C101" i="201"/>
  <c r="D101" i="201" s="1"/>
  <c r="I94" i="201"/>
  <c r="G93" i="201"/>
  <c r="G92" i="201"/>
  <c r="G91" i="201"/>
  <c r="G90" i="201"/>
  <c r="G89" i="201"/>
  <c r="G88" i="201"/>
  <c r="G87" i="201"/>
  <c r="G86" i="201"/>
  <c r="G85" i="201"/>
  <c r="G84" i="201"/>
  <c r="G83" i="201"/>
  <c r="G82" i="201"/>
  <c r="D82" i="201"/>
  <c r="C82" i="201"/>
  <c r="C83" i="201" s="1"/>
  <c r="I75" i="201"/>
  <c r="G74" i="201"/>
  <c r="G73" i="201"/>
  <c r="G72" i="201"/>
  <c r="G71" i="201"/>
  <c r="G70" i="201"/>
  <c r="G69" i="201"/>
  <c r="G68" i="201"/>
  <c r="G67" i="201"/>
  <c r="G66" i="201"/>
  <c r="G65" i="201"/>
  <c r="G64" i="201"/>
  <c r="G63" i="201"/>
  <c r="C63" i="201"/>
  <c r="C64" i="201" s="1"/>
  <c r="I56" i="201"/>
  <c r="G55" i="201"/>
  <c r="G54" i="201"/>
  <c r="G53" i="201"/>
  <c r="G52" i="201"/>
  <c r="G51" i="201"/>
  <c r="G50" i="201"/>
  <c r="G49" i="201"/>
  <c r="G48" i="201"/>
  <c r="G47" i="201"/>
  <c r="G46" i="201"/>
  <c r="G45" i="201"/>
  <c r="G44" i="201"/>
  <c r="D44" i="201"/>
  <c r="C44" i="201"/>
  <c r="C45" i="201" s="1"/>
  <c r="B40" i="201"/>
  <c r="I3084" i="199" l="1"/>
  <c r="I2631" i="199"/>
  <c r="I3089" i="199"/>
  <c r="O482" i="200"/>
  <c r="Q482" i="200" s="1"/>
  <c r="O830" i="200"/>
  <c r="O824" i="200"/>
  <c r="O504" i="200"/>
  <c r="I1271" i="199"/>
  <c r="I2639" i="199"/>
  <c r="I1261" i="199"/>
  <c r="I1263" i="199"/>
  <c r="I2400" i="199"/>
  <c r="I3315" i="199"/>
  <c r="D63" i="201"/>
  <c r="D120" i="201"/>
  <c r="H26" i="201"/>
  <c r="H28" i="201"/>
  <c r="H30" i="201"/>
  <c r="H32" i="201"/>
  <c r="H34" i="201"/>
  <c r="H36" i="201"/>
  <c r="H7" i="201"/>
  <c r="H9" i="201"/>
  <c r="H11" i="201"/>
  <c r="H13" i="201"/>
  <c r="H15" i="201"/>
  <c r="H17" i="201"/>
  <c r="D158" i="201"/>
  <c r="H27" i="201"/>
  <c r="H29" i="201"/>
  <c r="H31" i="201"/>
  <c r="H33" i="201"/>
  <c r="H35" i="201"/>
  <c r="H8" i="201"/>
  <c r="H10" i="201"/>
  <c r="H12" i="201"/>
  <c r="H14" i="201"/>
  <c r="H16" i="201"/>
  <c r="I3094" i="199"/>
  <c r="I3321" i="199"/>
  <c r="I580" i="199"/>
  <c r="E816" i="199"/>
  <c r="I351" i="199"/>
  <c r="I1265" i="199"/>
  <c r="I3312" i="199"/>
  <c r="E1956" i="199"/>
  <c r="I3319" i="199"/>
  <c r="I1727" i="199"/>
  <c r="I2409" i="199"/>
  <c r="I812" i="199"/>
  <c r="I2404" i="199"/>
  <c r="I2411" i="199"/>
  <c r="I2636" i="199"/>
  <c r="I2628" i="199"/>
  <c r="E588" i="199"/>
  <c r="I1720" i="199"/>
  <c r="I2403" i="199"/>
  <c r="I2632" i="199"/>
  <c r="E3096" i="199"/>
  <c r="I3320" i="199"/>
  <c r="I3323" i="199"/>
  <c r="I355" i="199"/>
  <c r="I584" i="199"/>
  <c r="I587" i="199"/>
  <c r="I1264" i="199"/>
  <c r="I2408" i="199"/>
  <c r="I2407" i="199"/>
  <c r="I359" i="199"/>
  <c r="E1728" i="199"/>
  <c r="E379" i="200"/>
  <c r="O486" i="200"/>
  <c r="Q486" i="200" s="1"/>
  <c r="O945" i="200"/>
  <c r="O69" i="200"/>
  <c r="Q69" i="200" s="1"/>
  <c r="O825" i="200"/>
  <c r="O947" i="200"/>
  <c r="O72" i="200"/>
  <c r="Q72" i="200" s="1"/>
  <c r="O710" i="200"/>
  <c r="O826" i="200"/>
  <c r="O67" i="200"/>
  <c r="Q67" i="200" s="1"/>
  <c r="F1060" i="200"/>
  <c r="H1060" i="200" s="1"/>
  <c r="I1060" i="200"/>
  <c r="K1060" i="200" s="1"/>
  <c r="L1060" i="200"/>
  <c r="N1060" i="200" s="1"/>
  <c r="B1062" i="200"/>
  <c r="D1062" i="200" s="1"/>
  <c r="B1060" i="200"/>
  <c r="D1060" i="200" s="1"/>
  <c r="B1056" i="200"/>
  <c r="D1056" i="200" s="1"/>
  <c r="B1052" i="200"/>
  <c r="D1052" i="200" s="1"/>
  <c r="B1057" i="200"/>
  <c r="D1057" i="200" s="1"/>
  <c r="B1058" i="200"/>
  <c r="D1058" i="200" s="1"/>
  <c r="B1053" i="200"/>
  <c r="D1053" i="200" s="1"/>
  <c r="B1059" i="200"/>
  <c r="D1059" i="200" s="1"/>
  <c r="B1054" i="200"/>
  <c r="D1054" i="200" s="1"/>
  <c r="B1061" i="200"/>
  <c r="D1061" i="200" s="1"/>
  <c r="B1055" i="200"/>
  <c r="D1055" i="200" s="1"/>
  <c r="L1058" i="200"/>
  <c r="N1058" i="200" s="1"/>
  <c r="I1058" i="200"/>
  <c r="K1058" i="200" s="1"/>
  <c r="F1058" i="200"/>
  <c r="H1058" i="200" s="1"/>
  <c r="I1055" i="200"/>
  <c r="K1055" i="200" s="1"/>
  <c r="F1055" i="200"/>
  <c r="H1055" i="200" s="1"/>
  <c r="L1055" i="200"/>
  <c r="N1055" i="200" s="1"/>
  <c r="L1054" i="200"/>
  <c r="N1054" i="200" s="1"/>
  <c r="I1054" i="200"/>
  <c r="K1054" i="200" s="1"/>
  <c r="F1054" i="200"/>
  <c r="H1054" i="200" s="1"/>
  <c r="L1057" i="200"/>
  <c r="N1057" i="200" s="1"/>
  <c r="F1057" i="200"/>
  <c r="H1057" i="200" s="1"/>
  <c r="I1057" i="200"/>
  <c r="K1057" i="200" s="1"/>
  <c r="I1053" i="200"/>
  <c r="K1053" i="200" s="1"/>
  <c r="L1053" i="200"/>
  <c r="N1053" i="200" s="1"/>
  <c r="F1053" i="200"/>
  <c r="H1053" i="200" s="1"/>
  <c r="I1059" i="200"/>
  <c r="K1059" i="200" s="1"/>
  <c r="L1059" i="200"/>
  <c r="N1059" i="200" s="1"/>
  <c r="F1059" i="200"/>
  <c r="H1059" i="200" s="1"/>
  <c r="I1061" i="200"/>
  <c r="K1061" i="200" s="1"/>
  <c r="L1061" i="200"/>
  <c r="N1061" i="200" s="1"/>
  <c r="F1061" i="200"/>
  <c r="H1061" i="200" s="1"/>
  <c r="F1052" i="200"/>
  <c r="H1052" i="200" s="1"/>
  <c r="L1052" i="200"/>
  <c r="N1052" i="200" s="1"/>
  <c r="I1052" i="200"/>
  <c r="K1052" i="200" s="1"/>
  <c r="E1078" i="200"/>
  <c r="E1074" i="200"/>
  <c r="E1070" i="200"/>
  <c r="Q1066" i="200"/>
  <c r="B1085" i="200"/>
  <c r="E1079" i="200"/>
  <c r="E1075" i="200"/>
  <c r="E1071" i="200"/>
  <c r="D1066" i="200"/>
  <c r="E1081" i="200"/>
  <c r="E1073" i="200"/>
  <c r="E1076" i="200"/>
  <c r="B1070" i="200"/>
  <c r="E1077" i="200"/>
  <c r="E1072" i="200"/>
  <c r="E1080" i="200"/>
  <c r="F1056" i="200"/>
  <c r="H1056" i="200" s="1"/>
  <c r="L1056" i="200"/>
  <c r="N1056" i="200" s="1"/>
  <c r="I1056" i="200"/>
  <c r="K1056" i="200" s="1"/>
  <c r="E1063" i="200"/>
  <c r="I1051" i="200"/>
  <c r="L1051" i="200"/>
  <c r="F1051" i="200"/>
  <c r="D1051" i="200"/>
  <c r="I1062" i="200"/>
  <c r="K1062" i="200" s="1"/>
  <c r="L1062" i="200"/>
  <c r="N1062" i="200" s="1"/>
  <c r="F1062" i="200"/>
  <c r="H1062" i="200" s="1"/>
  <c r="F957" i="200"/>
  <c r="H957" i="200" s="1"/>
  <c r="I957" i="200"/>
  <c r="K957" i="200" s="1"/>
  <c r="L957" i="200"/>
  <c r="N957" i="200" s="1"/>
  <c r="E949" i="200"/>
  <c r="F937" i="200"/>
  <c r="L937" i="200"/>
  <c r="D937" i="200"/>
  <c r="I937" i="200"/>
  <c r="I940" i="200"/>
  <c r="K940" i="200" s="1"/>
  <c r="L940" i="200"/>
  <c r="N940" i="200" s="1"/>
  <c r="F940" i="200"/>
  <c r="H940" i="200" s="1"/>
  <c r="L959" i="200"/>
  <c r="N959" i="200" s="1"/>
  <c r="I959" i="200"/>
  <c r="K959" i="200" s="1"/>
  <c r="F959" i="200"/>
  <c r="H959" i="200" s="1"/>
  <c r="O946" i="200"/>
  <c r="L962" i="200"/>
  <c r="N962" i="200" s="1"/>
  <c r="F962" i="200"/>
  <c r="H962" i="200" s="1"/>
  <c r="I962" i="200"/>
  <c r="K962" i="200" s="1"/>
  <c r="E985" i="200"/>
  <c r="E981" i="200"/>
  <c r="E977" i="200"/>
  <c r="B990" i="200"/>
  <c r="E982" i="200"/>
  <c r="E976" i="200"/>
  <c r="E975" i="200"/>
  <c r="Q971" i="200"/>
  <c r="E980" i="200"/>
  <c r="E979" i="200"/>
  <c r="E978" i="200"/>
  <c r="E986" i="200"/>
  <c r="B975" i="200"/>
  <c r="E984" i="200"/>
  <c r="E983" i="200"/>
  <c r="D971" i="200"/>
  <c r="I942" i="200"/>
  <c r="K942" i="200" s="1"/>
  <c r="F942" i="200"/>
  <c r="H942" i="200" s="1"/>
  <c r="L942" i="200"/>
  <c r="N942" i="200" s="1"/>
  <c r="I938" i="200"/>
  <c r="K938" i="200" s="1"/>
  <c r="L938" i="200"/>
  <c r="N938" i="200" s="1"/>
  <c r="F938" i="200"/>
  <c r="H938" i="200" s="1"/>
  <c r="I944" i="200"/>
  <c r="K944" i="200" s="1"/>
  <c r="F944" i="200"/>
  <c r="H944" i="200" s="1"/>
  <c r="L944" i="200"/>
  <c r="N944" i="200" s="1"/>
  <c r="L958" i="200"/>
  <c r="N958" i="200" s="1"/>
  <c r="F958" i="200"/>
  <c r="H958" i="200" s="1"/>
  <c r="I958" i="200"/>
  <c r="K958" i="200" s="1"/>
  <c r="L963" i="200"/>
  <c r="N963" i="200" s="1"/>
  <c r="I963" i="200"/>
  <c r="K963" i="200" s="1"/>
  <c r="F963" i="200"/>
  <c r="H963" i="200" s="1"/>
  <c r="F966" i="200"/>
  <c r="H966" i="200" s="1"/>
  <c r="L966" i="200"/>
  <c r="N966" i="200" s="1"/>
  <c r="I966" i="200"/>
  <c r="K966" i="200" s="1"/>
  <c r="I956" i="200"/>
  <c r="E968" i="200"/>
  <c r="F956" i="200"/>
  <c r="L956" i="200"/>
  <c r="D956" i="200"/>
  <c r="O939" i="200"/>
  <c r="F941" i="200"/>
  <c r="H941" i="200" s="1"/>
  <c r="L941" i="200"/>
  <c r="N941" i="200" s="1"/>
  <c r="I941" i="200"/>
  <c r="K941" i="200" s="1"/>
  <c r="L943" i="200"/>
  <c r="N943" i="200" s="1"/>
  <c r="F943" i="200"/>
  <c r="H943" i="200" s="1"/>
  <c r="I943" i="200"/>
  <c r="K943" i="200" s="1"/>
  <c r="I948" i="200"/>
  <c r="K948" i="200" s="1"/>
  <c r="L948" i="200"/>
  <c r="N948" i="200" s="1"/>
  <c r="F948" i="200"/>
  <c r="H948" i="200" s="1"/>
  <c r="B965" i="200"/>
  <c r="D965" i="200" s="1"/>
  <c r="B961" i="200"/>
  <c r="D961" i="200" s="1"/>
  <c r="B957" i="200"/>
  <c r="D957" i="200" s="1"/>
  <c r="B962" i="200"/>
  <c r="D962" i="200" s="1"/>
  <c r="B963" i="200"/>
  <c r="D963" i="200" s="1"/>
  <c r="B967" i="200"/>
  <c r="D967" i="200" s="1"/>
  <c r="B964" i="200"/>
  <c r="D964" i="200" s="1"/>
  <c r="B959" i="200"/>
  <c r="D959" i="200" s="1"/>
  <c r="B958" i="200"/>
  <c r="D958" i="200" s="1"/>
  <c r="B960" i="200"/>
  <c r="D960" i="200" s="1"/>
  <c r="B966" i="200"/>
  <c r="D966" i="200" s="1"/>
  <c r="I967" i="200"/>
  <c r="K967" i="200" s="1"/>
  <c r="F967" i="200"/>
  <c r="H967" i="200" s="1"/>
  <c r="L967" i="200"/>
  <c r="N967" i="200" s="1"/>
  <c r="I960" i="200"/>
  <c r="K960" i="200" s="1"/>
  <c r="F960" i="200"/>
  <c r="H960" i="200" s="1"/>
  <c r="L960" i="200"/>
  <c r="N960" i="200" s="1"/>
  <c r="B945" i="200"/>
  <c r="D945" i="200" s="1"/>
  <c r="B941" i="200"/>
  <c r="D941" i="200" s="1"/>
  <c r="B946" i="200"/>
  <c r="D946" i="200" s="1"/>
  <c r="Q946" i="200" s="1"/>
  <c r="B940" i="200"/>
  <c r="D940" i="200" s="1"/>
  <c r="B948" i="200"/>
  <c r="D948" i="200" s="1"/>
  <c r="B947" i="200"/>
  <c r="D947" i="200" s="1"/>
  <c r="B939" i="200"/>
  <c r="D939" i="200" s="1"/>
  <c r="B938" i="200"/>
  <c r="D938" i="200" s="1"/>
  <c r="B944" i="200"/>
  <c r="D944" i="200" s="1"/>
  <c r="B943" i="200"/>
  <c r="D943" i="200" s="1"/>
  <c r="B942" i="200"/>
  <c r="D942" i="200" s="1"/>
  <c r="F961" i="200"/>
  <c r="H961" i="200" s="1"/>
  <c r="L961" i="200"/>
  <c r="N961" i="200" s="1"/>
  <c r="I961" i="200"/>
  <c r="K961" i="200" s="1"/>
  <c r="F965" i="200"/>
  <c r="H965" i="200" s="1"/>
  <c r="I965" i="200"/>
  <c r="K965" i="200" s="1"/>
  <c r="L965" i="200"/>
  <c r="N965" i="200" s="1"/>
  <c r="I964" i="200"/>
  <c r="K964" i="200" s="1"/>
  <c r="L964" i="200"/>
  <c r="N964" i="200" s="1"/>
  <c r="F964" i="200"/>
  <c r="H964" i="200" s="1"/>
  <c r="F832" i="200"/>
  <c r="H832" i="200" s="1"/>
  <c r="I832" i="200"/>
  <c r="K832" i="200" s="1"/>
  <c r="L832" i="200"/>
  <c r="N832" i="200" s="1"/>
  <c r="L829" i="200"/>
  <c r="N829" i="200" s="1"/>
  <c r="F829" i="200"/>
  <c r="H829" i="200" s="1"/>
  <c r="I829" i="200"/>
  <c r="K829" i="200" s="1"/>
  <c r="I833" i="200"/>
  <c r="K833" i="200" s="1"/>
  <c r="L833" i="200"/>
  <c r="N833" i="200" s="1"/>
  <c r="F833" i="200"/>
  <c r="H833" i="200" s="1"/>
  <c r="B832" i="200"/>
  <c r="D832" i="200" s="1"/>
  <c r="B828" i="200"/>
  <c r="B830" i="200"/>
  <c r="D830" i="200" s="1"/>
  <c r="Q830" i="200" s="1"/>
  <c r="B831" i="200"/>
  <c r="D831" i="200" s="1"/>
  <c r="B826" i="200"/>
  <c r="D826" i="200" s="1"/>
  <c r="B824" i="200"/>
  <c r="D824" i="200" s="1"/>
  <c r="B833" i="200"/>
  <c r="D833" i="200" s="1"/>
  <c r="B827" i="200"/>
  <c r="B825" i="200"/>
  <c r="D825" i="200" s="1"/>
  <c r="B834" i="200"/>
  <c r="D834" i="200" s="1"/>
  <c r="B829" i="200"/>
  <c r="D829" i="200" s="1"/>
  <c r="L834" i="200"/>
  <c r="N834" i="200" s="1"/>
  <c r="F834" i="200"/>
  <c r="H834" i="200" s="1"/>
  <c r="I834" i="200"/>
  <c r="K834" i="200" s="1"/>
  <c r="B857" i="200"/>
  <c r="E851" i="200"/>
  <c r="E847" i="200"/>
  <c r="E843" i="200"/>
  <c r="D838" i="200"/>
  <c r="E848" i="200"/>
  <c r="E842" i="200"/>
  <c r="E849" i="200"/>
  <c r="E844" i="200"/>
  <c r="E850" i="200"/>
  <c r="E845" i="200"/>
  <c r="B842" i="200"/>
  <c r="E852" i="200"/>
  <c r="E846" i="200"/>
  <c r="E853" i="200"/>
  <c r="Q838" i="200"/>
  <c r="I827" i="200"/>
  <c r="K827" i="200" s="1"/>
  <c r="D827" i="200"/>
  <c r="F827" i="200"/>
  <c r="H827" i="200" s="1"/>
  <c r="L827" i="200"/>
  <c r="N827" i="200" s="1"/>
  <c r="E835" i="200"/>
  <c r="F823" i="200"/>
  <c r="I823" i="200"/>
  <c r="L823" i="200"/>
  <c r="D823" i="200"/>
  <c r="F828" i="200"/>
  <c r="H828" i="200" s="1"/>
  <c r="I828" i="200"/>
  <c r="K828" i="200" s="1"/>
  <c r="D828" i="200"/>
  <c r="L828" i="200"/>
  <c r="N828" i="200" s="1"/>
  <c r="I831" i="200"/>
  <c r="K831" i="200" s="1"/>
  <c r="L831" i="200"/>
  <c r="N831" i="200" s="1"/>
  <c r="F831" i="200"/>
  <c r="H831" i="200" s="1"/>
  <c r="L731" i="200"/>
  <c r="N731" i="200" s="1"/>
  <c r="F731" i="200"/>
  <c r="H731" i="200" s="1"/>
  <c r="I731" i="200"/>
  <c r="K731" i="200" s="1"/>
  <c r="B717" i="200"/>
  <c r="D717" i="200" s="1"/>
  <c r="B713" i="200"/>
  <c r="D713" i="200" s="1"/>
  <c r="B718" i="200"/>
  <c r="D718" i="200" s="1"/>
  <c r="B714" i="200"/>
  <c r="D714" i="200" s="1"/>
  <c r="B710" i="200"/>
  <c r="D710" i="200" s="1"/>
  <c r="B715" i="200"/>
  <c r="D715" i="200" s="1"/>
  <c r="B716" i="200"/>
  <c r="D716" i="200" s="1"/>
  <c r="B719" i="200"/>
  <c r="D719" i="200" s="1"/>
  <c r="B711" i="200"/>
  <c r="D711" i="200" s="1"/>
  <c r="B720" i="200"/>
  <c r="D720" i="200" s="1"/>
  <c r="B712" i="200"/>
  <c r="F734" i="200"/>
  <c r="H734" i="200" s="1"/>
  <c r="I734" i="200"/>
  <c r="K734" i="200" s="1"/>
  <c r="L734" i="200"/>
  <c r="N734" i="200" s="1"/>
  <c r="F733" i="200"/>
  <c r="H733" i="200" s="1"/>
  <c r="I733" i="200"/>
  <c r="K733" i="200" s="1"/>
  <c r="L733" i="200"/>
  <c r="N733" i="200" s="1"/>
  <c r="I728" i="200"/>
  <c r="L728" i="200"/>
  <c r="D728" i="200"/>
  <c r="F728" i="200"/>
  <c r="E740" i="200"/>
  <c r="F738" i="200"/>
  <c r="H738" i="200" s="1"/>
  <c r="L738" i="200"/>
  <c r="N738" i="200" s="1"/>
  <c r="I738" i="200"/>
  <c r="K738" i="200" s="1"/>
  <c r="L719" i="200"/>
  <c r="N719" i="200" s="1"/>
  <c r="F719" i="200"/>
  <c r="H719" i="200" s="1"/>
  <c r="I719" i="200"/>
  <c r="K719" i="200" s="1"/>
  <c r="L711" i="200"/>
  <c r="N711" i="200" s="1"/>
  <c r="F711" i="200"/>
  <c r="H711" i="200" s="1"/>
  <c r="I711" i="200"/>
  <c r="K711" i="200" s="1"/>
  <c r="E721" i="200"/>
  <c r="F709" i="200"/>
  <c r="I709" i="200"/>
  <c r="L709" i="200"/>
  <c r="D709" i="200"/>
  <c r="I712" i="200"/>
  <c r="K712" i="200" s="1"/>
  <c r="L712" i="200"/>
  <c r="N712" i="200" s="1"/>
  <c r="D712" i="200"/>
  <c r="F712" i="200"/>
  <c r="H712" i="200" s="1"/>
  <c r="B737" i="200"/>
  <c r="D737" i="200" s="1"/>
  <c r="B733" i="200"/>
  <c r="D733" i="200" s="1"/>
  <c r="B729" i="200"/>
  <c r="D729" i="200" s="1"/>
  <c r="B738" i="200"/>
  <c r="D738" i="200" s="1"/>
  <c r="B734" i="200"/>
  <c r="D734" i="200" s="1"/>
  <c r="B730" i="200"/>
  <c r="D730" i="200" s="1"/>
  <c r="B735" i="200"/>
  <c r="D735" i="200" s="1"/>
  <c r="B736" i="200"/>
  <c r="D736" i="200" s="1"/>
  <c r="B739" i="200"/>
  <c r="D739" i="200" s="1"/>
  <c r="B731" i="200"/>
  <c r="D731" i="200" s="1"/>
  <c r="B732" i="200"/>
  <c r="D732" i="200" s="1"/>
  <c r="L735" i="200"/>
  <c r="N735" i="200" s="1"/>
  <c r="I735" i="200"/>
  <c r="K735" i="200" s="1"/>
  <c r="F735" i="200"/>
  <c r="H735" i="200" s="1"/>
  <c r="F737" i="200"/>
  <c r="H737" i="200" s="1"/>
  <c r="I737" i="200"/>
  <c r="K737" i="200" s="1"/>
  <c r="L737" i="200"/>
  <c r="N737" i="200" s="1"/>
  <c r="I732" i="200"/>
  <c r="K732" i="200" s="1"/>
  <c r="L732" i="200"/>
  <c r="N732" i="200" s="1"/>
  <c r="F732" i="200"/>
  <c r="H732" i="200" s="1"/>
  <c r="F730" i="200"/>
  <c r="H730" i="200" s="1"/>
  <c r="L730" i="200"/>
  <c r="N730" i="200" s="1"/>
  <c r="I730" i="200"/>
  <c r="K730" i="200" s="1"/>
  <c r="F713" i="200"/>
  <c r="H713" i="200" s="1"/>
  <c r="I713" i="200"/>
  <c r="K713" i="200" s="1"/>
  <c r="L713" i="200"/>
  <c r="N713" i="200" s="1"/>
  <c r="I716" i="200"/>
  <c r="K716" i="200" s="1"/>
  <c r="L716" i="200"/>
  <c r="N716" i="200" s="1"/>
  <c r="F716" i="200"/>
  <c r="H716" i="200" s="1"/>
  <c r="E757" i="200"/>
  <c r="E758" i="200"/>
  <c r="E756" i="200"/>
  <c r="E752" i="200"/>
  <c r="E748" i="200"/>
  <c r="D743" i="200"/>
  <c r="B762" i="200"/>
  <c r="E753" i="200"/>
  <c r="E749" i="200"/>
  <c r="E750" i="200"/>
  <c r="E747" i="200"/>
  <c r="E751" i="200"/>
  <c r="E754" i="200"/>
  <c r="B747" i="200"/>
  <c r="E755" i="200"/>
  <c r="Q743" i="200"/>
  <c r="I736" i="200"/>
  <c r="K736" i="200" s="1"/>
  <c r="L736" i="200"/>
  <c r="N736" i="200" s="1"/>
  <c r="F736" i="200"/>
  <c r="H736" i="200" s="1"/>
  <c r="O718" i="200"/>
  <c r="L739" i="200"/>
  <c r="N739" i="200" s="1"/>
  <c r="F739" i="200"/>
  <c r="H739" i="200" s="1"/>
  <c r="I739" i="200"/>
  <c r="K739" i="200" s="1"/>
  <c r="F717" i="200"/>
  <c r="H717" i="200" s="1"/>
  <c r="I717" i="200"/>
  <c r="K717" i="200" s="1"/>
  <c r="L717" i="200"/>
  <c r="N717" i="200" s="1"/>
  <c r="I720" i="200"/>
  <c r="K720" i="200" s="1"/>
  <c r="L720" i="200"/>
  <c r="N720" i="200" s="1"/>
  <c r="F720" i="200"/>
  <c r="H720" i="200" s="1"/>
  <c r="O715" i="200"/>
  <c r="F729" i="200"/>
  <c r="H729" i="200" s="1"/>
  <c r="I729" i="200"/>
  <c r="K729" i="200" s="1"/>
  <c r="L729" i="200"/>
  <c r="N729" i="200" s="1"/>
  <c r="O714" i="200"/>
  <c r="I595" i="200"/>
  <c r="L595" i="200"/>
  <c r="D595" i="200"/>
  <c r="E607" i="200"/>
  <c r="F595" i="200"/>
  <c r="I603" i="200"/>
  <c r="K603" i="200" s="1"/>
  <c r="L603" i="200"/>
  <c r="N603" i="200" s="1"/>
  <c r="F603" i="200"/>
  <c r="H603" i="200" s="1"/>
  <c r="O605" i="200"/>
  <c r="F596" i="200"/>
  <c r="H596" i="200" s="1"/>
  <c r="I596" i="200"/>
  <c r="K596" i="200" s="1"/>
  <c r="L596" i="200"/>
  <c r="N596" i="200" s="1"/>
  <c r="I601" i="200"/>
  <c r="K601" i="200" s="1"/>
  <c r="F601" i="200"/>
  <c r="H601" i="200" s="1"/>
  <c r="L601" i="200"/>
  <c r="N601" i="200" s="1"/>
  <c r="F600" i="200"/>
  <c r="H600" i="200" s="1"/>
  <c r="I600" i="200"/>
  <c r="K600" i="200" s="1"/>
  <c r="L600" i="200"/>
  <c r="N600" i="200" s="1"/>
  <c r="F604" i="200"/>
  <c r="H604" i="200" s="1"/>
  <c r="L604" i="200"/>
  <c r="N604" i="200" s="1"/>
  <c r="I604" i="200"/>
  <c r="K604" i="200" s="1"/>
  <c r="L602" i="200"/>
  <c r="N602" i="200" s="1"/>
  <c r="F602" i="200"/>
  <c r="H602" i="200" s="1"/>
  <c r="I602" i="200"/>
  <c r="K602" i="200" s="1"/>
  <c r="L606" i="200"/>
  <c r="N606" i="200" s="1"/>
  <c r="I606" i="200"/>
  <c r="K606" i="200" s="1"/>
  <c r="F606" i="200"/>
  <c r="H606" i="200" s="1"/>
  <c r="L598" i="200"/>
  <c r="N598" i="200" s="1"/>
  <c r="I598" i="200"/>
  <c r="K598" i="200" s="1"/>
  <c r="F598" i="200"/>
  <c r="H598" i="200" s="1"/>
  <c r="B604" i="200"/>
  <c r="D604" i="200" s="1"/>
  <c r="B600" i="200"/>
  <c r="D600" i="200" s="1"/>
  <c r="B603" i="200"/>
  <c r="D603" i="200" s="1"/>
  <c r="B596" i="200"/>
  <c r="D596" i="200" s="1"/>
  <c r="B605" i="200"/>
  <c r="D605" i="200" s="1"/>
  <c r="B599" i="200"/>
  <c r="B597" i="200"/>
  <c r="D597" i="200" s="1"/>
  <c r="B606" i="200"/>
  <c r="D606" i="200" s="1"/>
  <c r="B602" i="200"/>
  <c r="D602" i="200" s="1"/>
  <c r="B601" i="200"/>
  <c r="D601" i="200" s="1"/>
  <c r="B598" i="200"/>
  <c r="D598" i="200" s="1"/>
  <c r="E623" i="200"/>
  <c r="E619" i="200"/>
  <c r="E615" i="200"/>
  <c r="D610" i="200"/>
  <c r="E622" i="200"/>
  <c r="E617" i="200"/>
  <c r="B614" i="200"/>
  <c r="E618" i="200"/>
  <c r="Q610" i="200"/>
  <c r="B629" i="200"/>
  <c r="E624" i="200"/>
  <c r="E620" i="200"/>
  <c r="E614" i="200"/>
  <c r="E616" i="200"/>
  <c r="E625" i="200"/>
  <c r="E621" i="200"/>
  <c r="I599" i="200"/>
  <c r="K599" i="200" s="1"/>
  <c r="L599" i="200"/>
  <c r="N599" i="200" s="1"/>
  <c r="D599" i="200"/>
  <c r="F599" i="200"/>
  <c r="H599" i="200" s="1"/>
  <c r="O597" i="200"/>
  <c r="F488" i="200"/>
  <c r="H488" i="200" s="1"/>
  <c r="L488" i="200"/>
  <c r="N488" i="200" s="1"/>
  <c r="D488" i="200"/>
  <c r="I488" i="200"/>
  <c r="K488" i="200" s="1"/>
  <c r="I501" i="200"/>
  <c r="K501" i="200" s="1"/>
  <c r="F501" i="200"/>
  <c r="H501" i="200" s="1"/>
  <c r="L501" i="200"/>
  <c r="N501" i="200" s="1"/>
  <c r="B508" i="200"/>
  <c r="D508" i="200" s="1"/>
  <c r="B504" i="200"/>
  <c r="D504" i="200" s="1"/>
  <c r="B510" i="200"/>
  <c r="D510" i="200" s="1"/>
  <c r="B506" i="200"/>
  <c r="D506" i="200" s="1"/>
  <c r="B502" i="200"/>
  <c r="D502" i="200" s="1"/>
  <c r="B511" i="200"/>
  <c r="D511" i="200" s="1"/>
  <c r="B503" i="200"/>
  <c r="D503" i="200" s="1"/>
  <c r="B509" i="200"/>
  <c r="D509" i="200" s="1"/>
  <c r="B505" i="200"/>
  <c r="B501" i="200"/>
  <c r="D501" i="200" s="1"/>
  <c r="B507" i="200"/>
  <c r="D507" i="200" s="1"/>
  <c r="O490" i="200"/>
  <c r="Q490" i="200" s="1"/>
  <c r="F492" i="200"/>
  <c r="H492" i="200" s="1"/>
  <c r="L492" i="200"/>
  <c r="N492" i="200" s="1"/>
  <c r="D492" i="200"/>
  <c r="I492" i="200"/>
  <c r="K492" i="200" s="1"/>
  <c r="O484" i="200"/>
  <c r="Q484" i="200" s="1"/>
  <c r="E493" i="200"/>
  <c r="I481" i="200"/>
  <c r="L481" i="200"/>
  <c r="D481" i="200"/>
  <c r="F481" i="200"/>
  <c r="I505" i="200"/>
  <c r="K505" i="200" s="1"/>
  <c r="L505" i="200"/>
  <c r="N505" i="200" s="1"/>
  <c r="D505" i="200"/>
  <c r="F505" i="200"/>
  <c r="H505" i="200" s="1"/>
  <c r="I503" i="200"/>
  <c r="K503" i="200" s="1"/>
  <c r="F503" i="200"/>
  <c r="H503" i="200" s="1"/>
  <c r="L503" i="200"/>
  <c r="N503" i="200" s="1"/>
  <c r="I489" i="200"/>
  <c r="K489" i="200" s="1"/>
  <c r="F489" i="200"/>
  <c r="H489" i="200" s="1"/>
  <c r="L489" i="200"/>
  <c r="N489" i="200" s="1"/>
  <c r="D489" i="200"/>
  <c r="L506" i="200"/>
  <c r="N506" i="200" s="1"/>
  <c r="F506" i="200"/>
  <c r="H506" i="200" s="1"/>
  <c r="I506" i="200"/>
  <c r="K506" i="200" s="1"/>
  <c r="I485" i="200"/>
  <c r="K485" i="200" s="1"/>
  <c r="L485" i="200"/>
  <c r="N485" i="200" s="1"/>
  <c r="D485" i="200"/>
  <c r="F485" i="200"/>
  <c r="H485" i="200" s="1"/>
  <c r="F508" i="200"/>
  <c r="H508" i="200" s="1"/>
  <c r="L508" i="200"/>
  <c r="N508" i="200" s="1"/>
  <c r="I508" i="200"/>
  <c r="K508" i="200" s="1"/>
  <c r="I509" i="200"/>
  <c r="K509" i="200" s="1"/>
  <c r="F509" i="200"/>
  <c r="H509" i="200" s="1"/>
  <c r="L509" i="200"/>
  <c r="N509" i="200" s="1"/>
  <c r="I507" i="200"/>
  <c r="K507" i="200" s="1"/>
  <c r="F507" i="200"/>
  <c r="H507" i="200" s="1"/>
  <c r="L507" i="200"/>
  <c r="N507" i="200" s="1"/>
  <c r="L502" i="200"/>
  <c r="N502" i="200" s="1"/>
  <c r="F502" i="200"/>
  <c r="H502" i="200" s="1"/>
  <c r="I502" i="200"/>
  <c r="K502" i="200" s="1"/>
  <c r="F483" i="200"/>
  <c r="H483" i="200" s="1"/>
  <c r="L483" i="200"/>
  <c r="N483" i="200" s="1"/>
  <c r="D483" i="200"/>
  <c r="I483" i="200"/>
  <c r="K483" i="200" s="1"/>
  <c r="I487" i="200"/>
  <c r="K487" i="200" s="1"/>
  <c r="L487" i="200"/>
  <c r="N487" i="200" s="1"/>
  <c r="D487" i="200"/>
  <c r="F487" i="200"/>
  <c r="H487" i="200" s="1"/>
  <c r="E527" i="200"/>
  <c r="E523" i="200"/>
  <c r="E519" i="200"/>
  <c r="Q515" i="200"/>
  <c r="E529" i="200"/>
  <c r="E525" i="200"/>
  <c r="E521" i="200"/>
  <c r="E530" i="200"/>
  <c r="E522" i="200"/>
  <c r="D515" i="200"/>
  <c r="E524" i="200"/>
  <c r="B534" i="200"/>
  <c r="E520" i="200"/>
  <c r="E526" i="200"/>
  <c r="E528" i="200"/>
  <c r="B519" i="200"/>
  <c r="I511" i="200"/>
  <c r="K511" i="200" s="1"/>
  <c r="L511" i="200"/>
  <c r="N511" i="200" s="1"/>
  <c r="F511" i="200"/>
  <c r="H511" i="200" s="1"/>
  <c r="E512" i="200"/>
  <c r="F500" i="200"/>
  <c r="L500" i="200"/>
  <c r="D500" i="200"/>
  <c r="I500" i="200"/>
  <c r="I491" i="200"/>
  <c r="K491" i="200" s="1"/>
  <c r="F491" i="200"/>
  <c r="H491" i="200" s="1"/>
  <c r="L491" i="200"/>
  <c r="N491" i="200" s="1"/>
  <c r="D491" i="200"/>
  <c r="O510" i="200"/>
  <c r="H367" i="200"/>
  <c r="F371" i="200"/>
  <c r="H371" i="200" s="1"/>
  <c r="L371" i="200"/>
  <c r="N371" i="200" s="1"/>
  <c r="I371" i="200"/>
  <c r="K371" i="200" s="1"/>
  <c r="I370" i="200"/>
  <c r="K370" i="200" s="1"/>
  <c r="L370" i="200"/>
  <c r="N370" i="200" s="1"/>
  <c r="F370" i="200"/>
  <c r="H370" i="200" s="1"/>
  <c r="I368" i="200"/>
  <c r="F368" i="200"/>
  <c r="H368" i="200" s="1"/>
  <c r="L368" i="200"/>
  <c r="N368" i="200" s="1"/>
  <c r="O377" i="200"/>
  <c r="F376" i="200"/>
  <c r="H376" i="200" s="1"/>
  <c r="L376" i="200"/>
  <c r="N376" i="200" s="1"/>
  <c r="I376" i="200"/>
  <c r="K376" i="200" s="1"/>
  <c r="I374" i="200"/>
  <c r="K374" i="200" s="1"/>
  <c r="F374" i="200"/>
  <c r="H374" i="200" s="1"/>
  <c r="L374" i="200"/>
  <c r="N374" i="200" s="1"/>
  <c r="L373" i="200"/>
  <c r="N373" i="200" s="1"/>
  <c r="F373" i="200"/>
  <c r="H373" i="200" s="1"/>
  <c r="I373" i="200"/>
  <c r="K373" i="200" s="1"/>
  <c r="E396" i="200"/>
  <c r="E392" i="200"/>
  <c r="E388" i="200"/>
  <c r="B401" i="200"/>
  <c r="E395" i="200"/>
  <c r="E390" i="200"/>
  <c r="E386" i="200"/>
  <c r="Q382" i="200"/>
  <c r="E391" i="200"/>
  <c r="B386" i="200"/>
  <c r="E397" i="200"/>
  <c r="E389" i="200"/>
  <c r="D382" i="200"/>
  <c r="E387" i="200"/>
  <c r="E394" i="200"/>
  <c r="E393" i="200"/>
  <c r="I378" i="200"/>
  <c r="K378" i="200" s="1"/>
  <c r="F378" i="200"/>
  <c r="H378" i="200" s="1"/>
  <c r="L378" i="200"/>
  <c r="N378" i="200" s="1"/>
  <c r="O375" i="200"/>
  <c r="N367" i="200"/>
  <c r="L372" i="200"/>
  <c r="N372" i="200" s="1"/>
  <c r="F372" i="200"/>
  <c r="H372" i="200" s="1"/>
  <c r="I372" i="200"/>
  <c r="K372" i="200" s="1"/>
  <c r="B375" i="200"/>
  <c r="D375" i="200" s="1"/>
  <c r="B371" i="200"/>
  <c r="D371" i="200" s="1"/>
  <c r="B376" i="200"/>
  <c r="D376" i="200" s="1"/>
  <c r="B378" i="200"/>
  <c r="D378" i="200" s="1"/>
  <c r="B373" i="200"/>
  <c r="D373" i="200" s="1"/>
  <c r="B368" i="200"/>
  <c r="D368" i="200" s="1"/>
  <c r="B377" i="200"/>
  <c r="D377" i="200" s="1"/>
  <c r="Q377" i="200" s="1"/>
  <c r="B370" i="200"/>
  <c r="D370" i="200" s="1"/>
  <c r="B369" i="200"/>
  <c r="B374" i="200"/>
  <c r="D374" i="200" s="1"/>
  <c r="B372" i="200"/>
  <c r="D372" i="200" s="1"/>
  <c r="L369" i="200"/>
  <c r="N369" i="200" s="1"/>
  <c r="D369" i="200"/>
  <c r="I369" i="200"/>
  <c r="K369" i="200" s="1"/>
  <c r="F369" i="200"/>
  <c r="H369" i="200" s="1"/>
  <c r="F263" i="200"/>
  <c r="H263" i="200" s="1"/>
  <c r="L263" i="200"/>
  <c r="N263" i="200" s="1"/>
  <c r="I263" i="200"/>
  <c r="K263" i="200" s="1"/>
  <c r="D263" i="200"/>
  <c r="I256" i="200"/>
  <c r="K256" i="200" s="1"/>
  <c r="D256" i="200"/>
  <c r="L256" i="200"/>
  <c r="N256" i="200" s="1"/>
  <c r="F256" i="200"/>
  <c r="H256" i="200" s="1"/>
  <c r="L257" i="200"/>
  <c r="N257" i="200" s="1"/>
  <c r="D257" i="200"/>
  <c r="F257" i="200"/>
  <c r="H257" i="200" s="1"/>
  <c r="I257" i="200"/>
  <c r="K257" i="200" s="1"/>
  <c r="I258" i="200"/>
  <c r="K258" i="200" s="1"/>
  <c r="F258" i="200"/>
  <c r="H258" i="200" s="1"/>
  <c r="L258" i="200"/>
  <c r="N258" i="200" s="1"/>
  <c r="D258" i="200"/>
  <c r="H253" i="200"/>
  <c r="F255" i="200"/>
  <c r="H255" i="200" s="1"/>
  <c r="D255" i="200"/>
  <c r="L255" i="200"/>
  <c r="N255" i="200" s="1"/>
  <c r="I255" i="200"/>
  <c r="K255" i="200" s="1"/>
  <c r="E265" i="200"/>
  <c r="O264" i="200"/>
  <c r="Q264" i="200" s="1"/>
  <c r="D260" i="200"/>
  <c r="L260" i="200"/>
  <c r="N260" i="200" s="1"/>
  <c r="I260" i="200"/>
  <c r="K260" i="200" s="1"/>
  <c r="F260" i="200"/>
  <c r="H260" i="200" s="1"/>
  <c r="B287" i="200"/>
  <c r="E282" i="200"/>
  <c r="E278" i="200"/>
  <c r="E274" i="200"/>
  <c r="E283" i="200"/>
  <c r="E281" i="200"/>
  <c r="E276" i="200"/>
  <c r="E279" i="200"/>
  <c r="E273" i="200"/>
  <c r="E272" i="200"/>
  <c r="Q268" i="200"/>
  <c r="E277" i="200"/>
  <c r="B272" i="200"/>
  <c r="D268" i="200"/>
  <c r="E280" i="200"/>
  <c r="E275" i="200"/>
  <c r="I262" i="200"/>
  <c r="K262" i="200" s="1"/>
  <c r="D262" i="200"/>
  <c r="L262" i="200"/>
  <c r="N262" i="200" s="1"/>
  <c r="F262" i="200"/>
  <c r="H262" i="200" s="1"/>
  <c r="O259" i="200"/>
  <c r="Q259" i="200" s="1"/>
  <c r="L261" i="200"/>
  <c r="N261" i="200" s="1"/>
  <c r="D261" i="200"/>
  <c r="I261" i="200"/>
  <c r="K261" i="200" s="1"/>
  <c r="F261" i="200"/>
  <c r="H261" i="200" s="1"/>
  <c r="I254" i="200"/>
  <c r="K254" i="200" s="1"/>
  <c r="L254" i="200"/>
  <c r="N254" i="200" s="1"/>
  <c r="D254" i="200"/>
  <c r="F254" i="200"/>
  <c r="H254" i="200" s="1"/>
  <c r="K253" i="200"/>
  <c r="N253" i="200"/>
  <c r="E166" i="200"/>
  <c r="E162" i="200"/>
  <c r="E158" i="200"/>
  <c r="Q154" i="200"/>
  <c r="E167" i="200"/>
  <c r="E163" i="200"/>
  <c r="E159" i="200"/>
  <c r="D154" i="200"/>
  <c r="E168" i="200"/>
  <c r="E165" i="200"/>
  <c r="B173" i="200"/>
  <c r="E160" i="200"/>
  <c r="E169" i="200"/>
  <c r="E161" i="200"/>
  <c r="E164" i="200"/>
  <c r="B158" i="200"/>
  <c r="F148" i="200"/>
  <c r="H148" i="200" s="1"/>
  <c r="L148" i="200"/>
  <c r="N148" i="200" s="1"/>
  <c r="I148" i="200"/>
  <c r="K148" i="200" s="1"/>
  <c r="F140" i="200"/>
  <c r="H140" i="200" s="1"/>
  <c r="I140" i="200"/>
  <c r="K140" i="200" s="1"/>
  <c r="L140" i="200"/>
  <c r="N140" i="200" s="1"/>
  <c r="F147" i="200"/>
  <c r="H147" i="200" s="1"/>
  <c r="I147" i="200"/>
  <c r="K147" i="200" s="1"/>
  <c r="L147" i="200"/>
  <c r="N147" i="200" s="1"/>
  <c r="L145" i="200"/>
  <c r="N145" i="200" s="1"/>
  <c r="I145" i="200"/>
  <c r="K145" i="200" s="1"/>
  <c r="F145" i="200"/>
  <c r="H145" i="200" s="1"/>
  <c r="E151" i="200"/>
  <c r="F139" i="200"/>
  <c r="I139" i="200"/>
  <c r="L139" i="200"/>
  <c r="D139" i="200"/>
  <c r="I142" i="200"/>
  <c r="K142" i="200" s="1"/>
  <c r="L142" i="200"/>
  <c r="N142" i="200" s="1"/>
  <c r="F142" i="200"/>
  <c r="H142" i="200" s="1"/>
  <c r="L141" i="200"/>
  <c r="N141" i="200" s="1"/>
  <c r="I141" i="200"/>
  <c r="K141" i="200" s="1"/>
  <c r="F141" i="200"/>
  <c r="H141" i="200" s="1"/>
  <c r="F144" i="200"/>
  <c r="H144" i="200" s="1"/>
  <c r="L144" i="200"/>
  <c r="N144" i="200" s="1"/>
  <c r="I144" i="200"/>
  <c r="K144" i="200" s="1"/>
  <c r="I146" i="200"/>
  <c r="K146" i="200" s="1"/>
  <c r="L146" i="200"/>
  <c r="N146" i="200" s="1"/>
  <c r="F146" i="200"/>
  <c r="H146" i="200" s="1"/>
  <c r="B147" i="200"/>
  <c r="D147" i="200" s="1"/>
  <c r="B143" i="200"/>
  <c r="D143" i="200" s="1"/>
  <c r="B148" i="200"/>
  <c r="D148" i="200" s="1"/>
  <c r="B144" i="200"/>
  <c r="D144" i="200" s="1"/>
  <c r="B150" i="200"/>
  <c r="D150" i="200" s="1"/>
  <c r="B142" i="200"/>
  <c r="D142" i="200" s="1"/>
  <c r="B145" i="200"/>
  <c r="D145" i="200" s="1"/>
  <c r="B140" i="200"/>
  <c r="D140" i="200" s="1"/>
  <c r="B146" i="200"/>
  <c r="D146" i="200" s="1"/>
  <c r="B141" i="200"/>
  <c r="D141" i="200" s="1"/>
  <c r="B149" i="200"/>
  <c r="D149" i="200" s="1"/>
  <c r="L149" i="200"/>
  <c r="N149" i="200" s="1"/>
  <c r="I149" i="200"/>
  <c r="K149" i="200" s="1"/>
  <c r="F149" i="200"/>
  <c r="H149" i="200" s="1"/>
  <c r="F143" i="200"/>
  <c r="H143" i="200" s="1"/>
  <c r="I143" i="200"/>
  <c r="K143" i="200" s="1"/>
  <c r="L143" i="200"/>
  <c r="N143" i="200" s="1"/>
  <c r="I150" i="200"/>
  <c r="K150" i="200" s="1"/>
  <c r="L150" i="200"/>
  <c r="N150" i="200" s="1"/>
  <c r="F150" i="200"/>
  <c r="H150" i="200" s="1"/>
  <c r="L126" i="200"/>
  <c r="N126" i="200" s="1"/>
  <c r="I126" i="200"/>
  <c r="K126" i="200" s="1"/>
  <c r="F126" i="200"/>
  <c r="H126" i="200" s="1"/>
  <c r="L102" i="200"/>
  <c r="N102" i="200" s="1"/>
  <c r="F102" i="200"/>
  <c r="H102" i="200" s="1"/>
  <c r="I102" i="200"/>
  <c r="K102" i="200" s="1"/>
  <c r="L106" i="200"/>
  <c r="N106" i="200" s="1"/>
  <c r="F106" i="200"/>
  <c r="H106" i="200" s="1"/>
  <c r="I106" i="200"/>
  <c r="K106" i="200" s="1"/>
  <c r="F104" i="200"/>
  <c r="H104" i="200" s="1"/>
  <c r="I104" i="200"/>
  <c r="K104" i="200" s="1"/>
  <c r="L104" i="200"/>
  <c r="N104" i="200" s="1"/>
  <c r="I107" i="200"/>
  <c r="K107" i="200" s="1"/>
  <c r="L107" i="200"/>
  <c r="N107" i="200" s="1"/>
  <c r="F107" i="200"/>
  <c r="H107" i="200" s="1"/>
  <c r="B112" i="200"/>
  <c r="D112" i="200" s="1"/>
  <c r="B108" i="200"/>
  <c r="D108" i="200" s="1"/>
  <c r="B104" i="200"/>
  <c r="D104" i="200" s="1"/>
  <c r="B109" i="200"/>
  <c r="D109" i="200" s="1"/>
  <c r="B105" i="200"/>
  <c r="D105" i="200" s="1"/>
  <c r="B111" i="200"/>
  <c r="D111" i="200" s="1"/>
  <c r="B103" i="200"/>
  <c r="D103" i="200" s="1"/>
  <c r="B106" i="200"/>
  <c r="D106" i="200" s="1"/>
  <c r="B107" i="200"/>
  <c r="D107" i="200" s="1"/>
  <c r="B102" i="200"/>
  <c r="D102" i="200" s="1"/>
  <c r="B110" i="200"/>
  <c r="D110" i="200" s="1"/>
  <c r="O105" i="200"/>
  <c r="L130" i="200"/>
  <c r="N130" i="200" s="1"/>
  <c r="F130" i="200"/>
  <c r="H130" i="200" s="1"/>
  <c r="I130" i="200"/>
  <c r="K130" i="200" s="1"/>
  <c r="B128" i="200"/>
  <c r="D128" i="200" s="1"/>
  <c r="B124" i="200"/>
  <c r="D124" i="200" s="1"/>
  <c r="B129" i="200"/>
  <c r="D129" i="200" s="1"/>
  <c r="B125" i="200"/>
  <c r="D125" i="200" s="1"/>
  <c r="B121" i="200"/>
  <c r="D121" i="200" s="1"/>
  <c r="B126" i="200"/>
  <c r="D126" i="200" s="1"/>
  <c r="B131" i="200"/>
  <c r="D131" i="200" s="1"/>
  <c r="B127" i="200"/>
  <c r="D127" i="200" s="1"/>
  <c r="B123" i="200"/>
  <c r="D123" i="200" s="1"/>
  <c r="B130" i="200"/>
  <c r="D130" i="200" s="1"/>
  <c r="B122" i="200"/>
  <c r="D122" i="200" s="1"/>
  <c r="F108" i="200"/>
  <c r="H108" i="200" s="1"/>
  <c r="I108" i="200"/>
  <c r="K108" i="200" s="1"/>
  <c r="L108" i="200"/>
  <c r="N108" i="200" s="1"/>
  <c r="I111" i="200"/>
  <c r="K111" i="200" s="1"/>
  <c r="L111" i="200"/>
  <c r="N111" i="200" s="1"/>
  <c r="F111" i="200"/>
  <c r="H111" i="200" s="1"/>
  <c r="L110" i="200"/>
  <c r="N110" i="200" s="1"/>
  <c r="I110" i="200"/>
  <c r="K110" i="200" s="1"/>
  <c r="F110" i="200"/>
  <c r="H110" i="200" s="1"/>
  <c r="F125" i="200"/>
  <c r="H125" i="200" s="1"/>
  <c r="I125" i="200"/>
  <c r="K125" i="200" s="1"/>
  <c r="L125" i="200"/>
  <c r="N125" i="200" s="1"/>
  <c r="E132" i="200"/>
  <c r="F120" i="200"/>
  <c r="I120" i="200"/>
  <c r="L120" i="200"/>
  <c r="D120" i="200"/>
  <c r="I123" i="200"/>
  <c r="K123" i="200" s="1"/>
  <c r="L123" i="200"/>
  <c r="N123" i="200" s="1"/>
  <c r="F123" i="200"/>
  <c r="H123" i="200" s="1"/>
  <c r="F112" i="200"/>
  <c r="H112" i="200" s="1"/>
  <c r="I112" i="200"/>
  <c r="K112" i="200" s="1"/>
  <c r="L112" i="200"/>
  <c r="N112" i="200" s="1"/>
  <c r="F109" i="200"/>
  <c r="H109" i="200" s="1"/>
  <c r="I109" i="200"/>
  <c r="K109" i="200" s="1"/>
  <c r="L109" i="200"/>
  <c r="N109" i="200" s="1"/>
  <c r="E113" i="200"/>
  <c r="L101" i="200"/>
  <c r="D101" i="200"/>
  <c r="F101" i="200"/>
  <c r="I101" i="200"/>
  <c r="F121" i="200"/>
  <c r="H121" i="200" s="1"/>
  <c r="L121" i="200"/>
  <c r="N121" i="200" s="1"/>
  <c r="I121" i="200"/>
  <c r="K121" i="200" s="1"/>
  <c r="F124" i="200"/>
  <c r="H124" i="200" s="1"/>
  <c r="I124" i="200"/>
  <c r="K124" i="200" s="1"/>
  <c r="L124" i="200"/>
  <c r="N124" i="200" s="1"/>
  <c r="I127" i="200"/>
  <c r="K127" i="200" s="1"/>
  <c r="L127" i="200"/>
  <c r="N127" i="200" s="1"/>
  <c r="F127" i="200"/>
  <c r="H127" i="200" s="1"/>
  <c r="I103" i="200"/>
  <c r="K103" i="200" s="1"/>
  <c r="L103" i="200"/>
  <c r="N103" i="200" s="1"/>
  <c r="F103" i="200"/>
  <c r="H103" i="200" s="1"/>
  <c r="L122" i="200"/>
  <c r="N122" i="200" s="1"/>
  <c r="F122" i="200"/>
  <c r="H122" i="200" s="1"/>
  <c r="I122" i="200"/>
  <c r="K122" i="200" s="1"/>
  <c r="F129" i="200"/>
  <c r="H129" i="200" s="1"/>
  <c r="L129" i="200"/>
  <c r="N129" i="200" s="1"/>
  <c r="I129" i="200"/>
  <c r="K129" i="200" s="1"/>
  <c r="F128" i="200"/>
  <c r="H128" i="200" s="1"/>
  <c r="I128" i="200"/>
  <c r="K128" i="200" s="1"/>
  <c r="L128" i="200"/>
  <c r="N128" i="200" s="1"/>
  <c r="I131" i="200"/>
  <c r="K131" i="200" s="1"/>
  <c r="L131" i="200"/>
  <c r="N131" i="200" s="1"/>
  <c r="F131" i="200"/>
  <c r="H131" i="200" s="1"/>
  <c r="L73" i="200"/>
  <c r="N73" i="200" s="1"/>
  <c r="D73" i="200"/>
  <c r="I73" i="200"/>
  <c r="K73" i="200" s="1"/>
  <c r="F73" i="200"/>
  <c r="H73" i="200" s="1"/>
  <c r="L65" i="200"/>
  <c r="N65" i="200" s="1"/>
  <c r="D65" i="200"/>
  <c r="F65" i="200"/>
  <c r="H65" i="200" s="1"/>
  <c r="I65" i="200"/>
  <c r="K65" i="200" s="1"/>
  <c r="F91" i="200"/>
  <c r="H91" i="200" s="1"/>
  <c r="I91" i="200"/>
  <c r="K91" i="200" s="1"/>
  <c r="L91" i="200"/>
  <c r="N91" i="200" s="1"/>
  <c r="L93" i="200"/>
  <c r="N93" i="200" s="1"/>
  <c r="F93" i="200"/>
  <c r="H93" i="200" s="1"/>
  <c r="I93" i="200"/>
  <c r="K93" i="200" s="1"/>
  <c r="I66" i="200"/>
  <c r="K66" i="200" s="1"/>
  <c r="L66" i="200"/>
  <c r="N66" i="200" s="1"/>
  <c r="F66" i="200"/>
  <c r="H66" i="200" s="1"/>
  <c r="D66" i="200"/>
  <c r="L85" i="200"/>
  <c r="N85" i="200" s="1"/>
  <c r="I85" i="200"/>
  <c r="K85" i="200" s="1"/>
  <c r="F85" i="200"/>
  <c r="H85" i="200" s="1"/>
  <c r="B91" i="200"/>
  <c r="D91" i="200" s="1"/>
  <c r="B87" i="200"/>
  <c r="D87" i="200" s="1"/>
  <c r="B83" i="200"/>
  <c r="D83" i="200" s="1"/>
  <c r="B89" i="200"/>
  <c r="D89" i="200" s="1"/>
  <c r="B84" i="200"/>
  <c r="D84" i="200" s="1"/>
  <c r="B88" i="200"/>
  <c r="D88" i="200" s="1"/>
  <c r="B90" i="200"/>
  <c r="D90" i="200" s="1"/>
  <c r="B85" i="200"/>
  <c r="D85" i="200" s="1"/>
  <c r="B93" i="200"/>
  <c r="D93" i="200" s="1"/>
  <c r="B92" i="200"/>
  <c r="D92" i="200" s="1"/>
  <c r="B86" i="200"/>
  <c r="D86" i="200" s="1"/>
  <c r="I82" i="200"/>
  <c r="E94" i="200"/>
  <c r="L82" i="200"/>
  <c r="F82" i="200"/>
  <c r="D82" i="200"/>
  <c r="I70" i="200"/>
  <c r="K70" i="200" s="1"/>
  <c r="L70" i="200"/>
  <c r="N70" i="200" s="1"/>
  <c r="F70" i="200"/>
  <c r="H70" i="200" s="1"/>
  <c r="D70" i="200"/>
  <c r="F71" i="200"/>
  <c r="H71" i="200" s="1"/>
  <c r="L71" i="200"/>
  <c r="N71" i="200" s="1"/>
  <c r="D71" i="200"/>
  <c r="I71" i="200"/>
  <c r="K71" i="200" s="1"/>
  <c r="E75" i="200"/>
  <c r="F63" i="200"/>
  <c r="I63" i="200"/>
  <c r="L63" i="200"/>
  <c r="D63" i="200"/>
  <c r="O64" i="200"/>
  <c r="Q64" i="200" s="1"/>
  <c r="L84" i="200"/>
  <c r="N84" i="200" s="1"/>
  <c r="F84" i="200"/>
  <c r="H84" i="200" s="1"/>
  <c r="I84" i="200"/>
  <c r="K84" i="200" s="1"/>
  <c r="F83" i="200"/>
  <c r="H83" i="200" s="1"/>
  <c r="L83" i="200"/>
  <c r="N83" i="200" s="1"/>
  <c r="I83" i="200"/>
  <c r="K83" i="200" s="1"/>
  <c r="F87" i="200"/>
  <c r="H87" i="200" s="1"/>
  <c r="I87" i="200"/>
  <c r="K87" i="200" s="1"/>
  <c r="L87" i="200"/>
  <c r="N87" i="200" s="1"/>
  <c r="I86" i="200"/>
  <c r="K86" i="200" s="1"/>
  <c r="L86" i="200"/>
  <c r="N86" i="200" s="1"/>
  <c r="F86" i="200"/>
  <c r="H86" i="200" s="1"/>
  <c r="I68" i="200"/>
  <c r="K68" i="200" s="1"/>
  <c r="D68" i="200"/>
  <c r="L68" i="200"/>
  <c r="N68" i="200" s="1"/>
  <c r="F68" i="200"/>
  <c r="H68" i="200" s="1"/>
  <c r="I74" i="200"/>
  <c r="K74" i="200" s="1"/>
  <c r="F74" i="200"/>
  <c r="H74" i="200" s="1"/>
  <c r="D74" i="200"/>
  <c r="L74" i="200"/>
  <c r="N74" i="200" s="1"/>
  <c r="L89" i="200"/>
  <c r="N89" i="200" s="1"/>
  <c r="F89" i="200"/>
  <c r="H89" i="200" s="1"/>
  <c r="I89" i="200"/>
  <c r="K89" i="200" s="1"/>
  <c r="L88" i="200"/>
  <c r="N88" i="200" s="1"/>
  <c r="F88" i="200"/>
  <c r="H88" i="200" s="1"/>
  <c r="I88" i="200"/>
  <c r="K88" i="200" s="1"/>
  <c r="L92" i="200"/>
  <c r="N92" i="200" s="1"/>
  <c r="I92" i="200"/>
  <c r="K92" i="200" s="1"/>
  <c r="F92" i="200"/>
  <c r="H92" i="200" s="1"/>
  <c r="I90" i="200"/>
  <c r="K90" i="200" s="1"/>
  <c r="L90" i="200"/>
  <c r="N90" i="200" s="1"/>
  <c r="F90" i="200"/>
  <c r="H90" i="200" s="1"/>
  <c r="G3544" i="199"/>
  <c r="G3542" i="199"/>
  <c r="B3551" i="199"/>
  <c r="D3551" i="199" s="1"/>
  <c r="B3547" i="199"/>
  <c r="D3547" i="199" s="1"/>
  <c r="B3543" i="199"/>
  <c r="D3543" i="199" s="1"/>
  <c r="B3548" i="199"/>
  <c r="D3548" i="199" s="1"/>
  <c r="B3544" i="199"/>
  <c r="D3544" i="199" s="1"/>
  <c r="B3549" i="199"/>
  <c r="B3545" i="199"/>
  <c r="D3545" i="199" s="1"/>
  <c r="B3541" i="199"/>
  <c r="D3541" i="199" s="1"/>
  <c r="B3550" i="199"/>
  <c r="D3550" i="199" s="1"/>
  <c r="I3550" i="199" s="1"/>
  <c r="B3546" i="199"/>
  <c r="D3546" i="199" s="1"/>
  <c r="B3542" i="199"/>
  <c r="D3542" i="199" s="1"/>
  <c r="G3540" i="199"/>
  <c r="E3552" i="199"/>
  <c r="D3540" i="199"/>
  <c r="G3541" i="199"/>
  <c r="G3545" i="199"/>
  <c r="G3551" i="199"/>
  <c r="B3574" i="199"/>
  <c r="E3567" i="199"/>
  <c r="E3563" i="199"/>
  <c r="E3559" i="199"/>
  <c r="I3555" i="199"/>
  <c r="E3568" i="199"/>
  <c r="E3564" i="199"/>
  <c r="E3560" i="199"/>
  <c r="D3555" i="199"/>
  <c r="E3569" i="199"/>
  <c r="E3565" i="199"/>
  <c r="E3561" i="199"/>
  <c r="E3570" i="199"/>
  <c r="E3566" i="199"/>
  <c r="E3562" i="199"/>
  <c r="B3559" i="199"/>
  <c r="G3546" i="199"/>
  <c r="G3547" i="199"/>
  <c r="G3548" i="199"/>
  <c r="D3549" i="199"/>
  <c r="G3549" i="199"/>
  <c r="G3543" i="199"/>
  <c r="G3341" i="199"/>
  <c r="G3334" i="199"/>
  <c r="G3318" i="199"/>
  <c r="D3318" i="199"/>
  <c r="E3361" i="199"/>
  <c r="E3357" i="199"/>
  <c r="E3353" i="199"/>
  <c r="B3350" i="199"/>
  <c r="B3365" i="199"/>
  <c r="E3358" i="199"/>
  <c r="E3354" i="199"/>
  <c r="E3350" i="199"/>
  <c r="I3346" i="199"/>
  <c r="E3360" i="199"/>
  <c r="E3359" i="199"/>
  <c r="E3356" i="199"/>
  <c r="E3355" i="199"/>
  <c r="E3352" i="199"/>
  <c r="E3351" i="199"/>
  <c r="D3346" i="199"/>
  <c r="G3336" i="199"/>
  <c r="G3339" i="199"/>
  <c r="G3322" i="199"/>
  <c r="D3322" i="199"/>
  <c r="G3333" i="199"/>
  <c r="G3340" i="199"/>
  <c r="G3338" i="199"/>
  <c r="B3341" i="199"/>
  <c r="D3341" i="199" s="1"/>
  <c r="B3337" i="199"/>
  <c r="B3333" i="199"/>
  <c r="D3333" i="199" s="1"/>
  <c r="B3342" i="199"/>
  <c r="D3342" i="199" s="1"/>
  <c r="I3342" i="199" s="1"/>
  <c r="B3338" i="199"/>
  <c r="D3338" i="199" s="1"/>
  <c r="B3334" i="199"/>
  <c r="D3334" i="199" s="1"/>
  <c r="B3340" i="199"/>
  <c r="D3340" i="199" s="1"/>
  <c r="I3340" i="199" s="1"/>
  <c r="B3336" i="199"/>
  <c r="D3336" i="199" s="1"/>
  <c r="B3339" i="199"/>
  <c r="D3339" i="199" s="1"/>
  <c r="B3335" i="199"/>
  <c r="D3335" i="199" s="1"/>
  <c r="B3332" i="199"/>
  <c r="D3332" i="199" s="1"/>
  <c r="I3332" i="199" s="1"/>
  <c r="E3324" i="199"/>
  <c r="G3313" i="199"/>
  <c r="D3313" i="199"/>
  <c r="G3331" i="199"/>
  <c r="D3331" i="199"/>
  <c r="E3343" i="199"/>
  <c r="G3337" i="199"/>
  <c r="D3337" i="199"/>
  <c r="G3335" i="199"/>
  <c r="G3317" i="199"/>
  <c r="D3317" i="199"/>
  <c r="G3314" i="199"/>
  <c r="D3314" i="199"/>
  <c r="E3112" i="199"/>
  <c r="E3108" i="199"/>
  <c r="E3104" i="199"/>
  <c r="D3099" i="199"/>
  <c r="E3111" i="199"/>
  <c r="E3103" i="199"/>
  <c r="E3109" i="199"/>
  <c r="B3103" i="199"/>
  <c r="B3118" i="199"/>
  <c r="E3114" i="199"/>
  <c r="E3107" i="199"/>
  <c r="E3106" i="199"/>
  <c r="I3099" i="199"/>
  <c r="E3113" i="199"/>
  <c r="E3105" i="199"/>
  <c r="E3110" i="199"/>
  <c r="D3091" i="199"/>
  <c r="G3091" i="199"/>
  <c r="D3086" i="199"/>
  <c r="G3086" i="199"/>
  <c r="I3090" i="199"/>
  <c r="G3087" i="199"/>
  <c r="D3087" i="199"/>
  <c r="G3093" i="199"/>
  <c r="D3093" i="199"/>
  <c r="D3088" i="199"/>
  <c r="G3088" i="199"/>
  <c r="G3095" i="199"/>
  <c r="D3095" i="199"/>
  <c r="G2861" i="199"/>
  <c r="G2878" i="199"/>
  <c r="G2905" i="199"/>
  <c r="G2858" i="199"/>
  <c r="B2905" i="199"/>
  <c r="D2905" i="199" s="1"/>
  <c r="B2901" i="199"/>
  <c r="D2901" i="199" s="1"/>
  <c r="B2897" i="199"/>
  <c r="D2897" i="199" s="1"/>
  <c r="B2899" i="199"/>
  <c r="D2899" i="199" s="1"/>
  <c r="B2904" i="199"/>
  <c r="D2904" i="199" s="1"/>
  <c r="B2898" i="199"/>
  <c r="D2898" i="199" s="1"/>
  <c r="B2896" i="199"/>
  <c r="D2896" i="199" s="1"/>
  <c r="B2902" i="199"/>
  <c r="D2902" i="199" s="1"/>
  <c r="B2900" i="199"/>
  <c r="D2900" i="199" s="1"/>
  <c r="B2903" i="199"/>
  <c r="D2903" i="199" s="1"/>
  <c r="B2895" i="199"/>
  <c r="D2895" i="199" s="1"/>
  <c r="B2883" i="199"/>
  <c r="D2883" i="199" s="1"/>
  <c r="B2879" i="199"/>
  <c r="D2879" i="199" s="1"/>
  <c r="B2882" i="199"/>
  <c r="D2882" i="199" s="1"/>
  <c r="B2884" i="199"/>
  <c r="D2884" i="199" s="1"/>
  <c r="B2880" i="199"/>
  <c r="D2880" i="199" s="1"/>
  <c r="B2876" i="199"/>
  <c r="D2876" i="199" s="1"/>
  <c r="B2886" i="199"/>
  <c r="D2886" i="199" s="1"/>
  <c r="B2878" i="199"/>
  <c r="D2878" i="199" s="1"/>
  <c r="B2885" i="199"/>
  <c r="D2885" i="199" s="1"/>
  <c r="B2881" i="199"/>
  <c r="D2881" i="199" s="1"/>
  <c r="B2877" i="199"/>
  <c r="G2898" i="199"/>
  <c r="G2902" i="199"/>
  <c r="G2883" i="199"/>
  <c r="G2866" i="199"/>
  <c r="G2881" i="199"/>
  <c r="G2884" i="199"/>
  <c r="G2867" i="199"/>
  <c r="G2901" i="199"/>
  <c r="G2897" i="199"/>
  <c r="G2886" i="199"/>
  <c r="G2885" i="199"/>
  <c r="G2879" i="199"/>
  <c r="B2928" i="199"/>
  <c r="E2921" i="199"/>
  <c r="E2917" i="199"/>
  <c r="E2913" i="199"/>
  <c r="I2909" i="199"/>
  <c r="E2922" i="199"/>
  <c r="E2919" i="199"/>
  <c r="E2914" i="199"/>
  <c r="B2913" i="199"/>
  <c r="E2920" i="199"/>
  <c r="E2924" i="199"/>
  <c r="E2916" i="199"/>
  <c r="D2909" i="199"/>
  <c r="E2923" i="199"/>
  <c r="E2918" i="199"/>
  <c r="E2915" i="199"/>
  <c r="G2880" i="199"/>
  <c r="G2863" i="199"/>
  <c r="G2896" i="199"/>
  <c r="E2868" i="199"/>
  <c r="G2903" i="199"/>
  <c r="G2882" i="199"/>
  <c r="G2857" i="199"/>
  <c r="D2877" i="199"/>
  <c r="G2877" i="199"/>
  <c r="G2894" i="199"/>
  <c r="E2906" i="199"/>
  <c r="D2894" i="199"/>
  <c r="E2887" i="199"/>
  <c r="G2875" i="199"/>
  <c r="D2875" i="199"/>
  <c r="G2862" i="199"/>
  <c r="G2899" i="199"/>
  <c r="G2876" i="199"/>
  <c r="G2859" i="199"/>
  <c r="G2900" i="199"/>
  <c r="G2895" i="199"/>
  <c r="B2866" i="199"/>
  <c r="D2866" i="199" s="1"/>
  <c r="B2862" i="199"/>
  <c r="D2862" i="199" s="1"/>
  <c r="B2858" i="199"/>
  <c r="D2858" i="199" s="1"/>
  <c r="B2865" i="199"/>
  <c r="D2865" i="199" s="1"/>
  <c r="I2865" i="199" s="1"/>
  <c r="B2867" i="199"/>
  <c r="D2867" i="199" s="1"/>
  <c r="B2863" i="199"/>
  <c r="D2863" i="199" s="1"/>
  <c r="B2859" i="199"/>
  <c r="D2859" i="199" s="1"/>
  <c r="B2864" i="199"/>
  <c r="D2864" i="199" s="1"/>
  <c r="I2864" i="199" s="1"/>
  <c r="B2860" i="199"/>
  <c r="D2860" i="199" s="1"/>
  <c r="I2860" i="199" s="1"/>
  <c r="B2861" i="199"/>
  <c r="D2861" i="199" s="1"/>
  <c r="B2857" i="199"/>
  <c r="D2857" i="199" s="1"/>
  <c r="G2904" i="199"/>
  <c r="D2856" i="199"/>
  <c r="I2856" i="199" s="1"/>
  <c r="G2656" i="199"/>
  <c r="G2652" i="199"/>
  <c r="E2659" i="199"/>
  <c r="G2647" i="199"/>
  <c r="D2647" i="199"/>
  <c r="B2655" i="199"/>
  <c r="D2655" i="199" s="1"/>
  <c r="B2651" i="199"/>
  <c r="D2651" i="199" s="1"/>
  <c r="B2656" i="199"/>
  <c r="D2656" i="199" s="1"/>
  <c r="B2652" i="199"/>
  <c r="D2652" i="199" s="1"/>
  <c r="B2648" i="199"/>
  <c r="D2648" i="199" s="1"/>
  <c r="B2658" i="199"/>
  <c r="D2658" i="199" s="1"/>
  <c r="B2657" i="199"/>
  <c r="D2657" i="199" s="1"/>
  <c r="B2653" i="199"/>
  <c r="B2649" i="199"/>
  <c r="D2649" i="199" s="1"/>
  <c r="B2654" i="199"/>
  <c r="D2654" i="199" s="1"/>
  <c r="B2650" i="199"/>
  <c r="D2650" i="199" s="1"/>
  <c r="D2633" i="199"/>
  <c r="G2633" i="199"/>
  <c r="G2648" i="199"/>
  <c r="G2654" i="199"/>
  <c r="D2638" i="199"/>
  <c r="G2638" i="199"/>
  <c r="G2657" i="199"/>
  <c r="G2649" i="199"/>
  <c r="G2651" i="199"/>
  <c r="G2650" i="199"/>
  <c r="D2634" i="199"/>
  <c r="G2634" i="199"/>
  <c r="G2655" i="199"/>
  <c r="D2629" i="199"/>
  <c r="G2629" i="199"/>
  <c r="E2640" i="199"/>
  <c r="G2630" i="199"/>
  <c r="D2630" i="199"/>
  <c r="D2653" i="199"/>
  <c r="G2653" i="199"/>
  <c r="E2675" i="199"/>
  <c r="E2671" i="199"/>
  <c r="E2667" i="199"/>
  <c r="D2662" i="199"/>
  <c r="E2676" i="199"/>
  <c r="E2672" i="199"/>
  <c r="E2668" i="199"/>
  <c r="B2666" i="199"/>
  <c r="B2681" i="199"/>
  <c r="I2662" i="199"/>
  <c r="E2677" i="199"/>
  <c r="E2674" i="199"/>
  <c r="E2673" i="199"/>
  <c r="E2670" i="199"/>
  <c r="E2669" i="199"/>
  <c r="E2666" i="199"/>
  <c r="G2658" i="199"/>
  <c r="E2449" i="199"/>
  <c r="E2445" i="199"/>
  <c r="E2441" i="199"/>
  <c r="B2438" i="199"/>
  <c r="B2453" i="199"/>
  <c r="E2446" i="199"/>
  <c r="E2442" i="199"/>
  <c r="E2438" i="199"/>
  <c r="I2434" i="199"/>
  <c r="E2448" i="199"/>
  <c r="E2447" i="199"/>
  <c r="E2444" i="199"/>
  <c r="E2443" i="199"/>
  <c r="E2440" i="199"/>
  <c r="E2439" i="199"/>
  <c r="D2434" i="199"/>
  <c r="G2428" i="199"/>
  <c r="G2426" i="199"/>
  <c r="B2429" i="199"/>
  <c r="D2429" i="199" s="1"/>
  <c r="B2425" i="199"/>
  <c r="D2425" i="199" s="1"/>
  <c r="B2430" i="199"/>
  <c r="D2430" i="199" s="1"/>
  <c r="I2430" i="199" s="1"/>
  <c r="B2426" i="199"/>
  <c r="D2426" i="199" s="1"/>
  <c r="I2426" i="199" s="1"/>
  <c r="B2422" i="199"/>
  <c r="D2422" i="199" s="1"/>
  <c r="B2423" i="199"/>
  <c r="D2423" i="199" s="1"/>
  <c r="B2427" i="199"/>
  <c r="D2427" i="199" s="1"/>
  <c r="B2424" i="199"/>
  <c r="D2424" i="199" s="1"/>
  <c r="I2424" i="199" s="1"/>
  <c r="B2420" i="199"/>
  <c r="D2420" i="199" s="1"/>
  <c r="I2420" i="199" s="1"/>
  <c r="B2428" i="199"/>
  <c r="D2428" i="199" s="1"/>
  <c r="B2421" i="199"/>
  <c r="D2421" i="199" s="1"/>
  <c r="E2412" i="199"/>
  <c r="D2401" i="199"/>
  <c r="G2401" i="199"/>
  <c r="G2423" i="199"/>
  <c r="G2410" i="199"/>
  <c r="D2410" i="199"/>
  <c r="G2421" i="199"/>
  <c r="G2405" i="199"/>
  <c r="D2405" i="199"/>
  <c r="G2419" i="199"/>
  <c r="E2431" i="199"/>
  <c r="D2419" i="199"/>
  <c r="G2425" i="199"/>
  <c r="G2422" i="199"/>
  <c r="G2402" i="199"/>
  <c r="D2402" i="199"/>
  <c r="G2429" i="199"/>
  <c r="G2427" i="199"/>
  <c r="G2406" i="199"/>
  <c r="D2406" i="199"/>
  <c r="G2182" i="199"/>
  <c r="G2174" i="199"/>
  <c r="G2176" i="199"/>
  <c r="G2175" i="199"/>
  <c r="G2177" i="199"/>
  <c r="E2184" i="199"/>
  <c r="D2172" i="199"/>
  <c r="G2172" i="199"/>
  <c r="B2180" i="199"/>
  <c r="D2180" i="199" s="1"/>
  <c r="B2176" i="199"/>
  <c r="D2176" i="199" s="1"/>
  <c r="B2181" i="199"/>
  <c r="D2181" i="199" s="1"/>
  <c r="B2177" i="199"/>
  <c r="D2177" i="199" s="1"/>
  <c r="B2173" i="199"/>
  <c r="D2173" i="199" s="1"/>
  <c r="B2183" i="199"/>
  <c r="D2183" i="199" s="1"/>
  <c r="B2182" i="199"/>
  <c r="D2182" i="199" s="1"/>
  <c r="B2178" i="199"/>
  <c r="D2178" i="199" s="1"/>
  <c r="B2174" i="199"/>
  <c r="D2174" i="199" s="1"/>
  <c r="B2179" i="199"/>
  <c r="D2179" i="199" s="1"/>
  <c r="B2175" i="199"/>
  <c r="D2175" i="199" s="1"/>
  <c r="G2181" i="199"/>
  <c r="G2173" i="199"/>
  <c r="G2180" i="199"/>
  <c r="G2179" i="199"/>
  <c r="G2178" i="199"/>
  <c r="E2200" i="199"/>
  <c r="E2196" i="199"/>
  <c r="E2192" i="199"/>
  <c r="D2187" i="199"/>
  <c r="E2201" i="199"/>
  <c r="E2197" i="199"/>
  <c r="E2193" i="199"/>
  <c r="B2206" i="199"/>
  <c r="I2187" i="199"/>
  <c r="E2202" i="199"/>
  <c r="E2199" i="199"/>
  <c r="E2198" i="199"/>
  <c r="E2195" i="199"/>
  <c r="E2194" i="199"/>
  <c r="E2191" i="199"/>
  <c r="B2191" i="199"/>
  <c r="G2183" i="199"/>
  <c r="G1946" i="199"/>
  <c r="G1947" i="199"/>
  <c r="B1955" i="199"/>
  <c r="B1951" i="199"/>
  <c r="D1951" i="199" s="1"/>
  <c r="B1947" i="199"/>
  <c r="D1947" i="199" s="1"/>
  <c r="B1952" i="199"/>
  <c r="D1952" i="199" s="1"/>
  <c r="B1948" i="199"/>
  <c r="D1948" i="199" s="1"/>
  <c r="I1948" i="199" s="1"/>
  <c r="B1953" i="199"/>
  <c r="D1953" i="199" s="1"/>
  <c r="I1953" i="199" s="1"/>
  <c r="B1949" i="199"/>
  <c r="D1949" i="199" s="1"/>
  <c r="I1949" i="199" s="1"/>
  <c r="B1945" i="199"/>
  <c r="D1945" i="199" s="1"/>
  <c r="I1945" i="199" s="1"/>
  <c r="B1946" i="199"/>
  <c r="D1946" i="199" s="1"/>
  <c r="B1950" i="199"/>
  <c r="D1950" i="199" s="1"/>
  <c r="D1944" i="199"/>
  <c r="I1944" i="199" s="1"/>
  <c r="B1954" i="199"/>
  <c r="D1954" i="199" s="1"/>
  <c r="I1954" i="199" s="1"/>
  <c r="D1955" i="199"/>
  <c r="G1955" i="199"/>
  <c r="B1978" i="199"/>
  <c r="E1971" i="199"/>
  <c r="E1967" i="199"/>
  <c r="E1963" i="199"/>
  <c r="I1959" i="199"/>
  <c r="E1972" i="199"/>
  <c r="E1968" i="199"/>
  <c r="E1964" i="199"/>
  <c r="D1959" i="199"/>
  <c r="E1973" i="199"/>
  <c r="E1969" i="199"/>
  <c r="E1965" i="199"/>
  <c r="E1974" i="199"/>
  <c r="B1963" i="199"/>
  <c r="E1970" i="199"/>
  <c r="E1966" i="199"/>
  <c r="G1950" i="199"/>
  <c r="G1951" i="199"/>
  <c r="G1952" i="199"/>
  <c r="G1744" i="199"/>
  <c r="G1736" i="199"/>
  <c r="G1743" i="199"/>
  <c r="G1742" i="199"/>
  <c r="D1718" i="199"/>
  <c r="G1718" i="199"/>
  <c r="G1745" i="199"/>
  <c r="G1739" i="199"/>
  <c r="G1738" i="199"/>
  <c r="D1717" i="199"/>
  <c r="G1717" i="199"/>
  <c r="D1726" i="199"/>
  <c r="G1726" i="199"/>
  <c r="G1741" i="199"/>
  <c r="E1763" i="199"/>
  <c r="E1759" i="199"/>
  <c r="E1755" i="199"/>
  <c r="D1750" i="199"/>
  <c r="E1764" i="199"/>
  <c r="E1760" i="199"/>
  <c r="E1756" i="199"/>
  <c r="B1754" i="199"/>
  <c r="B1769" i="199"/>
  <c r="I1750" i="199"/>
  <c r="E1765" i="199"/>
  <c r="E1762" i="199"/>
  <c r="E1761" i="199"/>
  <c r="E1758" i="199"/>
  <c r="E1757" i="199"/>
  <c r="E1754" i="199"/>
  <c r="G1746" i="199"/>
  <c r="I1724" i="199"/>
  <c r="D1721" i="199"/>
  <c r="G1721" i="199"/>
  <c r="G1737" i="199"/>
  <c r="D1722" i="199"/>
  <c r="G1722" i="199"/>
  <c r="G1740" i="199"/>
  <c r="E1747" i="199"/>
  <c r="G1735" i="199"/>
  <c r="D1735" i="199"/>
  <c r="B1743" i="199"/>
  <c r="D1743" i="199" s="1"/>
  <c r="B1739" i="199"/>
  <c r="D1739" i="199" s="1"/>
  <c r="B1744" i="199"/>
  <c r="D1744" i="199" s="1"/>
  <c r="B1740" i="199"/>
  <c r="D1740" i="199" s="1"/>
  <c r="B1736" i="199"/>
  <c r="D1736" i="199" s="1"/>
  <c r="I1736" i="199" s="1"/>
  <c r="B1746" i="199"/>
  <c r="D1746" i="199" s="1"/>
  <c r="B1742" i="199"/>
  <c r="D1742" i="199" s="1"/>
  <c r="I1742" i="199" s="1"/>
  <c r="B1738" i="199"/>
  <c r="D1738" i="199" s="1"/>
  <c r="I1738" i="199" s="1"/>
  <c r="B1745" i="199"/>
  <c r="D1745" i="199" s="1"/>
  <c r="B1741" i="199"/>
  <c r="D1741" i="199" s="1"/>
  <c r="I1741" i="199" s="1"/>
  <c r="B1737" i="199"/>
  <c r="D1737" i="199" s="1"/>
  <c r="I1716" i="199"/>
  <c r="B1496" i="199"/>
  <c r="D1496" i="199" s="1"/>
  <c r="B1492" i="199"/>
  <c r="D1492" i="199" s="1"/>
  <c r="B1497" i="199"/>
  <c r="D1497" i="199" s="1"/>
  <c r="B1493" i="199"/>
  <c r="D1493" i="199" s="1"/>
  <c r="B1489" i="199"/>
  <c r="D1489" i="199" s="1"/>
  <c r="B1498" i="199"/>
  <c r="D1498" i="199" s="1"/>
  <c r="B1494" i="199"/>
  <c r="D1494" i="199" s="1"/>
  <c r="B1490" i="199"/>
  <c r="D1490" i="199" s="1"/>
  <c r="B1499" i="199"/>
  <c r="D1499" i="199" s="1"/>
  <c r="B1495" i="199"/>
  <c r="B1491" i="199"/>
  <c r="D1491" i="199" s="1"/>
  <c r="G1498" i="199"/>
  <c r="G1490" i="199"/>
  <c r="G1492" i="199"/>
  <c r="G1491" i="199"/>
  <c r="E1500" i="199"/>
  <c r="D1488" i="199"/>
  <c r="G1488" i="199"/>
  <c r="G1497" i="199"/>
  <c r="G1489" i="199"/>
  <c r="G1496" i="199"/>
  <c r="D1495" i="199"/>
  <c r="G1495" i="199"/>
  <c r="G1493" i="199"/>
  <c r="G1494" i="199"/>
  <c r="E1516" i="199"/>
  <c r="E1512" i="199"/>
  <c r="E1508" i="199"/>
  <c r="D1503" i="199"/>
  <c r="E1517" i="199"/>
  <c r="E1513" i="199"/>
  <c r="E1509" i="199"/>
  <c r="B1522" i="199"/>
  <c r="I1503" i="199"/>
  <c r="E1518" i="199"/>
  <c r="E1515" i="199"/>
  <c r="E1514" i="199"/>
  <c r="E1511" i="199"/>
  <c r="E1510" i="199"/>
  <c r="E1507" i="199"/>
  <c r="B1507" i="199"/>
  <c r="G1499" i="199"/>
  <c r="G1288" i="199"/>
  <c r="D1262" i="199"/>
  <c r="G1262" i="199"/>
  <c r="I1260" i="199"/>
  <c r="E1291" i="199"/>
  <c r="D1279" i="199"/>
  <c r="G1279" i="199"/>
  <c r="G1280" i="199"/>
  <c r="G1286" i="199"/>
  <c r="D1270" i="199"/>
  <c r="G1270" i="199"/>
  <c r="G1287" i="199"/>
  <c r="B1287" i="199"/>
  <c r="D1287" i="199" s="1"/>
  <c r="B1283" i="199"/>
  <c r="D1283" i="199" s="1"/>
  <c r="B1289" i="199"/>
  <c r="D1289" i="199" s="1"/>
  <c r="I1289" i="199" s="1"/>
  <c r="B1288" i="199"/>
  <c r="D1288" i="199" s="1"/>
  <c r="B1284" i="199"/>
  <c r="D1284" i="199" s="1"/>
  <c r="B1280" i="199"/>
  <c r="D1280" i="199" s="1"/>
  <c r="B1285" i="199"/>
  <c r="D1285" i="199" s="1"/>
  <c r="I1285" i="199" s="1"/>
  <c r="B1281" i="199"/>
  <c r="D1281" i="199" s="1"/>
  <c r="I1281" i="199" s="1"/>
  <c r="B1290" i="199"/>
  <c r="D1290" i="199" s="1"/>
  <c r="B1282" i="199"/>
  <c r="D1282" i="199" s="1"/>
  <c r="B1286" i="199"/>
  <c r="D1286" i="199" s="1"/>
  <c r="D1266" i="199"/>
  <c r="G1266" i="199"/>
  <c r="E1272" i="199"/>
  <c r="G1282" i="199"/>
  <c r="I1268" i="199"/>
  <c r="G1284" i="199"/>
  <c r="G1283" i="199"/>
  <c r="E1307" i="199"/>
  <c r="E1303" i="199"/>
  <c r="E1299" i="199"/>
  <c r="D1294" i="199"/>
  <c r="B1313" i="199"/>
  <c r="E1302" i="199"/>
  <c r="B1298" i="199"/>
  <c r="E1306" i="199"/>
  <c r="E1309" i="199"/>
  <c r="E1304" i="199"/>
  <c r="E1301" i="199"/>
  <c r="I1294" i="199"/>
  <c r="E1298" i="199"/>
  <c r="E1305" i="199"/>
  <c r="E1308" i="199"/>
  <c r="E1300" i="199"/>
  <c r="G1290" i="199"/>
  <c r="I1269" i="199"/>
  <c r="G1041" i="199"/>
  <c r="E1044" i="199"/>
  <c r="D1032" i="199"/>
  <c r="G1032" i="199"/>
  <c r="B1040" i="199"/>
  <c r="D1040" i="199" s="1"/>
  <c r="B1036" i="199"/>
  <c r="D1036" i="199" s="1"/>
  <c r="B1041" i="199"/>
  <c r="D1041" i="199" s="1"/>
  <c r="B1037" i="199"/>
  <c r="D1037" i="199" s="1"/>
  <c r="B1033" i="199"/>
  <c r="D1033" i="199" s="1"/>
  <c r="B1042" i="199"/>
  <c r="D1042" i="199" s="1"/>
  <c r="B1038" i="199"/>
  <c r="D1038" i="199" s="1"/>
  <c r="B1034" i="199"/>
  <c r="D1034" i="199" s="1"/>
  <c r="B1043" i="199"/>
  <c r="D1043" i="199" s="1"/>
  <c r="B1039" i="199"/>
  <c r="D1039" i="199" s="1"/>
  <c r="B1035" i="199"/>
  <c r="D1035" i="199" s="1"/>
  <c r="G1034" i="199"/>
  <c r="G1042" i="199"/>
  <c r="G1036" i="199"/>
  <c r="G1035" i="199"/>
  <c r="G1037" i="199"/>
  <c r="G1040" i="199"/>
  <c r="G1039" i="199"/>
  <c r="G1033" i="199"/>
  <c r="G1038" i="199"/>
  <c r="E1060" i="199"/>
  <c r="E1056" i="199"/>
  <c r="E1052" i="199"/>
  <c r="D1047" i="199"/>
  <c r="E1061" i="199"/>
  <c r="E1057" i="199"/>
  <c r="E1053" i="199"/>
  <c r="E1062" i="199"/>
  <c r="E1059" i="199"/>
  <c r="E1058" i="199"/>
  <c r="E1055" i="199"/>
  <c r="E1054" i="199"/>
  <c r="E1051" i="199"/>
  <c r="B1051" i="199"/>
  <c r="B1066" i="199"/>
  <c r="I1047" i="199"/>
  <c r="G1043" i="199"/>
  <c r="D810" i="199"/>
  <c r="G810" i="199"/>
  <c r="G825" i="199"/>
  <c r="G827" i="199"/>
  <c r="B831" i="199"/>
  <c r="D831" i="199" s="1"/>
  <c r="B827" i="199"/>
  <c r="D827" i="199" s="1"/>
  <c r="B832" i="199"/>
  <c r="D832" i="199" s="1"/>
  <c r="B828" i="199"/>
  <c r="D828" i="199" s="1"/>
  <c r="B824" i="199"/>
  <c r="D824" i="199" s="1"/>
  <c r="B833" i="199"/>
  <c r="D833" i="199" s="1"/>
  <c r="B830" i="199"/>
  <c r="D830" i="199" s="1"/>
  <c r="B826" i="199"/>
  <c r="B829" i="199"/>
  <c r="D829" i="199" s="1"/>
  <c r="B825" i="199"/>
  <c r="D825" i="199" s="1"/>
  <c r="B834" i="199"/>
  <c r="D834" i="199" s="1"/>
  <c r="D809" i="199"/>
  <c r="G809" i="199"/>
  <c r="G829" i="199"/>
  <c r="E851" i="199"/>
  <c r="E847" i="199"/>
  <c r="E843" i="199"/>
  <c r="D838" i="199"/>
  <c r="E853" i="199"/>
  <c r="E849" i="199"/>
  <c r="E852" i="199"/>
  <c r="E848" i="199"/>
  <c r="E844" i="199"/>
  <c r="E845" i="199"/>
  <c r="B842" i="199"/>
  <c r="I838" i="199"/>
  <c r="E846" i="199"/>
  <c r="E850" i="199"/>
  <c r="B857" i="199"/>
  <c r="E842" i="199"/>
  <c r="G830" i="199"/>
  <c r="D805" i="199"/>
  <c r="G805" i="199"/>
  <c r="D806" i="199"/>
  <c r="G806" i="199"/>
  <c r="G833" i="199"/>
  <c r="G828" i="199"/>
  <c r="E835" i="199"/>
  <c r="G823" i="199"/>
  <c r="D823" i="199"/>
  <c r="G832" i="199"/>
  <c r="G834" i="199"/>
  <c r="I808" i="199"/>
  <c r="D814" i="199"/>
  <c r="G814" i="199"/>
  <c r="G824" i="199"/>
  <c r="G831" i="199"/>
  <c r="D826" i="199"/>
  <c r="G826" i="199"/>
  <c r="I804" i="199"/>
  <c r="G596" i="199"/>
  <c r="D581" i="199"/>
  <c r="G581" i="199"/>
  <c r="G595" i="199"/>
  <c r="E607" i="199"/>
  <c r="D595" i="199"/>
  <c r="B606" i="199"/>
  <c r="B602" i="199"/>
  <c r="D602" i="199" s="1"/>
  <c r="B598" i="199"/>
  <c r="D598" i="199" s="1"/>
  <c r="B603" i="199"/>
  <c r="D603" i="199" s="1"/>
  <c r="B599" i="199"/>
  <c r="D599" i="199" s="1"/>
  <c r="B604" i="199"/>
  <c r="D604" i="199" s="1"/>
  <c r="I604" i="199" s="1"/>
  <c r="B600" i="199"/>
  <c r="D600" i="199" s="1"/>
  <c r="I600" i="199" s="1"/>
  <c r="B596" i="199"/>
  <c r="D596" i="199" s="1"/>
  <c r="B597" i="199"/>
  <c r="D597" i="199" s="1"/>
  <c r="B601" i="199"/>
  <c r="D601" i="199" s="1"/>
  <c r="B605" i="199"/>
  <c r="D605" i="199" s="1"/>
  <c r="G597" i="199"/>
  <c r="D577" i="199"/>
  <c r="G577" i="199"/>
  <c r="G582" i="199"/>
  <c r="D582" i="199"/>
  <c r="G599" i="199"/>
  <c r="G598" i="199"/>
  <c r="G601" i="199"/>
  <c r="I583" i="199"/>
  <c r="G603" i="199"/>
  <c r="G602" i="199"/>
  <c r="G605" i="199"/>
  <c r="I576" i="199"/>
  <c r="D585" i="199"/>
  <c r="G585" i="199"/>
  <c r="G586" i="199"/>
  <c r="D586" i="199"/>
  <c r="G578" i="199"/>
  <c r="D578" i="199"/>
  <c r="B629" i="199"/>
  <c r="E622" i="199"/>
  <c r="E618" i="199"/>
  <c r="E623" i="199"/>
  <c r="E619" i="199"/>
  <c r="E615" i="199"/>
  <c r="E614" i="199"/>
  <c r="I610" i="199"/>
  <c r="D610" i="199"/>
  <c r="E625" i="199"/>
  <c r="E624" i="199"/>
  <c r="E621" i="199"/>
  <c r="E620" i="199"/>
  <c r="E617" i="199"/>
  <c r="E616" i="199"/>
  <c r="B614" i="199"/>
  <c r="D606" i="199"/>
  <c r="G606" i="199"/>
  <c r="G375" i="199"/>
  <c r="G358" i="199"/>
  <c r="D358" i="199"/>
  <c r="D356" i="199"/>
  <c r="G356" i="199"/>
  <c r="E360" i="199"/>
  <c r="G348" i="199"/>
  <c r="D348" i="199"/>
  <c r="B401" i="199"/>
  <c r="E394" i="199"/>
  <c r="E390" i="199"/>
  <c r="E386" i="199"/>
  <c r="I382" i="199"/>
  <c r="E395" i="199"/>
  <c r="E391" i="199"/>
  <c r="E387" i="199"/>
  <c r="D382" i="199"/>
  <c r="E396" i="199"/>
  <c r="E392" i="199"/>
  <c r="E388" i="199"/>
  <c r="B386" i="199"/>
  <c r="E389" i="199"/>
  <c r="E393" i="199"/>
  <c r="E397" i="199"/>
  <c r="G378" i="199"/>
  <c r="G377" i="199"/>
  <c r="G353" i="199"/>
  <c r="D353" i="199"/>
  <c r="G367" i="199"/>
  <c r="E379" i="199"/>
  <c r="D367" i="199"/>
  <c r="B378" i="199"/>
  <c r="D378" i="199" s="1"/>
  <c r="B374" i="199"/>
  <c r="D374" i="199" s="1"/>
  <c r="B370" i="199"/>
  <c r="D370" i="199" s="1"/>
  <c r="B375" i="199"/>
  <c r="D375" i="199" s="1"/>
  <c r="B371" i="199"/>
  <c r="B376" i="199"/>
  <c r="D376" i="199" s="1"/>
  <c r="B372" i="199"/>
  <c r="D372" i="199" s="1"/>
  <c r="I372" i="199" s="1"/>
  <c r="B368" i="199"/>
  <c r="D368" i="199" s="1"/>
  <c r="B369" i="199"/>
  <c r="D369" i="199" s="1"/>
  <c r="B373" i="199"/>
  <c r="D373" i="199" s="1"/>
  <c r="B377" i="199"/>
  <c r="D377" i="199" s="1"/>
  <c r="I377" i="199" s="1"/>
  <c r="G369" i="199"/>
  <c r="G354" i="199"/>
  <c r="D354" i="199"/>
  <c r="G368" i="199"/>
  <c r="G374" i="199"/>
  <c r="D352" i="199"/>
  <c r="G352" i="199"/>
  <c r="D349" i="199"/>
  <c r="G349" i="199"/>
  <c r="G376" i="199"/>
  <c r="D357" i="199"/>
  <c r="G357" i="199"/>
  <c r="G371" i="199"/>
  <c r="D371" i="199"/>
  <c r="G370" i="199"/>
  <c r="G373" i="199"/>
  <c r="G350" i="199"/>
  <c r="D350" i="199"/>
  <c r="E18" i="201"/>
  <c r="D7" i="201"/>
  <c r="J7" i="201" s="1"/>
  <c r="C8" i="201"/>
  <c r="F6" i="201"/>
  <c r="B7" i="201"/>
  <c r="B8" i="201"/>
  <c r="B9" i="201"/>
  <c r="B10" i="201"/>
  <c r="B11" i="201"/>
  <c r="B12" i="201"/>
  <c r="B13" i="201"/>
  <c r="B14" i="201"/>
  <c r="B15" i="201"/>
  <c r="B16" i="201"/>
  <c r="B44" i="201"/>
  <c r="B55" i="201" s="1"/>
  <c r="E52" i="201"/>
  <c r="F52" i="201" s="1"/>
  <c r="H52" i="201" s="1"/>
  <c r="E48" i="201"/>
  <c r="F48" i="201" s="1"/>
  <c r="H48" i="201" s="1"/>
  <c r="E44" i="201"/>
  <c r="F44" i="201" s="1"/>
  <c r="E55" i="201"/>
  <c r="F55" i="201" s="1"/>
  <c r="H55" i="201" s="1"/>
  <c r="E51" i="201"/>
  <c r="F51" i="201" s="1"/>
  <c r="H51" i="201" s="1"/>
  <c r="E47" i="201"/>
  <c r="F47" i="201" s="1"/>
  <c r="H47" i="201" s="1"/>
  <c r="E46" i="201"/>
  <c r="F46" i="201" s="1"/>
  <c r="H46" i="201" s="1"/>
  <c r="E54" i="201"/>
  <c r="F54" i="201" s="1"/>
  <c r="H54" i="201" s="1"/>
  <c r="D26" i="201"/>
  <c r="J26" i="201" s="1"/>
  <c r="C27" i="201"/>
  <c r="D40" i="201"/>
  <c r="E49" i="201"/>
  <c r="F49" i="201" s="1"/>
  <c r="H49" i="201" s="1"/>
  <c r="B59" i="201"/>
  <c r="J40" i="201"/>
  <c r="E50" i="201"/>
  <c r="F50" i="201" s="1"/>
  <c r="H50" i="201" s="1"/>
  <c r="E37" i="201"/>
  <c r="F25" i="201"/>
  <c r="E45" i="201"/>
  <c r="F45" i="201" s="1"/>
  <c r="H45" i="201" s="1"/>
  <c r="E53" i="201"/>
  <c r="F53" i="201" s="1"/>
  <c r="H53" i="201" s="1"/>
  <c r="B26" i="201"/>
  <c r="B27" i="201"/>
  <c r="B28" i="201"/>
  <c r="B29" i="201"/>
  <c r="B30" i="201"/>
  <c r="B31" i="201"/>
  <c r="B32" i="201"/>
  <c r="B33" i="201"/>
  <c r="B34" i="201"/>
  <c r="B35" i="201"/>
  <c r="D159" i="201"/>
  <c r="C160" i="201"/>
  <c r="D140" i="201"/>
  <c r="C141" i="201"/>
  <c r="C122" i="201"/>
  <c r="D121" i="201"/>
  <c r="C102" i="201"/>
  <c r="D83" i="201"/>
  <c r="C84" i="201"/>
  <c r="C65" i="201"/>
  <c r="D64" i="201"/>
  <c r="C46" i="201"/>
  <c r="D45" i="201"/>
  <c r="I2652" i="199" l="1"/>
  <c r="Q824" i="200"/>
  <c r="Q504" i="200"/>
  <c r="I1744" i="199"/>
  <c r="I2656" i="199"/>
  <c r="I3338" i="199"/>
  <c r="Q710" i="200"/>
  <c r="I3541" i="199"/>
  <c r="Q945" i="200"/>
  <c r="O606" i="200"/>
  <c r="Q606" i="200" s="1"/>
  <c r="I1495" i="199"/>
  <c r="I2651" i="199"/>
  <c r="I3548" i="199"/>
  <c r="I2875" i="199"/>
  <c r="I370" i="199"/>
  <c r="I823" i="199"/>
  <c r="I2858" i="199"/>
  <c r="I2886" i="199"/>
  <c r="I376" i="199"/>
  <c r="I2173" i="199"/>
  <c r="I357" i="199"/>
  <c r="I598" i="199"/>
  <c r="I1743" i="199"/>
  <c r="I2178" i="199"/>
  <c r="I2648" i="199"/>
  <c r="I3542" i="199"/>
  <c r="I814" i="199"/>
  <c r="I2857" i="199"/>
  <c r="I3341" i="199"/>
  <c r="I3540" i="199"/>
  <c r="I829" i="199"/>
  <c r="I2177" i="199"/>
  <c r="I2653" i="199"/>
  <c r="I2885" i="199"/>
  <c r="I375" i="199"/>
  <c r="I597" i="199"/>
  <c r="I1494" i="199"/>
  <c r="I1737" i="199"/>
  <c r="I1946" i="199"/>
  <c r="I2176" i="199"/>
  <c r="I2650" i="199"/>
  <c r="I2861" i="199"/>
  <c r="I2863" i="199"/>
  <c r="I2862" i="199"/>
  <c r="I3336" i="199"/>
  <c r="I3544" i="199"/>
  <c r="I1270" i="199"/>
  <c r="I1492" i="199"/>
  <c r="I3333" i="199"/>
  <c r="I378" i="199"/>
  <c r="I356" i="199"/>
  <c r="I1035" i="199"/>
  <c r="I601" i="199"/>
  <c r="I577" i="199"/>
  <c r="I831" i="199"/>
  <c r="I1284" i="199"/>
  <c r="I832" i="199"/>
  <c r="I3335" i="199"/>
  <c r="I596" i="199"/>
  <c r="I603" i="199"/>
  <c r="I581" i="199"/>
  <c r="I827" i="199"/>
  <c r="I1496" i="199"/>
  <c r="I1033" i="199"/>
  <c r="I1286" i="199"/>
  <c r="I1488" i="199"/>
  <c r="I2428" i="199"/>
  <c r="I2423" i="199"/>
  <c r="I2425" i="199"/>
  <c r="I2901" i="199"/>
  <c r="I374" i="199"/>
  <c r="I828" i="199"/>
  <c r="I1280" i="199"/>
  <c r="I3551" i="199"/>
  <c r="I2180" i="199"/>
  <c r="I3087" i="199"/>
  <c r="I3086" i="199"/>
  <c r="I3331" i="199"/>
  <c r="I3549" i="199"/>
  <c r="I3547" i="199"/>
  <c r="I833" i="199"/>
  <c r="I805" i="199"/>
  <c r="I825" i="199"/>
  <c r="I1288" i="199"/>
  <c r="I2655" i="199"/>
  <c r="I2881" i="199"/>
  <c r="I2876" i="199"/>
  <c r="I2900" i="199"/>
  <c r="I2905" i="199"/>
  <c r="I3317" i="199"/>
  <c r="I3337" i="199"/>
  <c r="I595" i="199"/>
  <c r="I2649" i="199"/>
  <c r="I2879" i="199"/>
  <c r="I2904" i="199"/>
  <c r="I371" i="199"/>
  <c r="I358" i="199"/>
  <c r="I606" i="199"/>
  <c r="I605" i="199"/>
  <c r="I1037" i="199"/>
  <c r="I1283" i="199"/>
  <c r="I1266" i="199"/>
  <c r="I1498" i="199"/>
  <c r="I1490" i="199"/>
  <c r="I1740" i="199"/>
  <c r="I1735" i="199"/>
  <c r="I1947" i="199"/>
  <c r="I2175" i="199"/>
  <c r="I2182" i="199"/>
  <c r="I2181" i="199"/>
  <c r="I2172" i="199"/>
  <c r="I2419" i="199"/>
  <c r="I2401" i="199"/>
  <c r="I2630" i="199"/>
  <c r="I2647" i="199"/>
  <c r="I2894" i="199"/>
  <c r="I373" i="199"/>
  <c r="I602" i="199"/>
  <c r="I1038" i="199"/>
  <c r="I1041" i="199"/>
  <c r="I1032" i="199"/>
  <c r="I1491" i="199"/>
  <c r="I1950" i="199"/>
  <c r="I1951" i="199"/>
  <c r="I2878" i="199"/>
  <c r="I2884" i="199"/>
  <c r="I2895" i="199"/>
  <c r="I2896" i="199"/>
  <c r="I2897" i="199"/>
  <c r="I3091" i="199"/>
  <c r="I3334" i="199"/>
  <c r="I3318" i="199"/>
  <c r="I3545" i="199"/>
  <c r="I3543" i="199"/>
  <c r="I349" i="199"/>
  <c r="I369" i="199"/>
  <c r="I353" i="199"/>
  <c r="I585" i="199"/>
  <c r="I824" i="199"/>
  <c r="I1493" i="199"/>
  <c r="I1497" i="199"/>
  <c r="I1739" i="199"/>
  <c r="I2402" i="199"/>
  <c r="I2867" i="199"/>
  <c r="I2866" i="199"/>
  <c r="I2859" i="199"/>
  <c r="I3339" i="199"/>
  <c r="I3546" i="199"/>
  <c r="Q939" i="200"/>
  <c r="O126" i="200"/>
  <c r="Q126" i="200" s="1"/>
  <c r="Q825" i="200"/>
  <c r="Q826" i="200"/>
  <c r="O108" i="200"/>
  <c r="Q108" i="200" s="1"/>
  <c r="O720" i="200"/>
  <c r="Q720" i="200" s="1"/>
  <c r="O942" i="200"/>
  <c r="Q942" i="200" s="1"/>
  <c r="O1057" i="200"/>
  <c r="Q1057" i="200" s="1"/>
  <c r="O1055" i="200"/>
  <c r="Q1055" i="200" s="1"/>
  <c r="O71" i="200"/>
  <c r="O713" i="200"/>
  <c r="Q713" i="200" s="1"/>
  <c r="O831" i="200"/>
  <c r="Q831" i="200" s="1"/>
  <c r="O378" i="200"/>
  <c r="Q378" i="200" s="1"/>
  <c r="O511" i="200"/>
  <c r="O737" i="200"/>
  <c r="Q737" i="200" s="1"/>
  <c r="Q510" i="200"/>
  <c r="O735" i="200"/>
  <c r="Q735" i="200" s="1"/>
  <c r="Q947" i="200"/>
  <c r="O66" i="200"/>
  <c r="Q66" i="200" s="1"/>
  <c r="O93" i="200"/>
  <c r="Q93" i="200" s="1"/>
  <c r="O129" i="200"/>
  <c r="Q129" i="200" s="1"/>
  <c r="O123" i="200"/>
  <c r="Q123" i="200" s="1"/>
  <c r="O102" i="200"/>
  <c r="O144" i="200"/>
  <c r="Q144" i="200" s="1"/>
  <c r="O260" i="200"/>
  <c r="O373" i="200"/>
  <c r="Q373" i="200" s="1"/>
  <c r="O370" i="200"/>
  <c r="Q370" i="200" s="1"/>
  <c r="O507" i="200"/>
  <c r="Q507" i="200" s="1"/>
  <c r="O509" i="200"/>
  <c r="Q509" i="200" s="1"/>
  <c r="O489" i="200"/>
  <c r="Q489" i="200" s="1"/>
  <c r="O712" i="200"/>
  <c r="Q712" i="200" s="1"/>
  <c r="O1054" i="200"/>
  <c r="Q1054" i="200" s="1"/>
  <c r="O1058" i="200"/>
  <c r="Q1058" i="200" s="1"/>
  <c r="O941" i="200"/>
  <c r="Q941" i="200" s="1"/>
  <c r="O959" i="200"/>
  <c r="Q959" i="200" s="1"/>
  <c r="O1059" i="200"/>
  <c r="Q1059" i="200" s="1"/>
  <c r="O1053" i="200"/>
  <c r="Q1053" i="200" s="1"/>
  <c r="O1060" i="200"/>
  <c r="Q1060" i="200" s="1"/>
  <c r="O84" i="200"/>
  <c r="Q84" i="200" s="1"/>
  <c r="O65" i="200"/>
  <c r="O122" i="200"/>
  <c r="O125" i="200"/>
  <c r="Q125" i="200" s="1"/>
  <c r="Q102" i="200"/>
  <c r="O263" i="200"/>
  <c r="O367" i="200"/>
  <c r="Q367" i="200" s="1"/>
  <c r="O491" i="200"/>
  <c r="O487" i="200"/>
  <c r="Q487" i="200" s="1"/>
  <c r="O485" i="200"/>
  <c r="Q485" i="200" s="1"/>
  <c r="O488" i="200"/>
  <c r="Q488" i="200" s="1"/>
  <c r="O739" i="200"/>
  <c r="Q739" i="200" s="1"/>
  <c r="O736" i="200"/>
  <c r="O716" i="200"/>
  <c r="Q716" i="200" s="1"/>
  <c r="O732" i="200"/>
  <c r="Q732" i="200" s="1"/>
  <c r="O734" i="200"/>
  <c r="Q734" i="200" s="1"/>
  <c r="O967" i="200"/>
  <c r="Q967" i="200" s="1"/>
  <c r="O88" i="200"/>
  <c r="O74" i="200"/>
  <c r="Q74" i="200" s="1"/>
  <c r="O121" i="200"/>
  <c r="Q121" i="200" s="1"/>
  <c r="O256" i="200"/>
  <c r="O492" i="200"/>
  <c r="Q492" i="200" s="1"/>
  <c r="O598" i="200"/>
  <c r="Q598" i="200" s="1"/>
  <c r="O733" i="200"/>
  <c r="Q733" i="200" s="1"/>
  <c r="O731" i="200"/>
  <c r="Q731" i="200" s="1"/>
  <c r="O960" i="200"/>
  <c r="Q960" i="200" s="1"/>
  <c r="O957" i="200"/>
  <c r="Q957" i="200" s="1"/>
  <c r="O1056" i="200"/>
  <c r="Q1056" i="200" s="1"/>
  <c r="B1079" i="200"/>
  <c r="D1079" i="200" s="1"/>
  <c r="B1075" i="200"/>
  <c r="B1071" i="200"/>
  <c r="D1071" i="200" s="1"/>
  <c r="B1080" i="200"/>
  <c r="D1080" i="200" s="1"/>
  <c r="B1076" i="200"/>
  <c r="D1076" i="200" s="1"/>
  <c r="B1072" i="200"/>
  <c r="B1078" i="200"/>
  <c r="D1078" i="200" s="1"/>
  <c r="B1081" i="200"/>
  <c r="D1081" i="200" s="1"/>
  <c r="B1073" i="200"/>
  <c r="D1073" i="200" s="1"/>
  <c r="B1074" i="200"/>
  <c r="B1077" i="200"/>
  <c r="D1077" i="200" s="1"/>
  <c r="B1104" i="200"/>
  <c r="E1098" i="200"/>
  <c r="E1094" i="200"/>
  <c r="E1090" i="200"/>
  <c r="D1085" i="200"/>
  <c r="E1099" i="200"/>
  <c r="E1095" i="200"/>
  <c r="E1091" i="200"/>
  <c r="E1093" i="200"/>
  <c r="E1096" i="200"/>
  <c r="B1089" i="200"/>
  <c r="E1097" i="200"/>
  <c r="Q1085" i="200"/>
  <c r="E1092" i="200"/>
  <c r="E1100" i="200"/>
  <c r="E1089" i="200"/>
  <c r="I1078" i="200"/>
  <c r="K1078" i="200" s="1"/>
  <c r="L1078" i="200"/>
  <c r="N1078" i="200" s="1"/>
  <c r="F1078" i="200"/>
  <c r="H1078" i="200" s="1"/>
  <c r="O1052" i="200"/>
  <c r="Q1052" i="200" s="1"/>
  <c r="O1062" i="200"/>
  <c r="Q1062" i="200" s="1"/>
  <c r="F1063" i="200"/>
  <c r="H1051" i="200"/>
  <c r="F1080" i="200"/>
  <c r="H1080" i="200" s="1"/>
  <c r="L1080" i="200"/>
  <c r="N1080" i="200" s="1"/>
  <c r="I1080" i="200"/>
  <c r="K1080" i="200" s="1"/>
  <c r="F1076" i="200"/>
  <c r="H1076" i="200" s="1"/>
  <c r="L1076" i="200"/>
  <c r="N1076" i="200" s="1"/>
  <c r="I1076" i="200"/>
  <c r="K1076" i="200" s="1"/>
  <c r="F1071" i="200"/>
  <c r="H1071" i="200" s="1"/>
  <c r="I1071" i="200"/>
  <c r="K1071" i="200" s="1"/>
  <c r="L1071" i="200"/>
  <c r="N1071" i="200" s="1"/>
  <c r="L1063" i="200"/>
  <c r="N1051" i="200"/>
  <c r="F1072" i="200"/>
  <c r="H1072" i="200" s="1"/>
  <c r="L1072" i="200"/>
  <c r="N1072" i="200" s="1"/>
  <c r="D1072" i="200"/>
  <c r="I1072" i="200"/>
  <c r="K1072" i="200" s="1"/>
  <c r="L1073" i="200"/>
  <c r="N1073" i="200" s="1"/>
  <c r="I1073" i="200"/>
  <c r="K1073" i="200" s="1"/>
  <c r="F1073" i="200"/>
  <c r="H1073" i="200" s="1"/>
  <c r="F1075" i="200"/>
  <c r="H1075" i="200" s="1"/>
  <c r="I1075" i="200"/>
  <c r="K1075" i="200" s="1"/>
  <c r="L1075" i="200"/>
  <c r="N1075" i="200" s="1"/>
  <c r="D1075" i="200"/>
  <c r="I1070" i="200"/>
  <c r="L1070" i="200"/>
  <c r="D1070" i="200"/>
  <c r="E1082" i="200"/>
  <c r="F1070" i="200"/>
  <c r="O1061" i="200"/>
  <c r="Q1061" i="200" s="1"/>
  <c r="I1063" i="200"/>
  <c r="K1051" i="200"/>
  <c r="L1077" i="200"/>
  <c r="N1077" i="200" s="1"/>
  <c r="I1077" i="200"/>
  <c r="K1077" i="200" s="1"/>
  <c r="F1077" i="200"/>
  <c r="H1077" i="200" s="1"/>
  <c r="L1081" i="200"/>
  <c r="N1081" i="200" s="1"/>
  <c r="I1081" i="200"/>
  <c r="K1081" i="200" s="1"/>
  <c r="F1081" i="200"/>
  <c r="H1081" i="200" s="1"/>
  <c r="F1079" i="200"/>
  <c r="H1079" i="200" s="1"/>
  <c r="I1079" i="200"/>
  <c r="K1079" i="200" s="1"/>
  <c r="L1079" i="200"/>
  <c r="N1079" i="200" s="1"/>
  <c r="I1074" i="200"/>
  <c r="K1074" i="200" s="1"/>
  <c r="L1074" i="200"/>
  <c r="N1074" i="200" s="1"/>
  <c r="D1074" i="200"/>
  <c r="F1074" i="200"/>
  <c r="H1074" i="200" s="1"/>
  <c r="O948" i="200"/>
  <c r="Q948" i="200" s="1"/>
  <c r="O958" i="200"/>
  <c r="Q958" i="200" s="1"/>
  <c r="O944" i="200"/>
  <c r="Q944" i="200" s="1"/>
  <c r="L984" i="200"/>
  <c r="N984" i="200" s="1"/>
  <c r="I984" i="200"/>
  <c r="K984" i="200" s="1"/>
  <c r="F984" i="200"/>
  <c r="H984" i="200" s="1"/>
  <c r="L979" i="200"/>
  <c r="N979" i="200" s="1"/>
  <c r="I979" i="200"/>
  <c r="K979" i="200" s="1"/>
  <c r="F979" i="200"/>
  <c r="H979" i="200" s="1"/>
  <c r="L976" i="200"/>
  <c r="N976" i="200" s="1"/>
  <c r="F976" i="200"/>
  <c r="H976" i="200" s="1"/>
  <c r="I976" i="200"/>
  <c r="K976" i="200" s="1"/>
  <c r="I981" i="200"/>
  <c r="K981" i="200" s="1"/>
  <c r="L981" i="200"/>
  <c r="N981" i="200" s="1"/>
  <c r="F981" i="200"/>
  <c r="H981" i="200" s="1"/>
  <c r="O962" i="200"/>
  <c r="Q962" i="200" s="1"/>
  <c r="O940" i="200"/>
  <c r="F978" i="200"/>
  <c r="H978" i="200" s="1"/>
  <c r="L978" i="200"/>
  <c r="N978" i="200" s="1"/>
  <c r="I978" i="200"/>
  <c r="K978" i="200" s="1"/>
  <c r="O965" i="200"/>
  <c r="Q965" i="200" s="1"/>
  <c r="O961" i="200"/>
  <c r="Q961" i="200" s="1"/>
  <c r="O943" i="200"/>
  <c r="Q943" i="200" s="1"/>
  <c r="I968" i="200"/>
  <c r="K956" i="200"/>
  <c r="O966" i="200"/>
  <c r="Q966" i="200" s="1"/>
  <c r="B986" i="200"/>
  <c r="D986" i="200" s="1"/>
  <c r="B982" i="200"/>
  <c r="D982" i="200" s="1"/>
  <c r="B978" i="200"/>
  <c r="D978" i="200" s="1"/>
  <c r="B984" i="200"/>
  <c r="D984" i="200" s="1"/>
  <c r="B979" i="200"/>
  <c r="D979" i="200" s="1"/>
  <c r="B983" i="200"/>
  <c r="D983" i="200" s="1"/>
  <c r="B981" i="200"/>
  <c r="D981" i="200" s="1"/>
  <c r="B980" i="200"/>
  <c r="D980" i="200" s="1"/>
  <c r="B985" i="200"/>
  <c r="B977" i="200"/>
  <c r="D977" i="200" s="1"/>
  <c r="B976" i="200"/>
  <c r="D976" i="200" s="1"/>
  <c r="L980" i="200"/>
  <c r="N980" i="200" s="1"/>
  <c r="I980" i="200"/>
  <c r="K980" i="200" s="1"/>
  <c r="F980" i="200"/>
  <c r="H980" i="200" s="1"/>
  <c r="F982" i="200"/>
  <c r="H982" i="200" s="1"/>
  <c r="I982" i="200"/>
  <c r="K982" i="200" s="1"/>
  <c r="L982" i="200"/>
  <c r="N982" i="200" s="1"/>
  <c r="I985" i="200"/>
  <c r="K985" i="200" s="1"/>
  <c r="L985" i="200"/>
  <c r="N985" i="200" s="1"/>
  <c r="F985" i="200"/>
  <c r="H985" i="200" s="1"/>
  <c r="D985" i="200"/>
  <c r="N937" i="200"/>
  <c r="L949" i="200"/>
  <c r="O964" i="200"/>
  <c r="Q964" i="200" s="1"/>
  <c r="L968" i="200"/>
  <c r="N956" i="200"/>
  <c r="O963" i="200"/>
  <c r="Q963" i="200" s="1"/>
  <c r="O938" i="200"/>
  <c r="Q938" i="200" s="1"/>
  <c r="F986" i="200"/>
  <c r="H986" i="200" s="1"/>
  <c r="I986" i="200"/>
  <c r="K986" i="200" s="1"/>
  <c r="L986" i="200"/>
  <c r="N986" i="200" s="1"/>
  <c r="E1005" i="200"/>
  <c r="E1001" i="200"/>
  <c r="E997" i="200"/>
  <c r="B994" i="200"/>
  <c r="B1009" i="200"/>
  <c r="E1002" i="200"/>
  <c r="E996" i="200"/>
  <c r="E1004" i="200"/>
  <c r="E999" i="200"/>
  <c r="Q990" i="200"/>
  <c r="D990" i="200"/>
  <c r="E1003" i="200"/>
  <c r="E998" i="200"/>
  <c r="E1000" i="200"/>
  <c r="E995" i="200"/>
  <c r="E994" i="200"/>
  <c r="H937" i="200"/>
  <c r="F949" i="200"/>
  <c r="F968" i="200"/>
  <c r="H956" i="200"/>
  <c r="L983" i="200"/>
  <c r="N983" i="200" s="1"/>
  <c r="F983" i="200"/>
  <c r="H983" i="200" s="1"/>
  <c r="I983" i="200"/>
  <c r="K983" i="200" s="1"/>
  <c r="E987" i="200"/>
  <c r="I975" i="200"/>
  <c r="L975" i="200"/>
  <c r="F975" i="200"/>
  <c r="D975" i="200"/>
  <c r="I977" i="200"/>
  <c r="K977" i="200" s="1"/>
  <c r="F977" i="200"/>
  <c r="H977" i="200" s="1"/>
  <c r="L977" i="200"/>
  <c r="N977" i="200" s="1"/>
  <c r="Q940" i="200"/>
  <c r="K937" i="200"/>
  <c r="I949" i="200"/>
  <c r="F848" i="200"/>
  <c r="H848" i="200" s="1"/>
  <c r="I848" i="200"/>
  <c r="K848" i="200" s="1"/>
  <c r="L848" i="200"/>
  <c r="N848" i="200" s="1"/>
  <c r="F852" i="200"/>
  <c r="H852" i="200" s="1"/>
  <c r="L852" i="200"/>
  <c r="N852" i="200" s="1"/>
  <c r="I852" i="200"/>
  <c r="K852" i="200" s="1"/>
  <c r="F844" i="200"/>
  <c r="H844" i="200" s="1"/>
  <c r="L844" i="200"/>
  <c r="N844" i="200" s="1"/>
  <c r="I844" i="200"/>
  <c r="K844" i="200" s="1"/>
  <c r="E871" i="200"/>
  <c r="E867" i="200"/>
  <c r="E863" i="200"/>
  <c r="E872" i="200"/>
  <c r="E869" i="200"/>
  <c r="E864" i="200"/>
  <c r="D857" i="200"/>
  <c r="E866" i="200"/>
  <c r="E865" i="200"/>
  <c r="Q857" i="200"/>
  <c r="E861" i="200"/>
  <c r="B876" i="200"/>
  <c r="E870" i="200"/>
  <c r="E862" i="200"/>
  <c r="E868" i="200"/>
  <c r="B861" i="200"/>
  <c r="O833" i="200"/>
  <c r="Q833" i="200" s="1"/>
  <c r="L835" i="200"/>
  <c r="N823" i="200"/>
  <c r="B853" i="200"/>
  <c r="D853" i="200" s="1"/>
  <c r="B852" i="200"/>
  <c r="D852" i="200" s="1"/>
  <c r="B848" i="200"/>
  <c r="D848" i="200" s="1"/>
  <c r="B844" i="200"/>
  <c r="D844" i="200" s="1"/>
  <c r="B850" i="200"/>
  <c r="D850" i="200" s="1"/>
  <c r="B845" i="200"/>
  <c r="D845" i="200" s="1"/>
  <c r="B851" i="200"/>
  <c r="B846" i="200"/>
  <c r="D846" i="200" s="1"/>
  <c r="B847" i="200"/>
  <c r="D847" i="200" s="1"/>
  <c r="B843" i="200"/>
  <c r="B849" i="200"/>
  <c r="L849" i="200"/>
  <c r="N849" i="200" s="1"/>
  <c r="F849" i="200"/>
  <c r="H849" i="200" s="1"/>
  <c r="I849" i="200"/>
  <c r="K849" i="200" s="1"/>
  <c r="D849" i="200"/>
  <c r="I843" i="200"/>
  <c r="K843" i="200" s="1"/>
  <c r="F843" i="200"/>
  <c r="H843" i="200" s="1"/>
  <c r="D843" i="200"/>
  <c r="L843" i="200"/>
  <c r="N843" i="200" s="1"/>
  <c r="I835" i="200"/>
  <c r="K823" i="200"/>
  <c r="O827" i="200"/>
  <c r="Q827" i="200" s="1"/>
  <c r="I853" i="200"/>
  <c r="K853" i="200" s="1"/>
  <c r="F853" i="200"/>
  <c r="H853" i="200" s="1"/>
  <c r="L853" i="200"/>
  <c r="N853" i="200" s="1"/>
  <c r="L845" i="200"/>
  <c r="N845" i="200" s="1"/>
  <c r="F845" i="200"/>
  <c r="H845" i="200" s="1"/>
  <c r="I845" i="200"/>
  <c r="K845" i="200" s="1"/>
  <c r="L842" i="200"/>
  <c r="D842" i="200"/>
  <c r="E854" i="200"/>
  <c r="I842" i="200"/>
  <c r="F842" i="200"/>
  <c r="I847" i="200"/>
  <c r="K847" i="200" s="1"/>
  <c r="L847" i="200"/>
  <c r="N847" i="200" s="1"/>
  <c r="F847" i="200"/>
  <c r="H847" i="200" s="1"/>
  <c r="O834" i="200"/>
  <c r="Q834" i="200" s="1"/>
  <c r="O829" i="200"/>
  <c r="Q829" i="200" s="1"/>
  <c r="O828" i="200"/>
  <c r="Q828" i="200" s="1"/>
  <c r="F835" i="200"/>
  <c r="H823" i="200"/>
  <c r="L846" i="200"/>
  <c r="N846" i="200" s="1"/>
  <c r="I846" i="200"/>
  <c r="K846" i="200" s="1"/>
  <c r="F846" i="200"/>
  <c r="H846" i="200" s="1"/>
  <c r="L850" i="200"/>
  <c r="N850" i="200" s="1"/>
  <c r="F850" i="200"/>
  <c r="H850" i="200" s="1"/>
  <c r="I850" i="200"/>
  <c r="K850" i="200" s="1"/>
  <c r="I851" i="200"/>
  <c r="K851" i="200" s="1"/>
  <c r="L851" i="200"/>
  <c r="N851" i="200" s="1"/>
  <c r="F851" i="200"/>
  <c r="H851" i="200" s="1"/>
  <c r="D851" i="200"/>
  <c r="O832" i="200"/>
  <c r="Q832" i="200" s="1"/>
  <c r="L751" i="200"/>
  <c r="N751" i="200" s="1"/>
  <c r="F751" i="200"/>
  <c r="H751" i="200" s="1"/>
  <c r="I751" i="200"/>
  <c r="K751" i="200" s="1"/>
  <c r="F753" i="200"/>
  <c r="H753" i="200" s="1"/>
  <c r="I753" i="200"/>
  <c r="K753" i="200" s="1"/>
  <c r="L753" i="200"/>
  <c r="N753" i="200" s="1"/>
  <c r="I752" i="200"/>
  <c r="K752" i="200" s="1"/>
  <c r="L752" i="200"/>
  <c r="N752" i="200" s="1"/>
  <c r="F752" i="200"/>
  <c r="H752" i="200" s="1"/>
  <c r="N709" i="200"/>
  <c r="L721" i="200"/>
  <c r="I740" i="200"/>
  <c r="K728" i="200"/>
  <c r="Q714" i="200"/>
  <c r="O729" i="200"/>
  <c r="Q729" i="200" s="1"/>
  <c r="Q736" i="200"/>
  <c r="L755" i="200"/>
  <c r="N755" i="200" s="1"/>
  <c r="I755" i="200"/>
  <c r="K755" i="200" s="1"/>
  <c r="F755" i="200"/>
  <c r="H755" i="200" s="1"/>
  <c r="E759" i="200"/>
  <c r="L747" i="200"/>
  <c r="D747" i="200"/>
  <c r="I747" i="200"/>
  <c r="F747" i="200"/>
  <c r="E777" i="200"/>
  <c r="E773" i="200"/>
  <c r="E769" i="200"/>
  <c r="B766" i="200"/>
  <c r="E774" i="200"/>
  <c r="E770" i="200"/>
  <c r="E766" i="200"/>
  <c r="Q762" i="200"/>
  <c r="E775" i="200"/>
  <c r="E767" i="200"/>
  <c r="D762" i="200"/>
  <c r="E776" i="200"/>
  <c r="E768" i="200"/>
  <c r="B781" i="200"/>
  <c r="E771" i="200"/>
  <c r="E772" i="200"/>
  <c r="I756" i="200"/>
  <c r="K756" i="200" s="1"/>
  <c r="L756" i="200"/>
  <c r="N756" i="200" s="1"/>
  <c r="F756" i="200"/>
  <c r="H756" i="200" s="1"/>
  <c r="I721" i="200"/>
  <c r="K709" i="200"/>
  <c r="O711" i="200"/>
  <c r="Q711" i="200" s="1"/>
  <c r="O719" i="200"/>
  <c r="Q719" i="200" s="1"/>
  <c r="H728" i="200"/>
  <c r="F740" i="200"/>
  <c r="Q718" i="200"/>
  <c r="O717" i="200"/>
  <c r="Q717" i="200" s="1"/>
  <c r="B758" i="200"/>
  <c r="D758" i="200" s="1"/>
  <c r="B753" i="200"/>
  <c r="D753" i="200" s="1"/>
  <c r="B749" i="200"/>
  <c r="D749" i="200" s="1"/>
  <c r="B757" i="200"/>
  <c r="D757" i="200" s="1"/>
  <c r="B754" i="200"/>
  <c r="D754" i="200" s="1"/>
  <c r="B750" i="200"/>
  <c r="B755" i="200"/>
  <c r="D755" i="200" s="1"/>
  <c r="B756" i="200"/>
  <c r="D756" i="200" s="1"/>
  <c r="B748" i="200"/>
  <c r="D748" i="200" s="1"/>
  <c r="B751" i="200"/>
  <c r="D751" i="200" s="1"/>
  <c r="B752" i="200"/>
  <c r="D752" i="200" s="1"/>
  <c r="F750" i="200"/>
  <c r="H750" i="200" s="1"/>
  <c r="L750" i="200"/>
  <c r="N750" i="200" s="1"/>
  <c r="D750" i="200"/>
  <c r="I750" i="200"/>
  <c r="K750" i="200" s="1"/>
  <c r="F758" i="200"/>
  <c r="H758" i="200" s="1"/>
  <c r="I758" i="200"/>
  <c r="K758" i="200" s="1"/>
  <c r="L758" i="200"/>
  <c r="N758" i="200" s="1"/>
  <c r="H709" i="200"/>
  <c r="F721" i="200"/>
  <c r="Q715" i="200"/>
  <c r="F754" i="200"/>
  <c r="H754" i="200" s="1"/>
  <c r="I754" i="200"/>
  <c r="K754" i="200" s="1"/>
  <c r="L754" i="200"/>
  <c r="N754" i="200" s="1"/>
  <c r="F749" i="200"/>
  <c r="H749" i="200" s="1"/>
  <c r="I749" i="200"/>
  <c r="K749" i="200" s="1"/>
  <c r="L749" i="200"/>
  <c r="N749" i="200" s="1"/>
  <c r="I748" i="200"/>
  <c r="K748" i="200" s="1"/>
  <c r="L748" i="200"/>
  <c r="N748" i="200" s="1"/>
  <c r="F748" i="200"/>
  <c r="H748" i="200" s="1"/>
  <c r="I757" i="200"/>
  <c r="K757" i="200" s="1"/>
  <c r="L757" i="200"/>
  <c r="N757" i="200" s="1"/>
  <c r="F757" i="200"/>
  <c r="H757" i="200" s="1"/>
  <c r="O730" i="200"/>
  <c r="Q730" i="200" s="1"/>
  <c r="O738" i="200"/>
  <c r="Q738" i="200" s="1"/>
  <c r="L740" i="200"/>
  <c r="N728" i="200"/>
  <c r="L625" i="200"/>
  <c r="N625" i="200" s="1"/>
  <c r="I625" i="200"/>
  <c r="K625" i="200" s="1"/>
  <c r="F625" i="200"/>
  <c r="H625" i="200" s="1"/>
  <c r="F624" i="200"/>
  <c r="H624" i="200" s="1"/>
  <c r="I624" i="200"/>
  <c r="K624" i="200" s="1"/>
  <c r="L624" i="200"/>
  <c r="N624" i="200" s="1"/>
  <c r="B623" i="200"/>
  <c r="D623" i="200" s="1"/>
  <c r="B624" i="200"/>
  <c r="D624" i="200" s="1"/>
  <c r="B620" i="200"/>
  <c r="D620" i="200" s="1"/>
  <c r="B616" i="200"/>
  <c r="D616" i="200" s="1"/>
  <c r="B625" i="200"/>
  <c r="D625" i="200" s="1"/>
  <c r="B619" i="200"/>
  <c r="D619" i="200" s="1"/>
  <c r="B621" i="200"/>
  <c r="D621" i="200" s="1"/>
  <c r="B615" i="200"/>
  <c r="D615" i="200" s="1"/>
  <c r="B622" i="200"/>
  <c r="D622" i="200" s="1"/>
  <c r="B617" i="200"/>
  <c r="D617" i="200" s="1"/>
  <c r="B618" i="200"/>
  <c r="D618" i="200" s="1"/>
  <c r="I615" i="200"/>
  <c r="K615" i="200" s="1"/>
  <c r="L615" i="200"/>
  <c r="N615" i="200" s="1"/>
  <c r="F615" i="200"/>
  <c r="H615" i="200" s="1"/>
  <c r="O603" i="200"/>
  <c r="Q603" i="200" s="1"/>
  <c r="F616" i="200"/>
  <c r="H616" i="200" s="1"/>
  <c r="I616" i="200"/>
  <c r="K616" i="200" s="1"/>
  <c r="L616" i="200"/>
  <c r="N616" i="200" s="1"/>
  <c r="E644" i="200"/>
  <c r="E640" i="200"/>
  <c r="E636" i="200"/>
  <c r="B633" i="200"/>
  <c r="E642" i="200"/>
  <c r="E637" i="200"/>
  <c r="E643" i="200"/>
  <c r="E638" i="200"/>
  <c r="Q629" i="200"/>
  <c r="E641" i="200"/>
  <c r="D629" i="200"/>
  <c r="E635" i="200"/>
  <c r="E633" i="200"/>
  <c r="E639" i="200"/>
  <c r="E634" i="200"/>
  <c r="B648" i="200"/>
  <c r="I617" i="200"/>
  <c r="K617" i="200" s="1"/>
  <c r="L617" i="200"/>
  <c r="N617" i="200" s="1"/>
  <c r="F617" i="200"/>
  <c r="H617" i="200" s="1"/>
  <c r="I619" i="200"/>
  <c r="K619" i="200" s="1"/>
  <c r="L619" i="200"/>
  <c r="N619" i="200" s="1"/>
  <c r="F619" i="200"/>
  <c r="H619" i="200" s="1"/>
  <c r="Q605" i="200"/>
  <c r="O604" i="200"/>
  <c r="Q604" i="200" s="1"/>
  <c r="O600" i="200"/>
  <c r="Q600" i="200" s="1"/>
  <c r="O596" i="200"/>
  <c r="Q596" i="200" s="1"/>
  <c r="L614" i="200"/>
  <c r="D614" i="200"/>
  <c r="E626" i="200"/>
  <c r="F614" i="200"/>
  <c r="I614" i="200"/>
  <c r="L622" i="200"/>
  <c r="N622" i="200" s="1"/>
  <c r="I622" i="200"/>
  <c r="K622" i="200" s="1"/>
  <c r="F622" i="200"/>
  <c r="H622" i="200" s="1"/>
  <c r="F623" i="200"/>
  <c r="H623" i="200" s="1"/>
  <c r="I623" i="200"/>
  <c r="K623" i="200" s="1"/>
  <c r="L623" i="200"/>
  <c r="N623" i="200" s="1"/>
  <c r="L607" i="200"/>
  <c r="N595" i="200"/>
  <c r="O599" i="200"/>
  <c r="Q599" i="200" s="1"/>
  <c r="I621" i="200"/>
  <c r="K621" i="200" s="1"/>
  <c r="L621" i="200"/>
  <c r="N621" i="200" s="1"/>
  <c r="F621" i="200"/>
  <c r="H621" i="200" s="1"/>
  <c r="F620" i="200"/>
  <c r="H620" i="200" s="1"/>
  <c r="L620" i="200"/>
  <c r="N620" i="200" s="1"/>
  <c r="I620" i="200"/>
  <c r="K620" i="200" s="1"/>
  <c r="L618" i="200"/>
  <c r="N618" i="200" s="1"/>
  <c r="F618" i="200"/>
  <c r="H618" i="200" s="1"/>
  <c r="I618" i="200"/>
  <c r="K618" i="200" s="1"/>
  <c r="Q597" i="200"/>
  <c r="O602" i="200"/>
  <c r="Q602" i="200" s="1"/>
  <c r="O601" i="200"/>
  <c r="Q601" i="200" s="1"/>
  <c r="H595" i="200"/>
  <c r="F607" i="200"/>
  <c r="I607" i="200"/>
  <c r="K595" i="200"/>
  <c r="Q511" i="200"/>
  <c r="B528" i="200"/>
  <c r="D528" i="200" s="1"/>
  <c r="B524" i="200"/>
  <c r="D524" i="200" s="1"/>
  <c r="B520" i="200"/>
  <c r="D520" i="200" s="1"/>
  <c r="B530" i="200"/>
  <c r="D530" i="200" s="1"/>
  <c r="B526" i="200"/>
  <c r="D526" i="200" s="1"/>
  <c r="B522" i="200"/>
  <c r="D522" i="200" s="1"/>
  <c r="B527" i="200"/>
  <c r="D527" i="200" s="1"/>
  <c r="B529" i="200"/>
  <c r="D529" i="200" s="1"/>
  <c r="B521" i="200"/>
  <c r="D521" i="200" s="1"/>
  <c r="B523" i="200"/>
  <c r="D523" i="200" s="1"/>
  <c r="B525" i="200"/>
  <c r="D525" i="200" s="1"/>
  <c r="E548" i="200"/>
  <c r="E544" i="200"/>
  <c r="E546" i="200"/>
  <c r="E542" i="200"/>
  <c r="E549" i="200"/>
  <c r="E541" i="200"/>
  <c r="E539" i="200"/>
  <c r="D534" i="200"/>
  <c r="E545" i="200"/>
  <c r="B538" i="200"/>
  <c r="E540" i="200"/>
  <c r="E538" i="200"/>
  <c r="E547" i="200"/>
  <c r="B553" i="200"/>
  <c r="E543" i="200"/>
  <c r="Q534" i="200"/>
  <c r="L530" i="200"/>
  <c r="N530" i="200" s="1"/>
  <c r="F530" i="200"/>
  <c r="H530" i="200" s="1"/>
  <c r="I530" i="200"/>
  <c r="K530" i="200" s="1"/>
  <c r="O483" i="200"/>
  <c r="Q483" i="200" s="1"/>
  <c r="O508" i="200"/>
  <c r="Q508" i="200" s="1"/>
  <c r="L493" i="200"/>
  <c r="N481" i="200"/>
  <c r="F528" i="200"/>
  <c r="H528" i="200" s="1"/>
  <c r="L528" i="200"/>
  <c r="N528" i="200" s="1"/>
  <c r="I528" i="200"/>
  <c r="K528" i="200" s="1"/>
  <c r="I521" i="200"/>
  <c r="K521" i="200" s="1"/>
  <c r="L521" i="200"/>
  <c r="N521" i="200" s="1"/>
  <c r="F521" i="200"/>
  <c r="H521" i="200" s="1"/>
  <c r="I519" i="200"/>
  <c r="L519" i="200"/>
  <c r="F519" i="200"/>
  <c r="D519" i="200"/>
  <c r="E531" i="200"/>
  <c r="K481" i="200"/>
  <c r="I493" i="200"/>
  <c r="F524" i="200"/>
  <c r="H524" i="200" s="1"/>
  <c r="L524" i="200"/>
  <c r="N524" i="200" s="1"/>
  <c r="I524" i="200"/>
  <c r="K524" i="200" s="1"/>
  <c r="H500" i="200"/>
  <c r="F512" i="200"/>
  <c r="L526" i="200"/>
  <c r="N526" i="200" s="1"/>
  <c r="F526" i="200"/>
  <c r="H526" i="200" s="1"/>
  <c r="I526" i="200"/>
  <c r="K526" i="200" s="1"/>
  <c r="I525" i="200"/>
  <c r="K525" i="200" s="1"/>
  <c r="F525" i="200"/>
  <c r="H525" i="200" s="1"/>
  <c r="L525" i="200"/>
  <c r="N525" i="200" s="1"/>
  <c r="I523" i="200"/>
  <c r="K523" i="200" s="1"/>
  <c r="F523" i="200"/>
  <c r="H523" i="200" s="1"/>
  <c r="L523" i="200"/>
  <c r="N523" i="200" s="1"/>
  <c r="O502" i="200"/>
  <c r="Q502" i="200" s="1"/>
  <c r="O506" i="200"/>
  <c r="Q506" i="200" s="1"/>
  <c r="O505" i="200"/>
  <c r="Q505" i="200" s="1"/>
  <c r="F493" i="200"/>
  <c r="H481" i="200"/>
  <c r="O501" i="200"/>
  <c r="Q501" i="200" s="1"/>
  <c r="N500" i="200"/>
  <c r="L512" i="200"/>
  <c r="Q491" i="200"/>
  <c r="I512" i="200"/>
  <c r="K500" i="200"/>
  <c r="F520" i="200"/>
  <c r="H520" i="200" s="1"/>
  <c r="L520" i="200"/>
  <c r="N520" i="200" s="1"/>
  <c r="I520" i="200"/>
  <c r="K520" i="200" s="1"/>
  <c r="L522" i="200"/>
  <c r="N522" i="200" s="1"/>
  <c r="F522" i="200"/>
  <c r="H522" i="200" s="1"/>
  <c r="I522" i="200"/>
  <c r="K522" i="200" s="1"/>
  <c r="I529" i="200"/>
  <c r="K529" i="200" s="1"/>
  <c r="L529" i="200"/>
  <c r="N529" i="200" s="1"/>
  <c r="F529" i="200"/>
  <c r="H529" i="200" s="1"/>
  <c r="I527" i="200"/>
  <c r="K527" i="200" s="1"/>
  <c r="L527" i="200"/>
  <c r="N527" i="200" s="1"/>
  <c r="F527" i="200"/>
  <c r="H527" i="200" s="1"/>
  <c r="O503" i="200"/>
  <c r="Q503" i="200" s="1"/>
  <c r="L379" i="200"/>
  <c r="I388" i="200"/>
  <c r="K388" i="200" s="1"/>
  <c r="L388" i="200"/>
  <c r="N388" i="200" s="1"/>
  <c r="F388" i="200"/>
  <c r="H388" i="200" s="1"/>
  <c r="Q375" i="200"/>
  <c r="F393" i="200"/>
  <c r="H393" i="200" s="1"/>
  <c r="I393" i="200"/>
  <c r="K393" i="200" s="1"/>
  <c r="L393" i="200"/>
  <c r="N393" i="200" s="1"/>
  <c r="F389" i="200"/>
  <c r="H389" i="200" s="1"/>
  <c r="I389" i="200"/>
  <c r="K389" i="200" s="1"/>
  <c r="L389" i="200"/>
  <c r="N389" i="200" s="1"/>
  <c r="E416" i="200"/>
  <c r="E412" i="200"/>
  <c r="E408" i="200"/>
  <c r="B405" i="200"/>
  <c r="E414" i="200"/>
  <c r="E409" i="200"/>
  <c r="B420" i="200"/>
  <c r="E413" i="200"/>
  <c r="E407" i="200"/>
  <c r="E405" i="200"/>
  <c r="E411" i="200"/>
  <c r="E406" i="200"/>
  <c r="Q401" i="200"/>
  <c r="E415" i="200"/>
  <c r="E410" i="200"/>
  <c r="D401" i="200"/>
  <c r="O371" i="200"/>
  <c r="Q371" i="200" s="1"/>
  <c r="I394" i="200"/>
  <c r="K394" i="200" s="1"/>
  <c r="F394" i="200"/>
  <c r="H394" i="200" s="1"/>
  <c r="L394" i="200"/>
  <c r="N394" i="200" s="1"/>
  <c r="E398" i="200"/>
  <c r="I386" i="200"/>
  <c r="L386" i="200"/>
  <c r="F386" i="200"/>
  <c r="D386" i="200"/>
  <c r="O369" i="200"/>
  <c r="Q369" i="200" s="1"/>
  <c r="L387" i="200"/>
  <c r="N387" i="200" s="1"/>
  <c r="I387" i="200"/>
  <c r="K387" i="200" s="1"/>
  <c r="F387" i="200"/>
  <c r="H387" i="200" s="1"/>
  <c r="B397" i="200"/>
  <c r="D397" i="200" s="1"/>
  <c r="B393" i="200"/>
  <c r="D393" i="200" s="1"/>
  <c r="B389" i="200"/>
  <c r="D389" i="200" s="1"/>
  <c r="B392" i="200"/>
  <c r="D392" i="200" s="1"/>
  <c r="B387" i="200"/>
  <c r="D387" i="200" s="1"/>
  <c r="B396" i="200"/>
  <c r="D396" i="200" s="1"/>
  <c r="B395" i="200"/>
  <c r="D395" i="200" s="1"/>
  <c r="B394" i="200"/>
  <c r="D394" i="200" s="1"/>
  <c r="B391" i="200"/>
  <c r="D391" i="200" s="1"/>
  <c r="B390" i="200"/>
  <c r="D390" i="200" s="1"/>
  <c r="B388" i="200"/>
  <c r="D388" i="200" s="1"/>
  <c r="F390" i="200"/>
  <c r="H390" i="200" s="1"/>
  <c r="L390" i="200"/>
  <c r="N390" i="200" s="1"/>
  <c r="I390" i="200"/>
  <c r="K390" i="200" s="1"/>
  <c r="I392" i="200"/>
  <c r="K392" i="200" s="1"/>
  <c r="L392" i="200"/>
  <c r="N392" i="200" s="1"/>
  <c r="F392" i="200"/>
  <c r="H392" i="200" s="1"/>
  <c r="O374" i="200"/>
  <c r="Q374" i="200" s="1"/>
  <c r="F379" i="200"/>
  <c r="F397" i="200"/>
  <c r="H397" i="200" s="1"/>
  <c r="L397" i="200"/>
  <c r="N397" i="200" s="1"/>
  <c r="I397" i="200"/>
  <c r="K397" i="200" s="1"/>
  <c r="O372" i="200"/>
  <c r="Q372" i="200" s="1"/>
  <c r="L391" i="200"/>
  <c r="N391" i="200" s="1"/>
  <c r="F391" i="200"/>
  <c r="H391" i="200" s="1"/>
  <c r="I391" i="200"/>
  <c r="K391" i="200" s="1"/>
  <c r="L395" i="200"/>
  <c r="N395" i="200" s="1"/>
  <c r="I395" i="200"/>
  <c r="K395" i="200" s="1"/>
  <c r="F395" i="200"/>
  <c r="H395" i="200" s="1"/>
  <c r="I396" i="200"/>
  <c r="K396" i="200" s="1"/>
  <c r="F396" i="200"/>
  <c r="H396" i="200" s="1"/>
  <c r="L396" i="200"/>
  <c r="N396" i="200" s="1"/>
  <c r="O376" i="200"/>
  <c r="Q376" i="200" s="1"/>
  <c r="K368" i="200"/>
  <c r="O368" i="200" s="1"/>
  <c r="Q368" i="200" s="1"/>
  <c r="I379" i="200"/>
  <c r="F275" i="200"/>
  <c r="H275" i="200" s="1"/>
  <c r="I275" i="200"/>
  <c r="K275" i="200" s="1"/>
  <c r="L275" i="200"/>
  <c r="N275" i="200" s="1"/>
  <c r="I280" i="200"/>
  <c r="K280" i="200" s="1"/>
  <c r="L280" i="200"/>
  <c r="N280" i="200" s="1"/>
  <c r="F280" i="200"/>
  <c r="H280" i="200" s="1"/>
  <c r="I276" i="200"/>
  <c r="K276" i="200" s="1"/>
  <c r="F276" i="200"/>
  <c r="H276" i="200" s="1"/>
  <c r="L276" i="200"/>
  <c r="N276" i="200" s="1"/>
  <c r="O254" i="200"/>
  <c r="Q254" i="200" s="1"/>
  <c r="O261" i="200"/>
  <c r="Q261" i="200" s="1"/>
  <c r="E284" i="200"/>
  <c r="L272" i="200"/>
  <c r="I272" i="200"/>
  <c r="F272" i="200"/>
  <c r="D272" i="200"/>
  <c r="L281" i="200"/>
  <c r="N281" i="200" s="1"/>
  <c r="I281" i="200"/>
  <c r="K281" i="200" s="1"/>
  <c r="F281" i="200"/>
  <c r="H281" i="200" s="1"/>
  <c r="F282" i="200"/>
  <c r="H282" i="200" s="1"/>
  <c r="L282" i="200"/>
  <c r="N282" i="200" s="1"/>
  <c r="I282" i="200"/>
  <c r="K282" i="200" s="1"/>
  <c r="F265" i="200"/>
  <c r="O258" i="200"/>
  <c r="Q258" i="200" s="1"/>
  <c r="Q256" i="200"/>
  <c r="L265" i="200"/>
  <c r="O262" i="200"/>
  <c r="Q262" i="200" s="1"/>
  <c r="B279" i="200"/>
  <c r="D279" i="200" s="1"/>
  <c r="B275" i="200"/>
  <c r="D275" i="200" s="1"/>
  <c r="B278" i="200"/>
  <c r="D278" i="200" s="1"/>
  <c r="B273" i="200"/>
  <c r="D273" i="200" s="1"/>
  <c r="B280" i="200"/>
  <c r="D280" i="200" s="1"/>
  <c r="B283" i="200"/>
  <c r="D283" i="200" s="1"/>
  <c r="B281" i="200"/>
  <c r="D281" i="200" s="1"/>
  <c r="B276" i="200"/>
  <c r="D276" i="200" s="1"/>
  <c r="B277" i="200"/>
  <c r="D277" i="200" s="1"/>
  <c r="B282" i="200"/>
  <c r="D282" i="200" s="1"/>
  <c r="B274" i="200"/>
  <c r="D274" i="200" s="1"/>
  <c r="L273" i="200"/>
  <c r="N273" i="200" s="1"/>
  <c r="I273" i="200"/>
  <c r="K273" i="200" s="1"/>
  <c r="F273" i="200"/>
  <c r="H273" i="200" s="1"/>
  <c r="L283" i="200"/>
  <c r="N283" i="200" s="1"/>
  <c r="F283" i="200"/>
  <c r="H283" i="200" s="1"/>
  <c r="I283" i="200"/>
  <c r="K283" i="200" s="1"/>
  <c r="E301" i="200"/>
  <c r="E297" i="200"/>
  <c r="E293" i="200"/>
  <c r="B306" i="200"/>
  <c r="E300" i="200"/>
  <c r="E295" i="200"/>
  <c r="E296" i="200"/>
  <c r="B291" i="200"/>
  <c r="E302" i="200"/>
  <c r="E294" i="200"/>
  <c r="E291" i="200"/>
  <c r="Q287" i="200"/>
  <c r="D287" i="200"/>
  <c r="E299" i="200"/>
  <c r="E298" i="200"/>
  <c r="E292" i="200"/>
  <c r="Q260" i="200"/>
  <c r="O253" i="200"/>
  <c r="Q253" i="200" s="1"/>
  <c r="L277" i="200"/>
  <c r="N277" i="200" s="1"/>
  <c r="F277" i="200"/>
  <c r="H277" i="200" s="1"/>
  <c r="I277" i="200"/>
  <c r="K277" i="200" s="1"/>
  <c r="F279" i="200"/>
  <c r="H279" i="200" s="1"/>
  <c r="L279" i="200"/>
  <c r="N279" i="200" s="1"/>
  <c r="I279" i="200"/>
  <c r="K279" i="200" s="1"/>
  <c r="I274" i="200"/>
  <c r="K274" i="200" s="1"/>
  <c r="F274" i="200"/>
  <c r="H274" i="200" s="1"/>
  <c r="L274" i="200"/>
  <c r="N274" i="200" s="1"/>
  <c r="I265" i="200"/>
  <c r="I278" i="200"/>
  <c r="K278" i="200" s="1"/>
  <c r="L278" i="200"/>
  <c r="N278" i="200" s="1"/>
  <c r="F278" i="200"/>
  <c r="H278" i="200" s="1"/>
  <c r="O255" i="200"/>
  <c r="Q255" i="200" s="1"/>
  <c r="O257" i="200"/>
  <c r="Q257" i="200" s="1"/>
  <c r="Q263" i="200"/>
  <c r="O150" i="200"/>
  <c r="Q150" i="200" s="1"/>
  <c r="O149" i="200"/>
  <c r="L151" i="200"/>
  <c r="N139" i="200"/>
  <c r="O145" i="200"/>
  <c r="B167" i="200"/>
  <c r="D167" i="200" s="1"/>
  <c r="B163" i="200"/>
  <c r="D163" i="200" s="1"/>
  <c r="B159" i="200"/>
  <c r="D159" i="200" s="1"/>
  <c r="B168" i="200"/>
  <c r="D168" i="200" s="1"/>
  <c r="B164" i="200"/>
  <c r="D164" i="200" s="1"/>
  <c r="B160" i="200"/>
  <c r="B169" i="200"/>
  <c r="D169" i="200" s="1"/>
  <c r="B162" i="200"/>
  <c r="D162" i="200" s="1"/>
  <c r="B165" i="200"/>
  <c r="B166" i="200"/>
  <c r="D166" i="200" s="1"/>
  <c r="B161" i="200"/>
  <c r="D161" i="200" s="1"/>
  <c r="F160" i="200"/>
  <c r="H160" i="200" s="1"/>
  <c r="L160" i="200"/>
  <c r="N160" i="200" s="1"/>
  <c r="D160" i="200"/>
  <c r="I160" i="200"/>
  <c r="K160" i="200" s="1"/>
  <c r="I151" i="200"/>
  <c r="K139" i="200"/>
  <c r="F164" i="200"/>
  <c r="H164" i="200" s="1"/>
  <c r="L164" i="200"/>
  <c r="N164" i="200" s="1"/>
  <c r="I164" i="200"/>
  <c r="K164" i="200" s="1"/>
  <c r="E185" i="200"/>
  <c r="E181" i="200"/>
  <c r="E177" i="200"/>
  <c r="Q173" i="200"/>
  <c r="B192" i="200"/>
  <c r="E186" i="200"/>
  <c r="E180" i="200"/>
  <c r="E187" i="200"/>
  <c r="E182" i="200"/>
  <c r="B177" i="200"/>
  <c r="E188" i="200"/>
  <c r="E183" i="200"/>
  <c r="E178" i="200"/>
  <c r="D173" i="200"/>
  <c r="E184" i="200"/>
  <c r="E179" i="200"/>
  <c r="F159" i="200"/>
  <c r="H159" i="200" s="1"/>
  <c r="I159" i="200"/>
  <c r="K159" i="200" s="1"/>
  <c r="L159" i="200"/>
  <c r="N159" i="200" s="1"/>
  <c r="E170" i="200"/>
  <c r="I158" i="200"/>
  <c r="L158" i="200"/>
  <c r="D158" i="200"/>
  <c r="F158" i="200"/>
  <c r="Q149" i="200"/>
  <c r="F151" i="200"/>
  <c r="H139" i="200"/>
  <c r="Q145" i="200"/>
  <c r="L161" i="200"/>
  <c r="N161" i="200" s="1"/>
  <c r="I161" i="200"/>
  <c r="K161" i="200" s="1"/>
  <c r="F161" i="200"/>
  <c r="H161" i="200" s="1"/>
  <c r="L165" i="200"/>
  <c r="N165" i="200" s="1"/>
  <c r="D165" i="200"/>
  <c r="I165" i="200"/>
  <c r="K165" i="200" s="1"/>
  <c r="F165" i="200"/>
  <c r="H165" i="200" s="1"/>
  <c r="F163" i="200"/>
  <c r="H163" i="200" s="1"/>
  <c r="I163" i="200"/>
  <c r="K163" i="200" s="1"/>
  <c r="L163" i="200"/>
  <c r="N163" i="200" s="1"/>
  <c r="I162" i="200"/>
  <c r="K162" i="200" s="1"/>
  <c r="L162" i="200"/>
  <c r="N162" i="200" s="1"/>
  <c r="F162" i="200"/>
  <c r="H162" i="200" s="1"/>
  <c r="O143" i="200"/>
  <c r="Q143" i="200" s="1"/>
  <c r="O146" i="200"/>
  <c r="Q146" i="200" s="1"/>
  <c r="O141" i="200"/>
  <c r="Q141" i="200" s="1"/>
  <c r="O142" i="200"/>
  <c r="Q142" i="200" s="1"/>
  <c r="O147" i="200"/>
  <c r="Q147" i="200" s="1"/>
  <c r="O140" i="200"/>
  <c r="Q140" i="200" s="1"/>
  <c r="O148" i="200"/>
  <c r="Q148" i="200" s="1"/>
  <c r="L169" i="200"/>
  <c r="N169" i="200" s="1"/>
  <c r="F169" i="200"/>
  <c r="H169" i="200" s="1"/>
  <c r="I169" i="200"/>
  <c r="K169" i="200" s="1"/>
  <c r="F168" i="200"/>
  <c r="H168" i="200" s="1"/>
  <c r="I168" i="200"/>
  <c r="K168" i="200" s="1"/>
  <c r="L168" i="200"/>
  <c r="N168" i="200" s="1"/>
  <c r="F167" i="200"/>
  <c r="H167" i="200" s="1"/>
  <c r="I167" i="200"/>
  <c r="K167" i="200" s="1"/>
  <c r="L167" i="200"/>
  <c r="N167" i="200" s="1"/>
  <c r="I166" i="200"/>
  <c r="K166" i="200" s="1"/>
  <c r="L166" i="200"/>
  <c r="N166" i="200" s="1"/>
  <c r="F166" i="200"/>
  <c r="H166" i="200" s="1"/>
  <c r="O107" i="200"/>
  <c r="Q107" i="200" s="1"/>
  <c r="Q122" i="200"/>
  <c r="N120" i="200"/>
  <c r="L132" i="200"/>
  <c r="O110" i="200"/>
  <c r="Q110" i="200" s="1"/>
  <c r="O111" i="200"/>
  <c r="Q111" i="200" s="1"/>
  <c r="O130" i="200"/>
  <c r="Q130" i="200" s="1"/>
  <c r="O106" i="200"/>
  <c r="Q106" i="200" s="1"/>
  <c r="O128" i="200"/>
  <c r="Q128" i="200" s="1"/>
  <c r="O124" i="200"/>
  <c r="Q124" i="200" s="1"/>
  <c r="L113" i="200"/>
  <c r="N101" i="200"/>
  <c r="I132" i="200"/>
  <c r="K120" i="200"/>
  <c r="F113" i="200"/>
  <c r="H101" i="200"/>
  <c r="O131" i="200"/>
  <c r="Q131" i="200" s="1"/>
  <c r="O103" i="200"/>
  <c r="Q103" i="200" s="1"/>
  <c r="O127" i="200"/>
  <c r="Q127" i="200" s="1"/>
  <c r="I113" i="200"/>
  <c r="K101" i="200"/>
  <c r="O109" i="200"/>
  <c r="Q109" i="200" s="1"/>
  <c r="O112" i="200"/>
  <c r="Q112" i="200" s="1"/>
  <c r="H120" i="200"/>
  <c r="F132" i="200"/>
  <c r="Q105" i="200"/>
  <c r="O104" i="200"/>
  <c r="Q104" i="200" s="1"/>
  <c r="L75" i="200"/>
  <c r="N63" i="200"/>
  <c r="K82" i="200"/>
  <c r="I94" i="200"/>
  <c r="Q65" i="200"/>
  <c r="O89" i="200"/>
  <c r="Q89" i="200" s="1"/>
  <c r="O68" i="200"/>
  <c r="Q68" i="200" s="1"/>
  <c r="O86" i="200"/>
  <c r="Q86" i="200" s="1"/>
  <c r="F75" i="200"/>
  <c r="H63" i="200"/>
  <c r="L94" i="200"/>
  <c r="N82" i="200"/>
  <c r="O73" i="200"/>
  <c r="Q73" i="200" s="1"/>
  <c r="O85" i="200"/>
  <c r="Q85" i="200" s="1"/>
  <c r="O90" i="200"/>
  <c r="Q90" i="200" s="1"/>
  <c r="O92" i="200"/>
  <c r="Q92" i="200" s="1"/>
  <c r="Q88" i="200"/>
  <c r="O87" i="200"/>
  <c r="Q87" i="200" s="1"/>
  <c r="O83" i="200"/>
  <c r="Q83" i="200" s="1"/>
  <c r="K63" i="200"/>
  <c r="I75" i="200"/>
  <c r="Q71" i="200"/>
  <c r="O70" i="200"/>
  <c r="Q70" i="200" s="1"/>
  <c r="H82" i="200"/>
  <c r="F94" i="200"/>
  <c r="O91" i="200"/>
  <c r="Q91" i="200" s="1"/>
  <c r="G3566" i="199"/>
  <c r="G3568" i="199"/>
  <c r="G3570" i="199"/>
  <c r="E3588" i="199"/>
  <c r="E3589" i="199"/>
  <c r="E3585" i="199"/>
  <c r="E3581" i="199"/>
  <c r="E3582" i="199"/>
  <c r="E3580" i="199"/>
  <c r="E3584" i="199"/>
  <c r="B3578" i="199"/>
  <c r="B3593" i="199"/>
  <c r="E3583" i="199"/>
  <c r="E3578" i="199"/>
  <c r="I3574" i="199"/>
  <c r="E3587" i="199"/>
  <c r="E3586" i="199"/>
  <c r="E3579" i="199"/>
  <c r="D3574" i="199"/>
  <c r="B3568" i="199"/>
  <c r="D3568" i="199" s="1"/>
  <c r="B3564" i="199"/>
  <c r="D3564" i="199" s="1"/>
  <c r="B3560" i="199"/>
  <c r="D3560" i="199" s="1"/>
  <c r="B3569" i="199"/>
  <c r="D3569" i="199" s="1"/>
  <c r="B3565" i="199"/>
  <c r="D3565" i="199" s="1"/>
  <c r="B3561" i="199"/>
  <c r="D3561" i="199" s="1"/>
  <c r="B3570" i="199"/>
  <c r="D3570" i="199" s="1"/>
  <c r="B3566" i="199"/>
  <c r="D3566" i="199" s="1"/>
  <c r="B3562" i="199"/>
  <c r="D3562" i="199" s="1"/>
  <c r="B3567" i="199"/>
  <c r="D3567" i="199" s="1"/>
  <c r="B3563" i="199"/>
  <c r="D3563" i="199" s="1"/>
  <c r="G3561" i="199"/>
  <c r="G3560" i="199"/>
  <c r="D3559" i="199"/>
  <c r="G3559" i="199"/>
  <c r="E3571" i="199"/>
  <c r="G3562" i="199"/>
  <c r="G3565" i="199"/>
  <c r="G3564" i="199"/>
  <c r="G3563" i="199"/>
  <c r="G3569" i="199"/>
  <c r="G3567" i="199"/>
  <c r="I3314" i="199"/>
  <c r="G3355" i="199"/>
  <c r="E3378" i="199"/>
  <c r="E3374" i="199"/>
  <c r="E3370" i="199"/>
  <c r="D3365" i="199"/>
  <c r="E3379" i="199"/>
  <c r="E3375" i="199"/>
  <c r="E3371" i="199"/>
  <c r="B3384" i="199"/>
  <c r="I3365" i="199"/>
  <c r="E3380" i="199"/>
  <c r="E3377" i="199"/>
  <c r="E3376" i="199"/>
  <c r="E3373" i="199"/>
  <c r="E3372" i="199"/>
  <c r="E3369" i="199"/>
  <c r="B3369" i="199"/>
  <c r="G3361" i="199"/>
  <c r="G3356" i="199"/>
  <c r="E3362" i="199"/>
  <c r="D3350" i="199"/>
  <c r="G3350" i="199"/>
  <c r="B3358" i="199"/>
  <c r="D3358" i="199" s="1"/>
  <c r="B3354" i="199"/>
  <c r="D3354" i="199" s="1"/>
  <c r="B3359" i="199"/>
  <c r="B3355" i="199"/>
  <c r="D3355" i="199" s="1"/>
  <c r="B3351" i="199"/>
  <c r="B3360" i="199"/>
  <c r="D3360" i="199" s="1"/>
  <c r="B3356" i="199"/>
  <c r="D3356" i="199" s="1"/>
  <c r="B3352" i="199"/>
  <c r="D3352" i="199" s="1"/>
  <c r="B3361" i="199"/>
  <c r="D3361" i="199" s="1"/>
  <c r="B3357" i="199"/>
  <c r="D3357" i="199" s="1"/>
  <c r="B3353" i="199"/>
  <c r="D3353" i="199" s="1"/>
  <c r="G3351" i="199"/>
  <c r="D3351" i="199"/>
  <c r="G3359" i="199"/>
  <c r="D3359" i="199"/>
  <c r="G3354" i="199"/>
  <c r="G3353" i="199"/>
  <c r="I3313" i="199"/>
  <c r="I3322" i="199"/>
  <c r="G3352" i="199"/>
  <c r="G3360" i="199"/>
  <c r="G3358" i="199"/>
  <c r="G3357" i="199"/>
  <c r="G3109" i="199"/>
  <c r="I3088" i="199"/>
  <c r="G3113" i="199"/>
  <c r="G3114" i="199"/>
  <c r="D3103" i="199"/>
  <c r="E3115" i="199"/>
  <c r="G3103" i="199"/>
  <c r="G3108" i="199"/>
  <c r="G3105" i="199"/>
  <c r="G3107" i="199"/>
  <c r="G3104" i="199"/>
  <c r="I3095" i="199"/>
  <c r="I3093" i="199"/>
  <c r="E3133" i="199"/>
  <c r="E3129" i="199"/>
  <c r="E3125" i="199"/>
  <c r="B3122" i="199"/>
  <c r="B3137" i="199"/>
  <c r="E3128" i="199"/>
  <c r="I3118" i="199"/>
  <c r="E3131" i="199"/>
  <c r="E3124" i="199"/>
  <c r="E3123" i="199"/>
  <c r="D3118" i="199"/>
  <c r="E3132" i="199"/>
  <c r="E3130" i="199"/>
  <c r="E3122" i="199"/>
  <c r="E3127" i="199"/>
  <c r="E3126" i="199"/>
  <c r="G3111" i="199"/>
  <c r="G3112" i="199"/>
  <c r="G3110" i="199"/>
  <c r="G3106" i="199"/>
  <c r="B3113" i="199"/>
  <c r="D3113" i="199" s="1"/>
  <c r="B3109" i="199"/>
  <c r="D3109" i="199" s="1"/>
  <c r="B3105" i="199"/>
  <c r="D3105" i="199" s="1"/>
  <c r="B3107" i="199"/>
  <c r="D3107" i="199" s="1"/>
  <c r="B3112" i="199"/>
  <c r="D3112" i="199" s="1"/>
  <c r="B3111" i="199"/>
  <c r="D3111" i="199" s="1"/>
  <c r="B3104" i="199"/>
  <c r="D3104" i="199" s="1"/>
  <c r="B3110" i="199"/>
  <c r="D3110" i="199" s="1"/>
  <c r="B3114" i="199"/>
  <c r="D3114" i="199" s="1"/>
  <c r="B3106" i="199"/>
  <c r="D3106" i="199" s="1"/>
  <c r="B3108" i="199"/>
  <c r="D3108" i="199" s="1"/>
  <c r="G2924" i="199"/>
  <c r="G2919" i="199"/>
  <c r="I2877" i="199"/>
  <c r="I2882" i="199"/>
  <c r="I2880" i="199"/>
  <c r="G2923" i="199"/>
  <c r="G2920" i="199"/>
  <c r="G2922" i="199"/>
  <c r="G2921" i="199"/>
  <c r="I2883" i="199"/>
  <c r="I2898" i="199"/>
  <c r="B2922" i="199"/>
  <c r="D2922" i="199" s="1"/>
  <c r="I2922" i="199" s="1"/>
  <c r="B2918" i="199"/>
  <c r="D2918" i="199" s="1"/>
  <c r="B2914" i="199"/>
  <c r="D2914" i="199" s="1"/>
  <c r="B2923" i="199"/>
  <c r="D2923" i="199" s="1"/>
  <c r="B2921" i="199"/>
  <c r="D2921" i="199" s="1"/>
  <c r="B2915" i="199"/>
  <c r="D2915" i="199" s="1"/>
  <c r="B2916" i="199"/>
  <c r="D2916" i="199" s="1"/>
  <c r="B2920" i="199"/>
  <c r="D2920" i="199" s="1"/>
  <c r="I2920" i="199" s="1"/>
  <c r="B2924" i="199"/>
  <c r="D2924" i="199" s="1"/>
  <c r="B2919" i="199"/>
  <c r="D2919" i="199" s="1"/>
  <c r="B2917" i="199"/>
  <c r="D2917" i="199" s="1"/>
  <c r="E2942" i="199"/>
  <c r="E2938" i="199"/>
  <c r="E2934" i="199"/>
  <c r="E2939" i="199"/>
  <c r="E2936" i="199"/>
  <c r="E2941" i="199"/>
  <c r="E2933" i="199"/>
  <c r="B2932" i="199"/>
  <c r="B2947" i="199"/>
  <c r="D2928" i="199"/>
  <c r="E2943" i="199"/>
  <c r="E2940" i="199"/>
  <c r="E2935" i="199"/>
  <c r="E2932" i="199"/>
  <c r="I2928" i="199"/>
  <c r="E2937" i="199"/>
  <c r="I2899" i="199"/>
  <c r="I2903" i="199"/>
  <c r="G2915" i="199"/>
  <c r="G2916" i="199"/>
  <c r="G2914" i="199"/>
  <c r="G2913" i="199"/>
  <c r="E2925" i="199"/>
  <c r="D2913" i="199"/>
  <c r="I2902" i="199"/>
  <c r="G2918" i="199"/>
  <c r="G2917" i="199"/>
  <c r="G2670" i="199"/>
  <c r="G2672" i="199"/>
  <c r="G2671" i="199"/>
  <c r="I2629" i="199"/>
  <c r="I2634" i="199"/>
  <c r="I2657" i="199"/>
  <c r="I2654" i="199"/>
  <c r="I2633" i="199"/>
  <c r="I2658" i="199"/>
  <c r="G2673" i="199"/>
  <c r="E2696" i="199"/>
  <c r="E2692" i="199"/>
  <c r="E2688" i="199"/>
  <c r="B2685" i="199"/>
  <c r="B2700" i="199"/>
  <c r="E2693" i="199"/>
  <c r="E2689" i="199"/>
  <c r="E2685" i="199"/>
  <c r="I2681" i="199"/>
  <c r="D2681" i="199"/>
  <c r="E2695" i="199"/>
  <c r="E2694" i="199"/>
  <c r="E2691" i="199"/>
  <c r="E2690" i="199"/>
  <c r="E2687" i="199"/>
  <c r="E2686" i="199"/>
  <c r="G2676" i="199"/>
  <c r="G2675" i="199"/>
  <c r="D2666" i="199"/>
  <c r="G2666" i="199"/>
  <c r="E2678" i="199"/>
  <c r="G2674" i="199"/>
  <c r="B2676" i="199"/>
  <c r="D2676" i="199" s="1"/>
  <c r="B2672" i="199"/>
  <c r="D2672" i="199" s="1"/>
  <c r="I2672" i="199" s="1"/>
  <c r="B2668" i="199"/>
  <c r="D2668" i="199" s="1"/>
  <c r="B2677" i="199"/>
  <c r="B2673" i="199"/>
  <c r="D2673" i="199" s="1"/>
  <c r="B2669" i="199"/>
  <c r="B2675" i="199"/>
  <c r="D2675" i="199" s="1"/>
  <c r="B2671" i="199"/>
  <c r="D2671" i="199" s="1"/>
  <c r="B2667" i="199"/>
  <c r="D2667" i="199" s="1"/>
  <c r="B2670" i="199"/>
  <c r="D2670" i="199" s="1"/>
  <c r="B2674" i="199"/>
  <c r="D2674" i="199" s="1"/>
  <c r="I2638" i="199"/>
  <c r="G2669" i="199"/>
  <c r="D2669" i="199"/>
  <c r="G2677" i="199"/>
  <c r="D2677" i="199"/>
  <c r="G2668" i="199"/>
  <c r="G2667" i="199"/>
  <c r="G2444" i="199"/>
  <c r="B2446" i="199"/>
  <c r="D2446" i="199" s="1"/>
  <c r="B2442" i="199"/>
  <c r="D2442" i="199" s="1"/>
  <c r="B2447" i="199"/>
  <c r="D2447" i="199" s="1"/>
  <c r="B2443" i="199"/>
  <c r="D2443" i="199" s="1"/>
  <c r="B2439" i="199"/>
  <c r="D2439" i="199" s="1"/>
  <c r="B2448" i="199"/>
  <c r="D2448" i="199" s="1"/>
  <c r="B2444" i="199"/>
  <c r="D2444" i="199" s="1"/>
  <c r="B2440" i="199"/>
  <c r="D2440" i="199" s="1"/>
  <c r="B2449" i="199"/>
  <c r="D2449" i="199" s="1"/>
  <c r="B2445" i="199"/>
  <c r="D2445" i="199" s="1"/>
  <c r="B2441" i="199"/>
  <c r="D2441" i="199" s="1"/>
  <c r="I2421" i="199"/>
  <c r="G2439" i="199"/>
  <c r="G2447" i="199"/>
  <c r="G2442" i="199"/>
  <c r="G2441" i="199"/>
  <c r="E2450" i="199"/>
  <c r="D2438" i="199"/>
  <c r="G2438" i="199"/>
  <c r="I2427" i="199"/>
  <c r="I2405" i="199"/>
  <c r="I2410" i="199"/>
  <c r="G2440" i="199"/>
  <c r="G2448" i="199"/>
  <c r="G2446" i="199"/>
  <c r="G2445" i="199"/>
  <c r="I2406" i="199"/>
  <c r="I2429" i="199"/>
  <c r="I2422" i="199"/>
  <c r="G2443" i="199"/>
  <c r="E2466" i="199"/>
  <c r="E2462" i="199"/>
  <c r="E2458" i="199"/>
  <c r="D2453" i="199"/>
  <c r="E2467" i="199"/>
  <c r="E2463" i="199"/>
  <c r="E2459" i="199"/>
  <c r="B2472" i="199"/>
  <c r="I2453" i="199"/>
  <c r="E2468" i="199"/>
  <c r="E2465" i="199"/>
  <c r="E2464" i="199"/>
  <c r="E2461" i="199"/>
  <c r="E2460" i="199"/>
  <c r="E2457" i="199"/>
  <c r="B2457" i="199"/>
  <c r="G2449" i="199"/>
  <c r="G2202" i="199"/>
  <c r="I2183" i="199"/>
  <c r="G2201" i="199"/>
  <c r="G2200" i="199"/>
  <c r="I2179" i="199"/>
  <c r="I2174" i="199"/>
  <c r="G2194" i="199"/>
  <c r="G2197" i="199"/>
  <c r="G2195" i="199"/>
  <c r="B2201" i="199"/>
  <c r="D2201" i="199" s="1"/>
  <c r="B2197" i="199"/>
  <c r="D2197" i="199" s="1"/>
  <c r="B2193" i="199"/>
  <c r="D2193" i="199" s="1"/>
  <c r="B2202" i="199"/>
  <c r="D2202" i="199" s="1"/>
  <c r="B2198" i="199"/>
  <c r="B2194" i="199"/>
  <c r="D2194" i="199" s="1"/>
  <c r="I2194" i="199" s="1"/>
  <c r="B2199" i="199"/>
  <c r="B2195" i="199"/>
  <c r="D2195" i="199" s="1"/>
  <c r="I2195" i="199" s="1"/>
  <c r="B2200" i="199"/>
  <c r="D2200" i="199" s="1"/>
  <c r="B2196" i="199"/>
  <c r="B2192" i="199"/>
  <c r="D2192" i="199" s="1"/>
  <c r="G2198" i="199"/>
  <c r="D2198" i="199"/>
  <c r="E2221" i="199"/>
  <c r="E2217" i="199"/>
  <c r="E2213" i="199"/>
  <c r="B2210" i="199"/>
  <c r="B2225" i="199"/>
  <c r="E2218" i="199"/>
  <c r="E2214" i="199"/>
  <c r="E2210" i="199"/>
  <c r="I2206" i="199"/>
  <c r="E2219" i="199"/>
  <c r="E2216" i="199"/>
  <c r="E2215" i="199"/>
  <c r="E2212" i="199"/>
  <c r="E2211" i="199"/>
  <c r="E2220" i="199"/>
  <c r="D2206" i="199"/>
  <c r="D2196" i="199"/>
  <c r="G2196" i="199"/>
  <c r="D2191" i="199"/>
  <c r="G2191" i="199"/>
  <c r="E2203" i="199"/>
  <c r="D2199" i="199"/>
  <c r="G2199" i="199"/>
  <c r="G2193" i="199"/>
  <c r="G2192" i="199"/>
  <c r="G1966" i="199"/>
  <c r="G1965" i="199"/>
  <c r="D1963" i="199"/>
  <c r="G1963" i="199"/>
  <c r="E1975" i="199"/>
  <c r="I1952" i="199"/>
  <c r="B1972" i="199"/>
  <c r="D1972" i="199" s="1"/>
  <c r="B1968" i="199"/>
  <c r="B1964" i="199"/>
  <c r="D1964" i="199" s="1"/>
  <c r="B1973" i="199"/>
  <c r="D1973" i="199" s="1"/>
  <c r="B1969" i="199"/>
  <c r="D1969" i="199" s="1"/>
  <c r="B1965" i="199"/>
  <c r="D1965" i="199" s="1"/>
  <c r="B1974" i="199"/>
  <c r="D1974" i="199" s="1"/>
  <c r="B1970" i="199"/>
  <c r="D1970" i="199" s="1"/>
  <c r="B1966" i="199"/>
  <c r="D1966" i="199" s="1"/>
  <c r="B1967" i="199"/>
  <c r="D1967" i="199" s="1"/>
  <c r="B1971" i="199"/>
  <c r="D1971" i="199" s="1"/>
  <c r="G1973" i="199"/>
  <c r="G1972" i="199"/>
  <c r="G1971" i="199"/>
  <c r="G1974" i="199"/>
  <c r="E1992" i="199"/>
  <c r="E1988" i="199"/>
  <c r="E1984" i="199"/>
  <c r="E1993" i="199"/>
  <c r="E1989" i="199"/>
  <c r="E1985" i="199"/>
  <c r="B1982" i="199"/>
  <c r="B1997" i="199"/>
  <c r="E1990" i="199"/>
  <c r="E1986" i="199"/>
  <c r="E1982" i="199"/>
  <c r="I1978" i="199"/>
  <c r="E1991" i="199"/>
  <c r="E1987" i="199"/>
  <c r="E1983" i="199"/>
  <c r="D1978" i="199"/>
  <c r="G1964" i="199"/>
  <c r="G1970" i="199"/>
  <c r="G1969" i="199"/>
  <c r="D1968" i="199"/>
  <c r="G1968" i="199"/>
  <c r="G1967" i="199"/>
  <c r="I1955" i="199"/>
  <c r="G1759" i="199"/>
  <c r="G1761" i="199"/>
  <c r="E1784" i="199"/>
  <c r="E1780" i="199"/>
  <c r="E1776" i="199"/>
  <c r="B1773" i="199"/>
  <c r="B1788" i="199"/>
  <c r="E1781" i="199"/>
  <c r="E1777" i="199"/>
  <c r="E1773" i="199"/>
  <c r="I1769" i="199"/>
  <c r="D1769" i="199"/>
  <c r="E1783" i="199"/>
  <c r="E1782" i="199"/>
  <c r="E1779" i="199"/>
  <c r="E1778" i="199"/>
  <c r="E1775" i="199"/>
  <c r="E1774" i="199"/>
  <c r="G1763" i="199"/>
  <c r="I1722" i="199"/>
  <c r="I1721" i="199"/>
  <c r="D1754" i="199"/>
  <c r="G1754" i="199"/>
  <c r="E1766" i="199"/>
  <c r="G1762" i="199"/>
  <c r="B1764" i="199"/>
  <c r="D1764" i="199" s="1"/>
  <c r="B1760" i="199"/>
  <c r="D1760" i="199" s="1"/>
  <c r="B1756" i="199"/>
  <c r="D1756" i="199" s="1"/>
  <c r="B1765" i="199"/>
  <c r="D1765" i="199" s="1"/>
  <c r="B1761" i="199"/>
  <c r="D1761" i="199" s="1"/>
  <c r="I1761" i="199" s="1"/>
  <c r="B1757" i="199"/>
  <c r="D1757" i="199" s="1"/>
  <c r="B1762" i="199"/>
  <c r="D1762" i="199" s="1"/>
  <c r="B1758" i="199"/>
  <c r="B1763" i="199"/>
  <c r="D1763" i="199" s="1"/>
  <c r="B1759" i="199"/>
  <c r="D1759" i="199" s="1"/>
  <c r="B1755" i="199"/>
  <c r="D1755" i="199" s="1"/>
  <c r="D1758" i="199"/>
  <c r="G1758" i="199"/>
  <c r="G1760" i="199"/>
  <c r="I1746" i="199"/>
  <c r="G1764" i="199"/>
  <c r="I1726" i="199"/>
  <c r="I1745" i="199"/>
  <c r="G1757" i="199"/>
  <c r="G1765" i="199"/>
  <c r="G1756" i="199"/>
  <c r="G1755" i="199"/>
  <c r="I1717" i="199"/>
  <c r="I1718" i="199"/>
  <c r="D1507" i="199"/>
  <c r="G1507" i="199"/>
  <c r="E1519" i="199"/>
  <c r="G1509" i="199"/>
  <c r="G1510" i="199"/>
  <c r="G1513" i="199"/>
  <c r="I1499" i="199"/>
  <c r="G1511" i="199"/>
  <c r="G1517" i="199"/>
  <c r="G1516" i="199"/>
  <c r="G1515" i="199"/>
  <c r="G1508" i="199"/>
  <c r="G1518" i="199"/>
  <c r="G1512" i="199"/>
  <c r="B1517" i="199"/>
  <c r="D1517" i="199" s="1"/>
  <c r="B1513" i="199"/>
  <c r="D1513" i="199" s="1"/>
  <c r="B1509" i="199"/>
  <c r="D1509" i="199" s="1"/>
  <c r="B1518" i="199"/>
  <c r="D1518" i="199" s="1"/>
  <c r="B1514" i="199"/>
  <c r="B1510" i="199"/>
  <c r="D1510" i="199" s="1"/>
  <c r="B1516" i="199"/>
  <c r="D1516" i="199" s="1"/>
  <c r="B1512" i="199"/>
  <c r="D1512" i="199" s="1"/>
  <c r="I1512" i="199" s="1"/>
  <c r="B1508" i="199"/>
  <c r="D1508" i="199" s="1"/>
  <c r="B1515" i="199"/>
  <c r="D1515" i="199" s="1"/>
  <c r="B1511" i="199"/>
  <c r="D1511" i="199" s="1"/>
  <c r="G1514" i="199"/>
  <c r="D1514" i="199"/>
  <c r="E1536" i="199"/>
  <c r="E1537" i="199"/>
  <c r="E1533" i="199"/>
  <c r="E1529" i="199"/>
  <c r="B1526" i="199"/>
  <c r="B1541" i="199"/>
  <c r="E1534" i="199"/>
  <c r="E1530" i="199"/>
  <c r="E1526" i="199"/>
  <c r="I1522" i="199"/>
  <c r="E1532" i="199"/>
  <c r="E1531" i="199"/>
  <c r="E1528" i="199"/>
  <c r="E1527" i="199"/>
  <c r="D1522" i="199"/>
  <c r="E1535" i="199"/>
  <c r="I1489" i="199"/>
  <c r="G1303" i="199"/>
  <c r="I1282" i="199"/>
  <c r="I1287" i="199"/>
  <c r="I1262" i="199"/>
  <c r="I1272" i="199" s="1"/>
  <c r="G1308" i="199"/>
  <c r="G1301" i="199"/>
  <c r="G1299" i="199"/>
  <c r="G1305" i="199"/>
  <c r="G1302" i="199"/>
  <c r="I1279" i="199"/>
  <c r="I1290" i="199"/>
  <c r="D1298" i="199"/>
  <c r="G1298" i="199"/>
  <c r="E1310" i="199"/>
  <c r="G1309" i="199"/>
  <c r="E1328" i="199"/>
  <c r="E1324" i="199"/>
  <c r="E1320" i="199"/>
  <c r="B1317" i="199"/>
  <c r="E1327" i="199"/>
  <c r="E1319" i="199"/>
  <c r="I1313" i="199"/>
  <c r="B1332" i="199"/>
  <c r="E1326" i="199"/>
  <c r="E1321" i="199"/>
  <c r="E1318" i="199"/>
  <c r="E1323" i="199"/>
  <c r="E1325" i="199"/>
  <c r="E1317" i="199"/>
  <c r="E1322" i="199"/>
  <c r="D1313" i="199"/>
  <c r="G1307" i="199"/>
  <c r="B1308" i="199"/>
  <c r="D1308" i="199" s="1"/>
  <c r="B1304" i="199"/>
  <c r="D1304" i="199" s="1"/>
  <c r="B1300" i="199"/>
  <c r="D1300" i="199" s="1"/>
  <c r="B1306" i="199"/>
  <c r="D1306" i="199" s="1"/>
  <c r="B1302" i="199"/>
  <c r="D1302" i="199" s="1"/>
  <c r="I1302" i="199" s="1"/>
  <c r="B1305" i="199"/>
  <c r="D1305" i="199" s="1"/>
  <c r="B1303" i="199"/>
  <c r="D1303" i="199" s="1"/>
  <c r="B1307" i="199"/>
  <c r="D1307" i="199" s="1"/>
  <c r="I1307" i="199" s="1"/>
  <c r="B1309" i="199"/>
  <c r="D1309" i="199" s="1"/>
  <c r="B1301" i="199"/>
  <c r="D1301" i="199" s="1"/>
  <c r="I1301" i="199" s="1"/>
  <c r="B1299" i="199"/>
  <c r="D1299" i="199" s="1"/>
  <c r="I1299" i="199" s="1"/>
  <c r="G1304" i="199"/>
  <c r="G1300" i="199"/>
  <c r="G1306" i="199"/>
  <c r="B1061" i="199"/>
  <c r="D1061" i="199" s="1"/>
  <c r="B1057" i="199"/>
  <c r="D1057" i="199" s="1"/>
  <c r="B1053" i="199"/>
  <c r="D1053" i="199" s="1"/>
  <c r="B1062" i="199"/>
  <c r="D1062" i="199" s="1"/>
  <c r="B1058" i="199"/>
  <c r="D1058" i="199" s="1"/>
  <c r="B1054" i="199"/>
  <c r="D1054" i="199" s="1"/>
  <c r="B1059" i="199"/>
  <c r="D1059" i="199" s="1"/>
  <c r="B1055" i="199"/>
  <c r="D1055" i="199" s="1"/>
  <c r="B1060" i="199"/>
  <c r="D1060" i="199" s="1"/>
  <c r="B1056" i="199"/>
  <c r="D1056" i="199" s="1"/>
  <c r="B1052" i="199"/>
  <c r="D1052" i="199" s="1"/>
  <c r="G1056" i="199"/>
  <c r="I1043" i="199"/>
  <c r="D1051" i="199"/>
  <c r="G1051" i="199"/>
  <c r="E1063" i="199"/>
  <c r="G1059" i="199"/>
  <c r="G1061" i="199"/>
  <c r="G1060" i="199"/>
  <c r="I1040" i="199"/>
  <c r="I1042" i="199"/>
  <c r="G1058" i="199"/>
  <c r="G1054" i="199"/>
  <c r="G1062" i="199"/>
  <c r="G1057" i="199"/>
  <c r="E1081" i="199"/>
  <c r="E1077" i="199"/>
  <c r="E1073" i="199"/>
  <c r="B1070" i="199"/>
  <c r="B1085" i="199"/>
  <c r="E1078" i="199"/>
  <c r="E1074" i="199"/>
  <c r="E1070" i="199"/>
  <c r="I1066" i="199"/>
  <c r="D1066" i="199"/>
  <c r="E1080" i="199"/>
  <c r="E1079" i="199"/>
  <c r="E1076" i="199"/>
  <c r="E1075" i="199"/>
  <c r="E1072" i="199"/>
  <c r="E1071" i="199"/>
  <c r="G1055" i="199"/>
  <c r="G1053" i="199"/>
  <c r="G1052" i="199"/>
  <c r="I1039" i="199"/>
  <c r="I1036" i="199"/>
  <c r="I1034" i="199"/>
  <c r="G850" i="199"/>
  <c r="G847" i="199"/>
  <c r="I806" i="199"/>
  <c r="I830" i="199"/>
  <c r="G846" i="199"/>
  <c r="G844" i="199"/>
  <c r="G853" i="199"/>
  <c r="G851" i="199"/>
  <c r="I809" i="199"/>
  <c r="E872" i="199"/>
  <c r="E868" i="199"/>
  <c r="E864" i="199"/>
  <c r="B861" i="199"/>
  <c r="B876" i="199"/>
  <c r="E866" i="199"/>
  <c r="E862" i="199"/>
  <c r="E869" i="199"/>
  <c r="E865" i="199"/>
  <c r="E861" i="199"/>
  <c r="I857" i="199"/>
  <c r="E870" i="199"/>
  <c r="D857" i="199"/>
  <c r="E871" i="199"/>
  <c r="E863" i="199"/>
  <c r="E867" i="199"/>
  <c r="B852" i="199"/>
  <c r="D852" i="199" s="1"/>
  <c r="B848" i="199"/>
  <c r="D848" i="199" s="1"/>
  <c r="B844" i="199"/>
  <c r="D844" i="199" s="1"/>
  <c r="B853" i="199"/>
  <c r="D853" i="199" s="1"/>
  <c r="B849" i="199"/>
  <c r="D849" i="199" s="1"/>
  <c r="B845" i="199"/>
  <c r="D845" i="199" s="1"/>
  <c r="B850" i="199"/>
  <c r="D850" i="199" s="1"/>
  <c r="B846" i="199"/>
  <c r="D846" i="199" s="1"/>
  <c r="I846" i="199" s="1"/>
  <c r="B843" i="199"/>
  <c r="D843" i="199" s="1"/>
  <c r="B851" i="199"/>
  <c r="D851" i="199" s="1"/>
  <c r="B847" i="199"/>
  <c r="D847" i="199" s="1"/>
  <c r="G852" i="199"/>
  <c r="G843" i="199"/>
  <c r="G845" i="199"/>
  <c r="G849" i="199"/>
  <c r="I826" i="199"/>
  <c r="I834" i="199"/>
  <c r="D842" i="199"/>
  <c r="G842" i="199"/>
  <c r="E854" i="199"/>
  <c r="G848" i="199"/>
  <c r="I810" i="199"/>
  <c r="G616" i="199"/>
  <c r="E626" i="199"/>
  <c r="D614" i="199"/>
  <c r="G614" i="199"/>
  <c r="G620" i="199"/>
  <c r="G619" i="199"/>
  <c r="E643" i="199"/>
  <c r="E639" i="199"/>
  <c r="E635" i="199"/>
  <c r="E644" i="199"/>
  <c r="E640" i="199"/>
  <c r="E636" i="199"/>
  <c r="B633" i="199"/>
  <c r="B648" i="199"/>
  <c r="I629" i="199"/>
  <c r="E642" i="199"/>
  <c r="E641" i="199"/>
  <c r="E638" i="199"/>
  <c r="E637" i="199"/>
  <c r="E634" i="199"/>
  <c r="E633" i="199"/>
  <c r="D629" i="199"/>
  <c r="B623" i="199"/>
  <c r="D623" i="199" s="1"/>
  <c r="B619" i="199"/>
  <c r="D619" i="199" s="1"/>
  <c r="B624" i="199"/>
  <c r="D624" i="199" s="1"/>
  <c r="B620" i="199"/>
  <c r="D620" i="199" s="1"/>
  <c r="B616" i="199"/>
  <c r="D616" i="199" s="1"/>
  <c r="B622" i="199"/>
  <c r="D622" i="199" s="1"/>
  <c r="B618" i="199"/>
  <c r="D618" i="199" s="1"/>
  <c r="B615" i="199"/>
  <c r="D615" i="199" s="1"/>
  <c r="B625" i="199"/>
  <c r="D625" i="199" s="1"/>
  <c r="B621" i="199"/>
  <c r="D621" i="199" s="1"/>
  <c r="B617" i="199"/>
  <c r="D617" i="199" s="1"/>
  <c r="G621" i="199"/>
  <c r="G623" i="199"/>
  <c r="I578" i="199"/>
  <c r="I582" i="199"/>
  <c r="G624" i="199"/>
  <c r="G618" i="199"/>
  <c r="G617" i="199"/>
  <c r="G625" i="199"/>
  <c r="G615" i="199"/>
  <c r="G622" i="199"/>
  <c r="I586" i="199"/>
  <c r="I599" i="199"/>
  <c r="G393" i="199"/>
  <c r="G391" i="199"/>
  <c r="G389" i="199"/>
  <c r="G396" i="199"/>
  <c r="G395" i="199"/>
  <c r="G394" i="199"/>
  <c r="I352" i="199"/>
  <c r="I368" i="199"/>
  <c r="I367" i="199"/>
  <c r="B395" i="199"/>
  <c r="D395" i="199" s="1"/>
  <c r="B391" i="199"/>
  <c r="D391" i="199" s="1"/>
  <c r="B387" i="199"/>
  <c r="D387" i="199" s="1"/>
  <c r="B396" i="199"/>
  <c r="D396" i="199" s="1"/>
  <c r="B392" i="199"/>
  <c r="B388" i="199"/>
  <c r="D388" i="199" s="1"/>
  <c r="B397" i="199"/>
  <c r="D397" i="199" s="1"/>
  <c r="B393" i="199"/>
  <c r="D393" i="199" s="1"/>
  <c r="B389" i="199"/>
  <c r="D389" i="199" s="1"/>
  <c r="B390" i="199"/>
  <c r="B394" i="199"/>
  <c r="D394" i="199" s="1"/>
  <c r="E415" i="199"/>
  <c r="E411" i="199"/>
  <c r="E407" i="199"/>
  <c r="E416" i="199"/>
  <c r="E412" i="199"/>
  <c r="E408" i="199"/>
  <c r="B405" i="199"/>
  <c r="B420" i="199"/>
  <c r="E413" i="199"/>
  <c r="E409" i="199"/>
  <c r="E405" i="199"/>
  <c r="I401" i="199"/>
  <c r="E410" i="199"/>
  <c r="D401" i="199"/>
  <c r="E414" i="199"/>
  <c r="E406" i="199"/>
  <c r="G392" i="199"/>
  <c r="D392" i="199"/>
  <c r="D390" i="199"/>
  <c r="G390" i="199"/>
  <c r="I350" i="199"/>
  <c r="I354" i="199"/>
  <c r="G397" i="199"/>
  <c r="G388" i="199"/>
  <c r="G387" i="199"/>
  <c r="D386" i="199"/>
  <c r="G386" i="199"/>
  <c r="E398" i="199"/>
  <c r="I348" i="199"/>
  <c r="J45" i="201"/>
  <c r="B51" i="201"/>
  <c r="B50" i="201"/>
  <c r="B47" i="201"/>
  <c r="B54" i="201"/>
  <c r="B46" i="201"/>
  <c r="H6" i="201"/>
  <c r="J6" i="201" s="1"/>
  <c r="F18" i="201"/>
  <c r="D8" i="201"/>
  <c r="J8" i="201" s="1"/>
  <c r="C9" i="201"/>
  <c r="H25" i="201"/>
  <c r="J25" i="201" s="1"/>
  <c r="F37" i="201"/>
  <c r="B78" i="201"/>
  <c r="B63" i="201"/>
  <c r="E73" i="201"/>
  <c r="F73" i="201" s="1"/>
  <c r="H73" i="201" s="1"/>
  <c r="E71" i="201"/>
  <c r="F71" i="201" s="1"/>
  <c r="H71" i="201" s="1"/>
  <c r="E69" i="201"/>
  <c r="F69" i="201" s="1"/>
  <c r="H69" i="201" s="1"/>
  <c r="E67" i="201"/>
  <c r="F67" i="201" s="1"/>
  <c r="H67" i="201" s="1"/>
  <c r="E65" i="201"/>
  <c r="F65" i="201" s="1"/>
  <c r="H65" i="201" s="1"/>
  <c r="E63" i="201"/>
  <c r="J59" i="201"/>
  <c r="E70" i="201"/>
  <c r="F70" i="201" s="1"/>
  <c r="H70" i="201" s="1"/>
  <c r="E72" i="201"/>
  <c r="F72" i="201" s="1"/>
  <c r="H72" i="201" s="1"/>
  <c r="E64" i="201"/>
  <c r="F64" i="201" s="1"/>
  <c r="H64" i="201" s="1"/>
  <c r="J64" i="201" s="1"/>
  <c r="D59" i="201"/>
  <c r="E74" i="201"/>
  <c r="F74" i="201" s="1"/>
  <c r="H74" i="201" s="1"/>
  <c r="E66" i="201"/>
  <c r="F66" i="201" s="1"/>
  <c r="H66" i="201" s="1"/>
  <c r="E68" i="201"/>
  <c r="F68" i="201" s="1"/>
  <c r="H68" i="201" s="1"/>
  <c r="B53" i="201"/>
  <c r="B49" i="201"/>
  <c r="B45" i="201"/>
  <c r="E56" i="201"/>
  <c r="B52" i="201"/>
  <c r="B48" i="201"/>
  <c r="D27" i="201"/>
  <c r="J27" i="201" s="1"/>
  <c r="C28" i="201"/>
  <c r="D160" i="201"/>
  <c r="C161" i="201"/>
  <c r="D141" i="201"/>
  <c r="C142" i="201"/>
  <c r="D122" i="201"/>
  <c r="C123" i="201"/>
  <c r="D102" i="201"/>
  <c r="C103" i="201"/>
  <c r="D84" i="201"/>
  <c r="C85" i="201"/>
  <c r="D65" i="201"/>
  <c r="J65" i="201" s="1"/>
  <c r="C66" i="201"/>
  <c r="C47" i="201"/>
  <c r="D46" i="201"/>
  <c r="J46" i="201" s="1"/>
  <c r="H44" i="201"/>
  <c r="J44" i="201" s="1"/>
  <c r="F56" i="201"/>
  <c r="I2924" i="199" l="1"/>
  <c r="I619" i="199"/>
  <c r="I3570" i="199"/>
  <c r="I2921" i="199"/>
  <c r="I1056" i="199"/>
  <c r="I2200" i="199"/>
  <c r="I3343" i="199"/>
  <c r="I3113" i="199"/>
  <c r="I1305" i="199"/>
  <c r="I3552" i="199"/>
  <c r="I844" i="199"/>
  <c r="I396" i="199"/>
  <c r="I3563" i="199"/>
  <c r="I2868" i="199"/>
  <c r="I1500" i="199"/>
  <c r="I2441" i="199"/>
  <c r="I2444" i="199"/>
  <c r="I2919" i="199"/>
  <c r="I3107" i="199"/>
  <c r="I3567" i="199"/>
  <c r="I2431" i="199"/>
  <c r="I3568" i="199"/>
  <c r="I607" i="199"/>
  <c r="I843" i="199"/>
  <c r="I1956" i="199"/>
  <c r="I1510" i="199"/>
  <c r="I1747" i="199"/>
  <c r="I615" i="199"/>
  <c r="I620" i="199"/>
  <c r="I1517" i="199"/>
  <c r="I1764" i="199"/>
  <c r="I3114" i="199"/>
  <c r="I3566" i="199"/>
  <c r="I1973" i="199"/>
  <c r="I2670" i="199"/>
  <c r="I1974" i="199"/>
  <c r="I389" i="199"/>
  <c r="I588" i="199"/>
  <c r="I850" i="199"/>
  <c r="I1054" i="199"/>
  <c r="I1057" i="199"/>
  <c r="I1765" i="199"/>
  <c r="I1968" i="199"/>
  <c r="I1965" i="199"/>
  <c r="I3559" i="199"/>
  <c r="I1058" i="199"/>
  <c r="I1513" i="199"/>
  <c r="I1966" i="199"/>
  <c r="I1969" i="199"/>
  <c r="I1972" i="199"/>
  <c r="I2674" i="199"/>
  <c r="I2675" i="199"/>
  <c r="I2668" i="199"/>
  <c r="I2659" i="199"/>
  <c r="I2917" i="199"/>
  <c r="I3356" i="199"/>
  <c r="I624" i="199"/>
  <c r="I851" i="199"/>
  <c r="I1044" i="199"/>
  <c r="I1303" i="199"/>
  <c r="I3352" i="199"/>
  <c r="I388" i="199"/>
  <c r="I392" i="199"/>
  <c r="I849" i="199"/>
  <c r="I852" i="199"/>
  <c r="I816" i="199"/>
  <c r="I1059" i="199"/>
  <c r="I1967" i="199"/>
  <c r="I2193" i="199"/>
  <c r="I2915" i="199"/>
  <c r="I3112" i="199"/>
  <c r="I3353" i="199"/>
  <c r="I3350" i="199"/>
  <c r="I2449" i="199"/>
  <c r="I2439" i="199"/>
  <c r="I3360" i="199"/>
  <c r="I3354" i="199"/>
  <c r="I847" i="199"/>
  <c r="I1511" i="199"/>
  <c r="I1516" i="199"/>
  <c r="I1509" i="199"/>
  <c r="I1763" i="199"/>
  <c r="I1970" i="199"/>
  <c r="I2201" i="199"/>
  <c r="I2440" i="199"/>
  <c r="I625" i="199"/>
  <c r="I835" i="199"/>
  <c r="I848" i="199"/>
  <c r="I3357" i="199"/>
  <c r="I622" i="199"/>
  <c r="I1052" i="199"/>
  <c r="I395" i="199"/>
  <c r="I1060" i="199"/>
  <c r="I1309" i="199"/>
  <c r="I1308" i="199"/>
  <c r="I1515" i="199"/>
  <c r="I1728" i="199"/>
  <c r="I1756" i="199"/>
  <c r="I1762" i="199"/>
  <c r="I2673" i="199"/>
  <c r="I2676" i="199"/>
  <c r="I2666" i="199"/>
  <c r="I2913" i="199"/>
  <c r="I2906" i="199"/>
  <c r="I3108" i="199"/>
  <c r="I3096" i="199"/>
  <c r="I3351" i="199"/>
  <c r="I3361" i="199"/>
  <c r="I3569" i="199"/>
  <c r="I3562" i="199"/>
  <c r="I3565" i="199"/>
  <c r="I391" i="199"/>
  <c r="I845" i="199"/>
  <c r="I1055" i="199"/>
  <c r="I393" i="199"/>
  <c r="I379" i="199"/>
  <c r="I616" i="199"/>
  <c r="I623" i="199"/>
  <c r="I853" i="199"/>
  <c r="I1759" i="199"/>
  <c r="I1757" i="199"/>
  <c r="I1760" i="199"/>
  <c r="I1971" i="199"/>
  <c r="I2191" i="199"/>
  <c r="I2202" i="199"/>
  <c r="I2447" i="199"/>
  <c r="I2677" i="199"/>
  <c r="I2671" i="199"/>
  <c r="I2916" i="199"/>
  <c r="I2914" i="199"/>
  <c r="I2923" i="199"/>
  <c r="I2887" i="199"/>
  <c r="I3106" i="199"/>
  <c r="I3111" i="199"/>
  <c r="I3109" i="199"/>
  <c r="I3355" i="199"/>
  <c r="I1300" i="199"/>
  <c r="I1518" i="199"/>
  <c r="I2184" i="199"/>
  <c r="I3560" i="199"/>
  <c r="O750" i="200"/>
  <c r="O852" i="200"/>
  <c r="Q852" i="200" s="1"/>
  <c r="O529" i="200"/>
  <c r="O709" i="200"/>
  <c r="Q709" i="200" s="1"/>
  <c r="O169" i="200"/>
  <c r="O758" i="200"/>
  <c r="O280" i="200"/>
  <c r="O624" i="200"/>
  <c r="Q624" i="200" s="1"/>
  <c r="O748" i="200"/>
  <c r="O101" i="200"/>
  <c r="Q101" i="200" s="1"/>
  <c r="Q280" i="200"/>
  <c r="Q721" i="200"/>
  <c r="O282" i="200"/>
  <c r="Q282" i="200" s="1"/>
  <c r="O396" i="200"/>
  <c r="Q396" i="200" s="1"/>
  <c r="O392" i="200"/>
  <c r="O527" i="200"/>
  <c r="Q527" i="200" s="1"/>
  <c r="O622" i="200"/>
  <c r="Q622" i="200" s="1"/>
  <c r="O751" i="200"/>
  <c r="Q751" i="200" s="1"/>
  <c r="O851" i="200"/>
  <c r="Q851" i="200" s="1"/>
  <c r="O843" i="200"/>
  <c r="Q843" i="200" s="1"/>
  <c r="O976" i="200"/>
  <c r="Q976" i="200" s="1"/>
  <c r="O1081" i="200"/>
  <c r="Q1081" i="200" s="1"/>
  <c r="O1077" i="200"/>
  <c r="Q1077" i="200" s="1"/>
  <c r="O1072" i="200"/>
  <c r="Q1072" i="200" s="1"/>
  <c r="O1051" i="200"/>
  <c r="Q1051" i="200" s="1"/>
  <c r="O1078" i="200"/>
  <c r="Q1078" i="200" s="1"/>
  <c r="O166" i="200"/>
  <c r="Q166" i="200" s="1"/>
  <c r="O139" i="200"/>
  <c r="Q139" i="200" s="1"/>
  <c r="Q151" i="200" s="1"/>
  <c r="O274" i="200"/>
  <c r="Q274" i="200" s="1"/>
  <c r="O275" i="200"/>
  <c r="Q275" i="200" s="1"/>
  <c r="O397" i="200"/>
  <c r="O526" i="200"/>
  <c r="Q526" i="200" s="1"/>
  <c r="O524" i="200"/>
  <c r="O521" i="200"/>
  <c r="O621" i="200"/>
  <c r="O853" i="200"/>
  <c r="Q853" i="200" s="1"/>
  <c r="O956" i="200"/>
  <c r="Q956" i="200" s="1"/>
  <c r="Q968" i="200" s="1"/>
  <c r="O278" i="200"/>
  <c r="Q278" i="200" s="1"/>
  <c r="O395" i="200"/>
  <c r="Q395" i="200" s="1"/>
  <c r="O756" i="200"/>
  <c r="Q756" i="200" s="1"/>
  <c r="O846" i="200"/>
  <c r="Q846" i="200" s="1"/>
  <c r="O986" i="200"/>
  <c r="Q986" i="200" s="1"/>
  <c r="O980" i="200"/>
  <c r="Q980" i="200" s="1"/>
  <c r="Q1063" i="200"/>
  <c r="O1074" i="200"/>
  <c r="Q1074" i="200" s="1"/>
  <c r="H1070" i="200"/>
  <c r="F1082" i="200"/>
  <c r="I1082" i="200"/>
  <c r="K1070" i="200"/>
  <c r="O1075" i="200"/>
  <c r="Q1075" i="200" s="1"/>
  <c r="O1071" i="200"/>
  <c r="Q1071" i="200" s="1"/>
  <c r="O1076" i="200"/>
  <c r="Q1076" i="200" s="1"/>
  <c r="O1080" i="200"/>
  <c r="F1092" i="200"/>
  <c r="H1092" i="200" s="1"/>
  <c r="L1092" i="200"/>
  <c r="N1092" i="200" s="1"/>
  <c r="I1092" i="200"/>
  <c r="K1092" i="200" s="1"/>
  <c r="F1096" i="200"/>
  <c r="H1096" i="200" s="1"/>
  <c r="L1096" i="200"/>
  <c r="N1096" i="200" s="1"/>
  <c r="I1096" i="200"/>
  <c r="K1096" i="200" s="1"/>
  <c r="F1099" i="200"/>
  <c r="H1099" i="200" s="1"/>
  <c r="I1099" i="200"/>
  <c r="K1099" i="200" s="1"/>
  <c r="L1099" i="200"/>
  <c r="N1099" i="200" s="1"/>
  <c r="I1098" i="200"/>
  <c r="K1098" i="200" s="1"/>
  <c r="L1098" i="200"/>
  <c r="N1098" i="200" s="1"/>
  <c r="F1098" i="200"/>
  <c r="H1098" i="200" s="1"/>
  <c r="O1073" i="200"/>
  <c r="Q1073" i="200" s="1"/>
  <c r="L1093" i="200"/>
  <c r="N1093" i="200" s="1"/>
  <c r="I1093" i="200"/>
  <c r="K1093" i="200" s="1"/>
  <c r="F1093" i="200"/>
  <c r="H1093" i="200" s="1"/>
  <c r="E1118" i="200"/>
  <c r="E1119" i="200"/>
  <c r="E1114" i="200"/>
  <c r="E1110" i="200"/>
  <c r="B1123" i="200"/>
  <c r="E1115" i="200"/>
  <c r="E1111" i="200"/>
  <c r="B1108" i="200"/>
  <c r="E1116" i="200"/>
  <c r="E1109" i="200"/>
  <c r="Q1104" i="200"/>
  <c r="E1117" i="200"/>
  <c r="E1112" i="200"/>
  <c r="E1108" i="200"/>
  <c r="D1104" i="200"/>
  <c r="E1113" i="200"/>
  <c r="Q1080" i="200"/>
  <c r="L1097" i="200"/>
  <c r="N1097" i="200" s="1"/>
  <c r="I1097" i="200"/>
  <c r="K1097" i="200" s="1"/>
  <c r="F1097" i="200"/>
  <c r="H1097" i="200" s="1"/>
  <c r="F1091" i="200"/>
  <c r="H1091" i="200" s="1"/>
  <c r="I1091" i="200"/>
  <c r="K1091" i="200" s="1"/>
  <c r="L1091" i="200"/>
  <c r="N1091" i="200" s="1"/>
  <c r="I1090" i="200"/>
  <c r="K1090" i="200" s="1"/>
  <c r="L1090" i="200"/>
  <c r="N1090" i="200" s="1"/>
  <c r="F1090" i="200"/>
  <c r="H1090" i="200" s="1"/>
  <c r="L1089" i="200"/>
  <c r="D1089" i="200"/>
  <c r="I1089" i="200"/>
  <c r="E1101" i="200"/>
  <c r="F1089" i="200"/>
  <c r="O1079" i="200"/>
  <c r="Q1079" i="200" s="1"/>
  <c r="L1082" i="200"/>
  <c r="N1070" i="200"/>
  <c r="F1100" i="200"/>
  <c r="H1100" i="200" s="1"/>
  <c r="L1100" i="200"/>
  <c r="N1100" i="200" s="1"/>
  <c r="I1100" i="200"/>
  <c r="K1100" i="200" s="1"/>
  <c r="B1099" i="200"/>
  <c r="D1099" i="200" s="1"/>
  <c r="B1095" i="200"/>
  <c r="D1095" i="200" s="1"/>
  <c r="B1091" i="200"/>
  <c r="D1091" i="200" s="1"/>
  <c r="B1100" i="200"/>
  <c r="D1100" i="200" s="1"/>
  <c r="B1096" i="200"/>
  <c r="D1096" i="200" s="1"/>
  <c r="B1092" i="200"/>
  <c r="D1092" i="200" s="1"/>
  <c r="B1098" i="200"/>
  <c r="D1098" i="200" s="1"/>
  <c r="B1090" i="200"/>
  <c r="D1090" i="200" s="1"/>
  <c r="B1093" i="200"/>
  <c r="D1093" i="200" s="1"/>
  <c r="B1094" i="200"/>
  <c r="D1094" i="200" s="1"/>
  <c r="B1097" i="200"/>
  <c r="D1097" i="200" s="1"/>
  <c r="F1095" i="200"/>
  <c r="H1095" i="200" s="1"/>
  <c r="I1095" i="200"/>
  <c r="K1095" i="200" s="1"/>
  <c r="L1095" i="200"/>
  <c r="N1095" i="200" s="1"/>
  <c r="I1094" i="200"/>
  <c r="K1094" i="200" s="1"/>
  <c r="L1094" i="200"/>
  <c r="N1094" i="200" s="1"/>
  <c r="F1094" i="200"/>
  <c r="H1094" i="200" s="1"/>
  <c r="O983" i="200"/>
  <c r="Q983" i="200" s="1"/>
  <c r="L999" i="200"/>
  <c r="N999" i="200" s="1"/>
  <c r="I999" i="200"/>
  <c r="K999" i="200" s="1"/>
  <c r="F999" i="200"/>
  <c r="H999" i="200" s="1"/>
  <c r="E1024" i="200"/>
  <c r="E1020" i="200"/>
  <c r="E1016" i="200"/>
  <c r="B1028" i="200"/>
  <c r="E1021" i="200"/>
  <c r="E1015" i="200"/>
  <c r="E1013" i="200"/>
  <c r="Q1009" i="200"/>
  <c r="E1019" i="200"/>
  <c r="E1018" i="200"/>
  <c r="E1017" i="200"/>
  <c r="E1023" i="200"/>
  <c r="E1022" i="200"/>
  <c r="B1013" i="200"/>
  <c r="D1009" i="200"/>
  <c r="E1014" i="200"/>
  <c r="E1006" i="200"/>
  <c r="F994" i="200"/>
  <c r="I994" i="200"/>
  <c r="D994" i="200"/>
  <c r="L994" i="200"/>
  <c r="L1003" i="200"/>
  <c r="N1003" i="200" s="1"/>
  <c r="F1003" i="200"/>
  <c r="H1003" i="200" s="1"/>
  <c r="I1003" i="200"/>
  <c r="K1003" i="200" s="1"/>
  <c r="L1004" i="200"/>
  <c r="N1004" i="200" s="1"/>
  <c r="I1004" i="200"/>
  <c r="K1004" i="200" s="1"/>
  <c r="F1004" i="200"/>
  <c r="H1004" i="200" s="1"/>
  <c r="B1002" i="200"/>
  <c r="D1002" i="200" s="1"/>
  <c r="B998" i="200"/>
  <c r="D998" i="200" s="1"/>
  <c r="B1004" i="200"/>
  <c r="D1004" i="200" s="1"/>
  <c r="B999" i="200"/>
  <c r="D999" i="200" s="1"/>
  <c r="B1001" i="200"/>
  <c r="D1001" i="200" s="1"/>
  <c r="B996" i="200"/>
  <c r="D996" i="200" s="1"/>
  <c r="B997" i="200"/>
  <c r="D997" i="200" s="1"/>
  <c r="B1003" i="200"/>
  <c r="D1003" i="200" s="1"/>
  <c r="B1005" i="200"/>
  <c r="D1005" i="200" s="1"/>
  <c r="B995" i="200"/>
  <c r="D995" i="200" s="1"/>
  <c r="B1000" i="200"/>
  <c r="D1000" i="200" s="1"/>
  <c r="O985" i="200"/>
  <c r="Q985" i="200" s="1"/>
  <c r="O978" i="200"/>
  <c r="Q978" i="200" s="1"/>
  <c r="O981" i="200"/>
  <c r="Q981" i="200" s="1"/>
  <c r="O979" i="200"/>
  <c r="Q979" i="200" s="1"/>
  <c r="O984" i="200"/>
  <c r="Q984" i="200" s="1"/>
  <c r="F987" i="200"/>
  <c r="H975" i="200"/>
  <c r="I995" i="200"/>
  <c r="K995" i="200" s="1"/>
  <c r="L995" i="200"/>
  <c r="N995" i="200" s="1"/>
  <c r="F995" i="200"/>
  <c r="H995" i="200" s="1"/>
  <c r="L996" i="200"/>
  <c r="N996" i="200" s="1"/>
  <c r="F996" i="200"/>
  <c r="H996" i="200" s="1"/>
  <c r="I996" i="200"/>
  <c r="K996" i="200" s="1"/>
  <c r="I997" i="200"/>
  <c r="K997" i="200" s="1"/>
  <c r="F997" i="200"/>
  <c r="H997" i="200" s="1"/>
  <c r="L997" i="200"/>
  <c r="N997" i="200" s="1"/>
  <c r="O977" i="200"/>
  <c r="Q977" i="200" s="1"/>
  <c r="L987" i="200"/>
  <c r="N975" i="200"/>
  <c r="O937" i="200"/>
  <c r="Q937" i="200" s="1"/>
  <c r="Q949" i="200" s="1"/>
  <c r="L1000" i="200"/>
  <c r="N1000" i="200" s="1"/>
  <c r="I1000" i="200"/>
  <c r="K1000" i="200" s="1"/>
  <c r="F1000" i="200"/>
  <c r="H1000" i="200" s="1"/>
  <c r="F1002" i="200"/>
  <c r="H1002" i="200" s="1"/>
  <c r="L1002" i="200"/>
  <c r="N1002" i="200" s="1"/>
  <c r="I1002" i="200"/>
  <c r="K1002" i="200" s="1"/>
  <c r="I1001" i="200"/>
  <c r="K1001" i="200" s="1"/>
  <c r="L1001" i="200"/>
  <c r="N1001" i="200" s="1"/>
  <c r="F1001" i="200"/>
  <c r="H1001" i="200" s="1"/>
  <c r="O982" i="200"/>
  <c r="Q982" i="200" s="1"/>
  <c r="K975" i="200"/>
  <c r="I987" i="200"/>
  <c r="F998" i="200"/>
  <c r="H998" i="200" s="1"/>
  <c r="L998" i="200"/>
  <c r="N998" i="200" s="1"/>
  <c r="I998" i="200"/>
  <c r="K998" i="200" s="1"/>
  <c r="I1005" i="200"/>
  <c r="K1005" i="200" s="1"/>
  <c r="F1005" i="200"/>
  <c r="H1005" i="200" s="1"/>
  <c r="L1005" i="200"/>
  <c r="N1005" i="200" s="1"/>
  <c r="O823" i="200"/>
  <c r="Q823" i="200" s="1"/>
  <c r="Q835" i="200" s="1"/>
  <c r="O845" i="200"/>
  <c r="Q845" i="200" s="1"/>
  <c r="O849" i="200"/>
  <c r="Q849" i="200" s="1"/>
  <c r="I854" i="200"/>
  <c r="K842" i="200"/>
  <c r="F868" i="200"/>
  <c r="H868" i="200" s="1"/>
  <c r="I868" i="200"/>
  <c r="K868" i="200" s="1"/>
  <c r="L868" i="200"/>
  <c r="N868" i="200" s="1"/>
  <c r="D861" i="200"/>
  <c r="E873" i="200"/>
  <c r="L861" i="200"/>
  <c r="F861" i="200"/>
  <c r="I861" i="200"/>
  <c r="I863" i="200"/>
  <c r="K863" i="200" s="1"/>
  <c r="L863" i="200"/>
  <c r="N863" i="200" s="1"/>
  <c r="F863" i="200"/>
  <c r="H863" i="200" s="1"/>
  <c r="O848" i="200"/>
  <c r="Q848" i="200" s="1"/>
  <c r="L862" i="200"/>
  <c r="N862" i="200" s="1"/>
  <c r="I862" i="200"/>
  <c r="K862" i="200" s="1"/>
  <c r="F862" i="200"/>
  <c r="H862" i="200" s="1"/>
  <c r="F864" i="200"/>
  <c r="H864" i="200" s="1"/>
  <c r="L864" i="200"/>
  <c r="N864" i="200" s="1"/>
  <c r="I864" i="200"/>
  <c r="K864" i="200" s="1"/>
  <c r="I867" i="200"/>
  <c r="K867" i="200" s="1"/>
  <c r="L867" i="200"/>
  <c r="N867" i="200" s="1"/>
  <c r="F867" i="200"/>
  <c r="H867" i="200" s="1"/>
  <c r="O850" i="200"/>
  <c r="Q850" i="200" s="1"/>
  <c r="L870" i="200"/>
  <c r="N870" i="200" s="1"/>
  <c r="F870" i="200"/>
  <c r="H870" i="200" s="1"/>
  <c r="I870" i="200"/>
  <c r="K870" i="200" s="1"/>
  <c r="L865" i="200"/>
  <c r="N865" i="200" s="1"/>
  <c r="F865" i="200"/>
  <c r="H865" i="200" s="1"/>
  <c r="I865" i="200"/>
  <c r="K865" i="200" s="1"/>
  <c r="I869" i="200"/>
  <c r="K869" i="200" s="1"/>
  <c r="F869" i="200"/>
  <c r="H869" i="200" s="1"/>
  <c r="L869" i="200"/>
  <c r="N869" i="200" s="1"/>
  <c r="I871" i="200"/>
  <c r="K871" i="200" s="1"/>
  <c r="L871" i="200"/>
  <c r="N871" i="200" s="1"/>
  <c r="F871" i="200"/>
  <c r="H871" i="200" s="1"/>
  <c r="O844" i="200"/>
  <c r="Q844" i="200" s="1"/>
  <c r="O847" i="200"/>
  <c r="Q847" i="200" s="1"/>
  <c r="F854" i="200"/>
  <c r="H842" i="200"/>
  <c r="N842" i="200"/>
  <c r="L854" i="200"/>
  <c r="B872" i="200"/>
  <c r="B868" i="200"/>
  <c r="D868" i="200" s="1"/>
  <c r="B864" i="200"/>
  <c r="D864" i="200" s="1"/>
  <c r="B866" i="200"/>
  <c r="D866" i="200" s="1"/>
  <c r="B870" i="200"/>
  <c r="D870" i="200" s="1"/>
  <c r="B869" i="200"/>
  <c r="D869" i="200" s="1"/>
  <c r="B862" i="200"/>
  <c r="D862" i="200" s="1"/>
  <c r="B871" i="200"/>
  <c r="D871" i="200" s="1"/>
  <c r="B867" i="200"/>
  <c r="D867" i="200" s="1"/>
  <c r="B865" i="200"/>
  <c r="D865" i="200" s="1"/>
  <c r="B863" i="200"/>
  <c r="D863" i="200" s="1"/>
  <c r="E891" i="200"/>
  <c r="E887" i="200"/>
  <c r="E883" i="200"/>
  <c r="B880" i="200"/>
  <c r="E890" i="200"/>
  <c r="E885" i="200"/>
  <c r="Q876" i="200"/>
  <c r="B895" i="200"/>
  <c r="E882" i="200"/>
  <c r="E881" i="200"/>
  <c r="E888" i="200"/>
  <c r="D876" i="200"/>
  <c r="E886" i="200"/>
  <c r="E880" i="200"/>
  <c r="E889" i="200"/>
  <c r="E884" i="200"/>
  <c r="L866" i="200"/>
  <c r="N866" i="200" s="1"/>
  <c r="I866" i="200"/>
  <c r="K866" i="200" s="1"/>
  <c r="F866" i="200"/>
  <c r="H866" i="200" s="1"/>
  <c r="F872" i="200"/>
  <c r="H872" i="200" s="1"/>
  <c r="I872" i="200"/>
  <c r="K872" i="200" s="1"/>
  <c r="D872" i="200"/>
  <c r="L872" i="200"/>
  <c r="N872" i="200" s="1"/>
  <c r="Q758" i="200"/>
  <c r="Q750" i="200"/>
  <c r="B800" i="200"/>
  <c r="E794" i="200"/>
  <c r="E790" i="200"/>
  <c r="E795" i="200"/>
  <c r="E791" i="200"/>
  <c r="E787" i="200"/>
  <c r="E796" i="200"/>
  <c r="E792" i="200"/>
  <c r="E788" i="200"/>
  <c r="E785" i="200"/>
  <c r="Q781" i="200"/>
  <c r="E786" i="200"/>
  <c r="D781" i="200"/>
  <c r="E789" i="200"/>
  <c r="B785" i="200"/>
  <c r="E793" i="200"/>
  <c r="F767" i="200"/>
  <c r="H767" i="200" s="1"/>
  <c r="L767" i="200"/>
  <c r="N767" i="200" s="1"/>
  <c r="I767" i="200"/>
  <c r="K767" i="200" s="1"/>
  <c r="F770" i="200"/>
  <c r="H770" i="200" s="1"/>
  <c r="I770" i="200"/>
  <c r="K770" i="200" s="1"/>
  <c r="L770" i="200"/>
  <c r="N770" i="200" s="1"/>
  <c r="I773" i="200"/>
  <c r="K773" i="200" s="1"/>
  <c r="L773" i="200"/>
  <c r="N773" i="200" s="1"/>
  <c r="F773" i="200"/>
  <c r="H773" i="200" s="1"/>
  <c r="O757" i="200"/>
  <c r="Q757" i="200" s="1"/>
  <c r="Q748" i="200"/>
  <c r="L768" i="200"/>
  <c r="N768" i="200" s="1"/>
  <c r="F768" i="200"/>
  <c r="H768" i="200" s="1"/>
  <c r="I768" i="200"/>
  <c r="K768" i="200" s="1"/>
  <c r="F775" i="200"/>
  <c r="H775" i="200" s="1"/>
  <c r="L775" i="200"/>
  <c r="N775" i="200" s="1"/>
  <c r="I775" i="200"/>
  <c r="K775" i="200" s="1"/>
  <c r="F774" i="200"/>
  <c r="H774" i="200" s="1"/>
  <c r="I774" i="200"/>
  <c r="K774" i="200" s="1"/>
  <c r="L774" i="200"/>
  <c r="N774" i="200" s="1"/>
  <c r="I777" i="200"/>
  <c r="K777" i="200" s="1"/>
  <c r="L777" i="200"/>
  <c r="N777" i="200" s="1"/>
  <c r="F777" i="200"/>
  <c r="H777" i="200" s="1"/>
  <c r="L759" i="200"/>
  <c r="N747" i="200"/>
  <c r="O728" i="200"/>
  <c r="Q728" i="200" s="1"/>
  <c r="Q740" i="200" s="1"/>
  <c r="L772" i="200"/>
  <c r="N772" i="200" s="1"/>
  <c r="I772" i="200"/>
  <c r="K772" i="200" s="1"/>
  <c r="F772" i="200"/>
  <c r="H772" i="200" s="1"/>
  <c r="L776" i="200"/>
  <c r="N776" i="200" s="1"/>
  <c r="F776" i="200"/>
  <c r="H776" i="200" s="1"/>
  <c r="I776" i="200"/>
  <c r="K776" i="200" s="1"/>
  <c r="B774" i="200"/>
  <c r="D774" i="200" s="1"/>
  <c r="B770" i="200"/>
  <c r="D770" i="200" s="1"/>
  <c r="B775" i="200"/>
  <c r="D775" i="200" s="1"/>
  <c r="B771" i="200"/>
  <c r="B767" i="200"/>
  <c r="D767" i="200" s="1"/>
  <c r="B772" i="200"/>
  <c r="D772" i="200" s="1"/>
  <c r="B773" i="200"/>
  <c r="D773" i="200" s="1"/>
  <c r="B776" i="200"/>
  <c r="D776" i="200" s="1"/>
  <c r="B769" i="200"/>
  <c r="D769" i="200" s="1"/>
  <c r="B777" i="200"/>
  <c r="D777" i="200" s="1"/>
  <c r="B768" i="200"/>
  <c r="D768" i="200" s="1"/>
  <c r="F759" i="200"/>
  <c r="H747" i="200"/>
  <c r="O753" i="200"/>
  <c r="Q753" i="200" s="1"/>
  <c r="O749" i="200"/>
  <c r="Q749" i="200" s="1"/>
  <c r="O754" i="200"/>
  <c r="Q754" i="200" s="1"/>
  <c r="F771" i="200"/>
  <c r="H771" i="200" s="1"/>
  <c r="I771" i="200"/>
  <c r="K771" i="200" s="1"/>
  <c r="L771" i="200"/>
  <c r="N771" i="200" s="1"/>
  <c r="D771" i="200"/>
  <c r="E778" i="200"/>
  <c r="F766" i="200"/>
  <c r="I766" i="200"/>
  <c r="L766" i="200"/>
  <c r="D766" i="200"/>
  <c r="I769" i="200"/>
  <c r="K769" i="200" s="1"/>
  <c r="L769" i="200"/>
  <c r="N769" i="200" s="1"/>
  <c r="F769" i="200"/>
  <c r="H769" i="200" s="1"/>
  <c r="I759" i="200"/>
  <c r="K747" i="200"/>
  <c r="O755" i="200"/>
  <c r="Q755" i="200" s="1"/>
  <c r="O752" i="200"/>
  <c r="Q752" i="200" s="1"/>
  <c r="I642" i="200"/>
  <c r="K642" i="200" s="1"/>
  <c r="L642" i="200"/>
  <c r="N642" i="200" s="1"/>
  <c r="F642" i="200"/>
  <c r="H642" i="200" s="1"/>
  <c r="L638" i="200"/>
  <c r="N638" i="200" s="1"/>
  <c r="F638" i="200"/>
  <c r="H638" i="200" s="1"/>
  <c r="I638" i="200"/>
  <c r="K638" i="200" s="1"/>
  <c r="O595" i="200"/>
  <c r="Q595" i="200" s="1"/>
  <c r="Q607" i="200" s="1"/>
  <c r="O620" i="200"/>
  <c r="O623" i="200"/>
  <c r="Q623" i="200" s="1"/>
  <c r="O619" i="200"/>
  <c r="Q619" i="200" s="1"/>
  <c r="L634" i="200"/>
  <c r="N634" i="200" s="1"/>
  <c r="F634" i="200"/>
  <c r="H634" i="200" s="1"/>
  <c r="I634" i="200"/>
  <c r="K634" i="200" s="1"/>
  <c r="L643" i="200"/>
  <c r="N643" i="200" s="1"/>
  <c r="F643" i="200"/>
  <c r="H643" i="200" s="1"/>
  <c r="I643" i="200"/>
  <c r="K643" i="200" s="1"/>
  <c r="I636" i="200"/>
  <c r="K636" i="200" s="1"/>
  <c r="F636" i="200"/>
  <c r="H636" i="200" s="1"/>
  <c r="L636" i="200"/>
  <c r="N636" i="200" s="1"/>
  <c r="Q620" i="200"/>
  <c r="I626" i="200"/>
  <c r="K614" i="200"/>
  <c r="L626" i="200"/>
  <c r="N614" i="200"/>
  <c r="L639" i="200"/>
  <c r="N639" i="200" s="1"/>
  <c r="F639" i="200"/>
  <c r="H639" i="200" s="1"/>
  <c r="I639" i="200"/>
  <c r="K639" i="200" s="1"/>
  <c r="F641" i="200"/>
  <c r="H641" i="200" s="1"/>
  <c r="I641" i="200"/>
  <c r="K641" i="200" s="1"/>
  <c r="L641" i="200"/>
  <c r="N641" i="200" s="1"/>
  <c r="F637" i="200"/>
  <c r="H637" i="200" s="1"/>
  <c r="I637" i="200"/>
  <c r="K637" i="200" s="1"/>
  <c r="L637" i="200"/>
  <c r="N637" i="200" s="1"/>
  <c r="I640" i="200"/>
  <c r="K640" i="200" s="1"/>
  <c r="L640" i="200"/>
  <c r="N640" i="200" s="1"/>
  <c r="F640" i="200"/>
  <c r="H640" i="200" s="1"/>
  <c r="O615" i="200"/>
  <c r="Q615" i="200" s="1"/>
  <c r="O618" i="200"/>
  <c r="Q618" i="200" s="1"/>
  <c r="F626" i="200"/>
  <c r="H614" i="200"/>
  <c r="E645" i="200"/>
  <c r="F633" i="200"/>
  <c r="L633" i="200"/>
  <c r="I633" i="200"/>
  <c r="D633" i="200"/>
  <c r="I644" i="200"/>
  <c r="K644" i="200" s="1"/>
  <c r="L644" i="200"/>
  <c r="N644" i="200" s="1"/>
  <c r="F644" i="200"/>
  <c r="H644" i="200" s="1"/>
  <c r="O616" i="200"/>
  <c r="Q616" i="200" s="1"/>
  <c r="Q621" i="200"/>
  <c r="O617" i="200"/>
  <c r="Q617" i="200" s="1"/>
  <c r="E660" i="200"/>
  <c r="E656" i="200"/>
  <c r="E652" i="200"/>
  <c r="Q648" i="200"/>
  <c r="B667" i="200"/>
  <c r="E661" i="200"/>
  <c r="E657" i="200"/>
  <c r="E658" i="200"/>
  <c r="E655" i="200"/>
  <c r="E659" i="200"/>
  <c r="B652" i="200"/>
  <c r="E654" i="200"/>
  <c r="E662" i="200"/>
  <c r="D648" i="200"/>
  <c r="E663" i="200"/>
  <c r="E653" i="200"/>
  <c r="L635" i="200"/>
  <c r="N635" i="200" s="1"/>
  <c r="I635" i="200"/>
  <c r="K635" i="200" s="1"/>
  <c r="F635" i="200"/>
  <c r="H635" i="200" s="1"/>
  <c r="B641" i="200"/>
  <c r="D641" i="200" s="1"/>
  <c r="B637" i="200"/>
  <c r="D637" i="200" s="1"/>
  <c r="B644" i="200"/>
  <c r="D644" i="200" s="1"/>
  <c r="B639" i="200"/>
  <c r="D639" i="200" s="1"/>
  <c r="B634" i="200"/>
  <c r="D634" i="200" s="1"/>
  <c r="B640" i="200"/>
  <c r="D640" i="200" s="1"/>
  <c r="B635" i="200"/>
  <c r="D635" i="200" s="1"/>
  <c r="B636" i="200"/>
  <c r="D636" i="200" s="1"/>
  <c r="B643" i="200"/>
  <c r="D643" i="200" s="1"/>
  <c r="B638" i="200"/>
  <c r="D638" i="200" s="1"/>
  <c r="B642" i="200"/>
  <c r="D642" i="200" s="1"/>
  <c r="O625" i="200"/>
  <c r="Q625" i="200" s="1"/>
  <c r="O520" i="200"/>
  <c r="Q520" i="200" s="1"/>
  <c r="K519" i="200"/>
  <c r="I531" i="200"/>
  <c r="O528" i="200"/>
  <c r="Q528" i="200" s="1"/>
  <c r="L547" i="200"/>
  <c r="N547" i="200" s="1"/>
  <c r="F547" i="200"/>
  <c r="H547" i="200" s="1"/>
  <c r="I547" i="200"/>
  <c r="K547" i="200" s="1"/>
  <c r="F545" i="200"/>
  <c r="H545" i="200" s="1"/>
  <c r="L545" i="200"/>
  <c r="N545" i="200" s="1"/>
  <c r="I545" i="200"/>
  <c r="K545" i="200" s="1"/>
  <c r="F549" i="200"/>
  <c r="H549" i="200" s="1"/>
  <c r="L549" i="200"/>
  <c r="N549" i="200" s="1"/>
  <c r="I549" i="200"/>
  <c r="K549" i="200" s="1"/>
  <c r="I548" i="200"/>
  <c r="K548" i="200" s="1"/>
  <c r="L548" i="200"/>
  <c r="N548" i="200" s="1"/>
  <c r="F548" i="200"/>
  <c r="H548" i="200" s="1"/>
  <c r="O500" i="200"/>
  <c r="Q500" i="200" s="1"/>
  <c r="Q512" i="200" s="1"/>
  <c r="I542" i="200"/>
  <c r="K542" i="200" s="1"/>
  <c r="F542" i="200"/>
  <c r="H542" i="200" s="1"/>
  <c r="L542" i="200"/>
  <c r="N542" i="200" s="1"/>
  <c r="Q529" i="200"/>
  <c r="O522" i="200"/>
  <c r="Q522" i="200" s="1"/>
  <c r="O523" i="200"/>
  <c r="Q523" i="200" s="1"/>
  <c r="O525" i="200"/>
  <c r="Q525" i="200" s="1"/>
  <c r="F531" i="200"/>
  <c r="H519" i="200"/>
  <c r="Q521" i="200"/>
  <c r="O530" i="200"/>
  <c r="Q530" i="200" s="1"/>
  <c r="L543" i="200"/>
  <c r="N543" i="200" s="1"/>
  <c r="F543" i="200"/>
  <c r="H543" i="200" s="1"/>
  <c r="I543" i="200"/>
  <c r="K543" i="200" s="1"/>
  <c r="F540" i="200"/>
  <c r="H540" i="200" s="1"/>
  <c r="L540" i="200"/>
  <c r="N540" i="200" s="1"/>
  <c r="I540" i="200"/>
  <c r="K540" i="200" s="1"/>
  <c r="I539" i="200"/>
  <c r="K539" i="200" s="1"/>
  <c r="L539" i="200"/>
  <c r="N539" i="200" s="1"/>
  <c r="F539" i="200"/>
  <c r="H539" i="200" s="1"/>
  <c r="I546" i="200"/>
  <c r="K546" i="200" s="1"/>
  <c r="F546" i="200"/>
  <c r="H546" i="200" s="1"/>
  <c r="L546" i="200"/>
  <c r="N546" i="200" s="1"/>
  <c r="L538" i="200"/>
  <c r="D538" i="200"/>
  <c r="E550" i="200"/>
  <c r="F538" i="200"/>
  <c r="I538" i="200"/>
  <c r="O481" i="200"/>
  <c r="Q481" i="200" s="1"/>
  <c r="Q493" i="200" s="1"/>
  <c r="Q524" i="200"/>
  <c r="L531" i="200"/>
  <c r="N519" i="200"/>
  <c r="E567" i="200"/>
  <c r="E563" i="200"/>
  <c r="E559" i="200"/>
  <c r="E568" i="200"/>
  <c r="E564" i="200"/>
  <c r="E560" i="200"/>
  <c r="E562" i="200"/>
  <c r="B557" i="200"/>
  <c r="E566" i="200"/>
  <c r="E558" i="200"/>
  <c r="D553" i="200"/>
  <c r="E557" i="200"/>
  <c r="B572" i="200"/>
  <c r="E561" i="200"/>
  <c r="Q553" i="200"/>
  <c r="E565" i="200"/>
  <c r="B549" i="200"/>
  <c r="D549" i="200" s="1"/>
  <c r="B545" i="200"/>
  <c r="D545" i="200" s="1"/>
  <c r="B541" i="200"/>
  <c r="D541" i="200" s="1"/>
  <c r="B547" i="200"/>
  <c r="D547" i="200" s="1"/>
  <c r="B543" i="200"/>
  <c r="D543" i="200" s="1"/>
  <c r="B546" i="200"/>
  <c r="D546" i="200" s="1"/>
  <c r="B540" i="200"/>
  <c r="D540" i="200" s="1"/>
  <c r="B542" i="200"/>
  <c r="D542" i="200" s="1"/>
  <c r="B548" i="200"/>
  <c r="D548" i="200" s="1"/>
  <c r="B544" i="200"/>
  <c r="D544" i="200" s="1"/>
  <c r="B539" i="200"/>
  <c r="D539" i="200" s="1"/>
  <c r="F541" i="200"/>
  <c r="H541" i="200" s="1"/>
  <c r="L541" i="200"/>
  <c r="N541" i="200" s="1"/>
  <c r="I541" i="200"/>
  <c r="K541" i="200" s="1"/>
  <c r="I544" i="200"/>
  <c r="K544" i="200" s="1"/>
  <c r="L544" i="200"/>
  <c r="N544" i="200" s="1"/>
  <c r="F544" i="200"/>
  <c r="H544" i="200" s="1"/>
  <c r="Q379" i="200"/>
  <c r="Q397" i="200"/>
  <c r="L398" i="200"/>
  <c r="N386" i="200"/>
  <c r="O394" i="200"/>
  <c r="Q394" i="200" s="1"/>
  <c r="I406" i="200"/>
  <c r="K406" i="200" s="1"/>
  <c r="F406" i="200"/>
  <c r="H406" i="200" s="1"/>
  <c r="L406" i="200"/>
  <c r="N406" i="200" s="1"/>
  <c r="B413" i="200"/>
  <c r="D413" i="200" s="1"/>
  <c r="B409" i="200"/>
  <c r="D409" i="200" s="1"/>
  <c r="B416" i="200"/>
  <c r="D416" i="200" s="1"/>
  <c r="B411" i="200"/>
  <c r="D411" i="200" s="1"/>
  <c r="B415" i="200"/>
  <c r="D415" i="200" s="1"/>
  <c r="B410" i="200"/>
  <c r="B412" i="200"/>
  <c r="D412" i="200" s="1"/>
  <c r="B414" i="200"/>
  <c r="D414" i="200" s="1"/>
  <c r="B408" i="200"/>
  <c r="D408" i="200" s="1"/>
  <c r="B407" i="200"/>
  <c r="D407" i="200" s="1"/>
  <c r="B406" i="200"/>
  <c r="D406" i="200" s="1"/>
  <c r="O390" i="200"/>
  <c r="Q390" i="200" s="1"/>
  <c r="O387" i="200"/>
  <c r="Q387" i="200" s="1"/>
  <c r="K386" i="200"/>
  <c r="I398" i="200"/>
  <c r="L410" i="200"/>
  <c r="N410" i="200" s="1"/>
  <c r="F410" i="200"/>
  <c r="H410" i="200" s="1"/>
  <c r="D410" i="200"/>
  <c r="I410" i="200"/>
  <c r="K410" i="200" s="1"/>
  <c r="L411" i="200"/>
  <c r="N411" i="200" s="1"/>
  <c r="I411" i="200"/>
  <c r="K411" i="200" s="1"/>
  <c r="F411" i="200"/>
  <c r="H411" i="200" s="1"/>
  <c r="B439" i="200"/>
  <c r="E433" i="200"/>
  <c r="E432" i="200"/>
  <c r="E428" i="200"/>
  <c r="E424" i="200"/>
  <c r="Q420" i="200"/>
  <c r="E427" i="200"/>
  <c r="E431" i="200"/>
  <c r="E426" i="200"/>
  <c r="B424" i="200"/>
  <c r="E435" i="200"/>
  <c r="E434" i="200"/>
  <c r="E430" i="200"/>
  <c r="D420" i="200"/>
  <c r="E429" i="200"/>
  <c r="E425" i="200"/>
  <c r="I408" i="200"/>
  <c r="K408" i="200" s="1"/>
  <c r="F408" i="200"/>
  <c r="H408" i="200" s="1"/>
  <c r="L408" i="200"/>
  <c r="N408" i="200" s="1"/>
  <c r="L415" i="200"/>
  <c r="N415" i="200" s="1"/>
  <c r="F415" i="200"/>
  <c r="H415" i="200" s="1"/>
  <c r="I415" i="200"/>
  <c r="K415" i="200" s="1"/>
  <c r="E417" i="200"/>
  <c r="F405" i="200"/>
  <c r="I405" i="200"/>
  <c r="D405" i="200"/>
  <c r="L405" i="200"/>
  <c r="F409" i="200"/>
  <c r="H409" i="200" s="1"/>
  <c r="L409" i="200"/>
  <c r="N409" i="200" s="1"/>
  <c r="I409" i="200"/>
  <c r="K409" i="200" s="1"/>
  <c r="I412" i="200"/>
  <c r="K412" i="200" s="1"/>
  <c r="F412" i="200"/>
  <c r="H412" i="200" s="1"/>
  <c r="L412" i="200"/>
  <c r="N412" i="200" s="1"/>
  <c r="O391" i="200"/>
  <c r="Q391" i="200" s="1"/>
  <c r="Q392" i="200"/>
  <c r="F398" i="200"/>
  <c r="H386" i="200"/>
  <c r="L407" i="200"/>
  <c r="N407" i="200" s="1"/>
  <c r="F407" i="200"/>
  <c r="H407" i="200" s="1"/>
  <c r="I407" i="200"/>
  <c r="K407" i="200" s="1"/>
  <c r="L414" i="200"/>
  <c r="N414" i="200" s="1"/>
  <c r="F414" i="200"/>
  <c r="H414" i="200" s="1"/>
  <c r="I414" i="200"/>
  <c r="K414" i="200" s="1"/>
  <c r="I416" i="200"/>
  <c r="K416" i="200" s="1"/>
  <c r="L416" i="200"/>
  <c r="N416" i="200" s="1"/>
  <c r="F416" i="200"/>
  <c r="H416" i="200" s="1"/>
  <c r="O389" i="200"/>
  <c r="Q389" i="200" s="1"/>
  <c r="O393" i="200"/>
  <c r="Q393" i="200" s="1"/>
  <c r="O388" i="200"/>
  <c r="Q388" i="200" s="1"/>
  <c r="F413" i="200"/>
  <c r="H413" i="200" s="1"/>
  <c r="I413" i="200"/>
  <c r="K413" i="200" s="1"/>
  <c r="L413" i="200"/>
  <c r="N413" i="200" s="1"/>
  <c r="E303" i="200"/>
  <c r="L291" i="200"/>
  <c r="F291" i="200"/>
  <c r="I291" i="200"/>
  <c r="D291" i="200"/>
  <c r="L296" i="200"/>
  <c r="N296" i="200" s="1"/>
  <c r="F296" i="200"/>
  <c r="H296" i="200" s="1"/>
  <c r="I296" i="200"/>
  <c r="K296" i="200" s="1"/>
  <c r="Q265" i="200"/>
  <c r="I299" i="200"/>
  <c r="K299" i="200" s="1"/>
  <c r="F299" i="200"/>
  <c r="H299" i="200" s="1"/>
  <c r="L299" i="200"/>
  <c r="N299" i="200" s="1"/>
  <c r="F294" i="200"/>
  <c r="H294" i="200" s="1"/>
  <c r="I294" i="200"/>
  <c r="K294" i="200" s="1"/>
  <c r="L294" i="200"/>
  <c r="N294" i="200" s="1"/>
  <c r="I297" i="200"/>
  <c r="K297" i="200" s="1"/>
  <c r="L297" i="200"/>
  <c r="N297" i="200" s="1"/>
  <c r="F297" i="200"/>
  <c r="H297" i="200" s="1"/>
  <c r="O277" i="200"/>
  <c r="Q277" i="200" s="1"/>
  <c r="F302" i="200"/>
  <c r="H302" i="200" s="1"/>
  <c r="L302" i="200"/>
  <c r="N302" i="200" s="1"/>
  <c r="I302" i="200"/>
  <c r="K302" i="200" s="1"/>
  <c r="L300" i="200"/>
  <c r="N300" i="200" s="1"/>
  <c r="I300" i="200"/>
  <c r="K300" i="200" s="1"/>
  <c r="F300" i="200"/>
  <c r="H300" i="200" s="1"/>
  <c r="I301" i="200"/>
  <c r="K301" i="200" s="1"/>
  <c r="F301" i="200"/>
  <c r="H301" i="200" s="1"/>
  <c r="L301" i="200"/>
  <c r="N301" i="200" s="1"/>
  <c r="F284" i="200"/>
  <c r="H272" i="200"/>
  <c r="O276" i="200"/>
  <c r="Q276" i="200" s="1"/>
  <c r="L292" i="200"/>
  <c r="N292" i="200" s="1"/>
  <c r="I292" i="200"/>
  <c r="K292" i="200" s="1"/>
  <c r="F292" i="200"/>
  <c r="H292" i="200" s="1"/>
  <c r="B302" i="200"/>
  <c r="D302" i="200" s="1"/>
  <c r="B298" i="200"/>
  <c r="D298" i="200" s="1"/>
  <c r="B294" i="200"/>
  <c r="D294" i="200" s="1"/>
  <c r="B297" i="200"/>
  <c r="D297" i="200" s="1"/>
  <c r="B292" i="200"/>
  <c r="D292" i="200" s="1"/>
  <c r="B301" i="200"/>
  <c r="D301" i="200" s="1"/>
  <c r="B300" i="200"/>
  <c r="D300" i="200" s="1"/>
  <c r="B299" i="200"/>
  <c r="D299" i="200" s="1"/>
  <c r="B296" i="200"/>
  <c r="D296" i="200" s="1"/>
  <c r="B295" i="200"/>
  <c r="D295" i="200" s="1"/>
  <c r="B293" i="200"/>
  <c r="D293" i="200" s="1"/>
  <c r="E321" i="200"/>
  <c r="E317" i="200"/>
  <c r="E313" i="200"/>
  <c r="B310" i="200"/>
  <c r="E320" i="200"/>
  <c r="E315" i="200"/>
  <c r="Q306" i="200"/>
  <c r="B325" i="200"/>
  <c r="E318" i="200"/>
  <c r="E312" i="200"/>
  <c r="D306" i="200"/>
  <c r="E319" i="200"/>
  <c r="E314" i="200"/>
  <c r="E316" i="200"/>
  <c r="E311" i="200"/>
  <c r="E310" i="200"/>
  <c r="O273" i="200"/>
  <c r="Q273" i="200" s="1"/>
  <c r="I284" i="200"/>
  <c r="K272" i="200"/>
  <c r="O279" i="200"/>
  <c r="Q279" i="200" s="1"/>
  <c r="F298" i="200"/>
  <c r="H298" i="200" s="1"/>
  <c r="I298" i="200"/>
  <c r="K298" i="200" s="1"/>
  <c r="L298" i="200"/>
  <c r="N298" i="200" s="1"/>
  <c r="I293" i="200"/>
  <c r="K293" i="200" s="1"/>
  <c r="L293" i="200"/>
  <c r="N293" i="200" s="1"/>
  <c r="F293" i="200"/>
  <c r="H293" i="200" s="1"/>
  <c r="L284" i="200"/>
  <c r="N272" i="200"/>
  <c r="F295" i="200"/>
  <c r="H295" i="200" s="1"/>
  <c r="L295" i="200"/>
  <c r="N295" i="200" s="1"/>
  <c r="I295" i="200"/>
  <c r="K295" i="200" s="1"/>
  <c r="O283" i="200"/>
  <c r="Q283" i="200" s="1"/>
  <c r="O281" i="200"/>
  <c r="Q281" i="200" s="1"/>
  <c r="O167" i="200"/>
  <c r="Q167" i="200" s="1"/>
  <c r="O168" i="200"/>
  <c r="Q168" i="200" s="1"/>
  <c r="O163" i="200"/>
  <c r="Q163" i="200" s="1"/>
  <c r="K158" i="200"/>
  <c r="I170" i="200"/>
  <c r="B186" i="200"/>
  <c r="D186" i="200" s="1"/>
  <c r="B182" i="200"/>
  <c r="B178" i="200"/>
  <c r="D178" i="200" s="1"/>
  <c r="B188" i="200"/>
  <c r="D188" i="200" s="1"/>
  <c r="B183" i="200"/>
  <c r="D183" i="200" s="1"/>
  <c r="B184" i="200"/>
  <c r="D184" i="200" s="1"/>
  <c r="B179" i="200"/>
  <c r="D179" i="200" s="1"/>
  <c r="B185" i="200"/>
  <c r="D185" i="200" s="1"/>
  <c r="B180" i="200"/>
  <c r="D180" i="200" s="1"/>
  <c r="B187" i="200"/>
  <c r="D187" i="200" s="1"/>
  <c r="B181" i="200"/>
  <c r="D181" i="200" s="1"/>
  <c r="F186" i="200"/>
  <c r="H186" i="200" s="1"/>
  <c r="I186" i="200"/>
  <c r="K186" i="200" s="1"/>
  <c r="L186" i="200"/>
  <c r="N186" i="200" s="1"/>
  <c r="I181" i="200"/>
  <c r="K181" i="200" s="1"/>
  <c r="F181" i="200"/>
  <c r="H181" i="200" s="1"/>
  <c r="L181" i="200"/>
  <c r="N181" i="200" s="1"/>
  <c r="O162" i="200"/>
  <c r="Q162" i="200" s="1"/>
  <c r="O165" i="200"/>
  <c r="Q165" i="200" s="1"/>
  <c r="O161" i="200"/>
  <c r="Q161" i="200" s="1"/>
  <c r="F170" i="200"/>
  <c r="H158" i="200"/>
  <c r="O159" i="200"/>
  <c r="Q159" i="200" s="1"/>
  <c r="F178" i="200"/>
  <c r="H178" i="200" s="1"/>
  <c r="L178" i="200"/>
  <c r="N178" i="200" s="1"/>
  <c r="I178" i="200"/>
  <c r="K178" i="200" s="1"/>
  <c r="F182" i="200"/>
  <c r="H182" i="200" s="1"/>
  <c r="L182" i="200"/>
  <c r="N182" i="200" s="1"/>
  <c r="I182" i="200"/>
  <c r="K182" i="200" s="1"/>
  <c r="D182" i="200"/>
  <c r="B211" i="200"/>
  <c r="E205" i="200"/>
  <c r="E201" i="200"/>
  <c r="E197" i="200"/>
  <c r="D192" i="200"/>
  <c r="E206" i="200"/>
  <c r="E202" i="200"/>
  <c r="E198" i="200"/>
  <c r="E200" i="200"/>
  <c r="E196" i="200"/>
  <c r="E203" i="200"/>
  <c r="E204" i="200"/>
  <c r="B196" i="200"/>
  <c r="E199" i="200"/>
  <c r="E207" i="200"/>
  <c r="Q192" i="200"/>
  <c r="I185" i="200"/>
  <c r="K185" i="200" s="1"/>
  <c r="L185" i="200"/>
  <c r="N185" i="200" s="1"/>
  <c r="F185" i="200"/>
  <c r="H185" i="200" s="1"/>
  <c r="O164" i="200"/>
  <c r="Q164" i="200" s="1"/>
  <c r="I179" i="200"/>
  <c r="K179" i="200" s="1"/>
  <c r="L179" i="200"/>
  <c r="N179" i="200" s="1"/>
  <c r="F179" i="200"/>
  <c r="H179" i="200" s="1"/>
  <c r="L183" i="200"/>
  <c r="N183" i="200" s="1"/>
  <c r="F183" i="200"/>
  <c r="H183" i="200" s="1"/>
  <c r="I183" i="200"/>
  <c r="K183" i="200" s="1"/>
  <c r="L187" i="200"/>
  <c r="N187" i="200" s="1"/>
  <c r="F187" i="200"/>
  <c r="H187" i="200" s="1"/>
  <c r="I187" i="200"/>
  <c r="K187" i="200" s="1"/>
  <c r="Q169" i="200"/>
  <c r="L170" i="200"/>
  <c r="N158" i="200"/>
  <c r="L184" i="200"/>
  <c r="N184" i="200" s="1"/>
  <c r="I184" i="200"/>
  <c r="K184" i="200" s="1"/>
  <c r="F184" i="200"/>
  <c r="H184" i="200" s="1"/>
  <c r="L188" i="200"/>
  <c r="N188" i="200" s="1"/>
  <c r="F188" i="200"/>
  <c r="H188" i="200" s="1"/>
  <c r="I188" i="200"/>
  <c r="K188" i="200" s="1"/>
  <c r="L180" i="200"/>
  <c r="N180" i="200" s="1"/>
  <c r="I180" i="200"/>
  <c r="K180" i="200" s="1"/>
  <c r="F180" i="200"/>
  <c r="H180" i="200" s="1"/>
  <c r="I177" i="200"/>
  <c r="E189" i="200"/>
  <c r="L177" i="200"/>
  <c r="F177" i="200"/>
  <c r="D177" i="200"/>
  <c r="O160" i="200"/>
  <c r="Q160" i="200" s="1"/>
  <c r="O120" i="200"/>
  <c r="Q120" i="200" s="1"/>
  <c r="Q132" i="200" s="1"/>
  <c r="Q113" i="200"/>
  <c r="O82" i="200"/>
  <c r="Q82" i="200" s="1"/>
  <c r="Q94" i="200" s="1"/>
  <c r="O63" i="200"/>
  <c r="Q63" i="200" s="1"/>
  <c r="Q75" i="200" s="1"/>
  <c r="I3564" i="199"/>
  <c r="G3579" i="199"/>
  <c r="E3590" i="199"/>
  <c r="G3578" i="199"/>
  <c r="D3578" i="199"/>
  <c r="G3584" i="199"/>
  <c r="G3585" i="199"/>
  <c r="G3586" i="199"/>
  <c r="G3583" i="199"/>
  <c r="G3580" i="199"/>
  <c r="G3589" i="199"/>
  <c r="I3561" i="199"/>
  <c r="G3587" i="199"/>
  <c r="B3612" i="199"/>
  <c r="E3605" i="199"/>
  <c r="E3601" i="199"/>
  <c r="E3597" i="199"/>
  <c r="I3593" i="199"/>
  <c r="E3606" i="199"/>
  <c r="E3602" i="199"/>
  <c r="E3598" i="199"/>
  <c r="D3593" i="199"/>
  <c r="B3597" i="199"/>
  <c r="E3608" i="199"/>
  <c r="E3607" i="199"/>
  <c r="E3604" i="199"/>
  <c r="E3603" i="199"/>
  <c r="E3600" i="199"/>
  <c r="E3599" i="199"/>
  <c r="G3582" i="199"/>
  <c r="G3588" i="199"/>
  <c r="B3589" i="199"/>
  <c r="D3589" i="199" s="1"/>
  <c r="B3586" i="199"/>
  <c r="D3586" i="199" s="1"/>
  <c r="B3582" i="199"/>
  <c r="D3582" i="199" s="1"/>
  <c r="B3587" i="199"/>
  <c r="D3587" i="199" s="1"/>
  <c r="B3583" i="199"/>
  <c r="D3583" i="199" s="1"/>
  <c r="B3581" i="199"/>
  <c r="D3581" i="199" s="1"/>
  <c r="B3588" i="199"/>
  <c r="D3588" i="199" s="1"/>
  <c r="B3585" i="199"/>
  <c r="D3585" i="199" s="1"/>
  <c r="I3585" i="199" s="1"/>
  <c r="B3579" i="199"/>
  <c r="D3579" i="199" s="1"/>
  <c r="B3584" i="199"/>
  <c r="D3584" i="199" s="1"/>
  <c r="B3580" i="199"/>
  <c r="D3580" i="199" s="1"/>
  <c r="G3581" i="199"/>
  <c r="G3380" i="199"/>
  <c r="G3373" i="199"/>
  <c r="G3379" i="199"/>
  <c r="G3378" i="199"/>
  <c r="G3372" i="199"/>
  <c r="G3374" i="199"/>
  <c r="I3324" i="199"/>
  <c r="B3379" i="199"/>
  <c r="D3379" i="199" s="1"/>
  <c r="B3375" i="199"/>
  <c r="D3375" i="199" s="1"/>
  <c r="B3371" i="199"/>
  <c r="D3371" i="199" s="1"/>
  <c r="B3380" i="199"/>
  <c r="D3380" i="199" s="1"/>
  <c r="B3376" i="199"/>
  <c r="B3372" i="199"/>
  <c r="D3372" i="199" s="1"/>
  <c r="I3372" i="199" s="1"/>
  <c r="B3378" i="199"/>
  <c r="D3378" i="199" s="1"/>
  <c r="B3374" i="199"/>
  <c r="D3374" i="199" s="1"/>
  <c r="B3370" i="199"/>
  <c r="D3370" i="199" s="1"/>
  <c r="B3377" i="199"/>
  <c r="D3377" i="199" s="1"/>
  <c r="B3373" i="199"/>
  <c r="D3373" i="199" s="1"/>
  <c r="I3373" i="199" s="1"/>
  <c r="G3376" i="199"/>
  <c r="D3376" i="199"/>
  <c r="E3399" i="199"/>
  <c r="E3395" i="199"/>
  <c r="E3391" i="199"/>
  <c r="B3403" i="199"/>
  <c r="E3396" i="199"/>
  <c r="E3392" i="199"/>
  <c r="E3398" i="199"/>
  <c r="E3397" i="199"/>
  <c r="E3394" i="199"/>
  <c r="E3393" i="199"/>
  <c r="B3388" i="199"/>
  <c r="E3388" i="199"/>
  <c r="I3384" i="199"/>
  <c r="E3390" i="199"/>
  <c r="E3389" i="199"/>
  <c r="D3384" i="199"/>
  <c r="G3375" i="199"/>
  <c r="I3358" i="199"/>
  <c r="I3359" i="199"/>
  <c r="D3369" i="199"/>
  <c r="G3369" i="199"/>
  <c r="E3381" i="199"/>
  <c r="G3377" i="199"/>
  <c r="G3371" i="199"/>
  <c r="G3370" i="199"/>
  <c r="G3124" i="199"/>
  <c r="E3150" i="199"/>
  <c r="E3146" i="199"/>
  <c r="E3142" i="199"/>
  <c r="D3137" i="199"/>
  <c r="E3152" i="199"/>
  <c r="E3147" i="199"/>
  <c r="E3144" i="199"/>
  <c r="E3149" i="199"/>
  <c r="E3141" i="199"/>
  <c r="E3151" i="199"/>
  <c r="E3148" i="199"/>
  <c r="E3143" i="199"/>
  <c r="B3156" i="199"/>
  <c r="E3145" i="199"/>
  <c r="B3141" i="199"/>
  <c r="I3137" i="199"/>
  <c r="G3127" i="199"/>
  <c r="G3125" i="199"/>
  <c r="I3110" i="199"/>
  <c r="E3134" i="199"/>
  <c r="D3122" i="199"/>
  <c r="G3122" i="199"/>
  <c r="G3123" i="199"/>
  <c r="G3128" i="199"/>
  <c r="G3129" i="199"/>
  <c r="I3104" i="199"/>
  <c r="I3105" i="199"/>
  <c r="G3130" i="199"/>
  <c r="G3133" i="199"/>
  <c r="G3126" i="199"/>
  <c r="G3132" i="199"/>
  <c r="G3131" i="199"/>
  <c r="B3130" i="199"/>
  <c r="D3130" i="199" s="1"/>
  <c r="B3126" i="199"/>
  <c r="D3126" i="199" s="1"/>
  <c r="B3133" i="199"/>
  <c r="D3133" i="199" s="1"/>
  <c r="B3132" i="199"/>
  <c r="D3132" i="199" s="1"/>
  <c r="B3124" i="199"/>
  <c r="D3124" i="199" s="1"/>
  <c r="B3127" i="199"/>
  <c r="D3127" i="199" s="1"/>
  <c r="B3131" i="199"/>
  <c r="D3131" i="199" s="1"/>
  <c r="B3123" i="199"/>
  <c r="D3123" i="199" s="1"/>
  <c r="B3125" i="199"/>
  <c r="D3125" i="199" s="1"/>
  <c r="B3129" i="199"/>
  <c r="D3129" i="199" s="1"/>
  <c r="B3128" i="199"/>
  <c r="D3128" i="199" s="1"/>
  <c r="I3103" i="199"/>
  <c r="G2937" i="199"/>
  <c r="B2943" i="199"/>
  <c r="D2943" i="199" s="1"/>
  <c r="B2939" i="199"/>
  <c r="D2939" i="199" s="1"/>
  <c r="B2935" i="199"/>
  <c r="D2935" i="199" s="1"/>
  <c r="B2940" i="199"/>
  <c r="D2940" i="199" s="1"/>
  <c r="B2938" i="199"/>
  <c r="D2938" i="199" s="1"/>
  <c r="B2941" i="199"/>
  <c r="D2941" i="199" s="1"/>
  <c r="B2937" i="199"/>
  <c r="D2937" i="199" s="1"/>
  <c r="B2933" i="199"/>
  <c r="D2933" i="199" s="1"/>
  <c r="B2942" i="199"/>
  <c r="D2942" i="199" s="1"/>
  <c r="B2936" i="199"/>
  <c r="D2936" i="199" s="1"/>
  <c r="B2934" i="199"/>
  <c r="D2934" i="199" s="1"/>
  <c r="G2932" i="199"/>
  <c r="D2932" i="199"/>
  <c r="E2944" i="199"/>
  <c r="G2941" i="199"/>
  <c r="G2938" i="199"/>
  <c r="G2940" i="199"/>
  <c r="G2935" i="199"/>
  <c r="E2962" i="199"/>
  <c r="E2958" i="199"/>
  <c r="B2966" i="199"/>
  <c r="E2959" i="199"/>
  <c r="E2955" i="199"/>
  <c r="E2951" i="199"/>
  <c r="I2947" i="199"/>
  <c r="E2960" i="199"/>
  <c r="E2956" i="199"/>
  <c r="E2952" i="199"/>
  <c r="B2951" i="199"/>
  <c r="E2957" i="199"/>
  <c r="E2954" i="199"/>
  <c r="D2947" i="199"/>
  <c r="E2961" i="199"/>
  <c r="E2953" i="199"/>
  <c r="G2936" i="199"/>
  <c r="G2942" i="199"/>
  <c r="G2939" i="199"/>
  <c r="I2918" i="199"/>
  <c r="G2943" i="199"/>
  <c r="G2933" i="199"/>
  <c r="G2934" i="199"/>
  <c r="G2691" i="199"/>
  <c r="E2713" i="199"/>
  <c r="E2709" i="199"/>
  <c r="E2705" i="199"/>
  <c r="D2700" i="199"/>
  <c r="E2714" i="199"/>
  <c r="E2710" i="199"/>
  <c r="E2706" i="199"/>
  <c r="B2704" i="199"/>
  <c r="B2719" i="199"/>
  <c r="I2700" i="199"/>
  <c r="E2715" i="199"/>
  <c r="E2712" i="199"/>
  <c r="E2711" i="199"/>
  <c r="E2708" i="199"/>
  <c r="E2707" i="199"/>
  <c r="E2704" i="199"/>
  <c r="G2696" i="199"/>
  <c r="I2667" i="199"/>
  <c r="G2686" i="199"/>
  <c r="G2694" i="199"/>
  <c r="E2697" i="199"/>
  <c r="G2685" i="199"/>
  <c r="D2685" i="199"/>
  <c r="B2693" i="199"/>
  <c r="D2693" i="199" s="1"/>
  <c r="B2689" i="199"/>
  <c r="B2694" i="199"/>
  <c r="D2694" i="199" s="1"/>
  <c r="B2690" i="199"/>
  <c r="D2690" i="199" s="1"/>
  <c r="B2686" i="199"/>
  <c r="D2686" i="199" s="1"/>
  <c r="B2688" i="199"/>
  <c r="D2688" i="199" s="1"/>
  <c r="B2695" i="199"/>
  <c r="B2691" i="199"/>
  <c r="D2691" i="199" s="1"/>
  <c r="B2687" i="199"/>
  <c r="D2687" i="199" s="1"/>
  <c r="B2696" i="199"/>
  <c r="D2696" i="199" s="1"/>
  <c r="B2692" i="199"/>
  <c r="D2692" i="199" s="1"/>
  <c r="I2640" i="199"/>
  <c r="I2669" i="199"/>
  <c r="G2687" i="199"/>
  <c r="D2695" i="199"/>
  <c r="G2695" i="199"/>
  <c r="G2689" i="199"/>
  <c r="D2689" i="199"/>
  <c r="G2688" i="199"/>
  <c r="G2690" i="199"/>
  <c r="G2693" i="199"/>
  <c r="G2692" i="199"/>
  <c r="G2458" i="199"/>
  <c r="G2460" i="199"/>
  <c r="G2468" i="199"/>
  <c r="G2463" i="199"/>
  <c r="G2462" i="199"/>
  <c r="I2438" i="199"/>
  <c r="G2465" i="199"/>
  <c r="G2461" i="199"/>
  <c r="G2467" i="199"/>
  <c r="G2466" i="199"/>
  <c r="I2445" i="199"/>
  <c r="I2448" i="199"/>
  <c r="I2412" i="199"/>
  <c r="I2442" i="199"/>
  <c r="D2457" i="199"/>
  <c r="G2457" i="199"/>
  <c r="E2469" i="199"/>
  <c r="G2459" i="199"/>
  <c r="B2467" i="199"/>
  <c r="D2467" i="199" s="1"/>
  <c r="B2463" i="199"/>
  <c r="D2463" i="199" s="1"/>
  <c r="B2459" i="199"/>
  <c r="D2459" i="199" s="1"/>
  <c r="B2468" i="199"/>
  <c r="D2468" i="199" s="1"/>
  <c r="B2464" i="199"/>
  <c r="B2460" i="199"/>
  <c r="D2460" i="199" s="1"/>
  <c r="B2466" i="199"/>
  <c r="D2466" i="199" s="1"/>
  <c r="B2458" i="199"/>
  <c r="D2458" i="199" s="1"/>
  <c r="B2465" i="199"/>
  <c r="D2465" i="199" s="1"/>
  <c r="I2465" i="199" s="1"/>
  <c r="B2461" i="199"/>
  <c r="D2461" i="199" s="1"/>
  <c r="I2461" i="199" s="1"/>
  <c r="B2462" i="199"/>
  <c r="D2462" i="199" s="1"/>
  <c r="I2462" i="199" s="1"/>
  <c r="G2464" i="199"/>
  <c r="D2464" i="199"/>
  <c r="E2486" i="199"/>
  <c r="E2482" i="199"/>
  <c r="E2487" i="199"/>
  <c r="E2483" i="199"/>
  <c r="E2479" i="199"/>
  <c r="B2491" i="199"/>
  <c r="B2476" i="199"/>
  <c r="E2485" i="199"/>
  <c r="E2484" i="199"/>
  <c r="E2481" i="199"/>
  <c r="E2480" i="199"/>
  <c r="E2476" i="199"/>
  <c r="I2472" i="199"/>
  <c r="E2478" i="199"/>
  <c r="E2477" i="199"/>
  <c r="D2472" i="199"/>
  <c r="I2443" i="199"/>
  <c r="I2446" i="199"/>
  <c r="G2218" i="199"/>
  <c r="G2216" i="199"/>
  <c r="G2213" i="199"/>
  <c r="I2192" i="199"/>
  <c r="G2211" i="199"/>
  <c r="G2217" i="199"/>
  <c r="I2196" i="199"/>
  <c r="G2212" i="199"/>
  <c r="E2238" i="199"/>
  <c r="E2234" i="199"/>
  <c r="E2230" i="199"/>
  <c r="D2225" i="199"/>
  <c r="B2229" i="199"/>
  <c r="E2239" i="199"/>
  <c r="E2235" i="199"/>
  <c r="E2231" i="199"/>
  <c r="E2240" i="199"/>
  <c r="E2236" i="199"/>
  <c r="E2232" i="199"/>
  <c r="I2225" i="199"/>
  <c r="E2237" i="199"/>
  <c r="B2244" i="199"/>
  <c r="E2229" i="199"/>
  <c r="E2233" i="199"/>
  <c r="G2221" i="199"/>
  <c r="G2220" i="199"/>
  <c r="G2214" i="199"/>
  <c r="I2199" i="199"/>
  <c r="G2219" i="199"/>
  <c r="G2215" i="199"/>
  <c r="E2222" i="199"/>
  <c r="D2210" i="199"/>
  <c r="G2210" i="199"/>
  <c r="B2218" i="199"/>
  <c r="D2218" i="199" s="1"/>
  <c r="B2214" i="199"/>
  <c r="D2214" i="199" s="1"/>
  <c r="I2214" i="199" s="1"/>
  <c r="B2220" i="199"/>
  <c r="D2220" i="199" s="1"/>
  <c r="B2219" i="199"/>
  <c r="D2219" i="199" s="1"/>
  <c r="I2219" i="199" s="1"/>
  <c r="B2215" i="199"/>
  <c r="D2215" i="199" s="1"/>
  <c r="I2215" i="199" s="1"/>
  <c r="B2211" i="199"/>
  <c r="D2211" i="199" s="1"/>
  <c r="B2216" i="199"/>
  <c r="D2216" i="199" s="1"/>
  <c r="B2212" i="199"/>
  <c r="D2212" i="199" s="1"/>
  <c r="B2217" i="199"/>
  <c r="D2217" i="199" s="1"/>
  <c r="I2217" i="199" s="1"/>
  <c r="B2213" i="199"/>
  <c r="D2213" i="199" s="1"/>
  <c r="I2213" i="199" s="1"/>
  <c r="B2221" i="199"/>
  <c r="D2221" i="199" s="1"/>
  <c r="I2198" i="199"/>
  <c r="I2197" i="199"/>
  <c r="G1982" i="199"/>
  <c r="E1994" i="199"/>
  <c r="D1982" i="199"/>
  <c r="B1993" i="199"/>
  <c r="D1993" i="199" s="1"/>
  <c r="B1989" i="199"/>
  <c r="D1989" i="199" s="1"/>
  <c r="B1985" i="199"/>
  <c r="D1985" i="199" s="1"/>
  <c r="B1990" i="199"/>
  <c r="D1990" i="199" s="1"/>
  <c r="B1986" i="199"/>
  <c r="D1986" i="199" s="1"/>
  <c r="B1991" i="199"/>
  <c r="D1991" i="199" s="1"/>
  <c r="B1987" i="199"/>
  <c r="D1987" i="199" s="1"/>
  <c r="B1983" i="199"/>
  <c r="D1983" i="199" s="1"/>
  <c r="B1992" i="199"/>
  <c r="D1992" i="199" s="1"/>
  <c r="B1988" i="199"/>
  <c r="D1988" i="199" s="1"/>
  <c r="B1984" i="199"/>
  <c r="D1984" i="199" s="1"/>
  <c r="G1984" i="199"/>
  <c r="I1964" i="199"/>
  <c r="G1987" i="199"/>
  <c r="G1986" i="199"/>
  <c r="G1985" i="199"/>
  <c r="G1988" i="199"/>
  <c r="I1963" i="199"/>
  <c r="G1991" i="199"/>
  <c r="G1990" i="199"/>
  <c r="G1989" i="199"/>
  <c r="G1992" i="199"/>
  <c r="E2012" i="199"/>
  <c r="B2016" i="199"/>
  <c r="E2009" i="199"/>
  <c r="E2005" i="199"/>
  <c r="E2001" i="199"/>
  <c r="I1997" i="199"/>
  <c r="E2010" i="199"/>
  <c r="E2006" i="199"/>
  <c r="E2002" i="199"/>
  <c r="D1997" i="199"/>
  <c r="E2007" i="199"/>
  <c r="E2003" i="199"/>
  <c r="E2011" i="199"/>
  <c r="E2008" i="199"/>
  <c r="E2004" i="199"/>
  <c r="B2001" i="199"/>
  <c r="G1993" i="199"/>
  <c r="G1983" i="199"/>
  <c r="G1783" i="199"/>
  <c r="G1776" i="199"/>
  <c r="I1758" i="199"/>
  <c r="G1780" i="199"/>
  <c r="I1755" i="199"/>
  <c r="I1754" i="199"/>
  <c r="G1779" i="199"/>
  <c r="E1801" i="199"/>
  <c r="E1797" i="199"/>
  <c r="E1793" i="199"/>
  <c r="B1807" i="199"/>
  <c r="E1796" i="199"/>
  <c r="D1788" i="199"/>
  <c r="E1803" i="199"/>
  <c r="E1798" i="199"/>
  <c r="E1795" i="199"/>
  <c r="E1799" i="199"/>
  <c r="E1794" i="199"/>
  <c r="E1800" i="199"/>
  <c r="B1792" i="199"/>
  <c r="E1802" i="199"/>
  <c r="I1788" i="199"/>
  <c r="E1792" i="199"/>
  <c r="G1784" i="199"/>
  <c r="G1775" i="199"/>
  <c r="G1777" i="199"/>
  <c r="G1778" i="199"/>
  <c r="G1781" i="199"/>
  <c r="G1774" i="199"/>
  <c r="G1782" i="199"/>
  <c r="E1785" i="199"/>
  <c r="G1773" i="199"/>
  <c r="D1773" i="199"/>
  <c r="B1781" i="199"/>
  <c r="D1781" i="199" s="1"/>
  <c r="B1777" i="199"/>
  <c r="D1777" i="199" s="1"/>
  <c r="B1782" i="199"/>
  <c r="D1782" i="199" s="1"/>
  <c r="B1778" i="199"/>
  <c r="D1778" i="199" s="1"/>
  <c r="B1774" i="199"/>
  <c r="D1774" i="199" s="1"/>
  <c r="B1784" i="199"/>
  <c r="D1784" i="199" s="1"/>
  <c r="B1780" i="199"/>
  <c r="D1780" i="199" s="1"/>
  <c r="I1780" i="199" s="1"/>
  <c r="B1776" i="199"/>
  <c r="D1776" i="199" s="1"/>
  <c r="B1783" i="199"/>
  <c r="D1783" i="199" s="1"/>
  <c r="B1779" i="199"/>
  <c r="D1779" i="199" s="1"/>
  <c r="I1779" i="199" s="1"/>
  <c r="B1775" i="199"/>
  <c r="D1775" i="199" s="1"/>
  <c r="G1534" i="199"/>
  <c r="B1560" i="199"/>
  <c r="E1553" i="199"/>
  <c r="E1549" i="199"/>
  <c r="E1545" i="199"/>
  <c r="I1541" i="199"/>
  <c r="E1554" i="199"/>
  <c r="E1550" i="199"/>
  <c r="E1546" i="199"/>
  <c r="D1541" i="199"/>
  <c r="E1555" i="199"/>
  <c r="E1551" i="199"/>
  <c r="E1547" i="199"/>
  <c r="B1545" i="199"/>
  <c r="E1556" i="199"/>
  <c r="E1548" i="199"/>
  <c r="E1552" i="199"/>
  <c r="I1508" i="199"/>
  <c r="G1528" i="199"/>
  <c r="E1538" i="199"/>
  <c r="D1526" i="199"/>
  <c r="G1526" i="199"/>
  <c r="B1537" i="199"/>
  <c r="D1537" i="199" s="1"/>
  <c r="B1534" i="199"/>
  <c r="D1534" i="199" s="1"/>
  <c r="B1530" i="199"/>
  <c r="D1530" i="199" s="1"/>
  <c r="B1535" i="199"/>
  <c r="D1535" i="199" s="1"/>
  <c r="B1531" i="199"/>
  <c r="D1531" i="199" s="1"/>
  <c r="B1527" i="199"/>
  <c r="D1527" i="199" s="1"/>
  <c r="B1532" i="199"/>
  <c r="D1532" i="199" s="1"/>
  <c r="B1528" i="199"/>
  <c r="D1528" i="199" s="1"/>
  <c r="B1536" i="199"/>
  <c r="D1536" i="199" s="1"/>
  <c r="B1533" i="199"/>
  <c r="D1533" i="199" s="1"/>
  <c r="B1529" i="199"/>
  <c r="D1529" i="199" s="1"/>
  <c r="G1536" i="199"/>
  <c r="G1532" i="199"/>
  <c r="G1533" i="199"/>
  <c r="G1527" i="199"/>
  <c r="G1537" i="199"/>
  <c r="G1535" i="199"/>
  <c r="G1531" i="199"/>
  <c r="G1530" i="199"/>
  <c r="G1529" i="199"/>
  <c r="I1514" i="199"/>
  <c r="I1507" i="199"/>
  <c r="G1322" i="199"/>
  <c r="G1320" i="199"/>
  <c r="I1306" i="199"/>
  <c r="E1329" i="199"/>
  <c r="D1317" i="199"/>
  <c r="G1317" i="199"/>
  <c r="G1319" i="199"/>
  <c r="G1328" i="199"/>
  <c r="I1304" i="199"/>
  <c r="G1321" i="199"/>
  <c r="G1324" i="199"/>
  <c r="I1291" i="199"/>
  <c r="G1325" i="199"/>
  <c r="G1326" i="199"/>
  <c r="G1327" i="199"/>
  <c r="G1323" i="199"/>
  <c r="E1345" i="199"/>
  <c r="E1341" i="199"/>
  <c r="E1337" i="199"/>
  <c r="D1332" i="199"/>
  <c r="E1344" i="199"/>
  <c r="E1343" i="199"/>
  <c r="E1339" i="199"/>
  <c r="I1332" i="199"/>
  <c r="E1347" i="199"/>
  <c r="E1338" i="199"/>
  <c r="E1342" i="199"/>
  <c r="E1336" i="199"/>
  <c r="B1351" i="199"/>
  <c r="E1340" i="199"/>
  <c r="B1336" i="199"/>
  <c r="E1346" i="199"/>
  <c r="B1325" i="199"/>
  <c r="D1325" i="199" s="1"/>
  <c r="I1325" i="199" s="1"/>
  <c r="B1321" i="199"/>
  <c r="D1321" i="199" s="1"/>
  <c r="I1321" i="199" s="1"/>
  <c r="B1323" i="199"/>
  <c r="D1323" i="199" s="1"/>
  <c r="B1327" i="199"/>
  <c r="D1327" i="199" s="1"/>
  <c r="B1319" i="199"/>
  <c r="D1319" i="199" s="1"/>
  <c r="B1328" i="199"/>
  <c r="D1328" i="199" s="1"/>
  <c r="B1322" i="199"/>
  <c r="D1322" i="199" s="1"/>
  <c r="B1320" i="199"/>
  <c r="D1320" i="199" s="1"/>
  <c r="B1318" i="199"/>
  <c r="D1318" i="199" s="1"/>
  <c r="B1326" i="199"/>
  <c r="D1326" i="199" s="1"/>
  <c r="I1326" i="199" s="1"/>
  <c r="B1324" i="199"/>
  <c r="D1324" i="199" s="1"/>
  <c r="I1324" i="199" s="1"/>
  <c r="I1298" i="199"/>
  <c r="G1318" i="199"/>
  <c r="G1075" i="199"/>
  <c r="G1078" i="199"/>
  <c r="G1077" i="199"/>
  <c r="I1062" i="199"/>
  <c r="I1051" i="199"/>
  <c r="G1076" i="199"/>
  <c r="E1098" i="199"/>
  <c r="B1104" i="199"/>
  <c r="E1094" i="199"/>
  <c r="E1090" i="199"/>
  <c r="D1085" i="199"/>
  <c r="E1100" i="199"/>
  <c r="E1095" i="199"/>
  <c r="E1091" i="199"/>
  <c r="E1097" i="199"/>
  <c r="E1096" i="199"/>
  <c r="E1093" i="199"/>
  <c r="E1092" i="199"/>
  <c r="E1089" i="199"/>
  <c r="E1099" i="199"/>
  <c r="B1089" i="199"/>
  <c r="I1085" i="199"/>
  <c r="G1081" i="199"/>
  <c r="G1071" i="199"/>
  <c r="G1079" i="199"/>
  <c r="E1082" i="199"/>
  <c r="D1070" i="199"/>
  <c r="G1070" i="199"/>
  <c r="B1078" i="199"/>
  <c r="D1078" i="199" s="1"/>
  <c r="B1074" i="199"/>
  <c r="D1074" i="199" s="1"/>
  <c r="B1079" i="199"/>
  <c r="D1079" i="199" s="1"/>
  <c r="B1075" i="199"/>
  <c r="D1075" i="199" s="1"/>
  <c r="B1071" i="199"/>
  <c r="D1071" i="199" s="1"/>
  <c r="B1080" i="199"/>
  <c r="D1080" i="199" s="1"/>
  <c r="B1076" i="199"/>
  <c r="D1076" i="199" s="1"/>
  <c r="B1072" i="199"/>
  <c r="D1072" i="199" s="1"/>
  <c r="B1081" i="199"/>
  <c r="D1081" i="199" s="1"/>
  <c r="B1077" i="199"/>
  <c r="D1077" i="199" s="1"/>
  <c r="B1073" i="199"/>
  <c r="D1073" i="199" s="1"/>
  <c r="I1053" i="199"/>
  <c r="G1072" i="199"/>
  <c r="G1080" i="199"/>
  <c r="G1074" i="199"/>
  <c r="G1073" i="199"/>
  <c r="I1061" i="199"/>
  <c r="G863" i="199"/>
  <c r="G862" i="199"/>
  <c r="G864" i="199"/>
  <c r="I842" i="199"/>
  <c r="G871" i="199"/>
  <c r="E873" i="199"/>
  <c r="D861" i="199"/>
  <c r="G861" i="199"/>
  <c r="G866" i="199"/>
  <c r="G868" i="199"/>
  <c r="G865" i="199"/>
  <c r="E891" i="199"/>
  <c r="E887" i="199"/>
  <c r="E883" i="199"/>
  <c r="B880" i="199"/>
  <c r="B895" i="199"/>
  <c r="E888" i="199"/>
  <c r="E884" i="199"/>
  <c r="E880" i="199"/>
  <c r="I876" i="199"/>
  <c r="E890" i="199"/>
  <c r="E886" i="199"/>
  <c r="E881" i="199"/>
  <c r="D876" i="199"/>
  <c r="E889" i="199"/>
  <c r="E885" i="199"/>
  <c r="E882" i="199"/>
  <c r="G872" i="199"/>
  <c r="G867" i="199"/>
  <c r="G870" i="199"/>
  <c r="G869" i="199"/>
  <c r="B869" i="199"/>
  <c r="D869" i="199" s="1"/>
  <c r="B865" i="199"/>
  <c r="D865" i="199" s="1"/>
  <c r="B871" i="199"/>
  <c r="D871" i="199" s="1"/>
  <c r="B870" i="199"/>
  <c r="D870" i="199" s="1"/>
  <c r="B866" i="199"/>
  <c r="D866" i="199" s="1"/>
  <c r="B862" i="199"/>
  <c r="D862" i="199" s="1"/>
  <c r="B867" i="199"/>
  <c r="D867" i="199" s="1"/>
  <c r="B863" i="199"/>
  <c r="D863" i="199" s="1"/>
  <c r="B868" i="199"/>
  <c r="D868" i="199" s="1"/>
  <c r="B872" i="199"/>
  <c r="D872" i="199" s="1"/>
  <c r="B864" i="199"/>
  <c r="D864" i="199" s="1"/>
  <c r="G643" i="199"/>
  <c r="I618" i="199"/>
  <c r="E661" i="199"/>
  <c r="E657" i="199"/>
  <c r="E662" i="199"/>
  <c r="E658" i="199"/>
  <c r="B667" i="199"/>
  <c r="E652" i="199"/>
  <c r="I648" i="199"/>
  <c r="E663" i="199"/>
  <c r="E660" i="199"/>
  <c r="E659" i="199"/>
  <c r="E656" i="199"/>
  <c r="E653" i="199"/>
  <c r="D648" i="199"/>
  <c r="B652" i="199"/>
  <c r="E655" i="199"/>
  <c r="E654" i="199"/>
  <c r="G644" i="199"/>
  <c r="I617" i="199"/>
  <c r="G633" i="199"/>
  <c r="E645" i="199"/>
  <c r="D633" i="199"/>
  <c r="G641" i="199"/>
  <c r="B644" i="199"/>
  <c r="D644" i="199" s="1"/>
  <c r="B640" i="199"/>
  <c r="D640" i="199" s="1"/>
  <c r="B636" i="199"/>
  <c r="D636" i="199" s="1"/>
  <c r="B641" i="199"/>
  <c r="D641" i="199" s="1"/>
  <c r="I641" i="199" s="1"/>
  <c r="B637" i="199"/>
  <c r="D637" i="199" s="1"/>
  <c r="B643" i="199"/>
  <c r="D643" i="199" s="1"/>
  <c r="B639" i="199"/>
  <c r="D639" i="199" s="1"/>
  <c r="B635" i="199"/>
  <c r="D635" i="199" s="1"/>
  <c r="B642" i="199"/>
  <c r="D642" i="199" s="1"/>
  <c r="B638" i="199"/>
  <c r="D638" i="199" s="1"/>
  <c r="B634" i="199"/>
  <c r="D634" i="199" s="1"/>
  <c r="G635" i="199"/>
  <c r="I614" i="199"/>
  <c r="G637" i="199"/>
  <c r="G640" i="199"/>
  <c r="I621" i="199"/>
  <c r="G638" i="199"/>
  <c r="G634" i="199"/>
  <c r="G642" i="199"/>
  <c r="G636" i="199"/>
  <c r="G639" i="199"/>
  <c r="G411" i="199"/>
  <c r="G410" i="199"/>
  <c r="G413" i="199"/>
  <c r="G412" i="199"/>
  <c r="G415" i="199"/>
  <c r="I394" i="199"/>
  <c r="G409" i="199"/>
  <c r="I386" i="199"/>
  <c r="I360" i="199"/>
  <c r="G406" i="199"/>
  <c r="E433" i="199"/>
  <c r="E429" i="199"/>
  <c r="E434" i="199"/>
  <c r="E430" i="199"/>
  <c r="E435" i="199"/>
  <c r="E431" i="199"/>
  <c r="E424" i="199"/>
  <c r="I420" i="199"/>
  <c r="E432" i="199"/>
  <c r="E425" i="199"/>
  <c r="D420" i="199"/>
  <c r="B439" i="199"/>
  <c r="E426" i="199"/>
  <c r="E427" i="199"/>
  <c r="B424" i="199"/>
  <c r="E428" i="199"/>
  <c r="G416" i="199"/>
  <c r="G408" i="199"/>
  <c r="I387" i="199"/>
  <c r="I397" i="199"/>
  <c r="I390" i="199"/>
  <c r="G414" i="199"/>
  <c r="G405" i="199"/>
  <c r="E417" i="199"/>
  <c r="D405" i="199"/>
  <c r="B416" i="199"/>
  <c r="D416" i="199" s="1"/>
  <c r="B412" i="199"/>
  <c r="D412" i="199" s="1"/>
  <c r="B408" i="199"/>
  <c r="D408" i="199" s="1"/>
  <c r="B413" i="199"/>
  <c r="D413" i="199" s="1"/>
  <c r="I413" i="199" s="1"/>
  <c r="B409" i="199"/>
  <c r="D409" i="199" s="1"/>
  <c r="B414" i="199"/>
  <c r="D414" i="199" s="1"/>
  <c r="B410" i="199"/>
  <c r="D410" i="199" s="1"/>
  <c r="I410" i="199" s="1"/>
  <c r="B406" i="199"/>
  <c r="D406" i="199" s="1"/>
  <c r="B415" i="199"/>
  <c r="D415" i="199" s="1"/>
  <c r="B407" i="199"/>
  <c r="D407" i="199" s="1"/>
  <c r="B411" i="199"/>
  <c r="D411" i="199" s="1"/>
  <c r="G407" i="199"/>
  <c r="D9" i="201"/>
  <c r="J9" i="201" s="1"/>
  <c r="C10" i="201"/>
  <c r="B74" i="201"/>
  <c r="B65" i="201"/>
  <c r="B69" i="201"/>
  <c r="B73" i="201"/>
  <c r="B66" i="201"/>
  <c r="B70" i="201"/>
  <c r="B67" i="201"/>
  <c r="B71" i="201"/>
  <c r="B64" i="201"/>
  <c r="B68" i="201"/>
  <c r="B72" i="201"/>
  <c r="E93" i="201"/>
  <c r="F93" i="201" s="1"/>
  <c r="H93" i="201" s="1"/>
  <c r="E91" i="201"/>
  <c r="F91" i="201" s="1"/>
  <c r="H91" i="201" s="1"/>
  <c r="E89" i="201"/>
  <c r="F89" i="201" s="1"/>
  <c r="H89" i="201" s="1"/>
  <c r="E87" i="201"/>
  <c r="F87" i="201" s="1"/>
  <c r="H87" i="201" s="1"/>
  <c r="E85" i="201"/>
  <c r="F85" i="201" s="1"/>
  <c r="H85" i="201" s="1"/>
  <c r="E83" i="201"/>
  <c r="F83" i="201" s="1"/>
  <c r="H83" i="201" s="1"/>
  <c r="J83" i="201" s="1"/>
  <c r="B97" i="201"/>
  <c r="B82" i="201"/>
  <c r="E92" i="201"/>
  <c r="F92" i="201" s="1"/>
  <c r="H92" i="201" s="1"/>
  <c r="E84" i="201"/>
  <c r="F84" i="201" s="1"/>
  <c r="H84" i="201" s="1"/>
  <c r="J84" i="201" s="1"/>
  <c r="E86" i="201"/>
  <c r="F86" i="201" s="1"/>
  <c r="H86" i="201" s="1"/>
  <c r="E88" i="201"/>
  <c r="F88" i="201" s="1"/>
  <c r="H88" i="201" s="1"/>
  <c r="J78" i="201"/>
  <c r="E90" i="201"/>
  <c r="F90" i="201" s="1"/>
  <c r="H90" i="201" s="1"/>
  <c r="E82" i="201"/>
  <c r="D78" i="201"/>
  <c r="E75" i="201"/>
  <c r="F63" i="201"/>
  <c r="D28" i="201"/>
  <c r="J28" i="201" s="1"/>
  <c r="C29" i="201"/>
  <c r="D161" i="201"/>
  <c r="C162" i="201"/>
  <c r="D142" i="201"/>
  <c r="C143" i="201"/>
  <c r="D123" i="201"/>
  <c r="C124" i="201"/>
  <c r="D103" i="201"/>
  <c r="C104" i="201"/>
  <c r="D85" i="201"/>
  <c r="C86" i="201"/>
  <c r="C67" i="201"/>
  <c r="D66" i="201"/>
  <c r="J66" i="201" s="1"/>
  <c r="C48" i="201"/>
  <c r="D47" i="201"/>
  <c r="J47" i="201" s="1"/>
  <c r="I3583" i="199" l="1"/>
  <c r="I2687" i="199"/>
  <c r="I3588" i="199"/>
  <c r="I868" i="199"/>
  <c r="I854" i="199"/>
  <c r="O410" i="200"/>
  <c r="I411" i="199"/>
  <c r="I2221" i="199"/>
  <c r="I2210" i="199"/>
  <c r="I2466" i="199"/>
  <c r="I3379" i="199"/>
  <c r="I1319" i="199"/>
  <c r="I2211" i="199"/>
  <c r="I1076" i="199"/>
  <c r="I1327" i="199"/>
  <c r="I2218" i="199"/>
  <c r="I2933" i="199"/>
  <c r="I3571" i="199"/>
  <c r="I3131" i="199"/>
  <c r="I1776" i="199"/>
  <c r="I2925" i="199"/>
  <c r="I3579" i="199"/>
  <c r="I1534" i="199"/>
  <c r="I2937" i="199"/>
  <c r="I3587" i="199"/>
  <c r="I2693" i="199"/>
  <c r="I3133" i="199"/>
  <c r="I3374" i="199"/>
  <c r="I3380" i="199"/>
  <c r="I1073" i="199"/>
  <c r="I1070" i="199"/>
  <c r="I1775" i="199"/>
  <c r="I2464" i="199"/>
  <c r="I2459" i="199"/>
  <c r="I1074" i="199"/>
  <c r="I2936" i="199"/>
  <c r="I408" i="199"/>
  <c r="I637" i="199"/>
  <c r="I644" i="199"/>
  <c r="I863" i="199"/>
  <c r="I870" i="199"/>
  <c r="I1075" i="199"/>
  <c r="I1318" i="199"/>
  <c r="I1536" i="199"/>
  <c r="I1784" i="199"/>
  <c r="I1989" i="199"/>
  <c r="I3127" i="199"/>
  <c r="I3371" i="199"/>
  <c r="I407" i="199"/>
  <c r="I1079" i="199"/>
  <c r="I1993" i="199"/>
  <c r="I2694" i="199"/>
  <c r="I3375" i="199"/>
  <c r="I1975" i="199"/>
  <c r="I1986" i="199"/>
  <c r="I2692" i="199"/>
  <c r="I2942" i="199"/>
  <c r="I3362" i="199"/>
  <c r="I1080" i="199"/>
  <c r="I1320" i="199"/>
  <c r="I1529" i="199"/>
  <c r="I415" i="199"/>
  <c r="I409" i="199"/>
  <c r="I864" i="199"/>
  <c r="I871" i="199"/>
  <c r="I1071" i="199"/>
  <c r="I1078" i="199"/>
  <c r="I1322" i="199"/>
  <c r="I1323" i="199"/>
  <c r="I1519" i="199"/>
  <c r="I1528" i="199"/>
  <c r="I1535" i="199"/>
  <c r="I1783" i="199"/>
  <c r="I1774" i="199"/>
  <c r="I1781" i="199"/>
  <c r="I1982" i="199"/>
  <c r="I2458" i="199"/>
  <c r="I2468" i="199"/>
  <c r="I3124" i="199"/>
  <c r="I3130" i="199"/>
  <c r="I3586" i="199"/>
  <c r="I642" i="199"/>
  <c r="I1077" i="199"/>
  <c r="I406" i="199"/>
  <c r="I636" i="199"/>
  <c r="I865" i="199"/>
  <c r="I1328" i="199"/>
  <c r="I1532" i="199"/>
  <c r="I1773" i="199"/>
  <c r="I2216" i="199"/>
  <c r="I2220" i="199"/>
  <c r="I3123" i="199"/>
  <c r="I3589" i="199"/>
  <c r="I867" i="199"/>
  <c r="I1081" i="199"/>
  <c r="I1537" i="199"/>
  <c r="I1533" i="199"/>
  <c r="I1530" i="199"/>
  <c r="I1778" i="199"/>
  <c r="I1984" i="199"/>
  <c r="I1983" i="199"/>
  <c r="I1990" i="199"/>
  <c r="I2212" i="199"/>
  <c r="I2460" i="199"/>
  <c r="I2463" i="199"/>
  <c r="I2689" i="199"/>
  <c r="I2678" i="199"/>
  <c r="I2932" i="199"/>
  <c r="I2938" i="199"/>
  <c r="I2943" i="199"/>
  <c r="I3129" i="199"/>
  <c r="I3126" i="199"/>
  <c r="I3378" i="199"/>
  <c r="I414" i="199"/>
  <c r="I412" i="199"/>
  <c r="I634" i="199"/>
  <c r="I639" i="199"/>
  <c r="I872" i="199"/>
  <c r="I862" i="199"/>
  <c r="I1527" i="199"/>
  <c r="I1991" i="199"/>
  <c r="I2467" i="199"/>
  <c r="I2686" i="199"/>
  <c r="I3125" i="199"/>
  <c r="I3580" i="199"/>
  <c r="I3582" i="199"/>
  <c r="I416" i="199"/>
  <c r="I643" i="199"/>
  <c r="I866" i="199"/>
  <c r="I869" i="199"/>
  <c r="I1988" i="199"/>
  <c r="I2691" i="199"/>
  <c r="I2690" i="199"/>
  <c r="I2685" i="199"/>
  <c r="I2940" i="199"/>
  <c r="I3376" i="199"/>
  <c r="I3370" i="199"/>
  <c r="I3584" i="199"/>
  <c r="I3581" i="199"/>
  <c r="I2203" i="199"/>
  <c r="O767" i="200"/>
  <c r="Q767" i="200" s="1"/>
  <c r="O842" i="200"/>
  <c r="Q842" i="200" s="1"/>
  <c r="Q854" i="200" s="1"/>
  <c r="O1005" i="200"/>
  <c r="Q1005" i="200" s="1"/>
  <c r="O865" i="200"/>
  <c r="Q865" i="200" s="1"/>
  <c r="O185" i="200"/>
  <c r="Q185" i="200" s="1"/>
  <c r="O408" i="200"/>
  <c r="Q408" i="200" s="1"/>
  <c r="O639" i="200"/>
  <c r="Q639" i="200" s="1"/>
  <c r="O299" i="200"/>
  <c r="Q299" i="200" s="1"/>
  <c r="O638" i="200"/>
  <c r="Q638" i="200" s="1"/>
  <c r="O1003" i="200"/>
  <c r="Q1003" i="200" s="1"/>
  <c r="O298" i="200"/>
  <c r="Q298" i="200" s="1"/>
  <c r="O386" i="200"/>
  <c r="Q386" i="200" s="1"/>
  <c r="O1002" i="200"/>
  <c r="O158" i="200"/>
  <c r="Q158" i="200" s="1"/>
  <c r="O302" i="200"/>
  <c r="Q302" i="200" s="1"/>
  <c r="O776" i="200"/>
  <c r="Q776" i="200" s="1"/>
  <c r="O770" i="200"/>
  <c r="Q770" i="200" s="1"/>
  <c r="O869" i="200"/>
  <c r="Q869" i="200" s="1"/>
  <c r="O188" i="200"/>
  <c r="Q188" i="200" s="1"/>
  <c r="O186" i="200"/>
  <c r="Q186" i="200" s="1"/>
  <c r="O544" i="200"/>
  <c r="Q544" i="200" s="1"/>
  <c r="O542" i="200"/>
  <c r="Q542" i="200" s="1"/>
  <c r="O996" i="200"/>
  <c r="Q996" i="200" s="1"/>
  <c r="O1094" i="200"/>
  <c r="Q1094" i="200" s="1"/>
  <c r="O1090" i="200"/>
  <c r="Q1090" i="200" s="1"/>
  <c r="O1097" i="200"/>
  <c r="Q1097" i="200" s="1"/>
  <c r="O182" i="200"/>
  <c r="Q182" i="200" s="1"/>
  <c r="O178" i="200"/>
  <c r="Q178" i="200" s="1"/>
  <c r="O414" i="200"/>
  <c r="Q414" i="200" s="1"/>
  <c r="O546" i="200"/>
  <c r="Q546" i="200" s="1"/>
  <c r="O997" i="200"/>
  <c r="Q997" i="200" s="1"/>
  <c r="O1100" i="200"/>
  <c r="Q1100" i="200" s="1"/>
  <c r="F1112" i="200"/>
  <c r="H1112" i="200" s="1"/>
  <c r="I1112" i="200"/>
  <c r="K1112" i="200" s="1"/>
  <c r="L1112" i="200"/>
  <c r="N1112" i="200" s="1"/>
  <c r="F1116" i="200"/>
  <c r="H1116" i="200" s="1"/>
  <c r="L1116" i="200"/>
  <c r="N1116" i="200" s="1"/>
  <c r="I1116" i="200"/>
  <c r="K1116" i="200" s="1"/>
  <c r="E1138" i="200"/>
  <c r="E1134" i="200"/>
  <c r="E1130" i="200"/>
  <c r="E1133" i="200"/>
  <c r="B1127" i="200"/>
  <c r="B1142" i="200"/>
  <c r="E1135" i="200"/>
  <c r="E1129" i="200"/>
  <c r="E1127" i="200"/>
  <c r="Q1123" i="200"/>
  <c r="E1128" i="200"/>
  <c r="D1123" i="200"/>
  <c r="E1137" i="200"/>
  <c r="E1132" i="200"/>
  <c r="E1136" i="200"/>
  <c r="E1131" i="200"/>
  <c r="I1118" i="200"/>
  <c r="K1118" i="200" s="1"/>
  <c r="L1118" i="200"/>
  <c r="N1118" i="200" s="1"/>
  <c r="F1118" i="200"/>
  <c r="H1118" i="200" s="1"/>
  <c r="O1098" i="200"/>
  <c r="Q1098" i="200" s="1"/>
  <c r="O1095" i="200"/>
  <c r="Q1095" i="200" s="1"/>
  <c r="H1089" i="200"/>
  <c r="F1101" i="200"/>
  <c r="L1101" i="200"/>
  <c r="N1089" i="200"/>
  <c r="O1091" i="200"/>
  <c r="Q1091" i="200" s="1"/>
  <c r="L1113" i="200"/>
  <c r="N1113" i="200" s="1"/>
  <c r="I1113" i="200"/>
  <c r="K1113" i="200" s="1"/>
  <c r="F1113" i="200"/>
  <c r="H1113" i="200" s="1"/>
  <c r="L1117" i="200"/>
  <c r="N1117" i="200" s="1"/>
  <c r="I1117" i="200"/>
  <c r="K1117" i="200" s="1"/>
  <c r="F1117" i="200"/>
  <c r="H1117" i="200" s="1"/>
  <c r="B1119" i="200"/>
  <c r="D1119" i="200" s="1"/>
  <c r="B1118" i="200"/>
  <c r="D1118" i="200" s="1"/>
  <c r="B1115" i="200"/>
  <c r="D1115" i="200" s="1"/>
  <c r="B1111" i="200"/>
  <c r="D1111" i="200" s="1"/>
  <c r="B1116" i="200"/>
  <c r="D1116" i="200" s="1"/>
  <c r="B1112" i="200"/>
  <c r="D1112" i="200" s="1"/>
  <c r="B1113" i="200"/>
  <c r="D1113" i="200" s="1"/>
  <c r="B1114" i="200"/>
  <c r="D1114" i="200" s="1"/>
  <c r="B1109" i="200"/>
  <c r="D1109" i="200" s="1"/>
  <c r="B1117" i="200"/>
  <c r="D1117" i="200" s="1"/>
  <c r="B1110" i="200"/>
  <c r="D1110" i="200" s="1"/>
  <c r="I1110" i="200"/>
  <c r="K1110" i="200" s="1"/>
  <c r="L1110" i="200"/>
  <c r="N1110" i="200" s="1"/>
  <c r="F1110" i="200"/>
  <c r="H1110" i="200" s="1"/>
  <c r="O1093" i="200"/>
  <c r="Q1093" i="200" s="1"/>
  <c r="F1111" i="200"/>
  <c r="H1111" i="200" s="1"/>
  <c r="I1111" i="200"/>
  <c r="K1111" i="200" s="1"/>
  <c r="L1111" i="200"/>
  <c r="N1111" i="200" s="1"/>
  <c r="I1114" i="200"/>
  <c r="K1114" i="200" s="1"/>
  <c r="L1114" i="200"/>
  <c r="N1114" i="200" s="1"/>
  <c r="F1114" i="200"/>
  <c r="H1114" i="200" s="1"/>
  <c r="I1101" i="200"/>
  <c r="K1089" i="200"/>
  <c r="E1120" i="200"/>
  <c r="F1108" i="200"/>
  <c r="L1108" i="200"/>
  <c r="I1108" i="200"/>
  <c r="D1108" i="200"/>
  <c r="L1109" i="200"/>
  <c r="N1109" i="200" s="1"/>
  <c r="F1109" i="200"/>
  <c r="H1109" i="200" s="1"/>
  <c r="I1109" i="200"/>
  <c r="K1109" i="200" s="1"/>
  <c r="F1115" i="200"/>
  <c r="H1115" i="200" s="1"/>
  <c r="I1115" i="200"/>
  <c r="K1115" i="200" s="1"/>
  <c r="L1115" i="200"/>
  <c r="N1115" i="200" s="1"/>
  <c r="F1119" i="200"/>
  <c r="H1119" i="200" s="1"/>
  <c r="I1119" i="200"/>
  <c r="K1119" i="200" s="1"/>
  <c r="L1119" i="200"/>
  <c r="N1119" i="200" s="1"/>
  <c r="O1099" i="200"/>
  <c r="Q1099" i="200" s="1"/>
  <c r="O1096" i="200"/>
  <c r="Q1096" i="200" s="1"/>
  <c r="O1092" i="200"/>
  <c r="Q1092" i="200" s="1"/>
  <c r="O1070" i="200"/>
  <c r="Q1070" i="200" s="1"/>
  <c r="Q1082" i="200" s="1"/>
  <c r="H994" i="200"/>
  <c r="F1006" i="200"/>
  <c r="O995" i="200"/>
  <c r="Q995" i="200" s="1"/>
  <c r="O1004" i="200"/>
  <c r="Q1004" i="200" s="1"/>
  <c r="N994" i="200"/>
  <c r="L1006" i="200"/>
  <c r="F1017" i="200"/>
  <c r="H1017" i="200" s="1"/>
  <c r="L1017" i="200"/>
  <c r="N1017" i="200" s="1"/>
  <c r="I1017" i="200"/>
  <c r="K1017" i="200" s="1"/>
  <c r="E1025" i="200"/>
  <c r="I1013" i="200"/>
  <c r="D1013" i="200"/>
  <c r="L1013" i="200"/>
  <c r="F1013" i="200"/>
  <c r="I1016" i="200"/>
  <c r="K1016" i="200" s="1"/>
  <c r="F1016" i="200"/>
  <c r="H1016" i="200" s="1"/>
  <c r="L1016" i="200"/>
  <c r="N1016" i="200" s="1"/>
  <c r="O975" i="200"/>
  <c r="Q975" i="200" s="1"/>
  <c r="Q987" i="200" s="1"/>
  <c r="B1021" i="200"/>
  <c r="D1021" i="200" s="1"/>
  <c r="B1017" i="200"/>
  <c r="D1017" i="200" s="1"/>
  <c r="B1023" i="200"/>
  <c r="D1023" i="200" s="1"/>
  <c r="B1018" i="200"/>
  <c r="D1018" i="200" s="1"/>
  <c r="B1014" i="200"/>
  <c r="D1014" i="200" s="1"/>
  <c r="B1022" i="200"/>
  <c r="D1022" i="200" s="1"/>
  <c r="B1024" i="200"/>
  <c r="D1024" i="200" s="1"/>
  <c r="B1020" i="200"/>
  <c r="D1020" i="200" s="1"/>
  <c r="B1019" i="200"/>
  <c r="D1019" i="200" s="1"/>
  <c r="B1016" i="200"/>
  <c r="D1016" i="200" s="1"/>
  <c r="B1015" i="200"/>
  <c r="D1015" i="200" s="1"/>
  <c r="L1018" i="200"/>
  <c r="N1018" i="200" s="1"/>
  <c r="I1018" i="200"/>
  <c r="K1018" i="200" s="1"/>
  <c r="F1018" i="200"/>
  <c r="H1018" i="200" s="1"/>
  <c r="L1015" i="200"/>
  <c r="N1015" i="200" s="1"/>
  <c r="I1015" i="200"/>
  <c r="K1015" i="200" s="1"/>
  <c r="F1015" i="200"/>
  <c r="H1015" i="200" s="1"/>
  <c r="I1020" i="200"/>
  <c r="K1020" i="200" s="1"/>
  <c r="F1020" i="200"/>
  <c r="H1020" i="200" s="1"/>
  <c r="L1020" i="200"/>
  <c r="N1020" i="200" s="1"/>
  <c r="I1006" i="200"/>
  <c r="K994" i="200"/>
  <c r="L1022" i="200"/>
  <c r="N1022" i="200" s="1"/>
  <c r="F1022" i="200"/>
  <c r="H1022" i="200" s="1"/>
  <c r="I1022" i="200"/>
  <c r="K1022" i="200" s="1"/>
  <c r="L1019" i="200"/>
  <c r="N1019" i="200" s="1"/>
  <c r="I1019" i="200"/>
  <c r="K1019" i="200" s="1"/>
  <c r="F1019" i="200"/>
  <c r="H1019" i="200" s="1"/>
  <c r="F1021" i="200"/>
  <c r="H1021" i="200" s="1"/>
  <c r="I1021" i="200"/>
  <c r="K1021" i="200" s="1"/>
  <c r="L1021" i="200"/>
  <c r="N1021" i="200" s="1"/>
  <c r="I1024" i="200"/>
  <c r="K1024" i="200" s="1"/>
  <c r="F1024" i="200"/>
  <c r="H1024" i="200" s="1"/>
  <c r="L1024" i="200"/>
  <c r="N1024" i="200" s="1"/>
  <c r="O998" i="200"/>
  <c r="Q998" i="200" s="1"/>
  <c r="O1001" i="200"/>
  <c r="Q1001" i="200" s="1"/>
  <c r="Q1002" i="200"/>
  <c r="O1000" i="200"/>
  <c r="Q1000" i="200" s="1"/>
  <c r="F1014" i="200"/>
  <c r="H1014" i="200" s="1"/>
  <c r="I1014" i="200"/>
  <c r="K1014" i="200" s="1"/>
  <c r="L1014" i="200"/>
  <c r="N1014" i="200" s="1"/>
  <c r="L1023" i="200"/>
  <c r="N1023" i="200" s="1"/>
  <c r="I1023" i="200"/>
  <c r="K1023" i="200" s="1"/>
  <c r="F1023" i="200"/>
  <c r="H1023" i="200" s="1"/>
  <c r="E1040" i="200"/>
  <c r="E1036" i="200"/>
  <c r="E1032" i="200"/>
  <c r="Q1028" i="200"/>
  <c r="E1039" i="200"/>
  <c r="E1034" i="200"/>
  <c r="E1035" i="200"/>
  <c r="D1028" i="200"/>
  <c r="E1043" i="200"/>
  <c r="E1042" i="200"/>
  <c r="E1041" i="200"/>
  <c r="E1033" i="200"/>
  <c r="E1038" i="200"/>
  <c r="E1037" i="200"/>
  <c r="B1032" i="200"/>
  <c r="O999" i="200"/>
  <c r="Q999" i="200" s="1"/>
  <c r="I889" i="200"/>
  <c r="K889" i="200" s="1"/>
  <c r="F889" i="200"/>
  <c r="H889" i="200" s="1"/>
  <c r="L889" i="200"/>
  <c r="N889" i="200" s="1"/>
  <c r="F888" i="200"/>
  <c r="H888" i="200" s="1"/>
  <c r="I888" i="200"/>
  <c r="K888" i="200" s="1"/>
  <c r="L888" i="200"/>
  <c r="N888" i="200" s="1"/>
  <c r="I883" i="200"/>
  <c r="K883" i="200" s="1"/>
  <c r="F883" i="200"/>
  <c r="H883" i="200" s="1"/>
  <c r="L883" i="200"/>
  <c r="N883" i="200" s="1"/>
  <c r="E892" i="200"/>
  <c r="F880" i="200"/>
  <c r="I880" i="200"/>
  <c r="L880" i="200"/>
  <c r="D880" i="200"/>
  <c r="L881" i="200"/>
  <c r="N881" i="200" s="1"/>
  <c r="F881" i="200"/>
  <c r="H881" i="200" s="1"/>
  <c r="I881" i="200"/>
  <c r="K881" i="200" s="1"/>
  <c r="I885" i="200"/>
  <c r="K885" i="200" s="1"/>
  <c r="F885" i="200"/>
  <c r="H885" i="200" s="1"/>
  <c r="L885" i="200"/>
  <c r="N885" i="200" s="1"/>
  <c r="I887" i="200"/>
  <c r="K887" i="200" s="1"/>
  <c r="L887" i="200"/>
  <c r="N887" i="200" s="1"/>
  <c r="F887" i="200"/>
  <c r="H887" i="200" s="1"/>
  <c r="O863" i="200"/>
  <c r="Q863" i="200" s="1"/>
  <c r="K861" i="200"/>
  <c r="I873" i="200"/>
  <c r="O868" i="200"/>
  <c r="Q868" i="200" s="1"/>
  <c r="O872" i="200"/>
  <c r="Q872" i="200" s="1"/>
  <c r="L886" i="200"/>
  <c r="N886" i="200" s="1"/>
  <c r="F886" i="200"/>
  <c r="H886" i="200" s="1"/>
  <c r="I886" i="200"/>
  <c r="K886" i="200" s="1"/>
  <c r="L882" i="200"/>
  <c r="N882" i="200" s="1"/>
  <c r="I882" i="200"/>
  <c r="K882" i="200" s="1"/>
  <c r="F882" i="200"/>
  <c r="H882" i="200" s="1"/>
  <c r="L890" i="200"/>
  <c r="N890" i="200" s="1"/>
  <c r="F890" i="200"/>
  <c r="H890" i="200" s="1"/>
  <c r="I890" i="200"/>
  <c r="K890" i="200" s="1"/>
  <c r="I891" i="200"/>
  <c r="K891" i="200" s="1"/>
  <c r="F891" i="200"/>
  <c r="H891" i="200" s="1"/>
  <c r="L891" i="200"/>
  <c r="N891" i="200" s="1"/>
  <c r="O864" i="200"/>
  <c r="Q864" i="200" s="1"/>
  <c r="F873" i="200"/>
  <c r="H861" i="200"/>
  <c r="O866" i="200"/>
  <c r="Q866" i="200" s="1"/>
  <c r="F884" i="200"/>
  <c r="H884" i="200" s="1"/>
  <c r="I884" i="200"/>
  <c r="K884" i="200" s="1"/>
  <c r="L884" i="200"/>
  <c r="N884" i="200" s="1"/>
  <c r="E910" i="200"/>
  <c r="E906" i="200"/>
  <c r="E902" i="200"/>
  <c r="E909" i="200"/>
  <c r="B914" i="200"/>
  <c r="E907" i="200"/>
  <c r="E901" i="200"/>
  <c r="E899" i="200"/>
  <c r="Q895" i="200"/>
  <c r="E908" i="200"/>
  <c r="B899" i="200"/>
  <c r="D895" i="200"/>
  <c r="E904" i="200"/>
  <c r="E905" i="200"/>
  <c r="E900" i="200"/>
  <c r="E903" i="200"/>
  <c r="B888" i="200"/>
  <c r="D888" i="200" s="1"/>
  <c r="B884" i="200"/>
  <c r="D884" i="200" s="1"/>
  <c r="B887" i="200"/>
  <c r="D887" i="200" s="1"/>
  <c r="B882" i="200"/>
  <c r="D882" i="200" s="1"/>
  <c r="B886" i="200"/>
  <c r="D886" i="200" s="1"/>
  <c r="B885" i="200"/>
  <c r="D885" i="200" s="1"/>
  <c r="B891" i="200"/>
  <c r="D891" i="200" s="1"/>
  <c r="B889" i="200"/>
  <c r="D889" i="200" s="1"/>
  <c r="B890" i="200"/>
  <c r="D890" i="200" s="1"/>
  <c r="B883" i="200"/>
  <c r="D883" i="200" s="1"/>
  <c r="B881" i="200"/>
  <c r="D881" i="200" s="1"/>
  <c r="O871" i="200"/>
  <c r="Q871" i="200" s="1"/>
  <c r="O870" i="200"/>
  <c r="Q870" i="200" s="1"/>
  <c r="O867" i="200"/>
  <c r="Q867" i="200" s="1"/>
  <c r="O862" i="200"/>
  <c r="Q862" i="200" s="1"/>
  <c r="L873" i="200"/>
  <c r="N861" i="200"/>
  <c r="H766" i="200"/>
  <c r="F778" i="200"/>
  <c r="O774" i="200"/>
  <c r="Q774" i="200" s="1"/>
  <c r="O775" i="200"/>
  <c r="Q775" i="200" s="1"/>
  <c r="O773" i="200"/>
  <c r="Q773" i="200" s="1"/>
  <c r="L793" i="200"/>
  <c r="N793" i="200" s="1"/>
  <c r="F793" i="200"/>
  <c r="H793" i="200" s="1"/>
  <c r="I793" i="200"/>
  <c r="K793" i="200" s="1"/>
  <c r="F786" i="200"/>
  <c r="H786" i="200" s="1"/>
  <c r="I786" i="200"/>
  <c r="K786" i="200" s="1"/>
  <c r="L786" i="200"/>
  <c r="N786" i="200" s="1"/>
  <c r="F792" i="200"/>
  <c r="H792" i="200" s="1"/>
  <c r="I792" i="200"/>
  <c r="K792" i="200" s="1"/>
  <c r="L792" i="200"/>
  <c r="N792" i="200" s="1"/>
  <c r="F795" i="200"/>
  <c r="H795" i="200" s="1"/>
  <c r="I795" i="200"/>
  <c r="K795" i="200" s="1"/>
  <c r="L795" i="200"/>
  <c r="N795" i="200" s="1"/>
  <c r="O769" i="200"/>
  <c r="Q769" i="200" s="1"/>
  <c r="O771" i="200"/>
  <c r="Q771" i="200" s="1"/>
  <c r="O747" i="200"/>
  <c r="Q747" i="200" s="1"/>
  <c r="Q759" i="200" s="1"/>
  <c r="O777" i="200"/>
  <c r="Q777" i="200" s="1"/>
  <c r="B795" i="200"/>
  <c r="D795" i="200" s="1"/>
  <c r="B791" i="200"/>
  <c r="D791" i="200" s="1"/>
  <c r="B787" i="200"/>
  <c r="D787" i="200" s="1"/>
  <c r="B796" i="200"/>
  <c r="D796" i="200" s="1"/>
  <c r="B792" i="200"/>
  <c r="D792" i="200" s="1"/>
  <c r="B788" i="200"/>
  <c r="D788" i="200" s="1"/>
  <c r="B793" i="200"/>
  <c r="D793" i="200" s="1"/>
  <c r="B789" i="200"/>
  <c r="D789" i="200" s="1"/>
  <c r="B794" i="200"/>
  <c r="D794" i="200" s="1"/>
  <c r="B786" i="200"/>
  <c r="D786" i="200" s="1"/>
  <c r="B790" i="200"/>
  <c r="D790" i="200" s="1"/>
  <c r="F796" i="200"/>
  <c r="H796" i="200" s="1"/>
  <c r="I796" i="200"/>
  <c r="K796" i="200" s="1"/>
  <c r="L796" i="200"/>
  <c r="N796" i="200" s="1"/>
  <c r="I790" i="200"/>
  <c r="K790" i="200" s="1"/>
  <c r="L790" i="200"/>
  <c r="N790" i="200" s="1"/>
  <c r="F790" i="200"/>
  <c r="H790" i="200" s="1"/>
  <c r="N766" i="200"/>
  <c r="L778" i="200"/>
  <c r="O772" i="200"/>
  <c r="Q772" i="200" s="1"/>
  <c r="O768" i="200"/>
  <c r="Q768" i="200" s="1"/>
  <c r="L789" i="200"/>
  <c r="N789" i="200" s="1"/>
  <c r="F789" i="200"/>
  <c r="H789" i="200" s="1"/>
  <c r="I789" i="200"/>
  <c r="K789" i="200" s="1"/>
  <c r="E797" i="200"/>
  <c r="I785" i="200"/>
  <c r="L785" i="200"/>
  <c r="D785" i="200"/>
  <c r="F785" i="200"/>
  <c r="F787" i="200"/>
  <c r="H787" i="200" s="1"/>
  <c r="I787" i="200"/>
  <c r="K787" i="200" s="1"/>
  <c r="L787" i="200"/>
  <c r="N787" i="200" s="1"/>
  <c r="I794" i="200"/>
  <c r="K794" i="200" s="1"/>
  <c r="L794" i="200"/>
  <c r="N794" i="200" s="1"/>
  <c r="F794" i="200"/>
  <c r="H794" i="200" s="1"/>
  <c r="I778" i="200"/>
  <c r="K766" i="200"/>
  <c r="F788" i="200"/>
  <c r="H788" i="200" s="1"/>
  <c r="I788" i="200"/>
  <c r="K788" i="200" s="1"/>
  <c r="L788" i="200"/>
  <c r="N788" i="200" s="1"/>
  <c r="F791" i="200"/>
  <c r="H791" i="200" s="1"/>
  <c r="I791" i="200"/>
  <c r="K791" i="200" s="1"/>
  <c r="L791" i="200"/>
  <c r="N791" i="200" s="1"/>
  <c r="E814" i="200"/>
  <c r="E810" i="200"/>
  <c r="E806" i="200"/>
  <c r="E815" i="200"/>
  <c r="E811" i="200"/>
  <c r="E807" i="200"/>
  <c r="B804" i="200"/>
  <c r="E812" i="200"/>
  <c r="E808" i="200"/>
  <c r="E804" i="200"/>
  <c r="Q800" i="200"/>
  <c r="E805" i="200"/>
  <c r="E809" i="200"/>
  <c r="E813" i="200"/>
  <c r="D800" i="200"/>
  <c r="B686" i="200"/>
  <c r="E680" i="200"/>
  <c r="E676" i="200"/>
  <c r="E681" i="200"/>
  <c r="E675" i="200"/>
  <c r="E672" i="200"/>
  <c r="D667" i="200"/>
  <c r="E682" i="200"/>
  <c r="E677" i="200"/>
  <c r="B671" i="200"/>
  <c r="E679" i="200"/>
  <c r="E674" i="200"/>
  <c r="Q667" i="200"/>
  <c r="E671" i="200"/>
  <c r="E673" i="200"/>
  <c r="E678" i="200"/>
  <c r="F653" i="200"/>
  <c r="H653" i="200" s="1"/>
  <c r="L653" i="200"/>
  <c r="N653" i="200" s="1"/>
  <c r="I653" i="200"/>
  <c r="K653" i="200" s="1"/>
  <c r="I654" i="200"/>
  <c r="K654" i="200" s="1"/>
  <c r="F654" i="200"/>
  <c r="H654" i="200" s="1"/>
  <c r="L654" i="200"/>
  <c r="N654" i="200" s="1"/>
  <c r="F658" i="200"/>
  <c r="H658" i="200" s="1"/>
  <c r="L658" i="200"/>
  <c r="N658" i="200" s="1"/>
  <c r="I658" i="200"/>
  <c r="K658" i="200" s="1"/>
  <c r="L663" i="200"/>
  <c r="N663" i="200" s="1"/>
  <c r="I663" i="200"/>
  <c r="K663" i="200" s="1"/>
  <c r="F663" i="200"/>
  <c r="H663" i="200" s="1"/>
  <c r="B661" i="200"/>
  <c r="D661" i="200" s="1"/>
  <c r="B657" i="200"/>
  <c r="D657" i="200" s="1"/>
  <c r="B653" i="200"/>
  <c r="D653" i="200" s="1"/>
  <c r="B662" i="200"/>
  <c r="D662" i="200" s="1"/>
  <c r="B658" i="200"/>
  <c r="D658" i="200" s="1"/>
  <c r="B663" i="200"/>
  <c r="D663" i="200" s="1"/>
  <c r="B654" i="200"/>
  <c r="D654" i="200" s="1"/>
  <c r="B655" i="200"/>
  <c r="D655" i="200" s="1"/>
  <c r="B659" i="200"/>
  <c r="D659" i="200" s="1"/>
  <c r="B656" i="200"/>
  <c r="D656" i="200" s="1"/>
  <c r="B660" i="200"/>
  <c r="D660" i="200" s="1"/>
  <c r="F657" i="200"/>
  <c r="H657" i="200" s="1"/>
  <c r="I657" i="200"/>
  <c r="K657" i="200" s="1"/>
  <c r="L657" i="200"/>
  <c r="N657" i="200" s="1"/>
  <c r="I652" i="200"/>
  <c r="E664" i="200"/>
  <c r="L652" i="200"/>
  <c r="D652" i="200"/>
  <c r="F652" i="200"/>
  <c r="O644" i="200"/>
  <c r="Q644" i="200" s="1"/>
  <c r="K633" i="200"/>
  <c r="I645" i="200"/>
  <c r="O614" i="200"/>
  <c r="Q614" i="200" s="1"/>
  <c r="Q626" i="200" s="1"/>
  <c r="O636" i="200"/>
  <c r="Q636" i="200" s="1"/>
  <c r="O643" i="200"/>
  <c r="Q643" i="200" s="1"/>
  <c r="O642" i="200"/>
  <c r="Q642" i="200" s="1"/>
  <c r="L659" i="200"/>
  <c r="N659" i="200" s="1"/>
  <c r="F659" i="200"/>
  <c r="H659" i="200" s="1"/>
  <c r="I659" i="200"/>
  <c r="K659" i="200" s="1"/>
  <c r="F661" i="200"/>
  <c r="H661" i="200" s="1"/>
  <c r="I661" i="200"/>
  <c r="K661" i="200" s="1"/>
  <c r="L661" i="200"/>
  <c r="N661" i="200" s="1"/>
  <c r="I656" i="200"/>
  <c r="K656" i="200" s="1"/>
  <c r="L656" i="200"/>
  <c r="N656" i="200" s="1"/>
  <c r="F656" i="200"/>
  <c r="H656" i="200" s="1"/>
  <c r="N633" i="200"/>
  <c r="L645" i="200"/>
  <c r="O640" i="200"/>
  <c r="Q640" i="200" s="1"/>
  <c r="O634" i="200"/>
  <c r="Q634" i="200" s="1"/>
  <c r="F662" i="200"/>
  <c r="H662" i="200" s="1"/>
  <c r="I662" i="200"/>
  <c r="K662" i="200" s="1"/>
  <c r="L662" i="200"/>
  <c r="N662" i="200" s="1"/>
  <c r="L655" i="200"/>
  <c r="N655" i="200" s="1"/>
  <c r="I655" i="200"/>
  <c r="K655" i="200" s="1"/>
  <c r="F655" i="200"/>
  <c r="H655" i="200" s="1"/>
  <c r="I660" i="200"/>
  <c r="K660" i="200" s="1"/>
  <c r="L660" i="200"/>
  <c r="N660" i="200" s="1"/>
  <c r="F660" i="200"/>
  <c r="H660" i="200" s="1"/>
  <c r="F645" i="200"/>
  <c r="H633" i="200"/>
  <c r="O635" i="200"/>
  <c r="Q635" i="200" s="1"/>
  <c r="O637" i="200"/>
  <c r="Q637" i="200" s="1"/>
  <c r="O641" i="200"/>
  <c r="Q641" i="200" s="1"/>
  <c r="I559" i="200"/>
  <c r="K559" i="200" s="1"/>
  <c r="L559" i="200"/>
  <c r="N559" i="200" s="1"/>
  <c r="F559" i="200"/>
  <c r="H559" i="200" s="1"/>
  <c r="F561" i="200"/>
  <c r="H561" i="200" s="1"/>
  <c r="L561" i="200"/>
  <c r="N561" i="200" s="1"/>
  <c r="I561" i="200"/>
  <c r="K561" i="200" s="1"/>
  <c r="I558" i="200"/>
  <c r="K558" i="200" s="1"/>
  <c r="L558" i="200"/>
  <c r="N558" i="200" s="1"/>
  <c r="F558" i="200"/>
  <c r="H558" i="200" s="1"/>
  <c r="F560" i="200"/>
  <c r="H560" i="200" s="1"/>
  <c r="I560" i="200"/>
  <c r="K560" i="200" s="1"/>
  <c r="L560" i="200"/>
  <c r="N560" i="200" s="1"/>
  <c r="I563" i="200"/>
  <c r="K563" i="200" s="1"/>
  <c r="L563" i="200"/>
  <c r="N563" i="200" s="1"/>
  <c r="F563" i="200"/>
  <c r="H563" i="200" s="1"/>
  <c r="I550" i="200"/>
  <c r="K538" i="200"/>
  <c r="L550" i="200"/>
  <c r="N538" i="200"/>
  <c r="O540" i="200"/>
  <c r="Q540" i="200" s="1"/>
  <c r="O519" i="200"/>
  <c r="Q519" i="200" s="1"/>
  <c r="Q531" i="200" s="1"/>
  <c r="O549" i="200"/>
  <c r="Q549" i="200" s="1"/>
  <c r="O545" i="200"/>
  <c r="Q545" i="200" s="1"/>
  <c r="F564" i="200"/>
  <c r="H564" i="200" s="1"/>
  <c r="I564" i="200"/>
  <c r="K564" i="200" s="1"/>
  <c r="L564" i="200"/>
  <c r="N564" i="200" s="1"/>
  <c r="O539" i="200"/>
  <c r="Q539" i="200" s="1"/>
  <c r="O548" i="200"/>
  <c r="Q548" i="200" s="1"/>
  <c r="E587" i="200"/>
  <c r="E583" i="200"/>
  <c r="E579" i="200"/>
  <c r="B576" i="200"/>
  <c r="E584" i="200"/>
  <c r="E580" i="200"/>
  <c r="E576" i="200"/>
  <c r="Q572" i="200"/>
  <c r="E585" i="200"/>
  <c r="E577" i="200"/>
  <c r="D572" i="200"/>
  <c r="E581" i="200"/>
  <c r="E586" i="200"/>
  <c r="E578" i="200"/>
  <c r="E582" i="200"/>
  <c r="L566" i="200"/>
  <c r="N566" i="200" s="1"/>
  <c r="I566" i="200"/>
  <c r="K566" i="200" s="1"/>
  <c r="F566" i="200"/>
  <c r="H566" i="200" s="1"/>
  <c r="I567" i="200"/>
  <c r="K567" i="200" s="1"/>
  <c r="L567" i="200"/>
  <c r="N567" i="200" s="1"/>
  <c r="F567" i="200"/>
  <c r="H567" i="200" s="1"/>
  <c r="F550" i="200"/>
  <c r="H538" i="200"/>
  <c r="O541" i="200"/>
  <c r="Q541" i="200" s="1"/>
  <c r="F565" i="200"/>
  <c r="H565" i="200" s="1"/>
  <c r="L565" i="200"/>
  <c r="N565" i="200" s="1"/>
  <c r="I565" i="200"/>
  <c r="K565" i="200" s="1"/>
  <c r="E569" i="200"/>
  <c r="F557" i="200"/>
  <c r="L557" i="200"/>
  <c r="D557" i="200"/>
  <c r="I557" i="200"/>
  <c r="B568" i="200"/>
  <c r="D568" i="200" s="1"/>
  <c r="B564" i="200"/>
  <c r="D564" i="200" s="1"/>
  <c r="B560" i="200"/>
  <c r="D560" i="200" s="1"/>
  <c r="B565" i="200"/>
  <c r="D565" i="200" s="1"/>
  <c r="B561" i="200"/>
  <c r="D561" i="200" s="1"/>
  <c r="B567" i="200"/>
  <c r="D567" i="200" s="1"/>
  <c r="B559" i="200"/>
  <c r="D559" i="200" s="1"/>
  <c r="B563" i="200"/>
  <c r="D563" i="200" s="1"/>
  <c r="B566" i="200"/>
  <c r="D566" i="200" s="1"/>
  <c r="B562" i="200"/>
  <c r="D562" i="200" s="1"/>
  <c r="B558" i="200"/>
  <c r="D558" i="200" s="1"/>
  <c r="F568" i="200"/>
  <c r="H568" i="200" s="1"/>
  <c r="I568" i="200"/>
  <c r="K568" i="200" s="1"/>
  <c r="L568" i="200"/>
  <c r="N568" i="200" s="1"/>
  <c r="O543" i="200"/>
  <c r="Q543" i="200" s="1"/>
  <c r="O547" i="200"/>
  <c r="Q547" i="200" s="1"/>
  <c r="L562" i="200"/>
  <c r="N562" i="200" s="1"/>
  <c r="I562" i="200"/>
  <c r="K562" i="200" s="1"/>
  <c r="F562" i="200"/>
  <c r="H562" i="200" s="1"/>
  <c r="N405" i="200"/>
  <c r="L417" i="200"/>
  <c r="F433" i="200"/>
  <c r="H433" i="200" s="1"/>
  <c r="I433" i="200"/>
  <c r="K433" i="200" s="1"/>
  <c r="L433" i="200"/>
  <c r="N433" i="200" s="1"/>
  <c r="I430" i="200"/>
  <c r="K430" i="200" s="1"/>
  <c r="F430" i="200"/>
  <c r="H430" i="200" s="1"/>
  <c r="L430" i="200"/>
  <c r="N430" i="200" s="1"/>
  <c r="O416" i="200"/>
  <c r="Q416" i="200" s="1"/>
  <c r="O407" i="200"/>
  <c r="Q407" i="200" s="1"/>
  <c r="O409" i="200"/>
  <c r="Q409" i="200" s="1"/>
  <c r="F417" i="200"/>
  <c r="H405" i="200"/>
  <c r="F429" i="200"/>
  <c r="H429" i="200" s="1"/>
  <c r="L429" i="200"/>
  <c r="N429" i="200" s="1"/>
  <c r="I429" i="200"/>
  <c r="K429" i="200" s="1"/>
  <c r="L435" i="200"/>
  <c r="N435" i="200" s="1"/>
  <c r="I435" i="200"/>
  <c r="K435" i="200" s="1"/>
  <c r="F435" i="200"/>
  <c r="H435" i="200" s="1"/>
  <c r="L427" i="200"/>
  <c r="N427" i="200" s="1"/>
  <c r="F427" i="200"/>
  <c r="H427" i="200" s="1"/>
  <c r="I427" i="200"/>
  <c r="K427" i="200" s="1"/>
  <c r="I432" i="200"/>
  <c r="K432" i="200" s="1"/>
  <c r="L432" i="200"/>
  <c r="N432" i="200" s="1"/>
  <c r="F432" i="200"/>
  <c r="H432" i="200" s="1"/>
  <c r="Q410" i="200"/>
  <c r="I424" i="200"/>
  <c r="E436" i="200"/>
  <c r="D424" i="200"/>
  <c r="L424" i="200"/>
  <c r="F424" i="200"/>
  <c r="E454" i="200"/>
  <c r="E450" i="200"/>
  <c r="E446" i="200"/>
  <c r="B458" i="200"/>
  <c r="E451" i="200"/>
  <c r="E452" i="200"/>
  <c r="E447" i="200"/>
  <c r="E444" i="200"/>
  <c r="D439" i="200"/>
  <c r="E443" i="200"/>
  <c r="E453" i="200"/>
  <c r="E448" i="200"/>
  <c r="E445" i="200"/>
  <c r="Q439" i="200"/>
  <c r="B443" i="200"/>
  <c r="E449" i="200"/>
  <c r="B433" i="200"/>
  <c r="D433" i="200" s="1"/>
  <c r="B435" i="200"/>
  <c r="D435" i="200" s="1"/>
  <c r="B429" i="200"/>
  <c r="D429" i="200" s="1"/>
  <c r="B425" i="200"/>
  <c r="D425" i="200" s="1"/>
  <c r="B434" i="200"/>
  <c r="D434" i="200" s="1"/>
  <c r="B430" i="200"/>
  <c r="D430" i="200" s="1"/>
  <c r="B428" i="200"/>
  <c r="D428" i="200" s="1"/>
  <c r="B432" i="200"/>
  <c r="D432" i="200" s="1"/>
  <c r="B427" i="200"/>
  <c r="D427" i="200" s="1"/>
  <c r="B431" i="200"/>
  <c r="D431" i="200" s="1"/>
  <c r="B426" i="200"/>
  <c r="O412" i="200"/>
  <c r="Q412" i="200" s="1"/>
  <c r="Q398" i="200"/>
  <c r="I426" i="200"/>
  <c r="K426" i="200" s="1"/>
  <c r="D426" i="200"/>
  <c r="F426" i="200"/>
  <c r="H426" i="200" s="1"/>
  <c r="L426" i="200"/>
  <c r="N426" i="200" s="1"/>
  <c r="O413" i="200"/>
  <c r="Q413" i="200" s="1"/>
  <c r="I417" i="200"/>
  <c r="K405" i="200"/>
  <c r="O415" i="200"/>
  <c r="Q415" i="200" s="1"/>
  <c r="F425" i="200"/>
  <c r="H425" i="200" s="1"/>
  <c r="I425" i="200"/>
  <c r="K425" i="200" s="1"/>
  <c r="L425" i="200"/>
  <c r="N425" i="200" s="1"/>
  <c r="L434" i="200"/>
  <c r="N434" i="200" s="1"/>
  <c r="F434" i="200"/>
  <c r="H434" i="200" s="1"/>
  <c r="I434" i="200"/>
  <c r="K434" i="200" s="1"/>
  <c r="L431" i="200"/>
  <c r="N431" i="200" s="1"/>
  <c r="I431" i="200"/>
  <c r="K431" i="200" s="1"/>
  <c r="F431" i="200"/>
  <c r="H431" i="200" s="1"/>
  <c r="I428" i="200"/>
  <c r="K428" i="200" s="1"/>
  <c r="F428" i="200"/>
  <c r="H428" i="200" s="1"/>
  <c r="L428" i="200"/>
  <c r="N428" i="200" s="1"/>
  <c r="O411" i="200"/>
  <c r="Q411" i="200" s="1"/>
  <c r="O406" i="200"/>
  <c r="Q406" i="200" s="1"/>
  <c r="L312" i="200"/>
  <c r="N312" i="200" s="1"/>
  <c r="F312" i="200"/>
  <c r="H312" i="200" s="1"/>
  <c r="I312" i="200"/>
  <c r="K312" i="200" s="1"/>
  <c r="L320" i="200"/>
  <c r="N320" i="200" s="1"/>
  <c r="I320" i="200"/>
  <c r="K320" i="200" s="1"/>
  <c r="F320" i="200"/>
  <c r="H320" i="200" s="1"/>
  <c r="O292" i="200"/>
  <c r="Q292" i="200" s="1"/>
  <c r="E322" i="200"/>
  <c r="F310" i="200"/>
  <c r="I310" i="200"/>
  <c r="D310" i="200"/>
  <c r="L310" i="200"/>
  <c r="I319" i="200"/>
  <c r="K319" i="200" s="1"/>
  <c r="L319" i="200"/>
  <c r="N319" i="200" s="1"/>
  <c r="F319" i="200"/>
  <c r="H319" i="200" s="1"/>
  <c r="E340" i="200"/>
  <c r="E336" i="200"/>
  <c r="E332" i="200"/>
  <c r="B344" i="200"/>
  <c r="E337" i="200"/>
  <c r="E331" i="200"/>
  <c r="E329" i="200"/>
  <c r="Q325" i="200"/>
  <c r="E339" i="200"/>
  <c r="E338" i="200"/>
  <c r="B329" i="200"/>
  <c r="E335" i="200"/>
  <c r="E334" i="200"/>
  <c r="E333" i="200"/>
  <c r="D325" i="200"/>
  <c r="E330" i="200"/>
  <c r="B318" i="200"/>
  <c r="D318" i="200" s="1"/>
  <c r="B314" i="200"/>
  <c r="D314" i="200" s="1"/>
  <c r="B317" i="200"/>
  <c r="D317" i="200" s="1"/>
  <c r="B312" i="200"/>
  <c r="D312" i="200" s="1"/>
  <c r="B320" i="200"/>
  <c r="D320" i="200" s="1"/>
  <c r="B315" i="200"/>
  <c r="D315" i="200" s="1"/>
  <c r="B313" i="200"/>
  <c r="D313" i="200" s="1"/>
  <c r="B319" i="200"/>
  <c r="D319" i="200" s="1"/>
  <c r="B316" i="200"/>
  <c r="D316" i="200" s="1"/>
  <c r="B321" i="200"/>
  <c r="D321" i="200" s="1"/>
  <c r="B311" i="200"/>
  <c r="D311" i="200" s="1"/>
  <c r="O294" i="200"/>
  <c r="Q294" i="200" s="1"/>
  <c r="F303" i="200"/>
  <c r="H291" i="200"/>
  <c r="I317" i="200"/>
  <c r="K317" i="200" s="1"/>
  <c r="L317" i="200"/>
  <c r="N317" i="200" s="1"/>
  <c r="F317" i="200"/>
  <c r="H317" i="200" s="1"/>
  <c r="O295" i="200"/>
  <c r="Q295" i="200" s="1"/>
  <c r="F314" i="200"/>
  <c r="H314" i="200" s="1"/>
  <c r="I314" i="200"/>
  <c r="K314" i="200" s="1"/>
  <c r="L314" i="200"/>
  <c r="N314" i="200" s="1"/>
  <c r="I321" i="200"/>
  <c r="K321" i="200" s="1"/>
  <c r="F321" i="200"/>
  <c r="H321" i="200" s="1"/>
  <c r="L321" i="200"/>
  <c r="N321" i="200" s="1"/>
  <c r="O300" i="200"/>
  <c r="Q300" i="200" s="1"/>
  <c r="K291" i="200"/>
  <c r="I303" i="200"/>
  <c r="O293" i="200"/>
  <c r="Q293" i="200" s="1"/>
  <c r="L311" i="200"/>
  <c r="N311" i="200" s="1"/>
  <c r="F311" i="200"/>
  <c r="H311" i="200" s="1"/>
  <c r="I311" i="200"/>
  <c r="K311" i="200" s="1"/>
  <c r="I313" i="200"/>
  <c r="K313" i="200" s="1"/>
  <c r="F313" i="200"/>
  <c r="H313" i="200" s="1"/>
  <c r="L313" i="200"/>
  <c r="N313" i="200" s="1"/>
  <c r="O272" i="200"/>
  <c r="Q272" i="200" s="1"/>
  <c r="Q284" i="200" s="1"/>
  <c r="O301" i="200"/>
  <c r="Q301" i="200" s="1"/>
  <c r="O297" i="200"/>
  <c r="Q297" i="200" s="1"/>
  <c r="L303" i="200"/>
  <c r="N291" i="200"/>
  <c r="L315" i="200"/>
  <c r="N315" i="200" s="1"/>
  <c r="I315" i="200"/>
  <c r="K315" i="200" s="1"/>
  <c r="F315" i="200"/>
  <c r="H315" i="200" s="1"/>
  <c r="L316" i="200"/>
  <c r="N316" i="200" s="1"/>
  <c r="F316" i="200"/>
  <c r="H316" i="200" s="1"/>
  <c r="I316" i="200"/>
  <c r="K316" i="200" s="1"/>
  <c r="F318" i="200"/>
  <c r="H318" i="200" s="1"/>
  <c r="L318" i="200"/>
  <c r="N318" i="200" s="1"/>
  <c r="I318" i="200"/>
  <c r="K318" i="200" s="1"/>
  <c r="O296" i="200"/>
  <c r="Q296" i="200" s="1"/>
  <c r="L204" i="200"/>
  <c r="N204" i="200" s="1"/>
  <c r="I204" i="200"/>
  <c r="K204" i="200" s="1"/>
  <c r="F204" i="200"/>
  <c r="H204" i="200" s="1"/>
  <c r="F198" i="200"/>
  <c r="H198" i="200" s="1"/>
  <c r="I198" i="200"/>
  <c r="K198" i="200" s="1"/>
  <c r="L198" i="200"/>
  <c r="N198" i="200" s="1"/>
  <c r="K177" i="200"/>
  <c r="I189" i="200"/>
  <c r="O187" i="200"/>
  <c r="Q187" i="200" s="1"/>
  <c r="F207" i="200"/>
  <c r="H207" i="200" s="1"/>
  <c r="L207" i="200"/>
  <c r="N207" i="200" s="1"/>
  <c r="I207" i="200"/>
  <c r="K207" i="200" s="1"/>
  <c r="F203" i="200"/>
  <c r="H203" i="200" s="1"/>
  <c r="L203" i="200"/>
  <c r="N203" i="200" s="1"/>
  <c r="I203" i="200"/>
  <c r="K203" i="200" s="1"/>
  <c r="I201" i="200"/>
  <c r="K201" i="200" s="1"/>
  <c r="L201" i="200"/>
  <c r="N201" i="200" s="1"/>
  <c r="F201" i="200"/>
  <c r="H201" i="200" s="1"/>
  <c r="F189" i="200"/>
  <c r="H177" i="200"/>
  <c r="O180" i="200"/>
  <c r="Q180" i="200" s="1"/>
  <c r="O184" i="200"/>
  <c r="Q184" i="200" s="1"/>
  <c r="F199" i="200"/>
  <c r="H199" i="200" s="1"/>
  <c r="L199" i="200"/>
  <c r="N199" i="200" s="1"/>
  <c r="I199" i="200"/>
  <c r="K199" i="200" s="1"/>
  <c r="L196" i="200"/>
  <c r="D196" i="200"/>
  <c r="E208" i="200"/>
  <c r="I196" i="200"/>
  <c r="F196" i="200"/>
  <c r="F206" i="200"/>
  <c r="H206" i="200" s="1"/>
  <c r="I206" i="200"/>
  <c r="K206" i="200" s="1"/>
  <c r="L206" i="200"/>
  <c r="N206" i="200" s="1"/>
  <c r="I205" i="200"/>
  <c r="K205" i="200" s="1"/>
  <c r="L205" i="200"/>
  <c r="N205" i="200" s="1"/>
  <c r="F205" i="200"/>
  <c r="H205" i="200" s="1"/>
  <c r="L189" i="200"/>
  <c r="N177" i="200"/>
  <c r="O179" i="200"/>
  <c r="Q179" i="200" s="1"/>
  <c r="B206" i="200"/>
  <c r="D206" i="200" s="1"/>
  <c r="B202" i="200"/>
  <c r="D202" i="200" s="1"/>
  <c r="B198" i="200"/>
  <c r="D198" i="200" s="1"/>
  <c r="B207" i="200"/>
  <c r="D207" i="200" s="1"/>
  <c r="B203" i="200"/>
  <c r="D203" i="200" s="1"/>
  <c r="B199" i="200"/>
  <c r="D199" i="200" s="1"/>
  <c r="B205" i="200"/>
  <c r="D205" i="200" s="1"/>
  <c r="B200" i="200"/>
  <c r="D200" i="200" s="1"/>
  <c r="B201" i="200"/>
  <c r="D201" i="200" s="1"/>
  <c r="B204" i="200"/>
  <c r="D204" i="200" s="1"/>
  <c r="B197" i="200"/>
  <c r="D197" i="200" s="1"/>
  <c r="L200" i="200"/>
  <c r="N200" i="200" s="1"/>
  <c r="I200" i="200"/>
  <c r="K200" i="200" s="1"/>
  <c r="F200" i="200"/>
  <c r="H200" i="200" s="1"/>
  <c r="B230" i="200"/>
  <c r="E224" i="200"/>
  <c r="E220" i="200"/>
  <c r="E225" i="200"/>
  <c r="E221" i="200"/>
  <c r="E217" i="200"/>
  <c r="E226" i="200"/>
  <c r="E218" i="200"/>
  <c r="E219" i="200"/>
  <c r="B215" i="200"/>
  <c r="E216" i="200"/>
  <c r="Q211" i="200"/>
  <c r="E222" i="200"/>
  <c r="E215" i="200"/>
  <c r="D211" i="200"/>
  <c r="E223" i="200"/>
  <c r="O181" i="200"/>
  <c r="Q181" i="200" s="1"/>
  <c r="Q170" i="200"/>
  <c r="I197" i="200"/>
  <c r="K197" i="200" s="1"/>
  <c r="F197" i="200"/>
  <c r="H197" i="200" s="1"/>
  <c r="L197" i="200"/>
  <c r="N197" i="200" s="1"/>
  <c r="O183" i="200"/>
  <c r="Q183" i="200" s="1"/>
  <c r="F202" i="200"/>
  <c r="H202" i="200" s="1"/>
  <c r="I202" i="200"/>
  <c r="K202" i="200" s="1"/>
  <c r="L202" i="200"/>
  <c r="N202" i="200" s="1"/>
  <c r="G3600" i="199"/>
  <c r="G3608" i="199"/>
  <c r="G3602" i="199"/>
  <c r="G3601" i="199"/>
  <c r="G3603" i="199"/>
  <c r="B3606" i="199"/>
  <c r="D3606" i="199" s="1"/>
  <c r="B3602" i="199"/>
  <c r="D3602" i="199" s="1"/>
  <c r="I3602" i="199" s="1"/>
  <c r="B3598" i="199"/>
  <c r="B3607" i="199"/>
  <c r="D3607" i="199" s="1"/>
  <c r="B3603" i="199"/>
  <c r="D3603" i="199" s="1"/>
  <c r="B3599" i="199"/>
  <c r="D3599" i="199" s="1"/>
  <c r="B3608" i="199"/>
  <c r="D3608" i="199" s="1"/>
  <c r="B3604" i="199"/>
  <c r="D3604" i="199" s="1"/>
  <c r="B3600" i="199"/>
  <c r="D3600" i="199" s="1"/>
  <c r="B3605" i="199"/>
  <c r="D3605" i="199" s="1"/>
  <c r="B3601" i="199"/>
  <c r="D3601" i="199" s="1"/>
  <c r="I3601" i="199" s="1"/>
  <c r="G3606" i="199"/>
  <c r="G3605" i="199"/>
  <c r="G3604" i="199"/>
  <c r="E3625" i="199"/>
  <c r="E3621" i="199"/>
  <c r="E3626" i="199"/>
  <c r="E3623" i="199"/>
  <c r="E3618" i="199"/>
  <c r="B3631" i="199"/>
  <c r="E3619" i="199"/>
  <c r="B3616" i="199"/>
  <c r="E3627" i="199"/>
  <c r="E3622" i="199"/>
  <c r="E3624" i="199"/>
  <c r="I3612" i="199"/>
  <c r="E3620" i="199"/>
  <c r="E3617" i="199"/>
  <c r="E3616" i="199"/>
  <c r="D3612" i="199"/>
  <c r="I3578" i="199"/>
  <c r="G3599" i="199"/>
  <c r="G3607" i="199"/>
  <c r="D3598" i="199"/>
  <c r="G3598" i="199"/>
  <c r="D3597" i="199"/>
  <c r="E3609" i="199"/>
  <c r="G3597" i="199"/>
  <c r="E3400" i="199"/>
  <c r="D3388" i="199"/>
  <c r="G3388" i="199"/>
  <c r="G3389" i="199"/>
  <c r="G3398" i="199"/>
  <c r="I3369" i="199"/>
  <c r="G3390" i="199"/>
  <c r="G3393" i="199"/>
  <c r="G3392" i="199"/>
  <c r="G3395" i="199"/>
  <c r="G3397" i="199"/>
  <c r="E3416" i="199"/>
  <c r="E3412" i="199"/>
  <c r="E3408" i="199"/>
  <c r="D3403" i="199"/>
  <c r="E3417" i="199"/>
  <c r="E3413" i="199"/>
  <c r="E3409" i="199"/>
  <c r="E3418" i="199"/>
  <c r="E3414" i="199"/>
  <c r="E3410" i="199"/>
  <c r="I3403" i="199"/>
  <c r="E3415" i="199"/>
  <c r="E3407" i="199"/>
  <c r="E3411" i="199"/>
  <c r="B3407" i="199"/>
  <c r="B3422" i="199"/>
  <c r="B3396" i="199"/>
  <c r="B3392" i="199"/>
  <c r="D3392" i="199" s="1"/>
  <c r="I3392" i="199" s="1"/>
  <c r="B3397" i="199"/>
  <c r="D3397" i="199" s="1"/>
  <c r="B3393" i="199"/>
  <c r="D3393" i="199" s="1"/>
  <c r="B3391" i="199"/>
  <c r="B3398" i="199"/>
  <c r="D3398" i="199" s="1"/>
  <c r="I3398" i="199" s="1"/>
  <c r="B3394" i="199"/>
  <c r="B3389" i="199"/>
  <c r="D3389" i="199" s="1"/>
  <c r="B3395" i="199"/>
  <c r="D3395" i="199" s="1"/>
  <c r="B3399" i="199"/>
  <c r="D3399" i="199" s="1"/>
  <c r="B3390" i="199"/>
  <c r="D3390" i="199" s="1"/>
  <c r="G3391" i="199"/>
  <c r="D3391" i="199"/>
  <c r="I3377" i="199"/>
  <c r="D3394" i="199"/>
  <c r="G3394" i="199"/>
  <c r="D3396" i="199"/>
  <c r="G3396" i="199"/>
  <c r="G3399" i="199"/>
  <c r="I3128" i="199"/>
  <c r="B3151" i="199"/>
  <c r="B3147" i="199"/>
  <c r="D3147" i="199" s="1"/>
  <c r="B3143" i="199"/>
  <c r="D3143" i="199" s="1"/>
  <c r="B3148" i="199"/>
  <c r="D3148" i="199" s="1"/>
  <c r="B3146" i="199"/>
  <c r="B3145" i="199"/>
  <c r="D3145" i="199" s="1"/>
  <c r="B3152" i="199"/>
  <c r="D3152" i="199" s="1"/>
  <c r="B3150" i="199"/>
  <c r="D3150" i="199" s="1"/>
  <c r="B3144" i="199"/>
  <c r="B3142" i="199"/>
  <c r="B3149" i="199"/>
  <c r="G3148" i="199"/>
  <c r="G3142" i="199"/>
  <c r="D3142" i="199"/>
  <c r="I3115" i="199"/>
  <c r="G3145" i="199"/>
  <c r="G3151" i="199"/>
  <c r="D3151" i="199"/>
  <c r="G3147" i="199"/>
  <c r="G3146" i="199"/>
  <c r="D3146" i="199"/>
  <c r="E3171" i="199"/>
  <c r="E3167" i="199"/>
  <c r="E3163" i="199"/>
  <c r="B3160" i="199"/>
  <c r="B3175" i="199"/>
  <c r="E3169" i="199"/>
  <c r="E3164" i="199"/>
  <c r="E3161" i="199"/>
  <c r="E3166" i="199"/>
  <c r="I3156" i="199"/>
  <c r="E3168" i="199"/>
  <c r="E3165" i="199"/>
  <c r="E3160" i="199"/>
  <c r="D3156" i="199"/>
  <c r="E3170" i="199"/>
  <c r="E3162" i="199"/>
  <c r="D3141" i="199"/>
  <c r="E3153" i="199"/>
  <c r="G3141" i="199"/>
  <c r="G3152" i="199"/>
  <c r="G3150" i="199"/>
  <c r="G3143" i="199"/>
  <c r="D3149" i="199"/>
  <c r="G3149" i="199"/>
  <c r="I3132" i="199"/>
  <c r="I3122" i="199"/>
  <c r="G3144" i="199"/>
  <c r="D3144" i="199"/>
  <c r="E2979" i="199"/>
  <c r="E2980" i="199"/>
  <c r="E2977" i="199"/>
  <c r="E2975" i="199"/>
  <c r="E2971" i="199"/>
  <c r="D2966" i="199"/>
  <c r="B2985" i="199"/>
  <c r="E2972" i="199"/>
  <c r="E2974" i="199"/>
  <c r="E2973" i="199"/>
  <c r="E2970" i="199"/>
  <c r="E2978" i="199"/>
  <c r="E2981" i="199"/>
  <c r="E2976" i="199"/>
  <c r="B2970" i="199"/>
  <c r="I2966" i="199"/>
  <c r="G2952" i="199"/>
  <c r="G2958" i="199"/>
  <c r="G2953" i="199"/>
  <c r="G2957" i="199"/>
  <c r="G2960" i="199"/>
  <c r="G2959" i="199"/>
  <c r="I2935" i="199"/>
  <c r="B2959" i="199"/>
  <c r="D2959" i="199" s="1"/>
  <c r="B2960" i="199"/>
  <c r="D2960" i="199" s="1"/>
  <c r="I2960" i="199" s="1"/>
  <c r="B2956" i="199"/>
  <c r="D2956" i="199" s="1"/>
  <c r="B2952" i="199"/>
  <c r="D2952" i="199" s="1"/>
  <c r="B2961" i="199"/>
  <c r="D2961" i="199" s="1"/>
  <c r="B2957" i="199"/>
  <c r="D2957" i="199" s="1"/>
  <c r="B2954" i="199"/>
  <c r="D2954" i="199" s="1"/>
  <c r="B2962" i="199"/>
  <c r="D2962" i="199" s="1"/>
  <c r="B2958" i="199"/>
  <c r="D2958" i="199" s="1"/>
  <c r="B2953" i="199"/>
  <c r="D2953" i="199" s="1"/>
  <c r="B2955" i="199"/>
  <c r="D2955" i="199" s="1"/>
  <c r="G2961" i="199"/>
  <c r="E2963" i="199"/>
  <c r="G2951" i="199"/>
  <c r="D2951" i="199"/>
  <c r="I2934" i="199"/>
  <c r="I2939" i="199"/>
  <c r="G2954" i="199"/>
  <c r="G2956" i="199"/>
  <c r="G2955" i="199"/>
  <c r="G2962" i="199"/>
  <c r="I2941" i="199"/>
  <c r="I2696" i="199"/>
  <c r="G2711" i="199"/>
  <c r="E2732" i="199"/>
  <c r="E2733" i="199"/>
  <c r="E2734" i="199"/>
  <c r="E2731" i="199"/>
  <c r="E2726" i="199"/>
  <c r="B2723" i="199"/>
  <c r="E2728" i="199"/>
  <c r="E2730" i="199"/>
  <c r="E2727" i="199"/>
  <c r="E2723" i="199"/>
  <c r="I2719" i="199"/>
  <c r="E2724" i="199"/>
  <c r="E2725" i="199"/>
  <c r="D2719" i="199"/>
  <c r="B2738" i="199"/>
  <c r="E2729" i="199"/>
  <c r="G2714" i="199"/>
  <c r="G2713" i="199"/>
  <c r="D2704" i="199"/>
  <c r="G2704" i="199"/>
  <c r="E2716" i="199"/>
  <c r="G2712" i="199"/>
  <c r="B2714" i="199"/>
  <c r="D2714" i="199" s="1"/>
  <c r="B2710" i="199"/>
  <c r="D2710" i="199" s="1"/>
  <c r="B2706" i="199"/>
  <c r="D2706" i="199" s="1"/>
  <c r="B2715" i="199"/>
  <c r="D2715" i="199" s="1"/>
  <c r="B2711" i="199"/>
  <c r="D2711" i="199" s="1"/>
  <c r="B2707" i="199"/>
  <c r="D2707" i="199" s="1"/>
  <c r="B2713" i="199"/>
  <c r="D2713" i="199" s="1"/>
  <c r="B2709" i="199"/>
  <c r="D2709" i="199" s="1"/>
  <c r="B2705" i="199"/>
  <c r="D2705" i="199" s="1"/>
  <c r="B2712" i="199"/>
  <c r="D2712" i="199" s="1"/>
  <c r="B2708" i="199"/>
  <c r="D2708" i="199" s="1"/>
  <c r="G2707" i="199"/>
  <c r="G2715" i="199"/>
  <c r="G2706" i="199"/>
  <c r="G2705" i="199"/>
  <c r="I2688" i="199"/>
  <c r="I2695" i="199"/>
  <c r="G2708" i="199"/>
  <c r="G2710" i="199"/>
  <c r="G2709" i="199"/>
  <c r="G2483" i="199"/>
  <c r="G2477" i="199"/>
  <c r="G2480" i="199"/>
  <c r="B2487" i="199"/>
  <c r="B2483" i="199"/>
  <c r="D2483" i="199" s="1"/>
  <c r="I2483" i="199" s="1"/>
  <c r="B2479" i="199"/>
  <c r="D2479" i="199" s="1"/>
  <c r="B2484" i="199"/>
  <c r="B2480" i="199"/>
  <c r="D2480" i="199" s="1"/>
  <c r="B2477" i="199"/>
  <c r="D2477" i="199" s="1"/>
  <c r="B2481" i="199"/>
  <c r="D2481" i="199" s="1"/>
  <c r="B2486" i="199"/>
  <c r="B2482" i="199"/>
  <c r="D2482" i="199" s="1"/>
  <c r="B2478" i="199"/>
  <c r="D2478" i="199" s="1"/>
  <c r="B2485" i="199"/>
  <c r="G2487" i="199"/>
  <c r="D2487" i="199"/>
  <c r="I2457" i="199"/>
  <c r="I2469" i="199" s="1"/>
  <c r="D2485" i="199"/>
  <c r="G2485" i="199"/>
  <c r="G2478" i="199"/>
  <c r="G2481" i="199"/>
  <c r="B2510" i="199"/>
  <c r="E2503" i="199"/>
  <c r="E2499" i="199"/>
  <c r="E2495" i="199"/>
  <c r="I2491" i="199"/>
  <c r="E2504" i="199"/>
  <c r="E2500" i="199"/>
  <c r="E2496" i="199"/>
  <c r="D2491" i="199"/>
  <c r="E2506" i="199"/>
  <c r="E2505" i="199"/>
  <c r="E2502" i="199"/>
  <c r="E2501" i="199"/>
  <c r="E2498" i="199"/>
  <c r="E2497" i="199"/>
  <c r="B2495" i="199"/>
  <c r="G2482" i="199"/>
  <c r="I2450" i="199"/>
  <c r="E2488" i="199"/>
  <c r="G2476" i="199"/>
  <c r="D2476" i="199"/>
  <c r="G2484" i="199"/>
  <c r="D2484" i="199"/>
  <c r="G2479" i="199"/>
  <c r="D2486" i="199"/>
  <c r="G2486" i="199"/>
  <c r="G2233" i="199"/>
  <c r="G2231" i="199"/>
  <c r="I2222" i="199"/>
  <c r="G2237" i="199"/>
  <c r="B2239" i="199"/>
  <c r="D2239" i="199" s="1"/>
  <c r="B2235" i="199"/>
  <c r="D2235" i="199" s="1"/>
  <c r="B2231" i="199"/>
  <c r="D2231" i="199" s="1"/>
  <c r="B2237" i="199"/>
  <c r="D2237" i="199" s="1"/>
  <c r="I2237" i="199" s="1"/>
  <c r="B2233" i="199"/>
  <c r="D2233" i="199" s="1"/>
  <c r="B2240" i="199"/>
  <c r="D2240" i="199" s="1"/>
  <c r="B2236" i="199"/>
  <c r="D2236" i="199" s="1"/>
  <c r="B2232" i="199"/>
  <c r="B2230" i="199"/>
  <c r="D2230" i="199" s="1"/>
  <c r="B2234" i="199"/>
  <c r="D2234" i="199" s="1"/>
  <c r="B2238" i="199"/>
  <c r="D2238" i="199" s="1"/>
  <c r="D2229" i="199"/>
  <c r="E2241" i="199"/>
  <c r="G2229" i="199"/>
  <c r="G2232" i="199"/>
  <c r="D2232" i="199"/>
  <c r="G2235" i="199"/>
  <c r="G2230" i="199"/>
  <c r="G2240" i="199"/>
  <c r="G2238" i="199"/>
  <c r="E2258" i="199"/>
  <c r="E2254" i="199"/>
  <c r="E2250" i="199"/>
  <c r="E2259" i="199"/>
  <c r="E2255" i="199"/>
  <c r="E2251" i="199"/>
  <c r="B2248" i="199"/>
  <c r="E2253" i="199"/>
  <c r="B2263" i="199"/>
  <c r="E2248" i="199"/>
  <c r="I2244" i="199"/>
  <c r="E2257" i="199"/>
  <c r="E2256" i="199"/>
  <c r="E2252" i="199"/>
  <c r="D2244" i="199"/>
  <c r="E2249" i="199"/>
  <c r="G2236" i="199"/>
  <c r="G2239" i="199"/>
  <c r="G2234" i="199"/>
  <c r="G2002" i="199"/>
  <c r="G2012" i="199"/>
  <c r="B2012" i="199"/>
  <c r="D2012" i="199" s="1"/>
  <c r="B2010" i="199"/>
  <c r="D2010" i="199" s="1"/>
  <c r="B2006" i="199"/>
  <c r="D2006" i="199" s="1"/>
  <c r="B2002" i="199"/>
  <c r="D2002" i="199" s="1"/>
  <c r="B2011" i="199"/>
  <c r="D2011" i="199" s="1"/>
  <c r="B2007" i="199"/>
  <c r="D2007" i="199" s="1"/>
  <c r="B2003" i="199"/>
  <c r="D2003" i="199" s="1"/>
  <c r="B2008" i="199"/>
  <c r="D2008" i="199" s="1"/>
  <c r="B2004" i="199"/>
  <c r="D2004" i="199" s="1"/>
  <c r="B2009" i="199"/>
  <c r="D2009" i="199" s="1"/>
  <c r="B2005" i="199"/>
  <c r="D2005" i="199" s="1"/>
  <c r="G2003" i="199"/>
  <c r="G2005" i="199"/>
  <c r="I1985" i="199"/>
  <c r="G2004" i="199"/>
  <c r="G2007" i="199"/>
  <c r="G2010" i="199"/>
  <c r="G2009" i="199"/>
  <c r="I1992" i="199"/>
  <c r="G2008" i="199"/>
  <c r="B2035" i="199"/>
  <c r="E2028" i="199"/>
  <c r="E2029" i="199"/>
  <c r="E2025" i="199"/>
  <c r="E2021" i="199"/>
  <c r="D2016" i="199"/>
  <c r="E2020" i="199"/>
  <c r="E2022" i="199"/>
  <c r="E2024" i="199"/>
  <c r="B2020" i="199"/>
  <c r="E2031" i="199"/>
  <c r="E2030" i="199"/>
  <c r="E2027" i="199"/>
  <c r="E2026" i="199"/>
  <c r="E2023" i="199"/>
  <c r="I2016" i="199"/>
  <c r="G2011" i="199"/>
  <c r="G2006" i="199"/>
  <c r="I1987" i="199"/>
  <c r="E2013" i="199"/>
  <c r="D2001" i="199"/>
  <c r="G2001" i="199"/>
  <c r="G1795" i="199"/>
  <c r="G1801" i="199"/>
  <c r="D1792" i="199"/>
  <c r="G1792" i="199"/>
  <c r="E1804" i="199"/>
  <c r="G1800" i="199"/>
  <c r="G1798" i="199"/>
  <c r="E1822" i="199"/>
  <c r="E1818" i="199"/>
  <c r="E1814" i="199"/>
  <c r="B1811" i="199"/>
  <c r="E1821" i="199"/>
  <c r="E1813" i="199"/>
  <c r="B1826" i="199"/>
  <c r="E1820" i="199"/>
  <c r="E1815" i="199"/>
  <c r="E1812" i="199"/>
  <c r="E1817" i="199"/>
  <c r="E1819" i="199"/>
  <c r="I1807" i="199"/>
  <c r="D1807" i="199"/>
  <c r="E1816" i="199"/>
  <c r="E1811" i="199"/>
  <c r="B1802" i="199"/>
  <c r="D1802" i="199" s="1"/>
  <c r="B1798" i="199"/>
  <c r="D1798" i="199" s="1"/>
  <c r="B1794" i="199"/>
  <c r="D1794" i="199" s="1"/>
  <c r="B1800" i="199"/>
  <c r="D1800" i="199" s="1"/>
  <c r="B1799" i="199"/>
  <c r="D1799" i="199" s="1"/>
  <c r="B1797" i="199"/>
  <c r="D1797" i="199" s="1"/>
  <c r="B1803" i="199"/>
  <c r="D1803" i="199" s="1"/>
  <c r="B1793" i="199"/>
  <c r="D1793" i="199" s="1"/>
  <c r="B1796" i="199"/>
  <c r="D1796" i="199" s="1"/>
  <c r="B1795" i="199"/>
  <c r="D1795" i="199" s="1"/>
  <c r="I1795" i="199" s="1"/>
  <c r="B1801" i="199"/>
  <c r="D1801" i="199" s="1"/>
  <c r="I1801" i="199" s="1"/>
  <c r="G1796" i="199"/>
  <c r="G1794" i="199"/>
  <c r="G1803" i="199"/>
  <c r="G1793" i="199"/>
  <c r="I1782" i="199"/>
  <c r="I1777" i="199"/>
  <c r="G1802" i="199"/>
  <c r="G1799" i="199"/>
  <c r="G1797" i="199"/>
  <c r="I1766" i="199"/>
  <c r="G1556" i="199"/>
  <c r="G1555" i="199"/>
  <c r="G1553" i="199"/>
  <c r="I1526" i="199"/>
  <c r="B1554" i="199"/>
  <c r="D1554" i="199" s="1"/>
  <c r="B1550" i="199"/>
  <c r="D1550" i="199" s="1"/>
  <c r="B1546" i="199"/>
  <c r="D1546" i="199" s="1"/>
  <c r="B1555" i="199"/>
  <c r="D1555" i="199" s="1"/>
  <c r="B1551" i="199"/>
  <c r="D1551" i="199" s="1"/>
  <c r="B1547" i="199"/>
  <c r="D1547" i="199" s="1"/>
  <c r="B1556" i="199"/>
  <c r="D1556" i="199" s="1"/>
  <c r="B1552" i="199"/>
  <c r="B1548" i="199"/>
  <c r="D1548" i="199" s="1"/>
  <c r="B1553" i="199"/>
  <c r="D1553" i="199" s="1"/>
  <c r="B1549" i="199"/>
  <c r="D1549" i="199" s="1"/>
  <c r="E1574" i="199"/>
  <c r="E1570" i="199"/>
  <c r="E1566" i="199"/>
  <c r="E1575" i="199"/>
  <c r="E1571" i="199"/>
  <c r="E1567" i="199"/>
  <c r="B1564" i="199"/>
  <c r="B1579" i="199"/>
  <c r="E1572" i="199"/>
  <c r="E1568" i="199"/>
  <c r="E1564" i="199"/>
  <c r="I1560" i="199"/>
  <c r="E1573" i="199"/>
  <c r="E1565" i="199"/>
  <c r="D1560" i="199"/>
  <c r="E1569" i="199"/>
  <c r="D1552" i="199"/>
  <c r="G1552" i="199"/>
  <c r="G1547" i="199"/>
  <c r="G1546" i="199"/>
  <c r="D1545" i="199"/>
  <c r="G1545" i="199"/>
  <c r="E1557" i="199"/>
  <c r="G1554" i="199"/>
  <c r="I1531" i="199"/>
  <c r="G1548" i="199"/>
  <c r="G1551" i="199"/>
  <c r="G1550" i="199"/>
  <c r="G1549" i="199"/>
  <c r="G1338" i="199"/>
  <c r="G1341" i="199"/>
  <c r="E1366" i="199"/>
  <c r="E1362" i="199"/>
  <c r="E1358" i="199"/>
  <c r="B1355" i="199"/>
  <c r="E1361" i="199"/>
  <c r="I1351" i="199"/>
  <c r="E1363" i="199"/>
  <c r="E1359" i="199"/>
  <c r="E1364" i="199"/>
  <c r="E1355" i="199"/>
  <c r="E1357" i="199"/>
  <c r="E1356" i="199"/>
  <c r="D1351" i="199"/>
  <c r="B1370" i="199"/>
  <c r="E1365" i="199"/>
  <c r="E1360" i="199"/>
  <c r="G1347" i="199"/>
  <c r="G1344" i="199"/>
  <c r="G1345" i="199"/>
  <c r="I1317" i="199"/>
  <c r="I1329" i="199" s="1"/>
  <c r="G1340" i="199"/>
  <c r="G1343" i="199"/>
  <c r="I1310" i="199"/>
  <c r="G1346" i="199"/>
  <c r="D1336" i="199"/>
  <c r="E1348" i="199"/>
  <c r="G1336" i="199"/>
  <c r="B1346" i="199"/>
  <c r="D1346" i="199" s="1"/>
  <c r="I1346" i="199" s="1"/>
  <c r="B1342" i="199"/>
  <c r="D1342" i="199" s="1"/>
  <c r="B1338" i="199"/>
  <c r="D1338" i="199" s="1"/>
  <c r="B1341" i="199"/>
  <c r="D1341" i="199" s="1"/>
  <c r="B1343" i="199"/>
  <c r="D1343" i="199" s="1"/>
  <c r="B1345" i="199"/>
  <c r="D1345" i="199" s="1"/>
  <c r="B1344" i="199"/>
  <c r="D1344" i="199" s="1"/>
  <c r="B1340" i="199"/>
  <c r="D1340" i="199" s="1"/>
  <c r="B1339" i="199"/>
  <c r="D1339" i="199" s="1"/>
  <c r="B1337" i="199"/>
  <c r="D1337" i="199" s="1"/>
  <c r="B1347" i="199"/>
  <c r="D1347" i="199" s="1"/>
  <c r="G1342" i="199"/>
  <c r="G1339" i="199"/>
  <c r="G1337" i="199"/>
  <c r="G1091" i="199"/>
  <c r="G1090" i="199"/>
  <c r="G1093" i="199"/>
  <c r="I1072" i="199"/>
  <c r="I1082" i="199" s="1"/>
  <c r="G1099" i="199"/>
  <c r="G1096" i="199"/>
  <c r="G1100" i="199"/>
  <c r="E1119" i="199"/>
  <c r="E1115" i="199"/>
  <c r="E1111" i="199"/>
  <c r="B1108" i="199"/>
  <c r="E1118" i="199"/>
  <c r="E1110" i="199"/>
  <c r="B1123" i="199"/>
  <c r="E1117" i="199"/>
  <c r="E1112" i="199"/>
  <c r="E1109" i="199"/>
  <c r="E1116" i="199"/>
  <c r="I1104" i="199"/>
  <c r="D1104" i="199"/>
  <c r="E1113" i="199"/>
  <c r="E1108" i="199"/>
  <c r="E1114" i="199"/>
  <c r="I1063" i="199"/>
  <c r="G1092" i="199"/>
  <c r="B1099" i="199"/>
  <c r="D1099" i="199" s="1"/>
  <c r="B1095" i="199"/>
  <c r="D1095" i="199" s="1"/>
  <c r="B1091" i="199"/>
  <c r="D1091" i="199" s="1"/>
  <c r="B1096" i="199"/>
  <c r="D1096" i="199" s="1"/>
  <c r="B1092" i="199"/>
  <c r="D1092" i="199" s="1"/>
  <c r="B1097" i="199"/>
  <c r="D1097" i="199" s="1"/>
  <c r="B1093" i="199"/>
  <c r="D1093" i="199" s="1"/>
  <c r="B1098" i="199"/>
  <c r="D1098" i="199" s="1"/>
  <c r="B1094" i="199"/>
  <c r="B1090" i="199"/>
  <c r="D1090" i="199" s="1"/>
  <c r="B1100" i="199"/>
  <c r="D1100" i="199" s="1"/>
  <c r="D1089" i="199"/>
  <c r="G1089" i="199"/>
  <c r="E1101" i="199"/>
  <c r="G1097" i="199"/>
  <c r="G1098" i="199"/>
  <c r="G1095" i="199"/>
  <c r="D1094" i="199"/>
  <c r="G1094" i="199"/>
  <c r="G889" i="199"/>
  <c r="G888" i="199"/>
  <c r="E908" i="199"/>
  <c r="E904" i="199"/>
  <c r="E900" i="199"/>
  <c r="D895" i="199"/>
  <c r="E909" i="199"/>
  <c r="E905" i="199"/>
  <c r="E901" i="199"/>
  <c r="B914" i="199"/>
  <c r="I895" i="199"/>
  <c r="B899" i="199"/>
  <c r="E906" i="199"/>
  <c r="E910" i="199"/>
  <c r="E907" i="199"/>
  <c r="E902" i="199"/>
  <c r="E899" i="199"/>
  <c r="E903" i="199"/>
  <c r="G891" i="199"/>
  <c r="I861" i="199"/>
  <c r="I873" i="199" s="1"/>
  <c r="G882" i="199"/>
  <c r="G881" i="199"/>
  <c r="E892" i="199"/>
  <c r="G880" i="199"/>
  <c r="D880" i="199"/>
  <c r="B888" i="199"/>
  <c r="D888" i="199" s="1"/>
  <c r="I888" i="199" s="1"/>
  <c r="B884" i="199"/>
  <c r="D884" i="199" s="1"/>
  <c r="B889" i="199"/>
  <c r="D889" i="199" s="1"/>
  <c r="I889" i="199" s="1"/>
  <c r="B885" i="199"/>
  <c r="B881" i="199"/>
  <c r="D881" i="199" s="1"/>
  <c r="I881" i="199" s="1"/>
  <c r="B891" i="199"/>
  <c r="D891" i="199" s="1"/>
  <c r="I891" i="199" s="1"/>
  <c r="B887" i="199"/>
  <c r="D887" i="199" s="1"/>
  <c r="B883" i="199"/>
  <c r="D883" i="199" s="1"/>
  <c r="B890" i="199"/>
  <c r="D890" i="199" s="1"/>
  <c r="B886" i="199"/>
  <c r="D886" i="199" s="1"/>
  <c r="B882" i="199"/>
  <c r="D882" i="199" s="1"/>
  <c r="G890" i="199"/>
  <c r="G887" i="199"/>
  <c r="G885" i="199"/>
  <c r="D885" i="199"/>
  <c r="G886" i="199"/>
  <c r="G884" i="199"/>
  <c r="G883" i="199"/>
  <c r="G660" i="199"/>
  <c r="E682" i="199"/>
  <c r="E678" i="199"/>
  <c r="E674" i="199"/>
  <c r="B671" i="199"/>
  <c r="B686" i="199"/>
  <c r="E679" i="199"/>
  <c r="E675" i="199"/>
  <c r="E671" i="199"/>
  <c r="I667" i="199"/>
  <c r="E681" i="199"/>
  <c r="E680" i="199"/>
  <c r="E677" i="199"/>
  <c r="E676" i="199"/>
  <c r="E673" i="199"/>
  <c r="E672" i="199"/>
  <c r="D667" i="199"/>
  <c r="G661" i="199"/>
  <c r="G655" i="199"/>
  <c r="G662" i="199"/>
  <c r="I638" i="199"/>
  <c r="I635" i="199"/>
  <c r="G654" i="199"/>
  <c r="G653" i="199"/>
  <c r="G663" i="199"/>
  <c r="G658" i="199"/>
  <c r="G656" i="199"/>
  <c r="I640" i="199"/>
  <c r="I626" i="199"/>
  <c r="I633" i="199"/>
  <c r="B662" i="199"/>
  <c r="D662" i="199" s="1"/>
  <c r="B658" i="199"/>
  <c r="D658" i="199" s="1"/>
  <c r="I658" i="199" s="1"/>
  <c r="B663" i="199"/>
  <c r="D663" i="199" s="1"/>
  <c r="B659" i="199"/>
  <c r="D659" i="199" s="1"/>
  <c r="B653" i="199"/>
  <c r="D653" i="199" s="1"/>
  <c r="B654" i="199"/>
  <c r="D654" i="199" s="1"/>
  <c r="B656" i="199"/>
  <c r="D656" i="199" s="1"/>
  <c r="B661" i="199"/>
  <c r="D661" i="199" s="1"/>
  <c r="I661" i="199" s="1"/>
  <c r="B657" i="199"/>
  <c r="D657" i="199" s="1"/>
  <c r="B660" i="199"/>
  <c r="D660" i="199" s="1"/>
  <c r="B655" i="199"/>
  <c r="D655" i="199" s="1"/>
  <c r="I655" i="199" s="1"/>
  <c r="G659" i="199"/>
  <c r="D652" i="199"/>
  <c r="G652" i="199"/>
  <c r="E664" i="199"/>
  <c r="G657" i="199"/>
  <c r="E436" i="199"/>
  <c r="D424" i="199"/>
  <c r="G424" i="199"/>
  <c r="G427" i="199"/>
  <c r="G425" i="199"/>
  <c r="G431" i="199"/>
  <c r="G429" i="199"/>
  <c r="B434" i="199"/>
  <c r="D434" i="199" s="1"/>
  <c r="B430" i="199"/>
  <c r="D430" i="199" s="1"/>
  <c r="B435" i="199"/>
  <c r="D435" i="199" s="1"/>
  <c r="B431" i="199"/>
  <c r="D431" i="199" s="1"/>
  <c r="B432" i="199"/>
  <c r="D432" i="199" s="1"/>
  <c r="B428" i="199"/>
  <c r="D428" i="199" s="1"/>
  <c r="B425" i="199"/>
  <c r="D425" i="199" s="1"/>
  <c r="B429" i="199"/>
  <c r="D429" i="199" s="1"/>
  <c r="I429" i="199" s="1"/>
  <c r="B426" i="199"/>
  <c r="D426" i="199" s="1"/>
  <c r="B427" i="199"/>
  <c r="D427" i="199" s="1"/>
  <c r="B433" i="199"/>
  <c r="D433" i="199" s="1"/>
  <c r="G434" i="199"/>
  <c r="G426" i="199"/>
  <c r="G432" i="199"/>
  <c r="G435" i="199"/>
  <c r="G433" i="199"/>
  <c r="I398" i="199"/>
  <c r="I405" i="199"/>
  <c r="I417" i="199" s="1"/>
  <c r="G428" i="199"/>
  <c r="E454" i="199"/>
  <c r="E450" i="199"/>
  <c r="E446" i="199"/>
  <c r="B443" i="199"/>
  <c r="B458" i="199"/>
  <c r="E451" i="199"/>
  <c r="E447" i="199"/>
  <c r="E443" i="199"/>
  <c r="I439" i="199"/>
  <c r="E452" i="199"/>
  <c r="E448" i="199"/>
  <c r="E444" i="199"/>
  <c r="D439" i="199"/>
  <c r="E449" i="199"/>
  <c r="E453" i="199"/>
  <c r="E445" i="199"/>
  <c r="G430" i="199"/>
  <c r="J85" i="201"/>
  <c r="C11" i="201"/>
  <c r="D10" i="201"/>
  <c r="J10" i="201" s="1"/>
  <c r="B93" i="201"/>
  <c r="B84" i="201"/>
  <c r="B92" i="201"/>
  <c r="B85" i="201"/>
  <c r="B89" i="201"/>
  <c r="B86" i="201"/>
  <c r="B90" i="201"/>
  <c r="B83" i="201"/>
  <c r="B87" i="201"/>
  <c r="B91" i="201"/>
  <c r="B88" i="201"/>
  <c r="D29" i="201"/>
  <c r="J29" i="201" s="1"/>
  <c r="C30" i="201"/>
  <c r="E94" i="201"/>
  <c r="F82" i="201"/>
  <c r="E112" i="201"/>
  <c r="F112" i="201" s="1"/>
  <c r="H112" i="201" s="1"/>
  <c r="B101" i="201"/>
  <c r="B116" i="201"/>
  <c r="J97" i="201"/>
  <c r="D97" i="201"/>
  <c r="E101" i="201"/>
  <c r="E105" i="201"/>
  <c r="F105" i="201" s="1"/>
  <c r="H105" i="201" s="1"/>
  <c r="E109" i="201"/>
  <c r="F109" i="201" s="1"/>
  <c r="H109" i="201" s="1"/>
  <c r="E102" i="201"/>
  <c r="F102" i="201" s="1"/>
  <c r="H102" i="201" s="1"/>
  <c r="J102" i="201" s="1"/>
  <c r="E106" i="201"/>
  <c r="F106" i="201" s="1"/>
  <c r="H106" i="201" s="1"/>
  <c r="E110" i="201"/>
  <c r="F110" i="201" s="1"/>
  <c r="H110" i="201" s="1"/>
  <c r="E103" i="201"/>
  <c r="F103" i="201" s="1"/>
  <c r="H103" i="201" s="1"/>
  <c r="J103" i="201" s="1"/>
  <c r="E107" i="201"/>
  <c r="F107" i="201" s="1"/>
  <c r="H107" i="201" s="1"/>
  <c r="E111" i="201"/>
  <c r="F111" i="201" s="1"/>
  <c r="H111" i="201" s="1"/>
  <c r="E104" i="201"/>
  <c r="F104" i="201" s="1"/>
  <c r="H104" i="201" s="1"/>
  <c r="E108" i="201"/>
  <c r="F108" i="201" s="1"/>
  <c r="H108" i="201" s="1"/>
  <c r="H63" i="201"/>
  <c r="J63" i="201" s="1"/>
  <c r="F75" i="201"/>
  <c r="D162" i="201"/>
  <c r="C163" i="201"/>
  <c r="D143" i="201"/>
  <c r="C144" i="201"/>
  <c r="D124" i="201"/>
  <c r="C125" i="201"/>
  <c r="D104" i="201"/>
  <c r="C105" i="201"/>
  <c r="D86" i="201"/>
  <c r="J86" i="201" s="1"/>
  <c r="C87" i="201"/>
  <c r="C68" i="201"/>
  <c r="D67" i="201"/>
  <c r="J67" i="201" s="1"/>
  <c r="C49" i="201"/>
  <c r="D48" i="201"/>
  <c r="J48" i="201" s="1"/>
  <c r="I3389" i="199" l="1"/>
  <c r="I3393" i="199"/>
  <c r="I1100" i="199"/>
  <c r="I1341" i="199"/>
  <c r="I890" i="199"/>
  <c r="I1555" i="199"/>
  <c r="I2953" i="199"/>
  <c r="I654" i="199"/>
  <c r="I1553" i="199"/>
  <c r="I1096" i="199"/>
  <c r="I3142" i="199"/>
  <c r="I3145" i="199"/>
  <c r="I3147" i="199"/>
  <c r="I3390" i="199"/>
  <c r="I3397" i="199"/>
  <c r="I3599" i="199"/>
  <c r="I3600" i="199"/>
  <c r="I3603" i="199"/>
  <c r="I653" i="199"/>
  <c r="I1797" i="199"/>
  <c r="I3144" i="199"/>
  <c r="I2238" i="199"/>
  <c r="I2481" i="199"/>
  <c r="I2958" i="199"/>
  <c r="I3590" i="199"/>
  <c r="I3608" i="199"/>
  <c r="I1098" i="199"/>
  <c r="I2697" i="199"/>
  <c r="I1094" i="199"/>
  <c r="I2715" i="199"/>
  <c r="I657" i="199"/>
  <c r="I662" i="199"/>
  <c r="I2485" i="199"/>
  <c r="I2705" i="199"/>
  <c r="I2713" i="199"/>
  <c r="I426" i="199"/>
  <c r="I431" i="199"/>
  <c r="I1339" i="199"/>
  <c r="I1343" i="199"/>
  <c r="I1796" i="199"/>
  <c r="I2005" i="199"/>
  <c r="I2003" i="199"/>
  <c r="I2006" i="199"/>
  <c r="I2229" i="199"/>
  <c r="I3605" i="199"/>
  <c r="I2010" i="199"/>
  <c r="I425" i="199"/>
  <c r="I435" i="199"/>
  <c r="I656" i="199"/>
  <c r="I663" i="199"/>
  <c r="I882" i="199"/>
  <c r="I1090" i="199"/>
  <c r="I1347" i="199"/>
  <c r="I1556" i="199"/>
  <c r="I2001" i="199"/>
  <c r="I2012" i="199"/>
  <c r="I2711" i="199"/>
  <c r="I2714" i="199"/>
  <c r="I2956" i="199"/>
  <c r="I2944" i="199"/>
  <c r="I2962" i="199"/>
  <c r="I2952" i="199"/>
  <c r="I1340" i="199"/>
  <c r="I2007" i="199"/>
  <c r="I886" i="199"/>
  <c r="I884" i="199"/>
  <c r="I1099" i="199"/>
  <c r="I1547" i="199"/>
  <c r="I1794" i="199"/>
  <c r="I2008" i="199"/>
  <c r="I2002" i="199"/>
  <c r="I2479" i="199"/>
  <c r="I2951" i="199"/>
  <c r="I3134" i="199"/>
  <c r="I3395" i="199"/>
  <c r="I1092" i="199"/>
  <c r="I1793" i="199"/>
  <c r="I1800" i="199"/>
  <c r="I2009" i="199"/>
  <c r="I2232" i="199"/>
  <c r="I3148" i="199"/>
  <c r="I3606" i="199"/>
  <c r="I659" i="199"/>
  <c r="I1803" i="199"/>
  <c r="I2011" i="199"/>
  <c r="I2955" i="199"/>
  <c r="I2954" i="199"/>
  <c r="I3607" i="199"/>
  <c r="I428" i="199"/>
  <c r="I887" i="199"/>
  <c r="I1344" i="199"/>
  <c r="I1338" i="199"/>
  <c r="I1554" i="199"/>
  <c r="I1548" i="199"/>
  <c r="I1551" i="199"/>
  <c r="I1798" i="199"/>
  <c r="I1994" i="199"/>
  <c r="I2486" i="199"/>
  <c r="I2477" i="199"/>
  <c r="I2712" i="199"/>
  <c r="I2707" i="199"/>
  <c r="I2710" i="199"/>
  <c r="I2957" i="199"/>
  <c r="I3388" i="199"/>
  <c r="I3597" i="199"/>
  <c r="I427" i="199"/>
  <c r="I660" i="199"/>
  <c r="I883" i="199"/>
  <c r="I885" i="199"/>
  <c r="I880" i="199"/>
  <c r="I1337" i="199"/>
  <c r="I1345" i="199"/>
  <c r="I1342" i="199"/>
  <c r="I1336" i="199"/>
  <c r="I1785" i="199"/>
  <c r="I1802" i="199"/>
  <c r="I2235" i="199"/>
  <c r="I2230" i="199"/>
  <c r="I2233" i="199"/>
  <c r="I2239" i="199"/>
  <c r="I2482" i="199"/>
  <c r="I2480" i="199"/>
  <c r="I2961" i="199"/>
  <c r="I2959" i="199"/>
  <c r="O891" i="200"/>
  <c r="Q891" i="200" s="1"/>
  <c r="O566" i="200"/>
  <c r="O656" i="200"/>
  <c r="Q656" i="200" s="1"/>
  <c r="O658" i="200"/>
  <c r="Q658" i="200" s="1"/>
  <c r="O1110" i="200"/>
  <c r="Q1110" i="200" s="1"/>
  <c r="O319" i="200"/>
  <c r="Q319" i="200" s="1"/>
  <c r="O567" i="200"/>
  <c r="Q567" i="200" s="1"/>
  <c r="O1024" i="200"/>
  <c r="Q1024" i="200" s="1"/>
  <c r="O1022" i="200"/>
  <c r="Q1022" i="200" s="1"/>
  <c r="O1016" i="200"/>
  <c r="Q1016" i="200" s="1"/>
  <c r="O887" i="200"/>
  <c r="Q887" i="200" s="1"/>
  <c r="O198" i="200"/>
  <c r="Q198" i="200" s="1"/>
  <c r="O314" i="200"/>
  <c r="O565" i="200"/>
  <c r="Q565" i="200" s="1"/>
  <c r="O560" i="200"/>
  <c r="Q560" i="200" s="1"/>
  <c r="O561" i="200"/>
  <c r="O889" i="200"/>
  <c r="Q889" i="200" s="1"/>
  <c r="O1111" i="200"/>
  <c r="Q1111" i="200" s="1"/>
  <c r="O1112" i="200"/>
  <c r="Q1112" i="200" s="1"/>
  <c r="O206" i="200"/>
  <c r="O312" i="200"/>
  <c r="Q312" i="200" s="1"/>
  <c r="O568" i="200"/>
  <c r="Q568" i="200" s="1"/>
  <c r="O633" i="200"/>
  <c r="Q633" i="200" s="1"/>
  <c r="Q645" i="200" s="1"/>
  <c r="O657" i="200"/>
  <c r="O663" i="200"/>
  <c r="Q663" i="200" s="1"/>
  <c r="O653" i="200"/>
  <c r="Q653" i="200" s="1"/>
  <c r="O789" i="200"/>
  <c r="Q789" i="200" s="1"/>
  <c r="O786" i="200"/>
  <c r="Q786" i="200" s="1"/>
  <c r="O1014" i="200"/>
  <c r="Q1014" i="200" s="1"/>
  <c r="O1018" i="200"/>
  <c r="Q1018" i="200" s="1"/>
  <c r="O1109" i="200"/>
  <c r="Q1109" i="200" s="1"/>
  <c r="O1114" i="200"/>
  <c r="Q1114" i="200" s="1"/>
  <c r="O1116" i="200"/>
  <c r="Q1116" i="200" s="1"/>
  <c r="O201" i="200"/>
  <c r="Q201" i="200" s="1"/>
  <c r="O313" i="200"/>
  <c r="Q313" i="200" s="1"/>
  <c r="O311" i="200"/>
  <c r="Q311" i="200" s="1"/>
  <c r="O431" i="200"/>
  <c r="Q431" i="200" s="1"/>
  <c r="O429" i="200"/>
  <c r="Q429" i="200" s="1"/>
  <c r="O538" i="200"/>
  <c r="Q538" i="200" s="1"/>
  <c r="O564" i="200"/>
  <c r="Q564" i="200" s="1"/>
  <c r="O787" i="200"/>
  <c r="Q787" i="200" s="1"/>
  <c r="O790" i="200"/>
  <c r="Q790" i="200" s="1"/>
  <c r="O795" i="200"/>
  <c r="O792" i="200"/>
  <c r="Q792" i="200" s="1"/>
  <c r="O883" i="200"/>
  <c r="Q883" i="200" s="1"/>
  <c r="O1020" i="200"/>
  <c r="Q1020" i="200" s="1"/>
  <c r="Q795" i="200"/>
  <c r="I1120" i="200"/>
  <c r="K1108" i="200"/>
  <c r="L1137" i="200"/>
  <c r="N1137" i="200" s="1"/>
  <c r="I1137" i="200"/>
  <c r="K1137" i="200" s="1"/>
  <c r="F1137" i="200"/>
  <c r="H1137" i="200" s="1"/>
  <c r="E1139" i="200"/>
  <c r="F1127" i="200"/>
  <c r="I1127" i="200"/>
  <c r="L1127" i="200"/>
  <c r="D1127" i="200"/>
  <c r="B1135" i="200"/>
  <c r="D1135" i="200" s="1"/>
  <c r="B1131" i="200"/>
  <c r="D1131" i="200" s="1"/>
  <c r="B1136" i="200"/>
  <c r="D1136" i="200" s="1"/>
  <c r="B1130" i="200"/>
  <c r="D1130" i="200" s="1"/>
  <c r="B1137" i="200"/>
  <c r="D1137" i="200" s="1"/>
  <c r="B1132" i="200"/>
  <c r="D1132" i="200" s="1"/>
  <c r="B1128" i="200"/>
  <c r="D1128" i="200" s="1"/>
  <c r="B1138" i="200"/>
  <c r="D1138" i="200" s="1"/>
  <c r="B1133" i="200"/>
  <c r="D1133" i="200" s="1"/>
  <c r="B1134" i="200"/>
  <c r="B1129" i="200"/>
  <c r="D1129" i="200" s="1"/>
  <c r="I1138" i="200"/>
  <c r="K1138" i="200" s="1"/>
  <c r="L1138" i="200"/>
  <c r="N1138" i="200" s="1"/>
  <c r="F1138" i="200"/>
  <c r="H1138" i="200" s="1"/>
  <c r="N1108" i="200"/>
  <c r="L1120" i="200"/>
  <c r="O1118" i="200"/>
  <c r="Q1118" i="200" s="1"/>
  <c r="F1131" i="200"/>
  <c r="H1131" i="200" s="1"/>
  <c r="L1131" i="200"/>
  <c r="N1131" i="200" s="1"/>
  <c r="I1131" i="200"/>
  <c r="K1131" i="200" s="1"/>
  <c r="L1129" i="200"/>
  <c r="N1129" i="200" s="1"/>
  <c r="F1129" i="200"/>
  <c r="H1129" i="200" s="1"/>
  <c r="I1129" i="200"/>
  <c r="K1129" i="200" s="1"/>
  <c r="L1133" i="200"/>
  <c r="N1133" i="200" s="1"/>
  <c r="I1133" i="200"/>
  <c r="K1133" i="200" s="1"/>
  <c r="F1133" i="200"/>
  <c r="H1133" i="200" s="1"/>
  <c r="O1119" i="200"/>
  <c r="Q1119" i="200" s="1"/>
  <c r="O1115" i="200"/>
  <c r="Q1115" i="200" s="1"/>
  <c r="F1120" i="200"/>
  <c r="H1108" i="200"/>
  <c r="O1117" i="200"/>
  <c r="Q1117" i="200" s="1"/>
  <c r="O1113" i="200"/>
  <c r="Q1113" i="200" s="1"/>
  <c r="O1089" i="200"/>
  <c r="Q1089" i="200" s="1"/>
  <c r="Q1101" i="200" s="1"/>
  <c r="L1136" i="200"/>
  <c r="N1136" i="200" s="1"/>
  <c r="F1136" i="200"/>
  <c r="H1136" i="200" s="1"/>
  <c r="I1136" i="200"/>
  <c r="K1136" i="200" s="1"/>
  <c r="F1128" i="200"/>
  <c r="H1128" i="200" s="1"/>
  <c r="L1128" i="200"/>
  <c r="N1128" i="200" s="1"/>
  <c r="I1128" i="200"/>
  <c r="K1128" i="200" s="1"/>
  <c r="F1135" i="200"/>
  <c r="H1135" i="200" s="1"/>
  <c r="L1135" i="200"/>
  <c r="N1135" i="200" s="1"/>
  <c r="I1135" i="200"/>
  <c r="K1135" i="200" s="1"/>
  <c r="I1130" i="200"/>
  <c r="K1130" i="200" s="1"/>
  <c r="L1130" i="200"/>
  <c r="N1130" i="200" s="1"/>
  <c r="F1130" i="200"/>
  <c r="H1130" i="200" s="1"/>
  <c r="I1132" i="200"/>
  <c r="K1132" i="200" s="1"/>
  <c r="F1132" i="200"/>
  <c r="H1132" i="200" s="1"/>
  <c r="L1132" i="200"/>
  <c r="N1132" i="200" s="1"/>
  <c r="E1154" i="200"/>
  <c r="E1150" i="200"/>
  <c r="E1146" i="200"/>
  <c r="Q1142" i="200"/>
  <c r="E1157" i="200"/>
  <c r="E1152" i="200"/>
  <c r="E1147" i="200"/>
  <c r="D1142" i="200"/>
  <c r="E1153" i="200"/>
  <c r="E1148" i="200"/>
  <c r="E1156" i="200"/>
  <c r="E1151" i="200"/>
  <c r="E1155" i="200"/>
  <c r="B1146" i="200"/>
  <c r="E1149" i="200"/>
  <c r="I1134" i="200"/>
  <c r="K1134" i="200" s="1"/>
  <c r="F1134" i="200"/>
  <c r="H1134" i="200" s="1"/>
  <c r="D1134" i="200"/>
  <c r="L1134" i="200"/>
  <c r="N1134" i="200" s="1"/>
  <c r="I1038" i="200"/>
  <c r="K1038" i="200" s="1"/>
  <c r="F1038" i="200"/>
  <c r="H1038" i="200" s="1"/>
  <c r="L1038" i="200"/>
  <c r="N1038" i="200" s="1"/>
  <c r="B1041" i="200"/>
  <c r="D1041" i="200" s="1"/>
  <c r="B1037" i="200"/>
  <c r="D1037" i="200" s="1"/>
  <c r="B1033" i="200"/>
  <c r="D1033" i="200" s="1"/>
  <c r="B1042" i="200"/>
  <c r="D1042" i="200" s="1"/>
  <c r="B1036" i="200"/>
  <c r="D1036" i="200" s="1"/>
  <c r="B1040" i="200"/>
  <c r="D1040" i="200" s="1"/>
  <c r="B1039" i="200"/>
  <c r="D1039" i="200" s="1"/>
  <c r="B1038" i="200"/>
  <c r="D1038" i="200" s="1"/>
  <c r="B1043" i="200"/>
  <c r="D1043" i="200" s="1"/>
  <c r="B1035" i="200"/>
  <c r="D1035" i="200" s="1"/>
  <c r="B1034" i="200"/>
  <c r="D1034" i="200" s="1"/>
  <c r="F1041" i="200"/>
  <c r="H1041" i="200" s="1"/>
  <c r="L1041" i="200"/>
  <c r="N1041" i="200" s="1"/>
  <c r="I1041" i="200"/>
  <c r="K1041" i="200" s="1"/>
  <c r="L1035" i="200"/>
  <c r="N1035" i="200" s="1"/>
  <c r="F1035" i="200"/>
  <c r="H1035" i="200" s="1"/>
  <c r="I1035" i="200"/>
  <c r="K1035" i="200" s="1"/>
  <c r="I1032" i="200"/>
  <c r="D1032" i="200"/>
  <c r="E1044" i="200"/>
  <c r="L1032" i="200"/>
  <c r="F1032" i="200"/>
  <c r="O1019" i="200"/>
  <c r="Q1019" i="200" s="1"/>
  <c r="O1015" i="200"/>
  <c r="Q1015" i="200" s="1"/>
  <c r="F1025" i="200"/>
  <c r="H1013" i="200"/>
  <c r="O1017" i="200"/>
  <c r="Q1017" i="200" s="1"/>
  <c r="F1037" i="200"/>
  <c r="H1037" i="200" s="1"/>
  <c r="I1037" i="200"/>
  <c r="K1037" i="200" s="1"/>
  <c r="L1037" i="200"/>
  <c r="N1037" i="200" s="1"/>
  <c r="F1042" i="200"/>
  <c r="H1042" i="200" s="1"/>
  <c r="L1042" i="200"/>
  <c r="N1042" i="200" s="1"/>
  <c r="I1042" i="200"/>
  <c r="K1042" i="200" s="1"/>
  <c r="F1034" i="200"/>
  <c r="H1034" i="200" s="1"/>
  <c r="I1034" i="200"/>
  <c r="K1034" i="200" s="1"/>
  <c r="L1034" i="200"/>
  <c r="N1034" i="200" s="1"/>
  <c r="I1036" i="200"/>
  <c r="K1036" i="200" s="1"/>
  <c r="L1036" i="200"/>
  <c r="N1036" i="200" s="1"/>
  <c r="F1036" i="200"/>
  <c r="H1036" i="200" s="1"/>
  <c r="N1013" i="200"/>
  <c r="L1025" i="200"/>
  <c r="L1043" i="200"/>
  <c r="N1043" i="200" s="1"/>
  <c r="I1043" i="200"/>
  <c r="K1043" i="200" s="1"/>
  <c r="F1043" i="200"/>
  <c r="H1043" i="200" s="1"/>
  <c r="L1039" i="200"/>
  <c r="N1039" i="200" s="1"/>
  <c r="I1039" i="200"/>
  <c r="K1039" i="200" s="1"/>
  <c r="F1039" i="200"/>
  <c r="H1039" i="200" s="1"/>
  <c r="I1040" i="200"/>
  <c r="K1040" i="200" s="1"/>
  <c r="F1040" i="200"/>
  <c r="H1040" i="200" s="1"/>
  <c r="L1040" i="200"/>
  <c r="N1040" i="200" s="1"/>
  <c r="O994" i="200"/>
  <c r="Q994" i="200" s="1"/>
  <c r="Q1006" i="200" s="1"/>
  <c r="F1033" i="200"/>
  <c r="H1033" i="200" s="1"/>
  <c r="I1033" i="200"/>
  <c r="K1033" i="200" s="1"/>
  <c r="L1033" i="200"/>
  <c r="N1033" i="200" s="1"/>
  <c r="O1023" i="200"/>
  <c r="Q1023" i="200" s="1"/>
  <c r="O1021" i="200"/>
  <c r="Q1021" i="200" s="1"/>
  <c r="I1025" i="200"/>
  <c r="K1013" i="200"/>
  <c r="F900" i="200"/>
  <c r="H900" i="200" s="1"/>
  <c r="L900" i="200"/>
  <c r="N900" i="200" s="1"/>
  <c r="I900" i="200"/>
  <c r="K900" i="200" s="1"/>
  <c r="B907" i="200"/>
  <c r="D907" i="200" s="1"/>
  <c r="B903" i="200"/>
  <c r="D903" i="200" s="1"/>
  <c r="B909" i="200"/>
  <c r="D909" i="200" s="1"/>
  <c r="B904" i="200"/>
  <c r="D904" i="200" s="1"/>
  <c r="B900" i="200"/>
  <c r="D900" i="200" s="1"/>
  <c r="B905" i="200"/>
  <c r="D905" i="200" s="1"/>
  <c r="B908" i="200"/>
  <c r="D908" i="200" s="1"/>
  <c r="B901" i="200"/>
  <c r="D901" i="200" s="1"/>
  <c r="B910" i="200"/>
  <c r="D910" i="200" s="1"/>
  <c r="B906" i="200"/>
  <c r="D906" i="200" s="1"/>
  <c r="B902" i="200"/>
  <c r="D902" i="200" s="1"/>
  <c r="L901" i="200"/>
  <c r="N901" i="200" s="1"/>
  <c r="F901" i="200"/>
  <c r="H901" i="200" s="1"/>
  <c r="I901" i="200"/>
  <c r="K901" i="200" s="1"/>
  <c r="I902" i="200"/>
  <c r="K902" i="200" s="1"/>
  <c r="F902" i="200"/>
  <c r="H902" i="200" s="1"/>
  <c r="L902" i="200"/>
  <c r="N902" i="200" s="1"/>
  <c r="O861" i="200"/>
  <c r="Q861" i="200" s="1"/>
  <c r="Q873" i="200" s="1"/>
  <c r="O890" i="200"/>
  <c r="Q890" i="200" s="1"/>
  <c r="O886" i="200"/>
  <c r="Q886" i="200" s="1"/>
  <c r="H880" i="200"/>
  <c r="F892" i="200"/>
  <c r="L905" i="200"/>
  <c r="N905" i="200" s="1"/>
  <c r="I905" i="200"/>
  <c r="K905" i="200" s="1"/>
  <c r="F905" i="200"/>
  <c r="H905" i="200" s="1"/>
  <c r="L908" i="200"/>
  <c r="N908" i="200" s="1"/>
  <c r="F908" i="200"/>
  <c r="H908" i="200" s="1"/>
  <c r="I908" i="200"/>
  <c r="K908" i="200" s="1"/>
  <c r="F907" i="200"/>
  <c r="H907" i="200" s="1"/>
  <c r="I907" i="200"/>
  <c r="K907" i="200" s="1"/>
  <c r="L907" i="200"/>
  <c r="N907" i="200" s="1"/>
  <c r="I906" i="200"/>
  <c r="K906" i="200" s="1"/>
  <c r="F906" i="200"/>
  <c r="H906" i="200" s="1"/>
  <c r="L906" i="200"/>
  <c r="N906" i="200" s="1"/>
  <c r="I904" i="200"/>
  <c r="K904" i="200" s="1"/>
  <c r="F904" i="200"/>
  <c r="H904" i="200" s="1"/>
  <c r="L904" i="200"/>
  <c r="N904" i="200" s="1"/>
  <c r="E926" i="200"/>
  <c r="E922" i="200"/>
  <c r="E918" i="200"/>
  <c r="Q914" i="200"/>
  <c r="E928" i="200"/>
  <c r="E923" i="200"/>
  <c r="B918" i="200"/>
  <c r="E925" i="200"/>
  <c r="E920" i="200"/>
  <c r="E927" i="200"/>
  <c r="E929" i="200"/>
  <c r="D914" i="200"/>
  <c r="E924" i="200"/>
  <c r="E921" i="200"/>
  <c r="E919" i="200"/>
  <c r="I910" i="200"/>
  <c r="K910" i="200" s="1"/>
  <c r="F910" i="200"/>
  <c r="H910" i="200" s="1"/>
  <c r="L910" i="200"/>
  <c r="N910" i="200" s="1"/>
  <c r="O884" i="200"/>
  <c r="Q884" i="200" s="1"/>
  <c r="N880" i="200"/>
  <c r="L892" i="200"/>
  <c r="F903" i="200"/>
  <c r="H903" i="200" s="1"/>
  <c r="L903" i="200"/>
  <c r="N903" i="200" s="1"/>
  <c r="I903" i="200"/>
  <c r="K903" i="200" s="1"/>
  <c r="E911" i="200"/>
  <c r="I899" i="200"/>
  <c r="L899" i="200"/>
  <c r="F899" i="200"/>
  <c r="D899" i="200"/>
  <c r="L909" i="200"/>
  <c r="N909" i="200" s="1"/>
  <c r="I909" i="200"/>
  <c r="K909" i="200" s="1"/>
  <c r="F909" i="200"/>
  <c r="H909" i="200" s="1"/>
  <c r="O882" i="200"/>
  <c r="Q882" i="200" s="1"/>
  <c r="O885" i="200"/>
  <c r="Q885" i="200" s="1"/>
  <c r="O881" i="200"/>
  <c r="Q881" i="200" s="1"/>
  <c r="K880" i="200"/>
  <c r="I892" i="200"/>
  <c r="O888" i="200"/>
  <c r="Q888" i="200" s="1"/>
  <c r="L805" i="200"/>
  <c r="N805" i="200" s="1"/>
  <c r="F805" i="200"/>
  <c r="H805" i="200" s="1"/>
  <c r="I805" i="200"/>
  <c r="K805" i="200" s="1"/>
  <c r="F812" i="200"/>
  <c r="H812" i="200" s="1"/>
  <c r="I812" i="200"/>
  <c r="K812" i="200" s="1"/>
  <c r="L812" i="200"/>
  <c r="N812" i="200" s="1"/>
  <c r="F815" i="200"/>
  <c r="H815" i="200" s="1"/>
  <c r="I815" i="200"/>
  <c r="K815" i="200" s="1"/>
  <c r="L815" i="200"/>
  <c r="N815" i="200" s="1"/>
  <c r="L797" i="200"/>
  <c r="N785" i="200"/>
  <c r="O796" i="200"/>
  <c r="Q796" i="200" s="1"/>
  <c r="B815" i="200"/>
  <c r="D815" i="200" s="1"/>
  <c r="B811" i="200"/>
  <c r="D811" i="200" s="1"/>
  <c r="B807" i="200"/>
  <c r="D807" i="200" s="1"/>
  <c r="B812" i="200"/>
  <c r="D812" i="200" s="1"/>
  <c r="B808" i="200"/>
  <c r="D808" i="200" s="1"/>
  <c r="B813" i="200"/>
  <c r="D813" i="200" s="1"/>
  <c r="B809" i="200"/>
  <c r="D809" i="200" s="1"/>
  <c r="B805" i="200"/>
  <c r="D805" i="200" s="1"/>
  <c r="B814" i="200"/>
  <c r="D814" i="200" s="1"/>
  <c r="B810" i="200"/>
  <c r="D810" i="200" s="1"/>
  <c r="B806" i="200"/>
  <c r="D806" i="200" s="1"/>
  <c r="I806" i="200"/>
  <c r="K806" i="200" s="1"/>
  <c r="L806" i="200"/>
  <c r="N806" i="200" s="1"/>
  <c r="F806" i="200"/>
  <c r="H806" i="200" s="1"/>
  <c r="I797" i="200"/>
  <c r="K785" i="200"/>
  <c r="O766" i="200"/>
  <c r="Q766" i="200" s="1"/>
  <c r="Q778" i="200" s="1"/>
  <c r="L813" i="200"/>
  <c r="N813" i="200" s="1"/>
  <c r="F813" i="200"/>
  <c r="H813" i="200" s="1"/>
  <c r="I813" i="200"/>
  <c r="K813" i="200" s="1"/>
  <c r="E816" i="200"/>
  <c r="F804" i="200"/>
  <c r="I804" i="200"/>
  <c r="L804" i="200"/>
  <c r="D804" i="200"/>
  <c r="F807" i="200"/>
  <c r="H807" i="200" s="1"/>
  <c r="I807" i="200"/>
  <c r="K807" i="200" s="1"/>
  <c r="L807" i="200"/>
  <c r="N807" i="200" s="1"/>
  <c r="I810" i="200"/>
  <c r="K810" i="200" s="1"/>
  <c r="L810" i="200"/>
  <c r="N810" i="200" s="1"/>
  <c r="F810" i="200"/>
  <c r="H810" i="200" s="1"/>
  <c r="O794" i="200"/>
  <c r="Q794" i="200" s="1"/>
  <c r="F797" i="200"/>
  <c r="H785" i="200"/>
  <c r="O793" i="200"/>
  <c r="Q793" i="200" s="1"/>
  <c r="L809" i="200"/>
  <c r="N809" i="200" s="1"/>
  <c r="F809" i="200"/>
  <c r="H809" i="200" s="1"/>
  <c r="I809" i="200"/>
  <c r="K809" i="200" s="1"/>
  <c r="F808" i="200"/>
  <c r="H808" i="200" s="1"/>
  <c r="I808" i="200"/>
  <c r="K808" i="200" s="1"/>
  <c r="L808" i="200"/>
  <c r="N808" i="200" s="1"/>
  <c r="F811" i="200"/>
  <c r="H811" i="200" s="1"/>
  <c r="I811" i="200"/>
  <c r="K811" i="200" s="1"/>
  <c r="L811" i="200"/>
  <c r="N811" i="200" s="1"/>
  <c r="I814" i="200"/>
  <c r="K814" i="200" s="1"/>
  <c r="L814" i="200"/>
  <c r="N814" i="200" s="1"/>
  <c r="F814" i="200"/>
  <c r="H814" i="200" s="1"/>
  <c r="O791" i="200"/>
  <c r="Q791" i="200" s="1"/>
  <c r="O788" i="200"/>
  <c r="Q788" i="200" s="1"/>
  <c r="O659" i="200"/>
  <c r="Q659" i="200" s="1"/>
  <c r="Q657" i="200"/>
  <c r="I674" i="200"/>
  <c r="K674" i="200" s="1"/>
  <c r="F674" i="200"/>
  <c r="H674" i="200" s="1"/>
  <c r="L674" i="200"/>
  <c r="N674" i="200" s="1"/>
  <c r="O662" i="200"/>
  <c r="Q662" i="200" s="1"/>
  <c r="L664" i="200"/>
  <c r="N652" i="200"/>
  <c r="O654" i="200"/>
  <c r="Q654" i="200" s="1"/>
  <c r="F673" i="200"/>
  <c r="H673" i="200" s="1"/>
  <c r="L673" i="200"/>
  <c r="N673" i="200" s="1"/>
  <c r="I673" i="200"/>
  <c r="K673" i="200" s="1"/>
  <c r="L679" i="200"/>
  <c r="N679" i="200" s="1"/>
  <c r="I679" i="200"/>
  <c r="K679" i="200" s="1"/>
  <c r="F679" i="200"/>
  <c r="H679" i="200" s="1"/>
  <c r="I676" i="200"/>
  <c r="K676" i="200" s="1"/>
  <c r="F676" i="200"/>
  <c r="H676" i="200" s="1"/>
  <c r="L676" i="200"/>
  <c r="N676" i="200" s="1"/>
  <c r="F681" i="200"/>
  <c r="H681" i="200" s="1"/>
  <c r="I681" i="200"/>
  <c r="K681" i="200" s="1"/>
  <c r="L681" i="200"/>
  <c r="N681" i="200" s="1"/>
  <c r="O660" i="200"/>
  <c r="Q660" i="200" s="1"/>
  <c r="O655" i="200"/>
  <c r="Q655" i="200" s="1"/>
  <c r="O661" i="200"/>
  <c r="Q661" i="200" s="1"/>
  <c r="L671" i="200"/>
  <c r="D671" i="200"/>
  <c r="E683" i="200"/>
  <c r="F671" i="200"/>
  <c r="I671" i="200"/>
  <c r="B681" i="200"/>
  <c r="D681" i="200" s="1"/>
  <c r="B677" i="200"/>
  <c r="D677" i="200" s="1"/>
  <c r="B673" i="200"/>
  <c r="D673" i="200" s="1"/>
  <c r="B678" i="200"/>
  <c r="D678" i="200" s="1"/>
  <c r="B679" i="200"/>
  <c r="D679" i="200" s="1"/>
  <c r="B674" i="200"/>
  <c r="D674" i="200" s="1"/>
  <c r="B680" i="200"/>
  <c r="D680" i="200" s="1"/>
  <c r="B675" i="200"/>
  <c r="D675" i="200" s="1"/>
  <c r="B682" i="200"/>
  <c r="D682" i="200" s="1"/>
  <c r="B676" i="200"/>
  <c r="D676" i="200" s="1"/>
  <c r="B672" i="200"/>
  <c r="D672" i="200" s="1"/>
  <c r="I672" i="200"/>
  <c r="K672" i="200" s="1"/>
  <c r="L672" i="200"/>
  <c r="N672" i="200" s="1"/>
  <c r="F672" i="200"/>
  <c r="H672" i="200" s="1"/>
  <c r="I680" i="200"/>
  <c r="K680" i="200" s="1"/>
  <c r="L680" i="200"/>
  <c r="N680" i="200" s="1"/>
  <c r="F680" i="200"/>
  <c r="H680" i="200" s="1"/>
  <c r="F664" i="200"/>
  <c r="H652" i="200"/>
  <c r="I664" i="200"/>
  <c r="K652" i="200"/>
  <c r="F677" i="200"/>
  <c r="H677" i="200" s="1"/>
  <c r="L677" i="200"/>
  <c r="N677" i="200" s="1"/>
  <c r="I677" i="200"/>
  <c r="K677" i="200" s="1"/>
  <c r="L675" i="200"/>
  <c r="N675" i="200" s="1"/>
  <c r="I675" i="200"/>
  <c r="K675" i="200" s="1"/>
  <c r="F675" i="200"/>
  <c r="H675" i="200" s="1"/>
  <c r="E700" i="200"/>
  <c r="E696" i="200"/>
  <c r="E692" i="200"/>
  <c r="E701" i="200"/>
  <c r="E697" i="200"/>
  <c r="E693" i="200"/>
  <c r="B690" i="200"/>
  <c r="E699" i="200"/>
  <c r="E694" i="200"/>
  <c r="E691" i="200"/>
  <c r="E698" i="200"/>
  <c r="Q686" i="200"/>
  <c r="D686" i="200"/>
  <c r="E695" i="200"/>
  <c r="E690" i="200"/>
  <c r="L678" i="200"/>
  <c r="N678" i="200" s="1"/>
  <c r="F678" i="200"/>
  <c r="H678" i="200" s="1"/>
  <c r="I678" i="200"/>
  <c r="K678" i="200" s="1"/>
  <c r="F682" i="200"/>
  <c r="H682" i="200" s="1"/>
  <c r="L682" i="200"/>
  <c r="N682" i="200" s="1"/>
  <c r="I682" i="200"/>
  <c r="K682" i="200" s="1"/>
  <c r="Q550" i="200"/>
  <c r="L586" i="200"/>
  <c r="N586" i="200" s="1"/>
  <c r="F586" i="200"/>
  <c r="H586" i="200" s="1"/>
  <c r="I586" i="200"/>
  <c r="K586" i="200" s="1"/>
  <c r="O562" i="200"/>
  <c r="Q562" i="200" s="1"/>
  <c r="F569" i="200"/>
  <c r="H557" i="200"/>
  <c r="F581" i="200"/>
  <c r="H581" i="200" s="1"/>
  <c r="I581" i="200"/>
  <c r="K581" i="200" s="1"/>
  <c r="L581" i="200"/>
  <c r="N581" i="200" s="1"/>
  <c r="B584" i="200"/>
  <c r="D584" i="200" s="1"/>
  <c r="B580" i="200"/>
  <c r="D580" i="200" s="1"/>
  <c r="B585" i="200"/>
  <c r="D585" i="200" s="1"/>
  <c r="B581" i="200"/>
  <c r="D581" i="200" s="1"/>
  <c r="B577" i="200"/>
  <c r="D577" i="200" s="1"/>
  <c r="B582" i="200"/>
  <c r="D582" i="200" s="1"/>
  <c r="B586" i="200"/>
  <c r="D586" i="200" s="1"/>
  <c r="B578" i="200"/>
  <c r="D578" i="200" s="1"/>
  <c r="B583" i="200"/>
  <c r="D583" i="200" s="1"/>
  <c r="B587" i="200"/>
  <c r="D587" i="200" s="1"/>
  <c r="B579" i="200"/>
  <c r="D579" i="200" s="1"/>
  <c r="L582" i="200"/>
  <c r="N582" i="200" s="1"/>
  <c r="F582" i="200"/>
  <c r="H582" i="200" s="1"/>
  <c r="I582" i="200"/>
  <c r="K582" i="200" s="1"/>
  <c r="I569" i="200"/>
  <c r="K557" i="200"/>
  <c r="E588" i="200"/>
  <c r="F576" i="200"/>
  <c r="I576" i="200"/>
  <c r="D576" i="200"/>
  <c r="L576" i="200"/>
  <c r="I579" i="200"/>
  <c r="K579" i="200" s="1"/>
  <c r="L579" i="200"/>
  <c r="N579" i="200" s="1"/>
  <c r="F579" i="200"/>
  <c r="H579" i="200" s="1"/>
  <c r="L578" i="200"/>
  <c r="N578" i="200" s="1"/>
  <c r="F578" i="200"/>
  <c r="H578" i="200" s="1"/>
  <c r="I578" i="200"/>
  <c r="K578" i="200" s="1"/>
  <c r="F577" i="200"/>
  <c r="H577" i="200" s="1"/>
  <c r="I577" i="200"/>
  <c r="K577" i="200" s="1"/>
  <c r="L577" i="200"/>
  <c r="N577" i="200" s="1"/>
  <c r="F580" i="200"/>
  <c r="H580" i="200" s="1"/>
  <c r="I580" i="200"/>
  <c r="K580" i="200" s="1"/>
  <c r="L580" i="200"/>
  <c r="N580" i="200" s="1"/>
  <c r="I583" i="200"/>
  <c r="K583" i="200" s="1"/>
  <c r="L583" i="200"/>
  <c r="N583" i="200" s="1"/>
  <c r="F583" i="200"/>
  <c r="H583" i="200" s="1"/>
  <c r="O563" i="200"/>
  <c r="Q563" i="200" s="1"/>
  <c r="O558" i="200"/>
  <c r="Q558" i="200" s="1"/>
  <c r="O559" i="200"/>
  <c r="Q559" i="200" s="1"/>
  <c r="N557" i="200"/>
  <c r="L569" i="200"/>
  <c r="Q566" i="200"/>
  <c r="F585" i="200"/>
  <c r="H585" i="200" s="1"/>
  <c r="I585" i="200"/>
  <c r="K585" i="200" s="1"/>
  <c r="L585" i="200"/>
  <c r="N585" i="200" s="1"/>
  <c r="F584" i="200"/>
  <c r="H584" i="200" s="1"/>
  <c r="I584" i="200"/>
  <c r="K584" i="200" s="1"/>
  <c r="L584" i="200"/>
  <c r="N584" i="200" s="1"/>
  <c r="I587" i="200"/>
  <c r="K587" i="200" s="1"/>
  <c r="L587" i="200"/>
  <c r="N587" i="200" s="1"/>
  <c r="F587" i="200"/>
  <c r="H587" i="200" s="1"/>
  <c r="Q561" i="200"/>
  <c r="O428" i="200"/>
  <c r="Q428" i="200" s="1"/>
  <c r="O434" i="200"/>
  <c r="Q434" i="200" s="1"/>
  <c r="L452" i="200"/>
  <c r="N452" i="200" s="1"/>
  <c r="F452" i="200"/>
  <c r="H452" i="200" s="1"/>
  <c r="I452" i="200"/>
  <c r="K452" i="200" s="1"/>
  <c r="O425" i="200"/>
  <c r="Q425" i="200" s="1"/>
  <c r="O426" i="200"/>
  <c r="Q426" i="200" s="1"/>
  <c r="L445" i="200"/>
  <c r="N445" i="200" s="1"/>
  <c r="I445" i="200"/>
  <c r="K445" i="200" s="1"/>
  <c r="F445" i="200"/>
  <c r="H445" i="200" s="1"/>
  <c r="F451" i="200"/>
  <c r="H451" i="200" s="1"/>
  <c r="I451" i="200"/>
  <c r="K451" i="200" s="1"/>
  <c r="L451" i="200"/>
  <c r="N451" i="200" s="1"/>
  <c r="I454" i="200"/>
  <c r="K454" i="200" s="1"/>
  <c r="L454" i="200"/>
  <c r="N454" i="200" s="1"/>
  <c r="F454" i="200"/>
  <c r="H454" i="200" s="1"/>
  <c r="O430" i="200"/>
  <c r="Q430" i="200" s="1"/>
  <c r="L449" i="200"/>
  <c r="N449" i="200" s="1"/>
  <c r="F449" i="200"/>
  <c r="H449" i="200" s="1"/>
  <c r="I449" i="200"/>
  <c r="K449" i="200" s="1"/>
  <c r="L448" i="200"/>
  <c r="N448" i="200" s="1"/>
  <c r="F448" i="200"/>
  <c r="H448" i="200" s="1"/>
  <c r="I448" i="200"/>
  <c r="K448" i="200" s="1"/>
  <c r="I444" i="200"/>
  <c r="K444" i="200" s="1"/>
  <c r="F444" i="200"/>
  <c r="H444" i="200" s="1"/>
  <c r="L444" i="200"/>
  <c r="N444" i="200" s="1"/>
  <c r="E470" i="200"/>
  <c r="E466" i="200"/>
  <c r="E462" i="200"/>
  <c r="Q458" i="200"/>
  <c r="E469" i="200"/>
  <c r="E464" i="200"/>
  <c r="E471" i="200"/>
  <c r="E465" i="200"/>
  <c r="E473" i="200"/>
  <c r="E468" i="200"/>
  <c r="D458" i="200"/>
  <c r="E463" i="200"/>
  <c r="E472" i="200"/>
  <c r="E467" i="200"/>
  <c r="B462" i="200"/>
  <c r="F436" i="200"/>
  <c r="H424" i="200"/>
  <c r="K424" i="200"/>
  <c r="I436" i="200"/>
  <c r="B451" i="200"/>
  <c r="D451" i="200" s="1"/>
  <c r="B447" i="200"/>
  <c r="D447" i="200" s="1"/>
  <c r="B453" i="200"/>
  <c r="D453" i="200" s="1"/>
  <c r="B454" i="200"/>
  <c r="D454" i="200" s="1"/>
  <c r="B449" i="200"/>
  <c r="D449" i="200" s="1"/>
  <c r="B452" i="200"/>
  <c r="D452" i="200" s="1"/>
  <c r="B446" i="200"/>
  <c r="D446" i="200" s="1"/>
  <c r="B445" i="200"/>
  <c r="D445" i="200" s="1"/>
  <c r="B450" i="200"/>
  <c r="D450" i="200" s="1"/>
  <c r="B444" i="200"/>
  <c r="D444" i="200" s="1"/>
  <c r="B448" i="200"/>
  <c r="D448" i="200" s="1"/>
  <c r="L453" i="200"/>
  <c r="N453" i="200" s="1"/>
  <c r="F453" i="200"/>
  <c r="H453" i="200" s="1"/>
  <c r="I453" i="200"/>
  <c r="K453" i="200" s="1"/>
  <c r="F447" i="200"/>
  <c r="H447" i="200" s="1"/>
  <c r="L447" i="200"/>
  <c r="N447" i="200" s="1"/>
  <c r="I447" i="200"/>
  <c r="K447" i="200" s="1"/>
  <c r="I446" i="200"/>
  <c r="K446" i="200" s="1"/>
  <c r="L446" i="200"/>
  <c r="N446" i="200" s="1"/>
  <c r="F446" i="200"/>
  <c r="H446" i="200" s="1"/>
  <c r="L436" i="200"/>
  <c r="N424" i="200"/>
  <c r="O432" i="200"/>
  <c r="Q432" i="200" s="1"/>
  <c r="O435" i="200"/>
  <c r="Q435" i="200" s="1"/>
  <c r="O405" i="200"/>
  <c r="Q405" i="200" s="1"/>
  <c r="Q417" i="200" s="1"/>
  <c r="E455" i="200"/>
  <c r="L443" i="200"/>
  <c r="D443" i="200"/>
  <c r="F443" i="200"/>
  <c r="I443" i="200"/>
  <c r="I450" i="200"/>
  <c r="K450" i="200" s="1"/>
  <c r="L450" i="200"/>
  <c r="N450" i="200" s="1"/>
  <c r="F450" i="200"/>
  <c r="H450" i="200" s="1"/>
  <c r="O427" i="200"/>
  <c r="Q427" i="200" s="1"/>
  <c r="O433" i="200"/>
  <c r="Q433" i="200" s="1"/>
  <c r="F330" i="200"/>
  <c r="H330" i="200" s="1"/>
  <c r="L330" i="200"/>
  <c r="N330" i="200" s="1"/>
  <c r="I330" i="200"/>
  <c r="K330" i="200" s="1"/>
  <c r="Q314" i="200"/>
  <c r="O317" i="200"/>
  <c r="Q317" i="200" s="1"/>
  <c r="O291" i="200"/>
  <c r="Q291" i="200" s="1"/>
  <c r="Q303" i="200" s="1"/>
  <c r="F333" i="200"/>
  <c r="H333" i="200" s="1"/>
  <c r="L333" i="200"/>
  <c r="N333" i="200" s="1"/>
  <c r="I333" i="200"/>
  <c r="K333" i="200" s="1"/>
  <c r="L338" i="200"/>
  <c r="N338" i="200" s="1"/>
  <c r="F338" i="200"/>
  <c r="H338" i="200" s="1"/>
  <c r="I338" i="200"/>
  <c r="K338" i="200" s="1"/>
  <c r="L331" i="200"/>
  <c r="N331" i="200" s="1"/>
  <c r="I331" i="200"/>
  <c r="K331" i="200" s="1"/>
  <c r="F331" i="200"/>
  <c r="H331" i="200" s="1"/>
  <c r="I336" i="200"/>
  <c r="K336" i="200" s="1"/>
  <c r="F336" i="200"/>
  <c r="H336" i="200" s="1"/>
  <c r="L336" i="200"/>
  <c r="N336" i="200" s="1"/>
  <c r="K310" i="200"/>
  <c r="I322" i="200"/>
  <c r="O318" i="200"/>
  <c r="Q318" i="200" s="1"/>
  <c r="O315" i="200"/>
  <c r="Q315" i="200" s="1"/>
  <c r="O321" i="200"/>
  <c r="Q321" i="200" s="1"/>
  <c r="I334" i="200"/>
  <c r="K334" i="200" s="1"/>
  <c r="L334" i="200"/>
  <c r="N334" i="200" s="1"/>
  <c r="F334" i="200"/>
  <c r="H334" i="200" s="1"/>
  <c r="L339" i="200"/>
  <c r="N339" i="200" s="1"/>
  <c r="I339" i="200"/>
  <c r="K339" i="200" s="1"/>
  <c r="F339" i="200"/>
  <c r="H339" i="200" s="1"/>
  <c r="F337" i="200"/>
  <c r="H337" i="200" s="1"/>
  <c r="I337" i="200"/>
  <c r="K337" i="200" s="1"/>
  <c r="L337" i="200"/>
  <c r="N337" i="200" s="1"/>
  <c r="I340" i="200"/>
  <c r="K340" i="200" s="1"/>
  <c r="L340" i="200"/>
  <c r="N340" i="200" s="1"/>
  <c r="F340" i="200"/>
  <c r="H340" i="200" s="1"/>
  <c r="H310" i="200"/>
  <c r="F322" i="200"/>
  <c r="O320" i="200"/>
  <c r="Q320" i="200" s="1"/>
  <c r="L335" i="200"/>
  <c r="N335" i="200" s="1"/>
  <c r="I335" i="200"/>
  <c r="K335" i="200" s="1"/>
  <c r="F335" i="200"/>
  <c r="H335" i="200" s="1"/>
  <c r="E356" i="200"/>
  <c r="E352" i="200"/>
  <c r="E348" i="200"/>
  <c r="Q344" i="200"/>
  <c r="E355" i="200"/>
  <c r="E350" i="200"/>
  <c r="D344" i="200"/>
  <c r="E351" i="200"/>
  <c r="E354" i="200"/>
  <c r="E353" i="200"/>
  <c r="B348" i="200"/>
  <c r="E349" i="200"/>
  <c r="E359" i="200"/>
  <c r="E358" i="200"/>
  <c r="E357" i="200"/>
  <c r="N310" i="200"/>
  <c r="L322" i="200"/>
  <c r="O316" i="200"/>
  <c r="Q316" i="200" s="1"/>
  <c r="B337" i="200"/>
  <c r="D337" i="200" s="1"/>
  <c r="B333" i="200"/>
  <c r="D333" i="200" s="1"/>
  <c r="B339" i="200"/>
  <c r="D339" i="200" s="1"/>
  <c r="B334" i="200"/>
  <c r="D334" i="200" s="1"/>
  <c r="B330" i="200"/>
  <c r="D330" i="200" s="1"/>
  <c r="B338" i="200"/>
  <c r="D338" i="200" s="1"/>
  <c r="B340" i="200"/>
  <c r="D340" i="200" s="1"/>
  <c r="B336" i="200"/>
  <c r="D336" i="200" s="1"/>
  <c r="B335" i="200"/>
  <c r="D335" i="200" s="1"/>
  <c r="B332" i="200"/>
  <c r="D332" i="200" s="1"/>
  <c r="B331" i="200"/>
  <c r="D331" i="200" s="1"/>
  <c r="E341" i="200"/>
  <c r="I329" i="200"/>
  <c r="L329" i="200"/>
  <c r="D329" i="200"/>
  <c r="F329" i="200"/>
  <c r="I332" i="200"/>
  <c r="K332" i="200" s="1"/>
  <c r="F332" i="200"/>
  <c r="H332" i="200" s="1"/>
  <c r="L332" i="200"/>
  <c r="N332" i="200" s="1"/>
  <c r="L223" i="200"/>
  <c r="N223" i="200" s="1"/>
  <c r="I223" i="200"/>
  <c r="K223" i="200" s="1"/>
  <c r="F223" i="200"/>
  <c r="H223" i="200" s="1"/>
  <c r="F218" i="200"/>
  <c r="H218" i="200" s="1"/>
  <c r="L218" i="200"/>
  <c r="N218" i="200" s="1"/>
  <c r="I218" i="200"/>
  <c r="K218" i="200" s="1"/>
  <c r="F225" i="200"/>
  <c r="H225" i="200" s="1"/>
  <c r="I225" i="200"/>
  <c r="K225" i="200" s="1"/>
  <c r="L225" i="200"/>
  <c r="N225" i="200" s="1"/>
  <c r="O200" i="200"/>
  <c r="Q200" i="200" s="1"/>
  <c r="O205" i="200"/>
  <c r="Q205" i="200" s="1"/>
  <c r="H196" i="200"/>
  <c r="F208" i="200"/>
  <c r="L208" i="200"/>
  <c r="N196" i="200"/>
  <c r="O199" i="200"/>
  <c r="Q199" i="200" s="1"/>
  <c r="O203" i="200"/>
  <c r="Q203" i="200" s="1"/>
  <c r="O207" i="200"/>
  <c r="Q207" i="200" s="1"/>
  <c r="L216" i="200"/>
  <c r="N216" i="200" s="1"/>
  <c r="I216" i="200"/>
  <c r="K216" i="200" s="1"/>
  <c r="F216" i="200"/>
  <c r="H216" i="200" s="1"/>
  <c r="F226" i="200"/>
  <c r="H226" i="200" s="1"/>
  <c r="L226" i="200"/>
  <c r="N226" i="200" s="1"/>
  <c r="I226" i="200"/>
  <c r="K226" i="200" s="1"/>
  <c r="I220" i="200"/>
  <c r="K220" i="200" s="1"/>
  <c r="L220" i="200"/>
  <c r="N220" i="200" s="1"/>
  <c r="F220" i="200"/>
  <c r="H220" i="200" s="1"/>
  <c r="Q206" i="200"/>
  <c r="I208" i="200"/>
  <c r="K196" i="200"/>
  <c r="F215" i="200"/>
  <c r="E227" i="200"/>
  <c r="L215" i="200"/>
  <c r="I215" i="200"/>
  <c r="D215" i="200"/>
  <c r="B225" i="200"/>
  <c r="D225" i="200" s="1"/>
  <c r="B221" i="200"/>
  <c r="B217" i="200"/>
  <c r="D217" i="200" s="1"/>
  <c r="B226" i="200"/>
  <c r="D226" i="200" s="1"/>
  <c r="B222" i="200"/>
  <c r="D222" i="200" s="1"/>
  <c r="B218" i="200"/>
  <c r="D218" i="200" s="1"/>
  <c r="B223" i="200"/>
  <c r="D223" i="200" s="1"/>
  <c r="B224" i="200"/>
  <c r="D224" i="200" s="1"/>
  <c r="B219" i="200"/>
  <c r="D219" i="200" s="1"/>
  <c r="B216" i="200"/>
  <c r="D216" i="200" s="1"/>
  <c r="B220" i="200"/>
  <c r="D220" i="200" s="1"/>
  <c r="F217" i="200"/>
  <c r="H217" i="200" s="1"/>
  <c r="I217" i="200"/>
  <c r="K217" i="200" s="1"/>
  <c r="L217" i="200"/>
  <c r="N217" i="200" s="1"/>
  <c r="I224" i="200"/>
  <c r="K224" i="200" s="1"/>
  <c r="L224" i="200"/>
  <c r="N224" i="200" s="1"/>
  <c r="F224" i="200"/>
  <c r="H224" i="200" s="1"/>
  <c r="O204" i="200"/>
  <c r="Q204" i="200" s="1"/>
  <c r="O202" i="200"/>
  <c r="Q202" i="200" s="1"/>
  <c r="O197" i="200"/>
  <c r="Q197" i="200" s="1"/>
  <c r="F222" i="200"/>
  <c r="H222" i="200" s="1"/>
  <c r="I222" i="200"/>
  <c r="K222" i="200" s="1"/>
  <c r="L222" i="200"/>
  <c r="N222" i="200" s="1"/>
  <c r="L219" i="200"/>
  <c r="N219" i="200" s="1"/>
  <c r="F219" i="200"/>
  <c r="H219" i="200" s="1"/>
  <c r="I219" i="200"/>
  <c r="K219" i="200" s="1"/>
  <c r="F221" i="200"/>
  <c r="H221" i="200" s="1"/>
  <c r="I221" i="200"/>
  <c r="K221" i="200" s="1"/>
  <c r="L221" i="200"/>
  <c r="N221" i="200" s="1"/>
  <c r="D221" i="200"/>
  <c r="E244" i="200"/>
  <c r="E240" i="200"/>
  <c r="E236" i="200"/>
  <c r="E245" i="200"/>
  <c r="E241" i="200"/>
  <c r="E237" i="200"/>
  <c r="B234" i="200"/>
  <c r="E243" i="200"/>
  <c r="E238" i="200"/>
  <c r="E235" i="200"/>
  <c r="E242" i="200"/>
  <c r="Q230" i="200"/>
  <c r="D230" i="200"/>
  <c r="E239" i="200"/>
  <c r="E234" i="200"/>
  <c r="O177" i="200"/>
  <c r="Q177" i="200" s="1"/>
  <c r="Q189" i="200" s="1"/>
  <c r="B3626" i="199"/>
  <c r="D3626" i="199" s="1"/>
  <c r="B3622" i="199"/>
  <c r="D3622" i="199" s="1"/>
  <c r="B3627" i="199"/>
  <c r="B3625" i="199"/>
  <c r="D3625" i="199" s="1"/>
  <c r="B3619" i="199"/>
  <c r="D3619" i="199" s="1"/>
  <c r="B3624" i="199"/>
  <c r="D3624" i="199" s="1"/>
  <c r="B3620" i="199"/>
  <c r="D3620" i="199" s="1"/>
  <c r="B3621" i="199"/>
  <c r="D3621" i="199" s="1"/>
  <c r="B3617" i="199"/>
  <c r="D3617" i="199" s="1"/>
  <c r="B3623" i="199"/>
  <c r="D3623" i="199" s="1"/>
  <c r="B3618" i="199"/>
  <c r="D3618" i="199" s="1"/>
  <c r="G3620" i="199"/>
  <c r="G3627" i="199"/>
  <c r="D3627" i="199"/>
  <c r="G3618" i="199"/>
  <c r="G3625" i="199"/>
  <c r="G3623" i="199"/>
  <c r="G3624" i="199"/>
  <c r="G3616" i="199"/>
  <c r="D3616" i="199"/>
  <c r="E3628" i="199"/>
  <c r="G3619" i="199"/>
  <c r="G3626" i="199"/>
  <c r="I3604" i="199"/>
  <c r="I3598" i="199"/>
  <c r="G3617" i="199"/>
  <c r="G3622" i="199"/>
  <c r="E3646" i="199"/>
  <c r="E3642" i="199"/>
  <c r="E3638" i="199"/>
  <c r="B3635" i="199"/>
  <c r="B3650" i="199"/>
  <c r="E3643" i="199"/>
  <c r="E3640" i="199"/>
  <c r="E3635" i="199"/>
  <c r="D3631" i="199"/>
  <c r="E3645" i="199"/>
  <c r="E3637" i="199"/>
  <c r="I3631" i="199"/>
  <c r="E3644" i="199"/>
  <c r="E3639" i="199"/>
  <c r="E3641" i="199"/>
  <c r="E3636" i="199"/>
  <c r="G3621" i="199"/>
  <c r="G3411" i="199"/>
  <c r="G3410" i="199"/>
  <c r="G3413" i="199"/>
  <c r="G3412" i="199"/>
  <c r="I3381" i="199"/>
  <c r="I3396" i="199"/>
  <c r="I3391" i="199"/>
  <c r="D3407" i="199"/>
  <c r="G3407" i="199"/>
  <c r="E3419" i="199"/>
  <c r="G3414" i="199"/>
  <c r="G3417" i="199"/>
  <c r="G3416" i="199"/>
  <c r="E3437" i="199"/>
  <c r="E3433" i="199"/>
  <c r="E3429" i="199"/>
  <c r="B3426" i="199"/>
  <c r="B3441" i="199"/>
  <c r="E3434" i="199"/>
  <c r="E3430" i="199"/>
  <c r="E3426" i="199"/>
  <c r="I3422" i="199"/>
  <c r="E3435" i="199"/>
  <c r="E3431" i="199"/>
  <c r="E3427" i="199"/>
  <c r="D3422" i="199"/>
  <c r="E3432" i="199"/>
  <c r="E3428" i="199"/>
  <c r="E3436" i="199"/>
  <c r="G3415" i="199"/>
  <c r="G3418" i="199"/>
  <c r="I3399" i="199"/>
  <c r="I3394" i="199"/>
  <c r="B3417" i="199"/>
  <c r="D3417" i="199" s="1"/>
  <c r="B3413" i="199"/>
  <c r="D3413" i="199" s="1"/>
  <c r="I3413" i="199" s="1"/>
  <c r="B3409" i="199"/>
  <c r="D3409" i="199" s="1"/>
  <c r="B3418" i="199"/>
  <c r="D3418" i="199" s="1"/>
  <c r="B3414" i="199"/>
  <c r="D3414" i="199" s="1"/>
  <c r="B3410" i="199"/>
  <c r="D3410" i="199" s="1"/>
  <c r="I3410" i="199" s="1"/>
  <c r="B3415" i="199"/>
  <c r="D3415" i="199" s="1"/>
  <c r="B3411" i="199"/>
  <c r="D3411" i="199" s="1"/>
  <c r="I3411" i="199" s="1"/>
  <c r="B3412" i="199"/>
  <c r="D3412" i="199" s="1"/>
  <c r="B3416" i="199"/>
  <c r="D3416" i="199" s="1"/>
  <c r="I3416" i="199" s="1"/>
  <c r="B3408" i="199"/>
  <c r="D3408" i="199" s="1"/>
  <c r="G3409" i="199"/>
  <c r="G3408" i="199"/>
  <c r="G3170" i="199"/>
  <c r="G3168" i="199"/>
  <c r="G3164" i="199"/>
  <c r="G3163" i="199"/>
  <c r="I3149" i="199"/>
  <c r="I3150" i="199"/>
  <c r="G3169" i="199"/>
  <c r="G3167" i="199"/>
  <c r="I3143" i="199"/>
  <c r="I3152" i="199"/>
  <c r="I3141" i="199"/>
  <c r="E3172" i="199"/>
  <c r="G3160" i="199"/>
  <c r="D3160" i="199"/>
  <c r="G3166" i="199"/>
  <c r="E3188" i="199"/>
  <c r="E3184" i="199"/>
  <c r="E3180" i="199"/>
  <c r="D3175" i="199"/>
  <c r="E3187" i="199"/>
  <c r="E3179" i="199"/>
  <c r="E3189" i="199"/>
  <c r="E3186" i="199"/>
  <c r="E3181" i="199"/>
  <c r="B3194" i="199"/>
  <c r="E3183" i="199"/>
  <c r="B3179" i="199"/>
  <c r="E3185" i="199"/>
  <c r="I3175" i="199"/>
  <c r="E3190" i="199"/>
  <c r="E3182" i="199"/>
  <c r="G3171" i="199"/>
  <c r="G3162" i="199"/>
  <c r="G3165" i="199"/>
  <c r="G3161" i="199"/>
  <c r="B3168" i="199"/>
  <c r="D3168" i="199" s="1"/>
  <c r="B3164" i="199"/>
  <c r="D3164" i="199" s="1"/>
  <c r="I3164" i="199" s="1"/>
  <c r="B3171" i="199"/>
  <c r="D3171" i="199" s="1"/>
  <c r="B3165" i="199"/>
  <c r="D3165" i="199" s="1"/>
  <c r="B3163" i="199"/>
  <c r="D3163" i="199" s="1"/>
  <c r="I3163" i="199" s="1"/>
  <c r="B3170" i="199"/>
  <c r="D3170" i="199" s="1"/>
  <c r="I3170" i="199" s="1"/>
  <c r="B3162" i="199"/>
  <c r="D3162" i="199" s="1"/>
  <c r="B3169" i="199"/>
  <c r="D3169" i="199" s="1"/>
  <c r="I3169" i="199" s="1"/>
  <c r="B3167" i="199"/>
  <c r="D3167" i="199" s="1"/>
  <c r="I3167" i="199" s="1"/>
  <c r="B3161" i="199"/>
  <c r="D3161" i="199" s="1"/>
  <c r="B3166" i="199"/>
  <c r="D3166" i="199" s="1"/>
  <c r="I3166" i="199" s="1"/>
  <c r="I3146" i="199"/>
  <c r="I3151" i="199"/>
  <c r="G2978" i="199"/>
  <c r="G2972" i="199"/>
  <c r="G2975" i="199"/>
  <c r="B2980" i="199"/>
  <c r="D2980" i="199" s="1"/>
  <c r="B2976" i="199"/>
  <c r="B2981" i="199"/>
  <c r="D2981" i="199" s="1"/>
  <c r="B2979" i="199"/>
  <c r="B2972" i="199"/>
  <c r="D2972" i="199" s="1"/>
  <c r="B2978" i="199"/>
  <c r="D2978" i="199" s="1"/>
  <c r="B2973" i="199"/>
  <c r="B2974" i="199"/>
  <c r="B2977" i="199"/>
  <c r="D2977" i="199" s="1"/>
  <c r="B2975" i="199"/>
  <c r="D2975" i="199" s="1"/>
  <c r="B2971" i="199"/>
  <c r="D2971" i="199" s="1"/>
  <c r="D2970" i="199"/>
  <c r="G2970" i="199"/>
  <c r="E2982" i="199"/>
  <c r="E3000" i="199"/>
  <c r="B3004" i="199"/>
  <c r="E2998" i="199"/>
  <c r="E2996" i="199"/>
  <c r="E2992" i="199"/>
  <c r="B2989" i="199"/>
  <c r="E2994" i="199"/>
  <c r="E2989" i="199"/>
  <c r="D2985" i="199"/>
  <c r="E2999" i="199"/>
  <c r="E2997" i="199"/>
  <c r="E2991" i="199"/>
  <c r="E2995" i="199"/>
  <c r="E2990" i="199"/>
  <c r="I2985" i="199"/>
  <c r="E2993" i="199"/>
  <c r="G2977" i="199"/>
  <c r="G2976" i="199"/>
  <c r="D2976" i="199"/>
  <c r="G2973" i="199"/>
  <c r="D2973" i="199"/>
  <c r="G2980" i="199"/>
  <c r="G2981" i="199"/>
  <c r="D2974" i="199"/>
  <c r="G2974" i="199"/>
  <c r="G2971" i="199"/>
  <c r="G2979" i="199"/>
  <c r="D2979" i="199"/>
  <c r="I2706" i="199"/>
  <c r="I2704" i="199"/>
  <c r="G2725" i="199"/>
  <c r="G2727" i="199"/>
  <c r="G2726" i="199"/>
  <c r="G2732" i="199"/>
  <c r="I2709" i="199"/>
  <c r="I2708" i="199"/>
  <c r="G2729" i="199"/>
  <c r="G2724" i="199"/>
  <c r="G2730" i="199"/>
  <c r="G2731" i="199"/>
  <c r="E2753" i="199"/>
  <c r="E2749" i="199"/>
  <c r="E2745" i="199"/>
  <c r="B2742" i="199"/>
  <c r="B2757" i="199"/>
  <c r="E2750" i="199"/>
  <c r="E2746" i="199"/>
  <c r="E2742" i="199"/>
  <c r="I2738" i="199"/>
  <c r="D2738" i="199"/>
  <c r="E2751" i="199"/>
  <c r="E2743" i="199"/>
  <c r="E2752" i="199"/>
  <c r="E2747" i="199"/>
  <c r="E2744" i="199"/>
  <c r="E2748" i="199"/>
  <c r="G2728" i="199"/>
  <c r="G2734" i="199"/>
  <c r="E2735" i="199"/>
  <c r="G2723" i="199"/>
  <c r="D2723" i="199"/>
  <c r="B2733" i="199"/>
  <c r="D2733" i="199" s="1"/>
  <c r="B2734" i="199"/>
  <c r="D2734" i="199" s="1"/>
  <c r="B2727" i="199"/>
  <c r="D2727" i="199" s="1"/>
  <c r="I2727" i="199" s="1"/>
  <c r="B2731" i="199"/>
  <c r="D2731" i="199" s="1"/>
  <c r="B2725" i="199"/>
  <c r="D2725" i="199" s="1"/>
  <c r="B2728" i="199"/>
  <c r="D2728" i="199" s="1"/>
  <c r="B2724" i="199"/>
  <c r="D2724" i="199" s="1"/>
  <c r="I2724" i="199" s="1"/>
  <c r="B2732" i="199"/>
  <c r="D2732" i="199" s="1"/>
  <c r="I2732" i="199" s="1"/>
  <c r="B2729" i="199"/>
  <c r="D2729" i="199" s="1"/>
  <c r="B2730" i="199"/>
  <c r="D2730" i="199" s="1"/>
  <c r="I2730" i="199" s="1"/>
  <c r="B2726" i="199"/>
  <c r="D2726" i="199" s="1"/>
  <c r="G2733" i="199"/>
  <c r="G2497" i="199"/>
  <c r="G2499" i="199"/>
  <c r="I2476" i="199"/>
  <c r="G2498" i="199"/>
  <c r="G2506" i="199"/>
  <c r="G2504" i="199"/>
  <c r="G2503" i="199"/>
  <c r="G2500" i="199"/>
  <c r="G2501" i="199"/>
  <c r="E2524" i="199"/>
  <c r="E2520" i="199"/>
  <c r="E2516" i="199"/>
  <c r="E2525" i="199"/>
  <c r="E2521" i="199"/>
  <c r="E2517" i="199"/>
  <c r="B2514" i="199"/>
  <c r="E2523" i="199"/>
  <c r="E2522" i="199"/>
  <c r="E2519" i="199"/>
  <c r="E2518" i="199"/>
  <c r="E2515" i="199"/>
  <c r="I2510" i="199"/>
  <c r="E2514" i="199"/>
  <c r="D2510" i="199"/>
  <c r="B2529" i="199"/>
  <c r="I2478" i="199"/>
  <c r="I2487" i="199"/>
  <c r="G2505" i="199"/>
  <c r="I2484" i="199"/>
  <c r="B2504" i="199"/>
  <c r="D2504" i="199" s="1"/>
  <c r="I2504" i="199" s="1"/>
  <c r="B2500" i="199"/>
  <c r="D2500" i="199" s="1"/>
  <c r="B2496" i="199"/>
  <c r="D2496" i="199" s="1"/>
  <c r="B2505" i="199"/>
  <c r="D2505" i="199" s="1"/>
  <c r="B2501" i="199"/>
  <c r="D2501" i="199" s="1"/>
  <c r="I2501" i="199" s="1"/>
  <c r="B2497" i="199"/>
  <c r="D2497" i="199" s="1"/>
  <c r="I2497" i="199" s="1"/>
  <c r="B2506" i="199"/>
  <c r="D2506" i="199" s="1"/>
  <c r="B2503" i="199"/>
  <c r="D2503" i="199" s="1"/>
  <c r="B2499" i="199"/>
  <c r="D2499" i="199" s="1"/>
  <c r="I2499" i="199" s="1"/>
  <c r="B2498" i="199"/>
  <c r="D2498" i="199" s="1"/>
  <c r="B2502" i="199"/>
  <c r="D2502" i="199" s="1"/>
  <c r="G2502" i="199"/>
  <c r="G2496" i="199"/>
  <c r="D2495" i="199"/>
  <c r="G2495" i="199"/>
  <c r="E2507" i="199"/>
  <c r="G2255" i="199"/>
  <c r="G2253" i="199"/>
  <c r="I2231" i="199"/>
  <c r="B2259" i="199"/>
  <c r="D2259" i="199" s="1"/>
  <c r="B2255" i="199"/>
  <c r="D2255" i="199" s="1"/>
  <c r="I2255" i="199" s="1"/>
  <c r="B2251" i="199"/>
  <c r="D2251" i="199" s="1"/>
  <c r="B2256" i="199"/>
  <c r="D2256" i="199" s="1"/>
  <c r="B2252" i="199"/>
  <c r="B2258" i="199"/>
  <c r="B2254" i="199"/>
  <c r="D2254" i="199" s="1"/>
  <c r="B2250" i="199"/>
  <c r="B2249" i="199"/>
  <c r="D2249" i="199" s="1"/>
  <c r="B2257" i="199"/>
  <c r="B2253" i="199"/>
  <c r="D2253" i="199" s="1"/>
  <c r="I2253" i="199" s="1"/>
  <c r="D2250" i="199"/>
  <c r="G2250" i="199"/>
  <c r="G2256" i="199"/>
  <c r="B2282" i="199"/>
  <c r="E2275" i="199"/>
  <c r="E2271" i="199"/>
  <c r="E2267" i="199"/>
  <c r="I2263" i="199"/>
  <c r="E2276" i="199"/>
  <c r="E2272" i="199"/>
  <c r="E2268" i="199"/>
  <c r="D2263" i="199"/>
  <c r="B2267" i="199"/>
  <c r="E2277" i="199"/>
  <c r="E2274" i="199"/>
  <c r="E2270" i="199"/>
  <c r="E2278" i="199"/>
  <c r="E2273" i="199"/>
  <c r="E2269" i="199"/>
  <c r="D2258" i="199"/>
  <c r="G2258" i="199"/>
  <c r="G2249" i="199"/>
  <c r="D2257" i="199"/>
  <c r="G2257" i="199"/>
  <c r="G2259" i="199"/>
  <c r="I2234" i="199"/>
  <c r="I2236" i="199"/>
  <c r="G2252" i="199"/>
  <c r="D2252" i="199"/>
  <c r="E2260" i="199"/>
  <c r="D2248" i="199"/>
  <c r="G2248" i="199"/>
  <c r="G2251" i="199"/>
  <c r="G2254" i="199"/>
  <c r="I2240" i="199"/>
  <c r="G2031" i="199"/>
  <c r="G2029" i="199"/>
  <c r="B2029" i="199"/>
  <c r="D2029" i="199" s="1"/>
  <c r="B2030" i="199"/>
  <c r="D2030" i="199" s="1"/>
  <c r="B2026" i="199"/>
  <c r="D2026" i="199" s="1"/>
  <c r="B2022" i="199"/>
  <c r="D2022" i="199" s="1"/>
  <c r="B2031" i="199"/>
  <c r="D2031" i="199" s="1"/>
  <c r="B2027" i="199"/>
  <c r="D2027" i="199" s="1"/>
  <c r="B2024" i="199"/>
  <c r="D2024" i="199" s="1"/>
  <c r="B2028" i="199"/>
  <c r="B2023" i="199"/>
  <c r="D2023" i="199" s="1"/>
  <c r="B2021" i="199"/>
  <c r="B2025" i="199"/>
  <c r="D2025" i="199" s="1"/>
  <c r="D2028" i="199"/>
  <c r="G2028" i="199"/>
  <c r="I2004" i="199"/>
  <c r="G2030" i="199"/>
  <c r="G2022" i="199"/>
  <c r="G2025" i="199"/>
  <c r="G2023" i="199"/>
  <c r="G2026" i="199"/>
  <c r="D2020" i="199"/>
  <c r="E2032" i="199"/>
  <c r="G2020" i="199"/>
  <c r="G2027" i="199"/>
  <c r="G2024" i="199"/>
  <c r="G2021" i="199"/>
  <c r="D2021" i="199"/>
  <c r="E2049" i="199"/>
  <c r="E2045" i="199"/>
  <c r="E2041" i="199"/>
  <c r="E2050" i="199"/>
  <c r="E2046" i="199"/>
  <c r="E2042" i="199"/>
  <c r="B2039" i="199"/>
  <c r="B2054" i="199"/>
  <c r="I2035" i="199"/>
  <c r="E2048" i="199"/>
  <c r="E2047" i="199"/>
  <c r="E2044" i="199"/>
  <c r="E2043" i="199"/>
  <c r="E2040" i="199"/>
  <c r="E2039" i="199"/>
  <c r="D2035" i="199"/>
  <c r="E1823" i="199"/>
  <c r="D1811" i="199"/>
  <c r="G1811" i="199"/>
  <c r="G1819" i="199"/>
  <c r="G1820" i="199"/>
  <c r="B1819" i="199"/>
  <c r="D1819" i="199" s="1"/>
  <c r="B1815" i="199"/>
  <c r="D1815" i="199" s="1"/>
  <c r="B1817" i="199"/>
  <c r="D1817" i="199" s="1"/>
  <c r="B1822" i="199"/>
  <c r="D1822" i="199" s="1"/>
  <c r="B1816" i="199"/>
  <c r="D1816" i="199" s="1"/>
  <c r="B1814" i="199"/>
  <c r="D1814" i="199" s="1"/>
  <c r="B1813" i="199"/>
  <c r="D1813" i="199" s="1"/>
  <c r="B1812" i="199"/>
  <c r="D1812" i="199" s="1"/>
  <c r="B1818" i="199"/>
  <c r="B1821" i="199"/>
  <c r="D1821" i="199" s="1"/>
  <c r="B1820" i="199"/>
  <c r="D1820" i="199" s="1"/>
  <c r="G1815" i="199"/>
  <c r="G1821" i="199"/>
  <c r="G1816" i="199"/>
  <c r="G1817" i="199"/>
  <c r="E1839" i="199"/>
  <c r="E1835" i="199"/>
  <c r="E1831" i="199"/>
  <c r="D1826" i="199"/>
  <c r="E1841" i="199"/>
  <c r="E1836" i="199"/>
  <c r="E1833" i="199"/>
  <c r="I1826" i="199"/>
  <c r="E1838" i="199"/>
  <c r="E1830" i="199"/>
  <c r="E1837" i="199"/>
  <c r="E1832" i="199"/>
  <c r="B1830" i="199"/>
  <c r="E1840" i="199"/>
  <c r="E1834" i="199"/>
  <c r="B1845" i="199"/>
  <c r="G1814" i="199"/>
  <c r="G1822" i="199"/>
  <c r="I1799" i="199"/>
  <c r="G1812" i="199"/>
  <c r="G1813" i="199"/>
  <c r="D1818" i="199"/>
  <c r="G1818" i="199"/>
  <c r="I1792" i="199"/>
  <c r="G1565" i="199"/>
  <c r="G1570" i="199"/>
  <c r="I1550" i="199"/>
  <c r="I1546" i="199"/>
  <c r="I1552" i="199"/>
  <c r="G1573" i="199"/>
  <c r="G1572" i="199"/>
  <c r="G1571" i="199"/>
  <c r="G1574" i="199"/>
  <c r="I1538" i="199"/>
  <c r="G1568" i="199"/>
  <c r="G1569" i="199"/>
  <c r="B1598" i="199"/>
  <c r="E1591" i="199"/>
  <c r="E1587" i="199"/>
  <c r="E1583" i="199"/>
  <c r="I1579" i="199"/>
  <c r="E1592" i="199"/>
  <c r="E1588" i="199"/>
  <c r="E1584" i="199"/>
  <c r="D1579" i="199"/>
  <c r="E1593" i="199"/>
  <c r="E1589" i="199"/>
  <c r="E1585" i="199"/>
  <c r="E1590" i="199"/>
  <c r="B1583" i="199"/>
  <c r="E1594" i="199"/>
  <c r="E1586" i="199"/>
  <c r="G1575" i="199"/>
  <c r="G1567" i="199"/>
  <c r="I1549" i="199"/>
  <c r="I1545" i="199"/>
  <c r="G1564" i="199"/>
  <c r="E1576" i="199"/>
  <c r="D1564" i="199"/>
  <c r="B1575" i="199"/>
  <c r="D1575" i="199" s="1"/>
  <c r="B1571" i="199"/>
  <c r="D1571" i="199" s="1"/>
  <c r="I1571" i="199" s="1"/>
  <c r="B1567" i="199"/>
  <c r="D1567" i="199" s="1"/>
  <c r="I1567" i="199" s="1"/>
  <c r="B1572" i="199"/>
  <c r="D1572" i="199" s="1"/>
  <c r="B1568" i="199"/>
  <c r="D1568" i="199" s="1"/>
  <c r="B1573" i="199"/>
  <c r="D1573" i="199" s="1"/>
  <c r="B1569" i="199"/>
  <c r="D1569" i="199" s="1"/>
  <c r="I1569" i="199" s="1"/>
  <c r="B1565" i="199"/>
  <c r="D1565" i="199" s="1"/>
  <c r="I1565" i="199" s="1"/>
  <c r="B1570" i="199"/>
  <c r="D1570" i="199" s="1"/>
  <c r="B1566" i="199"/>
  <c r="D1566" i="199" s="1"/>
  <c r="B1574" i="199"/>
  <c r="D1574" i="199" s="1"/>
  <c r="I1574" i="199" s="1"/>
  <c r="G1566" i="199"/>
  <c r="G1359" i="199"/>
  <c r="G1363" i="199"/>
  <c r="E1383" i="199"/>
  <c r="E1379" i="199"/>
  <c r="E1375" i="199"/>
  <c r="D1370" i="199"/>
  <c r="E1384" i="199"/>
  <c r="E1381" i="199"/>
  <c r="E1376" i="199"/>
  <c r="B1389" i="199"/>
  <c r="E1378" i="199"/>
  <c r="B1374" i="199"/>
  <c r="E1385" i="199"/>
  <c r="E1380" i="199"/>
  <c r="E1374" i="199"/>
  <c r="E1377" i="199"/>
  <c r="E1382" i="199"/>
  <c r="I1370" i="199"/>
  <c r="E1367" i="199"/>
  <c r="G1355" i="199"/>
  <c r="D1355" i="199"/>
  <c r="G1362" i="199"/>
  <c r="G1360" i="199"/>
  <c r="G1356" i="199"/>
  <c r="B1363" i="199"/>
  <c r="D1363" i="199" s="1"/>
  <c r="B1359" i="199"/>
  <c r="D1359" i="199" s="1"/>
  <c r="I1359" i="199" s="1"/>
  <c r="B1365" i="199"/>
  <c r="D1365" i="199" s="1"/>
  <c r="B1357" i="199"/>
  <c r="D1357" i="199" s="1"/>
  <c r="B1364" i="199"/>
  <c r="D1364" i="199" s="1"/>
  <c r="B1362" i="199"/>
  <c r="D1362" i="199" s="1"/>
  <c r="I1362" i="199" s="1"/>
  <c r="B1361" i="199"/>
  <c r="D1361" i="199" s="1"/>
  <c r="B1366" i="199"/>
  <c r="D1366" i="199" s="1"/>
  <c r="B1360" i="199"/>
  <c r="D1360" i="199" s="1"/>
  <c r="B1356" i="199"/>
  <c r="D1356" i="199" s="1"/>
  <c r="B1358" i="199"/>
  <c r="D1358" i="199" s="1"/>
  <c r="G1365" i="199"/>
  <c r="G1357" i="199"/>
  <c r="G1358" i="199"/>
  <c r="G1364" i="199"/>
  <c r="G1361" i="199"/>
  <c r="G1366" i="199"/>
  <c r="G1112" i="199"/>
  <c r="I1091" i="199"/>
  <c r="I1095" i="199"/>
  <c r="I1097" i="199"/>
  <c r="E1120" i="199"/>
  <c r="D1108" i="199"/>
  <c r="G1108" i="199"/>
  <c r="G1116" i="199"/>
  <c r="E1136" i="199"/>
  <c r="E1132" i="199"/>
  <c r="E1128" i="199"/>
  <c r="D1123" i="199"/>
  <c r="E1137" i="199"/>
  <c r="E1133" i="199"/>
  <c r="E1130" i="199"/>
  <c r="I1123" i="199"/>
  <c r="B1142" i="199"/>
  <c r="E1135" i="199"/>
  <c r="E1127" i="199"/>
  <c r="E1131" i="199"/>
  <c r="E1138" i="199"/>
  <c r="E1134" i="199"/>
  <c r="E1129" i="199"/>
  <c r="B1127" i="199"/>
  <c r="G1111" i="199"/>
  <c r="G1118" i="199"/>
  <c r="I1089" i="199"/>
  <c r="G1114" i="199"/>
  <c r="G1117" i="199"/>
  <c r="B1116" i="199"/>
  <c r="D1116" i="199" s="1"/>
  <c r="I1116" i="199" s="1"/>
  <c r="B1112" i="199"/>
  <c r="D1112" i="199" s="1"/>
  <c r="B1114" i="199"/>
  <c r="D1114" i="199" s="1"/>
  <c r="B1119" i="199"/>
  <c r="B1113" i="199"/>
  <c r="B1111" i="199"/>
  <c r="D1111" i="199" s="1"/>
  <c r="B1110" i="199"/>
  <c r="B1109" i="199"/>
  <c r="D1109" i="199" s="1"/>
  <c r="B1115" i="199"/>
  <c r="B1118" i="199"/>
  <c r="D1118" i="199" s="1"/>
  <c r="B1117" i="199"/>
  <c r="D1117" i="199" s="1"/>
  <c r="G1113" i="199"/>
  <c r="D1113" i="199"/>
  <c r="G1109" i="199"/>
  <c r="D1110" i="199"/>
  <c r="G1110" i="199"/>
  <c r="D1115" i="199"/>
  <c r="G1115" i="199"/>
  <c r="G1119" i="199"/>
  <c r="D1119" i="199"/>
  <c r="I1093" i="199"/>
  <c r="G906" i="199"/>
  <c r="G903" i="199"/>
  <c r="G910" i="199"/>
  <c r="E929" i="199"/>
  <c r="E925" i="199"/>
  <c r="E921" i="199"/>
  <c r="B918" i="199"/>
  <c r="B933" i="199"/>
  <c r="E926" i="199"/>
  <c r="E922" i="199"/>
  <c r="E918" i="199"/>
  <c r="I914" i="199"/>
  <c r="E928" i="199"/>
  <c r="E924" i="199"/>
  <c r="E919" i="199"/>
  <c r="D914" i="199"/>
  <c r="E927" i="199"/>
  <c r="E923" i="199"/>
  <c r="E920" i="199"/>
  <c r="D899" i="199"/>
  <c r="G899" i="199"/>
  <c r="E911" i="199"/>
  <c r="G901" i="199"/>
  <c r="G900" i="199"/>
  <c r="I892" i="199"/>
  <c r="G902" i="199"/>
  <c r="B909" i="199"/>
  <c r="D909" i="199" s="1"/>
  <c r="B905" i="199"/>
  <c r="D905" i="199" s="1"/>
  <c r="B901" i="199"/>
  <c r="D901" i="199" s="1"/>
  <c r="B910" i="199"/>
  <c r="D910" i="199" s="1"/>
  <c r="I910" i="199" s="1"/>
  <c r="B906" i="199"/>
  <c r="D906" i="199" s="1"/>
  <c r="B902" i="199"/>
  <c r="D902" i="199" s="1"/>
  <c r="B907" i="199"/>
  <c r="D907" i="199" s="1"/>
  <c r="B903" i="199"/>
  <c r="D903" i="199" s="1"/>
  <c r="I903" i="199" s="1"/>
  <c r="B908" i="199"/>
  <c r="D908" i="199" s="1"/>
  <c r="B904" i="199"/>
  <c r="D904" i="199" s="1"/>
  <c r="B900" i="199"/>
  <c r="D900" i="199" s="1"/>
  <c r="G905" i="199"/>
  <c r="G904" i="199"/>
  <c r="G907" i="199"/>
  <c r="G909" i="199"/>
  <c r="G908" i="199"/>
  <c r="G673" i="199"/>
  <c r="G681" i="199"/>
  <c r="G679" i="199"/>
  <c r="G678" i="199"/>
  <c r="I645" i="199"/>
  <c r="G676" i="199"/>
  <c r="E699" i="199"/>
  <c r="E695" i="199"/>
  <c r="E691" i="199"/>
  <c r="D686" i="199"/>
  <c r="E700" i="199"/>
  <c r="E696" i="199"/>
  <c r="E692" i="199"/>
  <c r="B705" i="199"/>
  <c r="I686" i="199"/>
  <c r="E701" i="199"/>
  <c r="E698" i="199"/>
  <c r="E697" i="199"/>
  <c r="E694" i="199"/>
  <c r="E693" i="199"/>
  <c r="E690" i="199"/>
  <c r="B690" i="199"/>
  <c r="G682" i="199"/>
  <c r="G677" i="199"/>
  <c r="E683" i="199"/>
  <c r="D671" i="199"/>
  <c r="G671" i="199"/>
  <c r="B679" i="199"/>
  <c r="D679" i="199" s="1"/>
  <c r="B675" i="199"/>
  <c r="D675" i="199" s="1"/>
  <c r="B680" i="199"/>
  <c r="B676" i="199"/>
  <c r="D676" i="199" s="1"/>
  <c r="B672" i="199"/>
  <c r="D672" i="199" s="1"/>
  <c r="B681" i="199"/>
  <c r="D681" i="199" s="1"/>
  <c r="B677" i="199"/>
  <c r="D677" i="199" s="1"/>
  <c r="B673" i="199"/>
  <c r="D673" i="199" s="1"/>
  <c r="B682" i="199"/>
  <c r="D682" i="199" s="1"/>
  <c r="B674" i="199"/>
  <c r="D674" i="199" s="1"/>
  <c r="B678" i="199"/>
  <c r="D678" i="199" s="1"/>
  <c r="I652" i="199"/>
  <c r="I664" i="199" s="1"/>
  <c r="G672" i="199"/>
  <c r="G680" i="199"/>
  <c r="D680" i="199"/>
  <c r="G675" i="199"/>
  <c r="G674" i="199"/>
  <c r="G445" i="199"/>
  <c r="G444" i="199"/>
  <c r="E455" i="199"/>
  <c r="D443" i="199"/>
  <c r="G443" i="199"/>
  <c r="B451" i="199"/>
  <c r="D451" i="199" s="1"/>
  <c r="B447" i="199"/>
  <c r="B452" i="199"/>
  <c r="D452" i="199" s="1"/>
  <c r="B448" i="199"/>
  <c r="D448" i="199" s="1"/>
  <c r="B444" i="199"/>
  <c r="D444" i="199" s="1"/>
  <c r="I444" i="199" s="1"/>
  <c r="B453" i="199"/>
  <c r="D453" i="199" s="1"/>
  <c r="B449" i="199"/>
  <c r="D449" i="199" s="1"/>
  <c r="B445" i="199"/>
  <c r="D445" i="199" s="1"/>
  <c r="I445" i="199" s="1"/>
  <c r="B454" i="199"/>
  <c r="D454" i="199" s="1"/>
  <c r="B446" i="199"/>
  <c r="D446" i="199" s="1"/>
  <c r="B450" i="199"/>
  <c r="D450" i="199" s="1"/>
  <c r="G453" i="199"/>
  <c r="G448" i="199"/>
  <c r="D447" i="199"/>
  <c r="G447" i="199"/>
  <c r="G446" i="199"/>
  <c r="I433" i="199"/>
  <c r="I432" i="199"/>
  <c r="I434" i="199"/>
  <c r="G449" i="199"/>
  <c r="G452" i="199"/>
  <c r="G451" i="199"/>
  <c r="G450" i="199"/>
  <c r="I424" i="199"/>
  <c r="I430" i="199"/>
  <c r="E471" i="199"/>
  <c r="E467" i="199"/>
  <c r="E463" i="199"/>
  <c r="D458" i="199"/>
  <c r="E472" i="199"/>
  <c r="E468" i="199"/>
  <c r="E464" i="199"/>
  <c r="E473" i="199"/>
  <c r="E469" i="199"/>
  <c r="E465" i="199"/>
  <c r="B462" i="199"/>
  <c r="B477" i="199"/>
  <c r="E462" i="199"/>
  <c r="E466" i="199"/>
  <c r="I458" i="199"/>
  <c r="E470" i="199"/>
  <c r="G454" i="199"/>
  <c r="J104" i="201"/>
  <c r="D11" i="201"/>
  <c r="J11" i="201" s="1"/>
  <c r="C12" i="201"/>
  <c r="F94" i="201"/>
  <c r="H82" i="201"/>
  <c r="J82" i="201" s="1"/>
  <c r="D116" i="201"/>
  <c r="E131" i="201"/>
  <c r="F131" i="201" s="1"/>
  <c r="H131" i="201" s="1"/>
  <c r="E129" i="201"/>
  <c r="F129" i="201" s="1"/>
  <c r="H129" i="201" s="1"/>
  <c r="E127" i="201"/>
  <c r="F127" i="201" s="1"/>
  <c r="H127" i="201" s="1"/>
  <c r="E125" i="201"/>
  <c r="F125" i="201" s="1"/>
  <c r="H125" i="201" s="1"/>
  <c r="E123" i="201"/>
  <c r="F123" i="201" s="1"/>
  <c r="H123" i="201" s="1"/>
  <c r="J123" i="201" s="1"/>
  <c r="E121" i="201"/>
  <c r="F121" i="201" s="1"/>
  <c r="H121" i="201" s="1"/>
  <c r="J121" i="201" s="1"/>
  <c r="E124" i="201"/>
  <c r="F124" i="201" s="1"/>
  <c r="H124" i="201" s="1"/>
  <c r="J124" i="201" s="1"/>
  <c r="E126" i="201"/>
  <c r="F126" i="201" s="1"/>
  <c r="H126" i="201" s="1"/>
  <c r="B120" i="201"/>
  <c r="E128" i="201"/>
  <c r="F128" i="201" s="1"/>
  <c r="H128" i="201" s="1"/>
  <c r="E120" i="201"/>
  <c r="J116" i="201"/>
  <c r="B135" i="201"/>
  <c r="E130" i="201"/>
  <c r="F130" i="201" s="1"/>
  <c r="H130" i="201" s="1"/>
  <c r="E122" i="201"/>
  <c r="F122" i="201" s="1"/>
  <c r="H122" i="201" s="1"/>
  <c r="J122" i="201" s="1"/>
  <c r="E113" i="201"/>
  <c r="F101" i="201"/>
  <c r="B112" i="201"/>
  <c r="B108" i="201"/>
  <c r="B111" i="201"/>
  <c r="B106" i="201"/>
  <c r="B107" i="201"/>
  <c r="B103" i="201"/>
  <c r="B102" i="201"/>
  <c r="B109" i="201"/>
  <c r="B104" i="201"/>
  <c r="B105" i="201"/>
  <c r="B110" i="201"/>
  <c r="D30" i="201"/>
  <c r="J30" i="201" s="1"/>
  <c r="C31" i="201"/>
  <c r="D163" i="201"/>
  <c r="C164" i="201"/>
  <c r="D144" i="201"/>
  <c r="C145" i="201"/>
  <c r="D125" i="201"/>
  <c r="C126" i="201"/>
  <c r="D105" i="201"/>
  <c r="J105" i="201" s="1"/>
  <c r="C106" i="201"/>
  <c r="D87" i="201"/>
  <c r="J87" i="201" s="1"/>
  <c r="C88" i="201"/>
  <c r="C69" i="201"/>
  <c r="D68" i="201"/>
  <c r="J68" i="201" s="1"/>
  <c r="D49" i="201"/>
  <c r="J49" i="201" s="1"/>
  <c r="C50" i="201"/>
  <c r="I1820" i="199" l="1"/>
  <c r="I681" i="199"/>
  <c r="I2731" i="199"/>
  <c r="I673" i="199"/>
  <c r="I1112" i="199"/>
  <c r="I1363" i="199"/>
  <c r="I2725" i="199"/>
  <c r="I3414" i="199"/>
  <c r="I2021" i="199"/>
  <c r="I2029" i="199"/>
  <c r="O785" i="200"/>
  <c r="Q785" i="200" s="1"/>
  <c r="Q797" i="200" s="1"/>
  <c r="I3171" i="199"/>
  <c r="I3415" i="199"/>
  <c r="I1348" i="199"/>
  <c r="I1111" i="199"/>
  <c r="I3418" i="199"/>
  <c r="I448" i="199"/>
  <c r="I675" i="199"/>
  <c r="I1817" i="199"/>
  <c r="I2979" i="199"/>
  <c r="I2973" i="199"/>
  <c r="I3162" i="199"/>
  <c r="I1366" i="199"/>
  <c r="I1815" i="199"/>
  <c r="I3408" i="199"/>
  <c r="I451" i="199"/>
  <c r="I676" i="199"/>
  <c r="I1575" i="199"/>
  <c r="I2023" i="199"/>
  <c r="I2031" i="199"/>
  <c r="I2972" i="199"/>
  <c r="I3161" i="199"/>
  <c r="I3622" i="199"/>
  <c r="I2963" i="199"/>
  <c r="I680" i="199"/>
  <c r="I1365" i="199"/>
  <c r="I2496" i="199"/>
  <c r="I2251" i="199"/>
  <c r="I908" i="199"/>
  <c r="I1814" i="199"/>
  <c r="I679" i="199"/>
  <c r="I900" i="199"/>
  <c r="I907" i="199"/>
  <c r="I901" i="199"/>
  <c r="I1110" i="199"/>
  <c r="I1117" i="199"/>
  <c r="I1357" i="199"/>
  <c r="I1355" i="199"/>
  <c r="I1570" i="199"/>
  <c r="I1568" i="199"/>
  <c r="I1557" i="199"/>
  <c r="I2013" i="199"/>
  <c r="I2252" i="199"/>
  <c r="I2256" i="199"/>
  <c r="I2503" i="199"/>
  <c r="I2505" i="199"/>
  <c r="I2729" i="199"/>
  <c r="I2733" i="199"/>
  <c r="I3400" i="199"/>
  <c r="I906" i="199"/>
  <c r="I1115" i="199"/>
  <c r="I2500" i="199"/>
  <c r="I2726" i="199"/>
  <c r="I2978" i="199"/>
  <c r="I678" i="199"/>
  <c r="I2498" i="199"/>
  <c r="I1573" i="199"/>
  <c r="I2025" i="199"/>
  <c r="I2024" i="199"/>
  <c r="I2026" i="199"/>
  <c r="I2241" i="199"/>
  <c r="I2981" i="199"/>
  <c r="I3168" i="199"/>
  <c r="I3412" i="199"/>
  <c r="I3417" i="199"/>
  <c r="I449" i="199"/>
  <c r="I452" i="199"/>
  <c r="I443" i="199"/>
  <c r="I674" i="199"/>
  <c r="I1356" i="199"/>
  <c r="I1822" i="199"/>
  <c r="I2254" i="199"/>
  <c r="I2488" i="199"/>
  <c r="I2971" i="199"/>
  <c r="I2975" i="199"/>
  <c r="I3409" i="199"/>
  <c r="I3621" i="199"/>
  <c r="I3625" i="199"/>
  <c r="I436" i="199"/>
  <c r="I682" i="199"/>
  <c r="I672" i="199"/>
  <c r="I1109" i="199"/>
  <c r="I1572" i="199"/>
  <c r="I1564" i="199"/>
  <c r="I2028" i="199"/>
  <c r="I2022" i="199"/>
  <c r="I2495" i="199"/>
  <c r="I2502" i="199"/>
  <c r="I2506" i="199"/>
  <c r="I2728" i="199"/>
  <c r="I2734" i="199"/>
  <c r="I2976" i="199"/>
  <c r="I3165" i="199"/>
  <c r="I2249" i="199"/>
  <c r="I2259" i="199"/>
  <c r="I2977" i="199"/>
  <c r="I2980" i="199"/>
  <c r="I3609" i="199"/>
  <c r="I454" i="199"/>
  <c r="I450" i="199"/>
  <c r="I447" i="199"/>
  <c r="I453" i="199"/>
  <c r="I905" i="199"/>
  <c r="I902" i="199"/>
  <c r="I1118" i="199"/>
  <c r="I1358" i="199"/>
  <c r="I1361" i="199"/>
  <c r="I1360" i="199"/>
  <c r="I1812" i="199"/>
  <c r="I1816" i="199"/>
  <c r="I1819" i="199"/>
  <c r="I3620" i="199"/>
  <c r="I3617" i="199"/>
  <c r="I3626" i="199"/>
  <c r="O1108" i="200"/>
  <c r="Q1108" i="200" s="1"/>
  <c r="Q1120" i="200" s="1"/>
  <c r="O652" i="200"/>
  <c r="Q652" i="200" s="1"/>
  <c r="Q664" i="200" s="1"/>
  <c r="O679" i="200"/>
  <c r="Q679" i="200" s="1"/>
  <c r="O1137" i="200"/>
  <c r="Q1137" i="200" s="1"/>
  <c r="O909" i="200"/>
  <c r="O903" i="200"/>
  <c r="Q903" i="200" s="1"/>
  <c r="O809" i="200"/>
  <c r="Q809" i="200" s="1"/>
  <c r="O220" i="200"/>
  <c r="Q220" i="200" s="1"/>
  <c r="O332" i="200"/>
  <c r="O335" i="200"/>
  <c r="Q335" i="200" s="1"/>
  <c r="O448" i="200"/>
  <c r="Q448" i="200" s="1"/>
  <c r="O1134" i="200"/>
  <c r="Q1134" i="200" s="1"/>
  <c r="O219" i="200"/>
  <c r="Q219" i="200" s="1"/>
  <c r="O444" i="200"/>
  <c r="Q444" i="200" s="1"/>
  <c r="O340" i="200"/>
  <c r="Q340" i="200" s="1"/>
  <c r="O338" i="200"/>
  <c r="Q338" i="200" s="1"/>
  <c r="Q332" i="200"/>
  <c r="O453" i="200"/>
  <c r="Q453" i="200" s="1"/>
  <c r="O1037" i="200"/>
  <c r="Q1037" i="200" s="1"/>
  <c r="O1035" i="200"/>
  <c r="Q1035" i="200" s="1"/>
  <c r="O1138" i="200"/>
  <c r="Q1138" i="200" s="1"/>
  <c r="O339" i="200"/>
  <c r="Q339" i="200" s="1"/>
  <c r="O334" i="200"/>
  <c r="Q334" i="200" s="1"/>
  <c r="O580" i="200"/>
  <c r="Q580" i="200" s="1"/>
  <c r="O577" i="200"/>
  <c r="Q577" i="200" s="1"/>
  <c r="O812" i="200"/>
  <c r="Q812" i="200" s="1"/>
  <c r="O905" i="200"/>
  <c r="Q905" i="200" s="1"/>
  <c r="O1034" i="200"/>
  <c r="Q1034" i="200" s="1"/>
  <c r="O1042" i="200"/>
  <c r="Q1042" i="200" s="1"/>
  <c r="O1129" i="200"/>
  <c r="Q1129" i="200" s="1"/>
  <c r="O225" i="200"/>
  <c r="Q225" i="200" s="1"/>
  <c r="O223" i="200"/>
  <c r="Q223" i="200" s="1"/>
  <c r="O331" i="200"/>
  <c r="Q331" i="200" s="1"/>
  <c r="O445" i="200"/>
  <c r="Q445" i="200" s="1"/>
  <c r="O583" i="200"/>
  <c r="Q583" i="200" s="1"/>
  <c r="O586" i="200"/>
  <c r="Q586" i="200" s="1"/>
  <c r="O680" i="200"/>
  <c r="Q680" i="200" s="1"/>
  <c r="O815" i="200"/>
  <c r="Q815" i="200" s="1"/>
  <c r="F1151" i="200"/>
  <c r="H1151" i="200" s="1"/>
  <c r="I1151" i="200"/>
  <c r="K1151" i="200" s="1"/>
  <c r="L1151" i="200"/>
  <c r="N1151" i="200" s="1"/>
  <c r="O1130" i="200"/>
  <c r="Q1130" i="200" s="1"/>
  <c r="I1139" i="200"/>
  <c r="K1127" i="200"/>
  <c r="L1149" i="200"/>
  <c r="N1149" i="200" s="1"/>
  <c r="F1149" i="200"/>
  <c r="H1149" i="200" s="1"/>
  <c r="I1149" i="200"/>
  <c r="K1149" i="200" s="1"/>
  <c r="I1156" i="200"/>
  <c r="K1156" i="200" s="1"/>
  <c r="L1156" i="200"/>
  <c r="N1156" i="200" s="1"/>
  <c r="F1156" i="200"/>
  <c r="H1156" i="200" s="1"/>
  <c r="F1147" i="200"/>
  <c r="H1147" i="200" s="1"/>
  <c r="I1147" i="200"/>
  <c r="K1147" i="200" s="1"/>
  <c r="L1147" i="200"/>
  <c r="N1147" i="200" s="1"/>
  <c r="I1146" i="200"/>
  <c r="F1146" i="200"/>
  <c r="D1146" i="200"/>
  <c r="E1158" i="200"/>
  <c r="L1146" i="200"/>
  <c r="O1132" i="200"/>
  <c r="Q1132" i="200" s="1"/>
  <c r="O1136" i="200"/>
  <c r="O1131" i="200"/>
  <c r="Q1131" i="200" s="1"/>
  <c r="H1127" i="200"/>
  <c r="F1139" i="200"/>
  <c r="I1154" i="200"/>
  <c r="K1154" i="200" s="1"/>
  <c r="L1154" i="200"/>
  <c r="N1154" i="200" s="1"/>
  <c r="F1154" i="200"/>
  <c r="H1154" i="200" s="1"/>
  <c r="B1155" i="200"/>
  <c r="D1155" i="200" s="1"/>
  <c r="B1151" i="200"/>
  <c r="D1151" i="200" s="1"/>
  <c r="B1147" i="200"/>
  <c r="D1147" i="200" s="1"/>
  <c r="B1154" i="200"/>
  <c r="D1154" i="200" s="1"/>
  <c r="B1149" i="200"/>
  <c r="D1149" i="200" s="1"/>
  <c r="B1156" i="200"/>
  <c r="D1156" i="200" s="1"/>
  <c r="B1150" i="200"/>
  <c r="D1150" i="200" s="1"/>
  <c r="B1153" i="200"/>
  <c r="D1153" i="200" s="1"/>
  <c r="B1157" i="200"/>
  <c r="D1157" i="200" s="1"/>
  <c r="B1148" i="200"/>
  <c r="B1152" i="200"/>
  <c r="D1152" i="200" s="1"/>
  <c r="L1148" i="200"/>
  <c r="N1148" i="200" s="1"/>
  <c r="F1148" i="200"/>
  <c r="H1148" i="200" s="1"/>
  <c r="D1148" i="200"/>
  <c r="I1148" i="200"/>
  <c r="K1148" i="200" s="1"/>
  <c r="I1152" i="200"/>
  <c r="K1152" i="200" s="1"/>
  <c r="L1152" i="200"/>
  <c r="N1152" i="200" s="1"/>
  <c r="F1152" i="200"/>
  <c r="H1152" i="200" s="1"/>
  <c r="I1150" i="200"/>
  <c r="K1150" i="200" s="1"/>
  <c r="L1150" i="200"/>
  <c r="N1150" i="200" s="1"/>
  <c r="F1150" i="200"/>
  <c r="H1150" i="200" s="1"/>
  <c r="O1135" i="200"/>
  <c r="Q1135" i="200" s="1"/>
  <c r="O1128" i="200"/>
  <c r="Q1128" i="200" s="1"/>
  <c r="O1133" i="200"/>
  <c r="Q1133" i="200" s="1"/>
  <c r="F1155" i="200"/>
  <c r="H1155" i="200" s="1"/>
  <c r="L1155" i="200"/>
  <c r="N1155" i="200" s="1"/>
  <c r="I1155" i="200"/>
  <c r="K1155" i="200" s="1"/>
  <c r="L1153" i="200"/>
  <c r="N1153" i="200" s="1"/>
  <c r="F1153" i="200"/>
  <c r="H1153" i="200" s="1"/>
  <c r="I1153" i="200"/>
  <c r="K1153" i="200" s="1"/>
  <c r="L1157" i="200"/>
  <c r="N1157" i="200" s="1"/>
  <c r="I1157" i="200"/>
  <c r="K1157" i="200" s="1"/>
  <c r="F1157" i="200"/>
  <c r="H1157" i="200" s="1"/>
  <c r="Q1136" i="200"/>
  <c r="L1139" i="200"/>
  <c r="N1127" i="200"/>
  <c r="O1040" i="200"/>
  <c r="Q1040" i="200" s="1"/>
  <c r="L1044" i="200"/>
  <c r="N1032" i="200"/>
  <c r="O1038" i="200"/>
  <c r="Q1038" i="200" s="1"/>
  <c r="O1039" i="200"/>
  <c r="Q1039" i="200" s="1"/>
  <c r="O1043" i="200"/>
  <c r="Q1043" i="200" s="1"/>
  <c r="O1036" i="200"/>
  <c r="Q1036" i="200" s="1"/>
  <c r="O1033" i="200"/>
  <c r="Q1033" i="200" s="1"/>
  <c r="O1013" i="200"/>
  <c r="Q1013" i="200" s="1"/>
  <c r="Q1025" i="200" s="1"/>
  <c r="F1044" i="200"/>
  <c r="H1032" i="200"/>
  <c r="I1044" i="200"/>
  <c r="K1032" i="200"/>
  <c r="O1041" i="200"/>
  <c r="Q1041" i="200" s="1"/>
  <c r="L911" i="200"/>
  <c r="N899" i="200"/>
  <c r="O910" i="200"/>
  <c r="Q910" i="200" s="1"/>
  <c r="L928" i="200"/>
  <c r="N928" i="200" s="1"/>
  <c r="F928" i="200"/>
  <c r="H928" i="200" s="1"/>
  <c r="I928" i="200"/>
  <c r="K928" i="200" s="1"/>
  <c r="I911" i="200"/>
  <c r="K899" i="200"/>
  <c r="L925" i="200"/>
  <c r="N925" i="200" s="1"/>
  <c r="I925" i="200"/>
  <c r="K925" i="200" s="1"/>
  <c r="F925" i="200"/>
  <c r="H925" i="200" s="1"/>
  <c r="O907" i="200"/>
  <c r="Q907" i="200" s="1"/>
  <c r="O902" i="200"/>
  <c r="Q902" i="200" s="1"/>
  <c r="O900" i="200"/>
  <c r="Q900" i="200" s="1"/>
  <c r="F919" i="200"/>
  <c r="H919" i="200" s="1"/>
  <c r="L919" i="200"/>
  <c r="N919" i="200" s="1"/>
  <c r="I919" i="200"/>
  <c r="K919" i="200" s="1"/>
  <c r="L929" i="200"/>
  <c r="N929" i="200" s="1"/>
  <c r="F929" i="200"/>
  <c r="H929" i="200" s="1"/>
  <c r="I929" i="200"/>
  <c r="K929" i="200" s="1"/>
  <c r="B927" i="200"/>
  <c r="D927" i="200" s="1"/>
  <c r="B923" i="200"/>
  <c r="D923" i="200" s="1"/>
  <c r="B919" i="200"/>
  <c r="D919" i="200" s="1"/>
  <c r="B925" i="200"/>
  <c r="D925" i="200" s="1"/>
  <c r="B920" i="200"/>
  <c r="D920" i="200" s="1"/>
  <c r="B928" i="200"/>
  <c r="D928" i="200" s="1"/>
  <c r="B922" i="200"/>
  <c r="D922" i="200" s="1"/>
  <c r="B929" i="200"/>
  <c r="D929" i="200" s="1"/>
  <c r="B926" i="200"/>
  <c r="D926" i="200" s="1"/>
  <c r="B924" i="200"/>
  <c r="D924" i="200" s="1"/>
  <c r="B921" i="200"/>
  <c r="D921" i="200" s="1"/>
  <c r="I918" i="200"/>
  <c r="E930" i="200"/>
  <c r="L918" i="200"/>
  <c r="D918" i="200"/>
  <c r="F918" i="200"/>
  <c r="F911" i="200"/>
  <c r="H899" i="200"/>
  <c r="L921" i="200"/>
  <c r="N921" i="200" s="1"/>
  <c r="I921" i="200"/>
  <c r="K921" i="200" s="1"/>
  <c r="F921" i="200"/>
  <c r="H921" i="200" s="1"/>
  <c r="F927" i="200"/>
  <c r="H927" i="200" s="1"/>
  <c r="I927" i="200"/>
  <c r="K927" i="200" s="1"/>
  <c r="L927" i="200"/>
  <c r="N927" i="200" s="1"/>
  <c r="F923" i="200"/>
  <c r="H923" i="200" s="1"/>
  <c r="L923" i="200"/>
  <c r="N923" i="200" s="1"/>
  <c r="I923" i="200"/>
  <c r="K923" i="200" s="1"/>
  <c r="I922" i="200"/>
  <c r="K922" i="200" s="1"/>
  <c r="L922" i="200"/>
  <c r="N922" i="200" s="1"/>
  <c r="F922" i="200"/>
  <c r="H922" i="200" s="1"/>
  <c r="O904" i="200"/>
  <c r="Q904" i="200" s="1"/>
  <c r="O906" i="200"/>
  <c r="Q906" i="200" s="1"/>
  <c r="O880" i="200"/>
  <c r="Q880" i="200" s="1"/>
  <c r="Q892" i="200" s="1"/>
  <c r="Q909" i="200"/>
  <c r="L924" i="200"/>
  <c r="N924" i="200" s="1"/>
  <c r="F924" i="200"/>
  <c r="H924" i="200" s="1"/>
  <c r="I924" i="200"/>
  <c r="K924" i="200" s="1"/>
  <c r="L920" i="200"/>
  <c r="N920" i="200" s="1"/>
  <c r="I920" i="200"/>
  <c r="K920" i="200" s="1"/>
  <c r="F920" i="200"/>
  <c r="H920" i="200" s="1"/>
  <c r="I926" i="200"/>
  <c r="K926" i="200" s="1"/>
  <c r="F926" i="200"/>
  <c r="H926" i="200" s="1"/>
  <c r="L926" i="200"/>
  <c r="N926" i="200" s="1"/>
  <c r="O908" i="200"/>
  <c r="Q908" i="200" s="1"/>
  <c r="O901" i="200"/>
  <c r="Q901" i="200" s="1"/>
  <c r="K804" i="200"/>
  <c r="I816" i="200"/>
  <c r="O813" i="200"/>
  <c r="Q813" i="200" s="1"/>
  <c r="O811" i="200"/>
  <c r="Q811" i="200" s="1"/>
  <c r="O808" i="200"/>
  <c r="Q808" i="200" s="1"/>
  <c r="O807" i="200"/>
  <c r="Q807" i="200" s="1"/>
  <c r="F816" i="200"/>
  <c r="H804" i="200"/>
  <c r="O814" i="200"/>
  <c r="Q814" i="200" s="1"/>
  <c r="O810" i="200"/>
  <c r="Q810" i="200" s="1"/>
  <c r="O806" i="200"/>
  <c r="Q806" i="200" s="1"/>
  <c r="N804" i="200"/>
  <c r="L816" i="200"/>
  <c r="O805" i="200"/>
  <c r="Q805" i="200" s="1"/>
  <c r="L695" i="200"/>
  <c r="N695" i="200" s="1"/>
  <c r="I695" i="200"/>
  <c r="K695" i="200" s="1"/>
  <c r="F695" i="200"/>
  <c r="H695" i="200" s="1"/>
  <c r="F693" i="200"/>
  <c r="H693" i="200" s="1"/>
  <c r="I693" i="200"/>
  <c r="K693" i="200" s="1"/>
  <c r="L693" i="200"/>
  <c r="N693" i="200" s="1"/>
  <c r="O682" i="200"/>
  <c r="Q682" i="200" s="1"/>
  <c r="F694" i="200"/>
  <c r="H694" i="200" s="1"/>
  <c r="L694" i="200"/>
  <c r="N694" i="200" s="1"/>
  <c r="I694" i="200"/>
  <c r="K694" i="200" s="1"/>
  <c r="F697" i="200"/>
  <c r="H697" i="200" s="1"/>
  <c r="I697" i="200"/>
  <c r="K697" i="200" s="1"/>
  <c r="L697" i="200"/>
  <c r="N697" i="200" s="1"/>
  <c r="I700" i="200"/>
  <c r="K700" i="200" s="1"/>
  <c r="L700" i="200"/>
  <c r="N700" i="200" s="1"/>
  <c r="F700" i="200"/>
  <c r="H700" i="200" s="1"/>
  <c r="O677" i="200"/>
  <c r="O676" i="200"/>
  <c r="Q676" i="200" s="1"/>
  <c r="L691" i="200"/>
  <c r="N691" i="200" s="1"/>
  <c r="F691" i="200"/>
  <c r="H691" i="200" s="1"/>
  <c r="I691" i="200"/>
  <c r="K691" i="200" s="1"/>
  <c r="L699" i="200"/>
  <c r="N699" i="200" s="1"/>
  <c r="F699" i="200"/>
  <c r="H699" i="200" s="1"/>
  <c r="I699" i="200"/>
  <c r="K699" i="200" s="1"/>
  <c r="F701" i="200"/>
  <c r="H701" i="200" s="1"/>
  <c r="I701" i="200"/>
  <c r="K701" i="200" s="1"/>
  <c r="L701" i="200"/>
  <c r="N701" i="200" s="1"/>
  <c r="O675" i="200"/>
  <c r="Q675" i="200" s="1"/>
  <c r="O681" i="200"/>
  <c r="Q681" i="200" s="1"/>
  <c r="O673" i="200"/>
  <c r="Q673" i="200" s="1"/>
  <c r="E702" i="200"/>
  <c r="F690" i="200"/>
  <c r="I690" i="200"/>
  <c r="D690" i="200"/>
  <c r="L690" i="200"/>
  <c r="F698" i="200"/>
  <c r="H698" i="200" s="1"/>
  <c r="L698" i="200"/>
  <c r="N698" i="200" s="1"/>
  <c r="I698" i="200"/>
  <c r="K698" i="200" s="1"/>
  <c r="B701" i="200"/>
  <c r="D701" i="200" s="1"/>
  <c r="B697" i="200"/>
  <c r="D697" i="200" s="1"/>
  <c r="B693" i="200"/>
  <c r="D693" i="200" s="1"/>
  <c r="B698" i="200"/>
  <c r="D698" i="200" s="1"/>
  <c r="B694" i="200"/>
  <c r="D694" i="200" s="1"/>
  <c r="B696" i="200"/>
  <c r="D696" i="200" s="1"/>
  <c r="B699" i="200"/>
  <c r="D699" i="200" s="1"/>
  <c r="B695" i="200"/>
  <c r="D695" i="200" s="1"/>
  <c r="B692" i="200"/>
  <c r="D692" i="200" s="1"/>
  <c r="B700" i="200"/>
  <c r="D700" i="200" s="1"/>
  <c r="B691" i="200"/>
  <c r="D691" i="200" s="1"/>
  <c r="I692" i="200"/>
  <c r="K692" i="200" s="1"/>
  <c r="L692" i="200"/>
  <c r="N692" i="200" s="1"/>
  <c r="F692" i="200"/>
  <c r="H692" i="200" s="1"/>
  <c r="Q677" i="200"/>
  <c r="I683" i="200"/>
  <c r="K671" i="200"/>
  <c r="L683" i="200"/>
  <c r="N671" i="200"/>
  <c r="O678" i="200"/>
  <c r="Q678" i="200" s="1"/>
  <c r="I696" i="200"/>
  <c r="K696" i="200" s="1"/>
  <c r="L696" i="200"/>
  <c r="N696" i="200" s="1"/>
  <c r="F696" i="200"/>
  <c r="H696" i="200" s="1"/>
  <c r="O672" i="200"/>
  <c r="Q672" i="200" s="1"/>
  <c r="F683" i="200"/>
  <c r="H671" i="200"/>
  <c r="O674" i="200"/>
  <c r="Q674" i="200" s="1"/>
  <c r="I588" i="200"/>
  <c r="K576" i="200"/>
  <c r="O557" i="200"/>
  <c r="Q557" i="200" s="1"/>
  <c r="Q569" i="200" s="1"/>
  <c r="H576" i="200"/>
  <c r="F588" i="200"/>
  <c r="O584" i="200"/>
  <c r="Q584" i="200" s="1"/>
  <c r="O585" i="200"/>
  <c r="Q585" i="200" s="1"/>
  <c r="O578" i="200"/>
  <c r="Q578" i="200" s="1"/>
  <c r="O579" i="200"/>
  <c r="Q579" i="200" s="1"/>
  <c r="N576" i="200"/>
  <c r="L588" i="200"/>
  <c r="O582" i="200"/>
  <c r="Q582" i="200" s="1"/>
  <c r="O587" i="200"/>
  <c r="Q587" i="200" s="1"/>
  <c r="O581" i="200"/>
  <c r="Q581" i="200" s="1"/>
  <c r="I468" i="200"/>
  <c r="K468" i="200" s="1"/>
  <c r="L468" i="200"/>
  <c r="N468" i="200" s="1"/>
  <c r="F468" i="200"/>
  <c r="H468" i="200" s="1"/>
  <c r="O447" i="200"/>
  <c r="Q447" i="200" s="1"/>
  <c r="F463" i="200"/>
  <c r="H463" i="200" s="1"/>
  <c r="I463" i="200"/>
  <c r="K463" i="200" s="1"/>
  <c r="L463" i="200"/>
  <c r="N463" i="200" s="1"/>
  <c r="L465" i="200"/>
  <c r="N465" i="200" s="1"/>
  <c r="F465" i="200"/>
  <c r="H465" i="200" s="1"/>
  <c r="I465" i="200"/>
  <c r="K465" i="200" s="1"/>
  <c r="O446" i="200"/>
  <c r="Q446" i="200" s="1"/>
  <c r="B471" i="200"/>
  <c r="D471" i="200" s="1"/>
  <c r="B467" i="200"/>
  <c r="B463" i="200"/>
  <c r="D463" i="200" s="1"/>
  <c r="B472" i="200"/>
  <c r="D472" i="200" s="1"/>
  <c r="B466" i="200"/>
  <c r="D466" i="200" s="1"/>
  <c r="B473" i="200"/>
  <c r="D473" i="200" s="1"/>
  <c r="B468" i="200"/>
  <c r="D468" i="200" s="1"/>
  <c r="B465" i="200"/>
  <c r="D465" i="200" s="1"/>
  <c r="B464" i="200"/>
  <c r="D464" i="200" s="1"/>
  <c r="B470" i="200"/>
  <c r="D470" i="200" s="1"/>
  <c r="B469" i="200"/>
  <c r="D469" i="200" s="1"/>
  <c r="F471" i="200"/>
  <c r="H471" i="200" s="1"/>
  <c r="L471" i="200"/>
  <c r="N471" i="200" s="1"/>
  <c r="I471" i="200"/>
  <c r="K471" i="200" s="1"/>
  <c r="I462" i="200"/>
  <c r="D462" i="200"/>
  <c r="L462" i="200"/>
  <c r="F462" i="200"/>
  <c r="E474" i="200"/>
  <c r="O449" i="200"/>
  <c r="Q449" i="200" s="1"/>
  <c r="L455" i="200"/>
  <c r="N443" i="200"/>
  <c r="F467" i="200"/>
  <c r="H467" i="200" s="1"/>
  <c r="L467" i="200"/>
  <c r="N467" i="200" s="1"/>
  <c r="I467" i="200"/>
  <c r="K467" i="200" s="1"/>
  <c r="D467" i="200"/>
  <c r="I464" i="200"/>
  <c r="K464" i="200" s="1"/>
  <c r="L464" i="200"/>
  <c r="N464" i="200" s="1"/>
  <c r="F464" i="200"/>
  <c r="H464" i="200" s="1"/>
  <c r="I466" i="200"/>
  <c r="K466" i="200" s="1"/>
  <c r="L466" i="200"/>
  <c r="N466" i="200" s="1"/>
  <c r="F466" i="200"/>
  <c r="H466" i="200" s="1"/>
  <c r="O450" i="200"/>
  <c r="Q450" i="200" s="1"/>
  <c r="I455" i="200"/>
  <c r="K443" i="200"/>
  <c r="O424" i="200"/>
  <c r="Q424" i="200" s="1"/>
  <c r="Q436" i="200" s="1"/>
  <c r="L472" i="200"/>
  <c r="N472" i="200" s="1"/>
  <c r="F472" i="200"/>
  <c r="H472" i="200" s="1"/>
  <c r="I472" i="200"/>
  <c r="K472" i="200" s="1"/>
  <c r="L473" i="200"/>
  <c r="N473" i="200" s="1"/>
  <c r="I473" i="200"/>
  <c r="K473" i="200" s="1"/>
  <c r="F473" i="200"/>
  <c r="H473" i="200" s="1"/>
  <c r="L469" i="200"/>
  <c r="N469" i="200" s="1"/>
  <c r="I469" i="200"/>
  <c r="K469" i="200" s="1"/>
  <c r="F469" i="200"/>
  <c r="H469" i="200" s="1"/>
  <c r="I470" i="200"/>
  <c r="K470" i="200" s="1"/>
  <c r="F470" i="200"/>
  <c r="H470" i="200" s="1"/>
  <c r="L470" i="200"/>
  <c r="N470" i="200" s="1"/>
  <c r="O451" i="200"/>
  <c r="Q451" i="200" s="1"/>
  <c r="F455" i="200"/>
  <c r="H443" i="200"/>
  <c r="O454" i="200"/>
  <c r="Q454" i="200" s="1"/>
  <c r="O452" i="200"/>
  <c r="Q452" i="200" s="1"/>
  <c r="L351" i="200"/>
  <c r="N351" i="200" s="1"/>
  <c r="F351" i="200"/>
  <c r="H351" i="200" s="1"/>
  <c r="I351" i="200"/>
  <c r="K351" i="200" s="1"/>
  <c r="I341" i="200"/>
  <c r="K329" i="200"/>
  <c r="F357" i="200"/>
  <c r="H357" i="200" s="1"/>
  <c r="L357" i="200"/>
  <c r="N357" i="200" s="1"/>
  <c r="I357" i="200"/>
  <c r="K357" i="200" s="1"/>
  <c r="B357" i="200"/>
  <c r="D357" i="200" s="1"/>
  <c r="B353" i="200"/>
  <c r="D353" i="200" s="1"/>
  <c r="B349" i="200"/>
  <c r="D349" i="200" s="1"/>
  <c r="B358" i="200"/>
  <c r="B352" i="200"/>
  <c r="D352" i="200" s="1"/>
  <c r="B359" i="200"/>
  <c r="D359" i="200" s="1"/>
  <c r="B351" i="200"/>
  <c r="D351" i="200" s="1"/>
  <c r="B350" i="200"/>
  <c r="D350" i="200" s="1"/>
  <c r="B356" i="200"/>
  <c r="D356" i="200" s="1"/>
  <c r="B355" i="200"/>
  <c r="D355" i="200" s="1"/>
  <c r="B354" i="200"/>
  <c r="D354" i="200" s="1"/>
  <c r="I348" i="200"/>
  <c r="E360" i="200"/>
  <c r="D348" i="200"/>
  <c r="L348" i="200"/>
  <c r="F348" i="200"/>
  <c r="O333" i="200"/>
  <c r="Q333" i="200" s="1"/>
  <c r="F341" i="200"/>
  <c r="H329" i="200"/>
  <c r="D358" i="200"/>
  <c r="F358" i="200"/>
  <c r="H358" i="200" s="1"/>
  <c r="L358" i="200"/>
  <c r="N358" i="200" s="1"/>
  <c r="I358" i="200"/>
  <c r="K358" i="200" s="1"/>
  <c r="F353" i="200"/>
  <c r="H353" i="200" s="1"/>
  <c r="L353" i="200"/>
  <c r="N353" i="200" s="1"/>
  <c r="I353" i="200"/>
  <c r="K353" i="200" s="1"/>
  <c r="I350" i="200"/>
  <c r="K350" i="200" s="1"/>
  <c r="F350" i="200"/>
  <c r="H350" i="200" s="1"/>
  <c r="L350" i="200"/>
  <c r="N350" i="200" s="1"/>
  <c r="I352" i="200"/>
  <c r="K352" i="200" s="1"/>
  <c r="L352" i="200"/>
  <c r="N352" i="200" s="1"/>
  <c r="F352" i="200"/>
  <c r="H352" i="200" s="1"/>
  <c r="F349" i="200"/>
  <c r="H349" i="200" s="1"/>
  <c r="I349" i="200"/>
  <c r="K349" i="200" s="1"/>
  <c r="L349" i="200"/>
  <c r="N349" i="200" s="1"/>
  <c r="L359" i="200"/>
  <c r="N359" i="200" s="1"/>
  <c r="I359" i="200"/>
  <c r="K359" i="200" s="1"/>
  <c r="F359" i="200"/>
  <c r="H359" i="200" s="1"/>
  <c r="I354" i="200"/>
  <c r="K354" i="200" s="1"/>
  <c r="F354" i="200"/>
  <c r="H354" i="200" s="1"/>
  <c r="L354" i="200"/>
  <c r="N354" i="200" s="1"/>
  <c r="L355" i="200"/>
  <c r="N355" i="200" s="1"/>
  <c r="F355" i="200"/>
  <c r="H355" i="200" s="1"/>
  <c r="I355" i="200"/>
  <c r="K355" i="200" s="1"/>
  <c r="I356" i="200"/>
  <c r="K356" i="200" s="1"/>
  <c r="F356" i="200"/>
  <c r="H356" i="200" s="1"/>
  <c r="L356" i="200"/>
  <c r="N356" i="200" s="1"/>
  <c r="O310" i="200"/>
  <c r="Q310" i="200" s="1"/>
  <c r="Q322" i="200" s="1"/>
  <c r="O337" i="200"/>
  <c r="Q337" i="200" s="1"/>
  <c r="O336" i="200"/>
  <c r="O330" i="200"/>
  <c r="Q330" i="200" s="1"/>
  <c r="N329" i="200"/>
  <c r="L341" i="200"/>
  <c r="Q336" i="200"/>
  <c r="F242" i="200"/>
  <c r="H242" i="200" s="1"/>
  <c r="L242" i="200"/>
  <c r="N242" i="200" s="1"/>
  <c r="I242" i="200"/>
  <c r="K242" i="200" s="1"/>
  <c r="B245" i="200"/>
  <c r="D245" i="200" s="1"/>
  <c r="B241" i="200"/>
  <c r="D241" i="200" s="1"/>
  <c r="B237" i="200"/>
  <c r="D237" i="200" s="1"/>
  <c r="B242" i="200"/>
  <c r="D242" i="200" s="1"/>
  <c r="B238" i="200"/>
  <c r="D238" i="200" s="1"/>
  <c r="B240" i="200"/>
  <c r="D240" i="200" s="1"/>
  <c r="B243" i="200"/>
  <c r="D243" i="200" s="1"/>
  <c r="B239" i="200"/>
  <c r="D239" i="200" s="1"/>
  <c r="B236" i="200"/>
  <c r="D236" i="200" s="1"/>
  <c r="B244" i="200"/>
  <c r="D244" i="200" s="1"/>
  <c r="B235" i="200"/>
  <c r="D235" i="200" s="1"/>
  <c r="L239" i="200"/>
  <c r="N239" i="200" s="1"/>
  <c r="I239" i="200"/>
  <c r="K239" i="200" s="1"/>
  <c r="F239" i="200"/>
  <c r="H239" i="200" s="1"/>
  <c r="L235" i="200"/>
  <c r="N235" i="200" s="1"/>
  <c r="F235" i="200"/>
  <c r="H235" i="200" s="1"/>
  <c r="I235" i="200"/>
  <c r="K235" i="200" s="1"/>
  <c r="F237" i="200"/>
  <c r="H237" i="200" s="1"/>
  <c r="I237" i="200"/>
  <c r="K237" i="200" s="1"/>
  <c r="L237" i="200"/>
  <c r="N237" i="200" s="1"/>
  <c r="F238" i="200"/>
  <c r="H238" i="200" s="1"/>
  <c r="L238" i="200"/>
  <c r="N238" i="200" s="1"/>
  <c r="I238" i="200"/>
  <c r="K238" i="200" s="1"/>
  <c r="F241" i="200"/>
  <c r="H241" i="200" s="1"/>
  <c r="I241" i="200"/>
  <c r="K241" i="200" s="1"/>
  <c r="L241" i="200"/>
  <c r="N241" i="200" s="1"/>
  <c r="I244" i="200"/>
  <c r="K244" i="200" s="1"/>
  <c r="L244" i="200"/>
  <c r="N244" i="200" s="1"/>
  <c r="F244" i="200"/>
  <c r="H244" i="200" s="1"/>
  <c r="O221" i="200"/>
  <c r="Q221" i="200" s="1"/>
  <c r="O222" i="200"/>
  <c r="Q222" i="200" s="1"/>
  <c r="O224" i="200"/>
  <c r="Q224" i="200" s="1"/>
  <c r="I227" i="200"/>
  <c r="K215" i="200"/>
  <c r="O226" i="200"/>
  <c r="Q226" i="200" s="1"/>
  <c r="L243" i="200"/>
  <c r="N243" i="200" s="1"/>
  <c r="F243" i="200"/>
  <c r="H243" i="200" s="1"/>
  <c r="I243" i="200"/>
  <c r="K243" i="200" s="1"/>
  <c r="F245" i="200"/>
  <c r="H245" i="200" s="1"/>
  <c r="I245" i="200"/>
  <c r="K245" i="200" s="1"/>
  <c r="L245" i="200"/>
  <c r="N245" i="200" s="1"/>
  <c r="L227" i="200"/>
  <c r="N215" i="200"/>
  <c r="O216" i="200"/>
  <c r="Q216" i="200" s="1"/>
  <c r="O218" i="200"/>
  <c r="Q218" i="200" s="1"/>
  <c r="I236" i="200"/>
  <c r="K236" i="200" s="1"/>
  <c r="L236" i="200"/>
  <c r="N236" i="200" s="1"/>
  <c r="F236" i="200"/>
  <c r="H236" i="200" s="1"/>
  <c r="E246" i="200"/>
  <c r="F234" i="200"/>
  <c r="I234" i="200"/>
  <c r="D234" i="200"/>
  <c r="L234" i="200"/>
  <c r="I240" i="200"/>
  <c r="K240" i="200" s="1"/>
  <c r="L240" i="200"/>
  <c r="N240" i="200" s="1"/>
  <c r="F240" i="200"/>
  <c r="H240" i="200" s="1"/>
  <c r="O217" i="200"/>
  <c r="Q217" i="200" s="1"/>
  <c r="F227" i="200"/>
  <c r="H215" i="200"/>
  <c r="O196" i="200"/>
  <c r="Q196" i="200" s="1"/>
  <c r="Q208" i="200" s="1"/>
  <c r="G3636" i="199"/>
  <c r="G3641" i="199"/>
  <c r="G3638" i="199"/>
  <c r="G3639" i="199"/>
  <c r="G3645" i="199"/>
  <c r="G3643" i="199"/>
  <c r="G3642" i="199"/>
  <c r="I3624" i="199"/>
  <c r="I3627" i="199"/>
  <c r="G3637" i="199"/>
  <c r="G3640" i="199"/>
  <c r="I3619" i="199"/>
  <c r="I3618" i="199"/>
  <c r="G3644" i="199"/>
  <c r="B3669" i="199"/>
  <c r="E3662" i="199"/>
  <c r="E3663" i="199"/>
  <c r="E3660" i="199"/>
  <c r="E3658" i="199"/>
  <c r="E3654" i="199"/>
  <c r="I3650" i="199"/>
  <c r="E3665" i="199"/>
  <c r="E3655" i="199"/>
  <c r="D3650" i="199"/>
  <c r="E3664" i="199"/>
  <c r="E3659" i="199"/>
  <c r="E3656" i="199"/>
  <c r="E3661" i="199"/>
  <c r="E3657" i="199"/>
  <c r="B3654" i="199"/>
  <c r="G3646" i="199"/>
  <c r="I3616" i="199"/>
  <c r="I3623" i="199"/>
  <c r="E3647" i="199"/>
  <c r="D3635" i="199"/>
  <c r="G3635" i="199"/>
  <c r="B3643" i="199"/>
  <c r="D3643" i="199" s="1"/>
  <c r="B3639" i="199"/>
  <c r="D3639" i="199" s="1"/>
  <c r="B3644" i="199"/>
  <c r="D3644" i="199" s="1"/>
  <c r="B3642" i="199"/>
  <c r="D3642" i="199" s="1"/>
  <c r="B3636" i="199"/>
  <c r="D3636" i="199" s="1"/>
  <c r="I3636" i="199" s="1"/>
  <c r="B3641" i="199"/>
  <c r="D3641" i="199" s="1"/>
  <c r="I3641" i="199" s="1"/>
  <c r="B3638" i="199"/>
  <c r="D3638" i="199" s="1"/>
  <c r="I3638" i="199" s="1"/>
  <c r="B3637" i="199"/>
  <c r="D3637" i="199" s="1"/>
  <c r="B3640" i="199"/>
  <c r="D3640" i="199" s="1"/>
  <c r="B3646" i="199"/>
  <c r="D3646" i="199" s="1"/>
  <c r="B3645" i="199"/>
  <c r="D3645" i="199" s="1"/>
  <c r="G3436" i="199"/>
  <c r="G3427" i="199"/>
  <c r="E3438" i="199"/>
  <c r="D3426" i="199"/>
  <c r="G3426" i="199"/>
  <c r="B3434" i="199"/>
  <c r="D3434" i="199" s="1"/>
  <c r="B3430" i="199"/>
  <c r="D3430" i="199" s="1"/>
  <c r="B3435" i="199"/>
  <c r="D3435" i="199" s="1"/>
  <c r="B3431" i="199"/>
  <c r="D3431" i="199" s="1"/>
  <c r="B3427" i="199"/>
  <c r="D3427" i="199" s="1"/>
  <c r="I3427" i="199" s="1"/>
  <c r="B3436" i="199"/>
  <c r="D3436" i="199" s="1"/>
  <c r="B3432" i="199"/>
  <c r="D3432" i="199" s="1"/>
  <c r="B3428" i="199"/>
  <c r="D3428" i="199" s="1"/>
  <c r="B3437" i="199"/>
  <c r="D3437" i="199" s="1"/>
  <c r="B3429" i="199"/>
  <c r="D3429" i="199" s="1"/>
  <c r="B3433" i="199"/>
  <c r="D3433" i="199" s="1"/>
  <c r="I3407" i="199"/>
  <c r="G3428" i="199"/>
  <c r="G3431" i="199"/>
  <c r="G3430" i="199"/>
  <c r="G3429" i="199"/>
  <c r="G3432" i="199"/>
  <c r="G3435" i="199"/>
  <c r="G3434" i="199"/>
  <c r="G3433" i="199"/>
  <c r="E3454" i="199"/>
  <c r="E3455" i="199"/>
  <c r="B3460" i="199"/>
  <c r="E3450" i="199"/>
  <c r="E3446" i="199"/>
  <c r="D3441" i="199"/>
  <c r="E3456" i="199"/>
  <c r="E3453" i="199"/>
  <c r="E3451" i="199"/>
  <c r="E3447" i="199"/>
  <c r="E3452" i="199"/>
  <c r="E3448" i="199"/>
  <c r="B3445" i="199"/>
  <c r="E3445" i="199"/>
  <c r="E3449" i="199"/>
  <c r="I3441" i="199"/>
  <c r="G3437" i="199"/>
  <c r="G3185" i="199"/>
  <c r="G3188" i="199"/>
  <c r="E3208" i="199"/>
  <c r="E3204" i="199"/>
  <c r="E3209" i="199"/>
  <c r="E3206" i="199"/>
  <c r="E3201" i="199"/>
  <c r="B3198" i="199"/>
  <c r="E3203" i="199"/>
  <c r="E3202" i="199"/>
  <c r="I3194" i="199"/>
  <c r="B3213" i="199"/>
  <c r="E3198" i="199"/>
  <c r="D3194" i="199"/>
  <c r="E3200" i="199"/>
  <c r="E3207" i="199"/>
  <c r="E3205" i="199"/>
  <c r="E3199" i="199"/>
  <c r="D3179" i="199"/>
  <c r="E3191" i="199"/>
  <c r="G3179" i="199"/>
  <c r="G3184" i="199"/>
  <c r="I3160" i="199"/>
  <c r="G3187" i="199"/>
  <c r="G3182" i="199"/>
  <c r="B3189" i="199"/>
  <c r="D3189" i="199" s="1"/>
  <c r="B3185" i="199"/>
  <c r="D3185" i="199" s="1"/>
  <c r="I3185" i="199" s="1"/>
  <c r="B3181" i="199"/>
  <c r="D3181" i="199" s="1"/>
  <c r="B3183" i="199"/>
  <c r="D3183" i="199" s="1"/>
  <c r="B3190" i="199"/>
  <c r="D3190" i="199" s="1"/>
  <c r="B3188" i="199"/>
  <c r="D3188" i="199" s="1"/>
  <c r="B3182" i="199"/>
  <c r="D3182" i="199" s="1"/>
  <c r="B3180" i="199"/>
  <c r="D3180" i="199" s="1"/>
  <c r="B3187" i="199"/>
  <c r="D3187" i="199" s="1"/>
  <c r="B3186" i="199"/>
  <c r="D3186" i="199" s="1"/>
  <c r="B3184" i="199"/>
  <c r="D3184" i="199" s="1"/>
  <c r="G3186" i="199"/>
  <c r="G3181" i="199"/>
  <c r="G3190" i="199"/>
  <c r="G3183" i="199"/>
  <c r="G3189" i="199"/>
  <c r="G3180" i="199"/>
  <c r="I3153" i="199"/>
  <c r="G2995" i="199"/>
  <c r="G2992" i="199"/>
  <c r="G3000" i="199"/>
  <c r="I2974" i="199"/>
  <c r="G2993" i="199"/>
  <c r="G2991" i="199"/>
  <c r="E3001" i="199"/>
  <c r="D2989" i="199"/>
  <c r="G2989" i="199"/>
  <c r="G2996" i="199"/>
  <c r="G2997" i="199"/>
  <c r="G2994" i="199"/>
  <c r="G2998" i="199"/>
  <c r="G2990" i="199"/>
  <c r="G2999" i="199"/>
  <c r="B2997" i="199"/>
  <c r="D2997" i="199" s="1"/>
  <c r="B3000" i="199"/>
  <c r="D3000" i="199" s="1"/>
  <c r="B2993" i="199"/>
  <c r="D2993" i="199" s="1"/>
  <c r="B2996" i="199"/>
  <c r="D2996" i="199" s="1"/>
  <c r="B2990" i="199"/>
  <c r="D2990" i="199" s="1"/>
  <c r="B2995" i="199"/>
  <c r="D2995" i="199" s="1"/>
  <c r="I2995" i="199" s="1"/>
  <c r="B2999" i="199"/>
  <c r="D2999" i="199" s="1"/>
  <c r="B2998" i="199"/>
  <c r="D2998" i="199" s="1"/>
  <c r="B2994" i="199"/>
  <c r="D2994" i="199" s="1"/>
  <c r="I2994" i="199" s="1"/>
  <c r="B2992" i="199"/>
  <c r="D2992" i="199" s="1"/>
  <c r="B2991" i="199"/>
  <c r="D2991" i="199" s="1"/>
  <c r="I2991" i="199" s="1"/>
  <c r="E3017" i="199"/>
  <c r="E3013" i="199"/>
  <c r="E3009" i="199"/>
  <c r="D3004" i="199"/>
  <c r="E3016" i="199"/>
  <c r="E3008" i="199"/>
  <c r="B3023" i="199"/>
  <c r="E3019" i="199"/>
  <c r="E3012" i="199"/>
  <c r="E3011" i="199"/>
  <c r="I3004" i="199"/>
  <c r="E3018" i="199"/>
  <c r="E3010" i="199"/>
  <c r="E3014" i="199"/>
  <c r="E3015" i="199"/>
  <c r="B3008" i="199"/>
  <c r="I2970" i="199"/>
  <c r="G2752" i="199"/>
  <c r="G2748" i="199"/>
  <c r="G2743" i="199"/>
  <c r="E2754" i="199"/>
  <c r="D2742" i="199"/>
  <c r="G2742" i="199"/>
  <c r="B2750" i="199"/>
  <c r="D2750" i="199" s="1"/>
  <c r="B2746" i="199"/>
  <c r="D2746" i="199" s="1"/>
  <c r="B2751" i="199"/>
  <c r="B2747" i="199"/>
  <c r="B2743" i="199"/>
  <c r="D2743" i="199" s="1"/>
  <c r="I2743" i="199" s="1"/>
  <c r="B2752" i="199"/>
  <c r="D2752" i="199" s="1"/>
  <c r="B2748" i="199"/>
  <c r="D2748" i="199" s="1"/>
  <c r="B2744" i="199"/>
  <c r="D2744" i="199" s="1"/>
  <c r="B2753" i="199"/>
  <c r="D2753" i="199" s="1"/>
  <c r="B2749" i="199"/>
  <c r="D2749" i="199" s="1"/>
  <c r="B2745" i="199"/>
  <c r="D2745" i="199" s="1"/>
  <c r="I2723" i="199"/>
  <c r="I2735" i="199" s="1"/>
  <c r="G2744" i="199"/>
  <c r="G2751" i="199"/>
  <c r="D2751" i="199"/>
  <c r="G2746" i="199"/>
  <c r="G2745" i="199"/>
  <c r="E2770" i="199"/>
  <c r="E2771" i="199"/>
  <c r="E2772" i="199"/>
  <c r="E2769" i="199"/>
  <c r="E2766" i="199"/>
  <c r="E2762" i="199"/>
  <c r="D2757" i="199"/>
  <c r="E2767" i="199"/>
  <c r="E2763" i="199"/>
  <c r="E2768" i="199"/>
  <c r="E2765" i="199"/>
  <c r="E2764" i="199"/>
  <c r="E2761" i="199"/>
  <c r="B2761" i="199"/>
  <c r="B2776" i="199"/>
  <c r="I2757" i="199"/>
  <c r="G2747" i="199"/>
  <c r="D2747" i="199"/>
  <c r="G2750" i="199"/>
  <c r="G2749" i="199"/>
  <c r="I2716" i="199"/>
  <c r="G2753" i="199"/>
  <c r="E2542" i="199"/>
  <c r="E2543" i="199"/>
  <c r="E2544" i="199"/>
  <c r="B2548" i="199"/>
  <c r="E2537" i="199"/>
  <c r="E2533" i="199"/>
  <c r="I2529" i="199"/>
  <c r="E2538" i="199"/>
  <c r="E2534" i="199"/>
  <c r="D2529" i="199"/>
  <c r="E2540" i="199"/>
  <c r="E2539" i="199"/>
  <c r="E2536" i="199"/>
  <c r="E2535" i="199"/>
  <c r="E2541" i="199"/>
  <c r="B2533" i="199"/>
  <c r="G2525" i="199"/>
  <c r="G2518" i="199"/>
  <c r="B2525" i="199"/>
  <c r="D2525" i="199" s="1"/>
  <c r="B2521" i="199"/>
  <c r="D2521" i="199" s="1"/>
  <c r="B2517" i="199"/>
  <c r="D2517" i="199" s="1"/>
  <c r="B2522" i="199"/>
  <c r="D2522" i="199" s="1"/>
  <c r="B2518" i="199"/>
  <c r="D2518" i="199" s="1"/>
  <c r="B2523" i="199"/>
  <c r="D2523" i="199" s="1"/>
  <c r="B2519" i="199"/>
  <c r="D2519" i="199" s="1"/>
  <c r="B2516" i="199"/>
  <c r="B2520" i="199"/>
  <c r="D2520" i="199" s="1"/>
  <c r="B2524" i="199"/>
  <c r="D2524" i="199" s="1"/>
  <c r="B2515" i="199"/>
  <c r="D2515" i="199" s="1"/>
  <c r="D2516" i="199"/>
  <c r="G2516" i="199"/>
  <c r="G2515" i="199"/>
  <c r="G2514" i="199"/>
  <c r="E2526" i="199"/>
  <c r="D2514" i="199"/>
  <c r="G2519" i="199"/>
  <c r="G2517" i="199"/>
  <c r="G2520" i="199"/>
  <c r="G2523" i="199"/>
  <c r="G2522" i="199"/>
  <c r="G2521" i="199"/>
  <c r="G2524" i="199"/>
  <c r="I2257" i="199"/>
  <c r="I2258" i="199"/>
  <c r="G2270" i="199"/>
  <c r="E2296" i="199"/>
  <c r="E2292" i="199"/>
  <c r="E2288" i="199"/>
  <c r="E2297" i="199"/>
  <c r="E2293" i="199"/>
  <c r="E2289" i="199"/>
  <c r="B2286" i="199"/>
  <c r="B2301" i="199"/>
  <c r="I2282" i="199"/>
  <c r="E2295" i="199"/>
  <c r="E2294" i="199"/>
  <c r="E2291" i="199"/>
  <c r="E2290" i="199"/>
  <c r="E2287" i="199"/>
  <c r="E2286" i="199"/>
  <c r="D2282" i="199"/>
  <c r="G2269" i="199"/>
  <c r="G2274" i="199"/>
  <c r="G2268" i="199"/>
  <c r="D2267" i="199"/>
  <c r="E2279" i="199"/>
  <c r="G2267" i="199"/>
  <c r="I2248" i="199"/>
  <c r="G2273" i="199"/>
  <c r="G2277" i="199"/>
  <c r="G2272" i="199"/>
  <c r="G2271" i="199"/>
  <c r="G2278" i="199"/>
  <c r="B2276" i="199"/>
  <c r="B2272" i="199"/>
  <c r="D2272" i="199" s="1"/>
  <c r="B2268" i="199"/>
  <c r="D2268" i="199" s="1"/>
  <c r="B2277" i="199"/>
  <c r="D2277" i="199" s="1"/>
  <c r="B2273" i="199"/>
  <c r="D2273" i="199" s="1"/>
  <c r="B2269" i="199"/>
  <c r="D2269" i="199" s="1"/>
  <c r="B2275" i="199"/>
  <c r="D2275" i="199" s="1"/>
  <c r="B2271" i="199"/>
  <c r="D2271" i="199" s="1"/>
  <c r="B2278" i="199"/>
  <c r="D2278" i="199" s="1"/>
  <c r="B2274" i="199"/>
  <c r="D2274" i="199" s="1"/>
  <c r="B2270" i="199"/>
  <c r="D2270" i="199" s="1"/>
  <c r="G2276" i="199"/>
  <c r="D2276" i="199"/>
  <c r="G2275" i="199"/>
  <c r="I2250" i="199"/>
  <c r="G2040" i="199"/>
  <c r="G2048" i="199"/>
  <c r="G2042" i="199"/>
  <c r="G2045" i="199"/>
  <c r="I2030" i="199"/>
  <c r="G2043" i="199"/>
  <c r="G2046" i="199"/>
  <c r="G2044" i="199"/>
  <c r="E2068" i="199"/>
  <c r="E2064" i="199"/>
  <c r="B2073" i="199"/>
  <c r="E2063" i="199"/>
  <c r="E2058" i="199"/>
  <c r="I2054" i="199"/>
  <c r="E2065" i="199"/>
  <c r="E2062" i="199"/>
  <c r="E2059" i="199"/>
  <c r="D2054" i="199"/>
  <c r="E2067" i="199"/>
  <c r="E2069" i="199"/>
  <c r="B2058" i="199"/>
  <c r="E2066" i="199"/>
  <c r="E2061" i="199"/>
  <c r="E2060" i="199"/>
  <c r="G2050" i="199"/>
  <c r="I2020" i="199"/>
  <c r="G2049" i="199"/>
  <c r="G2039" i="199"/>
  <c r="E2051" i="199"/>
  <c r="D2039" i="199"/>
  <c r="G2047" i="199"/>
  <c r="B2050" i="199"/>
  <c r="D2050" i="199" s="1"/>
  <c r="B2046" i="199"/>
  <c r="D2046" i="199" s="1"/>
  <c r="B2042" i="199"/>
  <c r="D2042" i="199" s="1"/>
  <c r="B2047" i="199"/>
  <c r="D2047" i="199" s="1"/>
  <c r="B2043" i="199"/>
  <c r="D2043" i="199" s="1"/>
  <c r="B2048" i="199"/>
  <c r="D2048" i="199" s="1"/>
  <c r="B2044" i="199"/>
  <c r="D2044" i="199" s="1"/>
  <c r="I2044" i="199" s="1"/>
  <c r="B2040" i="199"/>
  <c r="D2040" i="199" s="1"/>
  <c r="B2049" i="199"/>
  <c r="D2049" i="199" s="1"/>
  <c r="B2045" i="199"/>
  <c r="D2045" i="199" s="1"/>
  <c r="B2041" i="199"/>
  <c r="D2041" i="199" s="1"/>
  <c r="G2041" i="199"/>
  <c r="I2027" i="199"/>
  <c r="G1834" i="199"/>
  <c r="G1837" i="199"/>
  <c r="G1833" i="199"/>
  <c r="I1818" i="199"/>
  <c r="G1840" i="199"/>
  <c r="D1830" i="199"/>
  <c r="E1842" i="199"/>
  <c r="G1830" i="199"/>
  <c r="G1836" i="199"/>
  <c r="G1835" i="199"/>
  <c r="B1840" i="199"/>
  <c r="D1840" i="199" s="1"/>
  <c r="B1836" i="199"/>
  <c r="D1836" i="199" s="1"/>
  <c r="B1832" i="199"/>
  <c r="D1832" i="199" s="1"/>
  <c r="B1837" i="199"/>
  <c r="D1837" i="199" s="1"/>
  <c r="B1835" i="199"/>
  <c r="D1835" i="199" s="1"/>
  <c r="B1834" i="199"/>
  <c r="D1834" i="199" s="1"/>
  <c r="B1831" i="199"/>
  <c r="B1833" i="199"/>
  <c r="D1833" i="199" s="1"/>
  <c r="B1839" i="199"/>
  <c r="D1839" i="199" s="1"/>
  <c r="B1838" i="199"/>
  <c r="D1838" i="199" s="1"/>
  <c r="B1841" i="199"/>
  <c r="D1841" i="199" s="1"/>
  <c r="G1838" i="199"/>
  <c r="G1841" i="199"/>
  <c r="G1839" i="199"/>
  <c r="I1804" i="199"/>
  <c r="I1813" i="199"/>
  <c r="E1858" i="199"/>
  <c r="E1859" i="199"/>
  <c r="E1855" i="199"/>
  <c r="E1860" i="199"/>
  <c r="E1856" i="199"/>
  <c r="E1857" i="199"/>
  <c r="E1852" i="199"/>
  <c r="B1849" i="199"/>
  <c r="E1853" i="199"/>
  <c r="E1850" i="199"/>
  <c r="E1854" i="199"/>
  <c r="E1849" i="199"/>
  <c r="D1845" i="199"/>
  <c r="B1864" i="199"/>
  <c r="I1845" i="199"/>
  <c r="E1851" i="199"/>
  <c r="G1832" i="199"/>
  <c r="I1811" i="199"/>
  <c r="D1831" i="199"/>
  <c r="G1831" i="199"/>
  <c r="I1821" i="199"/>
  <c r="G1586" i="199"/>
  <c r="G1584" i="199"/>
  <c r="G1594" i="199"/>
  <c r="G1589" i="199"/>
  <c r="G1588" i="199"/>
  <c r="G1587" i="199"/>
  <c r="B1592" i="199"/>
  <c r="D1592" i="199" s="1"/>
  <c r="B1588" i="199"/>
  <c r="D1588" i="199" s="1"/>
  <c r="B1584" i="199"/>
  <c r="D1584" i="199" s="1"/>
  <c r="B1593" i="199"/>
  <c r="D1593" i="199" s="1"/>
  <c r="B1589" i="199"/>
  <c r="D1589" i="199" s="1"/>
  <c r="B1585" i="199"/>
  <c r="D1585" i="199" s="1"/>
  <c r="B1594" i="199"/>
  <c r="D1594" i="199" s="1"/>
  <c r="B1590" i="199"/>
  <c r="D1590" i="199" s="1"/>
  <c r="B1586" i="199"/>
  <c r="D1586" i="199" s="1"/>
  <c r="B1587" i="199"/>
  <c r="D1587" i="199" s="1"/>
  <c r="B1591" i="199"/>
  <c r="D1591" i="199" s="1"/>
  <c r="G1593" i="199"/>
  <c r="G1592" i="199"/>
  <c r="G1591" i="199"/>
  <c r="G1585" i="199"/>
  <c r="D1583" i="199"/>
  <c r="G1583" i="199"/>
  <c r="E1595" i="199"/>
  <c r="I1566" i="199"/>
  <c r="I1576" i="199" s="1"/>
  <c r="G1590" i="199"/>
  <c r="E1613" i="199"/>
  <c r="E1609" i="199"/>
  <c r="B1617" i="199"/>
  <c r="E1610" i="199"/>
  <c r="E1606" i="199"/>
  <c r="E1611" i="199"/>
  <c r="E1607" i="199"/>
  <c r="E1612" i="199"/>
  <c r="E1604" i="199"/>
  <c r="E1605" i="199"/>
  <c r="B1602" i="199"/>
  <c r="E1608" i="199"/>
  <c r="E1602" i="199"/>
  <c r="I1598" i="199"/>
  <c r="E1603" i="199"/>
  <c r="D1598" i="199"/>
  <c r="G1382" i="199"/>
  <c r="G1385" i="199"/>
  <c r="G1376" i="199"/>
  <c r="G1375" i="199"/>
  <c r="G1377" i="199"/>
  <c r="B1384" i="199"/>
  <c r="D1384" i="199" s="1"/>
  <c r="B1380" i="199"/>
  <c r="D1380" i="199" s="1"/>
  <c r="B1376" i="199"/>
  <c r="D1376" i="199" s="1"/>
  <c r="B1385" i="199"/>
  <c r="D1385" i="199" s="1"/>
  <c r="B1383" i="199"/>
  <c r="D1383" i="199" s="1"/>
  <c r="B1377" i="199"/>
  <c r="D1377" i="199" s="1"/>
  <c r="B1375" i="199"/>
  <c r="D1375" i="199" s="1"/>
  <c r="I1375" i="199" s="1"/>
  <c r="B1382" i="199"/>
  <c r="D1382" i="199" s="1"/>
  <c r="B1379" i="199"/>
  <c r="D1379" i="199" s="1"/>
  <c r="B1378" i="199"/>
  <c r="D1378" i="199" s="1"/>
  <c r="B1381" i="199"/>
  <c r="D1381" i="199" s="1"/>
  <c r="G1381" i="199"/>
  <c r="G1379" i="199"/>
  <c r="G1380" i="199"/>
  <c r="E1403" i="199"/>
  <c r="E1399" i="199"/>
  <c r="B1408" i="199"/>
  <c r="E1398" i="199"/>
  <c r="E1396" i="199"/>
  <c r="B1393" i="199"/>
  <c r="E1402" i="199"/>
  <c r="E1401" i="199"/>
  <c r="E1393" i="199"/>
  <c r="D1389" i="199"/>
  <c r="E1400" i="199"/>
  <c r="E1395" i="199"/>
  <c r="I1389" i="199"/>
  <c r="E1404" i="199"/>
  <c r="E1397" i="199"/>
  <c r="E1394" i="199"/>
  <c r="I1364" i="199"/>
  <c r="I1367" i="199" s="1"/>
  <c r="D1374" i="199"/>
  <c r="G1374" i="199"/>
  <c r="E1386" i="199"/>
  <c r="G1378" i="199"/>
  <c r="G1384" i="199"/>
  <c r="G1383" i="199"/>
  <c r="G1130" i="199"/>
  <c r="I1119" i="199"/>
  <c r="I1113" i="199"/>
  <c r="I1114" i="199"/>
  <c r="G1134" i="199"/>
  <c r="G1135" i="199"/>
  <c r="G1133" i="199"/>
  <c r="G1132" i="199"/>
  <c r="D1127" i="199"/>
  <c r="G1127" i="199"/>
  <c r="E1139" i="199"/>
  <c r="G1128" i="199"/>
  <c r="I1101" i="199"/>
  <c r="G1138" i="199"/>
  <c r="E1157" i="199"/>
  <c r="E1153" i="199"/>
  <c r="E1149" i="199"/>
  <c r="B1146" i="199"/>
  <c r="B1161" i="199"/>
  <c r="E1154" i="199"/>
  <c r="E1150" i="199"/>
  <c r="E1146" i="199"/>
  <c r="I1142" i="199"/>
  <c r="D1142" i="199"/>
  <c r="E1156" i="199"/>
  <c r="E1155" i="199"/>
  <c r="E1152" i="199"/>
  <c r="E1151" i="199"/>
  <c r="E1148" i="199"/>
  <c r="E1147" i="199"/>
  <c r="G1137" i="199"/>
  <c r="G1136" i="199"/>
  <c r="I1108" i="199"/>
  <c r="G1129" i="199"/>
  <c r="B1137" i="199"/>
  <c r="D1137" i="199" s="1"/>
  <c r="B1133" i="199"/>
  <c r="D1133" i="199" s="1"/>
  <c r="B1129" i="199"/>
  <c r="D1129" i="199" s="1"/>
  <c r="B1138" i="199"/>
  <c r="D1138" i="199" s="1"/>
  <c r="I1138" i="199" s="1"/>
  <c r="B1134" i="199"/>
  <c r="D1134" i="199" s="1"/>
  <c r="B1132" i="199"/>
  <c r="D1132" i="199" s="1"/>
  <c r="I1132" i="199" s="1"/>
  <c r="B1131" i="199"/>
  <c r="D1131" i="199" s="1"/>
  <c r="B1130" i="199"/>
  <c r="D1130" i="199" s="1"/>
  <c r="B1136" i="199"/>
  <c r="D1136" i="199" s="1"/>
  <c r="B1135" i="199"/>
  <c r="D1135" i="199" s="1"/>
  <c r="B1128" i="199"/>
  <c r="D1128" i="199" s="1"/>
  <c r="G1131" i="199"/>
  <c r="G920" i="199"/>
  <c r="G927" i="199"/>
  <c r="G928" i="199"/>
  <c r="G926" i="199"/>
  <c r="G925" i="199"/>
  <c r="I899" i="199"/>
  <c r="E946" i="199"/>
  <c r="E947" i="199"/>
  <c r="E943" i="199"/>
  <c r="B952" i="199"/>
  <c r="E945" i="199"/>
  <c r="E944" i="199"/>
  <c r="E942" i="199"/>
  <c r="E938" i="199"/>
  <c r="D933" i="199"/>
  <c r="E939" i="199"/>
  <c r="E948" i="199"/>
  <c r="B937" i="199"/>
  <c r="I933" i="199"/>
  <c r="E941" i="199"/>
  <c r="E940" i="199"/>
  <c r="E937" i="199"/>
  <c r="G929" i="199"/>
  <c r="I909" i="199"/>
  <c r="I904" i="199"/>
  <c r="G919" i="199"/>
  <c r="E930" i="199"/>
  <c r="G918" i="199"/>
  <c r="D918" i="199"/>
  <c r="B926" i="199"/>
  <c r="D926" i="199" s="1"/>
  <c r="B922" i="199"/>
  <c r="D922" i="199" s="1"/>
  <c r="B927" i="199"/>
  <c r="D927" i="199" s="1"/>
  <c r="B923" i="199"/>
  <c r="D923" i="199" s="1"/>
  <c r="B919" i="199"/>
  <c r="D919" i="199" s="1"/>
  <c r="I919" i="199" s="1"/>
  <c r="B929" i="199"/>
  <c r="D929" i="199" s="1"/>
  <c r="I929" i="199" s="1"/>
  <c r="B925" i="199"/>
  <c r="D925" i="199" s="1"/>
  <c r="B921" i="199"/>
  <c r="D921" i="199" s="1"/>
  <c r="B928" i="199"/>
  <c r="D928" i="199" s="1"/>
  <c r="B924" i="199"/>
  <c r="D924" i="199" s="1"/>
  <c r="B920" i="199"/>
  <c r="D920" i="199" s="1"/>
  <c r="G923" i="199"/>
  <c r="G924" i="199"/>
  <c r="G922" i="199"/>
  <c r="G921" i="199"/>
  <c r="G694" i="199"/>
  <c r="G700" i="199"/>
  <c r="G699" i="199"/>
  <c r="B700" i="199"/>
  <c r="D700" i="199" s="1"/>
  <c r="B696" i="199"/>
  <c r="D696" i="199" s="1"/>
  <c r="B692" i="199"/>
  <c r="D692" i="199" s="1"/>
  <c r="B701" i="199"/>
  <c r="D701" i="199" s="1"/>
  <c r="B697" i="199"/>
  <c r="B693" i="199"/>
  <c r="D693" i="199" s="1"/>
  <c r="B698" i="199"/>
  <c r="D698" i="199" s="1"/>
  <c r="B694" i="199"/>
  <c r="D694" i="199" s="1"/>
  <c r="B699" i="199"/>
  <c r="D699" i="199" s="1"/>
  <c r="B695" i="199"/>
  <c r="D695" i="199" s="1"/>
  <c r="B691" i="199"/>
  <c r="D691" i="199" s="1"/>
  <c r="G697" i="199"/>
  <c r="D697" i="199"/>
  <c r="E718" i="199"/>
  <c r="E719" i="199"/>
  <c r="E720" i="199"/>
  <c r="B724" i="199"/>
  <c r="E716" i="199"/>
  <c r="E712" i="199"/>
  <c r="B709" i="199"/>
  <c r="E713" i="199"/>
  <c r="E709" i="199"/>
  <c r="I705" i="199"/>
  <c r="E715" i="199"/>
  <c r="E714" i="199"/>
  <c r="E711" i="199"/>
  <c r="E710" i="199"/>
  <c r="E717" i="199"/>
  <c r="D705" i="199"/>
  <c r="I677" i="199"/>
  <c r="D690" i="199"/>
  <c r="G690" i="199"/>
  <c r="E702" i="199"/>
  <c r="G698" i="199"/>
  <c r="G692" i="199"/>
  <c r="G691" i="199"/>
  <c r="I671" i="199"/>
  <c r="G693" i="199"/>
  <c r="G701" i="199"/>
  <c r="G696" i="199"/>
  <c r="G695" i="199"/>
  <c r="D462" i="199"/>
  <c r="G462" i="199"/>
  <c r="E474" i="199"/>
  <c r="G469" i="199"/>
  <c r="G472" i="199"/>
  <c r="G471" i="199"/>
  <c r="G470" i="199"/>
  <c r="E490" i="199"/>
  <c r="E491" i="199"/>
  <c r="E492" i="199"/>
  <c r="E489" i="199"/>
  <c r="E488" i="199"/>
  <c r="E484" i="199"/>
  <c r="B481" i="199"/>
  <c r="B496" i="199"/>
  <c r="E485" i="199"/>
  <c r="E481" i="199"/>
  <c r="I477" i="199"/>
  <c r="E486" i="199"/>
  <c r="E482" i="199"/>
  <c r="D477" i="199"/>
  <c r="E483" i="199"/>
  <c r="E487" i="199"/>
  <c r="G473" i="199"/>
  <c r="B472" i="199"/>
  <c r="D472" i="199" s="1"/>
  <c r="I472" i="199" s="1"/>
  <c r="B468" i="199"/>
  <c r="D468" i="199" s="1"/>
  <c r="B464" i="199"/>
  <c r="D464" i="199" s="1"/>
  <c r="B473" i="199"/>
  <c r="D473" i="199" s="1"/>
  <c r="I473" i="199" s="1"/>
  <c r="B469" i="199"/>
  <c r="D469" i="199" s="1"/>
  <c r="B465" i="199"/>
  <c r="D465" i="199" s="1"/>
  <c r="B470" i="199"/>
  <c r="D470" i="199" s="1"/>
  <c r="I470" i="199" s="1"/>
  <c r="B466" i="199"/>
  <c r="D466" i="199" s="1"/>
  <c r="B471" i="199"/>
  <c r="D471" i="199" s="1"/>
  <c r="B463" i="199"/>
  <c r="D463" i="199" s="1"/>
  <c r="B467" i="199"/>
  <c r="D467" i="199" s="1"/>
  <c r="G464" i="199"/>
  <c r="G463" i="199"/>
  <c r="G466" i="199"/>
  <c r="G465" i="199"/>
  <c r="G468" i="199"/>
  <c r="G467" i="199"/>
  <c r="I446" i="199"/>
  <c r="I455" i="199" s="1"/>
  <c r="J125" i="201"/>
  <c r="C13" i="201"/>
  <c r="D12" i="201"/>
  <c r="J12" i="201" s="1"/>
  <c r="D31" i="201"/>
  <c r="J31" i="201" s="1"/>
  <c r="C32" i="201"/>
  <c r="F113" i="201"/>
  <c r="H101" i="201"/>
  <c r="J101" i="201" s="1"/>
  <c r="E132" i="201"/>
  <c r="F120" i="201"/>
  <c r="E149" i="201"/>
  <c r="F149" i="201" s="1"/>
  <c r="H149" i="201" s="1"/>
  <c r="E147" i="201"/>
  <c r="F147" i="201" s="1"/>
  <c r="H147" i="201" s="1"/>
  <c r="E145" i="201"/>
  <c r="F145" i="201" s="1"/>
  <c r="H145" i="201" s="1"/>
  <c r="E143" i="201"/>
  <c r="F143" i="201" s="1"/>
  <c r="H143" i="201" s="1"/>
  <c r="J143" i="201" s="1"/>
  <c r="E141" i="201"/>
  <c r="F141" i="201" s="1"/>
  <c r="H141" i="201" s="1"/>
  <c r="J141" i="201" s="1"/>
  <c r="E139" i="201"/>
  <c r="J135" i="201"/>
  <c r="D135" i="201"/>
  <c r="B154" i="201"/>
  <c r="E144" i="201"/>
  <c r="F144" i="201" s="1"/>
  <c r="H144" i="201" s="1"/>
  <c r="J144" i="201" s="1"/>
  <c r="E146" i="201"/>
  <c r="F146" i="201" s="1"/>
  <c r="H146" i="201" s="1"/>
  <c r="E148" i="201"/>
  <c r="F148" i="201" s="1"/>
  <c r="H148" i="201" s="1"/>
  <c r="E140" i="201"/>
  <c r="F140" i="201" s="1"/>
  <c r="H140" i="201" s="1"/>
  <c r="J140" i="201" s="1"/>
  <c r="B139" i="201"/>
  <c r="E150" i="201"/>
  <c r="F150" i="201" s="1"/>
  <c r="H150" i="201" s="1"/>
  <c r="E142" i="201"/>
  <c r="F142" i="201" s="1"/>
  <c r="H142" i="201" s="1"/>
  <c r="J142" i="201" s="1"/>
  <c r="B131" i="201"/>
  <c r="B124" i="201"/>
  <c r="B128" i="201"/>
  <c r="B121" i="201"/>
  <c r="B125" i="201"/>
  <c r="B129" i="201"/>
  <c r="B122" i="201"/>
  <c r="B126" i="201"/>
  <c r="B130" i="201"/>
  <c r="B123" i="201"/>
  <c r="B127" i="201"/>
  <c r="D164" i="201"/>
  <c r="C165" i="201"/>
  <c r="D145" i="201"/>
  <c r="C146" i="201"/>
  <c r="D126" i="201"/>
  <c r="J126" i="201" s="1"/>
  <c r="C127" i="201"/>
  <c r="D106" i="201"/>
  <c r="J106" i="201" s="1"/>
  <c r="C107" i="201"/>
  <c r="D88" i="201"/>
  <c r="J88" i="201" s="1"/>
  <c r="C89" i="201"/>
  <c r="C70" i="201"/>
  <c r="D69" i="201"/>
  <c r="J69" i="201" s="1"/>
  <c r="C51" i="201"/>
  <c r="D50" i="201"/>
  <c r="J50" i="201" s="1"/>
  <c r="I3186" i="199" l="1"/>
  <c r="I3172" i="199"/>
  <c r="I926" i="199"/>
  <c r="I1135" i="199"/>
  <c r="I2043" i="199"/>
  <c r="I2269" i="199"/>
  <c r="I2992" i="199"/>
  <c r="I1835" i="199"/>
  <c r="I2040" i="199"/>
  <c r="I3000" i="199"/>
  <c r="I3637" i="199"/>
  <c r="I2273" i="199"/>
  <c r="I2270" i="199"/>
  <c r="I2521" i="199"/>
  <c r="I2999" i="199"/>
  <c r="I3430" i="199"/>
  <c r="I3428" i="199"/>
  <c r="I3643" i="199"/>
  <c r="O1148" i="200"/>
  <c r="I469" i="199"/>
  <c r="I2047" i="199"/>
  <c r="I2272" i="199"/>
  <c r="I1586" i="199"/>
  <c r="I1385" i="199"/>
  <c r="I1381" i="199"/>
  <c r="I2519" i="199"/>
  <c r="I1589" i="199"/>
  <c r="I1833" i="199"/>
  <c r="I2041" i="199"/>
  <c r="I2042" i="199"/>
  <c r="I3646" i="199"/>
  <c r="I1379" i="199"/>
  <c r="I1583" i="199"/>
  <c r="I1590" i="199"/>
  <c r="I1841" i="199"/>
  <c r="I3640" i="199"/>
  <c r="I467" i="199"/>
  <c r="I1133" i="199"/>
  <c r="I1382" i="199"/>
  <c r="I1591" i="199"/>
  <c r="I2275" i="199"/>
  <c r="I3188" i="199"/>
  <c r="I3431" i="199"/>
  <c r="I3642" i="199"/>
  <c r="I1137" i="199"/>
  <c r="I918" i="199"/>
  <c r="I1839" i="199"/>
  <c r="I1840" i="199"/>
  <c r="I2515" i="199"/>
  <c r="I2517" i="199"/>
  <c r="I2751" i="199"/>
  <c r="I2997" i="199"/>
  <c r="I697" i="199"/>
  <c r="I699" i="199"/>
  <c r="I2271" i="199"/>
  <c r="I2507" i="199"/>
  <c r="I3437" i="199"/>
  <c r="I3434" i="199"/>
  <c r="I3432" i="199"/>
  <c r="I692" i="199"/>
  <c r="I2046" i="199"/>
  <c r="I2744" i="199"/>
  <c r="I3435" i="199"/>
  <c r="I463" i="199"/>
  <c r="I471" i="199"/>
  <c r="I700" i="199"/>
  <c r="I1134" i="199"/>
  <c r="I1376" i="199"/>
  <c r="I2277" i="199"/>
  <c r="I2514" i="199"/>
  <c r="I2523" i="199"/>
  <c r="I2748" i="199"/>
  <c r="I2990" i="199"/>
  <c r="I3187" i="199"/>
  <c r="I3190" i="199"/>
  <c r="I3189" i="199"/>
  <c r="I3419" i="199"/>
  <c r="I928" i="199"/>
  <c r="I1136" i="199"/>
  <c r="I701" i="199"/>
  <c r="I683" i="199"/>
  <c r="I920" i="199"/>
  <c r="I925" i="199"/>
  <c r="I927" i="199"/>
  <c r="I1130" i="199"/>
  <c r="I1585" i="199"/>
  <c r="I1588" i="199"/>
  <c r="I1838" i="199"/>
  <c r="I1834" i="199"/>
  <c r="I1836" i="199"/>
  <c r="I2045" i="199"/>
  <c r="I2048" i="199"/>
  <c r="I2520" i="199"/>
  <c r="I2518" i="199"/>
  <c r="I2525" i="199"/>
  <c r="I2982" i="199"/>
  <c r="I3180" i="199"/>
  <c r="I3645" i="199"/>
  <c r="I3644" i="199"/>
  <c r="I2274" i="199"/>
  <c r="I2993" i="199"/>
  <c r="I3639" i="199"/>
  <c r="I468" i="199"/>
  <c r="I464" i="199"/>
  <c r="I694" i="199"/>
  <c r="I1131" i="199"/>
  <c r="I1129" i="199"/>
  <c r="I1120" i="199"/>
  <c r="I1380" i="199"/>
  <c r="I1377" i="199"/>
  <c r="I1592" i="199"/>
  <c r="I2278" i="199"/>
  <c r="I2268" i="199"/>
  <c r="I2524" i="199"/>
  <c r="I466" i="199"/>
  <c r="I690" i="199"/>
  <c r="I922" i="199"/>
  <c r="I1593" i="199"/>
  <c r="I2753" i="199"/>
  <c r="I2742" i="199"/>
  <c r="I1127" i="199"/>
  <c r="I1594" i="199"/>
  <c r="I1584" i="199"/>
  <c r="I1837" i="199"/>
  <c r="I2522" i="199"/>
  <c r="I2752" i="199"/>
  <c r="I2998" i="199"/>
  <c r="I2996" i="199"/>
  <c r="I3184" i="199"/>
  <c r="I3182" i="199"/>
  <c r="I3181" i="199"/>
  <c r="I3635" i="199"/>
  <c r="I921" i="199"/>
  <c r="I923" i="199"/>
  <c r="I1383" i="199"/>
  <c r="I1384" i="199"/>
  <c r="I1832" i="199"/>
  <c r="I2747" i="199"/>
  <c r="I3179" i="199"/>
  <c r="I3436" i="199"/>
  <c r="O693" i="200"/>
  <c r="Q693" i="200" s="1"/>
  <c r="O1127" i="200"/>
  <c r="Q1127" i="200" s="1"/>
  <c r="Q1139" i="200" s="1"/>
  <c r="O1156" i="200"/>
  <c r="Q1156" i="200" s="1"/>
  <c r="O237" i="200"/>
  <c r="Q237" i="200" s="1"/>
  <c r="O353" i="200"/>
  <c r="Q353" i="200" s="1"/>
  <c r="O1157" i="200"/>
  <c r="Q1157" i="200" s="1"/>
  <c r="O359" i="200"/>
  <c r="Q359" i="200" s="1"/>
  <c r="O357" i="200"/>
  <c r="Q357" i="200" s="1"/>
  <c r="O351" i="200"/>
  <c r="Q351" i="200" s="1"/>
  <c r="O692" i="200"/>
  <c r="Q692" i="200" s="1"/>
  <c r="O920" i="200"/>
  <c r="Q920" i="200" s="1"/>
  <c r="O921" i="200"/>
  <c r="Q921" i="200" s="1"/>
  <c r="O245" i="200"/>
  <c r="Q245" i="200" s="1"/>
  <c r="O470" i="200"/>
  <c r="Q470" i="200" s="1"/>
  <c r="O472" i="200"/>
  <c r="Q472" i="200" s="1"/>
  <c r="O691" i="200"/>
  <c r="Q691" i="200" s="1"/>
  <c r="O700" i="200"/>
  <c r="Q700" i="200" s="1"/>
  <c r="O922" i="200"/>
  <c r="Q922" i="200" s="1"/>
  <c r="O1152" i="200"/>
  <c r="Q1152" i="200" s="1"/>
  <c r="O804" i="200"/>
  <c r="Q804" i="200" s="1"/>
  <c r="Q816" i="200" s="1"/>
  <c r="O244" i="200"/>
  <c r="Q244" i="200" s="1"/>
  <c r="O349" i="200"/>
  <c r="Q349" i="200" s="1"/>
  <c r="O469" i="200"/>
  <c r="Q469" i="200" s="1"/>
  <c r="O473" i="200"/>
  <c r="Q473" i="200" s="1"/>
  <c r="O467" i="200"/>
  <c r="Q467" i="200" s="1"/>
  <c r="O899" i="200"/>
  <c r="Q899" i="200" s="1"/>
  <c r="Q911" i="200" s="1"/>
  <c r="O929" i="200"/>
  <c r="Q929" i="200" s="1"/>
  <c r="O1153" i="200"/>
  <c r="Q1153" i="200" s="1"/>
  <c r="O1149" i="200"/>
  <c r="Q1149" i="200" s="1"/>
  <c r="O1151" i="200"/>
  <c r="Q1151" i="200" s="1"/>
  <c r="H1146" i="200"/>
  <c r="F1158" i="200"/>
  <c r="O1155" i="200"/>
  <c r="Q1155" i="200" s="1"/>
  <c r="O1150" i="200"/>
  <c r="Q1150" i="200" s="1"/>
  <c r="Q1148" i="200"/>
  <c r="O1154" i="200"/>
  <c r="Q1154" i="200" s="1"/>
  <c r="L1158" i="200"/>
  <c r="N1146" i="200"/>
  <c r="K1146" i="200"/>
  <c r="I1158" i="200"/>
  <c r="O1147" i="200"/>
  <c r="Q1147" i="200" s="1"/>
  <c r="O1032" i="200"/>
  <c r="Q1032" i="200" s="1"/>
  <c r="Q1044" i="200" s="1"/>
  <c r="O919" i="200"/>
  <c r="Q919" i="200" s="1"/>
  <c r="O926" i="200"/>
  <c r="Q926" i="200" s="1"/>
  <c r="O924" i="200"/>
  <c r="Q924" i="200" s="1"/>
  <c r="O923" i="200"/>
  <c r="O927" i="200"/>
  <c r="Q927" i="200" s="1"/>
  <c r="F930" i="200"/>
  <c r="H918" i="200"/>
  <c r="I930" i="200"/>
  <c r="K918" i="200"/>
  <c r="O925" i="200"/>
  <c r="Q925" i="200" s="1"/>
  <c r="O928" i="200"/>
  <c r="Q928" i="200" s="1"/>
  <c r="Q923" i="200"/>
  <c r="L930" i="200"/>
  <c r="N918" i="200"/>
  <c r="K690" i="200"/>
  <c r="I702" i="200"/>
  <c r="O695" i="200"/>
  <c r="Q695" i="200" s="1"/>
  <c r="O671" i="200"/>
  <c r="Q671" i="200" s="1"/>
  <c r="Q683" i="200" s="1"/>
  <c r="O696" i="200"/>
  <c r="Q696" i="200" s="1"/>
  <c r="O698" i="200"/>
  <c r="Q698" i="200" s="1"/>
  <c r="F702" i="200"/>
  <c r="H690" i="200"/>
  <c r="O699" i="200"/>
  <c r="Q699" i="200" s="1"/>
  <c r="N690" i="200"/>
  <c r="L702" i="200"/>
  <c r="O697" i="200"/>
  <c r="Q697" i="200" s="1"/>
  <c r="O694" i="200"/>
  <c r="Q694" i="200" s="1"/>
  <c r="O701" i="200"/>
  <c r="Q701" i="200" s="1"/>
  <c r="O576" i="200"/>
  <c r="Q576" i="200" s="1"/>
  <c r="Q588" i="200" s="1"/>
  <c r="O464" i="200"/>
  <c r="Q464" i="200" s="1"/>
  <c r="I474" i="200"/>
  <c r="K462" i="200"/>
  <c r="O471" i="200"/>
  <c r="Q471" i="200" s="1"/>
  <c r="O465" i="200"/>
  <c r="Q465" i="200" s="1"/>
  <c r="O468" i="200"/>
  <c r="Q468" i="200" s="1"/>
  <c r="O466" i="200"/>
  <c r="Q466" i="200" s="1"/>
  <c r="F474" i="200"/>
  <c r="H462" i="200"/>
  <c r="O443" i="200"/>
  <c r="Q443" i="200" s="1"/>
  <c r="Q455" i="200" s="1"/>
  <c r="L474" i="200"/>
  <c r="N462" i="200"/>
  <c r="O463" i="200"/>
  <c r="Q463" i="200" s="1"/>
  <c r="O355" i="200"/>
  <c r="Q355" i="200" s="1"/>
  <c r="O354" i="200"/>
  <c r="Q354" i="200" s="1"/>
  <c r="O352" i="200"/>
  <c r="Q352" i="200" s="1"/>
  <c r="O329" i="200"/>
  <c r="Q329" i="200" s="1"/>
  <c r="Q341" i="200" s="1"/>
  <c r="F360" i="200"/>
  <c r="H348" i="200"/>
  <c r="I360" i="200"/>
  <c r="K348" i="200"/>
  <c r="O356" i="200"/>
  <c r="Q356" i="200" s="1"/>
  <c r="L360" i="200"/>
  <c r="N348" i="200"/>
  <c r="O350" i="200"/>
  <c r="Q350" i="200" s="1"/>
  <c r="O358" i="200"/>
  <c r="Q358" i="200" s="1"/>
  <c r="O240" i="200"/>
  <c r="Q240" i="200" s="1"/>
  <c r="N234" i="200"/>
  <c r="L246" i="200"/>
  <c r="O239" i="200"/>
  <c r="Q239" i="200" s="1"/>
  <c r="O215" i="200"/>
  <c r="Q215" i="200" s="1"/>
  <c r="Q227" i="200" s="1"/>
  <c r="O243" i="200"/>
  <c r="Q243" i="200" s="1"/>
  <c r="O235" i="200"/>
  <c r="Q235" i="200" s="1"/>
  <c r="K234" i="200"/>
  <c r="I246" i="200"/>
  <c r="O236" i="200"/>
  <c r="Q236" i="200" s="1"/>
  <c r="O241" i="200"/>
  <c r="Q241" i="200" s="1"/>
  <c r="O238" i="200"/>
  <c r="O242" i="200"/>
  <c r="Q242" i="200" s="1"/>
  <c r="F246" i="200"/>
  <c r="H234" i="200"/>
  <c r="Q238" i="200"/>
  <c r="B3663" i="199"/>
  <c r="D3663" i="199" s="1"/>
  <c r="B3659" i="199"/>
  <c r="D3659" i="199" s="1"/>
  <c r="B3664" i="199"/>
  <c r="D3664" i="199" s="1"/>
  <c r="B3662" i="199"/>
  <c r="D3662" i="199" s="1"/>
  <c r="B3655" i="199"/>
  <c r="D3655" i="199" s="1"/>
  <c r="B3661" i="199"/>
  <c r="D3661" i="199" s="1"/>
  <c r="B3656" i="199"/>
  <c r="D3656" i="199" s="1"/>
  <c r="B3660" i="199"/>
  <c r="D3660" i="199" s="1"/>
  <c r="B3657" i="199"/>
  <c r="D3657" i="199" s="1"/>
  <c r="B3665" i="199"/>
  <c r="D3665" i="199" s="1"/>
  <c r="B3658" i="199"/>
  <c r="D3658" i="199" s="1"/>
  <c r="G3659" i="199"/>
  <c r="G3665" i="199"/>
  <c r="G3660" i="199"/>
  <c r="I3628" i="199"/>
  <c r="G3657" i="199"/>
  <c r="G3664" i="199"/>
  <c r="G3663" i="199"/>
  <c r="G3661" i="199"/>
  <c r="D3654" i="199"/>
  <c r="E3666" i="199"/>
  <c r="G3654" i="199"/>
  <c r="G3662" i="199"/>
  <c r="G3656" i="199"/>
  <c r="G3655" i="199"/>
  <c r="G3658" i="199"/>
  <c r="E3684" i="199"/>
  <c r="E3683" i="199"/>
  <c r="E3679" i="199"/>
  <c r="E3675" i="199"/>
  <c r="E3680" i="199"/>
  <c r="E3677" i="199"/>
  <c r="B3688" i="199"/>
  <c r="E3674" i="199"/>
  <c r="B3673" i="199"/>
  <c r="E3682" i="199"/>
  <c r="E3676" i="199"/>
  <c r="E3673" i="199"/>
  <c r="I3669" i="199"/>
  <c r="E3678" i="199"/>
  <c r="D3669" i="199"/>
  <c r="E3681" i="199"/>
  <c r="B3455" i="199"/>
  <c r="B3456" i="199"/>
  <c r="D3456" i="199" s="1"/>
  <c r="B3451" i="199"/>
  <c r="D3451" i="199" s="1"/>
  <c r="B3447" i="199"/>
  <c r="D3447" i="199" s="1"/>
  <c r="B3452" i="199"/>
  <c r="D3452" i="199" s="1"/>
  <c r="B3448" i="199"/>
  <c r="D3448" i="199" s="1"/>
  <c r="B3453" i="199"/>
  <c r="D3453" i="199" s="1"/>
  <c r="B3449" i="199"/>
  <c r="D3449" i="199" s="1"/>
  <c r="B3454" i="199"/>
  <c r="D3454" i="199" s="1"/>
  <c r="B3446" i="199"/>
  <c r="D3446" i="199" s="1"/>
  <c r="B3450" i="199"/>
  <c r="D3450" i="199" s="1"/>
  <c r="G3451" i="199"/>
  <c r="G3446" i="199"/>
  <c r="G3454" i="199"/>
  <c r="G3448" i="199"/>
  <c r="G3453" i="199"/>
  <c r="G3450" i="199"/>
  <c r="G3449" i="199"/>
  <c r="G3452" i="199"/>
  <c r="G3456" i="199"/>
  <c r="E3475" i="199"/>
  <c r="E3471" i="199"/>
  <c r="E3467" i="199"/>
  <c r="B3464" i="199"/>
  <c r="B3479" i="199"/>
  <c r="E3472" i="199"/>
  <c r="E3468" i="199"/>
  <c r="E3464" i="199"/>
  <c r="I3460" i="199"/>
  <c r="E3473" i="199"/>
  <c r="E3474" i="199"/>
  <c r="E3470" i="199"/>
  <c r="E3469" i="199"/>
  <c r="E3466" i="199"/>
  <c r="E3465" i="199"/>
  <c r="D3460" i="199"/>
  <c r="I3433" i="199"/>
  <c r="I3429" i="199"/>
  <c r="I3426" i="199"/>
  <c r="D3445" i="199"/>
  <c r="G3445" i="199"/>
  <c r="E3457" i="199"/>
  <c r="G3447" i="199"/>
  <c r="G3455" i="199"/>
  <c r="D3455" i="199"/>
  <c r="G3201" i="199"/>
  <c r="I3183" i="199"/>
  <c r="G3199" i="199"/>
  <c r="G3202" i="199"/>
  <c r="G3206" i="199"/>
  <c r="G3205" i="199"/>
  <c r="E3210" i="199"/>
  <c r="D3198" i="199"/>
  <c r="G3198" i="199"/>
  <c r="G3203" i="199"/>
  <c r="G3209" i="199"/>
  <c r="G3208" i="199"/>
  <c r="G3207" i="199"/>
  <c r="E3228" i="199"/>
  <c r="E3221" i="199"/>
  <c r="E3217" i="199"/>
  <c r="I3213" i="199"/>
  <c r="E3227" i="199"/>
  <c r="E3226" i="199"/>
  <c r="E3220" i="199"/>
  <c r="D3213" i="199"/>
  <c r="E3219" i="199"/>
  <c r="B3217" i="199"/>
  <c r="E3218" i="199"/>
  <c r="E3225" i="199"/>
  <c r="E3224" i="199"/>
  <c r="E3223" i="199"/>
  <c r="B3232" i="199"/>
  <c r="E3222" i="199"/>
  <c r="B3209" i="199"/>
  <c r="D3209" i="199" s="1"/>
  <c r="I3209" i="199" s="1"/>
  <c r="B3205" i="199"/>
  <c r="D3205" i="199" s="1"/>
  <c r="B3208" i="199"/>
  <c r="D3208" i="199" s="1"/>
  <c r="I3208" i="199" s="1"/>
  <c r="B3202" i="199"/>
  <c r="D3202" i="199" s="1"/>
  <c r="B3207" i="199"/>
  <c r="D3207" i="199" s="1"/>
  <c r="I3207" i="199" s="1"/>
  <c r="B3206" i="199"/>
  <c r="D3206" i="199" s="1"/>
  <c r="B3200" i="199"/>
  <c r="D3200" i="199" s="1"/>
  <c r="B3204" i="199"/>
  <c r="B3199" i="199"/>
  <c r="D3199" i="199" s="1"/>
  <c r="I3199" i="199" s="1"/>
  <c r="B3203" i="199"/>
  <c r="D3203" i="199" s="1"/>
  <c r="B3201" i="199"/>
  <c r="D3201" i="199" s="1"/>
  <c r="D3204" i="199"/>
  <c r="G3204" i="199"/>
  <c r="G3200" i="199"/>
  <c r="G3015" i="199"/>
  <c r="E3038" i="199"/>
  <c r="E3034" i="199"/>
  <c r="E3030" i="199"/>
  <c r="B3027" i="199"/>
  <c r="E3033" i="199"/>
  <c r="I3023" i="199"/>
  <c r="E3035" i="199"/>
  <c r="E3027" i="199"/>
  <c r="E3032" i="199"/>
  <c r="B3042" i="199"/>
  <c r="E3029" i="199"/>
  <c r="E3037" i="199"/>
  <c r="E3028" i="199"/>
  <c r="D3023" i="199"/>
  <c r="E3036" i="199"/>
  <c r="E3031" i="199"/>
  <c r="G3009" i="199"/>
  <c r="G3014" i="199"/>
  <c r="G3011" i="199"/>
  <c r="D3008" i="199"/>
  <c r="E3020" i="199"/>
  <c r="G3008" i="199"/>
  <c r="G3013" i="199"/>
  <c r="G3010" i="199"/>
  <c r="G3012" i="199"/>
  <c r="G3016" i="199"/>
  <c r="G3017" i="199"/>
  <c r="B3018" i="199"/>
  <c r="D3018" i="199" s="1"/>
  <c r="B3014" i="199"/>
  <c r="D3014" i="199" s="1"/>
  <c r="B3010" i="199"/>
  <c r="D3010" i="199" s="1"/>
  <c r="B3012" i="199"/>
  <c r="D3012" i="199" s="1"/>
  <c r="B3015" i="199"/>
  <c r="D3015" i="199" s="1"/>
  <c r="I3015" i="199" s="1"/>
  <c r="B3019" i="199"/>
  <c r="B3011" i="199"/>
  <c r="D3011" i="199" s="1"/>
  <c r="B3017" i="199"/>
  <c r="D3017" i="199" s="1"/>
  <c r="I3017" i="199" s="1"/>
  <c r="B3013" i="199"/>
  <c r="D3013" i="199" s="1"/>
  <c r="B3009" i="199"/>
  <c r="D3009" i="199" s="1"/>
  <c r="B3016" i="199"/>
  <c r="D3016" i="199" s="1"/>
  <c r="I3016" i="199" s="1"/>
  <c r="G3018" i="199"/>
  <c r="G3019" i="199"/>
  <c r="D3019" i="199"/>
  <c r="I2989" i="199"/>
  <c r="I2750" i="199"/>
  <c r="E2791" i="199"/>
  <c r="E2787" i="199"/>
  <c r="E2783" i="199"/>
  <c r="B2780" i="199"/>
  <c r="B2795" i="199"/>
  <c r="E2788" i="199"/>
  <c r="E2784" i="199"/>
  <c r="E2780" i="199"/>
  <c r="I2776" i="199"/>
  <c r="E2789" i="199"/>
  <c r="E2785" i="199"/>
  <c r="E2781" i="199"/>
  <c r="D2776" i="199"/>
  <c r="E2790" i="199"/>
  <c r="E2782" i="199"/>
  <c r="E2786" i="199"/>
  <c r="G2765" i="199"/>
  <c r="G2772" i="199"/>
  <c r="I2745" i="199"/>
  <c r="B2771" i="199"/>
  <c r="D2771" i="199" s="1"/>
  <c r="B2772" i="199"/>
  <c r="D2772" i="199" s="1"/>
  <c r="B2767" i="199"/>
  <c r="D2767" i="199" s="1"/>
  <c r="B2763" i="199"/>
  <c r="D2763" i="199" s="1"/>
  <c r="B2768" i="199"/>
  <c r="B2764" i="199"/>
  <c r="D2764" i="199" s="1"/>
  <c r="B2762" i="199"/>
  <c r="D2762" i="199" s="1"/>
  <c r="B2769" i="199"/>
  <c r="D2769" i="199" s="1"/>
  <c r="B2765" i="199"/>
  <c r="D2765" i="199" s="1"/>
  <c r="B2766" i="199"/>
  <c r="D2766" i="199" s="1"/>
  <c r="B2770" i="199"/>
  <c r="D2770" i="199" s="1"/>
  <c r="G2768" i="199"/>
  <c r="D2768" i="199"/>
  <c r="G2762" i="199"/>
  <c r="G2771" i="199"/>
  <c r="I2749" i="199"/>
  <c r="D2761" i="199"/>
  <c r="E2773" i="199"/>
  <c r="G2761" i="199"/>
  <c r="G2763" i="199"/>
  <c r="G2766" i="199"/>
  <c r="G2770" i="199"/>
  <c r="I2746" i="199"/>
  <c r="G2764" i="199"/>
  <c r="G2767" i="199"/>
  <c r="G2769" i="199"/>
  <c r="G2536" i="199"/>
  <c r="G2534" i="199"/>
  <c r="G2542" i="199"/>
  <c r="I2516" i="199"/>
  <c r="I2526" i="199" s="1"/>
  <c r="B2543" i="199"/>
  <c r="B2544" i="199"/>
  <c r="D2544" i="199" s="1"/>
  <c r="B2541" i="199"/>
  <c r="D2541" i="199" s="1"/>
  <c r="B2538" i="199"/>
  <c r="D2538" i="199" s="1"/>
  <c r="B2534" i="199"/>
  <c r="D2534" i="199" s="1"/>
  <c r="B2542" i="199"/>
  <c r="D2542" i="199" s="1"/>
  <c r="B2539" i="199"/>
  <c r="D2539" i="199" s="1"/>
  <c r="B2535" i="199"/>
  <c r="B2540" i="199"/>
  <c r="D2540" i="199" s="1"/>
  <c r="B2536" i="199"/>
  <c r="D2536" i="199" s="1"/>
  <c r="B2537" i="199"/>
  <c r="D2537" i="199" s="1"/>
  <c r="G2539" i="199"/>
  <c r="G2538" i="199"/>
  <c r="E2563" i="199"/>
  <c r="E2559" i="199"/>
  <c r="E2555" i="199"/>
  <c r="B2552" i="199"/>
  <c r="B2567" i="199"/>
  <c r="E2560" i="199"/>
  <c r="E2556" i="199"/>
  <c r="E2552" i="199"/>
  <c r="I2548" i="199"/>
  <c r="E2561" i="199"/>
  <c r="E2557" i="199"/>
  <c r="E2553" i="199"/>
  <c r="D2548" i="199"/>
  <c r="E2562" i="199"/>
  <c r="E2554" i="199"/>
  <c r="E2558" i="199"/>
  <c r="G2537" i="199"/>
  <c r="G2541" i="199"/>
  <c r="G2540" i="199"/>
  <c r="G2544" i="199"/>
  <c r="G2535" i="199"/>
  <c r="D2535" i="199"/>
  <c r="E2545" i="199"/>
  <c r="D2533" i="199"/>
  <c r="G2533" i="199"/>
  <c r="D2543" i="199"/>
  <c r="G2543" i="199"/>
  <c r="G2291" i="199"/>
  <c r="I2267" i="199"/>
  <c r="G2286" i="199"/>
  <c r="E2298" i="199"/>
  <c r="D2286" i="199"/>
  <c r="G2294" i="199"/>
  <c r="B2297" i="199"/>
  <c r="D2297" i="199" s="1"/>
  <c r="B2293" i="199"/>
  <c r="D2293" i="199" s="1"/>
  <c r="B2289" i="199"/>
  <c r="D2289" i="199" s="1"/>
  <c r="B2294" i="199"/>
  <c r="D2294" i="199" s="1"/>
  <c r="I2294" i="199" s="1"/>
  <c r="B2290" i="199"/>
  <c r="D2290" i="199" s="1"/>
  <c r="B2296" i="199"/>
  <c r="B2292" i="199"/>
  <c r="D2292" i="199" s="1"/>
  <c r="B2288" i="199"/>
  <c r="B2295" i="199"/>
  <c r="B2291" i="199"/>
  <c r="D2291" i="199" s="1"/>
  <c r="B2287" i="199"/>
  <c r="D2288" i="199"/>
  <c r="G2288" i="199"/>
  <c r="E2314" i="199"/>
  <c r="E2315" i="199"/>
  <c r="E2316" i="199"/>
  <c r="E2309" i="199"/>
  <c r="E2305" i="199"/>
  <c r="I2301" i="199"/>
  <c r="E2310" i="199"/>
  <c r="E2306" i="199"/>
  <c r="D2301" i="199"/>
  <c r="B2305" i="199"/>
  <c r="E2312" i="199"/>
  <c r="E2311" i="199"/>
  <c r="E2307" i="199"/>
  <c r="E2308" i="199"/>
  <c r="E2313" i="199"/>
  <c r="B2320" i="199"/>
  <c r="I2260" i="199"/>
  <c r="D2287" i="199"/>
  <c r="G2287" i="199"/>
  <c r="D2295" i="199"/>
  <c r="G2295" i="199"/>
  <c r="G2289" i="199"/>
  <c r="G2292" i="199"/>
  <c r="G2297" i="199"/>
  <c r="I2276" i="199"/>
  <c r="G2290" i="199"/>
  <c r="G2293" i="199"/>
  <c r="D2296" i="199"/>
  <c r="G2296" i="199"/>
  <c r="I2050" i="199"/>
  <c r="B2069" i="199"/>
  <c r="D2069" i="199" s="1"/>
  <c r="B2065" i="199"/>
  <c r="D2065" i="199" s="1"/>
  <c r="B2067" i="199"/>
  <c r="D2067" i="199" s="1"/>
  <c r="B2059" i="199"/>
  <c r="B2066" i="199"/>
  <c r="D2066" i="199" s="1"/>
  <c r="B2064" i="199"/>
  <c r="D2064" i="199" s="1"/>
  <c r="B2060" i="199"/>
  <c r="B2061" i="199"/>
  <c r="D2061" i="199" s="1"/>
  <c r="B2063" i="199"/>
  <c r="D2063" i="199" s="1"/>
  <c r="B2062" i="199"/>
  <c r="D2062" i="199" s="1"/>
  <c r="B2068" i="199"/>
  <c r="D2068" i="199" s="1"/>
  <c r="D2059" i="199"/>
  <c r="G2059" i="199"/>
  <c r="D2058" i="199"/>
  <c r="G2058" i="199"/>
  <c r="E2070" i="199"/>
  <c r="G2068" i="199"/>
  <c r="G2066" i="199"/>
  <c r="G2064" i="199"/>
  <c r="I2039" i="199"/>
  <c r="I2049" i="199"/>
  <c r="G2060" i="199"/>
  <c r="D2060" i="199"/>
  <c r="G2069" i="199"/>
  <c r="G2062" i="199"/>
  <c r="G2063" i="199"/>
  <c r="I2032" i="199"/>
  <c r="G2061" i="199"/>
  <c r="G2067" i="199"/>
  <c r="G2065" i="199"/>
  <c r="E2088" i="199"/>
  <c r="E2081" i="199"/>
  <c r="E2077" i="199"/>
  <c r="I2073" i="199"/>
  <c r="E2085" i="199"/>
  <c r="E2082" i="199"/>
  <c r="E2079" i="199"/>
  <c r="E2084" i="199"/>
  <c r="E2080" i="199"/>
  <c r="B2077" i="199"/>
  <c r="E2086" i="199"/>
  <c r="D2073" i="199"/>
  <c r="B2092" i="199"/>
  <c r="E2083" i="199"/>
  <c r="E2078" i="199"/>
  <c r="E2087" i="199"/>
  <c r="G1856" i="199"/>
  <c r="G1858" i="199"/>
  <c r="G1860" i="199"/>
  <c r="I1823" i="199"/>
  <c r="G1854" i="199"/>
  <c r="G1852" i="199"/>
  <c r="G1855" i="199"/>
  <c r="I1830" i="199"/>
  <c r="G1853" i="199"/>
  <c r="I1831" i="199"/>
  <c r="G1851" i="199"/>
  <c r="E1861" i="199"/>
  <c r="G1849" i="199"/>
  <c r="D1849" i="199"/>
  <c r="B1859" i="199"/>
  <c r="D1859" i="199" s="1"/>
  <c r="B1860" i="199"/>
  <c r="D1860" i="199" s="1"/>
  <c r="B1856" i="199"/>
  <c r="D1856" i="199" s="1"/>
  <c r="I1856" i="199" s="1"/>
  <c r="B1857" i="199"/>
  <c r="B1853" i="199"/>
  <c r="D1853" i="199" s="1"/>
  <c r="B1855" i="199"/>
  <c r="D1855" i="199" s="1"/>
  <c r="B1854" i="199"/>
  <c r="D1854" i="199" s="1"/>
  <c r="I1854" i="199" s="1"/>
  <c r="B1852" i="199"/>
  <c r="D1852" i="199" s="1"/>
  <c r="I1852" i="199" s="1"/>
  <c r="B1850" i="199"/>
  <c r="B1858" i="199"/>
  <c r="D1858" i="199" s="1"/>
  <c r="B1851" i="199"/>
  <c r="D1851" i="199" s="1"/>
  <c r="E1879" i="199"/>
  <c r="E1875" i="199"/>
  <c r="E1871" i="199"/>
  <c r="B1868" i="199"/>
  <c r="B1883" i="199"/>
  <c r="E1876" i="199"/>
  <c r="E1872" i="199"/>
  <c r="E1868" i="199"/>
  <c r="I1864" i="199"/>
  <c r="E1877" i="199"/>
  <c r="E1873" i="199"/>
  <c r="E1869" i="199"/>
  <c r="D1864" i="199"/>
  <c r="E1874" i="199"/>
  <c r="E1878" i="199"/>
  <c r="E1870" i="199"/>
  <c r="G1850" i="199"/>
  <c r="D1850" i="199"/>
  <c r="D1857" i="199"/>
  <c r="G1857" i="199"/>
  <c r="G1859" i="199"/>
  <c r="G1605" i="199"/>
  <c r="G1609" i="199"/>
  <c r="E1614" i="199"/>
  <c r="G1602" i="199"/>
  <c r="D1602" i="199"/>
  <c r="G1604" i="199"/>
  <c r="G1606" i="199"/>
  <c r="G1613" i="199"/>
  <c r="I1587" i="199"/>
  <c r="I1595" i="199" s="1"/>
  <c r="G1610" i="199"/>
  <c r="G1611" i="199"/>
  <c r="G1608" i="199"/>
  <c r="G1612" i="199"/>
  <c r="G1603" i="199"/>
  <c r="B1610" i="199"/>
  <c r="D1610" i="199" s="1"/>
  <c r="B1611" i="199"/>
  <c r="D1611" i="199" s="1"/>
  <c r="B1607" i="199"/>
  <c r="D1607" i="199" s="1"/>
  <c r="B1612" i="199"/>
  <c r="D1612" i="199" s="1"/>
  <c r="B1608" i="199"/>
  <c r="D1608" i="199" s="1"/>
  <c r="B1609" i="199"/>
  <c r="D1609" i="199" s="1"/>
  <c r="B1605" i="199"/>
  <c r="D1605" i="199" s="1"/>
  <c r="I1605" i="199" s="1"/>
  <c r="B1606" i="199"/>
  <c r="D1606" i="199" s="1"/>
  <c r="B1613" i="199"/>
  <c r="D1613" i="199" s="1"/>
  <c r="B1603" i="199"/>
  <c r="D1603" i="199" s="1"/>
  <c r="B1604" i="199"/>
  <c r="D1604" i="199" s="1"/>
  <c r="G1607" i="199"/>
  <c r="E1632" i="199"/>
  <c r="E1629" i="199"/>
  <c r="E1626" i="199"/>
  <c r="E1622" i="199"/>
  <c r="D1617" i="199"/>
  <c r="E1631" i="199"/>
  <c r="E1627" i="199"/>
  <c r="E1623" i="199"/>
  <c r="B1636" i="199"/>
  <c r="E1630" i="199"/>
  <c r="E1628" i="199"/>
  <c r="E1624" i="199"/>
  <c r="B1621" i="199"/>
  <c r="E1621" i="199"/>
  <c r="E1625" i="199"/>
  <c r="I1617" i="199"/>
  <c r="G1395" i="199"/>
  <c r="G1400" i="199"/>
  <c r="I1374" i="199"/>
  <c r="G1404" i="199"/>
  <c r="B1404" i="199"/>
  <c r="D1404" i="199" s="1"/>
  <c r="B1400" i="199"/>
  <c r="D1400" i="199" s="1"/>
  <c r="I1400" i="199" s="1"/>
  <c r="B1402" i="199"/>
  <c r="D1402" i="199" s="1"/>
  <c r="B1397" i="199"/>
  <c r="D1397" i="199" s="1"/>
  <c r="B1394" i="199"/>
  <c r="D1394" i="199" s="1"/>
  <c r="B1401" i="199"/>
  <c r="D1401" i="199" s="1"/>
  <c r="B1399" i="199"/>
  <c r="D1399" i="199" s="1"/>
  <c r="B1403" i="199"/>
  <c r="D1403" i="199" s="1"/>
  <c r="B1396" i="199"/>
  <c r="D1396" i="199" s="1"/>
  <c r="B1395" i="199"/>
  <c r="D1395" i="199" s="1"/>
  <c r="B1398" i="199"/>
  <c r="D1398" i="199" s="1"/>
  <c r="G1399" i="199"/>
  <c r="G1394" i="199"/>
  <c r="G1401" i="199"/>
  <c r="G1398" i="199"/>
  <c r="G1397" i="199"/>
  <c r="G1402" i="199"/>
  <c r="B1427" i="199"/>
  <c r="E1420" i="199"/>
  <c r="E1416" i="199"/>
  <c r="E1412" i="199"/>
  <c r="I1408" i="199"/>
  <c r="E1422" i="199"/>
  <c r="E1417" i="199"/>
  <c r="E1414" i="199"/>
  <c r="E1423" i="199"/>
  <c r="E1421" i="199"/>
  <c r="B1412" i="199"/>
  <c r="E1419" i="199"/>
  <c r="E1418" i="199"/>
  <c r="D1408" i="199"/>
  <c r="E1415" i="199"/>
  <c r="E1413" i="199"/>
  <c r="I1378" i="199"/>
  <c r="E1405" i="199"/>
  <c r="D1393" i="199"/>
  <c r="G1393" i="199"/>
  <c r="G1396" i="199"/>
  <c r="G1403" i="199"/>
  <c r="G1152" i="199"/>
  <c r="E1174" i="199"/>
  <c r="E1173" i="199"/>
  <c r="E1170" i="199"/>
  <c r="E1166" i="199"/>
  <c r="D1161" i="199"/>
  <c r="E1175" i="199"/>
  <c r="E1171" i="199"/>
  <c r="E1167" i="199"/>
  <c r="B1165" i="199"/>
  <c r="B1180" i="199"/>
  <c r="E1172" i="199"/>
  <c r="E1169" i="199"/>
  <c r="E1168" i="199"/>
  <c r="E1165" i="199"/>
  <c r="E1176" i="199"/>
  <c r="I1161" i="199"/>
  <c r="G1155" i="199"/>
  <c r="B1154" i="199"/>
  <c r="D1154" i="199" s="1"/>
  <c r="B1150" i="199"/>
  <c r="D1150" i="199" s="1"/>
  <c r="B1155" i="199"/>
  <c r="D1155" i="199" s="1"/>
  <c r="B1151" i="199"/>
  <c r="D1151" i="199" s="1"/>
  <c r="B1147" i="199"/>
  <c r="D1147" i="199" s="1"/>
  <c r="B1156" i="199"/>
  <c r="D1156" i="199" s="1"/>
  <c r="B1152" i="199"/>
  <c r="D1152" i="199" s="1"/>
  <c r="B1148" i="199"/>
  <c r="D1148" i="199" s="1"/>
  <c r="B1157" i="199"/>
  <c r="D1157" i="199" s="1"/>
  <c r="B1153" i="199"/>
  <c r="D1153" i="199" s="1"/>
  <c r="B1149" i="199"/>
  <c r="D1149" i="199" s="1"/>
  <c r="I1128" i="199"/>
  <c r="I1139" i="199" s="1"/>
  <c r="G1148" i="199"/>
  <c r="G1156" i="199"/>
  <c r="G1150" i="199"/>
  <c r="G1149" i="199"/>
  <c r="G1157" i="199"/>
  <c r="G1147" i="199"/>
  <c r="E1158" i="199"/>
  <c r="G1146" i="199"/>
  <c r="D1146" i="199"/>
  <c r="G1151" i="199"/>
  <c r="G1154" i="199"/>
  <c r="G1153" i="199"/>
  <c r="G945" i="199"/>
  <c r="G946" i="199"/>
  <c r="E949" i="199"/>
  <c r="D937" i="199"/>
  <c r="G937" i="199"/>
  <c r="B947" i="199"/>
  <c r="D947" i="199" s="1"/>
  <c r="B948" i="199"/>
  <c r="D948" i="199" s="1"/>
  <c r="B944" i="199"/>
  <c r="D944" i="199" s="1"/>
  <c r="B946" i="199"/>
  <c r="D946" i="199" s="1"/>
  <c r="B939" i="199"/>
  <c r="D939" i="199" s="1"/>
  <c r="B943" i="199"/>
  <c r="D943" i="199" s="1"/>
  <c r="B940" i="199"/>
  <c r="D940" i="199" s="1"/>
  <c r="B941" i="199"/>
  <c r="D941" i="199" s="1"/>
  <c r="B945" i="199"/>
  <c r="D945" i="199" s="1"/>
  <c r="B942" i="199"/>
  <c r="D942" i="199" s="1"/>
  <c r="B938" i="199"/>
  <c r="D938" i="199" s="1"/>
  <c r="G938" i="199"/>
  <c r="E967" i="199"/>
  <c r="E963" i="199"/>
  <c r="E959" i="199"/>
  <c r="B956" i="199"/>
  <c r="B971" i="199"/>
  <c r="E964" i="199"/>
  <c r="E960" i="199"/>
  <c r="E956" i="199"/>
  <c r="I952" i="199"/>
  <c r="E966" i="199"/>
  <c r="E962" i="199"/>
  <c r="E958" i="199"/>
  <c r="E965" i="199"/>
  <c r="E957" i="199"/>
  <c r="E961" i="199"/>
  <c r="D952" i="199"/>
  <c r="I911" i="199"/>
  <c r="I924" i="199"/>
  <c r="I930" i="199" s="1"/>
  <c r="G940" i="199"/>
  <c r="G948" i="199"/>
  <c r="G942" i="199"/>
  <c r="G943" i="199"/>
  <c r="G941" i="199"/>
  <c r="G939" i="199"/>
  <c r="G944" i="199"/>
  <c r="G947" i="199"/>
  <c r="I695" i="199"/>
  <c r="I696" i="199"/>
  <c r="I693" i="199"/>
  <c r="I691" i="199"/>
  <c r="I698" i="199"/>
  <c r="G711" i="199"/>
  <c r="E721" i="199"/>
  <c r="D709" i="199"/>
  <c r="G709" i="199"/>
  <c r="G716" i="199"/>
  <c r="G718" i="199"/>
  <c r="G714" i="199"/>
  <c r="G713" i="199"/>
  <c r="E739" i="199"/>
  <c r="E735" i="199"/>
  <c r="E731" i="199"/>
  <c r="B728" i="199"/>
  <c r="B743" i="199"/>
  <c r="E736" i="199"/>
  <c r="E732" i="199"/>
  <c r="E728" i="199"/>
  <c r="I724" i="199"/>
  <c r="E737" i="199"/>
  <c r="E733" i="199"/>
  <c r="E729" i="199"/>
  <c r="D724" i="199"/>
  <c r="E738" i="199"/>
  <c r="E730" i="199"/>
  <c r="E734" i="199"/>
  <c r="G717" i="199"/>
  <c r="G715" i="199"/>
  <c r="B719" i="199"/>
  <c r="D719" i="199" s="1"/>
  <c r="B720" i="199"/>
  <c r="D720" i="199" s="1"/>
  <c r="B717" i="199"/>
  <c r="D717" i="199" s="1"/>
  <c r="I717" i="199" s="1"/>
  <c r="B713" i="199"/>
  <c r="D713" i="199" s="1"/>
  <c r="B718" i="199"/>
  <c r="D718" i="199" s="1"/>
  <c r="B714" i="199"/>
  <c r="D714" i="199" s="1"/>
  <c r="B710" i="199"/>
  <c r="D710" i="199" s="1"/>
  <c r="B715" i="199"/>
  <c r="D715" i="199" s="1"/>
  <c r="I715" i="199" s="1"/>
  <c r="B711" i="199"/>
  <c r="D711" i="199" s="1"/>
  <c r="B716" i="199"/>
  <c r="D716" i="199" s="1"/>
  <c r="B712" i="199"/>
  <c r="D712" i="199" s="1"/>
  <c r="G720" i="199"/>
  <c r="G710" i="199"/>
  <c r="G712" i="199"/>
  <c r="G719" i="199"/>
  <c r="G482" i="199"/>
  <c r="G485" i="199"/>
  <c r="G488" i="199"/>
  <c r="G490" i="199"/>
  <c r="G487" i="199"/>
  <c r="G486" i="199"/>
  <c r="E511" i="199"/>
  <c r="E507" i="199"/>
  <c r="E503" i="199"/>
  <c r="B500" i="199"/>
  <c r="B515" i="199"/>
  <c r="E508" i="199"/>
  <c r="E504" i="199"/>
  <c r="E500" i="199"/>
  <c r="I496" i="199"/>
  <c r="E509" i="199"/>
  <c r="E505" i="199"/>
  <c r="E501" i="199"/>
  <c r="D496" i="199"/>
  <c r="E506" i="199"/>
  <c r="E510" i="199"/>
  <c r="E502" i="199"/>
  <c r="G489" i="199"/>
  <c r="G483" i="199"/>
  <c r="B491" i="199"/>
  <c r="D491" i="199" s="1"/>
  <c r="B492" i="199"/>
  <c r="D492" i="199" s="1"/>
  <c r="B489" i="199"/>
  <c r="D489" i="199" s="1"/>
  <c r="I489" i="199" s="1"/>
  <c r="B485" i="199"/>
  <c r="D485" i="199" s="1"/>
  <c r="B486" i="199"/>
  <c r="D486" i="199" s="1"/>
  <c r="B482" i="199"/>
  <c r="D482" i="199" s="1"/>
  <c r="B490" i="199"/>
  <c r="D490" i="199" s="1"/>
  <c r="B487" i="199"/>
  <c r="D487" i="199" s="1"/>
  <c r="I487" i="199" s="1"/>
  <c r="B483" i="199"/>
  <c r="D483" i="199" s="1"/>
  <c r="B488" i="199"/>
  <c r="D488" i="199" s="1"/>
  <c r="B484" i="199"/>
  <c r="D484" i="199" s="1"/>
  <c r="G492" i="199"/>
  <c r="I465" i="199"/>
  <c r="E493" i="199"/>
  <c r="D481" i="199"/>
  <c r="G481" i="199"/>
  <c r="G484" i="199"/>
  <c r="G491" i="199"/>
  <c r="I462" i="199"/>
  <c r="J145" i="201"/>
  <c r="C14" i="201"/>
  <c r="D13" i="201"/>
  <c r="J13" i="201" s="1"/>
  <c r="B150" i="201"/>
  <c r="B140" i="201"/>
  <c r="B144" i="201"/>
  <c r="B148" i="201"/>
  <c r="B141" i="201"/>
  <c r="B145" i="201"/>
  <c r="B149" i="201"/>
  <c r="B142" i="201"/>
  <c r="B146" i="201"/>
  <c r="B143" i="201"/>
  <c r="B147" i="201"/>
  <c r="H120" i="201"/>
  <c r="J120" i="201" s="1"/>
  <c r="F132" i="201"/>
  <c r="D32" i="201"/>
  <c r="J32" i="201" s="1"/>
  <c r="C33" i="201"/>
  <c r="E151" i="201"/>
  <c r="F139" i="201"/>
  <c r="E169" i="201"/>
  <c r="F169" i="201" s="1"/>
  <c r="H169" i="201" s="1"/>
  <c r="E167" i="201"/>
  <c r="F167" i="201" s="1"/>
  <c r="H167" i="201" s="1"/>
  <c r="B158" i="201"/>
  <c r="E168" i="201"/>
  <c r="F168" i="201" s="1"/>
  <c r="H168" i="201" s="1"/>
  <c r="E166" i="201"/>
  <c r="F166" i="201" s="1"/>
  <c r="H166" i="201" s="1"/>
  <c r="E164" i="201"/>
  <c r="F164" i="201" s="1"/>
  <c r="H164" i="201" s="1"/>
  <c r="J164" i="201" s="1"/>
  <c r="E162" i="201"/>
  <c r="F162" i="201" s="1"/>
  <c r="H162" i="201" s="1"/>
  <c r="J162" i="201" s="1"/>
  <c r="E160" i="201"/>
  <c r="F160" i="201" s="1"/>
  <c r="H160" i="201" s="1"/>
  <c r="J160" i="201" s="1"/>
  <c r="E158" i="201"/>
  <c r="J154" i="201"/>
  <c r="E161" i="201"/>
  <c r="F161" i="201" s="1"/>
  <c r="H161" i="201" s="1"/>
  <c r="J161" i="201" s="1"/>
  <c r="E163" i="201"/>
  <c r="F163" i="201" s="1"/>
  <c r="H163" i="201" s="1"/>
  <c r="J163" i="201" s="1"/>
  <c r="E165" i="201"/>
  <c r="F165" i="201" s="1"/>
  <c r="H165" i="201" s="1"/>
  <c r="E159" i="201"/>
  <c r="F159" i="201" s="1"/>
  <c r="H159" i="201" s="1"/>
  <c r="J159" i="201" s="1"/>
  <c r="D154" i="201"/>
  <c r="D165" i="201"/>
  <c r="C166" i="201"/>
  <c r="D146" i="201"/>
  <c r="J146" i="201" s="1"/>
  <c r="C147" i="201"/>
  <c r="D127" i="201"/>
  <c r="J127" i="201" s="1"/>
  <c r="C128" i="201"/>
  <c r="D107" i="201"/>
  <c r="J107" i="201" s="1"/>
  <c r="C108" i="201"/>
  <c r="D89" i="201"/>
  <c r="J89" i="201" s="1"/>
  <c r="C90" i="201"/>
  <c r="C71" i="201"/>
  <c r="D70" i="201"/>
  <c r="J70" i="201" s="1"/>
  <c r="C52" i="201"/>
  <c r="D51" i="201"/>
  <c r="J51" i="201" s="1"/>
  <c r="I714" i="199" l="1"/>
  <c r="I485" i="199"/>
  <c r="I1395" i="199"/>
  <c r="I3011" i="199"/>
  <c r="I1858" i="199"/>
  <c r="I1853" i="199"/>
  <c r="I1611" i="199"/>
  <c r="I1606" i="199"/>
  <c r="I1612" i="199"/>
  <c r="I482" i="199"/>
  <c r="I3661" i="199"/>
  <c r="I484" i="199"/>
  <c r="I1608" i="199"/>
  <c r="I3014" i="199"/>
  <c r="I1397" i="199"/>
  <c r="I1401" i="199"/>
  <c r="I710" i="199"/>
  <c r="I2060" i="199"/>
  <c r="I2535" i="199"/>
  <c r="I2769" i="199"/>
  <c r="I1860" i="199"/>
  <c r="I2762" i="199"/>
  <c r="I3019" i="199"/>
  <c r="I3202" i="199"/>
  <c r="I720" i="199"/>
  <c r="I2765" i="199"/>
  <c r="I3453" i="199"/>
  <c r="I712" i="199"/>
  <c r="I943" i="199"/>
  <c r="I1403" i="199"/>
  <c r="I2065" i="199"/>
  <c r="I2541" i="199"/>
  <c r="I2292" i="199"/>
  <c r="I2295" i="199"/>
  <c r="I2297" i="199"/>
  <c r="I3448" i="199"/>
  <c r="I1155" i="199"/>
  <c r="I2062" i="199"/>
  <c r="I2064" i="199"/>
  <c r="I2289" i="199"/>
  <c r="I3018" i="199"/>
  <c r="I3008" i="199"/>
  <c r="I3200" i="199"/>
  <c r="I3656" i="199"/>
  <c r="I3664" i="199"/>
  <c r="I3191" i="199"/>
  <c r="I3647" i="199"/>
  <c r="I713" i="199"/>
  <c r="I702" i="199"/>
  <c r="I938" i="199"/>
  <c r="I3012" i="199"/>
  <c r="I942" i="199"/>
  <c r="I1398" i="199"/>
  <c r="I1399" i="199"/>
  <c r="I1604" i="199"/>
  <c r="I2066" i="199"/>
  <c r="I2288" i="199"/>
  <c r="I2542" i="199"/>
  <c r="I2763" i="199"/>
  <c r="I2754" i="199"/>
  <c r="I3001" i="199"/>
  <c r="I488" i="199"/>
  <c r="I716" i="199"/>
  <c r="I1609" i="199"/>
  <c r="I2533" i="199"/>
  <c r="I2538" i="199"/>
  <c r="I2540" i="199"/>
  <c r="I2534" i="199"/>
  <c r="I3010" i="199"/>
  <c r="I3201" i="199"/>
  <c r="I3438" i="199"/>
  <c r="I3449" i="199"/>
  <c r="I490" i="199"/>
  <c r="I948" i="199"/>
  <c r="I941" i="199"/>
  <c r="I1157" i="199"/>
  <c r="I1148" i="199"/>
  <c r="I474" i="199"/>
  <c r="I483" i="199"/>
  <c r="I486" i="199"/>
  <c r="I711" i="199"/>
  <c r="I946" i="199"/>
  <c r="I1613" i="199"/>
  <c r="I2067" i="199"/>
  <c r="I2291" i="199"/>
  <c r="I3009" i="199"/>
  <c r="I3203" i="199"/>
  <c r="I3206" i="199"/>
  <c r="I3205" i="199"/>
  <c r="I3452" i="199"/>
  <c r="I491" i="199"/>
  <c r="I481" i="199"/>
  <c r="I947" i="199"/>
  <c r="I1151" i="199"/>
  <c r="I1393" i="199"/>
  <c r="I1402" i="199"/>
  <c r="I1396" i="199"/>
  <c r="I1394" i="199"/>
  <c r="I1404" i="199"/>
  <c r="I1849" i="199"/>
  <c r="I1842" i="199"/>
  <c r="I2290" i="199"/>
  <c r="I2543" i="199"/>
  <c r="I2770" i="199"/>
  <c r="I3447" i="199"/>
  <c r="I3454" i="199"/>
  <c r="I3451" i="199"/>
  <c r="I1146" i="199"/>
  <c r="I1607" i="199"/>
  <c r="I1603" i="199"/>
  <c r="I1857" i="199"/>
  <c r="I1855" i="199"/>
  <c r="I2059" i="199"/>
  <c r="I2061" i="199"/>
  <c r="I2537" i="199"/>
  <c r="I2539" i="199"/>
  <c r="I2772" i="199"/>
  <c r="I3204" i="199"/>
  <c r="I3455" i="199"/>
  <c r="I3660" i="199"/>
  <c r="I718" i="199"/>
  <c r="I719" i="199"/>
  <c r="I1147" i="199"/>
  <c r="I1154" i="199"/>
  <c r="I1602" i="199"/>
  <c r="I1850" i="199"/>
  <c r="I1859" i="199"/>
  <c r="I2068" i="199"/>
  <c r="I2536" i="199"/>
  <c r="I2544" i="199"/>
  <c r="I2768" i="199"/>
  <c r="I3662" i="199"/>
  <c r="O690" i="200"/>
  <c r="Q690" i="200" s="1"/>
  <c r="Q702" i="200" s="1"/>
  <c r="O462" i="200"/>
  <c r="Q462" i="200" s="1"/>
  <c r="Q474" i="200" s="1"/>
  <c r="O1146" i="200"/>
  <c r="Q1146" i="200" s="1"/>
  <c r="Q1158" i="200" s="1"/>
  <c r="O918" i="200"/>
  <c r="Q918" i="200" s="1"/>
  <c r="Q930" i="200" s="1"/>
  <c r="O348" i="200"/>
  <c r="Q348" i="200" s="1"/>
  <c r="Q360" i="200" s="1"/>
  <c r="O234" i="200"/>
  <c r="Q234" i="200" s="1"/>
  <c r="Q246" i="200" s="1"/>
  <c r="G3678" i="199"/>
  <c r="G3682" i="199"/>
  <c r="G3677" i="199"/>
  <c r="G3683" i="199"/>
  <c r="I3654" i="199"/>
  <c r="B3681" i="199"/>
  <c r="D3681" i="199" s="1"/>
  <c r="B3680" i="199"/>
  <c r="D3680" i="199" s="1"/>
  <c r="B3676" i="199"/>
  <c r="D3676" i="199" s="1"/>
  <c r="B3682" i="199"/>
  <c r="D3682" i="199" s="1"/>
  <c r="B3679" i="199"/>
  <c r="B3678" i="199"/>
  <c r="D3678" i="199" s="1"/>
  <c r="B3677" i="199"/>
  <c r="D3677" i="199" s="1"/>
  <c r="B3675" i="199"/>
  <c r="D3675" i="199" s="1"/>
  <c r="B3684" i="199"/>
  <c r="D3684" i="199" s="1"/>
  <c r="B3674" i="199"/>
  <c r="D3674" i="199" s="1"/>
  <c r="B3683" i="199"/>
  <c r="D3683" i="199" s="1"/>
  <c r="I3683" i="199" s="1"/>
  <c r="G3680" i="199"/>
  <c r="G3684" i="199"/>
  <c r="I3655" i="199"/>
  <c r="I3663" i="199"/>
  <c r="I3657" i="199"/>
  <c r="I3665" i="199"/>
  <c r="G3681" i="199"/>
  <c r="E3685" i="199"/>
  <c r="G3673" i="199"/>
  <c r="D3673" i="199"/>
  <c r="G3674" i="199"/>
  <c r="G3675" i="199"/>
  <c r="G3676" i="199"/>
  <c r="E3701" i="199"/>
  <c r="E3697" i="199"/>
  <c r="E3693" i="199"/>
  <c r="D3688" i="199"/>
  <c r="E3703" i="199"/>
  <c r="E3698" i="199"/>
  <c r="E3695" i="199"/>
  <c r="I3688" i="199"/>
  <c r="E3700" i="199"/>
  <c r="E3699" i="199"/>
  <c r="B3692" i="199"/>
  <c r="E3702" i="199"/>
  <c r="E3696" i="199"/>
  <c r="E3694" i="199"/>
  <c r="B3707" i="199"/>
  <c r="E3692" i="199"/>
  <c r="G3679" i="199"/>
  <c r="D3679" i="199"/>
  <c r="I3658" i="199"/>
  <c r="I3659" i="199"/>
  <c r="G3465" i="199"/>
  <c r="G3474" i="199"/>
  <c r="G3468" i="199"/>
  <c r="G3467" i="199"/>
  <c r="G3466" i="199"/>
  <c r="G3473" i="199"/>
  <c r="G3472" i="199"/>
  <c r="G3471" i="199"/>
  <c r="G3469" i="199"/>
  <c r="E3492" i="199"/>
  <c r="E3488" i="199"/>
  <c r="E3484" i="199"/>
  <c r="D3479" i="199"/>
  <c r="E3493" i="199"/>
  <c r="E3489" i="199"/>
  <c r="E3485" i="199"/>
  <c r="E3494" i="199"/>
  <c r="E3490" i="199"/>
  <c r="E3486" i="199"/>
  <c r="B3483" i="199"/>
  <c r="E3491" i="199"/>
  <c r="B3498" i="199"/>
  <c r="E3483" i="199"/>
  <c r="E3487" i="199"/>
  <c r="I3479" i="199"/>
  <c r="G3475" i="199"/>
  <c r="I3450" i="199"/>
  <c r="I3446" i="199"/>
  <c r="I3445" i="199"/>
  <c r="G3470" i="199"/>
  <c r="E3476" i="199"/>
  <c r="D3464" i="199"/>
  <c r="G3464" i="199"/>
  <c r="B3472" i="199"/>
  <c r="D3472" i="199" s="1"/>
  <c r="B3468" i="199"/>
  <c r="D3468" i="199" s="1"/>
  <c r="I3468" i="199" s="1"/>
  <c r="B3473" i="199"/>
  <c r="D3473" i="199" s="1"/>
  <c r="B3469" i="199"/>
  <c r="D3469" i="199" s="1"/>
  <c r="B3465" i="199"/>
  <c r="D3465" i="199" s="1"/>
  <c r="I3465" i="199" s="1"/>
  <c r="B3474" i="199"/>
  <c r="D3474" i="199" s="1"/>
  <c r="B3470" i="199"/>
  <c r="D3470" i="199" s="1"/>
  <c r="B3466" i="199"/>
  <c r="D3466" i="199" s="1"/>
  <c r="B3475" i="199"/>
  <c r="D3475" i="199" s="1"/>
  <c r="I3475" i="199" s="1"/>
  <c r="B3471" i="199"/>
  <c r="D3471" i="199" s="1"/>
  <c r="B3467" i="199"/>
  <c r="D3467" i="199" s="1"/>
  <c r="I3467" i="199" s="1"/>
  <c r="I3456" i="199"/>
  <c r="B3225" i="199"/>
  <c r="D3225" i="199" s="1"/>
  <c r="B3227" i="199"/>
  <c r="D3227" i="199" s="1"/>
  <c r="B3222" i="199"/>
  <c r="D3222" i="199" s="1"/>
  <c r="B3218" i="199"/>
  <c r="B3224" i="199"/>
  <c r="D3224" i="199" s="1"/>
  <c r="B3228" i="199"/>
  <c r="D3228" i="199" s="1"/>
  <c r="B3221" i="199"/>
  <c r="D3221" i="199" s="1"/>
  <c r="B3220" i="199"/>
  <c r="B3226" i="199"/>
  <c r="B3219" i="199"/>
  <c r="D3219" i="199" s="1"/>
  <c r="B3223" i="199"/>
  <c r="D3223" i="199" s="1"/>
  <c r="G3226" i="199"/>
  <c r="D3226" i="199"/>
  <c r="G3224" i="199"/>
  <c r="G3219" i="199"/>
  <c r="G3227" i="199"/>
  <c r="G3228" i="199"/>
  <c r="G3222" i="199"/>
  <c r="G3225" i="199"/>
  <c r="E3245" i="199"/>
  <c r="E3241" i="199"/>
  <c r="E3237" i="199"/>
  <c r="D3232" i="199"/>
  <c r="E3246" i="199"/>
  <c r="E3243" i="199"/>
  <c r="E3238" i="199"/>
  <c r="B3251" i="199"/>
  <c r="E3247" i="199"/>
  <c r="E3239" i="199"/>
  <c r="E3240" i="199"/>
  <c r="B3236" i="199"/>
  <c r="E3244" i="199"/>
  <c r="E3242" i="199"/>
  <c r="I3232" i="199"/>
  <c r="E3236" i="199"/>
  <c r="D3218" i="199"/>
  <c r="G3218" i="199"/>
  <c r="D3220" i="199"/>
  <c r="G3220" i="199"/>
  <c r="E3229" i="199"/>
  <c r="G3217" i="199"/>
  <c r="D3217" i="199"/>
  <c r="I3198" i="199"/>
  <c r="I3210" i="199" s="1"/>
  <c r="G3223" i="199"/>
  <c r="G3221" i="199"/>
  <c r="E3055" i="199"/>
  <c r="E3051" i="199"/>
  <c r="E3047" i="199"/>
  <c r="D3042" i="199"/>
  <c r="E3056" i="199"/>
  <c r="E3053" i="199"/>
  <c r="E3048" i="199"/>
  <c r="E3054" i="199"/>
  <c r="E3052" i="199"/>
  <c r="B3046" i="199"/>
  <c r="E3050" i="199"/>
  <c r="E3049" i="199"/>
  <c r="I3042" i="199"/>
  <c r="E3057" i="199"/>
  <c r="B3061" i="199"/>
  <c r="E3046" i="199"/>
  <c r="G3034" i="199"/>
  <c r="G3028" i="199"/>
  <c r="G3032" i="199"/>
  <c r="G3033" i="199"/>
  <c r="G3038" i="199"/>
  <c r="I3013" i="199"/>
  <c r="I3020" i="199" s="1"/>
  <c r="G3031" i="199"/>
  <c r="G3037" i="199"/>
  <c r="E3039" i="199"/>
  <c r="D3027" i="199"/>
  <c r="G3027" i="199"/>
  <c r="B3035" i="199"/>
  <c r="D3035" i="199" s="1"/>
  <c r="B3031" i="199"/>
  <c r="D3031" i="199" s="1"/>
  <c r="B3037" i="199"/>
  <c r="D3037" i="199" s="1"/>
  <c r="B3029" i="199"/>
  <c r="D3029" i="199" s="1"/>
  <c r="B3036" i="199"/>
  <c r="B3028" i="199"/>
  <c r="D3028" i="199" s="1"/>
  <c r="B3038" i="199"/>
  <c r="D3038" i="199" s="1"/>
  <c r="B3030" i="199"/>
  <c r="D3030" i="199" s="1"/>
  <c r="B3033" i="199"/>
  <c r="D3033" i="199" s="1"/>
  <c r="I3033" i="199" s="1"/>
  <c r="B3032" i="199"/>
  <c r="D3032" i="199" s="1"/>
  <c r="B3034" i="199"/>
  <c r="D3034" i="199" s="1"/>
  <c r="G3036" i="199"/>
  <c r="D3036" i="199"/>
  <c r="G3029" i="199"/>
  <c r="G3035" i="199"/>
  <c r="G3030" i="199"/>
  <c r="G2782" i="199"/>
  <c r="G2785" i="199"/>
  <c r="G2784" i="199"/>
  <c r="G2783" i="199"/>
  <c r="I2766" i="199"/>
  <c r="I2771" i="199"/>
  <c r="G2790" i="199"/>
  <c r="G2789" i="199"/>
  <c r="G2788" i="199"/>
  <c r="G2787" i="199"/>
  <c r="I2767" i="199"/>
  <c r="I2761" i="199"/>
  <c r="E2808" i="199"/>
  <c r="E2804" i="199"/>
  <c r="E2800" i="199"/>
  <c r="D2795" i="199"/>
  <c r="E2809" i="199"/>
  <c r="E2805" i="199"/>
  <c r="E2801" i="199"/>
  <c r="E2810" i="199"/>
  <c r="E2807" i="199"/>
  <c r="E2806" i="199"/>
  <c r="E2803" i="199"/>
  <c r="E2802" i="199"/>
  <c r="E2799" i="199"/>
  <c r="B2799" i="199"/>
  <c r="B2814" i="199"/>
  <c r="I2795" i="199"/>
  <c r="G2791" i="199"/>
  <c r="I2764" i="199"/>
  <c r="G2786" i="199"/>
  <c r="G2781" i="199"/>
  <c r="E2792" i="199"/>
  <c r="D2780" i="199"/>
  <c r="G2780" i="199"/>
  <c r="B2788" i="199"/>
  <c r="D2788" i="199" s="1"/>
  <c r="B2784" i="199"/>
  <c r="D2784" i="199" s="1"/>
  <c r="B2789" i="199"/>
  <c r="D2789" i="199" s="1"/>
  <c r="B2785" i="199"/>
  <c r="D2785" i="199" s="1"/>
  <c r="B2781" i="199"/>
  <c r="D2781" i="199" s="1"/>
  <c r="I2781" i="199" s="1"/>
  <c r="B2790" i="199"/>
  <c r="D2790" i="199" s="1"/>
  <c r="B2786" i="199"/>
  <c r="D2786" i="199" s="1"/>
  <c r="B2782" i="199"/>
  <c r="D2782" i="199" s="1"/>
  <c r="B2791" i="199"/>
  <c r="D2791" i="199" s="1"/>
  <c r="B2787" i="199"/>
  <c r="D2787" i="199" s="1"/>
  <c r="B2783" i="199"/>
  <c r="D2783" i="199" s="1"/>
  <c r="G2554" i="199"/>
  <c r="G2557" i="199"/>
  <c r="G2555" i="199"/>
  <c r="G2562" i="199"/>
  <c r="G2561" i="199"/>
  <c r="G2560" i="199"/>
  <c r="G2559" i="199"/>
  <c r="G2556" i="199"/>
  <c r="I2545" i="199"/>
  <c r="E2580" i="199"/>
  <c r="E2576" i="199"/>
  <c r="E2572" i="199"/>
  <c r="D2567" i="199"/>
  <c r="E2581" i="199"/>
  <c r="E2577" i="199"/>
  <c r="E2573" i="199"/>
  <c r="E2582" i="199"/>
  <c r="E2578" i="199"/>
  <c r="E2574" i="199"/>
  <c r="B2571" i="199"/>
  <c r="E2575" i="199"/>
  <c r="I2567" i="199"/>
  <c r="B2586" i="199"/>
  <c r="E2579" i="199"/>
  <c r="E2571" i="199"/>
  <c r="G2563" i="199"/>
  <c r="G2558" i="199"/>
  <c r="G2553" i="199"/>
  <c r="E2564" i="199"/>
  <c r="D2552" i="199"/>
  <c r="G2552" i="199"/>
  <c r="B2560" i="199"/>
  <c r="D2560" i="199" s="1"/>
  <c r="B2556" i="199"/>
  <c r="D2556" i="199" s="1"/>
  <c r="B2561" i="199"/>
  <c r="D2561" i="199" s="1"/>
  <c r="B2557" i="199"/>
  <c r="D2557" i="199" s="1"/>
  <c r="B2553" i="199"/>
  <c r="D2553" i="199" s="1"/>
  <c r="I2553" i="199" s="1"/>
  <c r="B2562" i="199"/>
  <c r="D2562" i="199" s="1"/>
  <c r="B2558" i="199"/>
  <c r="D2558" i="199" s="1"/>
  <c r="B2554" i="199"/>
  <c r="D2554" i="199" s="1"/>
  <c r="B2559" i="199"/>
  <c r="D2559" i="199" s="1"/>
  <c r="I2559" i="199" s="1"/>
  <c r="B2555" i="199"/>
  <c r="D2555" i="199" s="1"/>
  <c r="B2563" i="199"/>
  <c r="D2563" i="199" s="1"/>
  <c r="I2563" i="199" s="1"/>
  <c r="G2313" i="199"/>
  <c r="G2312" i="199"/>
  <c r="G2310" i="199"/>
  <c r="G2316" i="199"/>
  <c r="I2287" i="199"/>
  <c r="G2308" i="199"/>
  <c r="B2315" i="199"/>
  <c r="D2315" i="199" s="1"/>
  <c r="B2316" i="199"/>
  <c r="D2316" i="199" s="1"/>
  <c r="I2316" i="199" s="1"/>
  <c r="B2314" i="199"/>
  <c r="D2314" i="199" s="1"/>
  <c r="B2310" i="199"/>
  <c r="D2310" i="199" s="1"/>
  <c r="B2306" i="199"/>
  <c r="B2311" i="199"/>
  <c r="D2311" i="199" s="1"/>
  <c r="B2307" i="199"/>
  <c r="D2307" i="199" s="1"/>
  <c r="B2313" i="199"/>
  <c r="D2313" i="199" s="1"/>
  <c r="B2309" i="199"/>
  <c r="D2309" i="199" s="1"/>
  <c r="B2312" i="199"/>
  <c r="D2312" i="199" s="1"/>
  <c r="B2308" i="199"/>
  <c r="D2308" i="199" s="1"/>
  <c r="G2315" i="199"/>
  <c r="I2279" i="199"/>
  <c r="I2296" i="199"/>
  <c r="G2307" i="199"/>
  <c r="E2317" i="199"/>
  <c r="D2305" i="199"/>
  <c r="G2305" i="199"/>
  <c r="G2314" i="199"/>
  <c r="I2286" i="199"/>
  <c r="I2293" i="199"/>
  <c r="E2335" i="199"/>
  <c r="E2331" i="199"/>
  <c r="E2327" i="199"/>
  <c r="B2324" i="199"/>
  <c r="B2339" i="199"/>
  <c r="E2332" i="199"/>
  <c r="E2328" i="199"/>
  <c r="E2324" i="199"/>
  <c r="I2320" i="199"/>
  <c r="E2333" i="199"/>
  <c r="E2329" i="199"/>
  <c r="E2325" i="199"/>
  <c r="D2320" i="199"/>
  <c r="E2334" i="199"/>
  <c r="E2326" i="199"/>
  <c r="E2330" i="199"/>
  <c r="G2311" i="199"/>
  <c r="G2306" i="199"/>
  <c r="D2306" i="199"/>
  <c r="G2309" i="199"/>
  <c r="G2080" i="199"/>
  <c r="G2087" i="199"/>
  <c r="G2084" i="199"/>
  <c r="I2063" i="199"/>
  <c r="I2069" i="199"/>
  <c r="I2051" i="199"/>
  <c r="G2088" i="199"/>
  <c r="G2078" i="199"/>
  <c r="G2086" i="199"/>
  <c r="G2079" i="199"/>
  <c r="E2089" i="199"/>
  <c r="D2077" i="199"/>
  <c r="G2077" i="199"/>
  <c r="I2058" i="199"/>
  <c r="G2085" i="199"/>
  <c r="G2083" i="199"/>
  <c r="B2085" i="199"/>
  <c r="D2085" i="199" s="1"/>
  <c r="B2087" i="199"/>
  <c r="D2087" i="199" s="1"/>
  <c r="I2087" i="199" s="1"/>
  <c r="B2082" i="199"/>
  <c r="D2082" i="199" s="1"/>
  <c r="B2078" i="199"/>
  <c r="D2078" i="199" s="1"/>
  <c r="I2078" i="199" s="1"/>
  <c r="B2086" i="199"/>
  <c r="D2086" i="199" s="1"/>
  <c r="I2086" i="199" s="1"/>
  <c r="B2083" i="199"/>
  <c r="D2083" i="199" s="1"/>
  <c r="B2081" i="199"/>
  <c r="D2081" i="199" s="1"/>
  <c r="B2088" i="199"/>
  <c r="D2088" i="199" s="1"/>
  <c r="B2080" i="199"/>
  <c r="D2080" i="199" s="1"/>
  <c r="I2080" i="199" s="1"/>
  <c r="B2084" i="199"/>
  <c r="D2084" i="199" s="1"/>
  <c r="B2079" i="199"/>
  <c r="D2079" i="199" s="1"/>
  <c r="G2082" i="199"/>
  <c r="G2081" i="199"/>
  <c r="E2105" i="199"/>
  <c r="E2101" i="199"/>
  <c r="E2097" i="199"/>
  <c r="D2092" i="199"/>
  <c r="E2104" i="199"/>
  <c r="E2106" i="199"/>
  <c r="E2103" i="199"/>
  <c r="E2098" i="199"/>
  <c r="E2100" i="199"/>
  <c r="B2096" i="199"/>
  <c r="E2107" i="199"/>
  <c r="E2102" i="199"/>
  <c r="I2092" i="199"/>
  <c r="B2111" i="199"/>
  <c r="E2099" i="199"/>
  <c r="E2096" i="199"/>
  <c r="G1878" i="199"/>
  <c r="G1873" i="199"/>
  <c r="G1871" i="199"/>
  <c r="G1877" i="199"/>
  <c r="G1876" i="199"/>
  <c r="G1875" i="199"/>
  <c r="E1896" i="199"/>
  <c r="E1892" i="199"/>
  <c r="E1888" i="199"/>
  <c r="D1883" i="199"/>
  <c r="E1897" i="199"/>
  <c r="E1893" i="199"/>
  <c r="E1889" i="199"/>
  <c r="E1898" i="199"/>
  <c r="E1894" i="199"/>
  <c r="E1890" i="199"/>
  <c r="B1887" i="199"/>
  <c r="B1902" i="199"/>
  <c r="E1887" i="199"/>
  <c r="E1895" i="199"/>
  <c r="I1883" i="199"/>
  <c r="E1891" i="199"/>
  <c r="G1879" i="199"/>
  <c r="I1851" i="199"/>
  <c r="I1861" i="199" s="1"/>
  <c r="G1872" i="199"/>
  <c r="G1874" i="199"/>
  <c r="G1870" i="199"/>
  <c r="G1869" i="199"/>
  <c r="E1880" i="199"/>
  <c r="D1868" i="199"/>
  <c r="G1868" i="199"/>
  <c r="B1876" i="199"/>
  <c r="D1876" i="199" s="1"/>
  <c r="B1872" i="199"/>
  <c r="D1872" i="199" s="1"/>
  <c r="B1877" i="199"/>
  <c r="D1877" i="199" s="1"/>
  <c r="B1873" i="199"/>
  <c r="D1873" i="199" s="1"/>
  <c r="B1869" i="199"/>
  <c r="D1869" i="199" s="1"/>
  <c r="I1869" i="199" s="1"/>
  <c r="B1878" i="199"/>
  <c r="D1878" i="199" s="1"/>
  <c r="I1878" i="199" s="1"/>
  <c r="B1874" i="199"/>
  <c r="D1874" i="199" s="1"/>
  <c r="B1870" i="199"/>
  <c r="D1870" i="199" s="1"/>
  <c r="I1870" i="199" s="1"/>
  <c r="B1879" i="199"/>
  <c r="D1879" i="199" s="1"/>
  <c r="B1871" i="199"/>
  <c r="D1871" i="199" s="1"/>
  <c r="B1875" i="199"/>
  <c r="D1875" i="199" s="1"/>
  <c r="B1629" i="199"/>
  <c r="D1629" i="199" s="1"/>
  <c r="B1630" i="199"/>
  <c r="D1630" i="199" s="1"/>
  <c r="B1627" i="199"/>
  <c r="B1623" i="199"/>
  <c r="D1623" i="199" s="1"/>
  <c r="B1628" i="199"/>
  <c r="D1628" i="199" s="1"/>
  <c r="B1624" i="199"/>
  <c r="D1624" i="199" s="1"/>
  <c r="B1632" i="199"/>
  <c r="D1632" i="199" s="1"/>
  <c r="B1625" i="199"/>
  <c r="D1625" i="199" s="1"/>
  <c r="B1626" i="199"/>
  <c r="D1626" i="199" s="1"/>
  <c r="B1631" i="199"/>
  <c r="D1631" i="199" s="1"/>
  <c r="B1622" i="199"/>
  <c r="D1622" i="199" s="1"/>
  <c r="E1649" i="199"/>
  <c r="E1645" i="199"/>
  <c r="E1641" i="199"/>
  <c r="D1636" i="199"/>
  <c r="B1655" i="199"/>
  <c r="E1644" i="199"/>
  <c r="B1640" i="199"/>
  <c r="E1651" i="199"/>
  <c r="E1646" i="199"/>
  <c r="E1643" i="199"/>
  <c r="I1636" i="199"/>
  <c r="E1648" i="199"/>
  <c r="E1640" i="199"/>
  <c r="E1647" i="199"/>
  <c r="E1650" i="199"/>
  <c r="E1642" i="199"/>
  <c r="G1630" i="199"/>
  <c r="G1629" i="199"/>
  <c r="G1624" i="199"/>
  <c r="G1623" i="199"/>
  <c r="G1622" i="199"/>
  <c r="E1633" i="199"/>
  <c r="D1621" i="199"/>
  <c r="G1621" i="199"/>
  <c r="G1631" i="199"/>
  <c r="G1632" i="199"/>
  <c r="I1610" i="199"/>
  <c r="I1614" i="199" s="1"/>
  <c r="G1625" i="199"/>
  <c r="G1628" i="199"/>
  <c r="D1627" i="199"/>
  <c r="G1627" i="199"/>
  <c r="G1626" i="199"/>
  <c r="G1421" i="199"/>
  <c r="G1418" i="199"/>
  <c r="G1423" i="199"/>
  <c r="E1441" i="199"/>
  <c r="E1437" i="199"/>
  <c r="E1433" i="199"/>
  <c r="E1442" i="199"/>
  <c r="E1439" i="199"/>
  <c r="E1434" i="199"/>
  <c r="E1431" i="199"/>
  <c r="I1427" i="199"/>
  <c r="E1440" i="199"/>
  <c r="E1438" i="199"/>
  <c r="B1431" i="199"/>
  <c r="E1435" i="199"/>
  <c r="E1432" i="199"/>
  <c r="E1436" i="199"/>
  <c r="D1427" i="199"/>
  <c r="B1446" i="199"/>
  <c r="G1422" i="199"/>
  <c r="G1413" i="199"/>
  <c r="G1419" i="199"/>
  <c r="G1414" i="199"/>
  <c r="E1424" i="199"/>
  <c r="D1412" i="199"/>
  <c r="G1412" i="199"/>
  <c r="G1420" i="199"/>
  <c r="I1405" i="199"/>
  <c r="G1415" i="199"/>
  <c r="B1421" i="199"/>
  <c r="D1421" i="199" s="1"/>
  <c r="B1417" i="199"/>
  <c r="D1417" i="199" s="1"/>
  <c r="B1413" i="199"/>
  <c r="D1413" i="199" s="1"/>
  <c r="B1418" i="199"/>
  <c r="D1418" i="199" s="1"/>
  <c r="B1416" i="199"/>
  <c r="D1416" i="199" s="1"/>
  <c r="B1423" i="199"/>
  <c r="D1423" i="199" s="1"/>
  <c r="I1423" i="199" s="1"/>
  <c r="B1422" i="199"/>
  <c r="D1422" i="199" s="1"/>
  <c r="I1422" i="199" s="1"/>
  <c r="B1420" i="199"/>
  <c r="D1420" i="199" s="1"/>
  <c r="B1414" i="199"/>
  <c r="D1414" i="199" s="1"/>
  <c r="B1419" i="199"/>
  <c r="D1419" i="199" s="1"/>
  <c r="B1415" i="199"/>
  <c r="D1415" i="199" s="1"/>
  <c r="G1417" i="199"/>
  <c r="G1416" i="199"/>
  <c r="I1386" i="199"/>
  <c r="G1167" i="199"/>
  <c r="I1153" i="199"/>
  <c r="G1172" i="199"/>
  <c r="G1170" i="199"/>
  <c r="I1149" i="199"/>
  <c r="I1156" i="199"/>
  <c r="E1177" i="199"/>
  <c r="D1165" i="199"/>
  <c r="G1165" i="199"/>
  <c r="E1195" i="199"/>
  <c r="E1191" i="199"/>
  <c r="E1187" i="199"/>
  <c r="B1184" i="199"/>
  <c r="B1199" i="199"/>
  <c r="E1192" i="199"/>
  <c r="E1188" i="199"/>
  <c r="I1180" i="199"/>
  <c r="E1184" i="199"/>
  <c r="D1180" i="199"/>
  <c r="E1193" i="199"/>
  <c r="E1189" i="199"/>
  <c r="E1185" i="199"/>
  <c r="E1194" i="199"/>
  <c r="E1190" i="199"/>
  <c r="E1186" i="199"/>
  <c r="G1175" i="199"/>
  <c r="G1173" i="199"/>
  <c r="G1169" i="199"/>
  <c r="G1166" i="199"/>
  <c r="G1176" i="199"/>
  <c r="G1171" i="199"/>
  <c r="I1152" i="199"/>
  <c r="I1150" i="199"/>
  <c r="G1168" i="199"/>
  <c r="B1175" i="199"/>
  <c r="D1175" i="199" s="1"/>
  <c r="B1171" i="199"/>
  <c r="D1171" i="199" s="1"/>
  <c r="B1167" i="199"/>
  <c r="D1167" i="199" s="1"/>
  <c r="I1167" i="199" s="1"/>
  <c r="B1176" i="199"/>
  <c r="D1176" i="199" s="1"/>
  <c r="I1176" i="199" s="1"/>
  <c r="B1174" i="199"/>
  <c r="D1174" i="199" s="1"/>
  <c r="B1172" i="199"/>
  <c r="D1172" i="199" s="1"/>
  <c r="B1168" i="199"/>
  <c r="D1168" i="199" s="1"/>
  <c r="B1170" i="199"/>
  <c r="D1170" i="199" s="1"/>
  <c r="B1166" i="199"/>
  <c r="D1166" i="199" s="1"/>
  <c r="B1173" i="199"/>
  <c r="D1173" i="199" s="1"/>
  <c r="B1169" i="199"/>
  <c r="D1169" i="199" s="1"/>
  <c r="G1174" i="199"/>
  <c r="G961" i="199"/>
  <c r="G962" i="199"/>
  <c r="G960" i="199"/>
  <c r="G959" i="199"/>
  <c r="G957" i="199"/>
  <c r="G966" i="199"/>
  <c r="G964" i="199"/>
  <c r="G963" i="199"/>
  <c r="I937" i="199"/>
  <c r="I939" i="199"/>
  <c r="G965" i="199"/>
  <c r="E984" i="199"/>
  <c r="E980" i="199"/>
  <c r="E976" i="199"/>
  <c r="D971" i="199"/>
  <c r="E985" i="199"/>
  <c r="E981" i="199"/>
  <c r="E977" i="199"/>
  <c r="B990" i="199"/>
  <c r="E983" i="199"/>
  <c r="E979" i="199"/>
  <c r="E975" i="199"/>
  <c r="I971" i="199"/>
  <c r="E982" i="199"/>
  <c r="E978" i="199"/>
  <c r="B975" i="199"/>
  <c r="E986" i="199"/>
  <c r="G967" i="199"/>
  <c r="I945" i="199"/>
  <c r="I944" i="199"/>
  <c r="I940" i="199"/>
  <c r="G958" i="199"/>
  <c r="E968" i="199"/>
  <c r="G956" i="199"/>
  <c r="D956" i="199"/>
  <c r="B964" i="199"/>
  <c r="D964" i="199" s="1"/>
  <c r="B960" i="199"/>
  <c r="D960" i="199" s="1"/>
  <c r="B965" i="199"/>
  <c r="D965" i="199" s="1"/>
  <c r="B961" i="199"/>
  <c r="D961" i="199" s="1"/>
  <c r="B957" i="199"/>
  <c r="D957" i="199" s="1"/>
  <c r="I957" i="199" s="1"/>
  <c r="B967" i="199"/>
  <c r="D967" i="199" s="1"/>
  <c r="B963" i="199"/>
  <c r="D963" i="199" s="1"/>
  <c r="B959" i="199"/>
  <c r="D959" i="199" s="1"/>
  <c r="B962" i="199"/>
  <c r="D962" i="199" s="1"/>
  <c r="I962" i="199" s="1"/>
  <c r="B966" i="199"/>
  <c r="D966" i="199" s="1"/>
  <c r="B958" i="199"/>
  <c r="D958" i="199" s="1"/>
  <c r="G738" i="199"/>
  <c r="G737" i="199"/>
  <c r="G736" i="199"/>
  <c r="G735" i="199"/>
  <c r="E756" i="199"/>
  <c r="E752" i="199"/>
  <c r="E748" i="199"/>
  <c r="D743" i="199"/>
  <c r="E757" i="199"/>
  <c r="E753" i="199"/>
  <c r="E749" i="199"/>
  <c r="E758" i="199"/>
  <c r="E754" i="199"/>
  <c r="E750" i="199"/>
  <c r="B747" i="199"/>
  <c r="E751" i="199"/>
  <c r="I743" i="199"/>
  <c r="B762" i="199"/>
  <c r="E755" i="199"/>
  <c r="E747" i="199"/>
  <c r="G739" i="199"/>
  <c r="G734" i="199"/>
  <c r="G729" i="199"/>
  <c r="E740" i="199"/>
  <c r="D728" i="199"/>
  <c r="G728" i="199"/>
  <c r="B736" i="199"/>
  <c r="D736" i="199" s="1"/>
  <c r="I736" i="199" s="1"/>
  <c r="B732" i="199"/>
  <c r="D732" i="199" s="1"/>
  <c r="B737" i="199"/>
  <c r="D737" i="199" s="1"/>
  <c r="B733" i="199"/>
  <c r="D733" i="199" s="1"/>
  <c r="B729" i="199"/>
  <c r="D729" i="199" s="1"/>
  <c r="I729" i="199" s="1"/>
  <c r="B738" i="199"/>
  <c r="D738" i="199" s="1"/>
  <c r="B734" i="199"/>
  <c r="D734" i="199" s="1"/>
  <c r="B730" i="199"/>
  <c r="B735" i="199"/>
  <c r="D735" i="199" s="1"/>
  <c r="B731" i="199"/>
  <c r="D731" i="199" s="1"/>
  <c r="B739" i="199"/>
  <c r="D739" i="199" s="1"/>
  <c r="I739" i="199" s="1"/>
  <c r="D730" i="199"/>
  <c r="G730" i="199"/>
  <c r="G733" i="199"/>
  <c r="G732" i="199"/>
  <c r="G731" i="199"/>
  <c r="I709" i="199"/>
  <c r="I721" i="199" s="1"/>
  <c r="G502" i="199"/>
  <c r="G501" i="199"/>
  <c r="E512" i="199"/>
  <c r="D500" i="199"/>
  <c r="G500" i="199"/>
  <c r="B508" i="199"/>
  <c r="D508" i="199" s="1"/>
  <c r="B504" i="199"/>
  <c r="D504" i="199" s="1"/>
  <c r="B509" i="199"/>
  <c r="D509" i="199" s="1"/>
  <c r="B505" i="199"/>
  <c r="D505" i="199" s="1"/>
  <c r="B501" i="199"/>
  <c r="D501" i="199" s="1"/>
  <c r="I501" i="199" s="1"/>
  <c r="B510" i="199"/>
  <c r="D510" i="199" s="1"/>
  <c r="B506" i="199"/>
  <c r="D506" i="199" s="1"/>
  <c r="B502" i="199"/>
  <c r="D502" i="199" s="1"/>
  <c r="I502" i="199" s="1"/>
  <c r="B511" i="199"/>
  <c r="D511" i="199" s="1"/>
  <c r="B503" i="199"/>
  <c r="D503" i="199" s="1"/>
  <c r="B507" i="199"/>
  <c r="D507" i="199" s="1"/>
  <c r="G510" i="199"/>
  <c r="G505" i="199"/>
  <c r="G504" i="199"/>
  <c r="G503" i="199"/>
  <c r="G506" i="199"/>
  <c r="G509" i="199"/>
  <c r="G508" i="199"/>
  <c r="G507" i="199"/>
  <c r="I492" i="199"/>
  <c r="I493" i="199" s="1"/>
  <c r="E528" i="199"/>
  <c r="E524" i="199"/>
  <c r="E520" i="199"/>
  <c r="D515" i="199"/>
  <c r="E529" i="199"/>
  <c r="E525" i="199"/>
  <c r="E521" i="199"/>
  <c r="E530" i="199"/>
  <c r="E526" i="199"/>
  <c r="E522" i="199"/>
  <c r="B519" i="199"/>
  <c r="B534" i="199"/>
  <c r="E523" i="199"/>
  <c r="I515" i="199"/>
  <c r="E527" i="199"/>
  <c r="E519" i="199"/>
  <c r="G511" i="199"/>
  <c r="J165" i="201"/>
  <c r="D14" i="201"/>
  <c r="J14" i="201" s="1"/>
  <c r="C15" i="201"/>
  <c r="E170" i="201"/>
  <c r="F158" i="201"/>
  <c r="H139" i="201"/>
  <c r="J139" i="201" s="1"/>
  <c r="F151" i="201"/>
  <c r="B169" i="201"/>
  <c r="B160" i="201"/>
  <c r="B164" i="201"/>
  <c r="B168" i="201"/>
  <c r="B161" i="201"/>
  <c r="B165" i="201"/>
  <c r="B162" i="201"/>
  <c r="B166" i="201"/>
  <c r="B159" i="201"/>
  <c r="B163" i="201"/>
  <c r="B167" i="201"/>
  <c r="D33" i="201"/>
  <c r="J33" i="201" s="1"/>
  <c r="C34" i="201"/>
  <c r="D166" i="201"/>
  <c r="J166" i="201" s="1"/>
  <c r="C167" i="201"/>
  <c r="D147" i="201"/>
  <c r="J147" i="201" s="1"/>
  <c r="C148" i="201"/>
  <c r="D128" i="201"/>
  <c r="J128" i="201" s="1"/>
  <c r="C129" i="201"/>
  <c r="D108" i="201"/>
  <c r="J108" i="201" s="1"/>
  <c r="C109" i="201"/>
  <c r="D90" i="201"/>
  <c r="J90" i="201" s="1"/>
  <c r="C91" i="201"/>
  <c r="C72" i="201"/>
  <c r="D71" i="201"/>
  <c r="J71" i="201" s="1"/>
  <c r="C53" i="201"/>
  <c r="D52" i="201"/>
  <c r="J52" i="201" s="1"/>
  <c r="I2561" i="199" l="1"/>
  <c r="I2554" i="199"/>
  <c r="I3472" i="199"/>
  <c r="I2786" i="199"/>
  <c r="I1418" i="199"/>
  <c r="I1876" i="199"/>
  <c r="I2558" i="199"/>
  <c r="I2788" i="199"/>
  <c r="I2088" i="199"/>
  <c r="I2555" i="199"/>
  <c r="I2083" i="199"/>
  <c r="I2783" i="199"/>
  <c r="I2789" i="199"/>
  <c r="I3473" i="199"/>
  <c r="I1873" i="199"/>
  <c r="I2557" i="199"/>
  <c r="I3474" i="199"/>
  <c r="I1419" i="199"/>
  <c r="I964" i="199"/>
  <c r="I1175" i="199"/>
  <c r="I738" i="199"/>
  <c r="I965" i="199"/>
  <c r="I1166" i="199"/>
  <c r="I1415" i="199"/>
  <c r="I1413" i="199"/>
  <c r="I3036" i="199"/>
  <c r="I1412" i="199"/>
  <c r="I737" i="199"/>
  <c r="I961" i="199"/>
  <c r="I1170" i="199"/>
  <c r="I2787" i="199"/>
  <c r="I3471" i="199"/>
  <c r="I1420" i="199"/>
  <c r="I1871" i="199"/>
  <c r="I1171" i="199"/>
  <c r="I1879" i="199"/>
  <c r="I2562" i="199"/>
  <c r="I2556" i="199"/>
  <c r="I2785" i="199"/>
  <c r="I733" i="199"/>
  <c r="I734" i="199"/>
  <c r="I728" i="199"/>
  <c r="I3677" i="199"/>
  <c r="I3470" i="199"/>
  <c r="I1169" i="199"/>
  <c r="I1168" i="199"/>
  <c r="I2308" i="199"/>
  <c r="I2315" i="199"/>
  <c r="I3034" i="199"/>
  <c r="I3684" i="199"/>
  <c r="I3035" i="199"/>
  <c r="I2310" i="199"/>
  <c r="I3028" i="199"/>
  <c r="I3675" i="199"/>
  <c r="I3682" i="199"/>
  <c r="I2307" i="199"/>
  <c r="I2314" i="199"/>
  <c r="I510" i="199"/>
  <c r="I1632" i="199"/>
  <c r="I1621" i="199"/>
  <c r="I2552" i="199"/>
  <c r="I2791" i="199"/>
  <c r="I3029" i="199"/>
  <c r="I3223" i="199"/>
  <c r="I3222" i="199"/>
  <c r="I504" i="199"/>
  <c r="I732" i="199"/>
  <c r="I508" i="199"/>
  <c r="I735" i="199"/>
  <c r="I966" i="199"/>
  <c r="I1173" i="199"/>
  <c r="I1172" i="199"/>
  <c r="I1414" i="199"/>
  <c r="I1421" i="199"/>
  <c r="I1875" i="199"/>
  <c r="I1877" i="199"/>
  <c r="I2085" i="199"/>
  <c r="I2782" i="199"/>
  <c r="I3038" i="199"/>
  <c r="I3219" i="199"/>
  <c r="I3225" i="199"/>
  <c r="I3226" i="199"/>
  <c r="I956" i="199"/>
  <c r="I1174" i="199"/>
  <c r="I1624" i="199"/>
  <c r="I1630" i="199"/>
  <c r="I2084" i="199"/>
  <c r="I2311" i="199"/>
  <c r="I3032" i="199"/>
  <c r="I3031" i="199"/>
  <c r="I3466" i="199"/>
  <c r="I3469" i="199"/>
  <c r="I1158" i="199"/>
  <c r="I3221" i="199"/>
  <c r="I506" i="199"/>
  <c r="I967" i="199"/>
  <c r="I960" i="199"/>
  <c r="I1417" i="199"/>
  <c r="I1625" i="199"/>
  <c r="I1623" i="199"/>
  <c r="I2077" i="199"/>
  <c r="I2305" i="199"/>
  <c r="I2312" i="199"/>
  <c r="I2560" i="199"/>
  <c r="I2790" i="199"/>
  <c r="I2784" i="199"/>
  <c r="I3681" i="199"/>
  <c r="I3676" i="199"/>
  <c r="I509" i="199"/>
  <c r="I505" i="199"/>
  <c r="I507" i="199"/>
  <c r="I500" i="199"/>
  <c r="I730" i="199"/>
  <c r="I1628" i="199"/>
  <c r="I1622" i="199"/>
  <c r="I1872" i="199"/>
  <c r="I2079" i="199"/>
  <c r="I2082" i="199"/>
  <c r="I2298" i="199"/>
  <c r="I3037" i="199"/>
  <c r="I3027" i="199"/>
  <c r="I3224" i="199"/>
  <c r="I3674" i="199"/>
  <c r="I3678" i="199"/>
  <c r="I3680" i="199"/>
  <c r="D3692" i="199"/>
  <c r="E3704" i="199"/>
  <c r="G3692" i="199"/>
  <c r="G3696" i="199"/>
  <c r="G3703" i="199"/>
  <c r="G3702" i="199"/>
  <c r="E3722" i="199"/>
  <c r="E3718" i="199"/>
  <c r="E3714" i="199"/>
  <c r="B3711" i="199"/>
  <c r="B3726" i="199"/>
  <c r="E3720" i="199"/>
  <c r="E3715" i="199"/>
  <c r="E3712" i="199"/>
  <c r="E3717" i="199"/>
  <c r="I3707" i="199"/>
  <c r="E3719" i="199"/>
  <c r="E3713" i="199"/>
  <c r="D3707" i="199"/>
  <c r="E3721" i="199"/>
  <c r="E3716" i="199"/>
  <c r="E3711" i="199"/>
  <c r="B3702" i="199"/>
  <c r="D3702" i="199" s="1"/>
  <c r="B3698" i="199"/>
  <c r="D3698" i="199" s="1"/>
  <c r="B3694" i="199"/>
  <c r="D3694" i="199" s="1"/>
  <c r="B3699" i="199"/>
  <c r="D3699" i="199" s="1"/>
  <c r="B3697" i="199"/>
  <c r="D3697" i="199" s="1"/>
  <c r="B3701" i="199"/>
  <c r="D3701" i="199" s="1"/>
  <c r="B3703" i="199"/>
  <c r="D3703" i="199" s="1"/>
  <c r="I3703" i="199" s="1"/>
  <c r="B3700" i="199"/>
  <c r="D3700" i="199" s="1"/>
  <c r="B3696" i="199"/>
  <c r="D3696" i="199" s="1"/>
  <c r="B3695" i="199"/>
  <c r="D3695" i="199" s="1"/>
  <c r="B3693" i="199"/>
  <c r="D3693" i="199" s="1"/>
  <c r="G3695" i="199"/>
  <c r="G3693" i="199"/>
  <c r="G3700" i="199"/>
  <c r="G3701" i="199"/>
  <c r="I3679" i="199"/>
  <c r="G3694" i="199"/>
  <c r="G3699" i="199"/>
  <c r="G3698" i="199"/>
  <c r="G3697" i="199"/>
  <c r="I3673" i="199"/>
  <c r="I3666" i="199"/>
  <c r="D3483" i="199"/>
  <c r="G3483" i="199"/>
  <c r="E3495" i="199"/>
  <c r="G3486" i="199"/>
  <c r="G3489" i="199"/>
  <c r="G3488" i="199"/>
  <c r="I3464" i="199"/>
  <c r="I3457" i="199"/>
  <c r="E3513" i="199"/>
  <c r="E3509" i="199"/>
  <c r="E3505" i="199"/>
  <c r="B3502" i="199"/>
  <c r="B3517" i="199"/>
  <c r="E3510" i="199"/>
  <c r="E3506" i="199"/>
  <c r="E3502" i="199"/>
  <c r="I3498" i="199"/>
  <c r="E3511" i="199"/>
  <c r="E3507" i="199"/>
  <c r="E3503" i="199"/>
  <c r="D3498" i="199"/>
  <c r="E3508" i="199"/>
  <c r="E3512" i="199"/>
  <c r="E3504" i="199"/>
  <c r="G3490" i="199"/>
  <c r="G3493" i="199"/>
  <c r="G3492" i="199"/>
  <c r="G3491" i="199"/>
  <c r="G3494" i="199"/>
  <c r="G3487" i="199"/>
  <c r="B3493" i="199"/>
  <c r="D3493" i="199" s="1"/>
  <c r="B3489" i="199"/>
  <c r="D3489" i="199" s="1"/>
  <c r="B3485" i="199"/>
  <c r="D3485" i="199" s="1"/>
  <c r="B3494" i="199"/>
  <c r="D3494" i="199" s="1"/>
  <c r="B3490" i="199"/>
  <c r="D3490" i="199" s="1"/>
  <c r="B3486" i="199"/>
  <c r="D3486" i="199" s="1"/>
  <c r="B3491" i="199"/>
  <c r="D3491" i="199" s="1"/>
  <c r="B3487" i="199"/>
  <c r="D3487" i="199" s="1"/>
  <c r="I3487" i="199" s="1"/>
  <c r="B3488" i="199"/>
  <c r="D3488" i="199" s="1"/>
  <c r="B3492" i="199"/>
  <c r="D3492" i="199" s="1"/>
  <c r="B3484" i="199"/>
  <c r="D3484" i="199" s="1"/>
  <c r="G3485" i="199"/>
  <c r="G3484" i="199"/>
  <c r="D3236" i="199"/>
  <c r="E3248" i="199"/>
  <c r="G3236" i="199"/>
  <c r="I3217" i="199"/>
  <c r="I3220" i="199"/>
  <c r="G3240" i="199"/>
  <c r="G3238" i="199"/>
  <c r="G3237" i="199"/>
  <c r="I3228" i="199"/>
  <c r="G3242" i="199"/>
  <c r="G3239" i="199"/>
  <c r="G3243" i="199"/>
  <c r="G3241" i="199"/>
  <c r="I3218" i="199"/>
  <c r="G3244" i="199"/>
  <c r="G3247" i="199"/>
  <c r="G3246" i="199"/>
  <c r="G3245" i="199"/>
  <c r="I3227" i="199"/>
  <c r="B3246" i="199"/>
  <c r="D3246" i="199" s="1"/>
  <c r="B3242" i="199"/>
  <c r="D3242" i="199" s="1"/>
  <c r="B3238" i="199"/>
  <c r="D3238" i="199" s="1"/>
  <c r="B3247" i="199"/>
  <c r="D3247" i="199" s="1"/>
  <c r="B3245" i="199"/>
  <c r="D3245" i="199" s="1"/>
  <c r="B3239" i="199"/>
  <c r="D3239" i="199" s="1"/>
  <c r="B3237" i="199"/>
  <c r="D3237" i="199" s="1"/>
  <c r="B3240" i="199"/>
  <c r="D3240" i="199" s="1"/>
  <c r="B3244" i="199"/>
  <c r="D3244" i="199" s="1"/>
  <c r="B3243" i="199"/>
  <c r="D3243" i="199" s="1"/>
  <c r="B3241" i="199"/>
  <c r="D3241" i="199" s="1"/>
  <c r="E3266" i="199"/>
  <c r="E3262" i="199"/>
  <c r="E3258" i="199"/>
  <c r="B3255" i="199"/>
  <c r="E3261" i="199"/>
  <c r="I3251" i="199"/>
  <c r="E3263" i="199"/>
  <c r="E3260" i="199"/>
  <c r="E3255" i="199"/>
  <c r="D3251" i="199"/>
  <c r="E3264" i="199"/>
  <c r="E3259" i="199"/>
  <c r="B3270" i="199"/>
  <c r="E3257" i="199"/>
  <c r="E3256" i="199"/>
  <c r="E3265" i="199"/>
  <c r="G3056" i="199"/>
  <c r="D3046" i="199"/>
  <c r="G3046" i="199"/>
  <c r="E3058" i="199"/>
  <c r="G3049" i="199"/>
  <c r="G3054" i="199"/>
  <c r="G3055" i="199"/>
  <c r="E3076" i="199"/>
  <c r="E3072" i="199"/>
  <c r="E3068" i="199"/>
  <c r="B3065" i="199"/>
  <c r="E3073" i="199"/>
  <c r="E3070" i="199"/>
  <c r="E3065" i="199"/>
  <c r="D3061" i="199"/>
  <c r="E3075" i="199"/>
  <c r="E3074" i="199"/>
  <c r="E3069" i="199"/>
  <c r="E3066" i="199"/>
  <c r="I3061" i="199"/>
  <c r="E3067" i="199"/>
  <c r="E3071" i="199"/>
  <c r="G3050" i="199"/>
  <c r="G3048" i="199"/>
  <c r="G3047" i="199"/>
  <c r="G3052" i="199"/>
  <c r="I3030" i="199"/>
  <c r="G3057" i="199"/>
  <c r="B3056" i="199"/>
  <c r="D3056" i="199" s="1"/>
  <c r="I3056" i="199" s="1"/>
  <c r="B3052" i="199"/>
  <c r="D3052" i="199" s="1"/>
  <c r="I3052" i="199" s="1"/>
  <c r="B3048" i="199"/>
  <c r="D3048" i="199" s="1"/>
  <c r="B3057" i="199"/>
  <c r="D3057" i="199" s="1"/>
  <c r="I3057" i="199" s="1"/>
  <c r="B3055" i="199"/>
  <c r="D3055" i="199" s="1"/>
  <c r="B3049" i="199"/>
  <c r="D3049" i="199" s="1"/>
  <c r="B3047" i="199"/>
  <c r="D3047" i="199" s="1"/>
  <c r="B3054" i="199"/>
  <c r="D3054" i="199" s="1"/>
  <c r="B3053" i="199"/>
  <c r="B3050" i="199"/>
  <c r="D3050" i="199" s="1"/>
  <c r="B3051" i="199"/>
  <c r="D3051" i="199" s="1"/>
  <c r="G3053" i="199"/>
  <c r="D3053" i="199"/>
  <c r="G3051" i="199"/>
  <c r="G2802" i="199"/>
  <c r="G2810" i="199"/>
  <c r="I2773" i="199"/>
  <c r="E2829" i="199"/>
  <c r="E2825" i="199"/>
  <c r="E2821" i="199"/>
  <c r="B2818" i="199"/>
  <c r="B2833" i="199"/>
  <c r="E2826" i="199"/>
  <c r="E2822" i="199"/>
  <c r="E2818" i="199"/>
  <c r="I2814" i="199"/>
  <c r="E2827" i="199"/>
  <c r="E2823" i="199"/>
  <c r="E2819" i="199"/>
  <c r="D2814" i="199"/>
  <c r="E2820" i="199"/>
  <c r="E2828" i="199"/>
  <c r="E2824" i="199"/>
  <c r="G2803" i="199"/>
  <c r="G2801" i="199"/>
  <c r="G2800" i="199"/>
  <c r="B2809" i="199"/>
  <c r="D2809" i="199" s="1"/>
  <c r="B2805" i="199"/>
  <c r="B2801" i="199"/>
  <c r="D2801" i="199" s="1"/>
  <c r="I2801" i="199" s="1"/>
  <c r="B2810" i="199"/>
  <c r="D2810" i="199" s="1"/>
  <c r="I2810" i="199" s="1"/>
  <c r="B2806" i="199"/>
  <c r="B2802" i="199"/>
  <c r="D2802" i="199" s="1"/>
  <c r="B2807" i="199"/>
  <c r="D2807" i="199" s="1"/>
  <c r="B2803" i="199"/>
  <c r="D2803" i="199" s="1"/>
  <c r="B2808" i="199"/>
  <c r="D2808" i="199" s="1"/>
  <c r="B2804" i="199"/>
  <c r="D2804" i="199" s="1"/>
  <c r="B2800" i="199"/>
  <c r="D2800" i="199" s="1"/>
  <c r="G2806" i="199"/>
  <c r="D2806" i="199"/>
  <c r="D2805" i="199"/>
  <c r="G2805" i="199"/>
  <c r="G2804" i="199"/>
  <c r="I2780" i="199"/>
  <c r="D2799" i="199"/>
  <c r="G2799" i="199"/>
  <c r="E2811" i="199"/>
  <c r="G2807" i="199"/>
  <c r="G2809" i="199"/>
  <c r="G2808" i="199"/>
  <c r="D2571" i="199"/>
  <c r="G2571" i="199"/>
  <c r="E2583" i="199"/>
  <c r="G2582" i="199"/>
  <c r="G2579" i="199"/>
  <c r="B2581" i="199"/>
  <c r="D2581" i="199" s="1"/>
  <c r="B2577" i="199"/>
  <c r="D2577" i="199" s="1"/>
  <c r="B2573" i="199"/>
  <c r="D2573" i="199" s="1"/>
  <c r="B2582" i="199"/>
  <c r="D2582" i="199" s="1"/>
  <c r="B2578" i="199"/>
  <c r="D2578" i="199" s="1"/>
  <c r="B2574" i="199"/>
  <c r="D2574" i="199" s="1"/>
  <c r="B2579" i="199"/>
  <c r="D2579" i="199" s="1"/>
  <c r="B2575" i="199"/>
  <c r="D2575" i="199" s="1"/>
  <c r="B2580" i="199"/>
  <c r="B2572" i="199"/>
  <c r="D2572" i="199" s="1"/>
  <c r="B2576" i="199"/>
  <c r="D2576" i="199" s="1"/>
  <c r="G2573" i="199"/>
  <c r="G2572" i="199"/>
  <c r="G2575" i="199"/>
  <c r="E2601" i="199"/>
  <c r="E2597" i="199"/>
  <c r="E2593" i="199"/>
  <c r="B2590" i="199"/>
  <c r="B2605" i="199"/>
  <c r="E2598" i="199"/>
  <c r="E2594" i="199"/>
  <c r="E2590" i="199"/>
  <c r="I2586" i="199"/>
  <c r="E2599" i="199"/>
  <c r="E2595" i="199"/>
  <c r="E2591" i="199"/>
  <c r="D2586" i="199"/>
  <c r="E2600" i="199"/>
  <c r="E2592" i="199"/>
  <c r="E2596" i="199"/>
  <c r="G2574" i="199"/>
  <c r="G2577" i="199"/>
  <c r="G2576" i="199"/>
  <c r="G2578" i="199"/>
  <c r="G2581" i="199"/>
  <c r="D2580" i="199"/>
  <c r="G2580" i="199"/>
  <c r="I2309" i="199"/>
  <c r="E2352" i="199"/>
  <c r="E2348" i="199"/>
  <c r="E2344" i="199"/>
  <c r="D2339" i="199"/>
  <c r="E2353" i="199"/>
  <c r="E2349" i="199"/>
  <c r="E2345" i="199"/>
  <c r="E2354" i="199"/>
  <c r="E2350" i="199"/>
  <c r="E2346" i="199"/>
  <c r="B2343" i="199"/>
  <c r="E2351" i="199"/>
  <c r="B2358" i="199"/>
  <c r="E2343" i="199"/>
  <c r="I2339" i="199"/>
  <c r="E2347" i="199"/>
  <c r="G2335" i="199"/>
  <c r="I2306" i="199"/>
  <c r="G2330" i="199"/>
  <c r="G2325" i="199"/>
  <c r="E2336" i="199"/>
  <c r="D2324" i="199"/>
  <c r="G2324" i="199"/>
  <c r="B2332" i="199"/>
  <c r="D2332" i="199" s="1"/>
  <c r="B2328" i="199"/>
  <c r="D2328" i="199" s="1"/>
  <c r="B2333" i="199"/>
  <c r="D2333" i="199" s="1"/>
  <c r="B2329" i="199"/>
  <c r="D2329" i="199" s="1"/>
  <c r="B2325" i="199"/>
  <c r="D2325" i="199" s="1"/>
  <c r="I2325" i="199" s="1"/>
  <c r="B2334" i="199"/>
  <c r="D2334" i="199" s="1"/>
  <c r="B2330" i="199"/>
  <c r="D2330" i="199" s="1"/>
  <c r="B2326" i="199"/>
  <c r="B2331" i="199"/>
  <c r="D2331" i="199" s="1"/>
  <c r="B2327" i="199"/>
  <c r="D2327" i="199" s="1"/>
  <c r="B2335" i="199"/>
  <c r="D2335" i="199" s="1"/>
  <c r="D2326" i="199"/>
  <c r="G2326" i="199"/>
  <c r="G2329" i="199"/>
  <c r="G2328" i="199"/>
  <c r="G2327" i="199"/>
  <c r="G2334" i="199"/>
  <c r="G2333" i="199"/>
  <c r="G2332" i="199"/>
  <c r="G2331" i="199"/>
  <c r="I2313" i="199"/>
  <c r="D2096" i="199"/>
  <c r="E2108" i="199"/>
  <c r="G2096" i="199"/>
  <c r="G2102" i="199"/>
  <c r="G2098" i="199"/>
  <c r="I2081" i="199"/>
  <c r="G2099" i="199"/>
  <c r="G2107" i="199"/>
  <c r="G2103" i="199"/>
  <c r="G2097" i="199"/>
  <c r="E2126" i="199"/>
  <c r="E2122" i="199"/>
  <c r="E2118" i="199"/>
  <c r="B2115" i="199"/>
  <c r="E2121" i="199"/>
  <c r="I2111" i="199"/>
  <c r="E2123" i="199"/>
  <c r="E2120" i="199"/>
  <c r="E2115" i="199"/>
  <c r="D2111" i="199"/>
  <c r="E2116" i="199"/>
  <c r="E2117" i="199"/>
  <c r="E2125" i="199"/>
  <c r="E2119" i="199"/>
  <c r="E2124" i="199"/>
  <c r="B2130" i="199"/>
  <c r="B2106" i="199"/>
  <c r="D2106" i="199" s="1"/>
  <c r="B2102" i="199"/>
  <c r="D2102" i="199" s="1"/>
  <c r="I2102" i="199" s="1"/>
  <c r="B2098" i="199"/>
  <c r="D2098" i="199" s="1"/>
  <c r="I2098" i="199" s="1"/>
  <c r="B2100" i="199"/>
  <c r="D2100" i="199" s="1"/>
  <c r="B2107" i="199"/>
  <c r="D2107" i="199" s="1"/>
  <c r="B2105" i="199"/>
  <c r="D2105" i="199" s="1"/>
  <c r="B2099" i="199"/>
  <c r="D2099" i="199" s="1"/>
  <c r="B2097" i="199"/>
  <c r="D2097" i="199" s="1"/>
  <c r="B2103" i="199"/>
  <c r="D2103" i="199" s="1"/>
  <c r="B2104" i="199"/>
  <c r="D2104" i="199" s="1"/>
  <c r="B2101" i="199"/>
  <c r="D2101" i="199" s="1"/>
  <c r="G2106" i="199"/>
  <c r="G2101" i="199"/>
  <c r="G2100" i="199"/>
  <c r="G2104" i="199"/>
  <c r="G2105" i="199"/>
  <c r="I2070" i="199"/>
  <c r="G1891" i="199"/>
  <c r="E1917" i="199"/>
  <c r="E1913" i="199"/>
  <c r="E1909" i="199"/>
  <c r="B1906" i="199"/>
  <c r="B1921" i="199"/>
  <c r="E1914" i="199"/>
  <c r="E1910" i="199"/>
  <c r="E1906" i="199"/>
  <c r="I1902" i="199"/>
  <c r="E1915" i="199"/>
  <c r="E1911" i="199"/>
  <c r="E1907" i="199"/>
  <c r="D1902" i="199"/>
  <c r="E1912" i="199"/>
  <c r="E1916" i="199"/>
  <c r="E1908" i="199"/>
  <c r="I1874" i="199"/>
  <c r="B1897" i="199"/>
  <c r="D1897" i="199" s="1"/>
  <c r="B1893" i="199"/>
  <c r="D1893" i="199" s="1"/>
  <c r="B1889" i="199"/>
  <c r="D1889" i="199" s="1"/>
  <c r="B1898" i="199"/>
  <c r="D1898" i="199" s="1"/>
  <c r="B1894" i="199"/>
  <c r="D1894" i="199" s="1"/>
  <c r="B1890" i="199"/>
  <c r="B1895" i="199"/>
  <c r="D1895" i="199" s="1"/>
  <c r="B1891" i="199"/>
  <c r="D1891" i="199" s="1"/>
  <c r="B1896" i="199"/>
  <c r="D1896" i="199" s="1"/>
  <c r="B1888" i="199"/>
  <c r="D1888" i="199" s="1"/>
  <c r="B1892" i="199"/>
  <c r="D1892" i="199" s="1"/>
  <c r="G1889" i="199"/>
  <c r="G1888" i="199"/>
  <c r="G1898" i="199"/>
  <c r="I1868" i="199"/>
  <c r="G1895" i="199"/>
  <c r="G1890" i="199"/>
  <c r="D1890" i="199"/>
  <c r="G1893" i="199"/>
  <c r="G1892" i="199"/>
  <c r="D1887" i="199"/>
  <c r="G1887" i="199"/>
  <c r="E1899" i="199"/>
  <c r="G1894" i="199"/>
  <c r="G1897" i="199"/>
  <c r="G1896" i="199"/>
  <c r="I1629" i="199"/>
  <c r="G1651" i="199"/>
  <c r="G1646" i="199"/>
  <c r="E1670" i="199"/>
  <c r="E1666" i="199"/>
  <c r="E1662" i="199"/>
  <c r="B1659" i="199"/>
  <c r="E1669" i="199"/>
  <c r="E1661" i="199"/>
  <c r="B1674" i="199"/>
  <c r="E1668" i="199"/>
  <c r="E1663" i="199"/>
  <c r="E1660" i="199"/>
  <c r="E1665" i="199"/>
  <c r="I1655" i="199"/>
  <c r="E1659" i="199"/>
  <c r="E1664" i="199"/>
  <c r="D1655" i="199"/>
  <c r="E1667" i="199"/>
  <c r="I1627" i="199"/>
  <c r="G1648" i="199"/>
  <c r="I1631" i="199"/>
  <c r="G1650" i="199"/>
  <c r="B1650" i="199"/>
  <c r="D1650" i="199" s="1"/>
  <c r="B1646" i="199"/>
  <c r="D1646" i="199" s="1"/>
  <c r="B1642" i="199"/>
  <c r="D1642" i="199" s="1"/>
  <c r="B1648" i="199"/>
  <c r="D1648" i="199" s="1"/>
  <c r="B1647" i="199"/>
  <c r="D1647" i="199" s="1"/>
  <c r="B1645" i="199"/>
  <c r="D1645" i="199" s="1"/>
  <c r="B1644" i="199"/>
  <c r="D1644" i="199" s="1"/>
  <c r="B1649" i="199"/>
  <c r="B1643" i="199"/>
  <c r="D1643" i="199" s="1"/>
  <c r="B1641" i="199"/>
  <c r="D1641" i="199" s="1"/>
  <c r="B1651" i="199"/>
  <c r="D1651" i="199" s="1"/>
  <c r="I1651" i="199" s="1"/>
  <c r="G1641" i="199"/>
  <c r="D1640" i="199"/>
  <c r="G1640" i="199"/>
  <c r="E1652" i="199"/>
  <c r="D1649" i="199"/>
  <c r="G1649" i="199"/>
  <c r="G1642" i="199"/>
  <c r="I1626" i="199"/>
  <c r="G1647" i="199"/>
  <c r="G1643" i="199"/>
  <c r="G1644" i="199"/>
  <c r="G1645" i="199"/>
  <c r="G1436" i="199"/>
  <c r="G1434" i="199"/>
  <c r="G1437" i="199"/>
  <c r="G1432" i="199"/>
  <c r="G1440" i="199"/>
  <c r="G1439" i="199"/>
  <c r="G1441" i="199"/>
  <c r="E1461" i="199"/>
  <c r="E1457" i="199"/>
  <c r="B1465" i="199"/>
  <c r="E1458" i="199"/>
  <c r="E1454" i="199"/>
  <c r="E1450" i="199"/>
  <c r="I1446" i="199"/>
  <c r="E1453" i="199"/>
  <c r="D1446" i="199"/>
  <c r="E1456" i="199"/>
  <c r="E1455" i="199"/>
  <c r="E1451" i="199"/>
  <c r="E1460" i="199"/>
  <c r="B1450" i="199"/>
  <c r="E1459" i="199"/>
  <c r="E1452" i="199"/>
  <c r="G1435" i="199"/>
  <c r="G1442" i="199"/>
  <c r="G1438" i="199"/>
  <c r="I1416" i="199"/>
  <c r="B1442" i="199"/>
  <c r="D1442" i="199" s="1"/>
  <c r="B1438" i="199"/>
  <c r="D1438" i="199" s="1"/>
  <c r="B1434" i="199"/>
  <c r="D1434" i="199" s="1"/>
  <c r="I1434" i="199" s="1"/>
  <c r="B1441" i="199"/>
  <c r="D1441" i="199" s="1"/>
  <c r="B1435" i="199"/>
  <c r="D1435" i="199" s="1"/>
  <c r="B1433" i="199"/>
  <c r="D1433" i="199" s="1"/>
  <c r="B1436" i="199"/>
  <c r="D1436" i="199" s="1"/>
  <c r="B1432" i="199"/>
  <c r="D1432" i="199" s="1"/>
  <c r="B1437" i="199"/>
  <c r="D1437" i="199" s="1"/>
  <c r="B1439" i="199"/>
  <c r="D1439" i="199" s="1"/>
  <c r="B1440" i="199"/>
  <c r="D1440" i="199" s="1"/>
  <c r="G1431" i="199"/>
  <c r="E1443" i="199"/>
  <c r="D1431" i="199"/>
  <c r="G1433" i="199"/>
  <c r="G1185" i="199"/>
  <c r="G1195" i="199"/>
  <c r="G1190" i="199"/>
  <c r="G1193" i="199"/>
  <c r="G1188" i="199"/>
  <c r="G1187" i="199"/>
  <c r="I1165" i="199"/>
  <c r="E1196" i="199"/>
  <c r="D1184" i="199"/>
  <c r="G1184" i="199"/>
  <c r="E1212" i="199"/>
  <c r="E1208" i="199"/>
  <c r="E1204" i="199"/>
  <c r="D1199" i="199"/>
  <c r="E1213" i="199"/>
  <c r="E1209" i="199"/>
  <c r="E1205" i="199"/>
  <c r="E1214" i="199"/>
  <c r="E1211" i="199"/>
  <c r="E1210" i="199"/>
  <c r="E1207" i="199"/>
  <c r="E1206" i="199"/>
  <c r="E1203" i="199"/>
  <c r="B1203" i="199"/>
  <c r="B1218" i="199"/>
  <c r="I1199" i="199"/>
  <c r="G1186" i="199"/>
  <c r="G1189" i="199"/>
  <c r="B1192" i="199"/>
  <c r="D1192" i="199" s="1"/>
  <c r="B1188" i="199"/>
  <c r="D1188" i="199" s="1"/>
  <c r="B1193" i="199"/>
  <c r="D1193" i="199" s="1"/>
  <c r="B1189" i="199"/>
  <c r="D1189" i="199" s="1"/>
  <c r="I1189" i="199" s="1"/>
  <c r="B1194" i="199"/>
  <c r="D1194" i="199" s="1"/>
  <c r="B1190" i="199"/>
  <c r="D1190" i="199" s="1"/>
  <c r="B1186" i="199"/>
  <c r="D1186" i="199" s="1"/>
  <c r="I1186" i="199" s="1"/>
  <c r="B1195" i="199"/>
  <c r="D1195" i="199" s="1"/>
  <c r="B1191" i="199"/>
  <c r="D1191" i="199" s="1"/>
  <c r="B1187" i="199"/>
  <c r="D1187" i="199" s="1"/>
  <c r="I1187" i="199" s="1"/>
  <c r="B1185" i="199"/>
  <c r="D1185" i="199" s="1"/>
  <c r="G1194" i="199"/>
  <c r="G1192" i="199"/>
  <c r="G1191" i="199"/>
  <c r="E1005" i="199"/>
  <c r="E1001" i="199"/>
  <c r="E997" i="199"/>
  <c r="B994" i="199"/>
  <c r="B1009" i="199"/>
  <c r="E1002" i="199"/>
  <c r="E998" i="199"/>
  <c r="E994" i="199"/>
  <c r="I990" i="199"/>
  <c r="E1004" i="199"/>
  <c r="E1000" i="199"/>
  <c r="E996" i="199"/>
  <c r="E1003" i="199"/>
  <c r="E995" i="199"/>
  <c r="E999" i="199"/>
  <c r="D990" i="199"/>
  <c r="B985" i="199"/>
  <c r="D985" i="199" s="1"/>
  <c r="B981" i="199"/>
  <c r="D981" i="199" s="1"/>
  <c r="B977" i="199"/>
  <c r="D977" i="199" s="1"/>
  <c r="B986" i="199"/>
  <c r="D986" i="199" s="1"/>
  <c r="B982" i="199"/>
  <c r="D982" i="199" s="1"/>
  <c r="B978" i="199"/>
  <c r="D978" i="199" s="1"/>
  <c r="B984" i="199"/>
  <c r="D984" i="199" s="1"/>
  <c r="B980" i="199"/>
  <c r="D980" i="199" s="1"/>
  <c r="B976" i="199"/>
  <c r="D976" i="199" s="1"/>
  <c r="B979" i="199"/>
  <c r="D979" i="199" s="1"/>
  <c r="B983" i="199"/>
  <c r="D983" i="199" s="1"/>
  <c r="G976" i="199"/>
  <c r="I963" i="199"/>
  <c r="I959" i="199"/>
  <c r="G986" i="199"/>
  <c r="D975" i="199"/>
  <c r="G975" i="199"/>
  <c r="E987" i="199"/>
  <c r="G977" i="199"/>
  <c r="G981" i="199"/>
  <c r="I958" i="199"/>
  <c r="G978" i="199"/>
  <c r="G979" i="199"/>
  <c r="G980" i="199"/>
  <c r="G982" i="199"/>
  <c r="G983" i="199"/>
  <c r="G985" i="199"/>
  <c r="G984" i="199"/>
  <c r="I949" i="199"/>
  <c r="D747" i="199"/>
  <c r="G747" i="199"/>
  <c r="E759" i="199"/>
  <c r="G751" i="199"/>
  <c r="G758" i="199"/>
  <c r="I731" i="199"/>
  <c r="G755" i="199"/>
  <c r="B757" i="199"/>
  <c r="D757" i="199" s="1"/>
  <c r="B753" i="199"/>
  <c r="D753" i="199" s="1"/>
  <c r="B749" i="199"/>
  <c r="D749" i="199" s="1"/>
  <c r="B758" i="199"/>
  <c r="D758" i="199" s="1"/>
  <c r="B754" i="199"/>
  <c r="D754" i="199" s="1"/>
  <c r="B750" i="199"/>
  <c r="D750" i="199" s="1"/>
  <c r="B755" i="199"/>
  <c r="D755" i="199" s="1"/>
  <c r="B751" i="199"/>
  <c r="D751" i="199" s="1"/>
  <c r="B756" i="199"/>
  <c r="D756" i="199" s="1"/>
  <c r="B748" i="199"/>
  <c r="D748" i="199" s="1"/>
  <c r="B752" i="199"/>
  <c r="D752" i="199" s="1"/>
  <c r="G749" i="199"/>
  <c r="G748" i="199"/>
  <c r="E777" i="199"/>
  <c r="E773" i="199"/>
  <c r="E769" i="199"/>
  <c r="B766" i="199"/>
  <c r="B781" i="199"/>
  <c r="E774" i="199"/>
  <c r="E770" i="199"/>
  <c r="E766" i="199"/>
  <c r="I762" i="199"/>
  <c r="E775" i="199"/>
  <c r="E771" i="199"/>
  <c r="E767" i="199"/>
  <c r="D762" i="199"/>
  <c r="E776" i="199"/>
  <c r="E768" i="199"/>
  <c r="E772" i="199"/>
  <c r="G750" i="199"/>
  <c r="G753" i="199"/>
  <c r="G752" i="199"/>
  <c r="G754" i="199"/>
  <c r="G757" i="199"/>
  <c r="G756" i="199"/>
  <c r="G520" i="199"/>
  <c r="D519" i="199"/>
  <c r="G519" i="199"/>
  <c r="E531" i="199"/>
  <c r="E549" i="199"/>
  <c r="E545" i="199"/>
  <c r="E541" i="199"/>
  <c r="B538" i="199"/>
  <c r="B553" i="199"/>
  <c r="E546" i="199"/>
  <c r="E542" i="199"/>
  <c r="E538" i="199"/>
  <c r="I534" i="199"/>
  <c r="E547" i="199"/>
  <c r="E543" i="199"/>
  <c r="E539" i="199"/>
  <c r="D534" i="199"/>
  <c r="E548" i="199"/>
  <c r="E540" i="199"/>
  <c r="E544" i="199"/>
  <c r="G527" i="199"/>
  <c r="G521" i="199"/>
  <c r="G522" i="199"/>
  <c r="G525" i="199"/>
  <c r="G524" i="199"/>
  <c r="I503" i="199"/>
  <c r="G530" i="199"/>
  <c r="B529" i="199"/>
  <c r="D529" i="199" s="1"/>
  <c r="B525" i="199"/>
  <c r="D525" i="199" s="1"/>
  <c r="B521" i="199"/>
  <c r="D521" i="199" s="1"/>
  <c r="B530" i="199"/>
  <c r="D530" i="199" s="1"/>
  <c r="I530" i="199" s="1"/>
  <c r="B526" i="199"/>
  <c r="D526" i="199" s="1"/>
  <c r="B522" i="199"/>
  <c r="D522" i="199" s="1"/>
  <c r="B527" i="199"/>
  <c r="D527" i="199" s="1"/>
  <c r="B523" i="199"/>
  <c r="D523" i="199" s="1"/>
  <c r="B528" i="199"/>
  <c r="D528" i="199" s="1"/>
  <c r="B520" i="199"/>
  <c r="D520" i="199" s="1"/>
  <c r="B524" i="199"/>
  <c r="D524" i="199" s="1"/>
  <c r="I511" i="199"/>
  <c r="G523" i="199"/>
  <c r="G526" i="199"/>
  <c r="G529" i="199"/>
  <c r="G528" i="199"/>
  <c r="C16" i="201"/>
  <c r="D15" i="201"/>
  <c r="J15" i="201" s="1"/>
  <c r="H158" i="201"/>
  <c r="J158" i="201" s="1"/>
  <c r="F170" i="201"/>
  <c r="D34" i="201"/>
  <c r="J34" i="201" s="1"/>
  <c r="C35" i="201"/>
  <c r="D167" i="201"/>
  <c r="J167" i="201" s="1"/>
  <c r="C168" i="201"/>
  <c r="D148" i="201"/>
  <c r="J148" i="201" s="1"/>
  <c r="C149" i="201"/>
  <c r="D129" i="201"/>
  <c r="J129" i="201" s="1"/>
  <c r="C130" i="201"/>
  <c r="D109" i="201"/>
  <c r="J109" i="201" s="1"/>
  <c r="C110" i="201"/>
  <c r="D91" i="201"/>
  <c r="J91" i="201" s="1"/>
  <c r="C92" i="201"/>
  <c r="C73" i="201"/>
  <c r="D72" i="201"/>
  <c r="J72" i="201" s="1"/>
  <c r="C54" i="201"/>
  <c r="D53" i="201"/>
  <c r="J53" i="201" s="1"/>
  <c r="I3054" i="199" l="1"/>
  <c r="I740" i="199"/>
  <c r="I1424" i="199"/>
  <c r="I3049" i="199"/>
  <c r="I3488" i="199"/>
  <c r="I2103" i="199"/>
  <c r="I2335" i="199"/>
  <c r="I1194" i="199"/>
  <c r="I976" i="199"/>
  <c r="I2564" i="199"/>
  <c r="I1185" i="199"/>
  <c r="I981" i="199"/>
  <c r="I1188" i="199"/>
  <c r="I1193" i="199"/>
  <c r="I1439" i="199"/>
  <c r="I3039" i="199"/>
  <c r="I522" i="199"/>
  <c r="I2792" i="199"/>
  <c r="I3696" i="199"/>
  <c r="I2576" i="199"/>
  <c r="I3240" i="199"/>
  <c r="I1440" i="199"/>
  <c r="I1436" i="199"/>
  <c r="I2107" i="199"/>
  <c r="I2802" i="199"/>
  <c r="I3489" i="199"/>
  <c r="I2089" i="199"/>
  <c r="I3055" i="199"/>
  <c r="I3490" i="199"/>
  <c r="I1177" i="199"/>
  <c r="I2573" i="199"/>
  <c r="I3241" i="199"/>
  <c r="I3494" i="199"/>
  <c r="I529" i="199"/>
  <c r="I2101" i="199"/>
  <c r="I526" i="199"/>
  <c r="I2581" i="199"/>
  <c r="I2578" i="199"/>
  <c r="I752" i="199"/>
  <c r="I524" i="199"/>
  <c r="I521" i="199"/>
  <c r="I1891" i="199"/>
  <c r="I1898" i="199"/>
  <c r="I2100" i="199"/>
  <c r="I2329" i="199"/>
  <c r="I758" i="199"/>
  <c r="I1195" i="199"/>
  <c r="I1641" i="199"/>
  <c r="I1645" i="199"/>
  <c r="I1646" i="199"/>
  <c r="I754" i="199"/>
  <c r="I968" i="199"/>
  <c r="I1650" i="199"/>
  <c r="I2807" i="199"/>
  <c r="I3048" i="199"/>
  <c r="I757" i="199"/>
  <c r="I1432" i="199"/>
  <c r="I1644" i="199"/>
  <c r="I1896" i="199"/>
  <c r="I1897" i="199"/>
  <c r="I3050" i="199"/>
  <c r="I3492" i="199"/>
  <c r="I2331" i="199"/>
  <c r="I2582" i="199"/>
  <c r="I2806" i="199"/>
  <c r="I2808" i="199"/>
  <c r="I3493" i="199"/>
  <c r="I751" i="199"/>
  <c r="I977" i="199"/>
  <c r="I1191" i="199"/>
  <c r="I1892" i="199"/>
  <c r="I2326" i="199"/>
  <c r="I3247" i="199"/>
  <c r="I528" i="199"/>
  <c r="I755" i="199"/>
  <c r="I749" i="199"/>
  <c r="I978" i="199"/>
  <c r="I1190" i="199"/>
  <c r="I1442" i="199"/>
  <c r="I3237" i="199"/>
  <c r="I3238" i="199"/>
  <c r="I3693" i="199"/>
  <c r="I523" i="199"/>
  <c r="I985" i="199"/>
  <c r="I982" i="199"/>
  <c r="I1888" i="199"/>
  <c r="I2106" i="199"/>
  <c r="I2097" i="199"/>
  <c r="I3051" i="199"/>
  <c r="I3243" i="199"/>
  <c r="I1894" i="199"/>
  <c r="I527" i="199"/>
  <c r="I512" i="199"/>
  <c r="I520" i="199"/>
  <c r="I525" i="199"/>
  <c r="I519" i="199"/>
  <c r="I1192" i="199"/>
  <c r="I1437" i="199"/>
  <c r="I1435" i="199"/>
  <c r="I1633" i="199"/>
  <c r="I1649" i="199"/>
  <c r="I1648" i="199"/>
  <c r="I2104" i="199"/>
  <c r="I2105" i="199"/>
  <c r="I2334" i="199"/>
  <c r="I2328" i="199"/>
  <c r="I2572" i="199"/>
  <c r="I2574" i="199"/>
  <c r="I2577" i="199"/>
  <c r="I2800" i="199"/>
  <c r="I3053" i="199"/>
  <c r="I3046" i="199"/>
  <c r="I3244" i="199"/>
  <c r="I3245" i="199"/>
  <c r="I3246" i="199"/>
  <c r="I3484" i="199"/>
  <c r="I3491" i="199"/>
  <c r="I3692" i="199"/>
  <c r="I980" i="199"/>
  <c r="I986" i="199"/>
  <c r="I1441" i="199"/>
  <c r="I1643" i="199"/>
  <c r="I2317" i="199"/>
  <c r="I3229" i="199"/>
  <c r="I3486" i="199"/>
  <c r="I3695" i="199"/>
  <c r="I3702" i="199"/>
  <c r="I1431" i="199"/>
  <c r="I1433" i="199"/>
  <c r="I1438" i="199"/>
  <c r="I1640" i="199"/>
  <c r="I1647" i="199"/>
  <c r="I2099" i="199"/>
  <c r="I2330" i="199"/>
  <c r="I2333" i="199"/>
  <c r="I2324" i="199"/>
  <c r="I2579" i="199"/>
  <c r="I2571" i="199"/>
  <c r="I2803" i="199"/>
  <c r="I3239" i="199"/>
  <c r="I3242" i="199"/>
  <c r="I3476" i="199"/>
  <c r="I3685" i="199"/>
  <c r="I3698" i="199"/>
  <c r="I3694" i="199"/>
  <c r="G3719" i="199"/>
  <c r="I3701" i="199"/>
  <c r="G3721" i="199"/>
  <c r="G3720" i="199"/>
  <c r="G3718" i="199"/>
  <c r="G3715" i="199"/>
  <c r="G3717" i="199"/>
  <c r="E3739" i="199"/>
  <c r="E3735" i="199"/>
  <c r="E3731" i="199"/>
  <c r="D3726" i="199"/>
  <c r="E3738" i="199"/>
  <c r="E3730" i="199"/>
  <c r="E3740" i="199"/>
  <c r="E3737" i="199"/>
  <c r="E3732" i="199"/>
  <c r="E3734" i="199"/>
  <c r="E3741" i="199"/>
  <c r="E3736" i="199"/>
  <c r="B3745" i="199"/>
  <c r="B3730" i="199"/>
  <c r="E3733" i="199"/>
  <c r="I3726" i="199"/>
  <c r="G3722" i="199"/>
  <c r="G3716" i="199"/>
  <c r="G3714" i="199"/>
  <c r="I3697" i="199"/>
  <c r="I3699" i="199"/>
  <c r="I3700" i="199"/>
  <c r="E3723" i="199"/>
  <c r="G3711" i="199"/>
  <c r="D3711" i="199"/>
  <c r="G3713" i="199"/>
  <c r="G3712" i="199"/>
  <c r="B3719" i="199"/>
  <c r="D3719" i="199" s="1"/>
  <c r="I3719" i="199" s="1"/>
  <c r="B3715" i="199"/>
  <c r="D3715" i="199" s="1"/>
  <c r="I3715" i="199" s="1"/>
  <c r="B3722" i="199"/>
  <c r="D3722" i="199" s="1"/>
  <c r="B3716" i="199"/>
  <c r="D3716" i="199" s="1"/>
  <c r="B3714" i="199"/>
  <c r="D3714" i="199" s="1"/>
  <c r="B3721" i="199"/>
  <c r="D3721" i="199" s="1"/>
  <c r="B3713" i="199"/>
  <c r="D3713" i="199" s="1"/>
  <c r="I3713" i="199" s="1"/>
  <c r="B3718" i="199"/>
  <c r="D3718" i="199" s="1"/>
  <c r="B3717" i="199"/>
  <c r="D3717" i="199" s="1"/>
  <c r="I3717" i="199" s="1"/>
  <c r="B3720" i="199"/>
  <c r="D3720" i="199" s="1"/>
  <c r="I3720" i="199" s="1"/>
  <c r="B3712" i="199"/>
  <c r="D3712" i="199" s="1"/>
  <c r="E3530" i="199"/>
  <c r="E3526" i="199"/>
  <c r="E3522" i="199"/>
  <c r="D3517" i="199"/>
  <c r="E3531" i="199"/>
  <c r="E3527" i="199"/>
  <c r="E3523" i="199"/>
  <c r="E3532" i="199"/>
  <c r="E3528" i="199"/>
  <c r="E3524" i="199"/>
  <c r="B3521" i="199"/>
  <c r="E3525" i="199"/>
  <c r="I3517" i="199"/>
  <c r="E3529" i="199"/>
  <c r="E3521" i="199"/>
  <c r="G3513" i="199"/>
  <c r="I3485" i="199"/>
  <c r="G3504" i="199"/>
  <c r="G3503" i="199"/>
  <c r="E3514" i="199"/>
  <c r="D3502" i="199"/>
  <c r="G3502" i="199"/>
  <c r="B3510" i="199"/>
  <c r="D3510" i="199" s="1"/>
  <c r="B3506" i="199"/>
  <c r="D3506" i="199" s="1"/>
  <c r="B3511" i="199"/>
  <c r="D3511" i="199" s="1"/>
  <c r="B3507" i="199"/>
  <c r="D3507" i="199" s="1"/>
  <c r="B3503" i="199"/>
  <c r="D3503" i="199" s="1"/>
  <c r="I3503" i="199" s="1"/>
  <c r="B3512" i="199"/>
  <c r="D3512" i="199" s="1"/>
  <c r="B3508" i="199"/>
  <c r="D3508" i="199" s="1"/>
  <c r="B3504" i="199"/>
  <c r="D3504" i="199" s="1"/>
  <c r="I3504" i="199" s="1"/>
  <c r="B3513" i="199"/>
  <c r="D3513" i="199" s="1"/>
  <c r="B3505" i="199"/>
  <c r="D3505" i="199" s="1"/>
  <c r="B3509" i="199"/>
  <c r="D3509" i="199" s="1"/>
  <c r="G3512" i="199"/>
  <c r="G3507" i="199"/>
  <c r="G3506" i="199"/>
  <c r="G3505" i="199"/>
  <c r="G3508" i="199"/>
  <c r="G3511" i="199"/>
  <c r="G3510" i="199"/>
  <c r="G3509" i="199"/>
  <c r="I3483" i="199"/>
  <c r="G3258" i="199"/>
  <c r="G3257" i="199"/>
  <c r="G3262" i="199"/>
  <c r="G3264" i="199"/>
  <c r="E3283" i="199"/>
  <c r="E3279" i="199"/>
  <c r="E3275" i="199"/>
  <c r="D3270" i="199"/>
  <c r="E3284" i="199"/>
  <c r="E3281" i="199"/>
  <c r="E3276" i="199"/>
  <c r="B3289" i="199"/>
  <c r="E3278" i="199"/>
  <c r="B3274" i="199"/>
  <c r="E3282" i="199"/>
  <c r="E3277" i="199"/>
  <c r="I3270" i="199"/>
  <c r="E3285" i="199"/>
  <c r="E3280" i="199"/>
  <c r="E3274" i="199"/>
  <c r="E3267" i="199"/>
  <c r="G3255" i="199"/>
  <c r="D3255" i="199"/>
  <c r="G3261" i="199"/>
  <c r="G3266" i="199"/>
  <c r="G3256" i="199"/>
  <c r="G3263" i="199"/>
  <c r="G3265" i="199"/>
  <c r="G3259" i="199"/>
  <c r="G3260" i="199"/>
  <c r="B3263" i="199"/>
  <c r="D3263" i="199" s="1"/>
  <c r="I3263" i="199" s="1"/>
  <c r="B3259" i="199"/>
  <c r="D3259" i="199" s="1"/>
  <c r="B3265" i="199"/>
  <c r="D3265" i="199" s="1"/>
  <c r="B3257" i="199"/>
  <c r="D3257" i="199" s="1"/>
  <c r="I3257" i="199" s="1"/>
  <c r="B3264" i="199"/>
  <c r="D3264" i="199" s="1"/>
  <c r="B3262" i="199"/>
  <c r="D3262" i="199" s="1"/>
  <c r="I3262" i="199" s="1"/>
  <c r="B3256" i="199"/>
  <c r="D3256" i="199" s="1"/>
  <c r="B3266" i="199"/>
  <c r="D3266" i="199" s="1"/>
  <c r="B3261" i="199"/>
  <c r="D3261" i="199" s="1"/>
  <c r="B3260" i="199"/>
  <c r="D3260" i="199" s="1"/>
  <c r="B3258" i="199"/>
  <c r="D3258" i="199" s="1"/>
  <c r="I3258" i="199" s="1"/>
  <c r="I3236" i="199"/>
  <c r="I3047" i="199"/>
  <c r="G3075" i="199"/>
  <c r="G3073" i="199"/>
  <c r="G3076" i="199"/>
  <c r="G3066" i="199"/>
  <c r="B3073" i="199"/>
  <c r="D3073" i="199" s="1"/>
  <c r="B3069" i="199"/>
  <c r="D3069" i="199" s="1"/>
  <c r="B3074" i="199"/>
  <c r="D3074" i="199" s="1"/>
  <c r="B3072" i="199"/>
  <c r="D3072" i="199" s="1"/>
  <c r="B3066" i="199"/>
  <c r="D3066" i="199" s="1"/>
  <c r="B3068" i="199"/>
  <c r="D3068" i="199" s="1"/>
  <c r="B3067" i="199"/>
  <c r="D3067" i="199" s="1"/>
  <c r="B3076" i="199"/>
  <c r="D3076" i="199" s="1"/>
  <c r="B3075" i="199"/>
  <c r="D3075" i="199" s="1"/>
  <c r="I3075" i="199" s="1"/>
  <c r="B3071" i="199"/>
  <c r="D3071" i="199" s="1"/>
  <c r="B3070" i="199"/>
  <c r="D3070" i="199" s="1"/>
  <c r="G3071" i="199"/>
  <c r="G3069" i="199"/>
  <c r="E3077" i="199"/>
  <c r="D3065" i="199"/>
  <c r="G3065" i="199"/>
  <c r="G3068" i="199"/>
  <c r="G3067" i="199"/>
  <c r="G3074" i="199"/>
  <c r="G3070" i="199"/>
  <c r="G3072" i="199"/>
  <c r="G2828" i="199"/>
  <c r="G2823" i="199"/>
  <c r="G2822" i="199"/>
  <c r="G2821" i="199"/>
  <c r="I2809" i="199"/>
  <c r="I2804" i="199"/>
  <c r="G2820" i="199"/>
  <c r="G2827" i="199"/>
  <c r="G2826" i="199"/>
  <c r="G2825" i="199"/>
  <c r="I2799" i="199"/>
  <c r="E2846" i="199"/>
  <c r="E2842" i="199"/>
  <c r="E2838" i="199"/>
  <c r="D2833" i="199"/>
  <c r="E2847" i="199"/>
  <c r="E2843" i="199"/>
  <c r="E2839" i="199"/>
  <c r="E2848" i="199"/>
  <c r="E2845" i="199"/>
  <c r="E2844" i="199"/>
  <c r="E2841" i="199"/>
  <c r="E2840" i="199"/>
  <c r="E2837" i="199"/>
  <c r="I2833" i="199"/>
  <c r="B2837" i="199"/>
  <c r="G2829" i="199"/>
  <c r="I2805" i="199"/>
  <c r="G2824" i="199"/>
  <c r="G2819" i="199"/>
  <c r="E2830" i="199"/>
  <c r="D2818" i="199"/>
  <c r="G2818" i="199"/>
  <c r="B2826" i="199"/>
  <c r="D2826" i="199" s="1"/>
  <c r="B2822" i="199"/>
  <c r="D2822" i="199" s="1"/>
  <c r="B2827" i="199"/>
  <c r="D2827" i="199" s="1"/>
  <c r="I2827" i="199" s="1"/>
  <c r="B2823" i="199"/>
  <c r="D2823" i="199" s="1"/>
  <c r="B2819" i="199"/>
  <c r="D2819" i="199" s="1"/>
  <c r="I2819" i="199" s="1"/>
  <c r="B2828" i="199"/>
  <c r="D2828" i="199" s="1"/>
  <c r="B2824" i="199"/>
  <c r="D2824" i="199" s="1"/>
  <c r="B2820" i="199"/>
  <c r="D2820" i="199" s="1"/>
  <c r="B2829" i="199"/>
  <c r="D2829" i="199" s="1"/>
  <c r="B2825" i="199"/>
  <c r="D2825" i="199" s="1"/>
  <c r="B2821" i="199"/>
  <c r="D2821" i="199" s="1"/>
  <c r="I2821" i="199" s="1"/>
  <c r="G2596" i="199"/>
  <c r="B2598" i="199"/>
  <c r="D2598" i="199" s="1"/>
  <c r="B2594" i="199"/>
  <c r="D2594" i="199" s="1"/>
  <c r="B2599" i="199"/>
  <c r="B2595" i="199"/>
  <c r="D2595" i="199" s="1"/>
  <c r="B2591" i="199"/>
  <c r="D2591" i="199" s="1"/>
  <c r="B2600" i="199"/>
  <c r="D2600" i="199" s="1"/>
  <c r="B2596" i="199"/>
  <c r="D2596" i="199" s="1"/>
  <c r="B2592" i="199"/>
  <c r="D2592" i="199" s="1"/>
  <c r="B2597" i="199"/>
  <c r="D2597" i="199" s="1"/>
  <c r="B2601" i="199"/>
  <c r="B2593" i="199"/>
  <c r="D2593" i="199" s="1"/>
  <c r="I2580" i="199"/>
  <c r="G2592" i="199"/>
  <c r="G2595" i="199"/>
  <c r="G2594" i="199"/>
  <c r="G2593" i="199"/>
  <c r="I2575" i="199"/>
  <c r="E2602" i="199"/>
  <c r="D2590" i="199"/>
  <c r="G2590" i="199"/>
  <c r="G2600" i="199"/>
  <c r="G2599" i="199"/>
  <c r="D2599" i="199"/>
  <c r="G2598" i="199"/>
  <c r="G2597" i="199"/>
  <c r="G2591" i="199"/>
  <c r="E2618" i="199"/>
  <c r="E2614" i="199"/>
  <c r="E2610" i="199"/>
  <c r="D2605" i="199"/>
  <c r="E2619" i="199"/>
  <c r="E2615" i="199"/>
  <c r="E2611" i="199"/>
  <c r="E2620" i="199"/>
  <c r="E2616" i="199"/>
  <c r="E2612" i="199"/>
  <c r="B2609" i="199"/>
  <c r="E2617" i="199"/>
  <c r="E2609" i="199"/>
  <c r="E2613" i="199"/>
  <c r="I2605" i="199"/>
  <c r="D2601" i="199"/>
  <c r="G2601" i="199"/>
  <c r="I2332" i="199"/>
  <c r="B2353" i="199"/>
  <c r="D2353" i="199" s="1"/>
  <c r="B2349" i="199"/>
  <c r="D2349" i="199" s="1"/>
  <c r="B2345" i="199"/>
  <c r="D2345" i="199" s="1"/>
  <c r="B2354" i="199"/>
  <c r="D2354" i="199" s="1"/>
  <c r="B2350" i="199"/>
  <c r="D2350" i="199" s="1"/>
  <c r="B2346" i="199"/>
  <c r="B2351" i="199"/>
  <c r="D2351" i="199" s="1"/>
  <c r="B2347" i="199"/>
  <c r="D2347" i="199" s="1"/>
  <c r="B2348" i="199"/>
  <c r="D2348" i="199" s="1"/>
  <c r="B2352" i="199"/>
  <c r="B2344" i="199"/>
  <c r="D2344" i="199" s="1"/>
  <c r="G2345" i="199"/>
  <c r="G2344" i="199"/>
  <c r="D2343" i="199"/>
  <c r="G2343" i="199"/>
  <c r="E2355" i="199"/>
  <c r="G2346" i="199"/>
  <c r="D2346" i="199"/>
  <c r="G2349" i="199"/>
  <c r="G2348" i="199"/>
  <c r="E2373" i="199"/>
  <c r="E2369" i="199"/>
  <c r="E2365" i="199"/>
  <c r="B2362" i="199"/>
  <c r="B2377" i="199"/>
  <c r="E2370" i="199"/>
  <c r="E2366" i="199"/>
  <c r="E2362" i="199"/>
  <c r="I2358" i="199"/>
  <c r="E2371" i="199"/>
  <c r="E2367" i="199"/>
  <c r="E2363" i="199"/>
  <c r="D2358" i="199"/>
  <c r="E2368" i="199"/>
  <c r="E2364" i="199"/>
  <c r="E2372" i="199"/>
  <c r="G2350" i="199"/>
  <c r="G2353" i="199"/>
  <c r="D2352" i="199"/>
  <c r="G2352" i="199"/>
  <c r="I2327" i="199"/>
  <c r="G2347" i="199"/>
  <c r="G2351" i="199"/>
  <c r="G2354" i="199"/>
  <c r="G2124" i="199"/>
  <c r="G2116" i="199"/>
  <c r="G2123" i="199"/>
  <c r="G2118" i="199"/>
  <c r="G2119" i="199"/>
  <c r="G2122" i="199"/>
  <c r="G2125" i="199"/>
  <c r="E2127" i="199"/>
  <c r="D2115" i="199"/>
  <c r="G2115" i="199"/>
  <c r="G2121" i="199"/>
  <c r="G2126" i="199"/>
  <c r="E2143" i="199"/>
  <c r="E2139" i="199"/>
  <c r="E2135" i="199"/>
  <c r="D2130" i="199"/>
  <c r="E2144" i="199"/>
  <c r="E2141" i="199"/>
  <c r="E2136" i="199"/>
  <c r="B2149" i="199"/>
  <c r="E2138" i="199"/>
  <c r="B2134" i="199"/>
  <c r="E2145" i="199"/>
  <c r="E2140" i="199"/>
  <c r="E2134" i="199"/>
  <c r="E2137" i="199"/>
  <c r="I2130" i="199"/>
  <c r="E2142" i="199"/>
  <c r="G2117" i="199"/>
  <c r="G2120" i="199"/>
  <c r="B2123" i="199"/>
  <c r="D2123" i="199" s="1"/>
  <c r="I2123" i="199" s="1"/>
  <c r="B2119" i="199"/>
  <c r="D2119" i="199" s="1"/>
  <c r="B2125" i="199"/>
  <c r="D2125" i="199" s="1"/>
  <c r="B2117" i="199"/>
  <c r="D2117" i="199" s="1"/>
  <c r="B2124" i="199"/>
  <c r="D2124" i="199" s="1"/>
  <c r="B2122" i="199"/>
  <c r="D2122" i="199" s="1"/>
  <c r="B2116" i="199"/>
  <c r="D2116" i="199" s="1"/>
  <c r="B2121" i="199"/>
  <c r="D2121" i="199" s="1"/>
  <c r="B2120" i="199"/>
  <c r="D2120" i="199" s="1"/>
  <c r="B2126" i="199"/>
  <c r="D2126" i="199" s="1"/>
  <c r="B2118" i="199"/>
  <c r="D2118" i="199" s="1"/>
  <c r="I2118" i="199" s="1"/>
  <c r="I2096" i="199"/>
  <c r="G1912" i="199"/>
  <c r="G1914" i="199"/>
  <c r="I1889" i="199"/>
  <c r="E1934" i="199"/>
  <c r="E1930" i="199"/>
  <c r="E1926" i="199"/>
  <c r="D1921" i="199"/>
  <c r="E1935" i="199"/>
  <c r="E1931" i="199"/>
  <c r="E1927" i="199"/>
  <c r="E1936" i="199"/>
  <c r="E1932" i="199"/>
  <c r="E1928" i="199"/>
  <c r="B1925" i="199"/>
  <c r="I1921" i="199"/>
  <c r="E1929" i="199"/>
  <c r="E1933" i="199"/>
  <c r="E1925" i="199"/>
  <c r="G1917" i="199"/>
  <c r="G1913" i="199"/>
  <c r="I1887" i="199"/>
  <c r="I1893" i="199"/>
  <c r="I1895" i="199"/>
  <c r="G1908" i="199"/>
  <c r="G1907" i="199"/>
  <c r="E1918" i="199"/>
  <c r="D1906" i="199"/>
  <c r="G1906" i="199"/>
  <c r="B1914" i="199"/>
  <c r="D1914" i="199" s="1"/>
  <c r="B1910" i="199"/>
  <c r="D1910" i="199" s="1"/>
  <c r="B1915" i="199"/>
  <c r="D1915" i="199" s="1"/>
  <c r="B1911" i="199"/>
  <c r="D1911" i="199" s="1"/>
  <c r="B1907" i="199"/>
  <c r="D1907" i="199" s="1"/>
  <c r="I1907" i="199" s="1"/>
  <c r="B1916" i="199"/>
  <c r="D1916" i="199" s="1"/>
  <c r="B1912" i="199"/>
  <c r="D1912" i="199" s="1"/>
  <c r="B1908" i="199"/>
  <c r="D1908" i="199" s="1"/>
  <c r="I1908" i="199" s="1"/>
  <c r="B1913" i="199"/>
  <c r="D1913" i="199" s="1"/>
  <c r="B1909" i="199"/>
  <c r="D1909" i="199" s="1"/>
  <c r="B1917" i="199"/>
  <c r="D1917" i="199" s="1"/>
  <c r="I1917" i="199" s="1"/>
  <c r="G1915" i="199"/>
  <c r="I1890" i="199"/>
  <c r="I1880" i="199"/>
  <c r="G1916" i="199"/>
  <c r="G1911" i="199"/>
  <c r="G1910" i="199"/>
  <c r="G1909" i="199"/>
  <c r="G1665" i="199"/>
  <c r="E1687" i="199"/>
  <c r="E1683" i="199"/>
  <c r="E1679" i="199"/>
  <c r="D1674" i="199"/>
  <c r="E1689" i="199"/>
  <c r="E1684" i="199"/>
  <c r="E1681" i="199"/>
  <c r="I1674" i="199"/>
  <c r="E1686" i="199"/>
  <c r="E1678" i="199"/>
  <c r="E1688" i="199"/>
  <c r="E1685" i="199"/>
  <c r="E1680" i="199"/>
  <c r="B1693" i="199"/>
  <c r="B1678" i="199"/>
  <c r="E1682" i="199"/>
  <c r="G1662" i="199"/>
  <c r="I1642" i="199"/>
  <c r="I1652" i="199" s="1"/>
  <c r="G1664" i="199"/>
  <c r="G1660" i="199"/>
  <c r="G1661" i="199"/>
  <c r="G1666" i="199"/>
  <c r="E1671" i="199"/>
  <c r="D1659" i="199"/>
  <c r="G1659" i="199"/>
  <c r="G1663" i="199"/>
  <c r="G1669" i="199"/>
  <c r="G1670" i="199"/>
  <c r="G1667" i="199"/>
  <c r="G1668" i="199"/>
  <c r="B1667" i="199"/>
  <c r="D1667" i="199" s="1"/>
  <c r="B1663" i="199"/>
  <c r="D1663" i="199" s="1"/>
  <c r="B1665" i="199"/>
  <c r="D1665" i="199" s="1"/>
  <c r="B1670" i="199"/>
  <c r="D1670" i="199" s="1"/>
  <c r="B1664" i="199"/>
  <c r="D1664" i="199" s="1"/>
  <c r="B1662" i="199"/>
  <c r="D1662" i="199" s="1"/>
  <c r="B1669" i="199"/>
  <c r="D1669" i="199" s="1"/>
  <c r="B1661" i="199"/>
  <c r="D1661" i="199" s="1"/>
  <c r="B1668" i="199"/>
  <c r="D1668" i="199" s="1"/>
  <c r="B1666" i="199"/>
  <c r="D1666" i="199" s="1"/>
  <c r="B1660" i="199"/>
  <c r="D1660" i="199" s="1"/>
  <c r="I1443" i="199"/>
  <c r="G1454" i="199"/>
  <c r="G1461" i="199"/>
  <c r="G1452" i="199"/>
  <c r="G1451" i="199"/>
  <c r="G1453" i="199"/>
  <c r="G1458" i="199"/>
  <c r="E1478" i="199"/>
  <c r="E1474" i="199"/>
  <c r="E1470" i="199"/>
  <c r="D1465" i="199"/>
  <c r="E1479" i="199"/>
  <c r="E1475" i="199"/>
  <c r="E1471" i="199"/>
  <c r="E1477" i="199"/>
  <c r="E1473" i="199"/>
  <c r="I1465" i="199"/>
  <c r="E1469" i="199"/>
  <c r="E1472" i="199"/>
  <c r="B1469" i="199"/>
  <c r="E1476" i="199"/>
  <c r="E1480" i="199"/>
  <c r="G1460" i="199"/>
  <c r="G1459" i="199"/>
  <c r="G1455" i="199"/>
  <c r="B1458" i="199"/>
  <c r="D1458" i="199" s="1"/>
  <c r="B1459" i="199"/>
  <c r="D1459" i="199" s="1"/>
  <c r="B1455" i="199"/>
  <c r="D1455" i="199" s="1"/>
  <c r="B1451" i="199"/>
  <c r="D1451" i="199" s="1"/>
  <c r="I1451" i="199" s="1"/>
  <c r="B1461" i="199"/>
  <c r="D1461" i="199" s="1"/>
  <c r="B1457" i="199"/>
  <c r="D1457" i="199" s="1"/>
  <c r="B1460" i="199"/>
  <c r="D1460" i="199" s="1"/>
  <c r="B1452" i="199"/>
  <c r="D1452" i="199" s="1"/>
  <c r="B1456" i="199"/>
  <c r="B1453" i="199"/>
  <c r="D1453" i="199" s="1"/>
  <c r="B1454" i="199"/>
  <c r="D1454" i="199" s="1"/>
  <c r="G1456" i="199"/>
  <c r="D1456" i="199"/>
  <c r="E1462" i="199"/>
  <c r="D1450" i="199"/>
  <c r="G1450" i="199"/>
  <c r="G1457" i="199"/>
  <c r="G1206" i="199"/>
  <c r="G1214" i="199"/>
  <c r="E1233" i="199"/>
  <c r="E1229" i="199"/>
  <c r="E1225" i="199"/>
  <c r="B1222" i="199"/>
  <c r="B1237" i="199"/>
  <c r="E1230" i="199"/>
  <c r="E1226" i="199"/>
  <c r="E1222" i="199"/>
  <c r="I1218" i="199"/>
  <c r="E1231" i="199"/>
  <c r="E1227" i="199"/>
  <c r="E1223" i="199"/>
  <c r="D1218" i="199"/>
  <c r="E1224" i="199"/>
  <c r="E1232" i="199"/>
  <c r="E1228" i="199"/>
  <c r="G1207" i="199"/>
  <c r="G1205" i="199"/>
  <c r="G1204" i="199"/>
  <c r="I1184" i="199"/>
  <c r="B1213" i="199"/>
  <c r="D1213" i="199" s="1"/>
  <c r="B1209" i="199"/>
  <c r="B1205" i="199"/>
  <c r="D1205" i="199" s="1"/>
  <c r="B1214" i="199"/>
  <c r="D1214" i="199" s="1"/>
  <c r="B1210" i="199"/>
  <c r="B1206" i="199"/>
  <c r="D1206" i="199" s="1"/>
  <c r="B1211" i="199"/>
  <c r="D1211" i="199" s="1"/>
  <c r="B1207" i="199"/>
  <c r="D1207" i="199" s="1"/>
  <c r="B1212" i="199"/>
  <c r="D1212" i="199" s="1"/>
  <c r="B1208" i="199"/>
  <c r="D1208" i="199" s="1"/>
  <c r="B1204" i="199"/>
  <c r="D1204" i="199" s="1"/>
  <c r="I1204" i="199" s="1"/>
  <c r="G1210" i="199"/>
  <c r="D1210" i="199"/>
  <c r="D1209" i="199"/>
  <c r="G1209" i="199"/>
  <c r="G1208" i="199"/>
  <c r="D1203" i="199"/>
  <c r="G1203" i="199"/>
  <c r="E1215" i="199"/>
  <c r="G1211" i="199"/>
  <c r="G1213" i="199"/>
  <c r="G1212" i="199"/>
  <c r="G996" i="199"/>
  <c r="E1006" i="199"/>
  <c r="G994" i="199"/>
  <c r="D994" i="199"/>
  <c r="I983" i="199"/>
  <c r="G999" i="199"/>
  <c r="G1000" i="199"/>
  <c r="G998" i="199"/>
  <c r="I975" i="199"/>
  <c r="G995" i="199"/>
  <c r="G1004" i="199"/>
  <c r="G1002" i="199"/>
  <c r="G1001" i="199"/>
  <c r="B1002" i="199"/>
  <c r="D1002" i="199" s="1"/>
  <c r="B998" i="199"/>
  <c r="D998" i="199" s="1"/>
  <c r="B1003" i="199"/>
  <c r="D1003" i="199" s="1"/>
  <c r="B999" i="199"/>
  <c r="D999" i="199" s="1"/>
  <c r="B995" i="199"/>
  <c r="D995" i="199" s="1"/>
  <c r="B1005" i="199"/>
  <c r="D1005" i="199" s="1"/>
  <c r="B1001" i="199"/>
  <c r="D1001" i="199" s="1"/>
  <c r="B997" i="199"/>
  <c r="D997" i="199" s="1"/>
  <c r="B1000" i="199"/>
  <c r="D1000" i="199" s="1"/>
  <c r="B1004" i="199"/>
  <c r="D1004" i="199" s="1"/>
  <c r="I1004" i="199" s="1"/>
  <c r="B996" i="199"/>
  <c r="D996" i="199" s="1"/>
  <c r="I984" i="199"/>
  <c r="G997" i="199"/>
  <c r="I979" i="199"/>
  <c r="G1003" i="199"/>
  <c r="E1022" i="199"/>
  <c r="E1018" i="199"/>
  <c r="E1014" i="199"/>
  <c r="D1009" i="199"/>
  <c r="E1023" i="199"/>
  <c r="E1019" i="199"/>
  <c r="E1015" i="199"/>
  <c r="E1021" i="199"/>
  <c r="E1017" i="199"/>
  <c r="E1013" i="199"/>
  <c r="I1009" i="199"/>
  <c r="B1013" i="199"/>
  <c r="E1020" i="199"/>
  <c r="E1016" i="199"/>
  <c r="E1024" i="199"/>
  <c r="G1005" i="199"/>
  <c r="I750" i="199"/>
  <c r="G776" i="199"/>
  <c r="G775" i="199"/>
  <c r="G774" i="199"/>
  <c r="G773" i="199"/>
  <c r="E794" i="199"/>
  <c r="E790" i="199"/>
  <c r="E786" i="199"/>
  <c r="D781" i="199"/>
  <c r="E795" i="199"/>
  <c r="E791" i="199"/>
  <c r="E787" i="199"/>
  <c r="E796" i="199"/>
  <c r="E792" i="199"/>
  <c r="E788" i="199"/>
  <c r="B785" i="199"/>
  <c r="E793" i="199"/>
  <c r="E785" i="199"/>
  <c r="E789" i="199"/>
  <c r="I781" i="199"/>
  <c r="G777" i="199"/>
  <c r="G772" i="199"/>
  <c r="G767" i="199"/>
  <c r="E778" i="199"/>
  <c r="D766" i="199"/>
  <c r="G766" i="199"/>
  <c r="B774" i="199"/>
  <c r="D774" i="199" s="1"/>
  <c r="B770" i="199"/>
  <c r="D770" i="199" s="1"/>
  <c r="B775" i="199"/>
  <c r="D775" i="199" s="1"/>
  <c r="B771" i="199"/>
  <c r="D771" i="199" s="1"/>
  <c r="B767" i="199"/>
  <c r="D767" i="199" s="1"/>
  <c r="I767" i="199" s="1"/>
  <c r="B776" i="199"/>
  <c r="D776" i="199" s="1"/>
  <c r="B772" i="199"/>
  <c r="D772" i="199" s="1"/>
  <c r="B768" i="199"/>
  <c r="D768" i="199" s="1"/>
  <c r="B773" i="199"/>
  <c r="D773" i="199" s="1"/>
  <c r="B777" i="199"/>
  <c r="D777" i="199" s="1"/>
  <c r="B769" i="199"/>
  <c r="D769" i="199" s="1"/>
  <c r="I747" i="199"/>
  <c r="I756" i="199"/>
  <c r="I753" i="199"/>
  <c r="G768" i="199"/>
  <c r="G771" i="199"/>
  <c r="G770" i="199"/>
  <c r="G769" i="199"/>
  <c r="I748" i="199"/>
  <c r="G548" i="199"/>
  <c r="G547" i="199"/>
  <c r="G546" i="199"/>
  <c r="G545" i="199"/>
  <c r="E566" i="199"/>
  <c r="E562" i="199"/>
  <c r="E558" i="199"/>
  <c r="D553" i="199"/>
  <c r="E567" i="199"/>
  <c r="E563" i="199"/>
  <c r="E559" i="199"/>
  <c r="E568" i="199"/>
  <c r="E564" i="199"/>
  <c r="E560" i="199"/>
  <c r="B557" i="199"/>
  <c r="E561" i="199"/>
  <c r="I553" i="199"/>
  <c r="E565" i="199"/>
  <c r="E557" i="199"/>
  <c r="G549" i="199"/>
  <c r="G544" i="199"/>
  <c r="G539" i="199"/>
  <c r="E550" i="199"/>
  <c r="D538" i="199"/>
  <c r="G538" i="199"/>
  <c r="B546" i="199"/>
  <c r="D546" i="199" s="1"/>
  <c r="I546" i="199" s="1"/>
  <c r="B542" i="199"/>
  <c r="D542" i="199" s="1"/>
  <c r="B547" i="199"/>
  <c r="D547" i="199" s="1"/>
  <c r="B543" i="199"/>
  <c r="D543" i="199" s="1"/>
  <c r="B539" i="199"/>
  <c r="D539" i="199" s="1"/>
  <c r="I539" i="199" s="1"/>
  <c r="B548" i="199"/>
  <c r="D548" i="199" s="1"/>
  <c r="B544" i="199"/>
  <c r="D544" i="199" s="1"/>
  <c r="B540" i="199"/>
  <c r="B545" i="199"/>
  <c r="D545" i="199" s="1"/>
  <c r="B549" i="199"/>
  <c r="D549" i="199" s="1"/>
  <c r="B541" i="199"/>
  <c r="D541" i="199" s="1"/>
  <c r="D540" i="199"/>
  <c r="G540" i="199"/>
  <c r="G543" i="199"/>
  <c r="G542" i="199"/>
  <c r="G541" i="199"/>
  <c r="C17" i="201"/>
  <c r="D17" i="201" s="1"/>
  <c r="J17" i="201" s="1"/>
  <c r="D16" i="201"/>
  <c r="J16" i="201" s="1"/>
  <c r="D35" i="201"/>
  <c r="J35" i="201" s="1"/>
  <c r="C36" i="201"/>
  <c r="D36" i="201" s="1"/>
  <c r="J36" i="201" s="1"/>
  <c r="D168" i="201"/>
  <c r="J168" i="201" s="1"/>
  <c r="C169" i="201"/>
  <c r="D169" i="201" s="1"/>
  <c r="J169" i="201" s="1"/>
  <c r="D149" i="201"/>
  <c r="J149" i="201" s="1"/>
  <c r="C150" i="201"/>
  <c r="D150" i="201" s="1"/>
  <c r="J150" i="201" s="1"/>
  <c r="D130" i="201"/>
  <c r="J130" i="201" s="1"/>
  <c r="C131" i="201"/>
  <c r="D131" i="201" s="1"/>
  <c r="J131" i="201" s="1"/>
  <c r="D110" i="201"/>
  <c r="J110" i="201" s="1"/>
  <c r="C111" i="201"/>
  <c r="D92" i="201"/>
  <c r="J92" i="201" s="1"/>
  <c r="C93" i="201"/>
  <c r="D93" i="201" s="1"/>
  <c r="J93" i="201" s="1"/>
  <c r="C74" i="201"/>
  <c r="D74" i="201" s="1"/>
  <c r="J74" i="201" s="1"/>
  <c r="D73" i="201"/>
  <c r="J73" i="201" s="1"/>
  <c r="C55" i="201"/>
  <c r="D55" i="201" s="1"/>
  <c r="J55" i="201" s="1"/>
  <c r="D54" i="201"/>
  <c r="J54" i="201" s="1"/>
  <c r="I2124" i="199" l="1"/>
  <c r="I531" i="199"/>
  <c r="I1196" i="199"/>
  <c r="I2108" i="199"/>
  <c r="I3718" i="199"/>
  <c r="I3721" i="199"/>
  <c r="I3716" i="199"/>
  <c r="I3256" i="199"/>
  <c r="I1666" i="199"/>
  <c r="I1910" i="199"/>
  <c r="I1452" i="199"/>
  <c r="I2119" i="199"/>
  <c r="I2820" i="199"/>
  <c r="I2823" i="199"/>
  <c r="I2829" i="199"/>
  <c r="I1459" i="199"/>
  <c r="I1662" i="199"/>
  <c r="I1663" i="199"/>
  <c r="I2599" i="199"/>
  <c r="I3058" i="199"/>
  <c r="I773" i="199"/>
  <c r="I1661" i="199"/>
  <c r="I1670" i="199"/>
  <c r="I1912" i="199"/>
  <c r="I1915" i="199"/>
  <c r="I2116" i="199"/>
  <c r="I2125" i="199"/>
  <c r="I2336" i="199"/>
  <c r="I3264" i="199"/>
  <c r="I3248" i="199"/>
  <c r="I1453" i="199"/>
  <c r="I1457" i="199"/>
  <c r="I1913" i="199"/>
  <c r="I2120" i="199"/>
  <c r="I2826" i="199"/>
  <c r="I3722" i="199"/>
  <c r="I2345" i="199"/>
  <c r="I3502" i="199"/>
  <c r="I1005" i="199"/>
  <c r="I998" i="199"/>
  <c r="I1209" i="199"/>
  <c r="I1206" i="199"/>
  <c r="I2595" i="199"/>
  <c r="I3507" i="199"/>
  <c r="I3512" i="199"/>
  <c r="I997" i="199"/>
  <c r="I999" i="199"/>
  <c r="I1207" i="199"/>
  <c r="I2346" i="199"/>
  <c r="I2343" i="199"/>
  <c r="I3261" i="199"/>
  <c r="I543" i="199"/>
  <c r="I768" i="199"/>
  <c r="I2121" i="199"/>
  <c r="I2352" i="199"/>
  <c r="I2600" i="199"/>
  <c r="I2594" i="199"/>
  <c r="I2828" i="199"/>
  <c r="I2598" i="199"/>
  <c r="I3070" i="199"/>
  <c r="I3071" i="199"/>
  <c r="I3265" i="199"/>
  <c r="I3508" i="199"/>
  <c r="I3511" i="199"/>
  <c r="I545" i="199"/>
  <c r="I777" i="199"/>
  <c r="I770" i="199"/>
  <c r="I996" i="199"/>
  <c r="I774" i="199"/>
  <c r="I1203" i="199"/>
  <c r="I3074" i="199"/>
  <c r="I3506" i="199"/>
  <c r="I3712" i="199"/>
  <c r="I3510" i="199"/>
  <c r="I771" i="199"/>
  <c r="I549" i="199"/>
  <c r="I548" i="199"/>
  <c r="I1450" i="199"/>
  <c r="I1454" i="199"/>
  <c r="I1460" i="199"/>
  <c r="I1455" i="199"/>
  <c r="I1660" i="199"/>
  <c r="I1665" i="199"/>
  <c r="I1916" i="199"/>
  <c r="I2126" i="199"/>
  <c r="I2122" i="199"/>
  <c r="I2115" i="199"/>
  <c r="I2592" i="199"/>
  <c r="I3066" i="199"/>
  <c r="I3495" i="199"/>
  <c r="I1208" i="199"/>
  <c r="I776" i="199"/>
  <c r="I1000" i="199"/>
  <c r="I995" i="199"/>
  <c r="I1002" i="199"/>
  <c r="I1668" i="199"/>
  <c r="I2583" i="199"/>
  <c r="I3067" i="199"/>
  <c r="I3266" i="199"/>
  <c r="I3255" i="199"/>
  <c r="I3714" i="199"/>
  <c r="I2347" i="199"/>
  <c r="I2354" i="199"/>
  <c r="I3068" i="199"/>
  <c r="I3069" i="199"/>
  <c r="I1001" i="199"/>
  <c r="I1003" i="199"/>
  <c r="I1205" i="199"/>
  <c r="I1914" i="199"/>
  <c r="I2353" i="199"/>
  <c r="I2596" i="199"/>
  <c r="I2824" i="199"/>
  <c r="I2818" i="199"/>
  <c r="I3073" i="199"/>
  <c r="I3260" i="199"/>
  <c r="I3259" i="199"/>
  <c r="I3513" i="199"/>
  <c r="I541" i="199"/>
  <c r="I544" i="199"/>
  <c r="I547" i="199"/>
  <c r="I538" i="199"/>
  <c r="I769" i="199"/>
  <c r="I772" i="199"/>
  <c r="I775" i="199"/>
  <c r="I766" i="199"/>
  <c r="I1214" i="199"/>
  <c r="I1456" i="199"/>
  <c r="I1461" i="199"/>
  <c r="I1458" i="199"/>
  <c r="I1664" i="199"/>
  <c r="I1667" i="199"/>
  <c r="I1911" i="199"/>
  <c r="I2825" i="199"/>
  <c r="I2822" i="199"/>
  <c r="I3072" i="199"/>
  <c r="I3076" i="199"/>
  <c r="I3704" i="199"/>
  <c r="G3735" i="199"/>
  <c r="G3733" i="199"/>
  <c r="G3740" i="199"/>
  <c r="B3740" i="199"/>
  <c r="D3740" i="199" s="1"/>
  <c r="B3736" i="199"/>
  <c r="D3736" i="199" s="1"/>
  <c r="B3732" i="199"/>
  <c r="B3734" i="199"/>
  <c r="D3734" i="199" s="1"/>
  <c r="B3741" i="199"/>
  <c r="D3741" i="199" s="1"/>
  <c r="B3739" i="199"/>
  <c r="D3739" i="199" s="1"/>
  <c r="B3733" i="199"/>
  <c r="D3733" i="199" s="1"/>
  <c r="I3733" i="199" s="1"/>
  <c r="B3731" i="199"/>
  <c r="B3735" i="199"/>
  <c r="D3735" i="199" s="1"/>
  <c r="B3738" i="199"/>
  <c r="D3738" i="199" s="1"/>
  <c r="B3737" i="199"/>
  <c r="D3737" i="199" s="1"/>
  <c r="D3730" i="199"/>
  <c r="E3742" i="199"/>
  <c r="G3730" i="199"/>
  <c r="E3760" i="199"/>
  <c r="E3756" i="199"/>
  <c r="E3752" i="199"/>
  <c r="B3749" i="199"/>
  <c r="E3755" i="199"/>
  <c r="I3745" i="199"/>
  <c r="E3757" i="199"/>
  <c r="E3754" i="199"/>
  <c r="E3749" i="199"/>
  <c r="D3745" i="199"/>
  <c r="E3750" i="199"/>
  <c r="E3751" i="199"/>
  <c r="E3758" i="199"/>
  <c r="E3753" i="199"/>
  <c r="E3759" i="199"/>
  <c r="G3732" i="199"/>
  <c r="D3732" i="199"/>
  <c r="G3738" i="199"/>
  <c r="G3739" i="199"/>
  <c r="G3741" i="199"/>
  <c r="G3731" i="199"/>
  <c r="D3731" i="199"/>
  <c r="G3734" i="199"/>
  <c r="I3711" i="199"/>
  <c r="G3736" i="199"/>
  <c r="G3737" i="199"/>
  <c r="G3525" i="199"/>
  <c r="G3532" i="199"/>
  <c r="I3509" i="199"/>
  <c r="I3505" i="199"/>
  <c r="D3521" i="199"/>
  <c r="G3521" i="199"/>
  <c r="E3533" i="199"/>
  <c r="B3531" i="199"/>
  <c r="D3531" i="199" s="1"/>
  <c r="B3527" i="199"/>
  <c r="D3527" i="199" s="1"/>
  <c r="B3523" i="199"/>
  <c r="D3523" i="199" s="1"/>
  <c r="B3532" i="199"/>
  <c r="D3532" i="199" s="1"/>
  <c r="B3528" i="199"/>
  <c r="D3528" i="199" s="1"/>
  <c r="B3524" i="199"/>
  <c r="D3524" i="199" s="1"/>
  <c r="B3529" i="199"/>
  <c r="D3529" i="199" s="1"/>
  <c r="B3525" i="199"/>
  <c r="D3525" i="199" s="1"/>
  <c r="B3530" i="199"/>
  <c r="D3530" i="199" s="1"/>
  <c r="B3522" i="199"/>
  <c r="D3522" i="199" s="1"/>
  <c r="B3526" i="199"/>
  <c r="D3526" i="199" s="1"/>
  <c r="G3523" i="199"/>
  <c r="G3522" i="199"/>
  <c r="G3529" i="199"/>
  <c r="G3524" i="199"/>
  <c r="G3527" i="199"/>
  <c r="G3526" i="199"/>
  <c r="G3528" i="199"/>
  <c r="G3531" i="199"/>
  <c r="G3530" i="199"/>
  <c r="D3274" i="199"/>
  <c r="G3274" i="199"/>
  <c r="E3286" i="199"/>
  <c r="G3280" i="199"/>
  <c r="G3282" i="199"/>
  <c r="G3276" i="199"/>
  <c r="G3275" i="199"/>
  <c r="G3285" i="199"/>
  <c r="B3284" i="199"/>
  <c r="D3284" i="199" s="1"/>
  <c r="B3280" i="199"/>
  <c r="D3280" i="199" s="1"/>
  <c r="B3276" i="199"/>
  <c r="D3276" i="199" s="1"/>
  <c r="B3285" i="199"/>
  <c r="D3285" i="199" s="1"/>
  <c r="I3285" i="199" s="1"/>
  <c r="B3283" i="199"/>
  <c r="D3283" i="199" s="1"/>
  <c r="B3277" i="199"/>
  <c r="D3277" i="199" s="1"/>
  <c r="B3275" i="199"/>
  <c r="D3275" i="199" s="1"/>
  <c r="I3275" i="199" s="1"/>
  <c r="B3282" i="199"/>
  <c r="D3282" i="199" s="1"/>
  <c r="B3279" i="199"/>
  <c r="B3278" i="199"/>
  <c r="D3278" i="199" s="1"/>
  <c r="B3281" i="199"/>
  <c r="D3281" i="199" s="1"/>
  <c r="G3281" i="199"/>
  <c r="D3279" i="199"/>
  <c r="G3279" i="199"/>
  <c r="G3277" i="199"/>
  <c r="E3304" i="199"/>
  <c r="E3300" i="199"/>
  <c r="E3296" i="199"/>
  <c r="B3293" i="199"/>
  <c r="E3301" i="199"/>
  <c r="E3298" i="199"/>
  <c r="E3293" i="199"/>
  <c r="D3289" i="199"/>
  <c r="E3303" i="199"/>
  <c r="E3295" i="199"/>
  <c r="E3302" i="199"/>
  <c r="E3297" i="199"/>
  <c r="E3299" i="199"/>
  <c r="E3294" i="199"/>
  <c r="I3289" i="199"/>
  <c r="G3278" i="199"/>
  <c r="G3284" i="199"/>
  <c r="G3283" i="199"/>
  <c r="I3065" i="199"/>
  <c r="D2837" i="199"/>
  <c r="G2837" i="199"/>
  <c r="E2849" i="199"/>
  <c r="G2845" i="199"/>
  <c r="G2847" i="199"/>
  <c r="G2846" i="199"/>
  <c r="G2840" i="199"/>
  <c r="G2848" i="199"/>
  <c r="I2811" i="199"/>
  <c r="B2847" i="199"/>
  <c r="D2847" i="199" s="1"/>
  <c r="B2843" i="199"/>
  <c r="D2843" i="199" s="1"/>
  <c r="B2839" i="199"/>
  <c r="D2839" i="199" s="1"/>
  <c r="B2848" i="199"/>
  <c r="D2848" i="199" s="1"/>
  <c r="B2844" i="199"/>
  <c r="D2844" i="199" s="1"/>
  <c r="B2840" i="199"/>
  <c r="D2840" i="199" s="1"/>
  <c r="B2845" i="199"/>
  <c r="D2845" i="199" s="1"/>
  <c r="B2841" i="199"/>
  <c r="B2838" i="199"/>
  <c r="D2838" i="199" s="1"/>
  <c r="B2846" i="199"/>
  <c r="D2846" i="199" s="1"/>
  <c r="B2842" i="199"/>
  <c r="D2842" i="199" s="1"/>
  <c r="D2841" i="199"/>
  <c r="G2841" i="199"/>
  <c r="G2839" i="199"/>
  <c r="G2838" i="199"/>
  <c r="G2844" i="199"/>
  <c r="G2843" i="199"/>
  <c r="G2842" i="199"/>
  <c r="B2619" i="199"/>
  <c r="D2619" i="199" s="1"/>
  <c r="B2615" i="199"/>
  <c r="D2615" i="199" s="1"/>
  <c r="B2611" i="199"/>
  <c r="D2611" i="199" s="1"/>
  <c r="B2620" i="199"/>
  <c r="D2620" i="199" s="1"/>
  <c r="B2616" i="199"/>
  <c r="D2616" i="199" s="1"/>
  <c r="B2612" i="199"/>
  <c r="D2612" i="199" s="1"/>
  <c r="B2617" i="199"/>
  <c r="D2617" i="199" s="1"/>
  <c r="B2613" i="199"/>
  <c r="D2613" i="199" s="1"/>
  <c r="B2614" i="199"/>
  <c r="D2614" i="199" s="1"/>
  <c r="B2618" i="199"/>
  <c r="D2618" i="199" s="1"/>
  <c r="B2610" i="199"/>
  <c r="D2610" i="199" s="1"/>
  <c r="G2611" i="199"/>
  <c r="G2610" i="199"/>
  <c r="G2613" i="199"/>
  <c r="G2612" i="199"/>
  <c r="G2615" i="199"/>
  <c r="G2614" i="199"/>
  <c r="D2609" i="199"/>
  <c r="G2609" i="199"/>
  <c r="E2621" i="199"/>
  <c r="G2616" i="199"/>
  <c r="G2619" i="199"/>
  <c r="G2618" i="199"/>
  <c r="I2597" i="199"/>
  <c r="I2590" i="199"/>
  <c r="I2593" i="199"/>
  <c r="I2601" i="199"/>
  <c r="G2617" i="199"/>
  <c r="G2620" i="199"/>
  <c r="I2591" i="199"/>
  <c r="I2351" i="199"/>
  <c r="I2350" i="199"/>
  <c r="G2368" i="199"/>
  <c r="G2371" i="199"/>
  <c r="G2370" i="199"/>
  <c r="G2369" i="199"/>
  <c r="I2348" i="199"/>
  <c r="E2390" i="199"/>
  <c r="E2386" i="199"/>
  <c r="E2382" i="199"/>
  <c r="D2377" i="199"/>
  <c r="E2391" i="199"/>
  <c r="E2387" i="199"/>
  <c r="E2383" i="199"/>
  <c r="E2392" i="199"/>
  <c r="E2388" i="199"/>
  <c r="E2384" i="199"/>
  <c r="B2381" i="199"/>
  <c r="E2385" i="199"/>
  <c r="I2377" i="199"/>
  <c r="E2381" i="199"/>
  <c r="E2389" i="199"/>
  <c r="G2373" i="199"/>
  <c r="I2344" i="199"/>
  <c r="G2372" i="199"/>
  <c r="G2363" i="199"/>
  <c r="E2374" i="199"/>
  <c r="D2362" i="199"/>
  <c r="G2362" i="199"/>
  <c r="B2370" i="199"/>
  <c r="D2370" i="199" s="1"/>
  <c r="B2366" i="199"/>
  <c r="D2366" i="199" s="1"/>
  <c r="B2371" i="199"/>
  <c r="D2371" i="199" s="1"/>
  <c r="B2367" i="199"/>
  <c r="D2367" i="199" s="1"/>
  <c r="B2363" i="199"/>
  <c r="D2363" i="199" s="1"/>
  <c r="I2363" i="199" s="1"/>
  <c r="B2372" i="199"/>
  <c r="D2372" i="199" s="1"/>
  <c r="B2368" i="199"/>
  <c r="D2368" i="199" s="1"/>
  <c r="B2364" i="199"/>
  <c r="D2364" i="199" s="1"/>
  <c r="B2373" i="199"/>
  <c r="D2373" i="199" s="1"/>
  <c r="B2365" i="199"/>
  <c r="D2365" i="199" s="1"/>
  <c r="B2369" i="199"/>
  <c r="D2369" i="199" s="1"/>
  <c r="I2349" i="199"/>
  <c r="G2364" i="199"/>
  <c r="G2367" i="199"/>
  <c r="G2366" i="199"/>
  <c r="G2365" i="199"/>
  <c r="G2145" i="199"/>
  <c r="G2136" i="199"/>
  <c r="G2135" i="199"/>
  <c r="G2137" i="199"/>
  <c r="B2144" i="199"/>
  <c r="D2144" i="199" s="1"/>
  <c r="B2140" i="199"/>
  <c r="D2140" i="199" s="1"/>
  <c r="B2136" i="199"/>
  <c r="D2136" i="199" s="1"/>
  <c r="B2145" i="199"/>
  <c r="D2145" i="199" s="1"/>
  <c r="B2143" i="199"/>
  <c r="D2143" i="199" s="1"/>
  <c r="B2137" i="199"/>
  <c r="D2137" i="199" s="1"/>
  <c r="B2135" i="199"/>
  <c r="D2135" i="199" s="1"/>
  <c r="I2135" i="199" s="1"/>
  <c r="B2142" i="199"/>
  <c r="D2142" i="199" s="1"/>
  <c r="B2139" i="199"/>
  <c r="D2139" i="199" s="1"/>
  <c r="B2138" i="199"/>
  <c r="D2138" i="199" s="1"/>
  <c r="B2141" i="199"/>
  <c r="D2141" i="199" s="1"/>
  <c r="G2141" i="199"/>
  <c r="G2139" i="199"/>
  <c r="I2117" i="199"/>
  <c r="D2134" i="199"/>
  <c r="G2134" i="199"/>
  <c r="E2146" i="199"/>
  <c r="G2138" i="199"/>
  <c r="G2144" i="199"/>
  <c r="G2143" i="199"/>
  <c r="G2142" i="199"/>
  <c r="G2140" i="199"/>
  <c r="E2164" i="199"/>
  <c r="E2160" i="199"/>
  <c r="E2156" i="199"/>
  <c r="B2153" i="199"/>
  <c r="E2161" i="199"/>
  <c r="E2158" i="199"/>
  <c r="E2153" i="199"/>
  <c r="D2149" i="199"/>
  <c r="E2163" i="199"/>
  <c r="E2155" i="199"/>
  <c r="I2149" i="199"/>
  <c r="E2162" i="199"/>
  <c r="E2157" i="199"/>
  <c r="E2154" i="199"/>
  <c r="E2159" i="199"/>
  <c r="I1909" i="199"/>
  <c r="D1925" i="199"/>
  <c r="G1925" i="199"/>
  <c r="E1937" i="199"/>
  <c r="B1935" i="199"/>
  <c r="D1935" i="199" s="1"/>
  <c r="B1931" i="199"/>
  <c r="D1931" i="199" s="1"/>
  <c r="B1927" i="199"/>
  <c r="D1927" i="199" s="1"/>
  <c r="B1936" i="199"/>
  <c r="D1936" i="199" s="1"/>
  <c r="B1932" i="199"/>
  <c r="D1932" i="199" s="1"/>
  <c r="B1928" i="199"/>
  <c r="D1928" i="199" s="1"/>
  <c r="B1933" i="199"/>
  <c r="D1933" i="199" s="1"/>
  <c r="B1929" i="199"/>
  <c r="B1926" i="199"/>
  <c r="B1930" i="199"/>
  <c r="B1934" i="199"/>
  <c r="D1934" i="199" s="1"/>
  <c r="G1927" i="199"/>
  <c r="D1926" i="199"/>
  <c r="G1926" i="199"/>
  <c r="G1933" i="199"/>
  <c r="G1928" i="199"/>
  <c r="G1931" i="199"/>
  <c r="D1930" i="199"/>
  <c r="G1930" i="199"/>
  <c r="D1929" i="199"/>
  <c r="G1929" i="199"/>
  <c r="G1932" i="199"/>
  <c r="G1935" i="199"/>
  <c r="G1934" i="199"/>
  <c r="I1906" i="199"/>
  <c r="I1899" i="199"/>
  <c r="G1936" i="199"/>
  <c r="I1669" i="199"/>
  <c r="I1659" i="199"/>
  <c r="E1706" i="199"/>
  <c r="E1702" i="199"/>
  <c r="E1698" i="199"/>
  <c r="E1708" i="199"/>
  <c r="E1704" i="199"/>
  <c r="E1700" i="199"/>
  <c r="B1697" i="199"/>
  <c r="I1693" i="199"/>
  <c r="D1693" i="199"/>
  <c r="E1707" i="199"/>
  <c r="E1705" i="199"/>
  <c r="E1703" i="199"/>
  <c r="E1701" i="199"/>
  <c r="E1699" i="199"/>
  <c r="E1697" i="199"/>
  <c r="D1678" i="199"/>
  <c r="E1690" i="199"/>
  <c r="G1678" i="199"/>
  <c r="G1684" i="199"/>
  <c r="G1683" i="199"/>
  <c r="G1680" i="199"/>
  <c r="G1686" i="199"/>
  <c r="G1689" i="199"/>
  <c r="G1687" i="199"/>
  <c r="G1682" i="199"/>
  <c r="G1685" i="199"/>
  <c r="B1688" i="199"/>
  <c r="B1684" i="199"/>
  <c r="D1684" i="199" s="1"/>
  <c r="B1680" i="199"/>
  <c r="D1680" i="199" s="1"/>
  <c r="B1685" i="199"/>
  <c r="D1685" i="199" s="1"/>
  <c r="I1685" i="199" s="1"/>
  <c r="B1683" i="199"/>
  <c r="D1683" i="199" s="1"/>
  <c r="B1682" i="199"/>
  <c r="D1682" i="199" s="1"/>
  <c r="B1689" i="199"/>
  <c r="D1689" i="199" s="1"/>
  <c r="B1687" i="199"/>
  <c r="D1687" i="199" s="1"/>
  <c r="B1681" i="199"/>
  <c r="D1681" i="199" s="1"/>
  <c r="B1679" i="199"/>
  <c r="D1679" i="199" s="1"/>
  <c r="B1686" i="199"/>
  <c r="D1686" i="199" s="1"/>
  <c r="G1688" i="199"/>
  <c r="D1688" i="199"/>
  <c r="G1681" i="199"/>
  <c r="G1679" i="199"/>
  <c r="G1480" i="199"/>
  <c r="D1469" i="199"/>
  <c r="G1469" i="199"/>
  <c r="E1481" i="199"/>
  <c r="G1471" i="199"/>
  <c r="G1470" i="199"/>
  <c r="G1476" i="199"/>
  <c r="G1475" i="199"/>
  <c r="G1474" i="199"/>
  <c r="B1479" i="199"/>
  <c r="D1479" i="199" s="1"/>
  <c r="B1475" i="199"/>
  <c r="D1475" i="199" s="1"/>
  <c r="B1471" i="199"/>
  <c r="D1471" i="199" s="1"/>
  <c r="B1480" i="199"/>
  <c r="D1480" i="199" s="1"/>
  <c r="B1476" i="199"/>
  <c r="D1476" i="199" s="1"/>
  <c r="B1472" i="199"/>
  <c r="D1472" i="199" s="1"/>
  <c r="B1477" i="199"/>
  <c r="D1477" i="199" s="1"/>
  <c r="B1473" i="199"/>
  <c r="B1478" i="199"/>
  <c r="D1478" i="199" s="1"/>
  <c r="B1474" i="199"/>
  <c r="D1474" i="199" s="1"/>
  <c r="B1470" i="199"/>
  <c r="D1470" i="199" s="1"/>
  <c r="D1473" i="199"/>
  <c r="G1473" i="199"/>
  <c r="G1479" i="199"/>
  <c r="G1478" i="199"/>
  <c r="G1472" i="199"/>
  <c r="G1477" i="199"/>
  <c r="I1212" i="199"/>
  <c r="I1211" i="199"/>
  <c r="I1210" i="199"/>
  <c r="G1228" i="199"/>
  <c r="G1223" i="199"/>
  <c r="E1234" i="199"/>
  <c r="D1222" i="199"/>
  <c r="G1222" i="199"/>
  <c r="B1230" i="199"/>
  <c r="D1230" i="199" s="1"/>
  <c r="B1226" i="199"/>
  <c r="D1226" i="199" s="1"/>
  <c r="B1231" i="199"/>
  <c r="D1231" i="199" s="1"/>
  <c r="B1227" i="199"/>
  <c r="D1227" i="199" s="1"/>
  <c r="B1223" i="199"/>
  <c r="D1223" i="199" s="1"/>
  <c r="I1223" i="199" s="1"/>
  <c r="B1232" i="199"/>
  <c r="D1232" i="199" s="1"/>
  <c r="B1228" i="199"/>
  <c r="D1228" i="199" s="1"/>
  <c r="B1224" i="199"/>
  <c r="D1224" i="199" s="1"/>
  <c r="B1233" i="199"/>
  <c r="D1233" i="199" s="1"/>
  <c r="B1229" i="199"/>
  <c r="D1229" i="199" s="1"/>
  <c r="B1225" i="199"/>
  <c r="D1225" i="199" s="1"/>
  <c r="G1232" i="199"/>
  <c r="G1227" i="199"/>
  <c r="G1226" i="199"/>
  <c r="G1225" i="199"/>
  <c r="I1213" i="199"/>
  <c r="G1224" i="199"/>
  <c r="G1231" i="199"/>
  <c r="G1230" i="199"/>
  <c r="G1229" i="199"/>
  <c r="E1250" i="199"/>
  <c r="E1246" i="199"/>
  <c r="E1242" i="199"/>
  <c r="D1237" i="199"/>
  <c r="E1251" i="199"/>
  <c r="E1247" i="199"/>
  <c r="E1243" i="199"/>
  <c r="E1252" i="199"/>
  <c r="E1249" i="199"/>
  <c r="E1248" i="199"/>
  <c r="E1245" i="199"/>
  <c r="E1244" i="199"/>
  <c r="E1241" i="199"/>
  <c r="I1237" i="199"/>
  <c r="B1241" i="199"/>
  <c r="G1233" i="199"/>
  <c r="G1016" i="199"/>
  <c r="G1019" i="199"/>
  <c r="G1020" i="199"/>
  <c r="G1017" i="199"/>
  <c r="G1023" i="199"/>
  <c r="G1022" i="199"/>
  <c r="B1023" i="199"/>
  <c r="D1023" i="199" s="1"/>
  <c r="B1019" i="199"/>
  <c r="D1019" i="199" s="1"/>
  <c r="B1015" i="199"/>
  <c r="D1015" i="199" s="1"/>
  <c r="B1024" i="199"/>
  <c r="D1024" i="199" s="1"/>
  <c r="B1020" i="199"/>
  <c r="D1020" i="199" s="1"/>
  <c r="B1016" i="199"/>
  <c r="D1016" i="199" s="1"/>
  <c r="B1022" i="199"/>
  <c r="D1022" i="199" s="1"/>
  <c r="B1018" i="199"/>
  <c r="D1018" i="199" s="1"/>
  <c r="B1014" i="199"/>
  <c r="D1014" i="199" s="1"/>
  <c r="B1017" i="199"/>
  <c r="D1017" i="199" s="1"/>
  <c r="B1021" i="199"/>
  <c r="D1021" i="199" s="1"/>
  <c r="G1021" i="199"/>
  <c r="D1013" i="199"/>
  <c r="G1013" i="199"/>
  <c r="E1025" i="199"/>
  <c r="G1018" i="199"/>
  <c r="G1024" i="199"/>
  <c r="G1015" i="199"/>
  <c r="G1014" i="199"/>
  <c r="I987" i="199"/>
  <c r="I994" i="199"/>
  <c r="I1006" i="199" s="1"/>
  <c r="B795" i="199"/>
  <c r="D795" i="199" s="1"/>
  <c r="B791" i="199"/>
  <c r="D791" i="199" s="1"/>
  <c r="B787" i="199"/>
  <c r="D787" i="199" s="1"/>
  <c r="B796" i="199"/>
  <c r="D796" i="199" s="1"/>
  <c r="B792" i="199"/>
  <c r="D792" i="199" s="1"/>
  <c r="B788" i="199"/>
  <c r="D788" i="199" s="1"/>
  <c r="B793" i="199"/>
  <c r="D793" i="199" s="1"/>
  <c r="B789" i="199"/>
  <c r="D789" i="199" s="1"/>
  <c r="B790" i="199"/>
  <c r="B794" i="199"/>
  <c r="D794" i="199" s="1"/>
  <c r="B786" i="199"/>
  <c r="D786" i="199" s="1"/>
  <c r="G787" i="199"/>
  <c r="G786" i="199"/>
  <c r="G789" i="199"/>
  <c r="G788" i="199"/>
  <c r="G791" i="199"/>
  <c r="D790" i="199"/>
  <c r="G790" i="199"/>
  <c r="D785" i="199"/>
  <c r="G785" i="199"/>
  <c r="E797" i="199"/>
  <c r="G792" i="199"/>
  <c r="G795" i="199"/>
  <c r="G794" i="199"/>
  <c r="I759" i="199"/>
  <c r="G793" i="199"/>
  <c r="G796" i="199"/>
  <c r="D557" i="199"/>
  <c r="G557" i="199"/>
  <c r="E569" i="199"/>
  <c r="B567" i="199"/>
  <c r="D567" i="199" s="1"/>
  <c r="B563" i="199"/>
  <c r="D563" i="199" s="1"/>
  <c r="B559" i="199"/>
  <c r="D559" i="199" s="1"/>
  <c r="B568" i="199"/>
  <c r="D568" i="199" s="1"/>
  <c r="B564" i="199"/>
  <c r="D564" i="199" s="1"/>
  <c r="B560" i="199"/>
  <c r="D560" i="199" s="1"/>
  <c r="B565" i="199"/>
  <c r="D565" i="199" s="1"/>
  <c r="B561" i="199"/>
  <c r="D561" i="199" s="1"/>
  <c r="B566" i="199"/>
  <c r="D566" i="199" s="1"/>
  <c r="B558" i="199"/>
  <c r="D558" i="199" s="1"/>
  <c r="B562" i="199"/>
  <c r="D562" i="199" s="1"/>
  <c r="G559" i="199"/>
  <c r="G558" i="199"/>
  <c r="G565" i="199"/>
  <c r="G560" i="199"/>
  <c r="G563" i="199"/>
  <c r="G562" i="199"/>
  <c r="G564" i="199"/>
  <c r="G567" i="199"/>
  <c r="G566" i="199"/>
  <c r="I542" i="199"/>
  <c r="I540" i="199"/>
  <c r="G561" i="199"/>
  <c r="G568" i="199"/>
  <c r="J151" i="201"/>
  <c r="J37" i="201"/>
  <c r="J18" i="201"/>
  <c r="J94" i="201"/>
  <c r="J132" i="201"/>
  <c r="J170" i="201"/>
  <c r="D111" i="201"/>
  <c r="J111" i="201" s="1"/>
  <c r="C112" i="201"/>
  <c r="D112" i="201" s="1"/>
  <c r="J112" i="201" s="1"/>
  <c r="J75" i="201"/>
  <c r="J56" i="201"/>
  <c r="I2127" i="199" l="1"/>
  <c r="I2840" i="199"/>
  <c r="I2846" i="199"/>
  <c r="I3077" i="199"/>
  <c r="I3735" i="199"/>
  <c r="I2613" i="199"/>
  <c r="I2839" i="199"/>
  <c r="I786" i="199"/>
  <c r="I3274" i="199"/>
  <c r="I3284" i="199"/>
  <c r="I3282" i="199"/>
  <c r="I778" i="199"/>
  <c r="I2830" i="199"/>
  <c r="I3267" i="199"/>
  <c r="I1462" i="199"/>
  <c r="I1478" i="199"/>
  <c r="I1228" i="199"/>
  <c r="I1476" i="199"/>
  <c r="I3276" i="199"/>
  <c r="I3526" i="199"/>
  <c r="I2137" i="199"/>
  <c r="I3531" i="199"/>
  <c r="I2612" i="199"/>
  <c r="I3525" i="199"/>
  <c r="I2838" i="199"/>
  <c r="I3283" i="199"/>
  <c r="I2620" i="199"/>
  <c r="I563" i="199"/>
  <c r="I1474" i="199"/>
  <c r="I1684" i="199"/>
  <c r="I2611" i="199"/>
  <c r="I2842" i="199"/>
  <c r="I2837" i="199"/>
  <c r="I2615" i="199"/>
  <c r="I566" i="199"/>
  <c r="I1934" i="199"/>
  <c r="I2616" i="199"/>
  <c r="I1471" i="199"/>
  <c r="I1686" i="199"/>
  <c r="I2144" i="199"/>
  <c r="I2143" i="199"/>
  <c r="I3528" i="199"/>
  <c r="I3734" i="199"/>
  <c r="I794" i="199"/>
  <c r="I1024" i="199"/>
  <c r="I1470" i="199"/>
  <c r="I2609" i="199"/>
  <c r="I2610" i="199"/>
  <c r="I561" i="199"/>
  <c r="I1019" i="199"/>
  <c r="I1233" i="199"/>
  <c r="I1230" i="199"/>
  <c r="I1682" i="199"/>
  <c r="I1927" i="199"/>
  <c r="I2142" i="199"/>
  <c r="I2373" i="199"/>
  <c r="I2847" i="199"/>
  <c r="I550" i="199"/>
  <c r="I562" i="199"/>
  <c r="I565" i="199"/>
  <c r="I559" i="199"/>
  <c r="I1020" i="199"/>
  <c r="I1023" i="199"/>
  <c r="I1473" i="199"/>
  <c r="I1469" i="199"/>
  <c r="I1688" i="199"/>
  <c r="I1681" i="199"/>
  <c r="I1930" i="199"/>
  <c r="I1928" i="199"/>
  <c r="I1931" i="199"/>
  <c r="I1925" i="199"/>
  <c r="I2141" i="199"/>
  <c r="I2136" i="199"/>
  <c r="I2355" i="199"/>
  <c r="I3738" i="199"/>
  <c r="I1215" i="199"/>
  <c r="I2371" i="199"/>
  <c r="I3532" i="199"/>
  <c r="I3740" i="199"/>
  <c r="I2843" i="199"/>
  <c r="I557" i="199"/>
  <c r="I1018" i="199"/>
  <c r="I1472" i="199"/>
  <c r="I567" i="199"/>
  <c r="I785" i="199"/>
  <c r="I1022" i="199"/>
  <c r="I1015" i="199"/>
  <c r="I1224" i="199"/>
  <c r="I1227" i="199"/>
  <c r="I1689" i="199"/>
  <c r="I1680" i="199"/>
  <c r="I1918" i="199"/>
  <c r="I2139" i="199"/>
  <c r="I2365" i="199"/>
  <c r="I2372" i="199"/>
  <c r="I2366" i="199"/>
  <c r="I2841" i="199"/>
  <c r="I2848" i="199"/>
  <c r="I3278" i="199"/>
  <c r="I3277" i="199"/>
  <c r="I3280" i="199"/>
  <c r="I3522" i="199"/>
  <c r="I3524" i="199"/>
  <c r="I3527" i="199"/>
  <c r="I3521" i="199"/>
  <c r="I3723" i="199"/>
  <c r="I558" i="199"/>
  <c r="I793" i="199"/>
  <c r="I1479" i="199"/>
  <c r="I1475" i="199"/>
  <c r="I1687" i="199"/>
  <c r="I788" i="199"/>
  <c r="I1016" i="199"/>
  <c r="I1231" i="199"/>
  <c r="I1480" i="199"/>
  <c r="I1933" i="199"/>
  <c r="I2145" i="199"/>
  <c r="I2370" i="199"/>
  <c r="I2845" i="199"/>
  <c r="I3514" i="199"/>
  <c r="I3737" i="199"/>
  <c r="I1683" i="199"/>
  <c r="I3739" i="199"/>
  <c r="I3736" i="199"/>
  <c r="I560" i="199"/>
  <c r="I787" i="199"/>
  <c r="I1021" i="199"/>
  <c r="I1225" i="199"/>
  <c r="I1926" i="199"/>
  <c r="I2138" i="199"/>
  <c r="I2140" i="199"/>
  <c r="I2368" i="199"/>
  <c r="I2362" i="199"/>
  <c r="I3281" i="199"/>
  <c r="G3751" i="199"/>
  <c r="I3741" i="199"/>
  <c r="G3759" i="199"/>
  <c r="G3750" i="199"/>
  <c r="G3757" i="199"/>
  <c r="G3752" i="199"/>
  <c r="B3757" i="199"/>
  <c r="D3757" i="199" s="1"/>
  <c r="B3753" i="199"/>
  <c r="D3753" i="199" s="1"/>
  <c r="B3759" i="199"/>
  <c r="D3759" i="199" s="1"/>
  <c r="B3751" i="199"/>
  <c r="D3751" i="199" s="1"/>
  <c r="B3758" i="199"/>
  <c r="D3758" i="199" s="1"/>
  <c r="B3756" i="199"/>
  <c r="D3756" i="199" s="1"/>
  <c r="B3750" i="199"/>
  <c r="D3750" i="199" s="1"/>
  <c r="B3755" i="199"/>
  <c r="D3755" i="199" s="1"/>
  <c r="B3754" i="199"/>
  <c r="D3754" i="199" s="1"/>
  <c r="B3760" i="199"/>
  <c r="D3760" i="199" s="1"/>
  <c r="B3752" i="199"/>
  <c r="D3752" i="199" s="1"/>
  <c r="G3753" i="199"/>
  <c r="G3756" i="199"/>
  <c r="I3730" i="199"/>
  <c r="G3754" i="199"/>
  <c r="I3731" i="199"/>
  <c r="I3732" i="199"/>
  <c r="G3758" i="199"/>
  <c r="E3761" i="199"/>
  <c r="D3749" i="199"/>
  <c r="G3749" i="199"/>
  <c r="G3755" i="199"/>
  <c r="G3760" i="199"/>
  <c r="I3530" i="199"/>
  <c r="I3529" i="199"/>
  <c r="I3523" i="199"/>
  <c r="G3294" i="199"/>
  <c r="G3298" i="199"/>
  <c r="G3303" i="199"/>
  <c r="G3304" i="199"/>
  <c r="G3297" i="199"/>
  <c r="B3301" i="199"/>
  <c r="D3301" i="199" s="1"/>
  <c r="B3297" i="199"/>
  <c r="D3297" i="199" s="1"/>
  <c r="B3302" i="199"/>
  <c r="D3302" i="199" s="1"/>
  <c r="B3300" i="199"/>
  <c r="D3300" i="199" s="1"/>
  <c r="B3294" i="199"/>
  <c r="D3294" i="199" s="1"/>
  <c r="B3299" i="199"/>
  <c r="D3299" i="199" s="1"/>
  <c r="B3298" i="199"/>
  <c r="D3298" i="199" s="1"/>
  <c r="B3303" i="199"/>
  <c r="D3303" i="199" s="1"/>
  <c r="B3304" i="199"/>
  <c r="D3304" i="199" s="1"/>
  <c r="B3295" i="199"/>
  <c r="D3295" i="199" s="1"/>
  <c r="B3296" i="199"/>
  <c r="D3296" i="199" s="1"/>
  <c r="G3295" i="199"/>
  <c r="G3300" i="199"/>
  <c r="G3299" i="199"/>
  <c r="G3301" i="199"/>
  <c r="I3279" i="199"/>
  <c r="G3302" i="199"/>
  <c r="E3305" i="199"/>
  <c r="D3293" i="199"/>
  <c r="G3293" i="199"/>
  <c r="G3296" i="199"/>
  <c r="I2844" i="199"/>
  <c r="I2618" i="199"/>
  <c r="I2602" i="199"/>
  <c r="I2614" i="199"/>
  <c r="I2617" i="199"/>
  <c r="I2619" i="199"/>
  <c r="I2367" i="199"/>
  <c r="G2388" i="199"/>
  <c r="G2391" i="199"/>
  <c r="G2390" i="199"/>
  <c r="G2385" i="199"/>
  <c r="G2392" i="199"/>
  <c r="G2389" i="199"/>
  <c r="B2391" i="199"/>
  <c r="D2391" i="199" s="1"/>
  <c r="B2387" i="199"/>
  <c r="D2387" i="199" s="1"/>
  <c r="B2383" i="199"/>
  <c r="D2383" i="199" s="1"/>
  <c r="B2392" i="199"/>
  <c r="D2392" i="199" s="1"/>
  <c r="B2388" i="199"/>
  <c r="D2388" i="199" s="1"/>
  <c r="B2384" i="199"/>
  <c r="D2384" i="199" s="1"/>
  <c r="B2389" i="199"/>
  <c r="D2389" i="199" s="1"/>
  <c r="B2385" i="199"/>
  <c r="D2385" i="199" s="1"/>
  <c r="B2390" i="199"/>
  <c r="D2390" i="199" s="1"/>
  <c r="B2382" i="199"/>
  <c r="D2382" i="199" s="1"/>
  <c r="B2386" i="199"/>
  <c r="D2386" i="199" s="1"/>
  <c r="G2383" i="199"/>
  <c r="G2382" i="199"/>
  <c r="I2364" i="199"/>
  <c r="D2381" i="199"/>
  <c r="G2381" i="199"/>
  <c r="E2393" i="199"/>
  <c r="G2384" i="199"/>
  <c r="G2387" i="199"/>
  <c r="G2386" i="199"/>
  <c r="I2369" i="199"/>
  <c r="G2157" i="199"/>
  <c r="G2164" i="199"/>
  <c r="G2154" i="199"/>
  <c r="G2155" i="199"/>
  <c r="G2158" i="199"/>
  <c r="G2160" i="199"/>
  <c r="G2163" i="199"/>
  <c r="G2162" i="199"/>
  <c r="B2161" i="199"/>
  <c r="D2161" i="199" s="1"/>
  <c r="B2157" i="199"/>
  <c r="D2157" i="199" s="1"/>
  <c r="B2162" i="199"/>
  <c r="D2162" i="199" s="1"/>
  <c r="B2160" i="199"/>
  <c r="D2160" i="199" s="1"/>
  <c r="B2154" i="199"/>
  <c r="D2154" i="199" s="1"/>
  <c r="B2159" i="199"/>
  <c r="D2159" i="199" s="1"/>
  <c r="B2156" i="199"/>
  <c r="D2156" i="199" s="1"/>
  <c r="B2155" i="199"/>
  <c r="D2155" i="199" s="1"/>
  <c r="I2155" i="199" s="1"/>
  <c r="B2163" i="199"/>
  <c r="D2163" i="199" s="1"/>
  <c r="B2164" i="199"/>
  <c r="D2164" i="199" s="1"/>
  <c r="I2164" i="199" s="1"/>
  <c r="B2158" i="199"/>
  <c r="D2158" i="199" s="1"/>
  <c r="I2134" i="199"/>
  <c r="G2161" i="199"/>
  <c r="G2159" i="199"/>
  <c r="E2165" i="199"/>
  <c r="D2153" i="199"/>
  <c r="G2153" i="199"/>
  <c r="G2156" i="199"/>
  <c r="I1935" i="199"/>
  <c r="I1929" i="199"/>
  <c r="I1936" i="199"/>
  <c r="I1932" i="199"/>
  <c r="B1707" i="199"/>
  <c r="D1707" i="199" s="1"/>
  <c r="B1703" i="199"/>
  <c r="D1703" i="199" s="1"/>
  <c r="B1699" i="199"/>
  <c r="D1699" i="199" s="1"/>
  <c r="B1705" i="199"/>
  <c r="D1705" i="199" s="1"/>
  <c r="B1701" i="199"/>
  <c r="D1701" i="199" s="1"/>
  <c r="B1708" i="199"/>
  <c r="D1708" i="199" s="1"/>
  <c r="B1706" i="199"/>
  <c r="D1706" i="199" s="1"/>
  <c r="B1704" i="199"/>
  <c r="D1704" i="199" s="1"/>
  <c r="B1702" i="199"/>
  <c r="D1702" i="199" s="1"/>
  <c r="B1700" i="199"/>
  <c r="D1700" i="199" s="1"/>
  <c r="B1698" i="199"/>
  <c r="D1698" i="199" s="1"/>
  <c r="I1679" i="199"/>
  <c r="G1699" i="199"/>
  <c r="G1707" i="199"/>
  <c r="G1700" i="199"/>
  <c r="G1702" i="199"/>
  <c r="G1705" i="199"/>
  <c r="G1701" i="199"/>
  <c r="G1704" i="199"/>
  <c r="G1706" i="199"/>
  <c r="D1697" i="199"/>
  <c r="E1709" i="199"/>
  <c r="G1697" i="199"/>
  <c r="I1678" i="199"/>
  <c r="G1703" i="199"/>
  <c r="G1708" i="199"/>
  <c r="I1671" i="199"/>
  <c r="G1698" i="199"/>
  <c r="I1477" i="199"/>
  <c r="G1244" i="199"/>
  <c r="D1241" i="199"/>
  <c r="G1241" i="199"/>
  <c r="E1253" i="199"/>
  <c r="G1249" i="199"/>
  <c r="G1251" i="199"/>
  <c r="G1250" i="199"/>
  <c r="G1252" i="199"/>
  <c r="B1251" i="199"/>
  <c r="D1251" i="199" s="1"/>
  <c r="B1247" i="199"/>
  <c r="D1247" i="199" s="1"/>
  <c r="B1243" i="199"/>
  <c r="D1243" i="199" s="1"/>
  <c r="B1252" i="199"/>
  <c r="D1252" i="199" s="1"/>
  <c r="I1252" i="199" s="1"/>
  <c r="B1248" i="199"/>
  <c r="D1248" i="199" s="1"/>
  <c r="B1244" i="199"/>
  <c r="D1244" i="199" s="1"/>
  <c r="B1249" i="199"/>
  <c r="D1249" i="199" s="1"/>
  <c r="B1245" i="199"/>
  <c r="D1245" i="199" s="1"/>
  <c r="B1242" i="199"/>
  <c r="D1242" i="199" s="1"/>
  <c r="B1250" i="199"/>
  <c r="D1250" i="199" s="1"/>
  <c r="B1246" i="199"/>
  <c r="D1246" i="199" s="1"/>
  <c r="G1245" i="199"/>
  <c r="G1243" i="199"/>
  <c r="G1242" i="199"/>
  <c r="I1226" i="199"/>
  <c r="I1232" i="199"/>
  <c r="G1248" i="199"/>
  <c r="G1247" i="199"/>
  <c r="G1246" i="199"/>
  <c r="I1229" i="199"/>
  <c r="I1222" i="199"/>
  <c r="I1017" i="199"/>
  <c r="I1013" i="199"/>
  <c r="I1014" i="199"/>
  <c r="I790" i="199"/>
  <c r="I796" i="199"/>
  <c r="I795" i="199"/>
  <c r="I792" i="199"/>
  <c r="I791" i="199"/>
  <c r="I789" i="199"/>
  <c r="I568" i="199"/>
  <c r="I564" i="199"/>
  <c r="J113" i="201"/>
  <c r="I3751" i="199" l="1"/>
  <c r="I2158" i="199"/>
  <c r="I2385" i="199"/>
  <c r="I2162" i="199"/>
  <c r="I1699" i="199"/>
  <c r="I1703" i="199"/>
  <c r="I3754" i="199"/>
  <c r="I3758" i="199"/>
  <c r="I1706" i="199"/>
  <c r="I3303" i="199"/>
  <c r="I3755" i="199"/>
  <c r="I1708" i="199"/>
  <c r="I1243" i="199"/>
  <c r="I2156" i="199"/>
  <c r="I1247" i="199"/>
  <c r="I1250" i="199"/>
  <c r="I1697" i="199"/>
  <c r="I2384" i="199"/>
  <c r="I3300" i="199"/>
  <c r="I3750" i="199"/>
  <c r="I1251" i="199"/>
  <c r="I1705" i="199"/>
  <c r="I2160" i="199"/>
  <c r="I3298" i="199"/>
  <c r="I3756" i="199"/>
  <c r="I3753" i="199"/>
  <c r="I2392" i="199"/>
  <c r="I3286" i="199"/>
  <c r="I2849" i="199"/>
  <c r="I3760" i="199"/>
  <c r="I797" i="199"/>
  <c r="I1246" i="199"/>
  <c r="I1249" i="199"/>
  <c r="I1481" i="199"/>
  <c r="I1690" i="199"/>
  <c r="I1702" i="199"/>
  <c r="I1701" i="199"/>
  <c r="I1707" i="199"/>
  <c r="I1937" i="199"/>
  <c r="I2157" i="199"/>
  <c r="I2390" i="199"/>
  <c r="I2388" i="199"/>
  <c r="I3295" i="199"/>
  <c r="I3299" i="199"/>
  <c r="I3297" i="199"/>
  <c r="I3533" i="199"/>
  <c r="I3296" i="199"/>
  <c r="I1244" i="199"/>
  <c r="I2163" i="199"/>
  <c r="I2154" i="199"/>
  <c r="I2621" i="199"/>
  <c r="I3304" i="199"/>
  <c r="I3294" i="199"/>
  <c r="I569" i="199"/>
  <c r="I1248" i="199"/>
  <c r="I1241" i="199"/>
  <c r="I2146" i="199"/>
  <c r="I2386" i="199"/>
  <c r="I2389" i="199"/>
  <c r="I2383" i="199"/>
  <c r="I2374" i="199"/>
  <c r="I3752" i="199"/>
  <c r="I3757" i="199"/>
  <c r="I3302" i="199"/>
  <c r="I3759" i="199"/>
  <c r="I3749" i="199"/>
  <c r="I3742" i="199"/>
  <c r="I3301" i="199"/>
  <c r="I3293" i="199"/>
  <c r="I2391" i="199"/>
  <c r="I2381" i="199"/>
  <c r="I2387" i="199"/>
  <c r="I2382" i="199"/>
  <c r="I2159" i="199"/>
  <c r="I2153" i="199"/>
  <c r="I2161" i="199"/>
  <c r="I1698" i="199"/>
  <c r="I1704" i="199"/>
  <c r="I1700" i="199"/>
  <c r="I1234" i="199"/>
  <c r="I1242" i="199"/>
  <c r="I1245" i="199"/>
  <c r="I1025" i="199"/>
  <c r="B5" i="203"/>
  <c r="B6" i="203"/>
  <c r="B7" i="203"/>
  <c r="B8" i="203"/>
  <c r="B9" i="203"/>
  <c r="B10" i="203"/>
  <c r="B11" i="203"/>
  <c r="B12" i="203"/>
  <c r="B13" i="203"/>
  <c r="G13" i="203"/>
  <c r="F13" i="203"/>
  <c r="E13" i="203"/>
  <c r="D13" i="203"/>
  <c r="C13" i="203"/>
  <c r="G12" i="203"/>
  <c r="F12" i="203"/>
  <c r="E12" i="203"/>
  <c r="D12" i="203"/>
  <c r="C12" i="203"/>
  <c r="G11" i="203"/>
  <c r="F11" i="203"/>
  <c r="E11" i="203"/>
  <c r="D11" i="203"/>
  <c r="C11" i="203"/>
  <c r="G10" i="203"/>
  <c r="F10" i="203"/>
  <c r="E10" i="203"/>
  <c r="D10" i="203"/>
  <c r="C10" i="203"/>
  <c r="G9" i="203"/>
  <c r="F9" i="203"/>
  <c r="E9" i="203"/>
  <c r="D9" i="203"/>
  <c r="C9" i="203"/>
  <c r="G8" i="203"/>
  <c r="F8" i="203"/>
  <c r="E8" i="203"/>
  <c r="D8" i="203"/>
  <c r="C8" i="203"/>
  <c r="G7" i="203"/>
  <c r="F7" i="203"/>
  <c r="E7" i="203"/>
  <c r="D7" i="203"/>
  <c r="C7" i="203"/>
  <c r="I3761" i="199" l="1"/>
  <c r="I1253" i="199"/>
  <c r="I1709" i="199"/>
  <c r="I3305" i="199"/>
  <c r="I2393" i="199"/>
  <c r="I2165" i="199"/>
  <c r="P75" i="209"/>
  <c r="H8" i="210" s="1"/>
  <c r="E71" i="209"/>
  <c r="L71" i="209" s="1"/>
  <c r="E67" i="209"/>
  <c r="L67" i="209" s="1"/>
  <c r="M63" i="209"/>
  <c r="M64" i="209" s="1"/>
  <c r="M65" i="209" s="1"/>
  <c r="M66" i="209" s="1"/>
  <c r="M67" i="209" s="1"/>
  <c r="M68" i="209" s="1"/>
  <c r="M69" i="209" s="1"/>
  <c r="M70" i="209" s="1"/>
  <c r="M71" i="209" s="1"/>
  <c r="M72" i="209" s="1"/>
  <c r="M73" i="209" s="1"/>
  <c r="M74" i="209" s="1"/>
  <c r="J63" i="209"/>
  <c r="J64" i="209" s="1"/>
  <c r="J65" i="209" s="1"/>
  <c r="J66" i="209" s="1"/>
  <c r="J67" i="209" s="1"/>
  <c r="J68" i="209" s="1"/>
  <c r="J69" i="209" s="1"/>
  <c r="J70" i="209" s="1"/>
  <c r="J71" i="209" s="1"/>
  <c r="J72" i="209" s="1"/>
  <c r="J73" i="209" s="1"/>
  <c r="J74" i="209" s="1"/>
  <c r="G63" i="209"/>
  <c r="G64" i="209" s="1"/>
  <c r="G65" i="209" s="1"/>
  <c r="G66" i="209" s="1"/>
  <c r="G67" i="209" s="1"/>
  <c r="G68" i="209" s="1"/>
  <c r="G69" i="209" s="1"/>
  <c r="G70" i="209" s="1"/>
  <c r="G71" i="209" s="1"/>
  <c r="G72" i="209" s="1"/>
  <c r="G73" i="209" s="1"/>
  <c r="G74" i="209" s="1"/>
  <c r="E63" i="209"/>
  <c r="L63" i="209" s="1"/>
  <c r="C63" i="209"/>
  <c r="C64" i="209" s="1"/>
  <c r="C65" i="209" s="1"/>
  <c r="C66" i="209" s="1"/>
  <c r="C67" i="209" s="1"/>
  <c r="C68" i="209" s="1"/>
  <c r="C69" i="209" s="1"/>
  <c r="C70" i="209" s="1"/>
  <c r="C71" i="209" s="1"/>
  <c r="C72" i="209" s="1"/>
  <c r="C73" i="209" s="1"/>
  <c r="C74" i="209" s="1"/>
  <c r="Q59" i="209"/>
  <c r="B59" i="209"/>
  <c r="E72" i="209" s="1"/>
  <c r="F8" i="210"/>
  <c r="C7" i="210"/>
  <c r="C8" i="210"/>
  <c r="B8" i="210"/>
  <c r="B7" i="210"/>
  <c r="AS438" i="208"/>
  <c r="AR438" i="208"/>
  <c r="AQ438" i="208"/>
  <c r="G8" i="210"/>
  <c r="D2" i="200"/>
  <c r="Q2" i="200"/>
  <c r="P18" i="200"/>
  <c r="E17" i="200"/>
  <c r="F17" i="200" s="1"/>
  <c r="E16" i="200"/>
  <c r="I16" i="200" s="1"/>
  <c r="E15" i="200"/>
  <c r="L15" i="200" s="1"/>
  <c r="E14" i="200"/>
  <c r="I14" i="200" s="1"/>
  <c r="E13" i="200"/>
  <c r="F13" i="200" s="1"/>
  <c r="E12" i="200"/>
  <c r="I12" i="200" s="1"/>
  <c r="E11" i="200"/>
  <c r="L11" i="200" s="1"/>
  <c r="E10" i="200"/>
  <c r="I10" i="200" s="1"/>
  <c r="E9" i="200"/>
  <c r="F9" i="200" s="1"/>
  <c r="E8" i="200"/>
  <c r="I8" i="200" s="1"/>
  <c r="E7" i="200"/>
  <c r="L7" i="200" s="1"/>
  <c r="M6" i="200"/>
  <c r="M7" i="200" s="1"/>
  <c r="M8" i="200" s="1"/>
  <c r="M9" i="200" s="1"/>
  <c r="M10" i="200" s="1"/>
  <c r="M11" i="200" s="1"/>
  <c r="M12" i="200" s="1"/>
  <c r="J6" i="200"/>
  <c r="J7" i="200" s="1"/>
  <c r="J8" i="200" s="1"/>
  <c r="J9" i="200" s="1"/>
  <c r="J10" i="200" s="1"/>
  <c r="J11" i="200" s="1"/>
  <c r="J12" i="200" s="1"/>
  <c r="J13" i="200" s="1"/>
  <c r="J14" i="200" s="1"/>
  <c r="J15" i="200" s="1"/>
  <c r="J16" i="200" s="1"/>
  <c r="J17" i="200" s="1"/>
  <c r="G6" i="200"/>
  <c r="G7" i="200" s="1"/>
  <c r="G8" i="200" s="1"/>
  <c r="G9" i="200" s="1"/>
  <c r="G10" i="200" s="1"/>
  <c r="E6" i="200"/>
  <c r="C6" i="200"/>
  <c r="C7" i="200" s="1"/>
  <c r="C8" i="200" s="1"/>
  <c r="C9" i="200" s="1"/>
  <c r="C10" i="200" s="1"/>
  <c r="B6" i="200"/>
  <c r="B17" i="200" s="1"/>
  <c r="P2146" i="200"/>
  <c r="M2134" i="200"/>
  <c r="M2135" i="200" s="1"/>
  <c r="M2136" i="200" s="1"/>
  <c r="M2137" i="200" s="1"/>
  <c r="M2138" i="200" s="1"/>
  <c r="M2139" i="200" s="1"/>
  <c r="M2140" i="200" s="1"/>
  <c r="M2141" i="200" s="1"/>
  <c r="M2142" i="200" s="1"/>
  <c r="M2143" i="200" s="1"/>
  <c r="M2144" i="200" s="1"/>
  <c r="M2145" i="200" s="1"/>
  <c r="J2134" i="200"/>
  <c r="J2135" i="200" s="1"/>
  <c r="J2136" i="200" s="1"/>
  <c r="J2137" i="200" s="1"/>
  <c r="J2138" i="200" s="1"/>
  <c r="J2139" i="200" s="1"/>
  <c r="J2140" i="200" s="1"/>
  <c r="J2141" i="200" s="1"/>
  <c r="J2142" i="200" s="1"/>
  <c r="J2143" i="200" s="1"/>
  <c r="J2144" i="200" s="1"/>
  <c r="J2145" i="200" s="1"/>
  <c r="G2134" i="200"/>
  <c r="G2135" i="200" s="1"/>
  <c r="G2136" i="200" s="1"/>
  <c r="G2137" i="200" s="1"/>
  <c r="G2138" i="200" s="1"/>
  <c r="G2139" i="200" s="1"/>
  <c r="G2140" i="200" s="1"/>
  <c r="G2141" i="200" s="1"/>
  <c r="G2142" i="200" s="1"/>
  <c r="G2143" i="200" s="1"/>
  <c r="G2144" i="200" s="1"/>
  <c r="G2145" i="200" s="1"/>
  <c r="C2134" i="200"/>
  <c r="C2135" i="200" s="1"/>
  <c r="C2136" i="200" s="1"/>
  <c r="C2137" i="200" s="1"/>
  <c r="C2138" i="200" s="1"/>
  <c r="C2139" i="200" s="1"/>
  <c r="C2140" i="200" s="1"/>
  <c r="C2141" i="200" s="1"/>
  <c r="C2142" i="200" s="1"/>
  <c r="C2143" i="200" s="1"/>
  <c r="C2144" i="200" s="1"/>
  <c r="C2145" i="200" s="1"/>
  <c r="P2127" i="200"/>
  <c r="M2115" i="200"/>
  <c r="M2116" i="200" s="1"/>
  <c r="M2117" i="200" s="1"/>
  <c r="M2118" i="200" s="1"/>
  <c r="M2119" i="200" s="1"/>
  <c r="M2120" i="200" s="1"/>
  <c r="M2121" i="200" s="1"/>
  <c r="M2122" i="200" s="1"/>
  <c r="M2123" i="200" s="1"/>
  <c r="M2124" i="200" s="1"/>
  <c r="M2125" i="200" s="1"/>
  <c r="M2126" i="200" s="1"/>
  <c r="J2115" i="200"/>
  <c r="J2116" i="200" s="1"/>
  <c r="J2117" i="200" s="1"/>
  <c r="J2118" i="200" s="1"/>
  <c r="J2119" i="200" s="1"/>
  <c r="J2120" i="200" s="1"/>
  <c r="J2121" i="200" s="1"/>
  <c r="J2122" i="200" s="1"/>
  <c r="J2123" i="200" s="1"/>
  <c r="J2124" i="200" s="1"/>
  <c r="J2125" i="200" s="1"/>
  <c r="J2126" i="200" s="1"/>
  <c r="G2115" i="200"/>
  <c r="G2116" i="200" s="1"/>
  <c r="G2117" i="200" s="1"/>
  <c r="G2118" i="200" s="1"/>
  <c r="G2119" i="200" s="1"/>
  <c r="G2120" i="200" s="1"/>
  <c r="G2121" i="200" s="1"/>
  <c r="G2122" i="200" s="1"/>
  <c r="G2123" i="200" s="1"/>
  <c r="G2124" i="200" s="1"/>
  <c r="G2125" i="200" s="1"/>
  <c r="G2126" i="200" s="1"/>
  <c r="C2115" i="200"/>
  <c r="C2116" i="200" s="1"/>
  <c r="C2117" i="200" s="1"/>
  <c r="C2118" i="200" s="1"/>
  <c r="C2119" i="200" s="1"/>
  <c r="C2120" i="200" s="1"/>
  <c r="C2121" i="200" s="1"/>
  <c r="C2122" i="200" s="1"/>
  <c r="C2123" i="200" s="1"/>
  <c r="C2124" i="200" s="1"/>
  <c r="C2125" i="200" s="1"/>
  <c r="C2126" i="200" s="1"/>
  <c r="P2108" i="200"/>
  <c r="M2096" i="200"/>
  <c r="M2097" i="200" s="1"/>
  <c r="M2098" i="200" s="1"/>
  <c r="M2099" i="200" s="1"/>
  <c r="M2100" i="200" s="1"/>
  <c r="M2101" i="200" s="1"/>
  <c r="M2102" i="200" s="1"/>
  <c r="M2103" i="200" s="1"/>
  <c r="M2104" i="200" s="1"/>
  <c r="M2105" i="200" s="1"/>
  <c r="M2106" i="200" s="1"/>
  <c r="M2107" i="200" s="1"/>
  <c r="J2096" i="200"/>
  <c r="J2097" i="200" s="1"/>
  <c r="J2098" i="200" s="1"/>
  <c r="J2099" i="200" s="1"/>
  <c r="J2100" i="200" s="1"/>
  <c r="J2101" i="200" s="1"/>
  <c r="J2102" i="200" s="1"/>
  <c r="J2103" i="200" s="1"/>
  <c r="J2104" i="200" s="1"/>
  <c r="J2105" i="200" s="1"/>
  <c r="J2106" i="200" s="1"/>
  <c r="J2107" i="200" s="1"/>
  <c r="G2096" i="200"/>
  <c r="G2097" i="200" s="1"/>
  <c r="G2098" i="200" s="1"/>
  <c r="G2099" i="200" s="1"/>
  <c r="G2100" i="200" s="1"/>
  <c r="G2101" i="200" s="1"/>
  <c r="G2102" i="200" s="1"/>
  <c r="G2103" i="200" s="1"/>
  <c r="G2104" i="200" s="1"/>
  <c r="G2105" i="200" s="1"/>
  <c r="G2106" i="200" s="1"/>
  <c r="G2107" i="200" s="1"/>
  <c r="C2096" i="200"/>
  <c r="C2097" i="200" s="1"/>
  <c r="C2098" i="200" s="1"/>
  <c r="C2099" i="200" s="1"/>
  <c r="C2100" i="200" s="1"/>
  <c r="C2101" i="200" s="1"/>
  <c r="C2102" i="200" s="1"/>
  <c r="C2103" i="200" s="1"/>
  <c r="C2104" i="200" s="1"/>
  <c r="C2105" i="200" s="1"/>
  <c r="C2106" i="200" s="1"/>
  <c r="C2107" i="200" s="1"/>
  <c r="P2089" i="200"/>
  <c r="M2077" i="200"/>
  <c r="M2078" i="200" s="1"/>
  <c r="M2079" i="200" s="1"/>
  <c r="M2080" i="200" s="1"/>
  <c r="M2081" i="200" s="1"/>
  <c r="M2082" i="200" s="1"/>
  <c r="M2083" i="200" s="1"/>
  <c r="M2084" i="200" s="1"/>
  <c r="M2085" i="200" s="1"/>
  <c r="M2086" i="200" s="1"/>
  <c r="M2087" i="200" s="1"/>
  <c r="M2088" i="200" s="1"/>
  <c r="J2077" i="200"/>
  <c r="J2078" i="200" s="1"/>
  <c r="J2079" i="200" s="1"/>
  <c r="J2080" i="200" s="1"/>
  <c r="J2081" i="200" s="1"/>
  <c r="J2082" i="200" s="1"/>
  <c r="J2083" i="200" s="1"/>
  <c r="J2084" i="200" s="1"/>
  <c r="J2085" i="200" s="1"/>
  <c r="J2086" i="200" s="1"/>
  <c r="J2087" i="200" s="1"/>
  <c r="J2088" i="200" s="1"/>
  <c r="G2077" i="200"/>
  <c r="G2078" i="200" s="1"/>
  <c r="G2079" i="200" s="1"/>
  <c r="G2080" i="200" s="1"/>
  <c r="G2081" i="200" s="1"/>
  <c r="G2082" i="200" s="1"/>
  <c r="G2083" i="200" s="1"/>
  <c r="G2084" i="200" s="1"/>
  <c r="G2085" i="200" s="1"/>
  <c r="G2086" i="200" s="1"/>
  <c r="G2087" i="200" s="1"/>
  <c r="G2088" i="200" s="1"/>
  <c r="C2077" i="200"/>
  <c r="C2078" i="200" s="1"/>
  <c r="C2079" i="200" s="1"/>
  <c r="C2080" i="200" s="1"/>
  <c r="C2081" i="200" s="1"/>
  <c r="C2082" i="200" s="1"/>
  <c r="C2083" i="200" s="1"/>
  <c r="C2084" i="200" s="1"/>
  <c r="C2085" i="200" s="1"/>
  <c r="C2086" i="200" s="1"/>
  <c r="C2087" i="200" s="1"/>
  <c r="C2088" i="200" s="1"/>
  <c r="P2070" i="200"/>
  <c r="M2058" i="200"/>
  <c r="M2059" i="200" s="1"/>
  <c r="M2060" i="200" s="1"/>
  <c r="M2061" i="200" s="1"/>
  <c r="M2062" i="200" s="1"/>
  <c r="M2063" i="200" s="1"/>
  <c r="M2064" i="200" s="1"/>
  <c r="M2065" i="200" s="1"/>
  <c r="M2066" i="200" s="1"/>
  <c r="M2067" i="200" s="1"/>
  <c r="M2068" i="200" s="1"/>
  <c r="M2069" i="200" s="1"/>
  <c r="J2058" i="200"/>
  <c r="J2059" i="200" s="1"/>
  <c r="J2060" i="200" s="1"/>
  <c r="J2061" i="200" s="1"/>
  <c r="J2062" i="200" s="1"/>
  <c r="J2063" i="200" s="1"/>
  <c r="J2064" i="200" s="1"/>
  <c r="J2065" i="200" s="1"/>
  <c r="J2066" i="200" s="1"/>
  <c r="J2067" i="200" s="1"/>
  <c r="J2068" i="200" s="1"/>
  <c r="J2069" i="200" s="1"/>
  <c r="G2058" i="200"/>
  <c r="G2059" i="200" s="1"/>
  <c r="G2060" i="200" s="1"/>
  <c r="G2061" i="200" s="1"/>
  <c r="G2062" i="200" s="1"/>
  <c r="G2063" i="200" s="1"/>
  <c r="G2064" i="200" s="1"/>
  <c r="G2065" i="200" s="1"/>
  <c r="G2066" i="200" s="1"/>
  <c r="G2067" i="200" s="1"/>
  <c r="G2068" i="200" s="1"/>
  <c r="G2069" i="200" s="1"/>
  <c r="C2058" i="200"/>
  <c r="C2059" i="200" s="1"/>
  <c r="C2060" i="200" s="1"/>
  <c r="C2061" i="200" s="1"/>
  <c r="C2062" i="200" s="1"/>
  <c r="C2063" i="200" s="1"/>
  <c r="C2064" i="200" s="1"/>
  <c r="C2065" i="200" s="1"/>
  <c r="C2066" i="200" s="1"/>
  <c r="C2067" i="200" s="1"/>
  <c r="C2068" i="200" s="1"/>
  <c r="C2069" i="200" s="1"/>
  <c r="P2051" i="200"/>
  <c r="M2039" i="200"/>
  <c r="M2040" i="200" s="1"/>
  <c r="M2041" i="200" s="1"/>
  <c r="M2042" i="200" s="1"/>
  <c r="M2043" i="200" s="1"/>
  <c r="M2044" i="200" s="1"/>
  <c r="M2045" i="200" s="1"/>
  <c r="M2046" i="200" s="1"/>
  <c r="M2047" i="200" s="1"/>
  <c r="M2048" i="200" s="1"/>
  <c r="M2049" i="200" s="1"/>
  <c r="M2050" i="200" s="1"/>
  <c r="J2039" i="200"/>
  <c r="J2040" i="200" s="1"/>
  <c r="J2041" i="200" s="1"/>
  <c r="J2042" i="200" s="1"/>
  <c r="J2043" i="200" s="1"/>
  <c r="J2044" i="200" s="1"/>
  <c r="J2045" i="200" s="1"/>
  <c r="J2046" i="200" s="1"/>
  <c r="J2047" i="200" s="1"/>
  <c r="J2048" i="200" s="1"/>
  <c r="J2049" i="200" s="1"/>
  <c r="J2050" i="200" s="1"/>
  <c r="G2039" i="200"/>
  <c r="G2040" i="200" s="1"/>
  <c r="G2041" i="200" s="1"/>
  <c r="G2042" i="200" s="1"/>
  <c r="G2043" i="200" s="1"/>
  <c r="G2044" i="200" s="1"/>
  <c r="G2045" i="200" s="1"/>
  <c r="G2046" i="200" s="1"/>
  <c r="G2047" i="200" s="1"/>
  <c r="G2048" i="200" s="1"/>
  <c r="G2049" i="200" s="1"/>
  <c r="G2050" i="200" s="1"/>
  <c r="C2039" i="200"/>
  <c r="C2040" i="200" s="1"/>
  <c r="C2041" i="200" s="1"/>
  <c r="C2042" i="200" s="1"/>
  <c r="C2043" i="200" s="1"/>
  <c r="C2044" i="200" s="1"/>
  <c r="C2045" i="200" s="1"/>
  <c r="C2046" i="200" s="1"/>
  <c r="C2047" i="200" s="1"/>
  <c r="C2048" i="200" s="1"/>
  <c r="C2049" i="200" s="1"/>
  <c r="C2050" i="200" s="1"/>
  <c r="P2032" i="200"/>
  <c r="M2020" i="200"/>
  <c r="M2021" i="200" s="1"/>
  <c r="M2022" i="200" s="1"/>
  <c r="M2023" i="200" s="1"/>
  <c r="M2024" i="200" s="1"/>
  <c r="M2025" i="200" s="1"/>
  <c r="M2026" i="200" s="1"/>
  <c r="M2027" i="200" s="1"/>
  <c r="M2028" i="200" s="1"/>
  <c r="M2029" i="200" s="1"/>
  <c r="M2030" i="200" s="1"/>
  <c r="M2031" i="200" s="1"/>
  <c r="J2020" i="200"/>
  <c r="J2021" i="200" s="1"/>
  <c r="J2022" i="200" s="1"/>
  <c r="J2023" i="200" s="1"/>
  <c r="J2024" i="200" s="1"/>
  <c r="J2025" i="200" s="1"/>
  <c r="J2026" i="200" s="1"/>
  <c r="J2027" i="200" s="1"/>
  <c r="J2028" i="200" s="1"/>
  <c r="J2029" i="200" s="1"/>
  <c r="J2030" i="200" s="1"/>
  <c r="J2031" i="200" s="1"/>
  <c r="G2020" i="200"/>
  <c r="G2021" i="200" s="1"/>
  <c r="G2022" i="200" s="1"/>
  <c r="G2023" i="200" s="1"/>
  <c r="G2024" i="200" s="1"/>
  <c r="G2025" i="200" s="1"/>
  <c r="G2026" i="200" s="1"/>
  <c r="G2027" i="200" s="1"/>
  <c r="G2028" i="200" s="1"/>
  <c r="G2029" i="200" s="1"/>
  <c r="G2030" i="200" s="1"/>
  <c r="G2031" i="200" s="1"/>
  <c r="C2020" i="200"/>
  <c r="C2021" i="200" s="1"/>
  <c r="C2022" i="200" s="1"/>
  <c r="C2023" i="200" s="1"/>
  <c r="C2024" i="200" s="1"/>
  <c r="C2025" i="200" s="1"/>
  <c r="C2026" i="200" s="1"/>
  <c r="C2027" i="200" s="1"/>
  <c r="C2028" i="200" s="1"/>
  <c r="C2029" i="200" s="1"/>
  <c r="C2030" i="200" s="1"/>
  <c r="C2031" i="200" s="1"/>
  <c r="P2013" i="200"/>
  <c r="M2001" i="200"/>
  <c r="M2002" i="200" s="1"/>
  <c r="M2003" i="200" s="1"/>
  <c r="M2004" i="200" s="1"/>
  <c r="M2005" i="200" s="1"/>
  <c r="M2006" i="200" s="1"/>
  <c r="M2007" i="200" s="1"/>
  <c r="M2008" i="200" s="1"/>
  <c r="M2009" i="200" s="1"/>
  <c r="M2010" i="200" s="1"/>
  <c r="M2011" i="200" s="1"/>
  <c r="M2012" i="200" s="1"/>
  <c r="J2001" i="200"/>
  <c r="J2002" i="200" s="1"/>
  <c r="J2003" i="200" s="1"/>
  <c r="J2004" i="200" s="1"/>
  <c r="J2005" i="200" s="1"/>
  <c r="J2006" i="200" s="1"/>
  <c r="J2007" i="200" s="1"/>
  <c r="J2008" i="200" s="1"/>
  <c r="J2009" i="200" s="1"/>
  <c r="J2010" i="200" s="1"/>
  <c r="J2011" i="200" s="1"/>
  <c r="J2012" i="200" s="1"/>
  <c r="G2001" i="200"/>
  <c r="G2002" i="200" s="1"/>
  <c r="G2003" i="200" s="1"/>
  <c r="G2004" i="200" s="1"/>
  <c r="G2005" i="200" s="1"/>
  <c r="G2006" i="200" s="1"/>
  <c r="G2007" i="200" s="1"/>
  <c r="G2008" i="200" s="1"/>
  <c r="G2009" i="200" s="1"/>
  <c r="G2010" i="200" s="1"/>
  <c r="G2011" i="200" s="1"/>
  <c r="G2012" i="200" s="1"/>
  <c r="C2001" i="200"/>
  <c r="C2002" i="200" s="1"/>
  <c r="C2003" i="200" s="1"/>
  <c r="C2004" i="200" s="1"/>
  <c r="C2005" i="200" s="1"/>
  <c r="C2006" i="200" s="1"/>
  <c r="C2007" i="200" s="1"/>
  <c r="C2008" i="200" s="1"/>
  <c r="C2009" i="200" s="1"/>
  <c r="C2010" i="200" s="1"/>
  <c r="C2011" i="200" s="1"/>
  <c r="C2012" i="200" s="1"/>
  <c r="P1994" i="200"/>
  <c r="M1982" i="200"/>
  <c r="M1983" i="200" s="1"/>
  <c r="M1984" i="200" s="1"/>
  <c r="M1985" i="200" s="1"/>
  <c r="M1986" i="200" s="1"/>
  <c r="M1987" i="200" s="1"/>
  <c r="M1988" i="200" s="1"/>
  <c r="M1989" i="200" s="1"/>
  <c r="M1990" i="200" s="1"/>
  <c r="M1991" i="200" s="1"/>
  <c r="M1992" i="200" s="1"/>
  <c r="M1993" i="200" s="1"/>
  <c r="J1982" i="200"/>
  <c r="J1983" i="200" s="1"/>
  <c r="J1984" i="200" s="1"/>
  <c r="J1985" i="200" s="1"/>
  <c r="J1986" i="200" s="1"/>
  <c r="J1987" i="200" s="1"/>
  <c r="J1988" i="200" s="1"/>
  <c r="J1989" i="200" s="1"/>
  <c r="J1990" i="200" s="1"/>
  <c r="J1991" i="200" s="1"/>
  <c r="J1992" i="200" s="1"/>
  <c r="J1993" i="200" s="1"/>
  <c r="G1982" i="200"/>
  <c r="G1983" i="200" s="1"/>
  <c r="G1984" i="200" s="1"/>
  <c r="G1985" i="200" s="1"/>
  <c r="G1986" i="200" s="1"/>
  <c r="G1987" i="200" s="1"/>
  <c r="G1988" i="200" s="1"/>
  <c r="G1989" i="200" s="1"/>
  <c r="G1990" i="200" s="1"/>
  <c r="G1991" i="200" s="1"/>
  <c r="G1992" i="200" s="1"/>
  <c r="G1993" i="200" s="1"/>
  <c r="C1982" i="200"/>
  <c r="C1983" i="200" s="1"/>
  <c r="C1984" i="200" s="1"/>
  <c r="C1985" i="200" s="1"/>
  <c r="C1986" i="200" s="1"/>
  <c r="C1987" i="200" s="1"/>
  <c r="C1988" i="200" s="1"/>
  <c r="C1989" i="200" s="1"/>
  <c r="C1990" i="200" s="1"/>
  <c r="C1991" i="200" s="1"/>
  <c r="C1992" i="200" s="1"/>
  <c r="C1993" i="200" s="1"/>
  <c r="P1975" i="200"/>
  <c r="M1963" i="200"/>
  <c r="M1964" i="200" s="1"/>
  <c r="M1965" i="200" s="1"/>
  <c r="M1966" i="200" s="1"/>
  <c r="M1967" i="200" s="1"/>
  <c r="M1968" i="200" s="1"/>
  <c r="M1969" i="200" s="1"/>
  <c r="M1970" i="200" s="1"/>
  <c r="M1971" i="200" s="1"/>
  <c r="M1972" i="200" s="1"/>
  <c r="M1973" i="200" s="1"/>
  <c r="M1974" i="200" s="1"/>
  <c r="J1963" i="200"/>
  <c r="J1964" i="200" s="1"/>
  <c r="J1965" i="200" s="1"/>
  <c r="J1966" i="200" s="1"/>
  <c r="J1967" i="200" s="1"/>
  <c r="J1968" i="200" s="1"/>
  <c r="J1969" i="200" s="1"/>
  <c r="J1970" i="200" s="1"/>
  <c r="J1971" i="200" s="1"/>
  <c r="J1972" i="200" s="1"/>
  <c r="J1973" i="200" s="1"/>
  <c r="J1974" i="200" s="1"/>
  <c r="G1963" i="200"/>
  <c r="G1964" i="200" s="1"/>
  <c r="G1965" i="200" s="1"/>
  <c r="G1966" i="200" s="1"/>
  <c r="G1967" i="200" s="1"/>
  <c r="G1968" i="200" s="1"/>
  <c r="G1969" i="200" s="1"/>
  <c r="G1970" i="200" s="1"/>
  <c r="G1971" i="200" s="1"/>
  <c r="G1972" i="200" s="1"/>
  <c r="G1973" i="200" s="1"/>
  <c r="G1974" i="200" s="1"/>
  <c r="C1963" i="200"/>
  <c r="C1964" i="200" s="1"/>
  <c r="C1965" i="200" s="1"/>
  <c r="C1966" i="200" s="1"/>
  <c r="C1967" i="200" s="1"/>
  <c r="C1968" i="200" s="1"/>
  <c r="C1969" i="200" s="1"/>
  <c r="C1970" i="200" s="1"/>
  <c r="C1971" i="200" s="1"/>
  <c r="C1972" i="200" s="1"/>
  <c r="C1973" i="200" s="1"/>
  <c r="C1974" i="200" s="1"/>
  <c r="P1956" i="200"/>
  <c r="M1944" i="200"/>
  <c r="M1945" i="200" s="1"/>
  <c r="M1946" i="200" s="1"/>
  <c r="M1947" i="200" s="1"/>
  <c r="M1948" i="200" s="1"/>
  <c r="M1949" i="200" s="1"/>
  <c r="M1950" i="200" s="1"/>
  <c r="M1951" i="200" s="1"/>
  <c r="M1952" i="200" s="1"/>
  <c r="M1953" i="200" s="1"/>
  <c r="M1954" i="200" s="1"/>
  <c r="M1955" i="200" s="1"/>
  <c r="J1944" i="200"/>
  <c r="J1945" i="200" s="1"/>
  <c r="J1946" i="200" s="1"/>
  <c r="J1947" i="200" s="1"/>
  <c r="J1948" i="200" s="1"/>
  <c r="J1949" i="200" s="1"/>
  <c r="J1950" i="200" s="1"/>
  <c r="J1951" i="200" s="1"/>
  <c r="J1952" i="200" s="1"/>
  <c r="J1953" i="200" s="1"/>
  <c r="J1954" i="200" s="1"/>
  <c r="J1955" i="200" s="1"/>
  <c r="G1944" i="200"/>
  <c r="G1945" i="200" s="1"/>
  <c r="G1946" i="200" s="1"/>
  <c r="G1947" i="200" s="1"/>
  <c r="G1948" i="200" s="1"/>
  <c r="G1949" i="200" s="1"/>
  <c r="G1950" i="200" s="1"/>
  <c r="G1951" i="200" s="1"/>
  <c r="G1952" i="200" s="1"/>
  <c r="G1953" i="200" s="1"/>
  <c r="G1954" i="200" s="1"/>
  <c r="G1955" i="200" s="1"/>
  <c r="C1944" i="200"/>
  <c r="C1945" i="200" s="1"/>
  <c r="C1946" i="200" s="1"/>
  <c r="C1947" i="200" s="1"/>
  <c r="C1948" i="200" s="1"/>
  <c r="C1949" i="200" s="1"/>
  <c r="C1950" i="200" s="1"/>
  <c r="C1951" i="200" s="1"/>
  <c r="C1952" i="200" s="1"/>
  <c r="C1953" i="200" s="1"/>
  <c r="C1954" i="200" s="1"/>
  <c r="C1955" i="200" s="1"/>
  <c r="P1937" i="200"/>
  <c r="J1926" i="200"/>
  <c r="J1927" i="200" s="1"/>
  <c r="J1928" i="200" s="1"/>
  <c r="J1929" i="200" s="1"/>
  <c r="J1930" i="200" s="1"/>
  <c r="J1931" i="200" s="1"/>
  <c r="J1932" i="200" s="1"/>
  <c r="J1933" i="200" s="1"/>
  <c r="J1934" i="200" s="1"/>
  <c r="J1935" i="200" s="1"/>
  <c r="J1936" i="200" s="1"/>
  <c r="M1925" i="200"/>
  <c r="M1926" i="200" s="1"/>
  <c r="M1927" i="200" s="1"/>
  <c r="M1928" i="200" s="1"/>
  <c r="M1929" i="200" s="1"/>
  <c r="M1930" i="200" s="1"/>
  <c r="M1931" i="200" s="1"/>
  <c r="M1932" i="200" s="1"/>
  <c r="M1933" i="200" s="1"/>
  <c r="M1934" i="200" s="1"/>
  <c r="M1935" i="200" s="1"/>
  <c r="M1936" i="200" s="1"/>
  <c r="J1925" i="200"/>
  <c r="G1925" i="200"/>
  <c r="G1926" i="200" s="1"/>
  <c r="G1927" i="200" s="1"/>
  <c r="G1928" i="200" s="1"/>
  <c r="G1929" i="200" s="1"/>
  <c r="G1930" i="200" s="1"/>
  <c r="G1931" i="200" s="1"/>
  <c r="G1932" i="200" s="1"/>
  <c r="G1933" i="200" s="1"/>
  <c r="G1934" i="200" s="1"/>
  <c r="G1935" i="200" s="1"/>
  <c r="G1936" i="200" s="1"/>
  <c r="C1925" i="200"/>
  <c r="C1926" i="200" s="1"/>
  <c r="C1927" i="200" s="1"/>
  <c r="C1928" i="200" s="1"/>
  <c r="C1929" i="200" s="1"/>
  <c r="C1930" i="200" s="1"/>
  <c r="C1931" i="200" s="1"/>
  <c r="C1932" i="200" s="1"/>
  <c r="C1933" i="200" s="1"/>
  <c r="C1934" i="200" s="1"/>
  <c r="C1935" i="200" s="1"/>
  <c r="C1936" i="200" s="1"/>
  <c r="P1918" i="200"/>
  <c r="M1906" i="200"/>
  <c r="M1907" i="200" s="1"/>
  <c r="M1908" i="200" s="1"/>
  <c r="M1909" i="200" s="1"/>
  <c r="M1910" i="200" s="1"/>
  <c r="M1911" i="200" s="1"/>
  <c r="M1912" i="200" s="1"/>
  <c r="M1913" i="200" s="1"/>
  <c r="M1914" i="200" s="1"/>
  <c r="M1915" i="200" s="1"/>
  <c r="M1916" i="200" s="1"/>
  <c r="M1917" i="200" s="1"/>
  <c r="J1906" i="200"/>
  <c r="J1907" i="200" s="1"/>
  <c r="J1908" i="200" s="1"/>
  <c r="J1909" i="200" s="1"/>
  <c r="J1910" i="200" s="1"/>
  <c r="J1911" i="200" s="1"/>
  <c r="J1912" i="200" s="1"/>
  <c r="J1913" i="200" s="1"/>
  <c r="J1914" i="200" s="1"/>
  <c r="J1915" i="200" s="1"/>
  <c r="J1916" i="200" s="1"/>
  <c r="J1917" i="200" s="1"/>
  <c r="G1906" i="200"/>
  <c r="G1907" i="200" s="1"/>
  <c r="G1908" i="200" s="1"/>
  <c r="G1909" i="200" s="1"/>
  <c r="G1910" i="200" s="1"/>
  <c r="G1911" i="200" s="1"/>
  <c r="G1912" i="200" s="1"/>
  <c r="G1913" i="200" s="1"/>
  <c r="G1914" i="200" s="1"/>
  <c r="G1915" i="200" s="1"/>
  <c r="G1916" i="200" s="1"/>
  <c r="G1917" i="200" s="1"/>
  <c r="C1906" i="200"/>
  <c r="C1907" i="200" s="1"/>
  <c r="C1908" i="200" s="1"/>
  <c r="C1909" i="200" s="1"/>
  <c r="C1910" i="200" s="1"/>
  <c r="C1911" i="200" s="1"/>
  <c r="C1912" i="200" s="1"/>
  <c r="C1913" i="200" s="1"/>
  <c r="C1914" i="200" s="1"/>
  <c r="C1915" i="200" s="1"/>
  <c r="C1916" i="200" s="1"/>
  <c r="C1917" i="200" s="1"/>
  <c r="P1899" i="200"/>
  <c r="M1887" i="200"/>
  <c r="M1888" i="200" s="1"/>
  <c r="M1889" i="200" s="1"/>
  <c r="M1890" i="200" s="1"/>
  <c r="M1891" i="200" s="1"/>
  <c r="M1892" i="200" s="1"/>
  <c r="M1893" i="200" s="1"/>
  <c r="M1894" i="200" s="1"/>
  <c r="M1895" i="200" s="1"/>
  <c r="M1896" i="200" s="1"/>
  <c r="M1897" i="200" s="1"/>
  <c r="M1898" i="200" s="1"/>
  <c r="J1887" i="200"/>
  <c r="J1888" i="200" s="1"/>
  <c r="J1889" i="200" s="1"/>
  <c r="J1890" i="200" s="1"/>
  <c r="J1891" i="200" s="1"/>
  <c r="J1892" i="200" s="1"/>
  <c r="J1893" i="200" s="1"/>
  <c r="J1894" i="200" s="1"/>
  <c r="J1895" i="200" s="1"/>
  <c r="J1896" i="200" s="1"/>
  <c r="J1897" i="200" s="1"/>
  <c r="J1898" i="200" s="1"/>
  <c r="G1887" i="200"/>
  <c r="G1888" i="200" s="1"/>
  <c r="G1889" i="200" s="1"/>
  <c r="G1890" i="200" s="1"/>
  <c r="G1891" i="200" s="1"/>
  <c r="G1892" i="200" s="1"/>
  <c r="G1893" i="200" s="1"/>
  <c r="G1894" i="200" s="1"/>
  <c r="G1895" i="200" s="1"/>
  <c r="G1896" i="200" s="1"/>
  <c r="G1897" i="200" s="1"/>
  <c r="G1898" i="200" s="1"/>
  <c r="C1887" i="200"/>
  <c r="C1888" i="200" s="1"/>
  <c r="C1889" i="200" s="1"/>
  <c r="C1890" i="200" s="1"/>
  <c r="C1891" i="200" s="1"/>
  <c r="C1892" i="200" s="1"/>
  <c r="C1893" i="200" s="1"/>
  <c r="C1894" i="200" s="1"/>
  <c r="C1895" i="200" s="1"/>
  <c r="C1896" i="200" s="1"/>
  <c r="C1897" i="200" s="1"/>
  <c r="C1898" i="200" s="1"/>
  <c r="P1880" i="200"/>
  <c r="M1868" i="200"/>
  <c r="M1869" i="200" s="1"/>
  <c r="M1870" i="200" s="1"/>
  <c r="M1871" i="200" s="1"/>
  <c r="M1872" i="200" s="1"/>
  <c r="M1873" i="200" s="1"/>
  <c r="M1874" i="200" s="1"/>
  <c r="M1875" i="200" s="1"/>
  <c r="M1876" i="200" s="1"/>
  <c r="M1877" i="200" s="1"/>
  <c r="M1878" i="200" s="1"/>
  <c r="M1879" i="200" s="1"/>
  <c r="J1868" i="200"/>
  <c r="J1869" i="200" s="1"/>
  <c r="J1870" i="200" s="1"/>
  <c r="J1871" i="200" s="1"/>
  <c r="J1872" i="200" s="1"/>
  <c r="J1873" i="200" s="1"/>
  <c r="J1874" i="200" s="1"/>
  <c r="J1875" i="200" s="1"/>
  <c r="J1876" i="200" s="1"/>
  <c r="J1877" i="200" s="1"/>
  <c r="J1878" i="200" s="1"/>
  <c r="J1879" i="200" s="1"/>
  <c r="G1868" i="200"/>
  <c r="G1869" i="200" s="1"/>
  <c r="G1870" i="200" s="1"/>
  <c r="G1871" i="200" s="1"/>
  <c r="G1872" i="200" s="1"/>
  <c r="G1873" i="200" s="1"/>
  <c r="G1874" i="200" s="1"/>
  <c r="G1875" i="200" s="1"/>
  <c r="G1876" i="200" s="1"/>
  <c r="G1877" i="200" s="1"/>
  <c r="G1878" i="200" s="1"/>
  <c r="G1879" i="200" s="1"/>
  <c r="C1868" i="200"/>
  <c r="C1869" i="200" s="1"/>
  <c r="C1870" i="200" s="1"/>
  <c r="C1871" i="200" s="1"/>
  <c r="C1872" i="200" s="1"/>
  <c r="C1873" i="200" s="1"/>
  <c r="C1874" i="200" s="1"/>
  <c r="C1875" i="200" s="1"/>
  <c r="C1876" i="200" s="1"/>
  <c r="C1877" i="200" s="1"/>
  <c r="C1878" i="200" s="1"/>
  <c r="C1879" i="200" s="1"/>
  <c r="P1861" i="200"/>
  <c r="M1849" i="200"/>
  <c r="M1850" i="200" s="1"/>
  <c r="M1851" i="200" s="1"/>
  <c r="M1852" i="200" s="1"/>
  <c r="M1853" i="200" s="1"/>
  <c r="M1854" i="200" s="1"/>
  <c r="M1855" i="200" s="1"/>
  <c r="M1856" i="200" s="1"/>
  <c r="M1857" i="200" s="1"/>
  <c r="M1858" i="200" s="1"/>
  <c r="M1859" i="200" s="1"/>
  <c r="M1860" i="200" s="1"/>
  <c r="J1849" i="200"/>
  <c r="J1850" i="200" s="1"/>
  <c r="J1851" i="200" s="1"/>
  <c r="J1852" i="200" s="1"/>
  <c r="J1853" i="200" s="1"/>
  <c r="J1854" i="200" s="1"/>
  <c r="J1855" i="200" s="1"/>
  <c r="J1856" i="200" s="1"/>
  <c r="J1857" i="200" s="1"/>
  <c r="J1858" i="200" s="1"/>
  <c r="J1859" i="200" s="1"/>
  <c r="J1860" i="200" s="1"/>
  <c r="G1849" i="200"/>
  <c r="G1850" i="200" s="1"/>
  <c r="G1851" i="200" s="1"/>
  <c r="G1852" i="200" s="1"/>
  <c r="G1853" i="200" s="1"/>
  <c r="G1854" i="200" s="1"/>
  <c r="G1855" i="200" s="1"/>
  <c r="G1856" i="200" s="1"/>
  <c r="G1857" i="200" s="1"/>
  <c r="G1858" i="200" s="1"/>
  <c r="G1859" i="200" s="1"/>
  <c r="G1860" i="200" s="1"/>
  <c r="C1849" i="200"/>
  <c r="C1850" i="200" s="1"/>
  <c r="C1851" i="200" s="1"/>
  <c r="C1852" i="200" s="1"/>
  <c r="C1853" i="200" s="1"/>
  <c r="C1854" i="200" s="1"/>
  <c r="C1855" i="200" s="1"/>
  <c r="C1856" i="200" s="1"/>
  <c r="C1857" i="200" s="1"/>
  <c r="C1858" i="200" s="1"/>
  <c r="C1859" i="200" s="1"/>
  <c r="C1860" i="200" s="1"/>
  <c r="P1842" i="200"/>
  <c r="M1830" i="200"/>
  <c r="M1831" i="200" s="1"/>
  <c r="M1832" i="200" s="1"/>
  <c r="M1833" i="200" s="1"/>
  <c r="M1834" i="200" s="1"/>
  <c r="M1835" i="200" s="1"/>
  <c r="M1836" i="200" s="1"/>
  <c r="M1837" i="200" s="1"/>
  <c r="M1838" i="200" s="1"/>
  <c r="M1839" i="200" s="1"/>
  <c r="M1840" i="200" s="1"/>
  <c r="M1841" i="200" s="1"/>
  <c r="J1830" i="200"/>
  <c r="J1831" i="200" s="1"/>
  <c r="J1832" i="200" s="1"/>
  <c r="J1833" i="200" s="1"/>
  <c r="J1834" i="200" s="1"/>
  <c r="J1835" i="200" s="1"/>
  <c r="J1836" i="200" s="1"/>
  <c r="J1837" i="200" s="1"/>
  <c r="J1838" i="200" s="1"/>
  <c r="J1839" i="200" s="1"/>
  <c r="J1840" i="200" s="1"/>
  <c r="J1841" i="200" s="1"/>
  <c r="G1830" i="200"/>
  <c r="G1831" i="200" s="1"/>
  <c r="G1832" i="200" s="1"/>
  <c r="G1833" i="200" s="1"/>
  <c r="G1834" i="200" s="1"/>
  <c r="G1835" i="200" s="1"/>
  <c r="G1836" i="200" s="1"/>
  <c r="G1837" i="200" s="1"/>
  <c r="G1838" i="200" s="1"/>
  <c r="G1839" i="200" s="1"/>
  <c r="G1840" i="200" s="1"/>
  <c r="G1841" i="200" s="1"/>
  <c r="C1830" i="200"/>
  <c r="C1831" i="200" s="1"/>
  <c r="C1832" i="200" s="1"/>
  <c r="C1833" i="200" s="1"/>
  <c r="C1834" i="200" s="1"/>
  <c r="C1835" i="200" s="1"/>
  <c r="C1836" i="200" s="1"/>
  <c r="C1837" i="200" s="1"/>
  <c r="C1838" i="200" s="1"/>
  <c r="C1839" i="200" s="1"/>
  <c r="C1840" i="200" s="1"/>
  <c r="C1841" i="200" s="1"/>
  <c r="P1823" i="200"/>
  <c r="M1811" i="200"/>
  <c r="M1812" i="200" s="1"/>
  <c r="M1813" i="200" s="1"/>
  <c r="M1814" i="200" s="1"/>
  <c r="M1815" i="200" s="1"/>
  <c r="M1816" i="200" s="1"/>
  <c r="M1817" i="200" s="1"/>
  <c r="M1818" i="200" s="1"/>
  <c r="M1819" i="200" s="1"/>
  <c r="M1820" i="200" s="1"/>
  <c r="M1821" i="200" s="1"/>
  <c r="M1822" i="200" s="1"/>
  <c r="J1811" i="200"/>
  <c r="J1812" i="200" s="1"/>
  <c r="J1813" i="200" s="1"/>
  <c r="J1814" i="200" s="1"/>
  <c r="J1815" i="200" s="1"/>
  <c r="J1816" i="200" s="1"/>
  <c r="J1817" i="200" s="1"/>
  <c r="J1818" i="200" s="1"/>
  <c r="J1819" i="200" s="1"/>
  <c r="J1820" i="200" s="1"/>
  <c r="J1821" i="200" s="1"/>
  <c r="J1822" i="200" s="1"/>
  <c r="G1811" i="200"/>
  <c r="G1812" i="200" s="1"/>
  <c r="G1813" i="200" s="1"/>
  <c r="G1814" i="200" s="1"/>
  <c r="G1815" i="200" s="1"/>
  <c r="G1816" i="200" s="1"/>
  <c r="G1817" i="200" s="1"/>
  <c r="G1818" i="200" s="1"/>
  <c r="G1819" i="200" s="1"/>
  <c r="G1820" i="200" s="1"/>
  <c r="G1821" i="200" s="1"/>
  <c r="G1822" i="200" s="1"/>
  <c r="C1811" i="200"/>
  <c r="C1812" i="200" s="1"/>
  <c r="C1813" i="200" s="1"/>
  <c r="C1814" i="200" s="1"/>
  <c r="C1815" i="200" s="1"/>
  <c r="C1816" i="200" s="1"/>
  <c r="C1817" i="200" s="1"/>
  <c r="C1818" i="200" s="1"/>
  <c r="C1819" i="200" s="1"/>
  <c r="C1820" i="200" s="1"/>
  <c r="C1821" i="200" s="1"/>
  <c r="C1822" i="200" s="1"/>
  <c r="P1804" i="200"/>
  <c r="J1793" i="200"/>
  <c r="J1794" i="200" s="1"/>
  <c r="J1795" i="200" s="1"/>
  <c r="J1796" i="200" s="1"/>
  <c r="J1797" i="200" s="1"/>
  <c r="J1798" i="200" s="1"/>
  <c r="J1799" i="200" s="1"/>
  <c r="J1800" i="200" s="1"/>
  <c r="J1801" i="200" s="1"/>
  <c r="J1802" i="200" s="1"/>
  <c r="J1803" i="200" s="1"/>
  <c r="M1792" i="200"/>
  <c r="M1793" i="200" s="1"/>
  <c r="M1794" i="200" s="1"/>
  <c r="M1795" i="200" s="1"/>
  <c r="M1796" i="200" s="1"/>
  <c r="M1797" i="200" s="1"/>
  <c r="M1798" i="200" s="1"/>
  <c r="M1799" i="200" s="1"/>
  <c r="M1800" i="200" s="1"/>
  <c r="M1801" i="200" s="1"/>
  <c r="M1802" i="200" s="1"/>
  <c r="M1803" i="200" s="1"/>
  <c r="J1792" i="200"/>
  <c r="G1792" i="200"/>
  <c r="G1793" i="200" s="1"/>
  <c r="G1794" i="200" s="1"/>
  <c r="G1795" i="200" s="1"/>
  <c r="G1796" i="200" s="1"/>
  <c r="G1797" i="200" s="1"/>
  <c r="G1798" i="200" s="1"/>
  <c r="G1799" i="200" s="1"/>
  <c r="G1800" i="200" s="1"/>
  <c r="G1801" i="200" s="1"/>
  <c r="G1802" i="200" s="1"/>
  <c r="G1803" i="200" s="1"/>
  <c r="C1792" i="200"/>
  <c r="C1793" i="200" s="1"/>
  <c r="C1794" i="200" s="1"/>
  <c r="C1795" i="200" s="1"/>
  <c r="C1796" i="200" s="1"/>
  <c r="C1797" i="200" s="1"/>
  <c r="C1798" i="200" s="1"/>
  <c r="C1799" i="200" s="1"/>
  <c r="C1800" i="200" s="1"/>
  <c r="C1801" i="200" s="1"/>
  <c r="C1802" i="200" s="1"/>
  <c r="C1803" i="200" s="1"/>
  <c r="P1785" i="200"/>
  <c r="M1773" i="200"/>
  <c r="M1774" i="200" s="1"/>
  <c r="M1775" i="200" s="1"/>
  <c r="M1776" i="200" s="1"/>
  <c r="M1777" i="200" s="1"/>
  <c r="M1778" i="200" s="1"/>
  <c r="M1779" i="200" s="1"/>
  <c r="M1780" i="200" s="1"/>
  <c r="M1781" i="200" s="1"/>
  <c r="M1782" i="200" s="1"/>
  <c r="M1783" i="200" s="1"/>
  <c r="M1784" i="200" s="1"/>
  <c r="J1773" i="200"/>
  <c r="J1774" i="200" s="1"/>
  <c r="J1775" i="200" s="1"/>
  <c r="J1776" i="200" s="1"/>
  <c r="J1777" i="200" s="1"/>
  <c r="J1778" i="200" s="1"/>
  <c r="J1779" i="200" s="1"/>
  <c r="J1780" i="200" s="1"/>
  <c r="J1781" i="200" s="1"/>
  <c r="J1782" i="200" s="1"/>
  <c r="J1783" i="200" s="1"/>
  <c r="J1784" i="200" s="1"/>
  <c r="G1773" i="200"/>
  <c r="G1774" i="200" s="1"/>
  <c r="G1775" i="200" s="1"/>
  <c r="G1776" i="200" s="1"/>
  <c r="G1777" i="200" s="1"/>
  <c r="G1778" i="200" s="1"/>
  <c r="G1779" i="200" s="1"/>
  <c r="G1780" i="200" s="1"/>
  <c r="G1781" i="200" s="1"/>
  <c r="G1782" i="200" s="1"/>
  <c r="G1783" i="200" s="1"/>
  <c r="G1784" i="200" s="1"/>
  <c r="C1773" i="200"/>
  <c r="C1774" i="200" s="1"/>
  <c r="C1775" i="200" s="1"/>
  <c r="C1776" i="200" s="1"/>
  <c r="C1777" i="200" s="1"/>
  <c r="C1778" i="200" s="1"/>
  <c r="C1779" i="200" s="1"/>
  <c r="C1780" i="200" s="1"/>
  <c r="C1781" i="200" s="1"/>
  <c r="C1782" i="200" s="1"/>
  <c r="C1783" i="200" s="1"/>
  <c r="C1784" i="200" s="1"/>
  <c r="P1766" i="200"/>
  <c r="J1755" i="200"/>
  <c r="J1756" i="200" s="1"/>
  <c r="J1757" i="200" s="1"/>
  <c r="J1758" i="200" s="1"/>
  <c r="J1759" i="200" s="1"/>
  <c r="J1760" i="200" s="1"/>
  <c r="J1761" i="200" s="1"/>
  <c r="J1762" i="200" s="1"/>
  <c r="J1763" i="200" s="1"/>
  <c r="J1764" i="200" s="1"/>
  <c r="J1765" i="200" s="1"/>
  <c r="M1754" i="200"/>
  <c r="M1755" i="200" s="1"/>
  <c r="M1756" i="200" s="1"/>
  <c r="M1757" i="200" s="1"/>
  <c r="M1758" i="200" s="1"/>
  <c r="M1759" i="200" s="1"/>
  <c r="M1760" i="200" s="1"/>
  <c r="M1761" i="200" s="1"/>
  <c r="M1762" i="200" s="1"/>
  <c r="M1763" i="200" s="1"/>
  <c r="M1764" i="200" s="1"/>
  <c r="M1765" i="200" s="1"/>
  <c r="J1754" i="200"/>
  <c r="G1754" i="200"/>
  <c r="G1755" i="200" s="1"/>
  <c r="G1756" i="200" s="1"/>
  <c r="G1757" i="200" s="1"/>
  <c r="G1758" i="200" s="1"/>
  <c r="G1759" i="200" s="1"/>
  <c r="G1760" i="200" s="1"/>
  <c r="G1761" i="200" s="1"/>
  <c r="G1762" i="200" s="1"/>
  <c r="G1763" i="200" s="1"/>
  <c r="G1764" i="200" s="1"/>
  <c r="G1765" i="200" s="1"/>
  <c r="C1754" i="200"/>
  <c r="C1755" i="200" s="1"/>
  <c r="C1756" i="200" s="1"/>
  <c r="C1757" i="200" s="1"/>
  <c r="C1758" i="200" s="1"/>
  <c r="C1759" i="200" s="1"/>
  <c r="C1760" i="200" s="1"/>
  <c r="C1761" i="200" s="1"/>
  <c r="C1762" i="200" s="1"/>
  <c r="C1763" i="200" s="1"/>
  <c r="C1764" i="200" s="1"/>
  <c r="C1765" i="200" s="1"/>
  <c r="P1747" i="200"/>
  <c r="M1735" i="200"/>
  <c r="M1736" i="200" s="1"/>
  <c r="M1737" i="200" s="1"/>
  <c r="M1738" i="200" s="1"/>
  <c r="M1739" i="200" s="1"/>
  <c r="M1740" i="200" s="1"/>
  <c r="M1741" i="200" s="1"/>
  <c r="M1742" i="200" s="1"/>
  <c r="M1743" i="200" s="1"/>
  <c r="M1744" i="200" s="1"/>
  <c r="M1745" i="200" s="1"/>
  <c r="M1746" i="200" s="1"/>
  <c r="J1735" i="200"/>
  <c r="J1736" i="200" s="1"/>
  <c r="J1737" i="200" s="1"/>
  <c r="J1738" i="200" s="1"/>
  <c r="J1739" i="200" s="1"/>
  <c r="J1740" i="200" s="1"/>
  <c r="J1741" i="200" s="1"/>
  <c r="J1742" i="200" s="1"/>
  <c r="J1743" i="200" s="1"/>
  <c r="J1744" i="200" s="1"/>
  <c r="J1745" i="200" s="1"/>
  <c r="J1746" i="200" s="1"/>
  <c r="G1735" i="200"/>
  <c r="G1736" i="200" s="1"/>
  <c r="G1737" i="200" s="1"/>
  <c r="G1738" i="200" s="1"/>
  <c r="G1739" i="200" s="1"/>
  <c r="G1740" i="200" s="1"/>
  <c r="G1741" i="200" s="1"/>
  <c r="G1742" i="200" s="1"/>
  <c r="G1743" i="200" s="1"/>
  <c r="G1744" i="200" s="1"/>
  <c r="G1745" i="200" s="1"/>
  <c r="G1746" i="200" s="1"/>
  <c r="C1735" i="200"/>
  <c r="C1736" i="200" s="1"/>
  <c r="C1737" i="200" s="1"/>
  <c r="C1738" i="200" s="1"/>
  <c r="C1739" i="200" s="1"/>
  <c r="C1740" i="200" s="1"/>
  <c r="C1741" i="200" s="1"/>
  <c r="C1742" i="200" s="1"/>
  <c r="C1743" i="200" s="1"/>
  <c r="C1744" i="200" s="1"/>
  <c r="C1745" i="200" s="1"/>
  <c r="C1746" i="200" s="1"/>
  <c r="P1728" i="200"/>
  <c r="M1716" i="200"/>
  <c r="M1717" i="200" s="1"/>
  <c r="M1718" i="200" s="1"/>
  <c r="M1719" i="200" s="1"/>
  <c r="M1720" i="200" s="1"/>
  <c r="M1721" i="200" s="1"/>
  <c r="M1722" i="200" s="1"/>
  <c r="M1723" i="200" s="1"/>
  <c r="M1724" i="200" s="1"/>
  <c r="M1725" i="200" s="1"/>
  <c r="M1726" i="200" s="1"/>
  <c r="M1727" i="200" s="1"/>
  <c r="J1716" i="200"/>
  <c r="J1717" i="200" s="1"/>
  <c r="J1718" i="200" s="1"/>
  <c r="J1719" i="200" s="1"/>
  <c r="J1720" i="200" s="1"/>
  <c r="J1721" i="200" s="1"/>
  <c r="J1722" i="200" s="1"/>
  <c r="J1723" i="200" s="1"/>
  <c r="J1724" i="200" s="1"/>
  <c r="J1725" i="200" s="1"/>
  <c r="J1726" i="200" s="1"/>
  <c r="J1727" i="200" s="1"/>
  <c r="G1716" i="200"/>
  <c r="G1717" i="200" s="1"/>
  <c r="G1718" i="200" s="1"/>
  <c r="G1719" i="200" s="1"/>
  <c r="G1720" i="200" s="1"/>
  <c r="G1721" i="200" s="1"/>
  <c r="G1722" i="200" s="1"/>
  <c r="G1723" i="200" s="1"/>
  <c r="G1724" i="200" s="1"/>
  <c r="G1725" i="200" s="1"/>
  <c r="G1726" i="200" s="1"/>
  <c r="G1727" i="200" s="1"/>
  <c r="C1716" i="200"/>
  <c r="C1717" i="200" s="1"/>
  <c r="C1718" i="200" s="1"/>
  <c r="C1719" i="200" s="1"/>
  <c r="C1720" i="200" s="1"/>
  <c r="C1721" i="200" s="1"/>
  <c r="C1722" i="200" s="1"/>
  <c r="C1723" i="200" s="1"/>
  <c r="C1724" i="200" s="1"/>
  <c r="C1725" i="200" s="1"/>
  <c r="C1726" i="200" s="1"/>
  <c r="C1727" i="200" s="1"/>
  <c r="P1709" i="200"/>
  <c r="M1697" i="200"/>
  <c r="M1698" i="200" s="1"/>
  <c r="M1699" i="200" s="1"/>
  <c r="M1700" i="200" s="1"/>
  <c r="M1701" i="200" s="1"/>
  <c r="M1702" i="200" s="1"/>
  <c r="M1703" i="200" s="1"/>
  <c r="M1704" i="200" s="1"/>
  <c r="M1705" i="200" s="1"/>
  <c r="M1706" i="200" s="1"/>
  <c r="M1707" i="200" s="1"/>
  <c r="M1708" i="200" s="1"/>
  <c r="J1697" i="200"/>
  <c r="J1698" i="200" s="1"/>
  <c r="J1699" i="200" s="1"/>
  <c r="J1700" i="200" s="1"/>
  <c r="J1701" i="200" s="1"/>
  <c r="J1702" i="200" s="1"/>
  <c r="J1703" i="200" s="1"/>
  <c r="J1704" i="200" s="1"/>
  <c r="J1705" i="200" s="1"/>
  <c r="J1706" i="200" s="1"/>
  <c r="J1707" i="200" s="1"/>
  <c r="J1708" i="200" s="1"/>
  <c r="G1697" i="200"/>
  <c r="G1698" i="200" s="1"/>
  <c r="G1699" i="200" s="1"/>
  <c r="G1700" i="200" s="1"/>
  <c r="G1701" i="200" s="1"/>
  <c r="G1702" i="200" s="1"/>
  <c r="G1703" i="200" s="1"/>
  <c r="G1704" i="200" s="1"/>
  <c r="G1705" i="200" s="1"/>
  <c r="G1706" i="200" s="1"/>
  <c r="G1707" i="200" s="1"/>
  <c r="G1708" i="200" s="1"/>
  <c r="C1697" i="200"/>
  <c r="C1698" i="200" s="1"/>
  <c r="C1699" i="200" s="1"/>
  <c r="C1700" i="200" s="1"/>
  <c r="C1701" i="200" s="1"/>
  <c r="C1702" i="200" s="1"/>
  <c r="C1703" i="200" s="1"/>
  <c r="C1704" i="200" s="1"/>
  <c r="C1705" i="200" s="1"/>
  <c r="C1706" i="200" s="1"/>
  <c r="C1707" i="200" s="1"/>
  <c r="C1708" i="200" s="1"/>
  <c r="P1690" i="200"/>
  <c r="M1678" i="200"/>
  <c r="M1679" i="200" s="1"/>
  <c r="M1680" i="200" s="1"/>
  <c r="M1681" i="200" s="1"/>
  <c r="M1682" i="200" s="1"/>
  <c r="M1683" i="200" s="1"/>
  <c r="M1684" i="200" s="1"/>
  <c r="M1685" i="200" s="1"/>
  <c r="M1686" i="200" s="1"/>
  <c r="M1687" i="200" s="1"/>
  <c r="M1688" i="200" s="1"/>
  <c r="M1689" i="200" s="1"/>
  <c r="J1678" i="200"/>
  <c r="J1679" i="200" s="1"/>
  <c r="J1680" i="200" s="1"/>
  <c r="J1681" i="200" s="1"/>
  <c r="J1682" i="200" s="1"/>
  <c r="J1683" i="200" s="1"/>
  <c r="J1684" i="200" s="1"/>
  <c r="J1685" i="200" s="1"/>
  <c r="J1686" i="200" s="1"/>
  <c r="J1687" i="200" s="1"/>
  <c r="J1688" i="200" s="1"/>
  <c r="J1689" i="200" s="1"/>
  <c r="G1678" i="200"/>
  <c r="G1679" i="200" s="1"/>
  <c r="G1680" i="200" s="1"/>
  <c r="G1681" i="200" s="1"/>
  <c r="G1682" i="200" s="1"/>
  <c r="G1683" i="200" s="1"/>
  <c r="G1684" i="200" s="1"/>
  <c r="G1685" i="200" s="1"/>
  <c r="G1686" i="200" s="1"/>
  <c r="G1687" i="200" s="1"/>
  <c r="G1688" i="200" s="1"/>
  <c r="G1689" i="200" s="1"/>
  <c r="C1678" i="200"/>
  <c r="C1679" i="200" s="1"/>
  <c r="C1680" i="200" s="1"/>
  <c r="C1681" i="200" s="1"/>
  <c r="C1682" i="200" s="1"/>
  <c r="C1683" i="200" s="1"/>
  <c r="C1684" i="200" s="1"/>
  <c r="C1685" i="200" s="1"/>
  <c r="C1686" i="200" s="1"/>
  <c r="C1687" i="200" s="1"/>
  <c r="C1688" i="200" s="1"/>
  <c r="C1689" i="200" s="1"/>
  <c r="P1671" i="200"/>
  <c r="M1659" i="200"/>
  <c r="M1660" i="200" s="1"/>
  <c r="M1661" i="200" s="1"/>
  <c r="M1662" i="200" s="1"/>
  <c r="M1663" i="200" s="1"/>
  <c r="M1664" i="200" s="1"/>
  <c r="M1665" i="200" s="1"/>
  <c r="M1666" i="200" s="1"/>
  <c r="M1667" i="200" s="1"/>
  <c r="M1668" i="200" s="1"/>
  <c r="M1669" i="200" s="1"/>
  <c r="M1670" i="200" s="1"/>
  <c r="J1659" i="200"/>
  <c r="J1660" i="200" s="1"/>
  <c r="J1661" i="200" s="1"/>
  <c r="J1662" i="200" s="1"/>
  <c r="J1663" i="200" s="1"/>
  <c r="J1664" i="200" s="1"/>
  <c r="J1665" i="200" s="1"/>
  <c r="J1666" i="200" s="1"/>
  <c r="J1667" i="200" s="1"/>
  <c r="J1668" i="200" s="1"/>
  <c r="J1669" i="200" s="1"/>
  <c r="J1670" i="200" s="1"/>
  <c r="G1659" i="200"/>
  <c r="G1660" i="200" s="1"/>
  <c r="G1661" i="200" s="1"/>
  <c r="G1662" i="200" s="1"/>
  <c r="G1663" i="200" s="1"/>
  <c r="G1664" i="200" s="1"/>
  <c r="G1665" i="200" s="1"/>
  <c r="G1666" i="200" s="1"/>
  <c r="G1667" i="200" s="1"/>
  <c r="G1668" i="200" s="1"/>
  <c r="G1669" i="200" s="1"/>
  <c r="G1670" i="200" s="1"/>
  <c r="C1659" i="200"/>
  <c r="C1660" i="200" s="1"/>
  <c r="C1661" i="200" s="1"/>
  <c r="C1662" i="200" s="1"/>
  <c r="C1663" i="200" s="1"/>
  <c r="C1664" i="200" s="1"/>
  <c r="C1665" i="200" s="1"/>
  <c r="C1666" i="200" s="1"/>
  <c r="C1667" i="200" s="1"/>
  <c r="C1668" i="200" s="1"/>
  <c r="C1669" i="200" s="1"/>
  <c r="C1670" i="200" s="1"/>
  <c r="P1652" i="200"/>
  <c r="M1640" i="200"/>
  <c r="M1641" i="200" s="1"/>
  <c r="M1642" i="200" s="1"/>
  <c r="M1643" i="200" s="1"/>
  <c r="M1644" i="200" s="1"/>
  <c r="M1645" i="200" s="1"/>
  <c r="M1646" i="200" s="1"/>
  <c r="M1647" i="200" s="1"/>
  <c r="M1648" i="200" s="1"/>
  <c r="M1649" i="200" s="1"/>
  <c r="M1650" i="200" s="1"/>
  <c r="M1651" i="200" s="1"/>
  <c r="J1640" i="200"/>
  <c r="J1641" i="200" s="1"/>
  <c r="J1642" i="200" s="1"/>
  <c r="J1643" i="200" s="1"/>
  <c r="J1644" i="200" s="1"/>
  <c r="J1645" i="200" s="1"/>
  <c r="J1646" i="200" s="1"/>
  <c r="J1647" i="200" s="1"/>
  <c r="J1648" i="200" s="1"/>
  <c r="J1649" i="200" s="1"/>
  <c r="J1650" i="200" s="1"/>
  <c r="J1651" i="200" s="1"/>
  <c r="G1640" i="200"/>
  <c r="G1641" i="200" s="1"/>
  <c r="G1642" i="200" s="1"/>
  <c r="G1643" i="200" s="1"/>
  <c r="G1644" i="200" s="1"/>
  <c r="G1645" i="200" s="1"/>
  <c r="G1646" i="200" s="1"/>
  <c r="G1647" i="200" s="1"/>
  <c r="G1648" i="200" s="1"/>
  <c r="G1649" i="200" s="1"/>
  <c r="G1650" i="200" s="1"/>
  <c r="G1651" i="200" s="1"/>
  <c r="C1640" i="200"/>
  <c r="C1641" i="200" s="1"/>
  <c r="C1642" i="200" s="1"/>
  <c r="C1643" i="200" s="1"/>
  <c r="C1644" i="200" s="1"/>
  <c r="C1645" i="200" s="1"/>
  <c r="C1646" i="200" s="1"/>
  <c r="C1647" i="200" s="1"/>
  <c r="C1648" i="200" s="1"/>
  <c r="C1649" i="200" s="1"/>
  <c r="C1650" i="200" s="1"/>
  <c r="C1651" i="200" s="1"/>
  <c r="P1633" i="200"/>
  <c r="M1621" i="200"/>
  <c r="M1622" i="200" s="1"/>
  <c r="M1623" i="200" s="1"/>
  <c r="M1624" i="200" s="1"/>
  <c r="M1625" i="200" s="1"/>
  <c r="M1626" i="200" s="1"/>
  <c r="M1627" i="200" s="1"/>
  <c r="M1628" i="200" s="1"/>
  <c r="M1629" i="200" s="1"/>
  <c r="M1630" i="200" s="1"/>
  <c r="M1631" i="200" s="1"/>
  <c r="M1632" i="200" s="1"/>
  <c r="J1621" i="200"/>
  <c r="J1622" i="200" s="1"/>
  <c r="J1623" i="200" s="1"/>
  <c r="J1624" i="200" s="1"/>
  <c r="J1625" i="200" s="1"/>
  <c r="J1626" i="200" s="1"/>
  <c r="J1627" i="200" s="1"/>
  <c r="J1628" i="200" s="1"/>
  <c r="J1629" i="200" s="1"/>
  <c r="J1630" i="200" s="1"/>
  <c r="J1631" i="200" s="1"/>
  <c r="J1632" i="200" s="1"/>
  <c r="G1621" i="200"/>
  <c r="G1622" i="200" s="1"/>
  <c r="G1623" i="200" s="1"/>
  <c r="G1624" i="200" s="1"/>
  <c r="G1625" i="200" s="1"/>
  <c r="G1626" i="200" s="1"/>
  <c r="G1627" i="200" s="1"/>
  <c r="G1628" i="200" s="1"/>
  <c r="G1629" i="200" s="1"/>
  <c r="G1630" i="200" s="1"/>
  <c r="G1631" i="200" s="1"/>
  <c r="G1632" i="200" s="1"/>
  <c r="C1621" i="200"/>
  <c r="C1622" i="200" s="1"/>
  <c r="C1623" i="200" s="1"/>
  <c r="C1624" i="200" s="1"/>
  <c r="C1625" i="200" s="1"/>
  <c r="C1626" i="200" s="1"/>
  <c r="C1627" i="200" s="1"/>
  <c r="C1628" i="200" s="1"/>
  <c r="C1629" i="200" s="1"/>
  <c r="C1630" i="200" s="1"/>
  <c r="C1631" i="200" s="1"/>
  <c r="C1632" i="200" s="1"/>
  <c r="P1614" i="200"/>
  <c r="M1602" i="200"/>
  <c r="M1603" i="200" s="1"/>
  <c r="M1604" i="200" s="1"/>
  <c r="M1605" i="200" s="1"/>
  <c r="M1606" i="200" s="1"/>
  <c r="M1607" i="200" s="1"/>
  <c r="M1608" i="200" s="1"/>
  <c r="M1609" i="200" s="1"/>
  <c r="M1610" i="200" s="1"/>
  <c r="M1611" i="200" s="1"/>
  <c r="M1612" i="200" s="1"/>
  <c r="M1613" i="200" s="1"/>
  <c r="J1602" i="200"/>
  <c r="J1603" i="200" s="1"/>
  <c r="J1604" i="200" s="1"/>
  <c r="J1605" i="200" s="1"/>
  <c r="J1606" i="200" s="1"/>
  <c r="J1607" i="200" s="1"/>
  <c r="J1608" i="200" s="1"/>
  <c r="J1609" i="200" s="1"/>
  <c r="J1610" i="200" s="1"/>
  <c r="J1611" i="200" s="1"/>
  <c r="J1612" i="200" s="1"/>
  <c r="J1613" i="200" s="1"/>
  <c r="G1602" i="200"/>
  <c r="G1603" i="200" s="1"/>
  <c r="G1604" i="200" s="1"/>
  <c r="G1605" i="200" s="1"/>
  <c r="G1606" i="200" s="1"/>
  <c r="G1607" i="200" s="1"/>
  <c r="G1608" i="200" s="1"/>
  <c r="G1609" i="200" s="1"/>
  <c r="G1610" i="200" s="1"/>
  <c r="G1611" i="200" s="1"/>
  <c r="G1612" i="200" s="1"/>
  <c r="G1613" i="200" s="1"/>
  <c r="C1602" i="200"/>
  <c r="C1603" i="200" s="1"/>
  <c r="C1604" i="200" s="1"/>
  <c r="C1605" i="200" s="1"/>
  <c r="C1606" i="200" s="1"/>
  <c r="C1607" i="200" s="1"/>
  <c r="C1608" i="200" s="1"/>
  <c r="C1609" i="200" s="1"/>
  <c r="C1610" i="200" s="1"/>
  <c r="C1611" i="200" s="1"/>
  <c r="C1612" i="200" s="1"/>
  <c r="C1613" i="200" s="1"/>
  <c r="P1595" i="200"/>
  <c r="J1584" i="200"/>
  <c r="J1585" i="200" s="1"/>
  <c r="J1586" i="200" s="1"/>
  <c r="J1587" i="200" s="1"/>
  <c r="J1588" i="200" s="1"/>
  <c r="J1589" i="200" s="1"/>
  <c r="J1590" i="200" s="1"/>
  <c r="J1591" i="200" s="1"/>
  <c r="J1592" i="200" s="1"/>
  <c r="J1593" i="200" s="1"/>
  <c r="J1594" i="200" s="1"/>
  <c r="M1583" i="200"/>
  <c r="M1584" i="200" s="1"/>
  <c r="M1585" i="200" s="1"/>
  <c r="M1586" i="200" s="1"/>
  <c r="M1587" i="200" s="1"/>
  <c r="M1588" i="200" s="1"/>
  <c r="M1589" i="200" s="1"/>
  <c r="M1590" i="200" s="1"/>
  <c r="M1591" i="200" s="1"/>
  <c r="M1592" i="200" s="1"/>
  <c r="M1593" i="200" s="1"/>
  <c r="M1594" i="200" s="1"/>
  <c r="J1583" i="200"/>
  <c r="G1583" i="200"/>
  <c r="G1584" i="200" s="1"/>
  <c r="G1585" i="200" s="1"/>
  <c r="G1586" i="200" s="1"/>
  <c r="G1587" i="200" s="1"/>
  <c r="G1588" i="200" s="1"/>
  <c r="G1589" i="200" s="1"/>
  <c r="G1590" i="200" s="1"/>
  <c r="G1591" i="200" s="1"/>
  <c r="G1592" i="200" s="1"/>
  <c r="G1593" i="200" s="1"/>
  <c r="G1594" i="200" s="1"/>
  <c r="C1583" i="200"/>
  <c r="C1584" i="200" s="1"/>
  <c r="C1585" i="200" s="1"/>
  <c r="C1586" i="200" s="1"/>
  <c r="C1587" i="200" s="1"/>
  <c r="C1588" i="200" s="1"/>
  <c r="C1589" i="200" s="1"/>
  <c r="C1590" i="200" s="1"/>
  <c r="C1591" i="200" s="1"/>
  <c r="C1592" i="200" s="1"/>
  <c r="C1593" i="200" s="1"/>
  <c r="C1594" i="200" s="1"/>
  <c r="P1576" i="200"/>
  <c r="M1564" i="200"/>
  <c r="M1565" i="200" s="1"/>
  <c r="M1566" i="200" s="1"/>
  <c r="M1567" i="200" s="1"/>
  <c r="M1568" i="200" s="1"/>
  <c r="M1569" i="200" s="1"/>
  <c r="M1570" i="200" s="1"/>
  <c r="M1571" i="200" s="1"/>
  <c r="M1572" i="200" s="1"/>
  <c r="M1573" i="200" s="1"/>
  <c r="M1574" i="200" s="1"/>
  <c r="M1575" i="200" s="1"/>
  <c r="J1564" i="200"/>
  <c r="J1565" i="200" s="1"/>
  <c r="J1566" i="200" s="1"/>
  <c r="J1567" i="200" s="1"/>
  <c r="J1568" i="200" s="1"/>
  <c r="J1569" i="200" s="1"/>
  <c r="J1570" i="200" s="1"/>
  <c r="J1571" i="200" s="1"/>
  <c r="J1572" i="200" s="1"/>
  <c r="J1573" i="200" s="1"/>
  <c r="J1574" i="200" s="1"/>
  <c r="J1575" i="200" s="1"/>
  <c r="G1564" i="200"/>
  <c r="G1565" i="200" s="1"/>
  <c r="G1566" i="200" s="1"/>
  <c r="G1567" i="200" s="1"/>
  <c r="G1568" i="200" s="1"/>
  <c r="G1569" i="200" s="1"/>
  <c r="G1570" i="200" s="1"/>
  <c r="G1571" i="200" s="1"/>
  <c r="G1572" i="200" s="1"/>
  <c r="G1573" i="200" s="1"/>
  <c r="G1574" i="200" s="1"/>
  <c r="G1575" i="200" s="1"/>
  <c r="C1564" i="200"/>
  <c r="C1565" i="200" s="1"/>
  <c r="C1566" i="200" s="1"/>
  <c r="C1567" i="200" s="1"/>
  <c r="C1568" i="200" s="1"/>
  <c r="C1569" i="200" s="1"/>
  <c r="C1570" i="200" s="1"/>
  <c r="C1571" i="200" s="1"/>
  <c r="C1572" i="200" s="1"/>
  <c r="C1573" i="200" s="1"/>
  <c r="C1574" i="200" s="1"/>
  <c r="C1575" i="200" s="1"/>
  <c r="P1557" i="200"/>
  <c r="G1546" i="200"/>
  <c r="G1547" i="200" s="1"/>
  <c r="G1548" i="200" s="1"/>
  <c r="G1549" i="200" s="1"/>
  <c r="G1550" i="200" s="1"/>
  <c r="G1551" i="200" s="1"/>
  <c r="G1552" i="200" s="1"/>
  <c r="G1553" i="200" s="1"/>
  <c r="G1554" i="200" s="1"/>
  <c r="G1555" i="200" s="1"/>
  <c r="G1556" i="200" s="1"/>
  <c r="M1545" i="200"/>
  <c r="M1546" i="200" s="1"/>
  <c r="M1547" i="200" s="1"/>
  <c r="M1548" i="200" s="1"/>
  <c r="M1549" i="200" s="1"/>
  <c r="M1550" i="200" s="1"/>
  <c r="M1551" i="200" s="1"/>
  <c r="M1552" i="200" s="1"/>
  <c r="M1553" i="200" s="1"/>
  <c r="M1554" i="200" s="1"/>
  <c r="M1555" i="200" s="1"/>
  <c r="M1556" i="200" s="1"/>
  <c r="J1545" i="200"/>
  <c r="J1546" i="200" s="1"/>
  <c r="J1547" i="200" s="1"/>
  <c r="J1548" i="200" s="1"/>
  <c r="J1549" i="200" s="1"/>
  <c r="J1550" i="200" s="1"/>
  <c r="J1551" i="200" s="1"/>
  <c r="J1552" i="200" s="1"/>
  <c r="J1553" i="200" s="1"/>
  <c r="J1554" i="200" s="1"/>
  <c r="J1555" i="200" s="1"/>
  <c r="J1556" i="200" s="1"/>
  <c r="G1545" i="200"/>
  <c r="C1545" i="200"/>
  <c r="C1546" i="200" s="1"/>
  <c r="C1547" i="200" s="1"/>
  <c r="C1548" i="200" s="1"/>
  <c r="C1549" i="200" s="1"/>
  <c r="C1550" i="200" s="1"/>
  <c r="C1551" i="200" s="1"/>
  <c r="C1552" i="200" s="1"/>
  <c r="C1553" i="200" s="1"/>
  <c r="C1554" i="200" s="1"/>
  <c r="C1555" i="200" s="1"/>
  <c r="C1556" i="200" s="1"/>
  <c r="P1538" i="200"/>
  <c r="M1526" i="200"/>
  <c r="M1527" i="200" s="1"/>
  <c r="M1528" i="200" s="1"/>
  <c r="M1529" i="200" s="1"/>
  <c r="M1530" i="200" s="1"/>
  <c r="M1531" i="200" s="1"/>
  <c r="M1532" i="200" s="1"/>
  <c r="M1533" i="200" s="1"/>
  <c r="M1534" i="200" s="1"/>
  <c r="M1535" i="200" s="1"/>
  <c r="M1536" i="200" s="1"/>
  <c r="M1537" i="200" s="1"/>
  <c r="J1526" i="200"/>
  <c r="J1527" i="200" s="1"/>
  <c r="J1528" i="200" s="1"/>
  <c r="J1529" i="200" s="1"/>
  <c r="J1530" i="200" s="1"/>
  <c r="J1531" i="200" s="1"/>
  <c r="J1532" i="200" s="1"/>
  <c r="J1533" i="200" s="1"/>
  <c r="J1534" i="200" s="1"/>
  <c r="J1535" i="200" s="1"/>
  <c r="J1536" i="200" s="1"/>
  <c r="J1537" i="200" s="1"/>
  <c r="G1526" i="200"/>
  <c r="G1527" i="200" s="1"/>
  <c r="G1528" i="200" s="1"/>
  <c r="G1529" i="200" s="1"/>
  <c r="G1530" i="200" s="1"/>
  <c r="G1531" i="200" s="1"/>
  <c r="G1532" i="200" s="1"/>
  <c r="G1533" i="200" s="1"/>
  <c r="G1534" i="200" s="1"/>
  <c r="G1535" i="200" s="1"/>
  <c r="G1536" i="200" s="1"/>
  <c r="G1537" i="200" s="1"/>
  <c r="C1526" i="200"/>
  <c r="C1527" i="200" s="1"/>
  <c r="C1528" i="200" s="1"/>
  <c r="C1529" i="200" s="1"/>
  <c r="C1530" i="200" s="1"/>
  <c r="C1531" i="200" s="1"/>
  <c r="C1532" i="200" s="1"/>
  <c r="C1533" i="200" s="1"/>
  <c r="C1534" i="200" s="1"/>
  <c r="C1535" i="200" s="1"/>
  <c r="C1536" i="200" s="1"/>
  <c r="C1537" i="200" s="1"/>
  <c r="P1519" i="200"/>
  <c r="M1507" i="200"/>
  <c r="M1508" i="200" s="1"/>
  <c r="M1509" i="200" s="1"/>
  <c r="M1510" i="200" s="1"/>
  <c r="M1511" i="200" s="1"/>
  <c r="M1512" i="200" s="1"/>
  <c r="M1513" i="200" s="1"/>
  <c r="M1514" i="200" s="1"/>
  <c r="M1515" i="200" s="1"/>
  <c r="M1516" i="200" s="1"/>
  <c r="M1517" i="200" s="1"/>
  <c r="M1518" i="200" s="1"/>
  <c r="J1507" i="200"/>
  <c r="J1508" i="200" s="1"/>
  <c r="J1509" i="200" s="1"/>
  <c r="J1510" i="200" s="1"/>
  <c r="J1511" i="200" s="1"/>
  <c r="J1512" i="200" s="1"/>
  <c r="J1513" i="200" s="1"/>
  <c r="J1514" i="200" s="1"/>
  <c r="J1515" i="200" s="1"/>
  <c r="J1516" i="200" s="1"/>
  <c r="J1517" i="200" s="1"/>
  <c r="J1518" i="200" s="1"/>
  <c r="G1507" i="200"/>
  <c r="G1508" i="200" s="1"/>
  <c r="G1509" i="200" s="1"/>
  <c r="G1510" i="200" s="1"/>
  <c r="G1511" i="200" s="1"/>
  <c r="G1512" i="200" s="1"/>
  <c r="G1513" i="200" s="1"/>
  <c r="G1514" i="200" s="1"/>
  <c r="G1515" i="200" s="1"/>
  <c r="G1516" i="200" s="1"/>
  <c r="G1517" i="200" s="1"/>
  <c r="G1518" i="200" s="1"/>
  <c r="C1507" i="200"/>
  <c r="C1508" i="200" s="1"/>
  <c r="C1509" i="200" s="1"/>
  <c r="C1510" i="200" s="1"/>
  <c r="C1511" i="200" s="1"/>
  <c r="C1512" i="200" s="1"/>
  <c r="C1513" i="200" s="1"/>
  <c r="C1514" i="200" s="1"/>
  <c r="C1515" i="200" s="1"/>
  <c r="C1516" i="200" s="1"/>
  <c r="C1517" i="200" s="1"/>
  <c r="C1518" i="200" s="1"/>
  <c r="P1500" i="200"/>
  <c r="M1488" i="200"/>
  <c r="M1489" i="200" s="1"/>
  <c r="M1490" i="200" s="1"/>
  <c r="M1491" i="200" s="1"/>
  <c r="M1492" i="200" s="1"/>
  <c r="M1493" i="200" s="1"/>
  <c r="M1494" i="200" s="1"/>
  <c r="M1495" i="200" s="1"/>
  <c r="M1496" i="200" s="1"/>
  <c r="M1497" i="200" s="1"/>
  <c r="M1498" i="200" s="1"/>
  <c r="M1499" i="200" s="1"/>
  <c r="J1488" i="200"/>
  <c r="J1489" i="200" s="1"/>
  <c r="J1490" i="200" s="1"/>
  <c r="J1491" i="200" s="1"/>
  <c r="J1492" i="200" s="1"/>
  <c r="J1493" i="200" s="1"/>
  <c r="J1494" i="200" s="1"/>
  <c r="J1495" i="200" s="1"/>
  <c r="J1496" i="200" s="1"/>
  <c r="J1497" i="200" s="1"/>
  <c r="J1498" i="200" s="1"/>
  <c r="J1499" i="200" s="1"/>
  <c r="G1488" i="200"/>
  <c r="G1489" i="200" s="1"/>
  <c r="G1490" i="200" s="1"/>
  <c r="G1491" i="200" s="1"/>
  <c r="G1492" i="200" s="1"/>
  <c r="G1493" i="200" s="1"/>
  <c r="G1494" i="200" s="1"/>
  <c r="G1495" i="200" s="1"/>
  <c r="G1496" i="200" s="1"/>
  <c r="G1497" i="200" s="1"/>
  <c r="G1498" i="200" s="1"/>
  <c r="G1499" i="200" s="1"/>
  <c r="C1488" i="200"/>
  <c r="C1489" i="200" s="1"/>
  <c r="C1490" i="200" s="1"/>
  <c r="C1491" i="200" s="1"/>
  <c r="C1492" i="200" s="1"/>
  <c r="C1493" i="200" s="1"/>
  <c r="C1494" i="200" s="1"/>
  <c r="C1495" i="200" s="1"/>
  <c r="C1496" i="200" s="1"/>
  <c r="C1497" i="200" s="1"/>
  <c r="C1498" i="200" s="1"/>
  <c r="C1499" i="200" s="1"/>
  <c r="P1481" i="200"/>
  <c r="J1470" i="200"/>
  <c r="J1471" i="200" s="1"/>
  <c r="J1472" i="200" s="1"/>
  <c r="J1473" i="200" s="1"/>
  <c r="J1474" i="200" s="1"/>
  <c r="J1475" i="200" s="1"/>
  <c r="J1476" i="200" s="1"/>
  <c r="J1477" i="200" s="1"/>
  <c r="J1478" i="200" s="1"/>
  <c r="J1479" i="200" s="1"/>
  <c r="J1480" i="200" s="1"/>
  <c r="M1469" i="200"/>
  <c r="M1470" i="200" s="1"/>
  <c r="M1471" i="200" s="1"/>
  <c r="M1472" i="200" s="1"/>
  <c r="M1473" i="200" s="1"/>
  <c r="M1474" i="200" s="1"/>
  <c r="M1475" i="200" s="1"/>
  <c r="M1476" i="200" s="1"/>
  <c r="M1477" i="200" s="1"/>
  <c r="M1478" i="200" s="1"/>
  <c r="M1479" i="200" s="1"/>
  <c r="M1480" i="200" s="1"/>
  <c r="J1469" i="200"/>
  <c r="G1469" i="200"/>
  <c r="G1470" i="200" s="1"/>
  <c r="G1471" i="200" s="1"/>
  <c r="G1472" i="200" s="1"/>
  <c r="G1473" i="200" s="1"/>
  <c r="G1474" i="200" s="1"/>
  <c r="G1475" i="200" s="1"/>
  <c r="G1476" i="200" s="1"/>
  <c r="G1477" i="200" s="1"/>
  <c r="G1478" i="200" s="1"/>
  <c r="G1479" i="200" s="1"/>
  <c r="G1480" i="200" s="1"/>
  <c r="C1469" i="200"/>
  <c r="C1470" i="200" s="1"/>
  <c r="C1471" i="200" s="1"/>
  <c r="C1472" i="200" s="1"/>
  <c r="C1473" i="200" s="1"/>
  <c r="C1474" i="200" s="1"/>
  <c r="C1475" i="200" s="1"/>
  <c r="C1476" i="200" s="1"/>
  <c r="C1477" i="200" s="1"/>
  <c r="C1478" i="200" s="1"/>
  <c r="C1479" i="200" s="1"/>
  <c r="C1480" i="200" s="1"/>
  <c r="P1462" i="200"/>
  <c r="M1450" i="200"/>
  <c r="M1451" i="200" s="1"/>
  <c r="M1452" i="200" s="1"/>
  <c r="M1453" i="200" s="1"/>
  <c r="M1454" i="200" s="1"/>
  <c r="M1455" i="200" s="1"/>
  <c r="M1456" i="200" s="1"/>
  <c r="M1457" i="200" s="1"/>
  <c r="M1458" i="200" s="1"/>
  <c r="M1459" i="200" s="1"/>
  <c r="M1460" i="200" s="1"/>
  <c r="M1461" i="200" s="1"/>
  <c r="J1450" i="200"/>
  <c r="J1451" i="200" s="1"/>
  <c r="J1452" i="200" s="1"/>
  <c r="J1453" i="200" s="1"/>
  <c r="J1454" i="200" s="1"/>
  <c r="J1455" i="200" s="1"/>
  <c r="J1456" i="200" s="1"/>
  <c r="J1457" i="200" s="1"/>
  <c r="J1458" i="200" s="1"/>
  <c r="J1459" i="200" s="1"/>
  <c r="J1460" i="200" s="1"/>
  <c r="J1461" i="200" s="1"/>
  <c r="G1450" i="200"/>
  <c r="G1451" i="200" s="1"/>
  <c r="G1452" i="200" s="1"/>
  <c r="G1453" i="200" s="1"/>
  <c r="G1454" i="200" s="1"/>
  <c r="G1455" i="200" s="1"/>
  <c r="G1456" i="200" s="1"/>
  <c r="G1457" i="200" s="1"/>
  <c r="G1458" i="200" s="1"/>
  <c r="G1459" i="200" s="1"/>
  <c r="G1460" i="200" s="1"/>
  <c r="G1461" i="200" s="1"/>
  <c r="C1450" i="200"/>
  <c r="C1451" i="200" s="1"/>
  <c r="C1452" i="200" s="1"/>
  <c r="C1453" i="200" s="1"/>
  <c r="C1454" i="200" s="1"/>
  <c r="C1455" i="200" s="1"/>
  <c r="C1456" i="200" s="1"/>
  <c r="C1457" i="200" s="1"/>
  <c r="C1458" i="200" s="1"/>
  <c r="C1459" i="200" s="1"/>
  <c r="C1460" i="200" s="1"/>
  <c r="C1461" i="200" s="1"/>
  <c r="P1443" i="200"/>
  <c r="J1432" i="200"/>
  <c r="J1433" i="200" s="1"/>
  <c r="J1434" i="200" s="1"/>
  <c r="J1435" i="200" s="1"/>
  <c r="J1436" i="200" s="1"/>
  <c r="J1437" i="200" s="1"/>
  <c r="J1438" i="200" s="1"/>
  <c r="J1439" i="200" s="1"/>
  <c r="J1440" i="200" s="1"/>
  <c r="J1441" i="200" s="1"/>
  <c r="J1442" i="200" s="1"/>
  <c r="M1431" i="200"/>
  <c r="M1432" i="200" s="1"/>
  <c r="M1433" i="200" s="1"/>
  <c r="M1434" i="200" s="1"/>
  <c r="M1435" i="200" s="1"/>
  <c r="M1436" i="200" s="1"/>
  <c r="M1437" i="200" s="1"/>
  <c r="M1438" i="200" s="1"/>
  <c r="M1439" i="200" s="1"/>
  <c r="M1440" i="200" s="1"/>
  <c r="M1441" i="200" s="1"/>
  <c r="M1442" i="200" s="1"/>
  <c r="J1431" i="200"/>
  <c r="G1431" i="200"/>
  <c r="G1432" i="200" s="1"/>
  <c r="G1433" i="200" s="1"/>
  <c r="G1434" i="200" s="1"/>
  <c r="G1435" i="200" s="1"/>
  <c r="G1436" i="200" s="1"/>
  <c r="G1437" i="200" s="1"/>
  <c r="G1438" i="200" s="1"/>
  <c r="G1439" i="200" s="1"/>
  <c r="G1440" i="200" s="1"/>
  <c r="G1441" i="200" s="1"/>
  <c r="G1442" i="200" s="1"/>
  <c r="C1431" i="200"/>
  <c r="C1432" i="200" s="1"/>
  <c r="C1433" i="200" s="1"/>
  <c r="C1434" i="200" s="1"/>
  <c r="C1435" i="200" s="1"/>
  <c r="C1436" i="200" s="1"/>
  <c r="C1437" i="200" s="1"/>
  <c r="C1438" i="200" s="1"/>
  <c r="C1439" i="200" s="1"/>
  <c r="C1440" i="200" s="1"/>
  <c r="C1441" i="200" s="1"/>
  <c r="C1442" i="200" s="1"/>
  <c r="P1424" i="200"/>
  <c r="M1412" i="200"/>
  <c r="M1413" i="200" s="1"/>
  <c r="M1414" i="200" s="1"/>
  <c r="M1415" i="200" s="1"/>
  <c r="M1416" i="200" s="1"/>
  <c r="M1417" i="200" s="1"/>
  <c r="M1418" i="200" s="1"/>
  <c r="M1419" i="200" s="1"/>
  <c r="M1420" i="200" s="1"/>
  <c r="M1421" i="200" s="1"/>
  <c r="M1422" i="200" s="1"/>
  <c r="M1423" i="200" s="1"/>
  <c r="J1412" i="200"/>
  <c r="J1413" i="200" s="1"/>
  <c r="J1414" i="200" s="1"/>
  <c r="J1415" i="200" s="1"/>
  <c r="J1416" i="200" s="1"/>
  <c r="J1417" i="200" s="1"/>
  <c r="J1418" i="200" s="1"/>
  <c r="J1419" i="200" s="1"/>
  <c r="J1420" i="200" s="1"/>
  <c r="J1421" i="200" s="1"/>
  <c r="J1422" i="200" s="1"/>
  <c r="J1423" i="200" s="1"/>
  <c r="G1412" i="200"/>
  <c r="G1413" i="200" s="1"/>
  <c r="G1414" i="200" s="1"/>
  <c r="G1415" i="200" s="1"/>
  <c r="G1416" i="200" s="1"/>
  <c r="G1417" i="200" s="1"/>
  <c r="G1418" i="200" s="1"/>
  <c r="G1419" i="200" s="1"/>
  <c r="G1420" i="200" s="1"/>
  <c r="G1421" i="200" s="1"/>
  <c r="G1422" i="200" s="1"/>
  <c r="G1423" i="200" s="1"/>
  <c r="C1412" i="200"/>
  <c r="C1413" i="200" s="1"/>
  <c r="C1414" i="200" s="1"/>
  <c r="C1415" i="200" s="1"/>
  <c r="C1416" i="200" s="1"/>
  <c r="C1417" i="200" s="1"/>
  <c r="C1418" i="200" s="1"/>
  <c r="C1419" i="200" s="1"/>
  <c r="C1420" i="200" s="1"/>
  <c r="C1421" i="200" s="1"/>
  <c r="C1422" i="200" s="1"/>
  <c r="C1423" i="200" s="1"/>
  <c r="P1405" i="200"/>
  <c r="M1393" i="200"/>
  <c r="M1394" i="200" s="1"/>
  <c r="M1395" i="200" s="1"/>
  <c r="M1396" i="200" s="1"/>
  <c r="M1397" i="200" s="1"/>
  <c r="M1398" i="200" s="1"/>
  <c r="M1399" i="200" s="1"/>
  <c r="M1400" i="200" s="1"/>
  <c r="M1401" i="200" s="1"/>
  <c r="M1402" i="200" s="1"/>
  <c r="M1403" i="200" s="1"/>
  <c r="M1404" i="200" s="1"/>
  <c r="J1393" i="200"/>
  <c r="J1394" i="200" s="1"/>
  <c r="J1395" i="200" s="1"/>
  <c r="J1396" i="200" s="1"/>
  <c r="J1397" i="200" s="1"/>
  <c r="J1398" i="200" s="1"/>
  <c r="J1399" i="200" s="1"/>
  <c r="J1400" i="200" s="1"/>
  <c r="J1401" i="200" s="1"/>
  <c r="J1402" i="200" s="1"/>
  <c r="J1403" i="200" s="1"/>
  <c r="J1404" i="200" s="1"/>
  <c r="G1393" i="200"/>
  <c r="G1394" i="200" s="1"/>
  <c r="G1395" i="200" s="1"/>
  <c r="G1396" i="200" s="1"/>
  <c r="G1397" i="200" s="1"/>
  <c r="G1398" i="200" s="1"/>
  <c r="G1399" i="200" s="1"/>
  <c r="G1400" i="200" s="1"/>
  <c r="G1401" i="200" s="1"/>
  <c r="G1402" i="200" s="1"/>
  <c r="G1403" i="200" s="1"/>
  <c r="G1404" i="200" s="1"/>
  <c r="C1393" i="200"/>
  <c r="C1394" i="200" s="1"/>
  <c r="C1395" i="200" s="1"/>
  <c r="C1396" i="200" s="1"/>
  <c r="C1397" i="200" s="1"/>
  <c r="C1398" i="200" s="1"/>
  <c r="C1399" i="200" s="1"/>
  <c r="C1400" i="200" s="1"/>
  <c r="C1401" i="200" s="1"/>
  <c r="C1402" i="200" s="1"/>
  <c r="C1403" i="200" s="1"/>
  <c r="C1404" i="200" s="1"/>
  <c r="P1386" i="200"/>
  <c r="M1374" i="200"/>
  <c r="M1375" i="200" s="1"/>
  <c r="M1376" i="200" s="1"/>
  <c r="M1377" i="200" s="1"/>
  <c r="M1378" i="200" s="1"/>
  <c r="M1379" i="200" s="1"/>
  <c r="M1380" i="200" s="1"/>
  <c r="M1381" i="200" s="1"/>
  <c r="M1382" i="200" s="1"/>
  <c r="M1383" i="200" s="1"/>
  <c r="M1384" i="200" s="1"/>
  <c r="M1385" i="200" s="1"/>
  <c r="J1374" i="200"/>
  <c r="J1375" i="200" s="1"/>
  <c r="J1376" i="200" s="1"/>
  <c r="J1377" i="200" s="1"/>
  <c r="J1378" i="200" s="1"/>
  <c r="J1379" i="200" s="1"/>
  <c r="J1380" i="200" s="1"/>
  <c r="J1381" i="200" s="1"/>
  <c r="J1382" i="200" s="1"/>
  <c r="J1383" i="200" s="1"/>
  <c r="J1384" i="200" s="1"/>
  <c r="J1385" i="200" s="1"/>
  <c r="G1374" i="200"/>
  <c r="G1375" i="200" s="1"/>
  <c r="G1376" i="200" s="1"/>
  <c r="G1377" i="200" s="1"/>
  <c r="G1378" i="200" s="1"/>
  <c r="G1379" i="200" s="1"/>
  <c r="G1380" i="200" s="1"/>
  <c r="G1381" i="200" s="1"/>
  <c r="G1382" i="200" s="1"/>
  <c r="G1383" i="200" s="1"/>
  <c r="G1384" i="200" s="1"/>
  <c r="G1385" i="200" s="1"/>
  <c r="C1374" i="200"/>
  <c r="C1375" i="200" s="1"/>
  <c r="C1376" i="200" s="1"/>
  <c r="C1377" i="200" s="1"/>
  <c r="C1378" i="200" s="1"/>
  <c r="C1379" i="200" s="1"/>
  <c r="C1380" i="200" s="1"/>
  <c r="C1381" i="200" s="1"/>
  <c r="C1382" i="200" s="1"/>
  <c r="C1383" i="200" s="1"/>
  <c r="C1384" i="200" s="1"/>
  <c r="C1385" i="200" s="1"/>
  <c r="P1367" i="200"/>
  <c r="M1356" i="200"/>
  <c r="M1357" i="200" s="1"/>
  <c r="M1358" i="200" s="1"/>
  <c r="M1359" i="200" s="1"/>
  <c r="M1360" i="200" s="1"/>
  <c r="M1361" i="200" s="1"/>
  <c r="M1362" i="200" s="1"/>
  <c r="M1363" i="200" s="1"/>
  <c r="M1364" i="200" s="1"/>
  <c r="M1365" i="200" s="1"/>
  <c r="M1366" i="200" s="1"/>
  <c r="M1355" i="200"/>
  <c r="J1355" i="200"/>
  <c r="J1356" i="200" s="1"/>
  <c r="J1357" i="200" s="1"/>
  <c r="J1358" i="200" s="1"/>
  <c r="J1359" i="200" s="1"/>
  <c r="J1360" i="200" s="1"/>
  <c r="J1361" i="200" s="1"/>
  <c r="J1362" i="200" s="1"/>
  <c r="J1363" i="200" s="1"/>
  <c r="J1364" i="200" s="1"/>
  <c r="J1365" i="200" s="1"/>
  <c r="J1366" i="200" s="1"/>
  <c r="G1355" i="200"/>
  <c r="G1356" i="200" s="1"/>
  <c r="G1357" i="200" s="1"/>
  <c r="G1358" i="200" s="1"/>
  <c r="G1359" i="200" s="1"/>
  <c r="G1360" i="200" s="1"/>
  <c r="G1361" i="200" s="1"/>
  <c r="G1362" i="200" s="1"/>
  <c r="G1363" i="200" s="1"/>
  <c r="G1364" i="200" s="1"/>
  <c r="G1365" i="200" s="1"/>
  <c r="G1366" i="200" s="1"/>
  <c r="C1355" i="200"/>
  <c r="C1356" i="200" s="1"/>
  <c r="C1357" i="200" s="1"/>
  <c r="C1358" i="200" s="1"/>
  <c r="C1359" i="200" s="1"/>
  <c r="C1360" i="200" s="1"/>
  <c r="C1361" i="200" s="1"/>
  <c r="C1362" i="200" s="1"/>
  <c r="C1363" i="200" s="1"/>
  <c r="C1364" i="200" s="1"/>
  <c r="C1365" i="200" s="1"/>
  <c r="C1366" i="200" s="1"/>
  <c r="P1348" i="200"/>
  <c r="M1336" i="200"/>
  <c r="M1337" i="200" s="1"/>
  <c r="M1338" i="200" s="1"/>
  <c r="M1339" i="200" s="1"/>
  <c r="M1340" i="200" s="1"/>
  <c r="M1341" i="200" s="1"/>
  <c r="M1342" i="200" s="1"/>
  <c r="M1343" i="200" s="1"/>
  <c r="M1344" i="200" s="1"/>
  <c r="M1345" i="200" s="1"/>
  <c r="M1346" i="200" s="1"/>
  <c r="M1347" i="200" s="1"/>
  <c r="J1336" i="200"/>
  <c r="J1337" i="200" s="1"/>
  <c r="J1338" i="200" s="1"/>
  <c r="J1339" i="200" s="1"/>
  <c r="J1340" i="200" s="1"/>
  <c r="J1341" i="200" s="1"/>
  <c r="J1342" i="200" s="1"/>
  <c r="J1343" i="200" s="1"/>
  <c r="J1344" i="200" s="1"/>
  <c r="J1345" i="200" s="1"/>
  <c r="J1346" i="200" s="1"/>
  <c r="J1347" i="200" s="1"/>
  <c r="G1336" i="200"/>
  <c r="G1337" i="200" s="1"/>
  <c r="G1338" i="200" s="1"/>
  <c r="G1339" i="200" s="1"/>
  <c r="G1340" i="200" s="1"/>
  <c r="G1341" i="200" s="1"/>
  <c r="G1342" i="200" s="1"/>
  <c r="G1343" i="200" s="1"/>
  <c r="G1344" i="200" s="1"/>
  <c r="G1345" i="200" s="1"/>
  <c r="G1346" i="200" s="1"/>
  <c r="G1347" i="200" s="1"/>
  <c r="C1336" i="200"/>
  <c r="C1337" i="200" s="1"/>
  <c r="C1338" i="200" s="1"/>
  <c r="C1339" i="200" s="1"/>
  <c r="C1340" i="200" s="1"/>
  <c r="C1341" i="200" s="1"/>
  <c r="C1342" i="200" s="1"/>
  <c r="C1343" i="200" s="1"/>
  <c r="C1344" i="200" s="1"/>
  <c r="C1345" i="200" s="1"/>
  <c r="C1346" i="200" s="1"/>
  <c r="C1347" i="200" s="1"/>
  <c r="P1329" i="200"/>
  <c r="J1318" i="200"/>
  <c r="J1319" i="200" s="1"/>
  <c r="J1320" i="200" s="1"/>
  <c r="J1321" i="200" s="1"/>
  <c r="J1322" i="200" s="1"/>
  <c r="J1323" i="200" s="1"/>
  <c r="J1324" i="200" s="1"/>
  <c r="J1325" i="200" s="1"/>
  <c r="J1326" i="200" s="1"/>
  <c r="J1327" i="200" s="1"/>
  <c r="J1328" i="200" s="1"/>
  <c r="M1317" i="200"/>
  <c r="M1318" i="200" s="1"/>
  <c r="M1319" i="200" s="1"/>
  <c r="M1320" i="200" s="1"/>
  <c r="M1321" i="200" s="1"/>
  <c r="M1322" i="200" s="1"/>
  <c r="M1323" i="200" s="1"/>
  <c r="M1324" i="200" s="1"/>
  <c r="M1325" i="200" s="1"/>
  <c r="M1326" i="200" s="1"/>
  <c r="M1327" i="200" s="1"/>
  <c r="M1328" i="200" s="1"/>
  <c r="J1317" i="200"/>
  <c r="G1317" i="200"/>
  <c r="G1318" i="200" s="1"/>
  <c r="G1319" i="200" s="1"/>
  <c r="G1320" i="200" s="1"/>
  <c r="G1321" i="200" s="1"/>
  <c r="G1322" i="200" s="1"/>
  <c r="G1323" i="200" s="1"/>
  <c r="G1324" i="200" s="1"/>
  <c r="G1325" i="200" s="1"/>
  <c r="G1326" i="200" s="1"/>
  <c r="G1327" i="200" s="1"/>
  <c r="G1328" i="200" s="1"/>
  <c r="C1317" i="200"/>
  <c r="C1318" i="200" s="1"/>
  <c r="C1319" i="200" s="1"/>
  <c r="C1320" i="200" s="1"/>
  <c r="C1321" i="200" s="1"/>
  <c r="C1322" i="200" s="1"/>
  <c r="C1323" i="200" s="1"/>
  <c r="C1324" i="200" s="1"/>
  <c r="C1325" i="200" s="1"/>
  <c r="C1326" i="200" s="1"/>
  <c r="C1327" i="200" s="1"/>
  <c r="C1328" i="200" s="1"/>
  <c r="P1310" i="200"/>
  <c r="M1298" i="200"/>
  <c r="M1299" i="200" s="1"/>
  <c r="M1300" i="200" s="1"/>
  <c r="M1301" i="200" s="1"/>
  <c r="M1302" i="200" s="1"/>
  <c r="M1303" i="200" s="1"/>
  <c r="M1304" i="200" s="1"/>
  <c r="M1305" i="200" s="1"/>
  <c r="M1306" i="200" s="1"/>
  <c r="M1307" i="200" s="1"/>
  <c r="M1308" i="200" s="1"/>
  <c r="M1309" i="200" s="1"/>
  <c r="J1298" i="200"/>
  <c r="J1299" i="200" s="1"/>
  <c r="J1300" i="200" s="1"/>
  <c r="J1301" i="200" s="1"/>
  <c r="J1302" i="200" s="1"/>
  <c r="J1303" i="200" s="1"/>
  <c r="J1304" i="200" s="1"/>
  <c r="J1305" i="200" s="1"/>
  <c r="J1306" i="200" s="1"/>
  <c r="J1307" i="200" s="1"/>
  <c r="J1308" i="200" s="1"/>
  <c r="J1309" i="200" s="1"/>
  <c r="G1298" i="200"/>
  <c r="G1299" i="200" s="1"/>
  <c r="G1300" i="200" s="1"/>
  <c r="G1301" i="200" s="1"/>
  <c r="G1302" i="200" s="1"/>
  <c r="G1303" i="200" s="1"/>
  <c r="G1304" i="200" s="1"/>
  <c r="G1305" i="200" s="1"/>
  <c r="G1306" i="200" s="1"/>
  <c r="G1307" i="200" s="1"/>
  <c r="G1308" i="200" s="1"/>
  <c r="G1309" i="200" s="1"/>
  <c r="C1298" i="200"/>
  <c r="C1299" i="200" s="1"/>
  <c r="C1300" i="200" s="1"/>
  <c r="C1301" i="200" s="1"/>
  <c r="C1302" i="200" s="1"/>
  <c r="C1303" i="200" s="1"/>
  <c r="C1304" i="200" s="1"/>
  <c r="C1305" i="200" s="1"/>
  <c r="C1306" i="200" s="1"/>
  <c r="C1307" i="200" s="1"/>
  <c r="C1308" i="200" s="1"/>
  <c r="C1309" i="200" s="1"/>
  <c r="P1291" i="200"/>
  <c r="M1279" i="200"/>
  <c r="M1280" i="200" s="1"/>
  <c r="M1281" i="200" s="1"/>
  <c r="M1282" i="200" s="1"/>
  <c r="M1283" i="200" s="1"/>
  <c r="M1284" i="200" s="1"/>
  <c r="M1285" i="200" s="1"/>
  <c r="M1286" i="200" s="1"/>
  <c r="M1287" i="200" s="1"/>
  <c r="M1288" i="200" s="1"/>
  <c r="M1289" i="200" s="1"/>
  <c r="M1290" i="200" s="1"/>
  <c r="J1279" i="200"/>
  <c r="J1280" i="200" s="1"/>
  <c r="J1281" i="200" s="1"/>
  <c r="J1282" i="200" s="1"/>
  <c r="J1283" i="200" s="1"/>
  <c r="J1284" i="200" s="1"/>
  <c r="J1285" i="200" s="1"/>
  <c r="J1286" i="200" s="1"/>
  <c r="J1287" i="200" s="1"/>
  <c r="J1288" i="200" s="1"/>
  <c r="J1289" i="200" s="1"/>
  <c r="J1290" i="200" s="1"/>
  <c r="G1279" i="200"/>
  <c r="G1280" i="200" s="1"/>
  <c r="G1281" i="200" s="1"/>
  <c r="G1282" i="200" s="1"/>
  <c r="G1283" i="200" s="1"/>
  <c r="G1284" i="200" s="1"/>
  <c r="G1285" i="200" s="1"/>
  <c r="G1286" i="200" s="1"/>
  <c r="G1287" i="200" s="1"/>
  <c r="G1288" i="200" s="1"/>
  <c r="G1289" i="200" s="1"/>
  <c r="G1290" i="200" s="1"/>
  <c r="C1279" i="200"/>
  <c r="C1280" i="200" s="1"/>
  <c r="C1281" i="200" s="1"/>
  <c r="C1282" i="200" s="1"/>
  <c r="C1283" i="200" s="1"/>
  <c r="C1284" i="200" s="1"/>
  <c r="C1285" i="200" s="1"/>
  <c r="C1286" i="200" s="1"/>
  <c r="C1287" i="200" s="1"/>
  <c r="C1288" i="200" s="1"/>
  <c r="C1289" i="200" s="1"/>
  <c r="C1290" i="200" s="1"/>
  <c r="P1272" i="200"/>
  <c r="M1260" i="200"/>
  <c r="M1261" i="200" s="1"/>
  <c r="M1262" i="200" s="1"/>
  <c r="M1263" i="200" s="1"/>
  <c r="M1264" i="200" s="1"/>
  <c r="M1265" i="200" s="1"/>
  <c r="M1266" i="200" s="1"/>
  <c r="M1267" i="200" s="1"/>
  <c r="M1268" i="200" s="1"/>
  <c r="M1269" i="200" s="1"/>
  <c r="M1270" i="200" s="1"/>
  <c r="M1271" i="200" s="1"/>
  <c r="J1260" i="200"/>
  <c r="J1261" i="200" s="1"/>
  <c r="J1262" i="200" s="1"/>
  <c r="J1263" i="200" s="1"/>
  <c r="J1264" i="200" s="1"/>
  <c r="J1265" i="200" s="1"/>
  <c r="J1266" i="200" s="1"/>
  <c r="J1267" i="200" s="1"/>
  <c r="J1268" i="200" s="1"/>
  <c r="J1269" i="200" s="1"/>
  <c r="J1270" i="200" s="1"/>
  <c r="J1271" i="200" s="1"/>
  <c r="G1260" i="200"/>
  <c r="G1261" i="200" s="1"/>
  <c r="G1262" i="200" s="1"/>
  <c r="G1263" i="200" s="1"/>
  <c r="G1264" i="200" s="1"/>
  <c r="G1265" i="200" s="1"/>
  <c r="G1266" i="200" s="1"/>
  <c r="G1267" i="200" s="1"/>
  <c r="G1268" i="200" s="1"/>
  <c r="G1269" i="200" s="1"/>
  <c r="G1270" i="200" s="1"/>
  <c r="G1271" i="200" s="1"/>
  <c r="C1260" i="200"/>
  <c r="C1261" i="200" s="1"/>
  <c r="C1262" i="200" s="1"/>
  <c r="C1263" i="200" s="1"/>
  <c r="C1264" i="200" s="1"/>
  <c r="C1265" i="200" s="1"/>
  <c r="C1266" i="200" s="1"/>
  <c r="C1267" i="200" s="1"/>
  <c r="C1268" i="200" s="1"/>
  <c r="C1269" i="200" s="1"/>
  <c r="C1270" i="200" s="1"/>
  <c r="C1271" i="200" s="1"/>
  <c r="P1253" i="200"/>
  <c r="J1242" i="200"/>
  <c r="J1243" i="200" s="1"/>
  <c r="J1244" i="200" s="1"/>
  <c r="J1245" i="200" s="1"/>
  <c r="J1246" i="200" s="1"/>
  <c r="J1247" i="200" s="1"/>
  <c r="J1248" i="200" s="1"/>
  <c r="J1249" i="200" s="1"/>
  <c r="J1250" i="200" s="1"/>
  <c r="J1251" i="200" s="1"/>
  <c r="J1252" i="200" s="1"/>
  <c r="M1241" i="200"/>
  <c r="M1242" i="200" s="1"/>
  <c r="M1243" i="200" s="1"/>
  <c r="M1244" i="200" s="1"/>
  <c r="M1245" i="200" s="1"/>
  <c r="M1246" i="200" s="1"/>
  <c r="M1247" i="200" s="1"/>
  <c r="M1248" i="200" s="1"/>
  <c r="M1249" i="200" s="1"/>
  <c r="M1250" i="200" s="1"/>
  <c r="M1251" i="200" s="1"/>
  <c r="M1252" i="200" s="1"/>
  <c r="J1241" i="200"/>
  <c r="G1241" i="200"/>
  <c r="G1242" i="200" s="1"/>
  <c r="G1243" i="200" s="1"/>
  <c r="G1244" i="200" s="1"/>
  <c r="G1245" i="200" s="1"/>
  <c r="G1246" i="200" s="1"/>
  <c r="G1247" i="200" s="1"/>
  <c r="G1248" i="200" s="1"/>
  <c r="G1249" i="200" s="1"/>
  <c r="G1250" i="200" s="1"/>
  <c r="G1251" i="200" s="1"/>
  <c r="G1252" i="200" s="1"/>
  <c r="C1241" i="200"/>
  <c r="C1242" i="200" s="1"/>
  <c r="C1243" i="200" s="1"/>
  <c r="C1244" i="200" s="1"/>
  <c r="C1245" i="200" s="1"/>
  <c r="C1246" i="200" s="1"/>
  <c r="C1247" i="200" s="1"/>
  <c r="C1248" i="200" s="1"/>
  <c r="C1249" i="200" s="1"/>
  <c r="C1250" i="200" s="1"/>
  <c r="C1251" i="200" s="1"/>
  <c r="C1252" i="200" s="1"/>
  <c r="P1234" i="200"/>
  <c r="M1222" i="200"/>
  <c r="M1223" i="200" s="1"/>
  <c r="M1224" i="200" s="1"/>
  <c r="M1225" i="200" s="1"/>
  <c r="M1226" i="200" s="1"/>
  <c r="M1227" i="200" s="1"/>
  <c r="M1228" i="200" s="1"/>
  <c r="M1229" i="200" s="1"/>
  <c r="M1230" i="200" s="1"/>
  <c r="M1231" i="200" s="1"/>
  <c r="M1232" i="200" s="1"/>
  <c r="M1233" i="200" s="1"/>
  <c r="J1222" i="200"/>
  <c r="J1223" i="200" s="1"/>
  <c r="J1224" i="200" s="1"/>
  <c r="J1225" i="200" s="1"/>
  <c r="J1226" i="200" s="1"/>
  <c r="J1227" i="200" s="1"/>
  <c r="J1228" i="200" s="1"/>
  <c r="J1229" i="200" s="1"/>
  <c r="J1230" i="200" s="1"/>
  <c r="J1231" i="200" s="1"/>
  <c r="J1232" i="200" s="1"/>
  <c r="J1233" i="200" s="1"/>
  <c r="G1222" i="200"/>
  <c r="G1223" i="200" s="1"/>
  <c r="G1224" i="200" s="1"/>
  <c r="G1225" i="200" s="1"/>
  <c r="G1226" i="200" s="1"/>
  <c r="G1227" i="200" s="1"/>
  <c r="G1228" i="200" s="1"/>
  <c r="G1229" i="200" s="1"/>
  <c r="G1230" i="200" s="1"/>
  <c r="G1231" i="200" s="1"/>
  <c r="G1232" i="200" s="1"/>
  <c r="G1233" i="200" s="1"/>
  <c r="C1222" i="200"/>
  <c r="C1223" i="200" s="1"/>
  <c r="C1224" i="200" s="1"/>
  <c r="C1225" i="200" s="1"/>
  <c r="C1226" i="200" s="1"/>
  <c r="C1227" i="200" s="1"/>
  <c r="C1228" i="200" s="1"/>
  <c r="C1229" i="200" s="1"/>
  <c r="C1230" i="200" s="1"/>
  <c r="C1231" i="200" s="1"/>
  <c r="C1232" i="200" s="1"/>
  <c r="C1233" i="200" s="1"/>
  <c r="P1215" i="200"/>
  <c r="M1204" i="200"/>
  <c r="M1205" i="200" s="1"/>
  <c r="M1206" i="200" s="1"/>
  <c r="M1207" i="200" s="1"/>
  <c r="M1208" i="200" s="1"/>
  <c r="M1209" i="200" s="1"/>
  <c r="M1210" i="200" s="1"/>
  <c r="M1211" i="200" s="1"/>
  <c r="M1212" i="200" s="1"/>
  <c r="M1213" i="200" s="1"/>
  <c r="M1214" i="200" s="1"/>
  <c r="M1203" i="200"/>
  <c r="J1203" i="200"/>
  <c r="J1204" i="200" s="1"/>
  <c r="J1205" i="200" s="1"/>
  <c r="J1206" i="200" s="1"/>
  <c r="J1207" i="200" s="1"/>
  <c r="J1208" i="200" s="1"/>
  <c r="J1209" i="200" s="1"/>
  <c r="J1210" i="200" s="1"/>
  <c r="J1211" i="200" s="1"/>
  <c r="J1212" i="200" s="1"/>
  <c r="J1213" i="200" s="1"/>
  <c r="J1214" i="200" s="1"/>
  <c r="G1203" i="200"/>
  <c r="G1204" i="200" s="1"/>
  <c r="G1205" i="200" s="1"/>
  <c r="G1206" i="200" s="1"/>
  <c r="G1207" i="200" s="1"/>
  <c r="G1208" i="200" s="1"/>
  <c r="G1209" i="200" s="1"/>
  <c r="G1210" i="200" s="1"/>
  <c r="G1211" i="200" s="1"/>
  <c r="G1212" i="200" s="1"/>
  <c r="G1213" i="200" s="1"/>
  <c r="G1214" i="200" s="1"/>
  <c r="C1203" i="200"/>
  <c r="C1204" i="200" s="1"/>
  <c r="C1205" i="200" s="1"/>
  <c r="C1206" i="200" s="1"/>
  <c r="C1207" i="200" s="1"/>
  <c r="C1208" i="200" s="1"/>
  <c r="C1209" i="200" s="1"/>
  <c r="C1210" i="200" s="1"/>
  <c r="C1211" i="200" s="1"/>
  <c r="C1212" i="200" s="1"/>
  <c r="C1213" i="200" s="1"/>
  <c r="C1214" i="200" s="1"/>
  <c r="P1196" i="200"/>
  <c r="M1184" i="200"/>
  <c r="M1185" i="200" s="1"/>
  <c r="M1186" i="200" s="1"/>
  <c r="M1187" i="200" s="1"/>
  <c r="M1188" i="200" s="1"/>
  <c r="M1189" i="200" s="1"/>
  <c r="M1190" i="200" s="1"/>
  <c r="M1191" i="200" s="1"/>
  <c r="M1192" i="200" s="1"/>
  <c r="M1193" i="200" s="1"/>
  <c r="M1194" i="200" s="1"/>
  <c r="M1195" i="200" s="1"/>
  <c r="J1184" i="200"/>
  <c r="J1185" i="200" s="1"/>
  <c r="J1186" i="200" s="1"/>
  <c r="J1187" i="200" s="1"/>
  <c r="J1188" i="200" s="1"/>
  <c r="J1189" i="200" s="1"/>
  <c r="J1190" i="200" s="1"/>
  <c r="J1191" i="200" s="1"/>
  <c r="J1192" i="200" s="1"/>
  <c r="J1193" i="200" s="1"/>
  <c r="J1194" i="200" s="1"/>
  <c r="J1195" i="200" s="1"/>
  <c r="G1184" i="200"/>
  <c r="G1185" i="200" s="1"/>
  <c r="G1186" i="200" s="1"/>
  <c r="G1187" i="200" s="1"/>
  <c r="G1188" i="200" s="1"/>
  <c r="G1189" i="200" s="1"/>
  <c r="G1190" i="200" s="1"/>
  <c r="G1191" i="200" s="1"/>
  <c r="G1192" i="200" s="1"/>
  <c r="G1193" i="200" s="1"/>
  <c r="G1194" i="200" s="1"/>
  <c r="G1195" i="200" s="1"/>
  <c r="C1184" i="200"/>
  <c r="C1185" i="200" s="1"/>
  <c r="C1186" i="200" s="1"/>
  <c r="C1187" i="200" s="1"/>
  <c r="C1188" i="200" s="1"/>
  <c r="C1189" i="200" s="1"/>
  <c r="C1190" i="200" s="1"/>
  <c r="C1191" i="200" s="1"/>
  <c r="C1192" i="200" s="1"/>
  <c r="C1193" i="200" s="1"/>
  <c r="C1194" i="200" s="1"/>
  <c r="C1195" i="200" s="1"/>
  <c r="P1177" i="200"/>
  <c r="M1165" i="200"/>
  <c r="M1166" i="200" s="1"/>
  <c r="M1167" i="200" s="1"/>
  <c r="M1168" i="200" s="1"/>
  <c r="M1169" i="200" s="1"/>
  <c r="M1170" i="200" s="1"/>
  <c r="M1171" i="200" s="1"/>
  <c r="M1172" i="200" s="1"/>
  <c r="M1173" i="200" s="1"/>
  <c r="M1174" i="200" s="1"/>
  <c r="M1175" i="200" s="1"/>
  <c r="M1176" i="200" s="1"/>
  <c r="J1165" i="200"/>
  <c r="J1166" i="200" s="1"/>
  <c r="J1167" i="200" s="1"/>
  <c r="J1168" i="200" s="1"/>
  <c r="J1169" i="200" s="1"/>
  <c r="J1170" i="200" s="1"/>
  <c r="J1171" i="200" s="1"/>
  <c r="J1172" i="200" s="1"/>
  <c r="J1173" i="200" s="1"/>
  <c r="J1174" i="200" s="1"/>
  <c r="J1175" i="200" s="1"/>
  <c r="J1176" i="200" s="1"/>
  <c r="G1165" i="200"/>
  <c r="G1166" i="200" s="1"/>
  <c r="G1167" i="200" s="1"/>
  <c r="G1168" i="200" s="1"/>
  <c r="G1169" i="200" s="1"/>
  <c r="G1170" i="200" s="1"/>
  <c r="G1171" i="200" s="1"/>
  <c r="G1172" i="200" s="1"/>
  <c r="G1173" i="200" s="1"/>
  <c r="G1174" i="200" s="1"/>
  <c r="G1175" i="200" s="1"/>
  <c r="G1176" i="200" s="1"/>
  <c r="C1165" i="200"/>
  <c r="C1166" i="200" s="1"/>
  <c r="C1167" i="200" s="1"/>
  <c r="C1168" i="200" s="1"/>
  <c r="C1169" i="200" s="1"/>
  <c r="C1170" i="200" s="1"/>
  <c r="C1171" i="200" s="1"/>
  <c r="C1172" i="200" s="1"/>
  <c r="C1173" i="200" s="1"/>
  <c r="C1174" i="200" s="1"/>
  <c r="C1175" i="200" s="1"/>
  <c r="C1176" i="200" s="1"/>
  <c r="P56" i="200"/>
  <c r="M44" i="200"/>
  <c r="M45" i="200" s="1"/>
  <c r="M46" i="200" s="1"/>
  <c r="M47" i="200" s="1"/>
  <c r="M48" i="200" s="1"/>
  <c r="M49" i="200" s="1"/>
  <c r="M50" i="200" s="1"/>
  <c r="M51" i="200" s="1"/>
  <c r="M52" i="200" s="1"/>
  <c r="M53" i="200" s="1"/>
  <c r="M54" i="200" s="1"/>
  <c r="M55" i="200" s="1"/>
  <c r="J44" i="200"/>
  <c r="J45" i="200" s="1"/>
  <c r="J46" i="200" s="1"/>
  <c r="J47" i="200" s="1"/>
  <c r="J48" i="200" s="1"/>
  <c r="J49" i="200" s="1"/>
  <c r="J50" i="200" s="1"/>
  <c r="J51" i="200" s="1"/>
  <c r="J52" i="200" s="1"/>
  <c r="J53" i="200" s="1"/>
  <c r="J54" i="200" s="1"/>
  <c r="J55" i="200" s="1"/>
  <c r="G44" i="200"/>
  <c r="G45" i="200" s="1"/>
  <c r="G46" i="200" s="1"/>
  <c r="G47" i="200" s="1"/>
  <c r="G48" i="200" s="1"/>
  <c r="G49" i="200" s="1"/>
  <c r="G50" i="200" s="1"/>
  <c r="G51" i="200" s="1"/>
  <c r="G52" i="200" s="1"/>
  <c r="G53" i="200" s="1"/>
  <c r="G54" i="200" s="1"/>
  <c r="G55" i="200" s="1"/>
  <c r="C44" i="200"/>
  <c r="C45" i="200" s="1"/>
  <c r="C46" i="200" s="1"/>
  <c r="C47" i="200" s="1"/>
  <c r="C48" i="200" s="1"/>
  <c r="C49" i="200" s="1"/>
  <c r="C50" i="200" s="1"/>
  <c r="C51" i="200" s="1"/>
  <c r="C52" i="200" s="1"/>
  <c r="C53" i="200" s="1"/>
  <c r="C54" i="200" s="1"/>
  <c r="C55" i="200" s="1"/>
  <c r="P37" i="200"/>
  <c r="M25" i="200"/>
  <c r="M26" i="200" s="1"/>
  <c r="M27" i="200" s="1"/>
  <c r="M28" i="200" s="1"/>
  <c r="M29" i="200" s="1"/>
  <c r="M30" i="200" s="1"/>
  <c r="M31" i="200" s="1"/>
  <c r="M32" i="200" s="1"/>
  <c r="M33" i="200" s="1"/>
  <c r="M34" i="200" s="1"/>
  <c r="M35" i="200" s="1"/>
  <c r="M36" i="200" s="1"/>
  <c r="J25" i="200"/>
  <c r="J26" i="200" s="1"/>
  <c r="J27" i="200" s="1"/>
  <c r="J28" i="200" s="1"/>
  <c r="J29" i="200" s="1"/>
  <c r="J30" i="200" s="1"/>
  <c r="J31" i="200" s="1"/>
  <c r="J32" i="200" s="1"/>
  <c r="J33" i="200" s="1"/>
  <c r="J34" i="200" s="1"/>
  <c r="J35" i="200" s="1"/>
  <c r="J36" i="200" s="1"/>
  <c r="G25" i="200"/>
  <c r="G26" i="200" s="1"/>
  <c r="G27" i="200" s="1"/>
  <c r="G28" i="200" s="1"/>
  <c r="G29" i="200" s="1"/>
  <c r="G30" i="200" s="1"/>
  <c r="G31" i="200" s="1"/>
  <c r="G32" i="200" s="1"/>
  <c r="G33" i="200" s="1"/>
  <c r="G34" i="200" s="1"/>
  <c r="G35" i="200" s="1"/>
  <c r="G36" i="200" s="1"/>
  <c r="C25" i="200"/>
  <c r="C26" i="200" s="1"/>
  <c r="C27" i="200" s="1"/>
  <c r="C28" i="200" s="1"/>
  <c r="C29" i="200" s="1"/>
  <c r="C30" i="200" s="1"/>
  <c r="C31" i="200" s="1"/>
  <c r="C32" i="200" s="1"/>
  <c r="C33" i="200" s="1"/>
  <c r="C34" i="200" s="1"/>
  <c r="C35" i="200" s="1"/>
  <c r="C36" i="200" s="1"/>
  <c r="B21" i="200"/>
  <c r="D8" i="210" l="1"/>
  <c r="E8" i="210"/>
  <c r="N71" i="209"/>
  <c r="N7" i="200"/>
  <c r="H9" i="200"/>
  <c r="F10" i="200"/>
  <c r="H10" i="200" s="1"/>
  <c r="F16" i="200"/>
  <c r="L16" i="200"/>
  <c r="B16" i="200"/>
  <c r="E18" i="200"/>
  <c r="N63" i="209"/>
  <c r="I72" i="209"/>
  <c r="K72" i="209" s="1"/>
  <c r="F72" i="209"/>
  <c r="H72" i="209" s="1"/>
  <c r="L72" i="209"/>
  <c r="N72" i="209" s="1"/>
  <c r="N67" i="209"/>
  <c r="B63" i="209"/>
  <c r="D63" i="209" s="1"/>
  <c r="F63" i="209"/>
  <c r="E66" i="209"/>
  <c r="F67" i="209"/>
  <c r="H67" i="209" s="1"/>
  <c r="E70" i="209"/>
  <c r="F71" i="209"/>
  <c r="H71" i="209" s="1"/>
  <c r="E74" i="209"/>
  <c r="I63" i="209"/>
  <c r="I67" i="209"/>
  <c r="K67" i="209" s="1"/>
  <c r="E65" i="209"/>
  <c r="E69" i="209"/>
  <c r="E73" i="209"/>
  <c r="I71" i="209"/>
  <c r="K71" i="209" s="1"/>
  <c r="D59" i="209"/>
  <c r="E64" i="209"/>
  <c r="E68" i="209"/>
  <c r="AT438" i="208"/>
  <c r="F8" i="200"/>
  <c r="H8" i="200" s="1"/>
  <c r="L10" i="200"/>
  <c r="N10" i="200" s="1"/>
  <c r="F12" i="200"/>
  <c r="F14" i="200"/>
  <c r="L12" i="200"/>
  <c r="N12" i="200" s="1"/>
  <c r="L14" i="200"/>
  <c r="D6" i="200"/>
  <c r="L6" i="200"/>
  <c r="N6" i="200" s="1"/>
  <c r="B8" i="200"/>
  <c r="D8" i="200" s="1"/>
  <c r="B12" i="200"/>
  <c r="K10" i="200"/>
  <c r="C11" i="200"/>
  <c r="C12" i="200" s="1"/>
  <c r="M13" i="200"/>
  <c r="M14" i="200" s="1"/>
  <c r="M15" i="200" s="1"/>
  <c r="M16" i="200" s="1"/>
  <c r="K8" i="200"/>
  <c r="K12" i="200"/>
  <c r="K14" i="200"/>
  <c r="N11" i="200"/>
  <c r="G11" i="200"/>
  <c r="G12" i="200" s="1"/>
  <c r="G13" i="200" s="1"/>
  <c r="G14" i="200" s="1"/>
  <c r="K16" i="200"/>
  <c r="I15" i="200"/>
  <c r="K15" i="200" s="1"/>
  <c r="I6" i="200"/>
  <c r="B7" i="200"/>
  <c r="D7" i="200" s="1"/>
  <c r="F7" i="200"/>
  <c r="H7" i="200" s="1"/>
  <c r="L9" i="200"/>
  <c r="N9" i="200" s="1"/>
  <c r="B11" i="200"/>
  <c r="F11" i="200"/>
  <c r="L13" i="200"/>
  <c r="B15" i="200"/>
  <c r="F15" i="200"/>
  <c r="L17" i="200"/>
  <c r="I7" i="200"/>
  <c r="K7" i="200" s="1"/>
  <c r="I11" i="200"/>
  <c r="K11" i="200" s="1"/>
  <c r="F6" i="200"/>
  <c r="L8" i="200"/>
  <c r="N8" i="200" s="1"/>
  <c r="I9" i="200"/>
  <c r="K9" i="200" s="1"/>
  <c r="B10" i="200"/>
  <c r="D10" i="200" s="1"/>
  <c r="I13" i="200"/>
  <c r="K13" i="200" s="1"/>
  <c r="B14" i="200"/>
  <c r="I17" i="200"/>
  <c r="K17" i="200" s="1"/>
  <c r="B9" i="200"/>
  <c r="D9" i="200" s="1"/>
  <c r="B13" i="200"/>
  <c r="E36" i="200"/>
  <c r="E32" i="200"/>
  <c r="E28" i="200"/>
  <c r="B25" i="200"/>
  <c r="E31" i="200"/>
  <c r="E33" i="200"/>
  <c r="E29" i="200"/>
  <c r="E25" i="200"/>
  <c r="Q21" i="200"/>
  <c r="B40" i="200"/>
  <c r="E34" i="200"/>
  <c r="E30" i="200"/>
  <c r="E26" i="200"/>
  <c r="D21" i="200"/>
  <c r="E35" i="200"/>
  <c r="E27" i="200"/>
  <c r="D11" i="200" l="1"/>
  <c r="H11" i="200"/>
  <c r="O11" i="200" s="1"/>
  <c r="N13" i="200"/>
  <c r="H12" i="200"/>
  <c r="O12" i="200" s="1"/>
  <c r="O72" i="209"/>
  <c r="O9" i="200"/>
  <c r="Q9" i="200" s="1"/>
  <c r="I64" i="209"/>
  <c r="K64" i="209" s="1"/>
  <c r="L64" i="209"/>
  <c r="F64" i="209"/>
  <c r="H64" i="209" s="1"/>
  <c r="F73" i="209"/>
  <c r="H73" i="209" s="1"/>
  <c r="I73" i="209"/>
  <c r="K73" i="209" s="1"/>
  <c r="L73" i="209"/>
  <c r="N73" i="209" s="1"/>
  <c r="K63" i="209"/>
  <c r="O67" i="209"/>
  <c r="B73" i="209"/>
  <c r="D73" i="209" s="1"/>
  <c r="B69" i="209"/>
  <c r="D69" i="209" s="1"/>
  <c r="B65" i="209"/>
  <c r="D65" i="209" s="1"/>
  <c r="B74" i="209"/>
  <c r="D74" i="209" s="1"/>
  <c r="B70" i="209"/>
  <c r="D70" i="209" s="1"/>
  <c r="B66" i="209"/>
  <c r="D66" i="209" s="1"/>
  <c r="B68" i="209"/>
  <c r="B64" i="209"/>
  <c r="D64" i="209" s="1"/>
  <c r="B71" i="209"/>
  <c r="D71" i="209" s="1"/>
  <c r="B67" i="209"/>
  <c r="D67" i="209" s="1"/>
  <c r="B72" i="209"/>
  <c r="D72" i="209" s="1"/>
  <c r="Q72" i="209" s="1"/>
  <c r="I68" i="209"/>
  <c r="K68" i="209" s="1"/>
  <c r="F68" i="209"/>
  <c r="H68" i="209" s="1"/>
  <c r="L68" i="209"/>
  <c r="N68" i="209" s="1"/>
  <c r="D68" i="209"/>
  <c r="F69" i="209"/>
  <c r="H69" i="209" s="1"/>
  <c r="I69" i="209"/>
  <c r="K69" i="209" s="1"/>
  <c r="L69" i="209"/>
  <c r="N69" i="209" s="1"/>
  <c r="F74" i="209"/>
  <c r="H74" i="209" s="1"/>
  <c r="L74" i="209"/>
  <c r="N74" i="209" s="1"/>
  <c r="I74" i="209"/>
  <c r="K74" i="209" s="1"/>
  <c r="F66" i="209"/>
  <c r="H66" i="209" s="1"/>
  <c r="L66" i="209"/>
  <c r="N66" i="209" s="1"/>
  <c r="I66" i="209"/>
  <c r="K66" i="209" s="1"/>
  <c r="E75" i="209"/>
  <c r="L70" i="209"/>
  <c r="N70" i="209" s="1"/>
  <c r="F70" i="209"/>
  <c r="H70" i="209" s="1"/>
  <c r="I70" i="209"/>
  <c r="K70" i="209" s="1"/>
  <c r="F65" i="209"/>
  <c r="H65" i="209" s="1"/>
  <c r="I65" i="209"/>
  <c r="K65" i="209" s="1"/>
  <c r="L65" i="209"/>
  <c r="N65" i="209" s="1"/>
  <c r="O71" i="209"/>
  <c r="H63" i="209"/>
  <c r="F18" i="200"/>
  <c r="H6" i="200"/>
  <c r="K6" i="200"/>
  <c r="I18" i="200"/>
  <c r="O8" i="200"/>
  <c r="Q8" i="200" s="1"/>
  <c r="C13" i="200"/>
  <c r="D12" i="200"/>
  <c r="O7" i="200"/>
  <c r="Q7" i="200" s="1"/>
  <c r="O10" i="200"/>
  <c r="Q10" i="200" s="1"/>
  <c r="N16" i="200"/>
  <c r="M17" i="200"/>
  <c r="N17" i="200" s="1"/>
  <c r="N15" i="200"/>
  <c r="N14" i="200"/>
  <c r="L18" i="200"/>
  <c r="H14" i="200"/>
  <c r="G15" i="200"/>
  <c r="G16" i="200" s="1"/>
  <c r="H13" i="200"/>
  <c r="L27" i="200"/>
  <c r="N27" i="200" s="1"/>
  <c r="I27" i="200"/>
  <c r="K27" i="200" s="1"/>
  <c r="F27" i="200"/>
  <c r="H27" i="200" s="1"/>
  <c r="F30" i="200"/>
  <c r="H30" i="200" s="1"/>
  <c r="L30" i="200"/>
  <c r="N30" i="200" s="1"/>
  <c r="I30" i="200"/>
  <c r="K30" i="200" s="1"/>
  <c r="E37" i="200"/>
  <c r="F25" i="200"/>
  <c r="I25" i="200"/>
  <c r="L25" i="200"/>
  <c r="D25" i="200"/>
  <c r="B33" i="200"/>
  <c r="D33" i="200" s="1"/>
  <c r="B29" i="200"/>
  <c r="D29" i="200" s="1"/>
  <c r="B32" i="200"/>
  <c r="D32" i="200" s="1"/>
  <c r="B34" i="200"/>
  <c r="D34" i="200" s="1"/>
  <c r="B30" i="200"/>
  <c r="D30" i="200" s="1"/>
  <c r="B26" i="200"/>
  <c r="D26" i="200" s="1"/>
  <c r="B35" i="200"/>
  <c r="D35" i="200" s="1"/>
  <c r="B31" i="200"/>
  <c r="D31" i="200" s="1"/>
  <c r="B27" i="200"/>
  <c r="D27" i="200" s="1"/>
  <c r="B36" i="200"/>
  <c r="D36" i="200" s="1"/>
  <c r="B28" i="200"/>
  <c r="D28" i="200" s="1"/>
  <c r="L35" i="200"/>
  <c r="N35" i="200" s="1"/>
  <c r="I35" i="200"/>
  <c r="K35" i="200" s="1"/>
  <c r="F35" i="200"/>
  <c r="H35" i="200" s="1"/>
  <c r="F34" i="200"/>
  <c r="H34" i="200" s="1"/>
  <c r="L34" i="200"/>
  <c r="N34" i="200" s="1"/>
  <c r="I34" i="200"/>
  <c r="K34" i="200" s="1"/>
  <c r="F29" i="200"/>
  <c r="H29" i="200" s="1"/>
  <c r="I29" i="200"/>
  <c r="K29" i="200" s="1"/>
  <c r="L29" i="200"/>
  <c r="N29" i="200" s="1"/>
  <c r="I28" i="200"/>
  <c r="K28" i="200" s="1"/>
  <c r="F28" i="200"/>
  <c r="H28" i="200" s="1"/>
  <c r="L28" i="200"/>
  <c r="N28" i="200" s="1"/>
  <c r="E52" i="200"/>
  <c r="E48" i="200"/>
  <c r="E44" i="200"/>
  <c r="Q40" i="200"/>
  <c r="E51" i="200"/>
  <c r="B44" i="200"/>
  <c r="E53" i="200"/>
  <c r="E49" i="200"/>
  <c r="E45" i="200"/>
  <c r="D40" i="200"/>
  <c r="E47" i="200"/>
  <c r="E54" i="200"/>
  <c r="E50" i="200"/>
  <c r="E46" i="200"/>
  <c r="E55" i="200"/>
  <c r="F33" i="200"/>
  <c r="H33" i="200" s="1"/>
  <c r="I33" i="200"/>
  <c r="K33" i="200" s="1"/>
  <c r="L33" i="200"/>
  <c r="N33" i="200" s="1"/>
  <c r="I32" i="200"/>
  <c r="K32" i="200" s="1"/>
  <c r="L32" i="200"/>
  <c r="N32" i="200" s="1"/>
  <c r="F32" i="200"/>
  <c r="H32" i="200" s="1"/>
  <c r="F26" i="200"/>
  <c r="H26" i="200" s="1"/>
  <c r="I26" i="200"/>
  <c r="K26" i="200" s="1"/>
  <c r="L26" i="200"/>
  <c r="N26" i="200" s="1"/>
  <c r="L31" i="200"/>
  <c r="N31" i="200" s="1"/>
  <c r="I31" i="200"/>
  <c r="K31" i="200" s="1"/>
  <c r="F31" i="200"/>
  <c r="H31" i="200" s="1"/>
  <c r="I36" i="200"/>
  <c r="K36" i="200" s="1"/>
  <c r="L36" i="200"/>
  <c r="N36" i="200" s="1"/>
  <c r="F36" i="200"/>
  <c r="H36" i="200" s="1"/>
  <c r="O66" i="209" l="1"/>
  <c r="Q66" i="209" s="1"/>
  <c r="Q11" i="200"/>
  <c r="O13" i="200"/>
  <c r="Q67" i="209"/>
  <c r="O65" i="209"/>
  <c r="Q65" i="209" s="1"/>
  <c r="O73" i="209"/>
  <c r="Q73" i="209" s="1"/>
  <c r="Q12" i="200"/>
  <c r="O27" i="200"/>
  <c r="Q27" i="200" s="1"/>
  <c r="D75" i="209"/>
  <c r="F75" i="209"/>
  <c r="I75" i="209"/>
  <c r="N64" i="209"/>
  <c r="N75" i="209" s="1"/>
  <c r="L75" i="209"/>
  <c r="K75" i="209"/>
  <c r="O68" i="209"/>
  <c r="Q68" i="209" s="1"/>
  <c r="Q71" i="209"/>
  <c r="O63" i="209"/>
  <c r="H75" i="209"/>
  <c r="O70" i="209"/>
  <c r="Q70" i="209" s="1"/>
  <c r="O74" i="209"/>
  <c r="Q74" i="209" s="1"/>
  <c r="O69" i="209"/>
  <c r="Q69" i="209" s="1"/>
  <c r="O26" i="200"/>
  <c r="Q26" i="200" s="1"/>
  <c r="O29" i="200"/>
  <c r="Q29" i="200" s="1"/>
  <c r="O34" i="200"/>
  <c r="O6" i="200"/>
  <c r="Q6" i="200" s="1"/>
  <c r="G17" i="200"/>
  <c r="H17" i="200" s="1"/>
  <c r="O17" i="200" s="1"/>
  <c r="H16" i="200"/>
  <c r="O16" i="200" s="1"/>
  <c r="O14" i="200"/>
  <c r="H15" i="200"/>
  <c r="O15" i="200" s="1"/>
  <c r="C14" i="200"/>
  <c r="D13" i="200"/>
  <c r="O36" i="200"/>
  <c r="Q36" i="200" s="1"/>
  <c r="O31" i="200"/>
  <c r="Q31" i="200" s="1"/>
  <c r="O32" i="200"/>
  <c r="Q32" i="200" s="1"/>
  <c r="L55" i="200"/>
  <c r="N55" i="200" s="1"/>
  <c r="I55" i="200"/>
  <c r="K55" i="200" s="1"/>
  <c r="F55" i="200"/>
  <c r="H55" i="200" s="1"/>
  <c r="L47" i="200"/>
  <c r="N47" i="200" s="1"/>
  <c r="F47" i="200"/>
  <c r="H47" i="200" s="1"/>
  <c r="I47" i="200"/>
  <c r="K47" i="200" s="1"/>
  <c r="F53" i="200"/>
  <c r="H53" i="200" s="1"/>
  <c r="I53" i="200"/>
  <c r="K53" i="200" s="1"/>
  <c r="L53" i="200"/>
  <c r="N53" i="200" s="1"/>
  <c r="Q34" i="200"/>
  <c r="O35" i="200"/>
  <c r="Q35" i="200" s="1"/>
  <c r="N25" i="200"/>
  <c r="L37" i="200"/>
  <c r="F46" i="200"/>
  <c r="H46" i="200" s="1"/>
  <c r="I46" i="200"/>
  <c r="K46" i="200" s="1"/>
  <c r="L46" i="200"/>
  <c r="N46" i="200" s="1"/>
  <c r="I44" i="200"/>
  <c r="E56" i="200"/>
  <c r="L44" i="200"/>
  <c r="D44" i="200"/>
  <c r="F44" i="200"/>
  <c r="I37" i="200"/>
  <c r="K25" i="200"/>
  <c r="F50" i="200"/>
  <c r="H50" i="200" s="1"/>
  <c r="L50" i="200"/>
  <c r="N50" i="200" s="1"/>
  <c r="I50" i="200"/>
  <c r="K50" i="200" s="1"/>
  <c r="F45" i="200"/>
  <c r="H45" i="200" s="1"/>
  <c r="I45" i="200"/>
  <c r="K45" i="200" s="1"/>
  <c r="L45" i="200"/>
  <c r="N45" i="200" s="1"/>
  <c r="B53" i="200"/>
  <c r="D53" i="200" s="1"/>
  <c r="B49" i="200"/>
  <c r="D49" i="200" s="1"/>
  <c r="B45" i="200"/>
  <c r="D45" i="200" s="1"/>
  <c r="B54" i="200"/>
  <c r="D54" i="200" s="1"/>
  <c r="B50" i="200"/>
  <c r="D50" i="200" s="1"/>
  <c r="B46" i="200"/>
  <c r="D46" i="200" s="1"/>
  <c r="B48" i="200"/>
  <c r="D48" i="200" s="1"/>
  <c r="B55" i="200"/>
  <c r="D55" i="200" s="1"/>
  <c r="B51" i="200"/>
  <c r="D51" i="200" s="1"/>
  <c r="B47" i="200"/>
  <c r="D47" i="200" s="1"/>
  <c r="B52" i="200"/>
  <c r="D52" i="200" s="1"/>
  <c r="I48" i="200"/>
  <c r="K48" i="200" s="1"/>
  <c r="L48" i="200"/>
  <c r="N48" i="200" s="1"/>
  <c r="F48" i="200"/>
  <c r="H48" i="200" s="1"/>
  <c r="O28" i="200"/>
  <c r="Q28" i="200" s="1"/>
  <c r="H25" i="200"/>
  <c r="F37" i="200"/>
  <c r="O33" i="200"/>
  <c r="Q33" i="200" s="1"/>
  <c r="F54" i="200"/>
  <c r="H54" i="200" s="1"/>
  <c r="L54" i="200"/>
  <c r="N54" i="200" s="1"/>
  <c r="I54" i="200"/>
  <c r="K54" i="200" s="1"/>
  <c r="F49" i="200"/>
  <c r="H49" i="200" s="1"/>
  <c r="I49" i="200"/>
  <c r="K49" i="200" s="1"/>
  <c r="L49" i="200"/>
  <c r="N49" i="200" s="1"/>
  <c r="L51" i="200"/>
  <c r="N51" i="200" s="1"/>
  <c r="I51" i="200"/>
  <c r="K51" i="200" s="1"/>
  <c r="F51" i="200"/>
  <c r="H51" i="200" s="1"/>
  <c r="I52" i="200"/>
  <c r="K52" i="200" s="1"/>
  <c r="L52" i="200"/>
  <c r="N52" i="200" s="1"/>
  <c r="F52" i="200"/>
  <c r="H52" i="200" s="1"/>
  <c r="O30" i="200"/>
  <c r="Q30" i="200" s="1"/>
  <c r="Q13" i="200" l="1"/>
  <c r="O64" i="209"/>
  <c r="Q64" i="209" s="1"/>
  <c r="O25" i="200"/>
  <c r="Q25" i="200" s="1"/>
  <c r="Q37" i="200" s="1"/>
  <c r="Q63" i="209"/>
  <c r="O54" i="200"/>
  <c r="Q54" i="200" s="1"/>
  <c r="O49" i="200"/>
  <c r="Q49" i="200" s="1"/>
  <c r="O47" i="200"/>
  <c r="Q47" i="200" s="1"/>
  <c r="D14" i="200"/>
  <c r="Q14" i="200" s="1"/>
  <c r="C15" i="200"/>
  <c r="O51" i="200"/>
  <c r="Q51" i="200" s="1"/>
  <c r="O50" i="200"/>
  <c r="Q50" i="200" s="1"/>
  <c r="O46" i="200"/>
  <c r="Q46" i="200" s="1"/>
  <c r="O45" i="200"/>
  <c r="Q45" i="200" s="1"/>
  <c r="H44" i="200"/>
  <c r="F56" i="200"/>
  <c r="I56" i="200"/>
  <c r="K44" i="200"/>
  <c r="O53" i="200"/>
  <c r="Q53" i="200" s="1"/>
  <c r="O55" i="200"/>
  <c r="Q55" i="200" s="1"/>
  <c r="O52" i="200"/>
  <c r="Q52" i="200" s="1"/>
  <c r="O48" i="200"/>
  <c r="Q48" i="200" s="1"/>
  <c r="L56" i="200"/>
  <c r="N44" i="200"/>
  <c r="Q75" i="209" l="1"/>
  <c r="I8" i="210" s="1"/>
  <c r="O75" i="209"/>
  <c r="C16" i="200"/>
  <c r="D15" i="200"/>
  <c r="Q15" i="200" s="1"/>
  <c r="O44" i="200"/>
  <c r="Q44" i="200" s="1"/>
  <c r="Q56" i="200" s="1"/>
  <c r="C17" i="200" l="1"/>
  <c r="D17" i="200" s="1"/>
  <c r="Q17" i="200" s="1"/>
  <c r="D16" i="200"/>
  <c r="Q16" i="200" s="1"/>
  <c r="Q18" i="200" l="1"/>
  <c r="P2792" i="200" l="1"/>
  <c r="M2780" i="200"/>
  <c r="M2781" i="200" s="1"/>
  <c r="M2782" i="200" s="1"/>
  <c r="M2783" i="200" s="1"/>
  <c r="M2784" i="200" s="1"/>
  <c r="M2785" i="200" s="1"/>
  <c r="M2786" i="200" s="1"/>
  <c r="M2787" i="200" s="1"/>
  <c r="M2788" i="200" s="1"/>
  <c r="M2789" i="200" s="1"/>
  <c r="M2790" i="200" s="1"/>
  <c r="M2791" i="200" s="1"/>
  <c r="J2780" i="200"/>
  <c r="J2781" i="200" s="1"/>
  <c r="J2782" i="200" s="1"/>
  <c r="J2783" i="200" s="1"/>
  <c r="J2784" i="200" s="1"/>
  <c r="J2785" i="200" s="1"/>
  <c r="J2786" i="200" s="1"/>
  <c r="J2787" i="200" s="1"/>
  <c r="J2788" i="200" s="1"/>
  <c r="J2789" i="200" s="1"/>
  <c r="J2790" i="200" s="1"/>
  <c r="J2791" i="200" s="1"/>
  <c r="G2780" i="200"/>
  <c r="G2781" i="200" s="1"/>
  <c r="G2782" i="200" s="1"/>
  <c r="G2783" i="200" s="1"/>
  <c r="G2784" i="200" s="1"/>
  <c r="G2785" i="200" s="1"/>
  <c r="G2786" i="200" s="1"/>
  <c r="G2787" i="200" s="1"/>
  <c r="G2788" i="200" s="1"/>
  <c r="G2789" i="200" s="1"/>
  <c r="G2790" i="200" s="1"/>
  <c r="G2791" i="200" s="1"/>
  <c r="C2780" i="200"/>
  <c r="C2781" i="200" s="1"/>
  <c r="C2782" i="200" s="1"/>
  <c r="C2783" i="200" s="1"/>
  <c r="C2784" i="200" s="1"/>
  <c r="C2785" i="200" s="1"/>
  <c r="C2786" i="200" s="1"/>
  <c r="C2787" i="200" s="1"/>
  <c r="C2788" i="200" s="1"/>
  <c r="C2789" i="200" s="1"/>
  <c r="C2790" i="200" s="1"/>
  <c r="C2791" i="200" s="1"/>
  <c r="P2773" i="200"/>
  <c r="M2761" i="200"/>
  <c r="M2762" i="200" s="1"/>
  <c r="M2763" i="200" s="1"/>
  <c r="M2764" i="200" s="1"/>
  <c r="M2765" i="200" s="1"/>
  <c r="M2766" i="200" s="1"/>
  <c r="M2767" i="200" s="1"/>
  <c r="M2768" i="200" s="1"/>
  <c r="M2769" i="200" s="1"/>
  <c r="M2770" i="200" s="1"/>
  <c r="M2771" i="200" s="1"/>
  <c r="M2772" i="200" s="1"/>
  <c r="J2761" i="200"/>
  <c r="J2762" i="200" s="1"/>
  <c r="J2763" i="200" s="1"/>
  <c r="J2764" i="200" s="1"/>
  <c r="J2765" i="200" s="1"/>
  <c r="J2766" i="200" s="1"/>
  <c r="J2767" i="200" s="1"/>
  <c r="J2768" i="200" s="1"/>
  <c r="J2769" i="200" s="1"/>
  <c r="J2770" i="200" s="1"/>
  <c r="J2771" i="200" s="1"/>
  <c r="J2772" i="200" s="1"/>
  <c r="G2761" i="200"/>
  <c r="G2762" i="200" s="1"/>
  <c r="G2763" i="200" s="1"/>
  <c r="G2764" i="200" s="1"/>
  <c r="G2765" i="200" s="1"/>
  <c r="G2766" i="200" s="1"/>
  <c r="G2767" i="200" s="1"/>
  <c r="G2768" i="200" s="1"/>
  <c r="G2769" i="200" s="1"/>
  <c r="G2770" i="200" s="1"/>
  <c r="G2771" i="200" s="1"/>
  <c r="G2772" i="200" s="1"/>
  <c r="C2761" i="200"/>
  <c r="C2762" i="200" s="1"/>
  <c r="C2763" i="200" s="1"/>
  <c r="C2764" i="200" s="1"/>
  <c r="C2765" i="200" s="1"/>
  <c r="C2766" i="200" s="1"/>
  <c r="C2767" i="200" s="1"/>
  <c r="C2768" i="200" s="1"/>
  <c r="C2769" i="200" s="1"/>
  <c r="C2770" i="200" s="1"/>
  <c r="C2771" i="200" s="1"/>
  <c r="C2772" i="200" s="1"/>
  <c r="P2754" i="200"/>
  <c r="M2742" i="200"/>
  <c r="M2743" i="200" s="1"/>
  <c r="M2744" i="200" s="1"/>
  <c r="M2745" i="200" s="1"/>
  <c r="M2746" i="200" s="1"/>
  <c r="M2747" i="200" s="1"/>
  <c r="M2748" i="200" s="1"/>
  <c r="M2749" i="200" s="1"/>
  <c r="M2750" i="200" s="1"/>
  <c r="M2751" i="200" s="1"/>
  <c r="M2752" i="200" s="1"/>
  <c r="M2753" i="200" s="1"/>
  <c r="J2742" i="200"/>
  <c r="J2743" i="200" s="1"/>
  <c r="J2744" i="200" s="1"/>
  <c r="J2745" i="200" s="1"/>
  <c r="J2746" i="200" s="1"/>
  <c r="J2747" i="200" s="1"/>
  <c r="J2748" i="200" s="1"/>
  <c r="J2749" i="200" s="1"/>
  <c r="J2750" i="200" s="1"/>
  <c r="J2751" i="200" s="1"/>
  <c r="J2752" i="200" s="1"/>
  <c r="J2753" i="200" s="1"/>
  <c r="G2742" i="200"/>
  <c r="G2743" i="200" s="1"/>
  <c r="G2744" i="200" s="1"/>
  <c r="G2745" i="200" s="1"/>
  <c r="G2746" i="200" s="1"/>
  <c r="G2747" i="200" s="1"/>
  <c r="G2748" i="200" s="1"/>
  <c r="G2749" i="200" s="1"/>
  <c r="G2750" i="200" s="1"/>
  <c r="G2751" i="200" s="1"/>
  <c r="G2752" i="200" s="1"/>
  <c r="G2753" i="200" s="1"/>
  <c r="C2742" i="200"/>
  <c r="C2743" i="200" s="1"/>
  <c r="C2744" i="200" s="1"/>
  <c r="C2745" i="200" s="1"/>
  <c r="C2746" i="200" s="1"/>
  <c r="C2747" i="200" s="1"/>
  <c r="C2748" i="200" s="1"/>
  <c r="C2749" i="200" s="1"/>
  <c r="C2750" i="200" s="1"/>
  <c r="C2751" i="200" s="1"/>
  <c r="C2752" i="200" s="1"/>
  <c r="C2753" i="200" s="1"/>
  <c r="P2735" i="200"/>
  <c r="M2723" i="200"/>
  <c r="M2724" i="200" s="1"/>
  <c r="M2725" i="200" s="1"/>
  <c r="M2726" i="200" s="1"/>
  <c r="M2727" i="200" s="1"/>
  <c r="M2728" i="200" s="1"/>
  <c r="M2729" i="200" s="1"/>
  <c r="M2730" i="200" s="1"/>
  <c r="M2731" i="200" s="1"/>
  <c r="M2732" i="200" s="1"/>
  <c r="M2733" i="200" s="1"/>
  <c r="M2734" i="200" s="1"/>
  <c r="J2723" i="200"/>
  <c r="J2724" i="200" s="1"/>
  <c r="J2725" i="200" s="1"/>
  <c r="J2726" i="200" s="1"/>
  <c r="J2727" i="200" s="1"/>
  <c r="J2728" i="200" s="1"/>
  <c r="J2729" i="200" s="1"/>
  <c r="J2730" i="200" s="1"/>
  <c r="J2731" i="200" s="1"/>
  <c r="J2732" i="200" s="1"/>
  <c r="J2733" i="200" s="1"/>
  <c r="J2734" i="200" s="1"/>
  <c r="G2723" i="200"/>
  <c r="G2724" i="200" s="1"/>
  <c r="G2725" i="200" s="1"/>
  <c r="G2726" i="200" s="1"/>
  <c r="G2727" i="200" s="1"/>
  <c r="G2728" i="200" s="1"/>
  <c r="G2729" i="200" s="1"/>
  <c r="G2730" i="200" s="1"/>
  <c r="G2731" i="200" s="1"/>
  <c r="G2732" i="200" s="1"/>
  <c r="G2733" i="200" s="1"/>
  <c r="G2734" i="200" s="1"/>
  <c r="C2723" i="200"/>
  <c r="C2724" i="200" s="1"/>
  <c r="C2725" i="200" s="1"/>
  <c r="C2726" i="200" s="1"/>
  <c r="C2727" i="200" s="1"/>
  <c r="C2728" i="200" s="1"/>
  <c r="C2729" i="200" s="1"/>
  <c r="C2730" i="200" s="1"/>
  <c r="C2731" i="200" s="1"/>
  <c r="C2732" i="200" s="1"/>
  <c r="C2733" i="200" s="1"/>
  <c r="C2734" i="200" s="1"/>
  <c r="P2716" i="200"/>
  <c r="J2705" i="200"/>
  <c r="J2706" i="200" s="1"/>
  <c r="J2707" i="200" s="1"/>
  <c r="J2708" i="200" s="1"/>
  <c r="J2709" i="200" s="1"/>
  <c r="J2710" i="200" s="1"/>
  <c r="J2711" i="200" s="1"/>
  <c r="J2712" i="200" s="1"/>
  <c r="J2713" i="200" s="1"/>
  <c r="J2714" i="200" s="1"/>
  <c r="J2715" i="200" s="1"/>
  <c r="M2704" i="200"/>
  <c r="M2705" i="200" s="1"/>
  <c r="M2706" i="200" s="1"/>
  <c r="M2707" i="200" s="1"/>
  <c r="J2704" i="200"/>
  <c r="G2704" i="200"/>
  <c r="G2705" i="200" s="1"/>
  <c r="G2706" i="200" s="1"/>
  <c r="G2707" i="200" s="1"/>
  <c r="G2708" i="200" s="1"/>
  <c r="G2709" i="200" s="1"/>
  <c r="G2710" i="200" s="1"/>
  <c r="G2711" i="200" s="1"/>
  <c r="G2712" i="200" s="1"/>
  <c r="G2713" i="200" s="1"/>
  <c r="G2714" i="200" s="1"/>
  <c r="G2715" i="200" s="1"/>
  <c r="C2704" i="200"/>
  <c r="C2705" i="200" s="1"/>
  <c r="C2706" i="200" s="1"/>
  <c r="C2707" i="200" s="1"/>
  <c r="C2708" i="200" s="1"/>
  <c r="C2709" i="200" s="1"/>
  <c r="C2710" i="200" s="1"/>
  <c r="C2711" i="200" s="1"/>
  <c r="C2712" i="200" s="1"/>
  <c r="C2713" i="200" s="1"/>
  <c r="C2714" i="200" s="1"/>
  <c r="C2715" i="200" s="1"/>
  <c r="P2697" i="200"/>
  <c r="M2685" i="200"/>
  <c r="M2686" i="200" s="1"/>
  <c r="M2687" i="200" s="1"/>
  <c r="M2688" i="200" s="1"/>
  <c r="M2689" i="200" s="1"/>
  <c r="M2690" i="200" s="1"/>
  <c r="M2691" i="200" s="1"/>
  <c r="M2692" i="200" s="1"/>
  <c r="M2693" i="200" s="1"/>
  <c r="M2694" i="200" s="1"/>
  <c r="M2695" i="200" s="1"/>
  <c r="M2696" i="200" s="1"/>
  <c r="J2685" i="200"/>
  <c r="J2686" i="200" s="1"/>
  <c r="J2687" i="200" s="1"/>
  <c r="J2688" i="200" s="1"/>
  <c r="J2689" i="200" s="1"/>
  <c r="J2690" i="200" s="1"/>
  <c r="J2691" i="200" s="1"/>
  <c r="J2692" i="200" s="1"/>
  <c r="J2693" i="200" s="1"/>
  <c r="J2694" i="200" s="1"/>
  <c r="J2695" i="200" s="1"/>
  <c r="J2696" i="200" s="1"/>
  <c r="G2685" i="200"/>
  <c r="G2686" i="200" s="1"/>
  <c r="G2687" i="200" s="1"/>
  <c r="G2688" i="200" s="1"/>
  <c r="G2689" i="200" s="1"/>
  <c r="G2690" i="200" s="1"/>
  <c r="G2691" i="200" s="1"/>
  <c r="G2692" i="200" s="1"/>
  <c r="G2693" i="200" s="1"/>
  <c r="G2694" i="200" s="1"/>
  <c r="G2695" i="200" s="1"/>
  <c r="G2696" i="200" s="1"/>
  <c r="C2685" i="200"/>
  <c r="C2686" i="200" s="1"/>
  <c r="C2687" i="200" s="1"/>
  <c r="C2688" i="200" s="1"/>
  <c r="C2689" i="200" s="1"/>
  <c r="C2690" i="200" s="1"/>
  <c r="C2691" i="200" s="1"/>
  <c r="C2692" i="200" s="1"/>
  <c r="C2693" i="200" s="1"/>
  <c r="C2694" i="200" s="1"/>
  <c r="C2695" i="200" s="1"/>
  <c r="C2696" i="200" s="1"/>
  <c r="P2678" i="200"/>
  <c r="M2666" i="200"/>
  <c r="M2667" i="200" s="1"/>
  <c r="M2668" i="200" s="1"/>
  <c r="M2669" i="200" s="1"/>
  <c r="M2670" i="200" s="1"/>
  <c r="M2671" i="200" s="1"/>
  <c r="M2672" i="200" s="1"/>
  <c r="M2673" i="200" s="1"/>
  <c r="M2674" i="200" s="1"/>
  <c r="M2675" i="200" s="1"/>
  <c r="M2676" i="200" s="1"/>
  <c r="M2677" i="200" s="1"/>
  <c r="J2666" i="200"/>
  <c r="F145" i="204" s="1"/>
  <c r="G2666" i="200"/>
  <c r="G2667" i="200" s="1"/>
  <c r="G2668" i="200" s="1"/>
  <c r="G2669" i="200" s="1"/>
  <c r="G2670" i="200" s="1"/>
  <c r="G2671" i="200" s="1"/>
  <c r="G2672" i="200" s="1"/>
  <c r="G2673" i="200" s="1"/>
  <c r="G2674" i="200" s="1"/>
  <c r="G2675" i="200" s="1"/>
  <c r="G2676" i="200" s="1"/>
  <c r="G2677" i="200" s="1"/>
  <c r="C2666" i="200"/>
  <c r="C2667" i="200" s="1"/>
  <c r="C2668" i="200" s="1"/>
  <c r="C2669" i="200" s="1"/>
  <c r="C2670" i="200" s="1"/>
  <c r="C2671" i="200" s="1"/>
  <c r="C2672" i="200" s="1"/>
  <c r="C2673" i="200" s="1"/>
  <c r="C2674" i="200" s="1"/>
  <c r="C2675" i="200" s="1"/>
  <c r="C2676" i="200" s="1"/>
  <c r="C2677" i="200" s="1"/>
  <c r="P2659" i="200"/>
  <c r="M2647" i="200"/>
  <c r="M2648" i="200" s="1"/>
  <c r="M2649" i="200" s="1"/>
  <c r="M2650" i="200" s="1"/>
  <c r="M2651" i="200" s="1"/>
  <c r="M2652" i="200" s="1"/>
  <c r="M2653" i="200" s="1"/>
  <c r="M2654" i="200" s="1"/>
  <c r="M2655" i="200" s="1"/>
  <c r="M2656" i="200" s="1"/>
  <c r="M2657" i="200" s="1"/>
  <c r="M2658" i="200" s="1"/>
  <c r="J2647" i="200"/>
  <c r="J2648" i="200" s="1"/>
  <c r="J2649" i="200" s="1"/>
  <c r="J2650" i="200" s="1"/>
  <c r="J2651" i="200" s="1"/>
  <c r="J2652" i="200" s="1"/>
  <c r="J2653" i="200" s="1"/>
  <c r="J2654" i="200" s="1"/>
  <c r="J2655" i="200" s="1"/>
  <c r="J2656" i="200" s="1"/>
  <c r="J2657" i="200" s="1"/>
  <c r="J2658" i="200" s="1"/>
  <c r="G2647" i="200"/>
  <c r="G2648" i="200" s="1"/>
  <c r="G2649" i="200" s="1"/>
  <c r="G2650" i="200" s="1"/>
  <c r="G2651" i="200" s="1"/>
  <c r="G2652" i="200" s="1"/>
  <c r="G2653" i="200" s="1"/>
  <c r="G2654" i="200" s="1"/>
  <c r="G2655" i="200" s="1"/>
  <c r="G2656" i="200" s="1"/>
  <c r="G2657" i="200" s="1"/>
  <c r="G2658" i="200" s="1"/>
  <c r="C2647" i="200"/>
  <c r="C2648" i="200" s="1"/>
  <c r="C2649" i="200" s="1"/>
  <c r="C2650" i="200" s="1"/>
  <c r="C2651" i="200" s="1"/>
  <c r="C2652" i="200" s="1"/>
  <c r="C2653" i="200" s="1"/>
  <c r="C2654" i="200" s="1"/>
  <c r="C2655" i="200" s="1"/>
  <c r="C2656" i="200" s="1"/>
  <c r="C2657" i="200" s="1"/>
  <c r="C2658" i="200" s="1"/>
  <c r="P2640" i="200"/>
  <c r="M2628" i="200"/>
  <c r="M2629" i="200" s="1"/>
  <c r="M2630" i="200" s="1"/>
  <c r="M2631" i="200" s="1"/>
  <c r="M2632" i="200" s="1"/>
  <c r="M2633" i="200" s="1"/>
  <c r="M2634" i="200" s="1"/>
  <c r="M2635" i="200" s="1"/>
  <c r="M2636" i="200" s="1"/>
  <c r="M2637" i="200" s="1"/>
  <c r="M2638" i="200" s="1"/>
  <c r="M2639" i="200" s="1"/>
  <c r="J2628" i="200"/>
  <c r="J2629" i="200" s="1"/>
  <c r="J2630" i="200" s="1"/>
  <c r="J2631" i="200" s="1"/>
  <c r="J2632" i="200" s="1"/>
  <c r="J2633" i="200" s="1"/>
  <c r="J2634" i="200" s="1"/>
  <c r="J2635" i="200" s="1"/>
  <c r="J2636" i="200" s="1"/>
  <c r="J2637" i="200" s="1"/>
  <c r="J2638" i="200" s="1"/>
  <c r="J2639" i="200" s="1"/>
  <c r="G2628" i="200"/>
  <c r="G2629" i="200" s="1"/>
  <c r="G2630" i="200" s="1"/>
  <c r="G2631" i="200" s="1"/>
  <c r="G2632" i="200" s="1"/>
  <c r="G2633" i="200" s="1"/>
  <c r="G2634" i="200" s="1"/>
  <c r="G2635" i="200" s="1"/>
  <c r="G2636" i="200" s="1"/>
  <c r="G2637" i="200" s="1"/>
  <c r="G2638" i="200" s="1"/>
  <c r="G2639" i="200" s="1"/>
  <c r="C2628" i="200"/>
  <c r="C2629" i="200" s="1"/>
  <c r="C2630" i="200" s="1"/>
  <c r="C2631" i="200" s="1"/>
  <c r="C2632" i="200" s="1"/>
  <c r="C2633" i="200" s="1"/>
  <c r="C2634" i="200" s="1"/>
  <c r="C2635" i="200" s="1"/>
  <c r="C2636" i="200" s="1"/>
  <c r="C2637" i="200" s="1"/>
  <c r="C2638" i="200" s="1"/>
  <c r="C2639" i="200" s="1"/>
  <c r="P2621" i="200"/>
  <c r="M2609" i="200"/>
  <c r="M2610" i="200" s="1"/>
  <c r="M2611" i="200" s="1"/>
  <c r="M2612" i="200" s="1"/>
  <c r="M2613" i="200" s="1"/>
  <c r="M2614" i="200" s="1"/>
  <c r="M2615" i="200" s="1"/>
  <c r="M2616" i="200" s="1"/>
  <c r="M2617" i="200" s="1"/>
  <c r="M2618" i="200" s="1"/>
  <c r="M2619" i="200" s="1"/>
  <c r="M2620" i="200" s="1"/>
  <c r="J2609" i="200"/>
  <c r="J2610" i="200" s="1"/>
  <c r="J2611" i="200" s="1"/>
  <c r="J2612" i="200" s="1"/>
  <c r="J2613" i="200" s="1"/>
  <c r="J2614" i="200" s="1"/>
  <c r="J2615" i="200" s="1"/>
  <c r="J2616" i="200" s="1"/>
  <c r="J2617" i="200" s="1"/>
  <c r="J2618" i="200" s="1"/>
  <c r="J2619" i="200" s="1"/>
  <c r="J2620" i="200" s="1"/>
  <c r="G2609" i="200"/>
  <c r="E142" i="204" s="1"/>
  <c r="C2609" i="200"/>
  <c r="C2610" i="200" s="1"/>
  <c r="C2611" i="200" s="1"/>
  <c r="C2612" i="200" s="1"/>
  <c r="C2613" i="200" s="1"/>
  <c r="C2614" i="200" s="1"/>
  <c r="C2615" i="200" s="1"/>
  <c r="C2616" i="200" s="1"/>
  <c r="C2617" i="200" s="1"/>
  <c r="C2618" i="200" s="1"/>
  <c r="C2619" i="200" s="1"/>
  <c r="C2620" i="200" s="1"/>
  <c r="P2602" i="200"/>
  <c r="M2590" i="200"/>
  <c r="M2591" i="200" s="1"/>
  <c r="M2592" i="200" s="1"/>
  <c r="M2593" i="200" s="1"/>
  <c r="M2594" i="200" s="1"/>
  <c r="M2595" i="200" s="1"/>
  <c r="M2596" i="200" s="1"/>
  <c r="M2597" i="200" s="1"/>
  <c r="M2598" i="200" s="1"/>
  <c r="M2599" i="200" s="1"/>
  <c r="M2600" i="200" s="1"/>
  <c r="M2601" i="200" s="1"/>
  <c r="J2590" i="200"/>
  <c r="J2591" i="200" s="1"/>
  <c r="J2592" i="200" s="1"/>
  <c r="J2593" i="200" s="1"/>
  <c r="J2594" i="200" s="1"/>
  <c r="J2595" i="200" s="1"/>
  <c r="J2596" i="200" s="1"/>
  <c r="J2597" i="200" s="1"/>
  <c r="J2598" i="200" s="1"/>
  <c r="J2599" i="200" s="1"/>
  <c r="J2600" i="200" s="1"/>
  <c r="J2601" i="200" s="1"/>
  <c r="G2590" i="200"/>
  <c r="G2591" i="200" s="1"/>
  <c r="G2592" i="200" s="1"/>
  <c r="G2593" i="200" s="1"/>
  <c r="G2594" i="200" s="1"/>
  <c r="G2595" i="200" s="1"/>
  <c r="G2596" i="200" s="1"/>
  <c r="G2597" i="200" s="1"/>
  <c r="G2598" i="200" s="1"/>
  <c r="G2599" i="200" s="1"/>
  <c r="G2600" i="200" s="1"/>
  <c r="G2601" i="200" s="1"/>
  <c r="C2590" i="200"/>
  <c r="C2591" i="200" s="1"/>
  <c r="C2592" i="200" s="1"/>
  <c r="C2593" i="200" s="1"/>
  <c r="P2583" i="200"/>
  <c r="M2571" i="200"/>
  <c r="M2572" i="200" s="1"/>
  <c r="M2573" i="200" s="1"/>
  <c r="M2574" i="200" s="1"/>
  <c r="M2575" i="200" s="1"/>
  <c r="M2576" i="200" s="1"/>
  <c r="M2577" i="200" s="1"/>
  <c r="M2578" i="200" s="1"/>
  <c r="M2579" i="200" s="1"/>
  <c r="M2580" i="200" s="1"/>
  <c r="M2581" i="200" s="1"/>
  <c r="M2582" i="200" s="1"/>
  <c r="J2571" i="200"/>
  <c r="J2572" i="200" s="1"/>
  <c r="J2573" i="200" s="1"/>
  <c r="J2574" i="200" s="1"/>
  <c r="J2575" i="200" s="1"/>
  <c r="J2576" i="200" s="1"/>
  <c r="J2577" i="200" s="1"/>
  <c r="J2578" i="200" s="1"/>
  <c r="J2579" i="200" s="1"/>
  <c r="J2580" i="200" s="1"/>
  <c r="J2581" i="200" s="1"/>
  <c r="J2582" i="200" s="1"/>
  <c r="G2571" i="200"/>
  <c r="G2572" i="200" s="1"/>
  <c r="G2573" i="200" s="1"/>
  <c r="G2574" i="200" s="1"/>
  <c r="G2575" i="200" s="1"/>
  <c r="G2576" i="200" s="1"/>
  <c r="G2577" i="200" s="1"/>
  <c r="G2578" i="200" s="1"/>
  <c r="G2579" i="200" s="1"/>
  <c r="G2580" i="200" s="1"/>
  <c r="G2581" i="200" s="1"/>
  <c r="G2582" i="200" s="1"/>
  <c r="C2571" i="200"/>
  <c r="C2572" i="200" s="1"/>
  <c r="C2573" i="200" s="1"/>
  <c r="C2574" i="200" s="1"/>
  <c r="C2575" i="200" s="1"/>
  <c r="C2576" i="200" s="1"/>
  <c r="C2577" i="200" s="1"/>
  <c r="C2578" i="200" s="1"/>
  <c r="C2579" i="200" s="1"/>
  <c r="C2580" i="200" s="1"/>
  <c r="C2581" i="200" s="1"/>
  <c r="C2582" i="200" s="1"/>
  <c r="P2564" i="200"/>
  <c r="M2552" i="200"/>
  <c r="M2553" i="200" s="1"/>
  <c r="M2554" i="200" s="1"/>
  <c r="M2555" i="200" s="1"/>
  <c r="M2556" i="200" s="1"/>
  <c r="M2557" i="200" s="1"/>
  <c r="M2558" i="200" s="1"/>
  <c r="M2559" i="200" s="1"/>
  <c r="M2560" i="200" s="1"/>
  <c r="M2561" i="200" s="1"/>
  <c r="M2562" i="200" s="1"/>
  <c r="M2563" i="200" s="1"/>
  <c r="J2552" i="200"/>
  <c r="J2553" i="200" s="1"/>
  <c r="J2554" i="200" s="1"/>
  <c r="J2555" i="200" s="1"/>
  <c r="J2556" i="200" s="1"/>
  <c r="J2557" i="200" s="1"/>
  <c r="J2558" i="200" s="1"/>
  <c r="J2559" i="200" s="1"/>
  <c r="J2560" i="200" s="1"/>
  <c r="J2561" i="200" s="1"/>
  <c r="J2562" i="200" s="1"/>
  <c r="J2563" i="200" s="1"/>
  <c r="G2552" i="200"/>
  <c r="G2553" i="200" s="1"/>
  <c r="G2554" i="200" s="1"/>
  <c r="G2555" i="200" s="1"/>
  <c r="G2556" i="200" s="1"/>
  <c r="G2557" i="200" s="1"/>
  <c r="G2558" i="200" s="1"/>
  <c r="G2559" i="200" s="1"/>
  <c r="G2560" i="200" s="1"/>
  <c r="G2561" i="200" s="1"/>
  <c r="G2562" i="200" s="1"/>
  <c r="G2563" i="200" s="1"/>
  <c r="C2552" i="200"/>
  <c r="C2553" i="200" s="1"/>
  <c r="C2554" i="200" s="1"/>
  <c r="C2555" i="200" s="1"/>
  <c r="C2556" i="200" s="1"/>
  <c r="C2557" i="200" s="1"/>
  <c r="C2558" i="200" s="1"/>
  <c r="C2559" i="200" s="1"/>
  <c r="C2560" i="200" s="1"/>
  <c r="C2561" i="200" s="1"/>
  <c r="C2562" i="200" s="1"/>
  <c r="C2563" i="200" s="1"/>
  <c r="P2545" i="200"/>
  <c r="M2533" i="200"/>
  <c r="M2534" i="200" s="1"/>
  <c r="M2535" i="200" s="1"/>
  <c r="M2536" i="200" s="1"/>
  <c r="M2537" i="200" s="1"/>
  <c r="M2538" i="200" s="1"/>
  <c r="M2539" i="200" s="1"/>
  <c r="M2540" i="200" s="1"/>
  <c r="M2541" i="200" s="1"/>
  <c r="M2542" i="200" s="1"/>
  <c r="M2543" i="200" s="1"/>
  <c r="M2544" i="200" s="1"/>
  <c r="J2533" i="200"/>
  <c r="J2534" i="200" s="1"/>
  <c r="J2535" i="200" s="1"/>
  <c r="J2536" i="200" s="1"/>
  <c r="J2537" i="200" s="1"/>
  <c r="J2538" i="200" s="1"/>
  <c r="J2539" i="200" s="1"/>
  <c r="J2540" i="200" s="1"/>
  <c r="J2541" i="200" s="1"/>
  <c r="J2542" i="200" s="1"/>
  <c r="J2543" i="200" s="1"/>
  <c r="J2544" i="200" s="1"/>
  <c r="G2533" i="200"/>
  <c r="G2534" i="200" s="1"/>
  <c r="G2535" i="200" s="1"/>
  <c r="G2536" i="200" s="1"/>
  <c r="G2537" i="200" s="1"/>
  <c r="G2538" i="200" s="1"/>
  <c r="G2539" i="200" s="1"/>
  <c r="G2540" i="200" s="1"/>
  <c r="G2541" i="200" s="1"/>
  <c r="G2542" i="200" s="1"/>
  <c r="G2543" i="200" s="1"/>
  <c r="G2544" i="200" s="1"/>
  <c r="C2533" i="200"/>
  <c r="C2534" i="200" s="1"/>
  <c r="C2535" i="200" s="1"/>
  <c r="C2536" i="200" s="1"/>
  <c r="C2537" i="200" s="1"/>
  <c r="C2538" i="200" s="1"/>
  <c r="C2539" i="200" s="1"/>
  <c r="C2540" i="200" s="1"/>
  <c r="C2541" i="200" s="1"/>
  <c r="C2542" i="200" s="1"/>
  <c r="C2543" i="200" s="1"/>
  <c r="C2544" i="200" s="1"/>
  <c r="P2526" i="200"/>
  <c r="M2514" i="200"/>
  <c r="M2515" i="200" s="1"/>
  <c r="M2516" i="200" s="1"/>
  <c r="M2517" i="200" s="1"/>
  <c r="M2518" i="200" s="1"/>
  <c r="M2519" i="200" s="1"/>
  <c r="M2520" i="200" s="1"/>
  <c r="M2521" i="200" s="1"/>
  <c r="M2522" i="200" s="1"/>
  <c r="M2523" i="200" s="1"/>
  <c r="M2524" i="200" s="1"/>
  <c r="M2525" i="200" s="1"/>
  <c r="J2514" i="200"/>
  <c r="J2515" i="200" s="1"/>
  <c r="J2516" i="200" s="1"/>
  <c r="J2517" i="200" s="1"/>
  <c r="J2518" i="200" s="1"/>
  <c r="J2519" i="200" s="1"/>
  <c r="J2520" i="200" s="1"/>
  <c r="J2521" i="200" s="1"/>
  <c r="J2522" i="200" s="1"/>
  <c r="J2523" i="200" s="1"/>
  <c r="J2524" i="200" s="1"/>
  <c r="J2525" i="200" s="1"/>
  <c r="G2514" i="200"/>
  <c r="G2515" i="200" s="1"/>
  <c r="G2516" i="200" s="1"/>
  <c r="G2517" i="200" s="1"/>
  <c r="G2518" i="200" s="1"/>
  <c r="G2519" i="200" s="1"/>
  <c r="G2520" i="200" s="1"/>
  <c r="G2521" i="200" s="1"/>
  <c r="G2522" i="200" s="1"/>
  <c r="G2523" i="200" s="1"/>
  <c r="G2524" i="200" s="1"/>
  <c r="G2525" i="200" s="1"/>
  <c r="C2514" i="200"/>
  <c r="C2515" i="200" s="1"/>
  <c r="C2516" i="200" s="1"/>
  <c r="C2517" i="200" s="1"/>
  <c r="C2518" i="200" s="1"/>
  <c r="C2519" i="200" s="1"/>
  <c r="C2520" i="200" s="1"/>
  <c r="C2521" i="200" s="1"/>
  <c r="C2522" i="200" s="1"/>
  <c r="C2523" i="200" s="1"/>
  <c r="C2524" i="200" s="1"/>
  <c r="C2525" i="200" s="1"/>
  <c r="P2507" i="200"/>
  <c r="M2495" i="200"/>
  <c r="M2496" i="200" s="1"/>
  <c r="M2497" i="200" s="1"/>
  <c r="M2498" i="200" s="1"/>
  <c r="M2499" i="200" s="1"/>
  <c r="M2500" i="200" s="1"/>
  <c r="M2501" i="200" s="1"/>
  <c r="M2502" i="200" s="1"/>
  <c r="M2503" i="200" s="1"/>
  <c r="M2504" i="200" s="1"/>
  <c r="M2505" i="200" s="1"/>
  <c r="M2506" i="200" s="1"/>
  <c r="J2495" i="200"/>
  <c r="J2496" i="200" s="1"/>
  <c r="J2497" i="200" s="1"/>
  <c r="J2498" i="200" s="1"/>
  <c r="J2499" i="200" s="1"/>
  <c r="J2500" i="200" s="1"/>
  <c r="J2501" i="200" s="1"/>
  <c r="J2502" i="200" s="1"/>
  <c r="J2503" i="200" s="1"/>
  <c r="J2504" i="200" s="1"/>
  <c r="J2505" i="200" s="1"/>
  <c r="J2506" i="200" s="1"/>
  <c r="G2495" i="200"/>
  <c r="G2496" i="200" s="1"/>
  <c r="G2497" i="200" s="1"/>
  <c r="G2498" i="200" s="1"/>
  <c r="G2499" i="200" s="1"/>
  <c r="G2500" i="200" s="1"/>
  <c r="G2501" i="200" s="1"/>
  <c r="G2502" i="200" s="1"/>
  <c r="G2503" i="200" s="1"/>
  <c r="G2504" i="200" s="1"/>
  <c r="G2505" i="200" s="1"/>
  <c r="G2506" i="200" s="1"/>
  <c r="C2495" i="200"/>
  <c r="C2496" i="200" s="1"/>
  <c r="C2497" i="200" s="1"/>
  <c r="C2498" i="200" s="1"/>
  <c r="C2499" i="200" s="1"/>
  <c r="C2500" i="200" s="1"/>
  <c r="C2501" i="200" s="1"/>
  <c r="C2502" i="200" s="1"/>
  <c r="C2503" i="200" s="1"/>
  <c r="C2504" i="200" s="1"/>
  <c r="C2505" i="200" s="1"/>
  <c r="C2506" i="200" s="1"/>
  <c r="P2488" i="200"/>
  <c r="M2476" i="200"/>
  <c r="M2477" i="200" s="1"/>
  <c r="M2478" i="200" s="1"/>
  <c r="M2479" i="200" s="1"/>
  <c r="M2480" i="200" s="1"/>
  <c r="M2481" i="200" s="1"/>
  <c r="M2482" i="200" s="1"/>
  <c r="M2483" i="200" s="1"/>
  <c r="M2484" i="200" s="1"/>
  <c r="M2485" i="200" s="1"/>
  <c r="M2486" i="200" s="1"/>
  <c r="M2487" i="200" s="1"/>
  <c r="J2476" i="200"/>
  <c r="J2477" i="200" s="1"/>
  <c r="J2478" i="200" s="1"/>
  <c r="J2479" i="200" s="1"/>
  <c r="J2480" i="200" s="1"/>
  <c r="J2481" i="200" s="1"/>
  <c r="J2482" i="200" s="1"/>
  <c r="J2483" i="200" s="1"/>
  <c r="J2484" i="200" s="1"/>
  <c r="J2485" i="200" s="1"/>
  <c r="J2486" i="200" s="1"/>
  <c r="J2487" i="200" s="1"/>
  <c r="G2476" i="200"/>
  <c r="G2477" i="200" s="1"/>
  <c r="G2478" i="200" s="1"/>
  <c r="G2479" i="200" s="1"/>
  <c r="G2480" i="200" s="1"/>
  <c r="G2481" i="200" s="1"/>
  <c r="G2482" i="200" s="1"/>
  <c r="G2483" i="200" s="1"/>
  <c r="G2484" i="200" s="1"/>
  <c r="G2485" i="200" s="1"/>
  <c r="G2486" i="200" s="1"/>
  <c r="G2487" i="200" s="1"/>
  <c r="C2476" i="200"/>
  <c r="C2477" i="200" s="1"/>
  <c r="C2478" i="200" s="1"/>
  <c r="C2479" i="200" s="1"/>
  <c r="C2480" i="200" s="1"/>
  <c r="C2481" i="200" s="1"/>
  <c r="C2482" i="200" s="1"/>
  <c r="C2483" i="200" s="1"/>
  <c r="C2484" i="200" s="1"/>
  <c r="C2485" i="200" s="1"/>
  <c r="C2486" i="200" s="1"/>
  <c r="C2487" i="200" s="1"/>
  <c r="P2469" i="200"/>
  <c r="M2457" i="200"/>
  <c r="M2458" i="200" s="1"/>
  <c r="M2459" i="200" s="1"/>
  <c r="M2460" i="200" s="1"/>
  <c r="M2461" i="200" s="1"/>
  <c r="M2462" i="200" s="1"/>
  <c r="M2463" i="200" s="1"/>
  <c r="M2464" i="200" s="1"/>
  <c r="M2465" i="200" s="1"/>
  <c r="M2466" i="200" s="1"/>
  <c r="M2467" i="200" s="1"/>
  <c r="M2468" i="200" s="1"/>
  <c r="J2457" i="200"/>
  <c r="J2458" i="200" s="1"/>
  <c r="J2459" i="200" s="1"/>
  <c r="J2460" i="200" s="1"/>
  <c r="J2461" i="200" s="1"/>
  <c r="J2462" i="200" s="1"/>
  <c r="J2463" i="200" s="1"/>
  <c r="J2464" i="200" s="1"/>
  <c r="J2465" i="200" s="1"/>
  <c r="J2466" i="200" s="1"/>
  <c r="J2467" i="200" s="1"/>
  <c r="J2468" i="200" s="1"/>
  <c r="G2457" i="200"/>
  <c r="G2458" i="200" s="1"/>
  <c r="G2459" i="200" s="1"/>
  <c r="G2460" i="200" s="1"/>
  <c r="G2461" i="200" s="1"/>
  <c r="G2462" i="200" s="1"/>
  <c r="G2463" i="200" s="1"/>
  <c r="G2464" i="200" s="1"/>
  <c r="G2465" i="200" s="1"/>
  <c r="G2466" i="200" s="1"/>
  <c r="G2467" i="200" s="1"/>
  <c r="G2468" i="200" s="1"/>
  <c r="C2457" i="200"/>
  <c r="C2458" i="200" s="1"/>
  <c r="C2459" i="200" s="1"/>
  <c r="C2460" i="200" s="1"/>
  <c r="C2461" i="200" s="1"/>
  <c r="C2462" i="200" s="1"/>
  <c r="C2463" i="200" s="1"/>
  <c r="C2464" i="200" s="1"/>
  <c r="C2465" i="200" s="1"/>
  <c r="C2466" i="200" s="1"/>
  <c r="C2467" i="200" s="1"/>
  <c r="C2468" i="200" s="1"/>
  <c r="P2450" i="200"/>
  <c r="M2438" i="200"/>
  <c r="M2439" i="200" s="1"/>
  <c r="M2440" i="200" s="1"/>
  <c r="M2441" i="200" s="1"/>
  <c r="M2442" i="200" s="1"/>
  <c r="M2443" i="200" s="1"/>
  <c r="M2444" i="200" s="1"/>
  <c r="M2445" i="200" s="1"/>
  <c r="M2446" i="200" s="1"/>
  <c r="M2447" i="200" s="1"/>
  <c r="M2448" i="200" s="1"/>
  <c r="M2449" i="200" s="1"/>
  <c r="J2438" i="200"/>
  <c r="J2439" i="200" s="1"/>
  <c r="J2440" i="200" s="1"/>
  <c r="J2441" i="200" s="1"/>
  <c r="J2442" i="200" s="1"/>
  <c r="J2443" i="200" s="1"/>
  <c r="J2444" i="200" s="1"/>
  <c r="J2445" i="200" s="1"/>
  <c r="J2446" i="200" s="1"/>
  <c r="J2447" i="200" s="1"/>
  <c r="J2448" i="200" s="1"/>
  <c r="J2449" i="200" s="1"/>
  <c r="G2438" i="200"/>
  <c r="G2439" i="200" s="1"/>
  <c r="G2440" i="200" s="1"/>
  <c r="G2441" i="200" s="1"/>
  <c r="G2442" i="200" s="1"/>
  <c r="G2443" i="200" s="1"/>
  <c r="G2444" i="200" s="1"/>
  <c r="G2445" i="200" s="1"/>
  <c r="G2446" i="200" s="1"/>
  <c r="G2447" i="200" s="1"/>
  <c r="G2448" i="200" s="1"/>
  <c r="G2449" i="200" s="1"/>
  <c r="C2438" i="200"/>
  <c r="C2439" i="200" s="1"/>
  <c r="C2440" i="200" s="1"/>
  <c r="C2441" i="200" s="1"/>
  <c r="C2442" i="200" s="1"/>
  <c r="C2443" i="200" s="1"/>
  <c r="C2444" i="200" s="1"/>
  <c r="C2445" i="200" s="1"/>
  <c r="C2446" i="200" s="1"/>
  <c r="C2447" i="200" s="1"/>
  <c r="C2448" i="200" s="1"/>
  <c r="C2449" i="200" s="1"/>
  <c r="P2431" i="200"/>
  <c r="M2419" i="200"/>
  <c r="M2420" i="200" s="1"/>
  <c r="M2421" i="200" s="1"/>
  <c r="M2422" i="200" s="1"/>
  <c r="M2423" i="200" s="1"/>
  <c r="M2424" i="200" s="1"/>
  <c r="M2425" i="200" s="1"/>
  <c r="M2426" i="200" s="1"/>
  <c r="M2427" i="200" s="1"/>
  <c r="M2428" i="200" s="1"/>
  <c r="M2429" i="200" s="1"/>
  <c r="M2430" i="200" s="1"/>
  <c r="J2419" i="200"/>
  <c r="J2420" i="200" s="1"/>
  <c r="J2421" i="200" s="1"/>
  <c r="J2422" i="200" s="1"/>
  <c r="J2423" i="200" s="1"/>
  <c r="J2424" i="200" s="1"/>
  <c r="J2425" i="200" s="1"/>
  <c r="J2426" i="200" s="1"/>
  <c r="J2427" i="200" s="1"/>
  <c r="J2428" i="200" s="1"/>
  <c r="J2429" i="200" s="1"/>
  <c r="J2430" i="200" s="1"/>
  <c r="G2419" i="200"/>
  <c r="G2420" i="200" s="1"/>
  <c r="G2421" i="200" s="1"/>
  <c r="G2422" i="200" s="1"/>
  <c r="G2423" i="200" s="1"/>
  <c r="G2424" i="200" s="1"/>
  <c r="G2425" i="200" s="1"/>
  <c r="G2426" i="200" s="1"/>
  <c r="G2427" i="200" s="1"/>
  <c r="G2428" i="200" s="1"/>
  <c r="G2429" i="200" s="1"/>
  <c r="G2430" i="200" s="1"/>
  <c r="C2419" i="200"/>
  <c r="C2420" i="200" s="1"/>
  <c r="C2421" i="200" s="1"/>
  <c r="C2422" i="200" s="1"/>
  <c r="C2423" i="200" s="1"/>
  <c r="C2424" i="200" s="1"/>
  <c r="C2425" i="200" s="1"/>
  <c r="C2426" i="200" s="1"/>
  <c r="C2427" i="200" s="1"/>
  <c r="C2428" i="200" s="1"/>
  <c r="C2429" i="200" s="1"/>
  <c r="C2430" i="200" s="1"/>
  <c r="P2412" i="200"/>
  <c r="M2400" i="200"/>
  <c r="M2401" i="200" s="1"/>
  <c r="M2402" i="200" s="1"/>
  <c r="M2403" i="200" s="1"/>
  <c r="M2404" i="200" s="1"/>
  <c r="M2405" i="200" s="1"/>
  <c r="M2406" i="200" s="1"/>
  <c r="M2407" i="200" s="1"/>
  <c r="M2408" i="200" s="1"/>
  <c r="M2409" i="200" s="1"/>
  <c r="M2410" i="200" s="1"/>
  <c r="M2411" i="200" s="1"/>
  <c r="J2400" i="200"/>
  <c r="J2401" i="200" s="1"/>
  <c r="J2402" i="200" s="1"/>
  <c r="J2403" i="200" s="1"/>
  <c r="J2404" i="200" s="1"/>
  <c r="J2405" i="200" s="1"/>
  <c r="J2406" i="200" s="1"/>
  <c r="J2407" i="200" s="1"/>
  <c r="J2408" i="200" s="1"/>
  <c r="J2409" i="200" s="1"/>
  <c r="J2410" i="200" s="1"/>
  <c r="J2411" i="200" s="1"/>
  <c r="G2400" i="200"/>
  <c r="G2401" i="200" s="1"/>
  <c r="G2402" i="200" s="1"/>
  <c r="G2403" i="200" s="1"/>
  <c r="G2404" i="200" s="1"/>
  <c r="G2405" i="200" s="1"/>
  <c r="G2406" i="200" s="1"/>
  <c r="G2407" i="200" s="1"/>
  <c r="G2408" i="200" s="1"/>
  <c r="G2409" i="200" s="1"/>
  <c r="G2410" i="200" s="1"/>
  <c r="G2411" i="200" s="1"/>
  <c r="C2400" i="200"/>
  <c r="C2401" i="200" s="1"/>
  <c r="C2402" i="200" s="1"/>
  <c r="C2403" i="200" s="1"/>
  <c r="C2404" i="200" s="1"/>
  <c r="C2405" i="200" s="1"/>
  <c r="C2406" i="200" s="1"/>
  <c r="C2407" i="200" s="1"/>
  <c r="C2408" i="200" s="1"/>
  <c r="C2409" i="200" s="1"/>
  <c r="C2410" i="200" s="1"/>
  <c r="C2411" i="200" s="1"/>
  <c r="P2393" i="200"/>
  <c r="M2381" i="200"/>
  <c r="M2382" i="200" s="1"/>
  <c r="M2383" i="200" s="1"/>
  <c r="M2384" i="200" s="1"/>
  <c r="M2385" i="200" s="1"/>
  <c r="M2386" i="200" s="1"/>
  <c r="M2387" i="200" s="1"/>
  <c r="M2388" i="200" s="1"/>
  <c r="M2389" i="200" s="1"/>
  <c r="M2390" i="200" s="1"/>
  <c r="M2391" i="200" s="1"/>
  <c r="M2392" i="200" s="1"/>
  <c r="J2381" i="200"/>
  <c r="J2382" i="200" s="1"/>
  <c r="J2383" i="200" s="1"/>
  <c r="J2384" i="200" s="1"/>
  <c r="J2385" i="200" s="1"/>
  <c r="J2386" i="200" s="1"/>
  <c r="J2387" i="200" s="1"/>
  <c r="J2388" i="200" s="1"/>
  <c r="J2389" i="200" s="1"/>
  <c r="J2390" i="200" s="1"/>
  <c r="J2391" i="200" s="1"/>
  <c r="J2392" i="200" s="1"/>
  <c r="G2381" i="200"/>
  <c r="G2382" i="200" s="1"/>
  <c r="G2383" i="200" s="1"/>
  <c r="G2384" i="200" s="1"/>
  <c r="G2385" i="200" s="1"/>
  <c r="G2386" i="200" s="1"/>
  <c r="G2387" i="200" s="1"/>
  <c r="G2388" i="200" s="1"/>
  <c r="G2389" i="200" s="1"/>
  <c r="G2390" i="200" s="1"/>
  <c r="G2391" i="200" s="1"/>
  <c r="G2392" i="200" s="1"/>
  <c r="C2381" i="200"/>
  <c r="C2382" i="200" s="1"/>
  <c r="C2383" i="200" s="1"/>
  <c r="C2384" i="200" s="1"/>
  <c r="C2385" i="200" s="1"/>
  <c r="C2386" i="200" s="1"/>
  <c r="C2387" i="200" s="1"/>
  <c r="C2388" i="200" s="1"/>
  <c r="C2389" i="200" s="1"/>
  <c r="C2390" i="200" s="1"/>
  <c r="C2391" i="200" s="1"/>
  <c r="C2392" i="200" s="1"/>
  <c r="P2374" i="200"/>
  <c r="M2362" i="200"/>
  <c r="M2363" i="200" s="1"/>
  <c r="M2364" i="200" s="1"/>
  <c r="M2365" i="200" s="1"/>
  <c r="M2366" i="200" s="1"/>
  <c r="M2367" i="200" s="1"/>
  <c r="M2368" i="200" s="1"/>
  <c r="M2369" i="200" s="1"/>
  <c r="M2370" i="200" s="1"/>
  <c r="M2371" i="200" s="1"/>
  <c r="M2372" i="200" s="1"/>
  <c r="M2373" i="200" s="1"/>
  <c r="J2362" i="200"/>
  <c r="J2363" i="200" s="1"/>
  <c r="J2364" i="200" s="1"/>
  <c r="J2365" i="200" s="1"/>
  <c r="J2366" i="200" s="1"/>
  <c r="J2367" i="200" s="1"/>
  <c r="J2368" i="200" s="1"/>
  <c r="J2369" i="200" s="1"/>
  <c r="J2370" i="200" s="1"/>
  <c r="J2371" i="200" s="1"/>
  <c r="J2372" i="200" s="1"/>
  <c r="J2373" i="200" s="1"/>
  <c r="G2362" i="200"/>
  <c r="G2363" i="200" s="1"/>
  <c r="G2364" i="200" s="1"/>
  <c r="G2365" i="200" s="1"/>
  <c r="G2366" i="200" s="1"/>
  <c r="G2367" i="200" s="1"/>
  <c r="G2368" i="200" s="1"/>
  <c r="G2369" i="200" s="1"/>
  <c r="G2370" i="200" s="1"/>
  <c r="G2371" i="200" s="1"/>
  <c r="G2372" i="200" s="1"/>
  <c r="G2373" i="200" s="1"/>
  <c r="C2362" i="200"/>
  <c r="D129" i="204" s="1"/>
  <c r="P2355" i="200"/>
  <c r="M2343" i="200"/>
  <c r="M2344" i="200" s="1"/>
  <c r="M2345" i="200" s="1"/>
  <c r="M2346" i="200" s="1"/>
  <c r="M2347" i="200" s="1"/>
  <c r="M2348" i="200" s="1"/>
  <c r="M2349" i="200" s="1"/>
  <c r="M2350" i="200" s="1"/>
  <c r="M2351" i="200" s="1"/>
  <c r="M2352" i="200" s="1"/>
  <c r="M2353" i="200" s="1"/>
  <c r="M2354" i="200" s="1"/>
  <c r="J2343" i="200"/>
  <c r="J2344" i="200" s="1"/>
  <c r="J2345" i="200" s="1"/>
  <c r="J2346" i="200" s="1"/>
  <c r="J2347" i="200" s="1"/>
  <c r="J2348" i="200" s="1"/>
  <c r="J2349" i="200" s="1"/>
  <c r="J2350" i="200" s="1"/>
  <c r="J2351" i="200" s="1"/>
  <c r="J2352" i="200" s="1"/>
  <c r="J2353" i="200" s="1"/>
  <c r="J2354" i="200" s="1"/>
  <c r="G2343" i="200"/>
  <c r="G2344" i="200" s="1"/>
  <c r="G2345" i="200" s="1"/>
  <c r="G2346" i="200" s="1"/>
  <c r="G2347" i="200" s="1"/>
  <c r="G2348" i="200" s="1"/>
  <c r="G2349" i="200" s="1"/>
  <c r="G2350" i="200" s="1"/>
  <c r="G2351" i="200" s="1"/>
  <c r="G2352" i="200" s="1"/>
  <c r="G2353" i="200" s="1"/>
  <c r="G2354" i="200" s="1"/>
  <c r="C2343" i="200"/>
  <c r="C2344" i="200" s="1"/>
  <c r="C2345" i="200" s="1"/>
  <c r="C2346" i="200" s="1"/>
  <c r="C2347" i="200" s="1"/>
  <c r="C2348" i="200" s="1"/>
  <c r="C2349" i="200" s="1"/>
  <c r="C2350" i="200" s="1"/>
  <c r="C2351" i="200" s="1"/>
  <c r="C2352" i="200" s="1"/>
  <c r="C2353" i="200" s="1"/>
  <c r="C2354" i="200" s="1"/>
  <c r="P2336" i="200"/>
  <c r="M2324" i="200"/>
  <c r="M2325" i="200" s="1"/>
  <c r="M2326" i="200" s="1"/>
  <c r="M2327" i="200" s="1"/>
  <c r="M2328" i="200" s="1"/>
  <c r="M2329" i="200" s="1"/>
  <c r="M2330" i="200" s="1"/>
  <c r="M2331" i="200" s="1"/>
  <c r="M2332" i="200" s="1"/>
  <c r="M2333" i="200" s="1"/>
  <c r="M2334" i="200" s="1"/>
  <c r="M2335" i="200" s="1"/>
  <c r="J2324" i="200"/>
  <c r="J2325" i="200" s="1"/>
  <c r="J2326" i="200" s="1"/>
  <c r="J2327" i="200" s="1"/>
  <c r="J2328" i="200" s="1"/>
  <c r="J2329" i="200" s="1"/>
  <c r="J2330" i="200" s="1"/>
  <c r="J2331" i="200" s="1"/>
  <c r="J2332" i="200" s="1"/>
  <c r="J2333" i="200" s="1"/>
  <c r="J2334" i="200" s="1"/>
  <c r="J2335" i="200" s="1"/>
  <c r="G2324" i="200"/>
  <c r="G2325" i="200" s="1"/>
  <c r="G2326" i="200" s="1"/>
  <c r="G2327" i="200" s="1"/>
  <c r="G2328" i="200" s="1"/>
  <c r="G2329" i="200" s="1"/>
  <c r="G2330" i="200" s="1"/>
  <c r="G2331" i="200" s="1"/>
  <c r="G2332" i="200" s="1"/>
  <c r="G2333" i="200" s="1"/>
  <c r="G2334" i="200" s="1"/>
  <c r="G2335" i="200" s="1"/>
  <c r="C2324" i="200"/>
  <c r="C2325" i="200" s="1"/>
  <c r="C2326" i="200" s="1"/>
  <c r="C2327" i="200" s="1"/>
  <c r="C2328" i="200" s="1"/>
  <c r="C2329" i="200" s="1"/>
  <c r="C2330" i="200" s="1"/>
  <c r="C2331" i="200" s="1"/>
  <c r="C2332" i="200" s="1"/>
  <c r="C2333" i="200" s="1"/>
  <c r="C2334" i="200" s="1"/>
  <c r="C2335" i="200" s="1"/>
  <c r="P2317" i="200"/>
  <c r="M2305" i="200"/>
  <c r="M2306" i="200" s="1"/>
  <c r="M2307" i="200" s="1"/>
  <c r="M2308" i="200" s="1"/>
  <c r="M2309" i="200" s="1"/>
  <c r="M2310" i="200" s="1"/>
  <c r="M2311" i="200" s="1"/>
  <c r="M2312" i="200" s="1"/>
  <c r="M2313" i="200" s="1"/>
  <c r="M2314" i="200" s="1"/>
  <c r="M2315" i="200" s="1"/>
  <c r="M2316" i="200" s="1"/>
  <c r="J2305" i="200"/>
  <c r="J2306" i="200" s="1"/>
  <c r="J2307" i="200" s="1"/>
  <c r="J2308" i="200" s="1"/>
  <c r="J2309" i="200" s="1"/>
  <c r="J2310" i="200" s="1"/>
  <c r="J2311" i="200" s="1"/>
  <c r="J2312" i="200" s="1"/>
  <c r="J2313" i="200" s="1"/>
  <c r="J2314" i="200" s="1"/>
  <c r="J2315" i="200" s="1"/>
  <c r="J2316" i="200" s="1"/>
  <c r="G2305" i="200"/>
  <c r="G2306" i="200" s="1"/>
  <c r="G2307" i="200" s="1"/>
  <c r="G2308" i="200" s="1"/>
  <c r="G2309" i="200" s="1"/>
  <c r="G2310" i="200" s="1"/>
  <c r="G2311" i="200" s="1"/>
  <c r="G2312" i="200" s="1"/>
  <c r="G2313" i="200" s="1"/>
  <c r="G2314" i="200" s="1"/>
  <c r="G2315" i="200" s="1"/>
  <c r="G2316" i="200" s="1"/>
  <c r="C2305" i="200"/>
  <c r="C2306" i="200" s="1"/>
  <c r="C2307" i="200" s="1"/>
  <c r="C2308" i="200" s="1"/>
  <c r="C2309" i="200" s="1"/>
  <c r="C2310" i="200" s="1"/>
  <c r="C2311" i="200" s="1"/>
  <c r="C2312" i="200" s="1"/>
  <c r="C2313" i="200" s="1"/>
  <c r="C2314" i="200" s="1"/>
  <c r="C2315" i="200" s="1"/>
  <c r="C2316" i="200" s="1"/>
  <c r="P2298" i="200"/>
  <c r="M2286" i="200"/>
  <c r="M2287" i="200" s="1"/>
  <c r="M2288" i="200" s="1"/>
  <c r="M2289" i="200" s="1"/>
  <c r="M2290" i="200" s="1"/>
  <c r="M2291" i="200" s="1"/>
  <c r="M2292" i="200" s="1"/>
  <c r="M2293" i="200" s="1"/>
  <c r="M2294" i="200" s="1"/>
  <c r="M2295" i="200" s="1"/>
  <c r="M2296" i="200" s="1"/>
  <c r="M2297" i="200" s="1"/>
  <c r="J2286" i="200"/>
  <c r="J2287" i="200" s="1"/>
  <c r="J2288" i="200" s="1"/>
  <c r="J2289" i="200" s="1"/>
  <c r="J2290" i="200" s="1"/>
  <c r="J2291" i="200" s="1"/>
  <c r="J2292" i="200" s="1"/>
  <c r="J2293" i="200" s="1"/>
  <c r="J2294" i="200" s="1"/>
  <c r="J2295" i="200" s="1"/>
  <c r="J2296" i="200" s="1"/>
  <c r="J2297" i="200" s="1"/>
  <c r="G2286" i="200"/>
  <c r="G2287" i="200" s="1"/>
  <c r="G2288" i="200" s="1"/>
  <c r="G2289" i="200" s="1"/>
  <c r="G2290" i="200" s="1"/>
  <c r="G2291" i="200" s="1"/>
  <c r="G2292" i="200" s="1"/>
  <c r="G2293" i="200" s="1"/>
  <c r="G2294" i="200" s="1"/>
  <c r="G2295" i="200" s="1"/>
  <c r="G2296" i="200" s="1"/>
  <c r="G2297" i="200" s="1"/>
  <c r="C2286" i="200"/>
  <c r="C2287" i="200" s="1"/>
  <c r="C2288" i="200" s="1"/>
  <c r="C2289" i="200" s="1"/>
  <c r="C2290" i="200" s="1"/>
  <c r="C2291" i="200" s="1"/>
  <c r="C2292" i="200" s="1"/>
  <c r="C2293" i="200" s="1"/>
  <c r="C2294" i="200" s="1"/>
  <c r="C2295" i="200" s="1"/>
  <c r="C2296" i="200" s="1"/>
  <c r="C2297" i="200" s="1"/>
  <c r="P2279" i="200"/>
  <c r="M2267" i="200"/>
  <c r="M2268" i="200" s="1"/>
  <c r="M2269" i="200" s="1"/>
  <c r="M2270" i="200" s="1"/>
  <c r="M2271" i="200" s="1"/>
  <c r="M2272" i="200" s="1"/>
  <c r="M2273" i="200" s="1"/>
  <c r="M2274" i="200" s="1"/>
  <c r="M2275" i="200" s="1"/>
  <c r="M2276" i="200" s="1"/>
  <c r="M2277" i="200" s="1"/>
  <c r="M2278" i="200" s="1"/>
  <c r="J2267" i="200"/>
  <c r="G2267" i="200"/>
  <c r="E124" i="204" s="1"/>
  <c r="C2267" i="200"/>
  <c r="C2268" i="200" s="1"/>
  <c r="C2269" i="200" s="1"/>
  <c r="C2270" i="200" s="1"/>
  <c r="C2271" i="200" s="1"/>
  <c r="C2272" i="200" s="1"/>
  <c r="C2273" i="200" s="1"/>
  <c r="C2274" i="200" s="1"/>
  <c r="C2275" i="200" s="1"/>
  <c r="C2276" i="200" s="1"/>
  <c r="C2277" i="200" s="1"/>
  <c r="C2278" i="200" s="1"/>
  <c r="P2260" i="200"/>
  <c r="M2248" i="200"/>
  <c r="M2249" i="200" s="1"/>
  <c r="M2250" i="200" s="1"/>
  <c r="M2251" i="200" s="1"/>
  <c r="M2252" i="200" s="1"/>
  <c r="M2253" i="200" s="1"/>
  <c r="M2254" i="200" s="1"/>
  <c r="M2255" i="200" s="1"/>
  <c r="M2256" i="200" s="1"/>
  <c r="M2257" i="200" s="1"/>
  <c r="M2258" i="200" s="1"/>
  <c r="M2259" i="200" s="1"/>
  <c r="J2248" i="200"/>
  <c r="J2249" i="200" s="1"/>
  <c r="J2250" i="200" s="1"/>
  <c r="J2251" i="200" s="1"/>
  <c r="J2252" i="200" s="1"/>
  <c r="J2253" i="200" s="1"/>
  <c r="J2254" i="200" s="1"/>
  <c r="J2255" i="200" s="1"/>
  <c r="J2256" i="200" s="1"/>
  <c r="J2257" i="200" s="1"/>
  <c r="J2258" i="200" s="1"/>
  <c r="J2259" i="200" s="1"/>
  <c r="G2248" i="200"/>
  <c r="C2248" i="200"/>
  <c r="C2249" i="200" s="1"/>
  <c r="C2250" i="200" s="1"/>
  <c r="C2251" i="200" s="1"/>
  <c r="C2252" i="200" s="1"/>
  <c r="C2253" i="200" s="1"/>
  <c r="P2241" i="200"/>
  <c r="M2229" i="200"/>
  <c r="M2230" i="200" s="1"/>
  <c r="M2231" i="200" s="1"/>
  <c r="M2232" i="200" s="1"/>
  <c r="M2233" i="200" s="1"/>
  <c r="M2234" i="200" s="1"/>
  <c r="M2235" i="200" s="1"/>
  <c r="M2236" i="200" s="1"/>
  <c r="M2237" i="200" s="1"/>
  <c r="M2238" i="200" s="1"/>
  <c r="M2239" i="200" s="1"/>
  <c r="M2240" i="200" s="1"/>
  <c r="J2229" i="200"/>
  <c r="J2230" i="200" s="1"/>
  <c r="J2231" i="200" s="1"/>
  <c r="J2232" i="200" s="1"/>
  <c r="J2233" i="200" s="1"/>
  <c r="J2234" i="200" s="1"/>
  <c r="J2235" i="200" s="1"/>
  <c r="J2236" i="200" s="1"/>
  <c r="J2237" i="200" s="1"/>
  <c r="J2238" i="200" s="1"/>
  <c r="J2239" i="200" s="1"/>
  <c r="J2240" i="200" s="1"/>
  <c r="G2229" i="200"/>
  <c r="G2230" i="200" s="1"/>
  <c r="G2231" i="200" s="1"/>
  <c r="G2232" i="200" s="1"/>
  <c r="G2233" i="200" s="1"/>
  <c r="G2234" i="200" s="1"/>
  <c r="G2235" i="200" s="1"/>
  <c r="G2236" i="200" s="1"/>
  <c r="G2237" i="200" s="1"/>
  <c r="G2238" i="200" s="1"/>
  <c r="G2239" i="200" s="1"/>
  <c r="G2240" i="200" s="1"/>
  <c r="C2229" i="200"/>
  <c r="C2230" i="200" s="1"/>
  <c r="C2231" i="200" s="1"/>
  <c r="C2232" i="200" s="1"/>
  <c r="C2233" i="200" s="1"/>
  <c r="C2234" i="200" s="1"/>
  <c r="C2235" i="200" s="1"/>
  <c r="C2236" i="200" s="1"/>
  <c r="C2237" i="200" s="1"/>
  <c r="C2238" i="200" s="1"/>
  <c r="C2239" i="200" s="1"/>
  <c r="C2240" i="200" s="1"/>
  <c r="P2222" i="200"/>
  <c r="M2210" i="200"/>
  <c r="M2211" i="200" s="1"/>
  <c r="M2212" i="200" s="1"/>
  <c r="M2213" i="200" s="1"/>
  <c r="M2214" i="200" s="1"/>
  <c r="M2215" i="200" s="1"/>
  <c r="M2216" i="200" s="1"/>
  <c r="M2217" i="200" s="1"/>
  <c r="M2218" i="200" s="1"/>
  <c r="M2219" i="200" s="1"/>
  <c r="M2220" i="200" s="1"/>
  <c r="M2221" i="200" s="1"/>
  <c r="J2210" i="200"/>
  <c r="J2211" i="200" s="1"/>
  <c r="J2212" i="200" s="1"/>
  <c r="J2213" i="200" s="1"/>
  <c r="J2214" i="200" s="1"/>
  <c r="J2215" i="200" s="1"/>
  <c r="J2216" i="200" s="1"/>
  <c r="J2217" i="200" s="1"/>
  <c r="J2218" i="200" s="1"/>
  <c r="J2219" i="200" s="1"/>
  <c r="J2220" i="200" s="1"/>
  <c r="J2221" i="200" s="1"/>
  <c r="G2210" i="200"/>
  <c r="G2211" i="200" s="1"/>
  <c r="G2212" i="200" s="1"/>
  <c r="G2213" i="200" s="1"/>
  <c r="G2214" i="200" s="1"/>
  <c r="G2215" i="200" s="1"/>
  <c r="G2216" i="200" s="1"/>
  <c r="G2217" i="200" s="1"/>
  <c r="G2218" i="200" s="1"/>
  <c r="G2219" i="200" s="1"/>
  <c r="G2220" i="200" s="1"/>
  <c r="G2221" i="200" s="1"/>
  <c r="C2210" i="200"/>
  <c r="C2211" i="200" s="1"/>
  <c r="C2212" i="200" s="1"/>
  <c r="C2213" i="200" s="1"/>
  <c r="C2214" i="200" s="1"/>
  <c r="C2215" i="200" s="1"/>
  <c r="C2216" i="200" s="1"/>
  <c r="C2217" i="200" s="1"/>
  <c r="C2218" i="200" s="1"/>
  <c r="C2219" i="200" s="1"/>
  <c r="C2220" i="200" s="1"/>
  <c r="C2221" i="200" s="1"/>
  <c r="P2203" i="200"/>
  <c r="M2192" i="200"/>
  <c r="M2193" i="200" s="1"/>
  <c r="M2194" i="200" s="1"/>
  <c r="M2195" i="200" s="1"/>
  <c r="M2196" i="200" s="1"/>
  <c r="M2197" i="200" s="1"/>
  <c r="M2198" i="200" s="1"/>
  <c r="M2199" i="200" s="1"/>
  <c r="M2200" i="200" s="1"/>
  <c r="M2201" i="200" s="1"/>
  <c r="M2202" i="200" s="1"/>
  <c r="M2191" i="200"/>
  <c r="J2191" i="200"/>
  <c r="J2192" i="200" s="1"/>
  <c r="J2193" i="200" s="1"/>
  <c r="J2194" i="200" s="1"/>
  <c r="J2195" i="200" s="1"/>
  <c r="J2196" i="200" s="1"/>
  <c r="J2197" i="200" s="1"/>
  <c r="J2198" i="200" s="1"/>
  <c r="J2199" i="200" s="1"/>
  <c r="J2200" i="200" s="1"/>
  <c r="J2201" i="200" s="1"/>
  <c r="J2202" i="200" s="1"/>
  <c r="G2191" i="200"/>
  <c r="G2192" i="200" s="1"/>
  <c r="G2193" i="200" s="1"/>
  <c r="G2194" i="200" s="1"/>
  <c r="G2195" i="200" s="1"/>
  <c r="G2196" i="200" s="1"/>
  <c r="G2197" i="200" s="1"/>
  <c r="G2198" i="200" s="1"/>
  <c r="G2199" i="200" s="1"/>
  <c r="G2200" i="200" s="1"/>
  <c r="G2201" i="200" s="1"/>
  <c r="G2202" i="200" s="1"/>
  <c r="C2191" i="200"/>
  <c r="C2192" i="200" s="1"/>
  <c r="C2193" i="200" s="1"/>
  <c r="C2194" i="200" s="1"/>
  <c r="C2195" i="200" s="1"/>
  <c r="C2196" i="200" s="1"/>
  <c r="C2197" i="200" s="1"/>
  <c r="C2198" i="200" s="1"/>
  <c r="C2199" i="200" s="1"/>
  <c r="C2200" i="200" s="1"/>
  <c r="C2201" i="200" s="1"/>
  <c r="C2202" i="200" s="1"/>
  <c r="P2184" i="200"/>
  <c r="M2172" i="200"/>
  <c r="M2173" i="200" s="1"/>
  <c r="M2174" i="200" s="1"/>
  <c r="M2175" i="200" s="1"/>
  <c r="M2176" i="200" s="1"/>
  <c r="M2177" i="200" s="1"/>
  <c r="M2178" i="200" s="1"/>
  <c r="M2179" i="200" s="1"/>
  <c r="M2180" i="200" s="1"/>
  <c r="M2181" i="200" s="1"/>
  <c r="M2182" i="200" s="1"/>
  <c r="M2183" i="200" s="1"/>
  <c r="J2172" i="200"/>
  <c r="J2173" i="200" s="1"/>
  <c r="J2174" i="200" s="1"/>
  <c r="J2175" i="200" s="1"/>
  <c r="J2176" i="200" s="1"/>
  <c r="J2177" i="200" s="1"/>
  <c r="J2178" i="200" s="1"/>
  <c r="J2179" i="200" s="1"/>
  <c r="J2180" i="200" s="1"/>
  <c r="J2181" i="200" s="1"/>
  <c r="J2182" i="200" s="1"/>
  <c r="J2183" i="200" s="1"/>
  <c r="G2172" i="200"/>
  <c r="G2173" i="200" s="1"/>
  <c r="G2174" i="200" s="1"/>
  <c r="G2175" i="200" s="1"/>
  <c r="G2176" i="200" s="1"/>
  <c r="G2177" i="200" s="1"/>
  <c r="G2178" i="200" s="1"/>
  <c r="G2179" i="200" s="1"/>
  <c r="G2180" i="200" s="1"/>
  <c r="G2181" i="200" s="1"/>
  <c r="G2182" i="200" s="1"/>
  <c r="G2183" i="200" s="1"/>
  <c r="C2172" i="200"/>
  <c r="C2173" i="200" s="1"/>
  <c r="C2174" i="200" s="1"/>
  <c r="C2175" i="200" s="1"/>
  <c r="C2176" i="200" s="1"/>
  <c r="C2177" i="200" s="1"/>
  <c r="C2178" i="200" s="1"/>
  <c r="C2179" i="200" s="1"/>
  <c r="C2180" i="200" s="1"/>
  <c r="C2181" i="200" s="1"/>
  <c r="C2182" i="200" s="1"/>
  <c r="C2183" i="200" s="1"/>
  <c r="P2165" i="200"/>
  <c r="M2153" i="200"/>
  <c r="M2154" i="200" s="1"/>
  <c r="M2155" i="200" s="1"/>
  <c r="M2156" i="200" s="1"/>
  <c r="M2157" i="200" s="1"/>
  <c r="M2158" i="200" s="1"/>
  <c r="M2159" i="200" s="1"/>
  <c r="M2160" i="200" s="1"/>
  <c r="M2161" i="200" s="1"/>
  <c r="M2162" i="200" s="1"/>
  <c r="M2163" i="200" s="1"/>
  <c r="M2164" i="200" s="1"/>
  <c r="J2153" i="200"/>
  <c r="J2154" i="200" s="1"/>
  <c r="J2155" i="200" s="1"/>
  <c r="J2156" i="200" s="1"/>
  <c r="J2157" i="200" s="1"/>
  <c r="J2158" i="200" s="1"/>
  <c r="J2159" i="200" s="1"/>
  <c r="J2160" i="200" s="1"/>
  <c r="J2161" i="200" s="1"/>
  <c r="J2162" i="200" s="1"/>
  <c r="J2163" i="200" s="1"/>
  <c r="J2164" i="200" s="1"/>
  <c r="G2153" i="200"/>
  <c r="G2154" i="200" s="1"/>
  <c r="G2155" i="200" s="1"/>
  <c r="G2156" i="200" s="1"/>
  <c r="G2157" i="200" s="1"/>
  <c r="G2158" i="200" s="1"/>
  <c r="G2159" i="200" s="1"/>
  <c r="G2160" i="200" s="1"/>
  <c r="G2161" i="200" s="1"/>
  <c r="G2162" i="200" s="1"/>
  <c r="G2163" i="200" s="1"/>
  <c r="G2164" i="200" s="1"/>
  <c r="C2153" i="200"/>
  <c r="C2154" i="200" s="1"/>
  <c r="C2155" i="200" s="1"/>
  <c r="C2156" i="200" s="1"/>
  <c r="C2157" i="200" s="1"/>
  <c r="C2158" i="200" s="1"/>
  <c r="C2159" i="200" s="1"/>
  <c r="C2160" i="200" s="1"/>
  <c r="C2161" i="200" s="1"/>
  <c r="C2162" i="200" s="1"/>
  <c r="C2163" i="200" s="1"/>
  <c r="C2164" i="200" s="1"/>
  <c r="H145" i="204"/>
  <c r="H134" i="204"/>
  <c r="H132" i="204"/>
  <c r="E132" i="204"/>
  <c r="H123" i="204"/>
  <c r="H121" i="204"/>
  <c r="D115" i="204"/>
  <c r="G114" i="204"/>
  <c r="H151" i="204"/>
  <c r="G151" i="204"/>
  <c r="E151" i="204"/>
  <c r="D151" i="204"/>
  <c r="C151" i="204"/>
  <c r="B151" i="204"/>
  <c r="H150" i="204"/>
  <c r="F150" i="204"/>
  <c r="E150" i="204"/>
  <c r="C150" i="204"/>
  <c r="B150" i="204"/>
  <c r="H149" i="204"/>
  <c r="G149" i="204"/>
  <c r="F149" i="204"/>
  <c r="E149" i="204"/>
  <c r="C149" i="204"/>
  <c r="B149" i="204"/>
  <c r="H148" i="204"/>
  <c r="G148" i="204"/>
  <c r="F148" i="204"/>
  <c r="D148" i="204"/>
  <c r="C148" i="204"/>
  <c r="B148" i="204"/>
  <c r="H147" i="204"/>
  <c r="G147" i="204"/>
  <c r="F147" i="204"/>
  <c r="E147" i="204"/>
  <c r="D147" i="204"/>
  <c r="C147" i="204"/>
  <c r="B147" i="204"/>
  <c r="H146" i="204"/>
  <c r="G146" i="204"/>
  <c r="F146" i="204"/>
  <c r="E146" i="204"/>
  <c r="C146" i="204"/>
  <c r="B146" i="204"/>
  <c r="G145" i="204"/>
  <c r="E145" i="204"/>
  <c r="D145" i="204"/>
  <c r="C145" i="204"/>
  <c r="B145" i="204"/>
  <c r="H144" i="204"/>
  <c r="F144" i="204"/>
  <c r="E144" i="204"/>
  <c r="C144" i="204"/>
  <c r="B144" i="204"/>
  <c r="H143" i="204"/>
  <c r="G143" i="204"/>
  <c r="F143" i="204"/>
  <c r="E143" i="204"/>
  <c r="D143" i="204"/>
  <c r="C143" i="204"/>
  <c r="B143" i="204"/>
  <c r="H142" i="204"/>
  <c r="F142" i="204"/>
  <c r="D142" i="204"/>
  <c r="C142" i="204"/>
  <c r="B142" i="204"/>
  <c r="H141" i="204"/>
  <c r="G141" i="204"/>
  <c r="F141" i="204"/>
  <c r="C141" i="204"/>
  <c r="B141" i="204"/>
  <c r="H140" i="204"/>
  <c r="G140" i="204"/>
  <c r="E140" i="204"/>
  <c r="D140" i="204"/>
  <c r="C140" i="204"/>
  <c r="B140" i="204"/>
  <c r="H139" i="204"/>
  <c r="G139" i="204"/>
  <c r="E139" i="204"/>
  <c r="D139" i="204"/>
  <c r="C139" i="204"/>
  <c r="B139" i="204"/>
  <c r="H138" i="204"/>
  <c r="F138" i="204"/>
  <c r="E138" i="204"/>
  <c r="C138" i="204"/>
  <c r="B138" i="204"/>
  <c r="H137" i="204"/>
  <c r="G137" i="204"/>
  <c r="F137" i="204"/>
  <c r="C137" i="204"/>
  <c r="B137" i="204"/>
  <c r="H136" i="204"/>
  <c r="G136" i="204"/>
  <c r="E136" i="204"/>
  <c r="D136" i="204"/>
  <c r="C136" i="204"/>
  <c r="B136" i="204"/>
  <c r="H135" i="204"/>
  <c r="F135" i="204"/>
  <c r="E135" i="204"/>
  <c r="D135" i="204"/>
  <c r="C135" i="204"/>
  <c r="B135" i="204"/>
  <c r="F134" i="204"/>
  <c r="E134" i="204"/>
  <c r="D134" i="204"/>
  <c r="C134" i="204"/>
  <c r="B134" i="204"/>
  <c r="H133" i="204"/>
  <c r="G133" i="204"/>
  <c r="E133" i="204"/>
  <c r="D133" i="204"/>
  <c r="C133" i="204"/>
  <c r="B133" i="204"/>
  <c r="F132" i="204"/>
  <c r="C132" i="204"/>
  <c r="B132" i="204"/>
  <c r="H131" i="204"/>
  <c r="G131" i="204"/>
  <c r="C131" i="204"/>
  <c r="B131" i="204"/>
  <c r="H130" i="204"/>
  <c r="G130" i="204"/>
  <c r="E130" i="204"/>
  <c r="D130" i="204"/>
  <c r="C130" i="204"/>
  <c r="B130" i="204"/>
  <c r="H129" i="204"/>
  <c r="F129" i="204"/>
  <c r="E129" i="204"/>
  <c r="C129" i="204"/>
  <c r="B129" i="204"/>
  <c r="H128" i="204"/>
  <c r="G128" i="204"/>
  <c r="F128" i="204"/>
  <c r="E128" i="204"/>
  <c r="C128" i="204"/>
  <c r="B128" i="204"/>
  <c r="H127" i="204"/>
  <c r="G127" i="204"/>
  <c r="F127" i="204"/>
  <c r="D127" i="204"/>
  <c r="C127" i="204"/>
  <c r="B127" i="204"/>
  <c r="H126" i="204"/>
  <c r="E126" i="204"/>
  <c r="D126" i="204"/>
  <c r="C126" i="204"/>
  <c r="B126" i="204"/>
  <c r="H125" i="204"/>
  <c r="G125" i="204"/>
  <c r="F125" i="204"/>
  <c r="E125" i="204"/>
  <c r="C125" i="204"/>
  <c r="B125" i="204"/>
  <c r="H124" i="204"/>
  <c r="G124" i="204"/>
  <c r="C124" i="204"/>
  <c r="B124" i="204"/>
  <c r="G123" i="204"/>
  <c r="C123" i="204"/>
  <c r="B123" i="204"/>
  <c r="H122" i="204"/>
  <c r="G122" i="204"/>
  <c r="E122" i="204"/>
  <c r="C122" i="204"/>
  <c r="B122" i="204"/>
  <c r="F121" i="204"/>
  <c r="E121" i="204"/>
  <c r="D121" i="204"/>
  <c r="C121" i="204"/>
  <c r="B121" i="204"/>
  <c r="H120" i="204"/>
  <c r="E120" i="204"/>
  <c r="C120" i="204"/>
  <c r="B120" i="204"/>
  <c r="H119" i="204"/>
  <c r="F119" i="204"/>
  <c r="E119" i="204"/>
  <c r="D119" i="204"/>
  <c r="C119" i="204"/>
  <c r="B119" i="204"/>
  <c r="H118" i="204"/>
  <c r="F118" i="204"/>
  <c r="E118" i="204"/>
  <c r="D118" i="204"/>
  <c r="C118" i="204"/>
  <c r="B118" i="204"/>
  <c r="H117" i="204"/>
  <c r="G117" i="204"/>
  <c r="F117" i="204"/>
  <c r="E117" i="204"/>
  <c r="D117" i="204"/>
  <c r="C117" i="204"/>
  <c r="B117" i="204"/>
  <c r="H116" i="204"/>
  <c r="G116" i="204"/>
  <c r="F116" i="204"/>
  <c r="E116" i="204"/>
  <c r="D116" i="204"/>
  <c r="C116" i="204"/>
  <c r="B116" i="204"/>
  <c r="H115" i="204"/>
  <c r="G115" i="204"/>
  <c r="E115" i="204"/>
  <c r="C115" i="204"/>
  <c r="B115" i="204"/>
  <c r="H114" i="204"/>
  <c r="F114" i="204"/>
  <c r="E114" i="204"/>
  <c r="C114" i="204"/>
  <c r="B114" i="204"/>
  <c r="D125" i="204" l="1"/>
  <c r="D137" i="204"/>
  <c r="D144" i="204"/>
  <c r="D150" i="204"/>
  <c r="G119" i="204"/>
  <c r="G121" i="204"/>
  <c r="F122" i="204"/>
  <c r="D128" i="204"/>
  <c r="G132" i="204"/>
  <c r="F136" i="204"/>
  <c r="G144" i="204"/>
  <c r="E148" i="204"/>
  <c r="F151" i="204"/>
  <c r="F120" i="204"/>
  <c r="F126" i="204"/>
  <c r="F133" i="204"/>
  <c r="F140" i="204"/>
  <c r="J2667" i="200"/>
  <c r="J2668" i="200" s="1"/>
  <c r="J2669" i="200" s="1"/>
  <c r="J2670" i="200" s="1"/>
  <c r="J2671" i="200" s="1"/>
  <c r="J2672" i="200" s="1"/>
  <c r="J2673" i="200" s="1"/>
  <c r="J2674" i="200" s="1"/>
  <c r="J2675" i="200" s="1"/>
  <c r="J2676" i="200" s="1"/>
  <c r="J2677" i="200" s="1"/>
  <c r="E127" i="204"/>
  <c r="F130" i="204"/>
  <c r="G135" i="204"/>
  <c r="E137" i="204"/>
  <c r="E141" i="204"/>
  <c r="G142" i="204"/>
  <c r="D120" i="204"/>
  <c r="D122" i="204"/>
  <c r="D132" i="204"/>
  <c r="D146" i="204"/>
  <c r="D114" i="204"/>
  <c r="C2363" i="200"/>
  <c r="C2364" i="200" s="1"/>
  <c r="C2365" i="200" s="1"/>
  <c r="C2366" i="200" s="1"/>
  <c r="C2367" i="200" s="1"/>
  <c r="C2368" i="200" s="1"/>
  <c r="C2369" i="200" s="1"/>
  <c r="C2370" i="200" s="1"/>
  <c r="C2371" i="200" s="1"/>
  <c r="C2372" i="200" s="1"/>
  <c r="C2373" i="200" s="1"/>
  <c r="M2708" i="200"/>
  <c r="M2709" i="200" s="1"/>
  <c r="M2710" i="200" s="1"/>
  <c r="M2711" i="200" s="1"/>
  <c r="M2712" i="200" s="1"/>
  <c r="M2713" i="200" s="1"/>
  <c r="M2714" i="200" s="1"/>
  <c r="M2715" i="200" s="1"/>
  <c r="C2594" i="200"/>
  <c r="G2610" i="200"/>
  <c r="G2611" i="200" s="1"/>
  <c r="G2612" i="200" s="1"/>
  <c r="G2613" i="200" s="1"/>
  <c r="G2614" i="200" s="1"/>
  <c r="G2615" i="200" s="1"/>
  <c r="G2616" i="200" s="1"/>
  <c r="G2617" i="200" s="1"/>
  <c r="G2618" i="200" s="1"/>
  <c r="G2619" i="200" s="1"/>
  <c r="G2620" i="200" s="1"/>
  <c r="G129" i="204"/>
  <c r="C2254" i="200"/>
  <c r="C2255" i="200" s="1"/>
  <c r="C2256" i="200" s="1"/>
  <c r="C2257" i="200" s="1"/>
  <c r="C2258" i="200" s="1"/>
  <c r="C2259" i="200" s="1"/>
  <c r="G2249" i="200"/>
  <c r="G2250" i="200" s="1"/>
  <c r="G2251" i="200" s="1"/>
  <c r="G2252" i="200" s="1"/>
  <c r="G2253" i="200" s="1"/>
  <c r="G2254" i="200" s="1"/>
  <c r="G2255" i="200" s="1"/>
  <c r="G2256" i="200" s="1"/>
  <c r="G2257" i="200" s="1"/>
  <c r="G2258" i="200" s="1"/>
  <c r="G2259" i="200" s="1"/>
  <c r="E123" i="204"/>
  <c r="J2268" i="200"/>
  <c r="J2269" i="200" s="1"/>
  <c r="J2270" i="200" s="1"/>
  <c r="J2271" i="200" s="1"/>
  <c r="J2272" i="200" s="1"/>
  <c r="J2273" i="200" s="1"/>
  <c r="J2274" i="200" s="1"/>
  <c r="J2275" i="200" s="1"/>
  <c r="J2276" i="200" s="1"/>
  <c r="J2277" i="200" s="1"/>
  <c r="J2278" i="200" s="1"/>
  <c r="F124" i="204"/>
  <c r="D123" i="204"/>
  <c r="G2268" i="200"/>
  <c r="G2269" i="200" s="1"/>
  <c r="G2270" i="200" s="1"/>
  <c r="G2271" i="200" s="1"/>
  <c r="G2272" i="200" s="1"/>
  <c r="G2273" i="200" s="1"/>
  <c r="G2274" i="200" s="1"/>
  <c r="G2275" i="200" s="1"/>
  <c r="G2276" i="200" s="1"/>
  <c r="G2277" i="200" s="1"/>
  <c r="G2278" i="200" s="1"/>
  <c r="G120" i="204"/>
  <c r="F123" i="204"/>
  <c r="D124" i="204"/>
  <c r="F131" i="204"/>
  <c r="D138" i="204"/>
  <c r="F139" i="204"/>
  <c r="D141" i="204"/>
  <c r="G150" i="204"/>
  <c r="D149" i="204"/>
  <c r="G138" i="204"/>
  <c r="G134" i="204"/>
  <c r="D131" i="204"/>
  <c r="E131" i="204"/>
  <c r="G126" i="204"/>
  <c r="G118" i="204"/>
  <c r="F115" i="204"/>
  <c r="C2595" i="200" l="1"/>
  <c r="C2596" i="200" l="1"/>
  <c r="C2597" i="200" l="1"/>
  <c r="C2598" i="200" l="1"/>
  <c r="C2599" i="200" l="1"/>
  <c r="C2600" i="200" l="1"/>
  <c r="C2601" i="200" l="1"/>
  <c r="B1161" i="200" l="1"/>
  <c r="E1173" i="200" l="1"/>
  <c r="B1180" i="200"/>
  <c r="D1161" i="200"/>
  <c r="E1176" i="200"/>
  <c r="E1169" i="200"/>
  <c r="E1174" i="200"/>
  <c r="E1175" i="200"/>
  <c r="E1172" i="200"/>
  <c r="E1165" i="200"/>
  <c r="E1170" i="200"/>
  <c r="E1171" i="200"/>
  <c r="E1168" i="200"/>
  <c r="Q1161" i="200"/>
  <c r="E1166" i="200"/>
  <c r="E1167" i="200"/>
  <c r="B1165" i="200"/>
  <c r="B1170" i="200" l="1"/>
  <c r="D1170" i="200" s="1"/>
  <c r="B1167" i="200"/>
  <c r="D1167" i="200" s="1"/>
  <c r="B1173" i="200"/>
  <c r="D1173" i="200" s="1"/>
  <c r="B1166" i="200"/>
  <c r="D1166" i="200" s="1"/>
  <c r="B1176" i="200"/>
  <c r="D1176" i="200" s="1"/>
  <c r="B1169" i="200"/>
  <c r="D1169" i="200" s="1"/>
  <c r="B1175" i="200"/>
  <c r="D1175" i="200" s="1"/>
  <c r="B1172" i="200"/>
  <c r="D1172" i="200" s="1"/>
  <c r="B1174" i="200"/>
  <c r="D1174" i="200" s="1"/>
  <c r="B1171" i="200"/>
  <c r="D1171" i="200" s="1"/>
  <c r="B1168" i="200"/>
  <c r="D1168" i="200" s="1"/>
  <c r="F1168" i="200"/>
  <c r="H1168" i="200" s="1"/>
  <c r="I1168" i="200"/>
  <c r="K1168" i="200" s="1"/>
  <c r="L1168" i="200"/>
  <c r="N1168" i="200" s="1"/>
  <c r="I1172" i="200"/>
  <c r="K1172" i="200" s="1"/>
  <c r="L1172" i="200"/>
  <c r="N1172" i="200" s="1"/>
  <c r="F1172" i="200"/>
  <c r="H1172" i="200" s="1"/>
  <c r="F1176" i="200"/>
  <c r="H1176" i="200" s="1"/>
  <c r="I1176" i="200"/>
  <c r="K1176" i="200" s="1"/>
  <c r="L1176" i="200"/>
  <c r="N1176" i="200" s="1"/>
  <c r="L1167" i="200"/>
  <c r="N1167" i="200" s="1"/>
  <c r="F1167" i="200"/>
  <c r="H1167" i="200" s="1"/>
  <c r="I1167" i="200"/>
  <c r="K1167" i="200" s="1"/>
  <c r="L1171" i="200"/>
  <c r="N1171" i="200" s="1"/>
  <c r="F1171" i="200"/>
  <c r="H1171" i="200" s="1"/>
  <c r="I1171" i="200"/>
  <c r="K1171" i="200" s="1"/>
  <c r="F1175" i="200"/>
  <c r="H1175" i="200" s="1"/>
  <c r="I1175" i="200"/>
  <c r="K1175" i="200" s="1"/>
  <c r="L1175" i="200"/>
  <c r="N1175" i="200" s="1"/>
  <c r="F1166" i="200"/>
  <c r="H1166" i="200" s="1"/>
  <c r="I1166" i="200"/>
  <c r="K1166" i="200" s="1"/>
  <c r="L1166" i="200"/>
  <c r="N1166" i="200" s="1"/>
  <c r="F1170" i="200"/>
  <c r="H1170" i="200" s="1"/>
  <c r="I1170" i="200"/>
  <c r="K1170" i="200" s="1"/>
  <c r="L1170" i="200"/>
  <c r="N1170" i="200" s="1"/>
  <c r="F1174" i="200"/>
  <c r="H1174" i="200" s="1"/>
  <c r="I1174" i="200"/>
  <c r="K1174" i="200" s="1"/>
  <c r="L1174" i="200"/>
  <c r="N1174" i="200" s="1"/>
  <c r="E1193" i="200"/>
  <c r="D1180" i="200"/>
  <c r="B1184" i="200"/>
  <c r="E1184" i="200"/>
  <c r="E1191" i="200"/>
  <c r="E1190" i="200"/>
  <c r="B1199" i="200"/>
  <c r="Q1180" i="200"/>
  <c r="E1194" i="200"/>
  <c r="E1189" i="200"/>
  <c r="E1186" i="200"/>
  <c r="E1192" i="200"/>
  <c r="E1195" i="200"/>
  <c r="E1185" i="200"/>
  <c r="E1187" i="200"/>
  <c r="E1188" i="200"/>
  <c r="I1165" i="200"/>
  <c r="F1165" i="200"/>
  <c r="L1165" i="200"/>
  <c r="D1165" i="200"/>
  <c r="E1177" i="200"/>
  <c r="L1169" i="200"/>
  <c r="N1169" i="200" s="1"/>
  <c r="F1169" i="200"/>
  <c r="H1169" i="200" s="1"/>
  <c r="I1169" i="200"/>
  <c r="K1169" i="200" s="1"/>
  <c r="F1173" i="200"/>
  <c r="H1173" i="200" s="1"/>
  <c r="I1173" i="200"/>
  <c r="K1173" i="200" s="1"/>
  <c r="L1173" i="200"/>
  <c r="N1173" i="200" s="1"/>
  <c r="O1175" i="200" l="1"/>
  <c r="Q1175" i="200" s="1"/>
  <c r="O1170" i="200"/>
  <c r="Q1170" i="200" s="1"/>
  <c r="O1169" i="200"/>
  <c r="Q1169" i="200" s="1"/>
  <c r="F1185" i="200"/>
  <c r="H1185" i="200" s="1"/>
  <c r="I1185" i="200"/>
  <c r="K1185" i="200" s="1"/>
  <c r="L1185" i="200"/>
  <c r="N1185" i="200" s="1"/>
  <c r="I1189" i="200"/>
  <c r="K1189" i="200" s="1"/>
  <c r="L1189" i="200"/>
  <c r="N1189" i="200" s="1"/>
  <c r="F1189" i="200"/>
  <c r="H1189" i="200" s="1"/>
  <c r="I1190" i="200"/>
  <c r="K1190" i="200" s="1"/>
  <c r="L1190" i="200"/>
  <c r="N1190" i="200" s="1"/>
  <c r="F1190" i="200"/>
  <c r="H1190" i="200" s="1"/>
  <c r="O1174" i="200"/>
  <c r="Q1174" i="200" s="1"/>
  <c r="O1167" i="200"/>
  <c r="Q1167" i="200" s="1"/>
  <c r="O1176" i="200"/>
  <c r="Q1176" i="200" s="1"/>
  <c r="L1177" i="200"/>
  <c r="N1165" i="200"/>
  <c r="F1195" i="200"/>
  <c r="H1195" i="200" s="1"/>
  <c r="I1195" i="200"/>
  <c r="K1195" i="200" s="1"/>
  <c r="L1195" i="200"/>
  <c r="N1195" i="200" s="1"/>
  <c r="I1194" i="200"/>
  <c r="K1194" i="200" s="1"/>
  <c r="L1194" i="200"/>
  <c r="N1194" i="200" s="1"/>
  <c r="F1194" i="200"/>
  <c r="H1194" i="200" s="1"/>
  <c r="L1191" i="200"/>
  <c r="N1191" i="200" s="1"/>
  <c r="F1191" i="200"/>
  <c r="H1191" i="200" s="1"/>
  <c r="I1191" i="200"/>
  <c r="K1191" i="200" s="1"/>
  <c r="L1193" i="200"/>
  <c r="N1193" i="200" s="1"/>
  <c r="I1193" i="200"/>
  <c r="K1193" i="200" s="1"/>
  <c r="F1193" i="200"/>
  <c r="H1193" i="200" s="1"/>
  <c r="O1171" i="200"/>
  <c r="Q1171" i="200" s="1"/>
  <c r="O1172" i="200"/>
  <c r="Q1172" i="200" s="1"/>
  <c r="H1165" i="200"/>
  <c r="F1177" i="200"/>
  <c r="O1173" i="200"/>
  <c r="Q1173" i="200" s="1"/>
  <c r="I1177" i="200"/>
  <c r="K1165" i="200"/>
  <c r="F1188" i="200"/>
  <c r="H1188" i="200" s="1"/>
  <c r="I1188" i="200"/>
  <c r="K1188" i="200" s="1"/>
  <c r="L1188" i="200"/>
  <c r="N1188" i="200" s="1"/>
  <c r="F1192" i="200"/>
  <c r="H1192" i="200" s="1"/>
  <c r="L1192" i="200"/>
  <c r="N1192" i="200" s="1"/>
  <c r="I1192" i="200"/>
  <c r="K1192" i="200" s="1"/>
  <c r="E1196" i="200"/>
  <c r="I1184" i="200"/>
  <c r="L1184" i="200"/>
  <c r="D1184" i="200"/>
  <c r="F1184" i="200"/>
  <c r="O1166" i="200"/>
  <c r="Q1166" i="200" s="1"/>
  <c r="O1168" i="200"/>
  <c r="Q1168" i="200" s="1"/>
  <c r="I1187" i="200"/>
  <c r="K1187" i="200" s="1"/>
  <c r="L1187" i="200"/>
  <c r="N1187" i="200" s="1"/>
  <c r="F1187" i="200"/>
  <c r="H1187" i="200" s="1"/>
  <c r="F1186" i="200"/>
  <c r="H1186" i="200" s="1"/>
  <c r="I1186" i="200"/>
  <c r="K1186" i="200" s="1"/>
  <c r="L1186" i="200"/>
  <c r="N1186" i="200" s="1"/>
  <c r="E1210" i="200"/>
  <c r="E1207" i="200"/>
  <c r="B1218" i="200"/>
  <c r="D1199" i="200"/>
  <c r="E1206" i="200"/>
  <c r="E1203" i="200"/>
  <c r="E1209" i="200"/>
  <c r="E1213" i="200"/>
  <c r="B1203" i="200"/>
  <c r="Q1199" i="200"/>
  <c r="E1212" i="200"/>
  <c r="E1205" i="200"/>
  <c r="E1214" i="200"/>
  <c r="E1211" i="200"/>
  <c r="E1208" i="200"/>
  <c r="E1204" i="200"/>
  <c r="B1190" i="200"/>
  <c r="D1190" i="200" s="1"/>
  <c r="B1194" i="200"/>
  <c r="D1194" i="200" s="1"/>
  <c r="B1195" i="200"/>
  <c r="D1195" i="200" s="1"/>
  <c r="B1186" i="200"/>
  <c r="D1186" i="200" s="1"/>
  <c r="B1188" i="200"/>
  <c r="D1188" i="200" s="1"/>
  <c r="B1191" i="200"/>
  <c r="D1191" i="200" s="1"/>
  <c r="B1193" i="200"/>
  <c r="D1193" i="200" s="1"/>
  <c r="B1189" i="200"/>
  <c r="D1189" i="200" s="1"/>
  <c r="B1192" i="200"/>
  <c r="D1192" i="200" s="1"/>
  <c r="B1187" i="200"/>
  <c r="D1187" i="200" s="1"/>
  <c r="B1185" i="200"/>
  <c r="D1185" i="200" s="1"/>
  <c r="O1192" i="200" l="1"/>
  <c r="Q1192" i="200" s="1"/>
  <c r="O1189" i="200"/>
  <c r="Q1189" i="200" s="1"/>
  <c r="O1188" i="200"/>
  <c r="Q1188" i="200" s="1"/>
  <c r="O1195" i="200"/>
  <c r="I1204" i="200"/>
  <c r="K1204" i="200" s="1"/>
  <c r="L1204" i="200"/>
  <c r="N1204" i="200" s="1"/>
  <c r="F1204" i="200"/>
  <c r="H1204" i="200" s="1"/>
  <c r="I1205" i="200"/>
  <c r="K1205" i="200" s="1"/>
  <c r="F1205" i="200"/>
  <c r="H1205" i="200" s="1"/>
  <c r="L1205" i="200"/>
  <c r="N1205" i="200" s="1"/>
  <c r="L1213" i="200"/>
  <c r="N1213" i="200" s="1"/>
  <c r="I1213" i="200"/>
  <c r="K1213" i="200" s="1"/>
  <c r="F1213" i="200"/>
  <c r="H1213" i="200" s="1"/>
  <c r="L1196" i="200"/>
  <c r="N1184" i="200"/>
  <c r="O1194" i="200"/>
  <c r="Q1194" i="200" s="1"/>
  <c r="F1208" i="200"/>
  <c r="H1208" i="200" s="1"/>
  <c r="L1208" i="200"/>
  <c r="N1208" i="200" s="1"/>
  <c r="I1208" i="200"/>
  <c r="K1208" i="200" s="1"/>
  <c r="L1212" i="200"/>
  <c r="N1212" i="200" s="1"/>
  <c r="F1212" i="200"/>
  <c r="H1212" i="200" s="1"/>
  <c r="I1212" i="200"/>
  <c r="K1212" i="200" s="1"/>
  <c r="L1209" i="200"/>
  <c r="N1209" i="200" s="1"/>
  <c r="F1209" i="200"/>
  <c r="H1209" i="200" s="1"/>
  <c r="I1209" i="200"/>
  <c r="K1209" i="200" s="1"/>
  <c r="E1226" i="200"/>
  <c r="E1227" i="200"/>
  <c r="B1222" i="200"/>
  <c r="E1225" i="200"/>
  <c r="E1222" i="200"/>
  <c r="E1223" i="200"/>
  <c r="E1232" i="200"/>
  <c r="E1228" i="200"/>
  <c r="B1237" i="200"/>
  <c r="Q1218" i="200"/>
  <c r="D1218" i="200"/>
  <c r="E1224" i="200"/>
  <c r="E1230" i="200"/>
  <c r="E1231" i="200"/>
  <c r="E1229" i="200"/>
  <c r="E1233" i="200"/>
  <c r="I1196" i="200"/>
  <c r="K1184" i="200"/>
  <c r="Q1195" i="200"/>
  <c r="L1211" i="200"/>
  <c r="N1211" i="200" s="1"/>
  <c r="F1211" i="200"/>
  <c r="H1211" i="200" s="1"/>
  <c r="I1211" i="200"/>
  <c r="K1211" i="200" s="1"/>
  <c r="F1203" i="200"/>
  <c r="I1203" i="200"/>
  <c r="D1203" i="200"/>
  <c r="E1215" i="200"/>
  <c r="L1203" i="200"/>
  <c r="L1207" i="200"/>
  <c r="N1207" i="200" s="1"/>
  <c r="F1207" i="200"/>
  <c r="H1207" i="200" s="1"/>
  <c r="I1207" i="200"/>
  <c r="K1207" i="200" s="1"/>
  <c r="O1186" i="200"/>
  <c r="Q1186" i="200" s="1"/>
  <c r="F1196" i="200"/>
  <c r="H1184" i="200"/>
  <c r="O1165" i="200"/>
  <c r="Q1165" i="200" s="1"/>
  <c r="Q1177" i="200" s="1"/>
  <c r="O1193" i="200"/>
  <c r="Q1193" i="200" s="1"/>
  <c r="O1191" i="200"/>
  <c r="Q1191" i="200" s="1"/>
  <c r="O1190" i="200"/>
  <c r="Q1190" i="200" s="1"/>
  <c r="O1185" i="200"/>
  <c r="Q1185" i="200" s="1"/>
  <c r="L1214" i="200"/>
  <c r="N1214" i="200" s="1"/>
  <c r="F1214" i="200"/>
  <c r="H1214" i="200" s="1"/>
  <c r="I1214" i="200"/>
  <c r="K1214" i="200" s="1"/>
  <c r="B1208" i="200"/>
  <c r="D1208" i="200" s="1"/>
  <c r="B1214" i="200"/>
  <c r="D1214" i="200" s="1"/>
  <c r="B1211" i="200"/>
  <c r="D1211" i="200" s="1"/>
  <c r="B1204" i="200"/>
  <c r="D1204" i="200" s="1"/>
  <c r="B1206" i="200"/>
  <c r="D1206" i="200" s="1"/>
  <c r="B1207" i="200"/>
  <c r="D1207" i="200" s="1"/>
  <c r="B1213" i="200"/>
  <c r="D1213" i="200" s="1"/>
  <c r="B1209" i="200"/>
  <c r="D1209" i="200" s="1"/>
  <c r="B1212" i="200"/>
  <c r="D1212" i="200" s="1"/>
  <c r="B1205" i="200"/>
  <c r="D1205" i="200" s="1"/>
  <c r="B1210" i="200"/>
  <c r="D1210" i="200" s="1"/>
  <c r="I1206" i="200"/>
  <c r="K1206" i="200" s="1"/>
  <c r="L1206" i="200"/>
  <c r="N1206" i="200" s="1"/>
  <c r="F1206" i="200"/>
  <c r="H1206" i="200" s="1"/>
  <c r="F1210" i="200"/>
  <c r="H1210" i="200" s="1"/>
  <c r="I1210" i="200"/>
  <c r="K1210" i="200" s="1"/>
  <c r="L1210" i="200"/>
  <c r="N1210" i="200" s="1"/>
  <c r="O1187" i="200"/>
  <c r="Q1187" i="200" s="1"/>
  <c r="O1184" i="200" l="1"/>
  <c r="Q1184" i="200" s="1"/>
  <c r="Q1196" i="200" s="1"/>
  <c r="O1207" i="200"/>
  <c r="Q1207" i="200" s="1"/>
  <c r="O1204" i="200"/>
  <c r="Q1204" i="200" s="1"/>
  <c r="O1210" i="200"/>
  <c r="Q1210" i="200" s="1"/>
  <c r="O1214" i="200"/>
  <c r="Q1214" i="200" s="1"/>
  <c r="K1203" i="200"/>
  <c r="I1215" i="200"/>
  <c r="F1231" i="200"/>
  <c r="H1231" i="200" s="1"/>
  <c r="I1231" i="200"/>
  <c r="K1231" i="200" s="1"/>
  <c r="L1231" i="200"/>
  <c r="N1231" i="200" s="1"/>
  <c r="F1223" i="200"/>
  <c r="H1223" i="200" s="1"/>
  <c r="I1223" i="200"/>
  <c r="K1223" i="200" s="1"/>
  <c r="L1223" i="200"/>
  <c r="N1223" i="200" s="1"/>
  <c r="F1227" i="200"/>
  <c r="H1227" i="200" s="1"/>
  <c r="I1227" i="200"/>
  <c r="K1227" i="200" s="1"/>
  <c r="L1227" i="200"/>
  <c r="N1227" i="200" s="1"/>
  <c r="O1206" i="200"/>
  <c r="Q1206" i="200" s="1"/>
  <c r="L1215" i="200"/>
  <c r="N1203" i="200"/>
  <c r="F1215" i="200"/>
  <c r="H1203" i="200"/>
  <c r="L1230" i="200"/>
  <c r="N1230" i="200" s="1"/>
  <c r="F1230" i="200"/>
  <c r="H1230" i="200" s="1"/>
  <c r="I1230" i="200"/>
  <c r="K1230" i="200" s="1"/>
  <c r="E1243" i="200"/>
  <c r="E1248" i="200"/>
  <c r="D1237" i="200"/>
  <c r="E1249" i="200"/>
  <c r="E1252" i="200"/>
  <c r="E1242" i="200"/>
  <c r="E1250" i="200"/>
  <c r="E1244" i="200"/>
  <c r="E1251" i="200"/>
  <c r="E1246" i="200"/>
  <c r="E1241" i="200"/>
  <c r="E1245" i="200"/>
  <c r="E1247" i="200"/>
  <c r="B1241" i="200"/>
  <c r="Q1237" i="200"/>
  <c r="B1256" i="200"/>
  <c r="I1222" i="200"/>
  <c r="F1222" i="200"/>
  <c r="L1222" i="200"/>
  <c r="D1222" i="200"/>
  <c r="E1234" i="200"/>
  <c r="I1226" i="200"/>
  <c r="K1226" i="200" s="1"/>
  <c r="L1226" i="200"/>
  <c r="N1226" i="200" s="1"/>
  <c r="F1226" i="200"/>
  <c r="H1226" i="200" s="1"/>
  <c r="I1233" i="200"/>
  <c r="K1233" i="200" s="1"/>
  <c r="F1233" i="200"/>
  <c r="H1233" i="200" s="1"/>
  <c r="L1233" i="200"/>
  <c r="N1233" i="200" s="1"/>
  <c r="L1224" i="200"/>
  <c r="N1224" i="200" s="1"/>
  <c r="I1224" i="200"/>
  <c r="K1224" i="200" s="1"/>
  <c r="F1224" i="200"/>
  <c r="H1224" i="200" s="1"/>
  <c r="L1228" i="200"/>
  <c r="N1228" i="200" s="1"/>
  <c r="I1228" i="200"/>
  <c r="K1228" i="200" s="1"/>
  <c r="F1228" i="200"/>
  <c r="H1228" i="200" s="1"/>
  <c r="I1225" i="200"/>
  <c r="K1225" i="200" s="1"/>
  <c r="F1225" i="200"/>
  <c r="H1225" i="200" s="1"/>
  <c r="L1225" i="200"/>
  <c r="N1225" i="200" s="1"/>
  <c r="O1212" i="200"/>
  <c r="Q1212" i="200" s="1"/>
  <c r="O1208" i="200"/>
  <c r="Q1208" i="200" s="1"/>
  <c r="O1211" i="200"/>
  <c r="Q1211" i="200" s="1"/>
  <c r="L1229" i="200"/>
  <c r="N1229" i="200" s="1"/>
  <c r="I1229" i="200"/>
  <c r="K1229" i="200" s="1"/>
  <c r="F1229" i="200"/>
  <c r="H1229" i="200" s="1"/>
  <c r="I1232" i="200"/>
  <c r="K1232" i="200" s="1"/>
  <c r="F1232" i="200"/>
  <c r="H1232" i="200" s="1"/>
  <c r="L1232" i="200"/>
  <c r="N1232" i="200" s="1"/>
  <c r="B1223" i="200"/>
  <c r="D1223" i="200" s="1"/>
  <c r="B1226" i="200"/>
  <c r="D1226" i="200" s="1"/>
  <c r="B1225" i="200"/>
  <c r="D1225" i="200" s="1"/>
  <c r="B1232" i="200"/>
  <c r="D1232" i="200" s="1"/>
  <c r="B1229" i="200"/>
  <c r="D1229" i="200" s="1"/>
  <c r="B1231" i="200"/>
  <c r="D1231" i="200" s="1"/>
  <c r="B1228" i="200"/>
  <c r="D1228" i="200" s="1"/>
  <c r="B1230" i="200"/>
  <c r="D1230" i="200" s="1"/>
  <c r="B1227" i="200"/>
  <c r="D1227" i="200" s="1"/>
  <c r="B1224" i="200"/>
  <c r="D1224" i="200" s="1"/>
  <c r="B1233" i="200"/>
  <c r="D1233" i="200" s="1"/>
  <c r="O1209" i="200"/>
  <c r="Q1209" i="200" s="1"/>
  <c r="O1213" i="200"/>
  <c r="Q1213" i="200" s="1"/>
  <c r="O1205" i="200"/>
  <c r="Q1205" i="200" s="1"/>
  <c r="O1229" i="200" l="1"/>
  <c r="Q1229" i="200" s="1"/>
  <c r="O1228" i="200"/>
  <c r="Q1228" i="200" s="1"/>
  <c r="O1230" i="200"/>
  <c r="Q1230" i="200" s="1"/>
  <c r="L1234" i="200"/>
  <c r="N1222" i="200"/>
  <c r="E1253" i="200"/>
  <c r="L1241" i="200"/>
  <c r="F1241" i="200"/>
  <c r="D1241" i="200"/>
  <c r="I1241" i="200"/>
  <c r="F1250" i="200"/>
  <c r="H1250" i="200" s="1"/>
  <c r="L1250" i="200"/>
  <c r="N1250" i="200" s="1"/>
  <c r="I1250" i="200"/>
  <c r="K1250" i="200" s="1"/>
  <c r="O1223" i="200"/>
  <c r="Q1223" i="200" s="1"/>
  <c r="F1234" i="200"/>
  <c r="H1222" i="200"/>
  <c r="B1252" i="200"/>
  <c r="D1252" i="200" s="1"/>
  <c r="B1249" i="200"/>
  <c r="D1249" i="200" s="1"/>
  <c r="B1246" i="200"/>
  <c r="D1246" i="200" s="1"/>
  <c r="B1248" i="200"/>
  <c r="D1248" i="200" s="1"/>
  <c r="B1243" i="200"/>
  <c r="D1243" i="200" s="1"/>
  <c r="B1242" i="200"/>
  <c r="D1242" i="200" s="1"/>
  <c r="B1244" i="200"/>
  <c r="D1244" i="200" s="1"/>
  <c r="B1250" i="200"/>
  <c r="D1250" i="200" s="1"/>
  <c r="B1247" i="200"/>
  <c r="D1247" i="200" s="1"/>
  <c r="B1251" i="200"/>
  <c r="D1251" i="200" s="1"/>
  <c r="B1245" i="200"/>
  <c r="D1245" i="200" s="1"/>
  <c r="I1246" i="200"/>
  <c r="K1246" i="200" s="1"/>
  <c r="F1246" i="200"/>
  <c r="H1246" i="200" s="1"/>
  <c r="L1246" i="200"/>
  <c r="N1246" i="200" s="1"/>
  <c r="L1242" i="200"/>
  <c r="N1242" i="200" s="1"/>
  <c r="F1242" i="200"/>
  <c r="H1242" i="200" s="1"/>
  <c r="I1242" i="200"/>
  <c r="K1242" i="200" s="1"/>
  <c r="I1248" i="200"/>
  <c r="K1248" i="200" s="1"/>
  <c r="F1248" i="200"/>
  <c r="H1248" i="200" s="1"/>
  <c r="L1248" i="200"/>
  <c r="N1248" i="200" s="1"/>
  <c r="O1227" i="200"/>
  <c r="Q1227" i="200" s="1"/>
  <c r="O1225" i="200"/>
  <c r="Q1225" i="200" s="1"/>
  <c r="I1234" i="200"/>
  <c r="K1222" i="200"/>
  <c r="F1247" i="200"/>
  <c r="H1247" i="200" s="1"/>
  <c r="L1247" i="200"/>
  <c r="N1247" i="200" s="1"/>
  <c r="I1247" i="200"/>
  <c r="K1247" i="200" s="1"/>
  <c r="F1251" i="200"/>
  <c r="H1251" i="200" s="1"/>
  <c r="I1251" i="200"/>
  <c r="K1251" i="200" s="1"/>
  <c r="L1251" i="200"/>
  <c r="N1251" i="200" s="1"/>
  <c r="F1252" i="200"/>
  <c r="H1252" i="200" s="1"/>
  <c r="I1252" i="200"/>
  <c r="K1252" i="200" s="1"/>
  <c r="L1252" i="200"/>
  <c r="N1252" i="200" s="1"/>
  <c r="I1243" i="200"/>
  <c r="K1243" i="200" s="1"/>
  <c r="L1243" i="200"/>
  <c r="N1243" i="200" s="1"/>
  <c r="F1243" i="200"/>
  <c r="H1243" i="200" s="1"/>
  <c r="O1203" i="200"/>
  <c r="Q1203" i="200" s="1"/>
  <c r="Q1215" i="200" s="1"/>
  <c r="O1232" i="200"/>
  <c r="Q1232" i="200" s="1"/>
  <c r="O1224" i="200"/>
  <c r="Q1224" i="200" s="1"/>
  <c r="O1233" i="200"/>
  <c r="Q1233" i="200" s="1"/>
  <c r="O1226" i="200"/>
  <c r="Q1226" i="200" s="1"/>
  <c r="E1271" i="200"/>
  <c r="E1266" i="200"/>
  <c r="B1275" i="200"/>
  <c r="E1264" i="200"/>
  <c r="E1267" i="200"/>
  <c r="E1261" i="200"/>
  <c r="E1268" i="200"/>
  <c r="E1270" i="200"/>
  <c r="E1263" i="200"/>
  <c r="E1260" i="200"/>
  <c r="E1262" i="200"/>
  <c r="E1265" i="200"/>
  <c r="B1260" i="200"/>
  <c r="D1256" i="200"/>
  <c r="E1269" i="200"/>
  <c r="Q1256" i="200"/>
  <c r="F1245" i="200"/>
  <c r="H1245" i="200" s="1"/>
  <c r="L1245" i="200"/>
  <c r="N1245" i="200" s="1"/>
  <c r="I1245" i="200"/>
  <c r="K1245" i="200" s="1"/>
  <c r="L1244" i="200"/>
  <c r="N1244" i="200" s="1"/>
  <c r="I1244" i="200"/>
  <c r="K1244" i="200" s="1"/>
  <c r="F1244" i="200"/>
  <c r="H1244" i="200" s="1"/>
  <c r="F1249" i="200"/>
  <c r="H1249" i="200" s="1"/>
  <c r="I1249" i="200"/>
  <c r="K1249" i="200" s="1"/>
  <c r="L1249" i="200"/>
  <c r="N1249" i="200" s="1"/>
  <c r="O1231" i="200"/>
  <c r="Q1231" i="200" s="1"/>
  <c r="O1244" i="200" l="1"/>
  <c r="Q1244" i="200" s="1"/>
  <c r="O1252" i="200"/>
  <c r="Q1252" i="200" s="1"/>
  <c r="O1248" i="200"/>
  <c r="Q1248" i="200" s="1"/>
  <c r="L1260" i="200"/>
  <c r="D1260" i="200"/>
  <c r="E1272" i="200"/>
  <c r="I1260" i="200"/>
  <c r="F1260" i="200"/>
  <c r="L1261" i="200"/>
  <c r="N1261" i="200" s="1"/>
  <c r="F1261" i="200"/>
  <c r="H1261" i="200" s="1"/>
  <c r="I1261" i="200"/>
  <c r="K1261" i="200" s="1"/>
  <c r="F1266" i="200"/>
  <c r="H1266" i="200" s="1"/>
  <c r="L1266" i="200"/>
  <c r="N1266" i="200" s="1"/>
  <c r="I1266" i="200"/>
  <c r="K1266" i="200" s="1"/>
  <c r="K1241" i="200"/>
  <c r="I1253" i="200"/>
  <c r="O1245" i="200"/>
  <c r="Q1245" i="200" s="1"/>
  <c r="B1264" i="200"/>
  <c r="D1264" i="200" s="1"/>
  <c r="B1265" i="200"/>
  <c r="D1265" i="200" s="1"/>
  <c r="B1267" i="200"/>
  <c r="D1267" i="200" s="1"/>
  <c r="B1269" i="200"/>
  <c r="D1269" i="200" s="1"/>
  <c r="B1271" i="200"/>
  <c r="D1271" i="200" s="1"/>
  <c r="B1262" i="200"/>
  <c r="D1262" i="200" s="1"/>
  <c r="B1263" i="200"/>
  <c r="D1263" i="200" s="1"/>
  <c r="B1266" i="200"/>
  <c r="D1266" i="200" s="1"/>
  <c r="B1268" i="200"/>
  <c r="D1268" i="200" s="1"/>
  <c r="B1270" i="200"/>
  <c r="D1270" i="200" s="1"/>
  <c r="B1261" i="200"/>
  <c r="D1261" i="200" s="1"/>
  <c r="L1263" i="200"/>
  <c r="N1263" i="200" s="1"/>
  <c r="F1263" i="200"/>
  <c r="H1263" i="200" s="1"/>
  <c r="I1263" i="200"/>
  <c r="K1263" i="200" s="1"/>
  <c r="I1267" i="200"/>
  <c r="K1267" i="200" s="1"/>
  <c r="F1267" i="200"/>
  <c r="H1267" i="200" s="1"/>
  <c r="L1267" i="200"/>
  <c r="N1267" i="200" s="1"/>
  <c r="I1271" i="200"/>
  <c r="K1271" i="200" s="1"/>
  <c r="L1271" i="200"/>
  <c r="N1271" i="200" s="1"/>
  <c r="F1271" i="200"/>
  <c r="H1271" i="200" s="1"/>
  <c r="L1265" i="200"/>
  <c r="N1265" i="200" s="1"/>
  <c r="F1265" i="200"/>
  <c r="H1265" i="200" s="1"/>
  <c r="I1265" i="200"/>
  <c r="K1265" i="200" s="1"/>
  <c r="I1270" i="200"/>
  <c r="K1270" i="200" s="1"/>
  <c r="F1270" i="200"/>
  <c r="H1270" i="200" s="1"/>
  <c r="L1270" i="200"/>
  <c r="N1270" i="200" s="1"/>
  <c r="F1264" i="200"/>
  <c r="H1264" i="200" s="1"/>
  <c r="L1264" i="200"/>
  <c r="N1264" i="200" s="1"/>
  <c r="I1264" i="200"/>
  <c r="K1264" i="200" s="1"/>
  <c r="O1247" i="200"/>
  <c r="Q1247" i="200" s="1"/>
  <c r="O1246" i="200"/>
  <c r="Q1246" i="200" s="1"/>
  <c r="F1253" i="200"/>
  <c r="H1241" i="200"/>
  <c r="O1249" i="200"/>
  <c r="Q1249" i="200" s="1"/>
  <c r="L1269" i="200"/>
  <c r="N1269" i="200" s="1"/>
  <c r="F1269" i="200"/>
  <c r="H1269" i="200" s="1"/>
  <c r="I1269" i="200"/>
  <c r="K1269" i="200" s="1"/>
  <c r="F1262" i="200"/>
  <c r="H1262" i="200" s="1"/>
  <c r="I1262" i="200"/>
  <c r="K1262" i="200" s="1"/>
  <c r="L1262" i="200"/>
  <c r="N1262" i="200" s="1"/>
  <c r="I1268" i="200"/>
  <c r="K1268" i="200" s="1"/>
  <c r="F1268" i="200"/>
  <c r="H1268" i="200" s="1"/>
  <c r="L1268" i="200"/>
  <c r="N1268" i="200" s="1"/>
  <c r="E1283" i="200"/>
  <c r="E1285" i="200"/>
  <c r="E1281" i="200"/>
  <c r="E1289" i="200"/>
  <c r="E1279" i="200"/>
  <c r="E1280" i="200"/>
  <c r="B1294" i="200"/>
  <c r="E1284" i="200"/>
  <c r="Q1275" i="200"/>
  <c r="D1275" i="200"/>
  <c r="E1288" i="200"/>
  <c r="B1279" i="200"/>
  <c r="E1287" i="200"/>
  <c r="E1290" i="200"/>
  <c r="E1286" i="200"/>
  <c r="E1282" i="200"/>
  <c r="O1243" i="200"/>
  <c r="Q1243" i="200" s="1"/>
  <c r="O1251" i="200"/>
  <c r="Q1251" i="200" s="1"/>
  <c r="O1242" i="200"/>
  <c r="Q1242" i="200" s="1"/>
  <c r="O1222" i="200"/>
  <c r="Q1222" i="200" s="1"/>
  <c r="Q1234" i="200" s="1"/>
  <c r="O1250" i="200"/>
  <c r="Q1250" i="200" s="1"/>
  <c r="L1253" i="200"/>
  <c r="N1241" i="200"/>
  <c r="O1271" i="200" l="1"/>
  <c r="Q1271" i="200" s="1"/>
  <c r="O1263" i="200"/>
  <c r="Q1263" i="200" s="1"/>
  <c r="O1267" i="200"/>
  <c r="Q1267" i="200" s="1"/>
  <c r="O1270" i="200"/>
  <c r="Q1270" i="200" s="1"/>
  <c r="O1269" i="200"/>
  <c r="Q1269" i="200" s="1"/>
  <c r="O1261" i="200"/>
  <c r="Q1261" i="200" s="1"/>
  <c r="I1290" i="200"/>
  <c r="K1290" i="200" s="1"/>
  <c r="F1290" i="200"/>
  <c r="H1290" i="200" s="1"/>
  <c r="L1290" i="200"/>
  <c r="N1290" i="200" s="1"/>
  <c r="L1280" i="200"/>
  <c r="N1280" i="200" s="1"/>
  <c r="F1280" i="200"/>
  <c r="H1280" i="200" s="1"/>
  <c r="I1280" i="200"/>
  <c r="K1280" i="200" s="1"/>
  <c r="I1285" i="200"/>
  <c r="K1285" i="200" s="1"/>
  <c r="L1285" i="200"/>
  <c r="N1285" i="200" s="1"/>
  <c r="F1285" i="200"/>
  <c r="H1285" i="200" s="1"/>
  <c r="O1241" i="200"/>
  <c r="Q1241" i="200" s="1"/>
  <c r="Q1253" i="200" s="1"/>
  <c r="O1265" i="200"/>
  <c r="Q1265" i="200" s="1"/>
  <c r="K1260" i="200"/>
  <c r="I1272" i="200"/>
  <c r="D1279" i="200"/>
  <c r="E1291" i="200"/>
  <c r="I1279" i="200"/>
  <c r="L1279" i="200"/>
  <c r="F1279" i="200"/>
  <c r="I1283" i="200"/>
  <c r="K1283" i="200" s="1"/>
  <c r="L1283" i="200"/>
  <c r="N1283" i="200" s="1"/>
  <c r="F1283" i="200"/>
  <c r="H1283" i="200" s="1"/>
  <c r="L1282" i="200"/>
  <c r="N1282" i="200" s="1"/>
  <c r="F1282" i="200"/>
  <c r="H1282" i="200" s="1"/>
  <c r="I1282" i="200"/>
  <c r="K1282" i="200" s="1"/>
  <c r="B1284" i="200"/>
  <c r="D1284" i="200" s="1"/>
  <c r="B1289" i="200"/>
  <c r="D1289" i="200" s="1"/>
  <c r="B1286" i="200"/>
  <c r="D1286" i="200" s="1"/>
  <c r="B1280" i="200"/>
  <c r="D1280" i="200" s="1"/>
  <c r="B1283" i="200"/>
  <c r="D1283" i="200" s="1"/>
  <c r="B1281" i="200"/>
  <c r="B1287" i="200"/>
  <c r="B1290" i="200"/>
  <c r="D1290" i="200" s="1"/>
  <c r="B1288" i="200"/>
  <c r="D1288" i="200" s="1"/>
  <c r="B1282" i="200"/>
  <c r="D1282" i="200" s="1"/>
  <c r="B1285" i="200"/>
  <c r="D1285" i="200" s="1"/>
  <c r="I1284" i="200"/>
  <c r="K1284" i="200" s="1"/>
  <c r="L1284" i="200"/>
  <c r="N1284" i="200" s="1"/>
  <c r="F1284" i="200"/>
  <c r="H1284" i="200" s="1"/>
  <c r="F1289" i="200"/>
  <c r="H1289" i="200" s="1"/>
  <c r="I1289" i="200"/>
  <c r="K1289" i="200" s="1"/>
  <c r="L1289" i="200"/>
  <c r="N1289" i="200" s="1"/>
  <c r="F1287" i="200"/>
  <c r="H1287" i="200" s="1"/>
  <c r="D1287" i="200"/>
  <c r="I1287" i="200"/>
  <c r="K1287" i="200" s="1"/>
  <c r="L1287" i="200"/>
  <c r="N1287" i="200" s="1"/>
  <c r="L1286" i="200"/>
  <c r="N1286" i="200" s="1"/>
  <c r="F1286" i="200"/>
  <c r="H1286" i="200" s="1"/>
  <c r="I1286" i="200"/>
  <c r="K1286" i="200" s="1"/>
  <c r="I1288" i="200"/>
  <c r="K1288" i="200" s="1"/>
  <c r="F1288" i="200"/>
  <c r="H1288" i="200" s="1"/>
  <c r="L1288" i="200"/>
  <c r="N1288" i="200" s="1"/>
  <c r="E1303" i="200"/>
  <c r="E1301" i="200"/>
  <c r="Q1294" i="200"/>
  <c r="E1305" i="200"/>
  <c r="E1299" i="200"/>
  <c r="B1298" i="200"/>
  <c r="E1309" i="200"/>
  <c r="E1300" i="200"/>
  <c r="B1313" i="200"/>
  <c r="D1294" i="200"/>
  <c r="E1308" i="200"/>
  <c r="E1304" i="200"/>
  <c r="E1307" i="200"/>
  <c r="E1306" i="200"/>
  <c r="E1302" i="200"/>
  <c r="E1298" i="200"/>
  <c r="D1281" i="200"/>
  <c r="L1281" i="200"/>
  <c r="N1281" i="200" s="1"/>
  <c r="F1281" i="200"/>
  <c r="H1281" i="200" s="1"/>
  <c r="I1281" i="200"/>
  <c r="K1281" i="200" s="1"/>
  <c r="O1268" i="200"/>
  <c r="Q1268" i="200" s="1"/>
  <c r="O1262" i="200"/>
  <c r="Q1262" i="200" s="1"/>
  <c r="O1264" i="200"/>
  <c r="Q1264" i="200" s="1"/>
  <c r="O1266" i="200"/>
  <c r="Q1266" i="200" s="1"/>
  <c r="H1260" i="200"/>
  <c r="F1272" i="200"/>
  <c r="L1272" i="200"/>
  <c r="N1260" i="200"/>
  <c r="O1283" i="200" l="1"/>
  <c r="Q1283" i="200" s="1"/>
  <c r="O1285" i="200"/>
  <c r="Q1285" i="200" s="1"/>
  <c r="O1289" i="200"/>
  <c r="Q1289" i="200" s="1"/>
  <c r="O1281" i="200"/>
  <c r="Q1281" i="200" s="1"/>
  <c r="O1288" i="200"/>
  <c r="Q1288" i="200" s="1"/>
  <c r="O1287" i="200"/>
  <c r="Q1287" i="200" s="1"/>
  <c r="O1284" i="200"/>
  <c r="Q1284" i="200" s="1"/>
  <c r="D1298" i="200"/>
  <c r="E1310" i="200"/>
  <c r="F1298" i="200"/>
  <c r="L1298" i="200"/>
  <c r="I1298" i="200"/>
  <c r="F1304" i="200"/>
  <c r="H1304" i="200" s="1"/>
  <c r="L1304" i="200"/>
  <c r="N1304" i="200" s="1"/>
  <c r="I1304" i="200"/>
  <c r="K1304" i="200" s="1"/>
  <c r="F1300" i="200"/>
  <c r="H1300" i="200" s="1"/>
  <c r="I1300" i="200"/>
  <c r="K1300" i="200" s="1"/>
  <c r="L1300" i="200"/>
  <c r="N1300" i="200" s="1"/>
  <c r="I1305" i="200"/>
  <c r="K1305" i="200" s="1"/>
  <c r="L1305" i="200"/>
  <c r="N1305" i="200" s="1"/>
  <c r="F1305" i="200"/>
  <c r="H1305" i="200" s="1"/>
  <c r="O1286" i="200"/>
  <c r="Q1286" i="200" s="1"/>
  <c r="O1282" i="200"/>
  <c r="Q1282" i="200" s="1"/>
  <c r="L1302" i="200"/>
  <c r="N1302" i="200" s="1"/>
  <c r="F1302" i="200"/>
  <c r="H1302" i="200" s="1"/>
  <c r="I1302" i="200"/>
  <c r="K1302" i="200" s="1"/>
  <c r="L1308" i="200"/>
  <c r="N1308" i="200" s="1"/>
  <c r="I1308" i="200"/>
  <c r="K1308" i="200" s="1"/>
  <c r="F1308" i="200"/>
  <c r="H1308" i="200" s="1"/>
  <c r="I1309" i="200"/>
  <c r="K1309" i="200" s="1"/>
  <c r="F1309" i="200"/>
  <c r="H1309" i="200" s="1"/>
  <c r="L1309" i="200"/>
  <c r="N1309" i="200" s="1"/>
  <c r="F1291" i="200"/>
  <c r="H1279" i="200"/>
  <c r="I1306" i="200"/>
  <c r="K1306" i="200" s="1"/>
  <c r="F1306" i="200"/>
  <c r="H1306" i="200" s="1"/>
  <c r="L1306" i="200"/>
  <c r="N1306" i="200" s="1"/>
  <c r="B1304" i="200"/>
  <c r="D1304" i="200" s="1"/>
  <c r="B1305" i="200"/>
  <c r="D1305" i="200" s="1"/>
  <c r="B1307" i="200"/>
  <c r="D1307" i="200" s="1"/>
  <c r="B1300" i="200"/>
  <c r="D1300" i="200" s="1"/>
  <c r="B1299" i="200"/>
  <c r="D1299" i="200" s="1"/>
  <c r="B1302" i="200"/>
  <c r="D1302" i="200" s="1"/>
  <c r="B1309" i="200"/>
  <c r="D1309" i="200" s="1"/>
  <c r="B1306" i="200"/>
  <c r="D1306" i="200" s="1"/>
  <c r="B1308" i="200"/>
  <c r="D1308" i="200" s="1"/>
  <c r="B1303" i="200"/>
  <c r="D1303" i="200" s="1"/>
  <c r="B1301" i="200"/>
  <c r="D1301" i="200" s="1"/>
  <c r="I1301" i="200"/>
  <c r="K1301" i="200" s="1"/>
  <c r="L1301" i="200"/>
  <c r="N1301" i="200" s="1"/>
  <c r="F1301" i="200"/>
  <c r="H1301" i="200" s="1"/>
  <c r="N1279" i="200"/>
  <c r="L1291" i="200"/>
  <c r="O1280" i="200"/>
  <c r="Q1280" i="200" s="1"/>
  <c r="O1290" i="200"/>
  <c r="Q1290" i="200" s="1"/>
  <c r="O1260" i="200"/>
  <c r="Q1260" i="200" s="1"/>
  <c r="Q1272" i="200" s="1"/>
  <c r="L1307" i="200"/>
  <c r="N1307" i="200" s="1"/>
  <c r="I1307" i="200"/>
  <c r="K1307" i="200" s="1"/>
  <c r="F1307" i="200"/>
  <c r="H1307" i="200" s="1"/>
  <c r="E1323" i="200"/>
  <c r="D1313" i="200"/>
  <c r="E1326" i="200"/>
  <c r="E1318" i="200"/>
  <c r="E1319" i="200"/>
  <c r="E1328" i="200"/>
  <c r="E1321" i="200"/>
  <c r="E1317" i="200"/>
  <c r="E1325" i="200"/>
  <c r="E1322" i="200"/>
  <c r="Q1313" i="200"/>
  <c r="E1324" i="200"/>
  <c r="E1327" i="200"/>
  <c r="E1320" i="200"/>
  <c r="B1317" i="200"/>
  <c r="B1332" i="200"/>
  <c r="F1299" i="200"/>
  <c r="H1299" i="200" s="1"/>
  <c r="I1299" i="200"/>
  <c r="K1299" i="200" s="1"/>
  <c r="L1299" i="200"/>
  <c r="N1299" i="200" s="1"/>
  <c r="L1303" i="200"/>
  <c r="N1303" i="200" s="1"/>
  <c r="F1303" i="200"/>
  <c r="H1303" i="200" s="1"/>
  <c r="I1303" i="200"/>
  <c r="K1303" i="200" s="1"/>
  <c r="K1279" i="200"/>
  <c r="I1291" i="200"/>
  <c r="O1301" i="200" l="1"/>
  <c r="Q1301" i="200" s="1"/>
  <c r="O1309" i="200"/>
  <c r="Q1309" i="200" s="1"/>
  <c r="O1305" i="200"/>
  <c r="Q1305" i="200" s="1"/>
  <c r="B1328" i="200"/>
  <c r="D1328" i="200" s="1"/>
  <c r="B1322" i="200"/>
  <c r="D1322" i="200" s="1"/>
  <c r="B1321" i="200"/>
  <c r="D1321" i="200" s="1"/>
  <c r="B1324" i="200"/>
  <c r="D1324" i="200" s="1"/>
  <c r="B1325" i="200"/>
  <c r="D1325" i="200" s="1"/>
  <c r="B1323" i="200"/>
  <c r="D1323" i="200" s="1"/>
  <c r="B1320" i="200"/>
  <c r="D1320" i="200" s="1"/>
  <c r="B1319" i="200"/>
  <c r="D1319" i="200" s="1"/>
  <c r="B1318" i="200"/>
  <c r="D1318" i="200" s="1"/>
  <c r="B1327" i="200"/>
  <c r="D1327" i="200" s="1"/>
  <c r="B1326" i="200"/>
  <c r="D1326" i="200" s="1"/>
  <c r="I1321" i="200"/>
  <c r="K1321" i="200" s="1"/>
  <c r="L1321" i="200"/>
  <c r="N1321" i="200" s="1"/>
  <c r="F1321" i="200"/>
  <c r="H1321" i="200" s="1"/>
  <c r="L1326" i="200"/>
  <c r="N1326" i="200" s="1"/>
  <c r="F1326" i="200"/>
  <c r="H1326" i="200" s="1"/>
  <c r="I1326" i="200"/>
  <c r="K1326" i="200" s="1"/>
  <c r="O1306" i="200"/>
  <c r="O1302" i="200"/>
  <c r="Q1302" i="200" s="1"/>
  <c r="L1310" i="200"/>
  <c r="N1298" i="200"/>
  <c r="I1320" i="200"/>
  <c r="K1320" i="200" s="1"/>
  <c r="L1320" i="200"/>
  <c r="N1320" i="200" s="1"/>
  <c r="F1320" i="200"/>
  <c r="H1320" i="200" s="1"/>
  <c r="F1322" i="200"/>
  <c r="H1322" i="200" s="1"/>
  <c r="L1322" i="200"/>
  <c r="N1322" i="200" s="1"/>
  <c r="I1322" i="200"/>
  <c r="K1322" i="200" s="1"/>
  <c r="F1328" i="200"/>
  <c r="H1328" i="200" s="1"/>
  <c r="L1328" i="200"/>
  <c r="N1328" i="200" s="1"/>
  <c r="I1328" i="200"/>
  <c r="K1328" i="200" s="1"/>
  <c r="F1310" i="200"/>
  <c r="H1298" i="200"/>
  <c r="O1303" i="200"/>
  <c r="Q1303" i="200" s="1"/>
  <c r="O1299" i="200"/>
  <c r="Q1299" i="200" s="1"/>
  <c r="F1327" i="200"/>
  <c r="H1327" i="200" s="1"/>
  <c r="I1327" i="200"/>
  <c r="K1327" i="200" s="1"/>
  <c r="L1327" i="200"/>
  <c r="N1327" i="200" s="1"/>
  <c r="F1325" i="200"/>
  <c r="H1325" i="200" s="1"/>
  <c r="L1325" i="200"/>
  <c r="N1325" i="200" s="1"/>
  <c r="I1325" i="200"/>
  <c r="K1325" i="200" s="1"/>
  <c r="F1319" i="200"/>
  <c r="H1319" i="200" s="1"/>
  <c r="I1319" i="200"/>
  <c r="K1319" i="200" s="1"/>
  <c r="L1319" i="200"/>
  <c r="N1319" i="200" s="1"/>
  <c r="I1323" i="200"/>
  <c r="K1323" i="200" s="1"/>
  <c r="F1323" i="200"/>
  <c r="H1323" i="200" s="1"/>
  <c r="L1323" i="200"/>
  <c r="N1323" i="200" s="1"/>
  <c r="O1279" i="200"/>
  <c r="Q1279" i="200" s="1"/>
  <c r="Q1291" i="200" s="1"/>
  <c r="O1304" i="200"/>
  <c r="Q1304" i="200" s="1"/>
  <c r="E1347" i="200"/>
  <c r="E1342" i="200"/>
  <c r="E1345" i="200"/>
  <c r="B1351" i="200"/>
  <c r="E1343" i="200"/>
  <c r="E1337" i="200"/>
  <c r="E1340" i="200"/>
  <c r="E1344" i="200"/>
  <c r="E1339" i="200"/>
  <c r="E1336" i="200"/>
  <c r="E1338" i="200"/>
  <c r="E1346" i="200"/>
  <c r="B1336" i="200"/>
  <c r="D1332" i="200"/>
  <c r="Q1332" i="200"/>
  <c r="E1341" i="200"/>
  <c r="I1324" i="200"/>
  <c r="K1324" i="200" s="1"/>
  <c r="L1324" i="200"/>
  <c r="N1324" i="200" s="1"/>
  <c r="F1324" i="200"/>
  <c r="H1324" i="200" s="1"/>
  <c r="I1317" i="200"/>
  <c r="D1317" i="200"/>
  <c r="L1317" i="200"/>
  <c r="F1317" i="200"/>
  <c r="E1329" i="200"/>
  <c r="F1318" i="200"/>
  <c r="H1318" i="200" s="1"/>
  <c r="L1318" i="200"/>
  <c r="N1318" i="200" s="1"/>
  <c r="I1318" i="200"/>
  <c r="K1318" i="200" s="1"/>
  <c r="O1307" i="200"/>
  <c r="Q1307" i="200" s="1"/>
  <c r="Q1306" i="200"/>
  <c r="O1308" i="200"/>
  <c r="Q1308" i="200" s="1"/>
  <c r="O1300" i="200"/>
  <c r="Q1300" i="200" s="1"/>
  <c r="I1310" i="200"/>
  <c r="K1298" i="200"/>
  <c r="O1321" i="200" l="1"/>
  <c r="O1327" i="200"/>
  <c r="Q1327" i="200" s="1"/>
  <c r="O1328" i="200"/>
  <c r="Q1328" i="200" s="1"/>
  <c r="F1329" i="200"/>
  <c r="H1317" i="200"/>
  <c r="O1324" i="200"/>
  <c r="Q1324" i="200" s="1"/>
  <c r="I1338" i="200"/>
  <c r="K1338" i="200" s="1"/>
  <c r="L1338" i="200"/>
  <c r="N1338" i="200" s="1"/>
  <c r="F1338" i="200"/>
  <c r="H1338" i="200" s="1"/>
  <c r="F1340" i="200"/>
  <c r="H1340" i="200" s="1"/>
  <c r="L1340" i="200"/>
  <c r="N1340" i="200" s="1"/>
  <c r="I1340" i="200"/>
  <c r="K1340" i="200" s="1"/>
  <c r="F1345" i="200"/>
  <c r="H1345" i="200" s="1"/>
  <c r="L1345" i="200"/>
  <c r="N1345" i="200" s="1"/>
  <c r="I1345" i="200"/>
  <c r="K1345" i="200" s="1"/>
  <c r="O1298" i="200"/>
  <c r="Q1298" i="200" s="1"/>
  <c r="Q1310" i="200" s="1"/>
  <c r="O1320" i="200"/>
  <c r="Q1320" i="200" s="1"/>
  <c r="O1326" i="200"/>
  <c r="Q1326" i="200" s="1"/>
  <c r="N1317" i="200"/>
  <c r="L1329" i="200"/>
  <c r="I1337" i="200"/>
  <c r="K1337" i="200" s="1"/>
  <c r="F1337" i="200"/>
  <c r="H1337" i="200" s="1"/>
  <c r="L1337" i="200"/>
  <c r="N1337" i="200" s="1"/>
  <c r="L1342" i="200"/>
  <c r="N1342" i="200" s="1"/>
  <c r="I1342" i="200"/>
  <c r="K1342" i="200" s="1"/>
  <c r="F1342" i="200"/>
  <c r="H1342" i="200" s="1"/>
  <c r="B1344" i="200"/>
  <c r="D1344" i="200" s="1"/>
  <c r="B1347" i="200"/>
  <c r="D1347" i="200" s="1"/>
  <c r="B1341" i="200"/>
  <c r="D1341" i="200" s="1"/>
  <c r="B1340" i="200"/>
  <c r="D1340" i="200" s="1"/>
  <c r="B1342" i="200"/>
  <c r="D1342" i="200" s="1"/>
  <c r="B1343" i="200"/>
  <c r="D1343" i="200" s="1"/>
  <c r="B1345" i="200"/>
  <c r="D1345" i="200" s="1"/>
  <c r="B1337" i="200"/>
  <c r="D1337" i="200" s="1"/>
  <c r="B1338" i="200"/>
  <c r="D1338" i="200" s="1"/>
  <c r="B1339" i="200"/>
  <c r="D1339" i="200" s="1"/>
  <c r="B1346" i="200"/>
  <c r="D1346" i="200" s="1"/>
  <c r="F1339" i="200"/>
  <c r="H1339" i="200" s="1"/>
  <c r="I1339" i="200"/>
  <c r="K1339" i="200" s="1"/>
  <c r="L1339" i="200"/>
  <c r="N1339" i="200" s="1"/>
  <c r="F1343" i="200"/>
  <c r="H1343" i="200" s="1"/>
  <c r="L1343" i="200"/>
  <c r="N1343" i="200" s="1"/>
  <c r="I1343" i="200"/>
  <c r="K1343" i="200" s="1"/>
  <c r="I1347" i="200"/>
  <c r="K1347" i="200" s="1"/>
  <c r="L1347" i="200"/>
  <c r="N1347" i="200" s="1"/>
  <c r="F1347" i="200"/>
  <c r="H1347" i="200" s="1"/>
  <c r="O1325" i="200"/>
  <c r="Q1325" i="200" s="1"/>
  <c r="Q1321" i="200"/>
  <c r="I1336" i="200"/>
  <c r="E1348" i="200"/>
  <c r="D1336" i="200"/>
  <c r="F1336" i="200"/>
  <c r="L1336" i="200"/>
  <c r="O1318" i="200"/>
  <c r="Q1318" i="200" s="1"/>
  <c r="K1317" i="200"/>
  <c r="I1329" i="200"/>
  <c r="I1341" i="200"/>
  <c r="K1341" i="200" s="1"/>
  <c r="L1341" i="200"/>
  <c r="N1341" i="200" s="1"/>
  <c r="F1341" i="200"/>
  <c r="H1341" i="200" s="1"/>
  <c r="I1346" i="200"/>
  <c r="K1346" i="200" s="1"/>
  <c r="F1346" i="200"/>
  <c r="H1346" i="200" s="1"/>
  <c r="L1346" i="200"/>
  <c r="N1346" i="200" s="1"/>
  <c r="F1344" i="200"/>
  <c r="H1344" i="200" s="1"/>
  <c r="L1344" i="200"/>
  <c r="N1344" i="200" s="1"/>
  <c r="I1344" i="200"/>
  <c r="K1344" i="200" s="1"/>
  <c r="E1366" i="200"/>
  <c r="E1362" i="200"/>
  <c r="E1358" i="200"/>
  <c r="E1356" i="200"/>
  <c r="E1359" i="200"/>
  <c r="E1357" i="200"/>
  <c r="D1351" i="200"/>
  <c r="B1355" i="200"/>
  <c r="E1355" i="200"/>
  <c r="B1370" i="200"/>
  <c r="E1365" i="200"/>
  <c r="E1361" i="200"/>
  <c r="Q1351" i="200"/>
  <c r="E1364" i="200"/>
  <c r="E1363" i="200"/>
  <c r="E1360" i="200"/>
  <c r="O1323" i="200"/>
  <c r="Q1323" i="200" s="1"/>
  <c r="O1319" i="200"/>
  <c r="Q1319" i="200" s="1"/>
  <c r="O1322" i="200"/>
  <c r="Q1322" i="200" s="1"/>
  <c r="O1344" i="200" l="1"/>
  <c r="Q1344" i="200" s="1"/>
  <c r="O1338" i="200"/>
  <c r="Q1338" i="200" s="1"/>
  <c r="O1317" i="200"/>
  <c r="Q1317" i="200" s="1"/>
  <c r="Q1329" i="200" s="1"/>
  <c r="O1347" i="200"/>
  <c r="Q1347" i="200" s="1"/>
  <c r="O1337" i="200"/>
  <c r="Q1337" i="200" s="1"/>
  <c r="L1360" i="200"/>
  <c r="N1360" i="200" s="1"/>
  <c r="I1360" i="200"/>
  <c r="K1360" i="200" s="1"/>
  <c r="F1360" i="200"/>
  <c r="H1360" i="200" s="1"/>
  <c r="B1363" i="200"/>
  <c r="D1363" i="200" s="1"/>
  <c r="B1359" i="200"/>
  <c r="D1359" i="200" s="1"/>
  <c r="B1357" i="200"/>
  <c r="D1357" i="200" s="1"/>
  <c r="B1364" i="200"/>
  <c r="D1364" i="200" s="1"/>
  <c r="B1362" i="200"/>
  <c r="D1362" i="200" s="1"/>
  <c r="B1365" i="200"/>
  <c r="D1365" i="200" s="1"/>
  <c r="B1360" i="200"/>
  <c r="D1360" i="200" s="1"/>
  <c r="B1361" i="200"/>
  <c r="D1361" i="200" s="1"/>
  <c r="B1366" i="200"/>
  <c r="D1366" i="200" s="1"/>
  <c r="B1356" i="200"/>
  <c r="D1356" i="200" s="1"/>
  <c r="B1358" i="200"/>
  <c r="D1358" i="200" s="1"/>
  <c r="F1364" i="200"/>
  <c r="H1364" i="200" s="1"/>
  <c r="L1364" i="200"/>
  <c r="N1364" i="200" s="1"/>
  <c r="I1364" i="200"/>
  <c r="K1364" i="200" s="1"/>
  <c r="Q1370" i="200"/>
  <c r="D1370" i="200"/>
  <c r="B1374" i="200"/>
  <c r="E1383" i="200"/>
  <c r="E1382" i="200"/>
  <c r="E1385" i="200"/>
  <c r="E1379" i="200"/>
  <c r="B1389" i="200"/>
  <c r="E1378" i="200"/>
  <c r="E1380" i="200"/>
  <c r="E1377" i="200"/>
  <c r="E1381" i="200"/>
  <c r="E1374" i="200"/>
  <c r="E1375" i="200"/>
  <c r="E1376" i="200"/>
  <c r="E1384" i="200"/>
  <c r="I1357" i="200"/>
  <c r="K1357" i="200" s="1"/>
  <c r="L1357" i="200"/>
  <c r="N1357" i="200" s="1"/>
  <c r="F1357" i="200"/>
  <c r="H1357" i="200" s="1"/>
  <c r="L1362" i="200"/>
  <c r="N1362" i="200" s="1"/>
  <c r="I1362" i="200"/>
  <c r="K1362" i="200" s="1"/>
  <c r="F1362" i="200"/>
  <c r="H1362" i="200" s="1"/>
  <c r="F1348" i="200"/>
  <c r="H1336" i="200"/>
  <c r="O1339" i="200"/>
  <c r="Q1339" i="200" s="1"/>
  <c r="I1356" i="200"/>
  <c r="K1356" i="200" s="1"/>
  <c r="L1356" i="200"/>
  <c r="N1356" i="200" s="1"/>
  <c r="F1356" i="200"/>
  <c r="H1356" i="200" s="1"/>
  <c r="L1355" i="200"/>
  <c r="E1367" i="200"/>
  <c r="D1355" i="200"/>
  <c r="I1355" i="200"/>
  <c r="F1355" i="200"/>
  <c r="F1359" i="200"/>
  <c r="H1359" i="200" s="1"/>
  <c r="I1359" i="200"/>
  <c r="K1359" i="200" s="1"/>
  <c r="L1359" i="200"/>
  <c r="N1359" i="200" s="1"/>
  <c r="I1366" i="200"/>
  <c r="K1366" i="200" s="1"/>
  <c r="L1366" i="200"/>
  <c r="N1366" i="200" s="1"/>
  <c r="F1366" i="200"/>
  <c r="H1366" i="200" s="1"/>
  <c r="O1341" i="200"/>
  <c r="Q1341" i="200" s="1"/>
  <c r="O1343" i="200"/>
  <c r="Q1343" i="200" s="1"/>
  <c r="O1342" i="200"/>
  <c r="Q1342" i="200" s="1"/>
  <c r="O1345" i="200"/>
  <c r="Q1345" i="200" s="1"/>
  <c r="O1340" i="200"/>
  <c r="Q1340" i="200" s="1"/>
  <c r="F1361" i="200"/>
  <c r="H1361" i="200" s="1"/>
  <c r="L1361" i="200"/>
  <c r="N1361" i="200" s="1"/>
  <c r="I1361" i="200"/>
  <c r="K1361" i="200" s="1"/>
  <c r="I1363" i="200"/>
  <c r="K1363" i="200" s="1"/>
  <c r="F1363" i="200"/>
  <c r="H1363" i="200" s="1"/>
  <c r="L1363" i="200"/>
  <c r="N1363" i="200" s="1"/>
  <c r="F1365" i="200"/>
  <c r="H1365" i="200" s="1"/>
  <c r="L1365" i="200"/>
  <c r="N1365" i="200" s="1"/>
  <c r="I1365" i="200"/>
  <c r="K1365" i="200" s="1"/>
  <c r="I1358" i="200"/>
  <c r="K1358" i="200" s="1"/>
  <c r="L1358" i="200"/>
  <c r="N1358" i="200" s="1"/>
  <c r="F1358" i="200"/>
  <c r="H1358" i="200" s="1"/>
  <c r="O1346" i="200"/>
  <c r="Q1346" i="200" s="1"/>
  <c r="N1336" i="200"/>
  <c r="L1348" i="200"/>
  <c r="I1348" i="200"/>
  <c r="K1336" i="200"/>
  <c r="O1363" i="200" l="1"/>
  <c r="Q1363" i="200" s="1"/>
  <c r="O1356" i="200"/>
  <c r="Q1356" i="200" s="1"/>
  <c r="O1365" i="200"/>
  <c r="Q1365" i="200" s="1"/>
  <c r="O1361" i="200"/>
  <c r="Q1361" i="200" s="1"/>
  <c r="O1359" i="200"/>
  <c r="Q1359" i="200" s="1"/>
  <c r="O1362" i="200"/>
  <c r="Q1362" i="200" s="1"/>
  <c r="I1375" i="200"/>
  <c r="K1375" i="200" s="1"/>
  <c r="F1375" i="200"/>
  <c r="H1375" i="200" s="1"/>
  <c r="L1375" i="200"/>
  <c r="N1375" i="200" s="1"/>
  <c r="L1380" i="200"/>
  <c r="N1380" i="200" s="1"/>
  <c r="I1380" i="200"/>
  <c r="K1380" i="200" s="1"/>
  <c r="F1380" i="200"/>
  <c r="H1380" i="200" s="1"/>
  <c r="F1385" i="200"/>
  <c r="H1385" i="200" s="1"/>
  <c r="I1385" i="200"/>
  <c r="K1385" i="200" s="1"/>
  <c r="L1385" i="200"/>
  <c r="N1385" i="200" s="1"/>
  <c r="O1364" i="200"/>
  <c r="Q1364" i="200" s="1"/>
  <c r="O1360" i="200"/>
  <c r="Q1360" i="200" s="1"/>
  <c r="F1367" i="200"/>
  <c r="H1355" i="200"/>
  <c r="N1355" i="200"/>
  <c r="L1367" i="200"/>
  <c r="L1374" i="200"/>
  <c r="I1374" i="200"/>
  <c r="D1374" i="200"/>
  <c r="F1374" i="200"/>
  <c r="E1386" i="200"/>
  <c r="I1378" i="200"/>
  <c r="K1378" i="200" s="1"/>
  <c r="L1378" i="200"/>
  <c r="N1378" i="200" s="1"/>
  <c r="F1378" i="200"/>
  <c r="H1378" i="200" s="1"/>
  <c r="F1382" i="200"/>
  <c r="H1382" i="200" s="1"/>
  <c r="I1382" i="200"/>
  <c r="K1382" i="200" s="1"/>
  <c r="L1382" i="200"/>
  <c r="N1382" i="200" s="1"/>
  <c r="I1367" i="200"/>
  <c r="K1355" i="200"/>
  <c r="O1336" i="200"/>
  <c r="Q1336" i="200" s="1"/>
  <c r="Q1348" i="200" s="1"/>
  <c r="I1384" i="200"/>
  <c r="K1384" i="200" s="1"/>
  <c r="F1384" i="200"/>
  <c r="H1384" i="200" s="1"/>
  <c r="L1384" i="200"/>
  <c r="N1384" i="200" s="1"/>
  <c r="F1381" i="200"/>
  <c r="H1381" i="200" s="1"/>
  <c r="I1381" i="200"/>
  <c r="K1381" i="200" s="1"/>
  <c r="L1381" i="200"/>
  <c r="N1381" i="200" s="1"/>
  <c r="B1408" i="200"/>
  <c r="D1389" i="200"/>
  <c r="E1404" i="200"/>
  <c r="E1400" i="200"/>
  <c r="E1402" i="200"/>
  <c r="E1401" i="200"/>
  <c r="E1403" i="200"/>
  <c r="E1399" i="200"/>
  <c r="E1398" i="200"/>
  <c r="E1396" i="200"/>
  <c r="E1395" i="200"/>
  <c r="E1397" i="200"/>
  <c r="E1394" i="200"/>
  <c r="B1393" i="200"/>
  <c r="Q1389" i="200"/>
  <c r="E1393" i="200"/>
  <c r="F1383" i="200"/>
  <c r="H1383" i="200" s="1"/>
  <c r="I1383" i="200"/>
  <c r="K1383" i="200" s="1"/>
  <c r="L1383" i="200"/>
  <c r="N1383" i="200" s="1"/>
  <c r="O1358" i="200"/>
  <c r="Q1358" i="200" s="1"/>
  <c r="O1366" i="200"/>
  <c r="Q1366" i="200" s="1"/>
  <c r="O1357" i="200"/>
  <c r="Q1357" i="200" s="1"/>
  <c r="F1376" i="200"/>
  <c r="H1376" i="200" s="1"/>
  <c r="I1376" i="200"/>
  <c r="K1376" i="200" s="1"/>
  <c r="L1376" i="200"/>
  <c r="N1376" i="200" s="1"/>
  <c r="F1377" i="200"/>
  <c r="H1377" i="200" s="1"/>
  <c r="L1377" i="200"/>
  <c r="N1377" i="200" s="1"/>
  <c r="I1377" i="200"/>
  <c r="K1377" i="200" s="1"/>
  <c r="F1379" i="200"/>
  <c r="H1379" i="200" s="1"/>
  <c r="I1379" i="200"/>
  <c r="K1379" i="200" s="1"/>
  <c r="L1379" i="200"/>
  <c r="N1379" i="200" s="1"/>
  <c r="B1383" i="200"/>
  <c r="D1383" i="200" s="1"/>
  <c r="B1377" i="200"/>
  <c r="D1377" i="200" s="1"/>
  <c r="B1376" i="200"/>
  <c r="D1376" i="200" s="1"/>
  <c r="B1379" i="200"/>
  <c r="D1379" i="200" s="1"/>
  <c r="B1381" i="200"/>
  <c r="D1381" i="200" s="1"/>
  <c r="B1385" i="200"/>
  <c r="D1385" i="200" s="1"/>
  <c r="B1375" i="200"/>
  <c r="D1375" i="200" s="1"/>
  <c r="B1380" i="200"/>
  <c r="D1380" i="200" s="1"/>
  <c r="B1384" i="200"/>
  <c r="D1384" i="200" s="1"/>
  <c r="B1382" i="200"/>
  <c r="D1382" i="200" s="1"/>
  <c r="B1378" i="200"/>
  <c r="D1378" i="200" s="1"/>
  <c r="O1375" i="200" l="1"/>
  <c r="Q1375" i="200" s="1"/>
  <c r="O1385" i="200"/>
  <c r="Q1385" i="200" s="1"/>
  <c r="O1380" i="200"/>
  <c r="O1379" i="200"/>
  <c r="Q1379" i="200" s="1"/>
  <c r="O1381" i="200"/>
  <c r="Q1381" i="200" s="1"/>
  <c r="O1383" i="200"/>
  <c r="Q1383" i="200" s="1"/>
  <c r="O1377" i="200"/>
  <c r="Q1377" i="200" s="1"/>
  <c r="I1395" i="200"/>
  <c r="K1395" i="200" s="1"/>
  <c r="L1395" i="200"/>
  <c r="N1395" i="200" s="1"/>
  <c r="F1395" i="200"/>
  <c r="H1395" i="200" s="1"/>
  <c r="F1403" i="200"/>
  <c r="H1403" i="200" s="1"/>
  <c r="L1403" i="200"/>
  <c r="N1403" i="200" s="1"/>
  <c r="I1403" i="200"/>
  <c r="K1403" i="200" s="1"/>
  <c r="I1404" i="200"/>
  <c r="K1404" i="200" s="1"/>
  <c r="L1404" i="200"/>
  <c r="N1404" i="200" s="1"/>
  <c r="F1404" i="200"/>
  <c r="H1404" i="200" s="1"/>
  <c r="O1382" i="200"/>
  <c r="Q1382" i="200" s="1"/>
  <c r="L1386" i="200"/>
  <c r="N1374" i="200"/>
  <c r="B1404" i="200"/>
  <c r="D1404" i="200" s="1"/>
  <c r="B1402" i="200"/>
  <c r="D1402" i="200" s="1"/>
  <c r="B1403" i="200"/>
  <c r="D1403" i="200" s="1"/>
  <c r="B1398" i="200"/>
  <c r="D1398" i="200" s="1"/>
  <c r="B1401" i="200"/>
  <c r="D1401" i="200" s="1"/>
  <c r="B1399" i="200"/>
  <c r="D1399" i="200" s="1"/>
  <c r="B1397" i="200"/>
  <c r="D1397" i="200" s="1"/>
  <c r="B1400" i="200"/>
  <c r="B1395" i="200"/>
  <c r="D1395" i="200" s="1"/>
  <c r="B1396" i="200"/>
  <c r="D1396" i="200" s="1"/>
  <c r="B1394" i="200"/>
  <c r="D1394" i="200" s="1"/>
  <c r="F1396" i="200"/>
  <c r="H1396" i="200" s="1"/>
  <c r="L1396" i="200"/>
  <c r="N1396" i="200" s="1"/>
  <c r="I1396" i="200"/>
  <c r="K1396" i="200" s="1"/>
  <c r="L1401" i="200"/>
  <c r="N1401" i="200" s="1"/>
  <c r="F1401" i="200"/>
  <c r="H1401" i="200" s="1"/>
  <c r="I1401" i="200"/>
  <c r="K1401" i="200" s="1"/>
  <c r="O1378" i="200"/>
  <c r="Q1378" i="200" s="1"/>
  <c r="H1374" i="200"/>
  <c r="F1386" i="200"/>
  <c r="I1394" i="200"/>
  <c r="K1394" i="200" s="1"/>
  <c r="L1394" i="200"/>
  <c r="N1394" i="200" s="1"/>
  <c r="F1394" i="200"/>
  <c r="H1394" i="200" s="1"/>
  <c r="I1398" i="200"/>
  <c r="K1398" i="200" s="1"/>
  <c r="L1398" i="200"/>
  <c r="N1398" i="200" s="1"/>
  <c r="F1398" i="200"/>
  <c r="H1398" i="200" s="1"/>
  <c r="I1402" i="200"/>
  <c r="K1402" i="200" s="1"/>
  <c r="F1402" i="200"/>
  <c r="H1402" i="200" s="1"/>
  <c r="L1402" i="200"/>
  <c r="N1402" i="200" s="1"/>
  <c r="E1420" i="200"/>
  <c r="E1419" i="200"/>
  <c r="Q1408" i="200"/>
  <c r="E1421" i="200"/>
  <c r="E1422" i="200"/>
  <c r="E1415" i="200"/>
  <c r="B1412" i="200"/>
  <c r="E1423" i="200"/>
  <c r="E1418" i="200"/>
  <c r="D1408" i="200"/>
  <c r="E1417" i="200"/>
  <c r="E1413" i="200"/>
  <c r="E1414" i="200"/>
  <c r="B1427" i="200"/>
  <c r="E1416" i="200"/>
  <c r="E1412" i="200"/>
  <c r="Q1380" i="200"/>
  <c r="O1376" i="200"/>
  <c r="Q1376" i="200" s="1"/>
  <c r="L1393" i="200"/>
  <c r="F1393" i="200"/>
  <c r="D1393" i="200"/>
  <c r="I1393" i="200"/>
  <c r="E1405" i="200"/>
  <c r="L1397" i="200"/>
  <c r="N1397" i="200" s="1"/>
  <c r="F1397" i="200"/>
  <c r="H1397" i="200" s="1"/>
  <c r="I1397" i="200"/>
  <c r="K1397" i="200" s="1"/>
  <c r="L1399" i="200"/>
  <c r="N1399" i="200" s="1"/>
  <c r="F1399" i="200"/>
  <c r="H1399" i="200" s="1"/>
  <c r="I1399" i="200"/>
  <c r="K1399" i="200" s="1"/>
  <c r="F1400" i="200"/>
  <c r="H1400" i="200" s="1"/>
  <c r="L1400" i="200"/>
  <c r="N1400" i="200" s="1"/>
  <c r="I1400" i="200"/>
  <c r="K1400" i="200" s="1"/>
  <c r="D1400" i="200"/>
  <c r="O1384" i="200"/>
  <c r="Q1384" i="200" s="1"/>
  <c r="K1374" i="200"/>
  <c r="I1386" i="200"/>
  <c r="O1355" i="200"/>
  <c r="Q1355" i="200" s="1"/>
  <c r="Q1367" i="200" s="1"/>
  <c r="O1404" i="200" l="1"/>
  <c r="O1396" i="200"/>
  <c r="Q1396" i="200" s="1"/>
  <c r="O1397" i="200"/>
  <c r="Q1397" i="200" s="1"/>
  <c r="L1405" i="200"/>
  <c r="N1393" i="200"/>
  <c r="E1424" i="200"/>
  <c r="D1412" i="200"/>
  <c r="I1412" i="200"/>
  <c r="L1412" i="200"/>
  <c r="F1412" i="200"/>
  <c r="I1413" i="200"/>
  <c r="K1413" i="200" s="1"/>
  <c r="F1413" i="200"/>
  <c r="H1413" i="200" s="1"/>
  <c r="L1413" i="200"/>
  <c r="N1413" i="200" s="1"/>
  <c r="F1423" i="200"/>
  <c r="H1423" i="200" s="1"/>
  <c r="I1423" i="200"/>
  <c r="K1423" i="200" s="1"/>
  <c r="L1423" i="200"/>
  <c r="N1423" i="200" s="1"/>
  <c r="I1421" i="200"/>
  <c r="K1421" i="200" s="1"/>
  <c r="L1421" i="200"/>
  <c r="N1421" i="200" s="1"/>
  <c r="F1421" i="200"/>
  <c r="H1421" i="200" s="1"/>
  <c r="O1395" i="200"/>
  <c r="Q1395" i="200" s="1"/>
  <c r="O1400" i="200"/>
  <c r="K1393" i="200"/>
  <c r="I1405" i="200"/>
  <c r="I1416" i="200"/>
  <c r="K1416" i="200" s="1"/>
  <c r="L1416" i="200"/>
  <c r="N1416" i="200" s="1"/>
  <c r="F1416" i="200"/>
  <c r="H1416" i="200" s="1"/>
  <c r="I1417" i="200"/>
  <c r="K1417" i="200" s="1"/>
  <c r="L1417" i="200"/>
  <c r="N1417" i="200" s="1"/>
  <c r="F1417" i="200"/>
  <c r="H1417" i="200" s="1"/>
  <c r="B1423" i="200"/>
  <c r="D1423" i="200" s="1"/>
  <c r="B1417" i="200"/>
  <c r="D1417" i="200" s="1"/>
  <c r="B1413" i="200"/>
  <c r="D1413" i="200" s="1"/>
  <c r="B1419" i="200"/>
  <c r="D1419" i="200" s="1"/>
  <c r="B1414" i="200"/>
  <c r="D1414" i="200" s="1"/>
  <c r="B1416" i="200"/>
  <c r="D1416" i="200" s="1"/>
  <c r="B1415" i="200"/>
  <c r="B1421" i="200"/>
  <c r="D1421" i="200" s="1"/>
  <c r="B1418" i="200"/>
  <c r="D1418" i="200" s="1"/>
  <c r="B1422" i="200"/>
  <c r="D1422" i="200" s="1"/>
  <c r="B1420" i="200"/>
  <c r="D1420" i="200" s="1"/>
  <c r="O1402" i="200"/>
  <c r="Q1402" i="200" s="1"/>
  <c r="O1374" i="200"/>
  <c r="Q1374" i="200" s="1"/>
  <c r="Q1386" i="200" s="1"/>
  <c r="O1401" i="200"/>
  <c r="Q1401" i="200" s="1"/>
  <c r="Q1404" i="200"/>
  <c r="Q1400" i="200"/>
  <c r="B1431" i="200"/>
  <c r="D1427" i="200"/>
  <c r="B1446" i="200"/>
  <c r="Q1427" i="200"/>
  <c r="E1442" i="200"/>
  <c r="E1437" i="200"/>
  <c r="E1436" i="200"/>
  <c r="E1441" i="200"/>
  <c r="E1438" i="200"/>
  <c r="E1432" i="200"/>
  <c r="E1435" i="200"/>
  <c r="E1440" i="200"/>
  <c r="E1434" i="200"/>
  <c r="E1431" i="200"/>
  <c r="E1433" i="200"/>
  <c r="E1439" i="200"/>
  <c r="L1415" i="200"/>
  <c r="N1415" i="200" s="1"/>
  <c r="I1415" i="200"/>
  <c r="K1415" i="200" s="1"/>
  <c r="D1415" i="200"/>
  <c r="F1415" i="200"/>
  <c r="H1415" i="200" s="1"/>
  <c r="F1419" i="200"/>
  <c r="H1419" i="200" s="1"/>
  <c r="I1419" i="200"/>
  <c r="K1419" i="200" s="1"/>
  <c r="L1419" i="200"/>
  <c r="N1419" i="200" s="1"/>
  <c r="O1399" i="200"/>
  <c r="Q1399" i="200" s="1"/>
  <c r="F1405" i="200"/>
  <c r="H1393" i="200"/>
  <c r="I1414" i="200"/>
  <c r="K1414" i="200" s="1"/>
  <c r="L1414" i="200"/>
  <c r="N1414" i="200" s="1"/>
  <c r="F1414" i="200"/>
  <c r="H1414" i="200" s="1"/>
  <c r="F1418" i="200"/>
  <c r="H1418" i="200" s="1"/>
  <c r="I1418" i="200"/>
  <c r="K1418" i="200" s="1"/>
  <c r="L1418" i="200"/>
  <c r="N1418" i="200" s="1"/>
  <c r="L1422" i="200"/>
  <c r="N1422" i="200" s="1"/>
  <c r="F1422" i="200"/>
  <c r="H1422" i="200" s="1"/>
  <c r="I1422" i="200"/>
  <c r="K1422" i="200" s="1"/>
  <c r="L1420" i="200"/>
  <c r="N1420" i="200" s="1"/>
  <c r="I1420" i="200"/>
  <c r="K1420" i="200" s="1"/>
  <c r="F1420" i="200"/>
  <c r="H1420" i="200" s="1"/>
  <c r="O1398" i="200"/>
  <c r="Q1398" i="200" s="1"/>
  <c r="O1394" i="200"/>
  <c r="Q1394" i="200" s="1"/>
  <c r="O1403" i="200"/>
  <c r="Q1403" i="200" s="1"/>
  <c r="O1393" i="200" l="1"/>
  <c r="Q1393" i="200" s="1"/>
  <c r="Q1405" i="200" s="1"/>
  <c r="O1420" i="200"/>
  <c r="Q1420" i="200" s="1"/>
  <c r="O1422" i="200"/>
  <c r="Q1422" i="200" s="1"/>
  <c r="O1418" i="200"/>
  <c r="Q1418" i="200" s="1"/>
  <c r="O1423" i="200"/>
  <c r="Q1423" i="200" s="1"/>
  <c r="D1431" i="200"/>
  <c r="L1431" i="200"/>
  <c r="E1443" i="200"/>
  <c r="I1431" i="200"/>
  <c r="F1431" i="200"/>
  <c r="O1415" i="200"/>
  <c r="Q1415" i="200" s="1"/>
  <c r="L1439" i="200"/>
  <c r="N1439" i="200" s="1"/>
  <c r="I1439" i="200"/>
  <c r="K1439" i="200" s="1"/>
  <c r="F1439" i="200"/>
  <c r="H1439" i="200" s="1"/>
  <c r="L1440" i="200"/>
  <c r="N1440" i="200" s="1"/>
  <c r="I1440" i="200"/>
  <c r="K1440" i="200" s="1"/>
  <c r="F1440" i="200"/>
  <c r="H1440" i="200" s="1"/>
  <c r="F1441" i="200"/>
  <c r="H1441" i="200" s="1"/>
  <c r="L1441" i="200"/>
  <c r="N1441" i="200" s="1"/>
  <c r="I1441" i="200"/>
  <c r="K1441" i="200" s="1"/>
  <c r="O1417" i="200"/>
  <c r="Q1417" i="200" s="1"/>
  <c r="L1437" i="200"/>
  <c r="N1437" i="200" s="1"/>
  <c r="I1437" i="200"/>
  <c r="K1437" i="200" s="1"/>
  <c r="F1437" i="200"/>
  <c r="H1437" i="200" s="1"/>
  <c r="L1424" i="200"/>
  <c r="N1412" i="200"/>
  <c r="F1433" i="200"/>
  <c r="H1433" i="200" s="1"/>
  <c r="I1433" i="200"/>
  <c r="K1433" i="200" s="1"/>
  <c r="L1433" i="200"/>
  <c r="N1433" i="200" s="1"/>
  <c r="F1435" i="200"/>
  <c r="H1435" i="200" s="1"/>
  <c r="L1435" i="200"/>
  <c r="N1435" i="200" s="1"/>
  <c r="I1435" i="200"/>
  <c r="K1435" i="200" s="1"/>
  <c r="I1436" i="200"/>
  <c r="K1436" i="200" s="1"/>
  <c r="L1436" i="200"/>
  <c r="N1436" i="200" s="1"/>
  <c r="F1436" i="200"/>
  <c r="H1436" i="200" s="1"/>
  <c r="E1458" i="200"/>
  <c r="B1465" i="200"/>
  <c r="E1451" i="200"/>
  <c r="E1453" i="200"/>
  <c r="E1454" i="200"/>
  <c r="E1459" i="200"/>
  <c r="D1446" i="200"/>
  <c r="E1452" i="200"/>
  <c r="E1450" i="200"/>
  <c r="E1461" i="200"/>
  <c r="E1457" i="200"/>
  <c r="B1450" i="200"/>
  <c r="Q1446" i="200"/>
  <c r="E1456" i="200"/>
  <c r="E1455" i="200"/>
  <c r="E1460" i="200"/>
  <c r="H1412" i="200"/>
  <c r="F1424" i="200"/>
  <c r="I1432" i="200"/>
  <c r="K1432" i="200" s="1"/>
  <c r="F1432" i="200"/>
  <c r="H1432" i="200" s="1"/>
  <c r="L1432" i="200"/>
  <c r="N1432" i="200" s="1"/>
  <c r="O1414" i="200"/>
  <c r="Q1414" i="200" s="1"/>
  <c r="O1419" i="200"/>
  <c r="Q1419" i="200" s="1"/>
  <c r="L1434" i="200"/>
  <c r="N1434" i="200" s="1"/>
  <c r="F1434" i="200"/>
  <c r="H1434" i="200" s="1"/>
  <c r="I1434" i="200"/>
  <c r="K1434" i="200" s="1"/>
  <c r="F1438" i="200"/>
  <c r="H1438" i="200" s="1"/>
  <c r="L1438" i="200"/>
  <c r="N1438" i="200" s="1"/>
  <c r="I1438" i="200"/>
  <c r="K1438" i="200" s="1"/>
  <c r="L1442" i="200"/>
  <c r="N1442" i="200" s="1"/>
  <c r="F1442" i="200"/>
  <c r="H1442" i="200" s="1"/>
  <c r="I1442" i="200"/>
  <c r="K1442" i="200" s="1"/>
  <c r="B1439" i="200"/>
  <c r="D1439" i="200" s="1"/>
  <c r="B1432" i="200"/>
  <c r="D1432" i="200" s="1"/>
  <c r="B1442" i="200"/>
  <c r="D1442" i="200" s="1"/>
  <c r="B1435" i="200"/>
  <c r="D1435" i="200" s="1"/>
  <c r="B1438" i="200"/>
  <c r="D1438" i="200" s="1"/>
  <c r="B1441" i="200"/>
  <c r="D1441" i="200" s="1"/>
  <c r="B1440" i="200"/>
  <c r="D1440" i="200" s="1"/>
  <c r="B1437" i="200"/>
  <c r="D1437" i="200" s="1"/>
  <c r="B1433" i="200"/>
  <c r="D1433" i="200" s="1"/>
  <c r="B1434" i="200"/>
  <c r="D1434" i="200" s="1"/>
  <c r="B1436" i="200"/>
  <c r="D1436" i="200" s="1"/>
  <c r="O1416" i="200"/>
  <c r="Q1416" i="200" s="1"/>
  <c r="O1421" i="200"/>
  <c r="Q1421" i="200" s="1"/>
  <c r="O1413" i="200"/>
  <c r="Q1413" i="200" s="1"/>
  <c r="I1424" i="200"/>
  <c r="K1412" i="200"/>
  <c r="O1442" i="200" l="1"/>
  <c r="Q1442" i="200" s="1"/>
  <c r="O1441" i="200"/>
  <c r="O1439" i="200"/>
  <c r="Q1439" i="200" s="1"/>
  <c r="O1436" i="200"/>
  <c r="Q1436" i="200" s="1"/>
  <c r="O1438" i="200"/>
  <c r="Q1438" i="200" s="1"/>
  <c r="O1432" i="200"/>
  <c r="Q1432" i="200" s="1"/>
  <c r="I1460" i="200"/>
  <c r="K1460" i="200" s="1"/>
  <c r="L1460" i="200"/>
  <c r="N1460" i="200" s="1"/>
  <c r="F1460" i="200"/>
  <c r="H1460" i="200" s="1"/>
  <c r="B1461" i="200"/>
  <c r="D1461" i="200" s="1"/>
  <c r="B1457" i="200"/>
  <c r="D1457" i="200" s="1"/>
  <c r="B1459" i="200"/>
  <c r="D1459" i="200" s="1"/>
  <c r="B1458" i="200"/>
  <c r="B1456" i="200"/>
  <c r="D1456" i="200" s="1"/>
  <c r="B1455" i="200"/>
  <c r="D1455" i="200" s="1"/>
  <c r="B1453" i="200"/>
  <c r="D1453" i="200" s="1"/>
  <c r="B1452" i="200"/>
  <c r="D1452" i="200" s="1"/>
  <c r="B1451" i="200"/>
  <c r="D1451" i="200" s="1"/>
  <c r="B1460" i="200"/>
  <c r="D1460" i="200" s="1"/>
  <c r="B1454" i="200"/>
  <c r="D1454" i="200" s="1"/>
  <c r="L1452" i="200"/>
  <c r="N1452" i="200" s="1"/>
  <c r="F1452" i="200"/>
  <c r="H1452" i="200" s="1"/>
  <c r="I1452" i="200"/>
  <c r="K1452" i="200" s="1"/>
  <c r="L1453" i="200"/>
  <c r="N1453" i="200" s="1"/>
  <c r="F1453" i="200"/>
  <c r="H1453" i="200" s="1"/>
  <c r="I1453" i="200"/>
  <c r="K1453" i="200" s="1"/>
  <c r="O1433" i="200"/>
  <c r="Q1433" i="200" s="1"/>
  <c r="O1437" i="200"/>
  <c r="Q1437" i="200" s="1"/>
  <c r="K1431" i="200"/>
  <c r="I1443" i="200"/>
  <c r="I1455" i="200"/>
  <c r="K1455" i="200" s="1"/>
  <c r="L1455" i="200"/>
  <c r="N1455" i="200" s="1"/>
  <c r="F1455" i="200"/>
  <c r="H1455" i="200" s="1"/>
  <c r="L1457" i="200"/>
  <c r="N1457" i="200" s="1"/>
  <c r="I1457" i="200"/>
  <c r="K1457" i="200" s="1"/>
  <c r="F1457" i="200"/>
  <c r="H1457" i="200" s="1"/>
  <c r="I1451" i="200"/>
  <c r="K1451" i="200" s="1"/>
  <c r="L1451" i="200"/>
  <c r="N1451" i="200" s="1"/>
  <c r="F1451" i="200"/>
  <c r="H1451" i="200" s="1"/>
  <c r="O1435" i="200"/>
  <c r="Q1435" i="200" s="1"/>
  <c r="I1456" i="200"/>
  <c r="K1456" i="200" s="1"/>
  <c r="F1456" i="200"/>
  <c r="H1456" i="200" s="1"/>
  <c r="L1456" i="200"/>
  <c r="N1456" i="200" s="1"/>
  <c r="I1461" i="200"/>
  <c r="K1461" i="200" s="1"/>
  <c r="F1461" i="200"/>
  <c r="H1461" i="200" s="1"/>
  <c r="L1461" i="200"/>
  <c r="N1461" i="200" s="1"/>
  <c r="L1459" i="200"/>
  <c r="N1459" i="200" s="1"/>
  <c r="I1459" i="200"/>
  <c r="K1459" i="200" s="1"/>
  <c r="F1459" i="200"/>
  <c r="H1459" i="200" s="1"/>
  <c r="E1478" i="200"/>
  <c r="E1470" i="200"/>
  <c r="B1469" i="200"/>
  <c r="E1473" i="200"/>
  <c r="E1474" i="200"/>
  <c r="D1465" i="200"/>
  <c r="E1477" i="200"/>
  <c r="E1471" i="200"/>
  <c r="E1480" i="200"/>
  <c r="E1469" i="200"/>
  <c r="E1476" i="200"/>
  <c r="E1472" i="200"/>
  <c r="B1484" i="200"/>
  <c r="E1475" i="200"/>
  <c r="E1479" i="200"/>
  <c r="Q1465" i="200"/>
  <c r="Q1441" i="200"/>
  <c r="N1431" i="200"/>
  <c r="L1443" i="200"/>
  <c r="O1434" i="200"/>
  <c r="Q1434" i="200" s="1"/>
  <c r="O1412" i="200"/>
  <c r="Q1412" i="200" s="1"/>
  <c r="Q1424" i="200" s="1"/>
  <c r="F1450" i="200"/>
  <c r="E1462" i="200"/>
  <c r="L1450" i="200"/>
  <c r="I1450" i="200"/>
  <c r="D1450" i="200"/>
  <c r="F1454" i="200"/>
  <c r="H1454" i="200" s="1"/>
  <c r="I1454" i="200"/>
  <c r="K1454" i="200" s="1"/>
  <c r="L1454" i="200"/>
  <c r="N1454" i="200" s="1"/>
  <c r="D1458" i="200"/>
  <c r="L1458" i="200"/>
  <c r="N1458" i="200" s="1"/>
  <c r="F1458" i="200"/>
  <c r="H1458" i="200" s="1"/>
  <c r="I1458" i="200"/>
  <c r="K1458" i="200" s="1"/>
  <c r="O1440" i="200"/>
  <c r="Q1440" i="200" s="1"/>
  <c r="F1443" i="200"/>
  <c r="H1431" i="200"/>
  <c r="O1459" i="200" l="1"/>
  <c r="Q1459" i="200" s="1"/>
  <c r="O1461" i="200"/>
  <c r="Q1461" i="200" s="1"/>
  <c r="O1456" i="200"/>
  <c r="Q1456" i="200" s="1"/>
  <c r="O1460" i="200"/>
  <c r="Q1460" i="200" s="1"/>
  <c r="O1431" i="200"/>
  <c r="Q1431" i="200" s="1"/>
  <c r="Q1443" i="200" s="1"/>
  <c r="O1453" i="200"/>
  <c r="Q1453" i="200" s="1"/>
  <c r="L1472" i="200"/>
  <c r="N1472" i="200" s="1"/>
  <c r="F1472" i="200"/>
  <c r="H1472" i="200" s="1"/>
  <c r="I1472" i="200"/>
  <c r="K1472" i="200" s="1"/>
  <c r="L1471" i="200"/>
  <c r="N1471" i="200" s="1"/>
  <c r="I1471" i="200"/>
  <c r="K1471" i="200" s="1"/>
  <c r="F1471" i="200"/>
  <c r="H1471" i="200" s="1"/>
  <c r="L1473" i="200"/>
  <c r="N1473" i="200" s="1"/>
  <c r="I1473" i="200"/>
  <c r="K1473" i="200" s="1"/>
  <c r="F1473" i="200"/>
  <c r="H1473" i="200" s="1"/>
  <c r="F1462" i="200"/>
  <c r="H1450" i="200"/>
  <c r="I1462" i="200"/>
  <c r="K1450" i="200"/>
  <c r="F1479" i="200"/>
  <c r="H1479" i="200" s="1"/>
  <c r="I1479" i="200"/>
  <c r="K1479" i="200" s="1"/>
  <c r="L1479" i="200"/>
  <c r="N1479" i="200" s="1"/>
  <c r="L1476" i="200"/>
  <c r="N1476" i="200" s="1"/>
  <c r="F1476" i="200"/>
  <c r="H1476" i="200" s="1"/>
  <c r="I1476" i="200"/>
  <c r="K1476" i="200" s="1"/>
  <c r="I1477" i="200"/>
  <c r="K1477" i="200" s="1"/>
  <c r="L1477" i="200"/>
  <c r="N1477" i="200" s="1"/>
  <c r="F1477" i="200"/>
  <c r="H1477" i="200" s="1"/>
  <c r="B1475" i="200"/>
  <c r="D1475" i="200" s="1"/>
  <c r="B1478" i="200"/>
  <c r="D1478" i="200" s="1"/>
  <c r="B1470" i="200"/>
  <c r="D1470" i="200" s="1"/>
  <c r="B1477" i="200"/>
  <c r="D1477" i="200" s="1"/>
  <c r="B1474" i="200"/>
  <c r="D1474" i="200" s="1"/>
  <c r="B1476" i="200"/>
  <c r="D1476" i="200" s="1"/>
  <c r="B1472" i="200"/>
  <c r="D1472" i="200" s="1"/>
  <c r="B1473" i="200"/>
  <c r="D1473" i="200" s="1"/>
  <c r="B1479" i="200"/>
  <c r="D1479" i="200" s="1"/>
  <c r="B1471" i="200"/>
  <c r="D1471" i="200" s="1"/>
  <c r="B1480" i="200"/>
  <c r="D1480" i="200" s="1"/>
  <c r="O1458" i="200"/>
  <c r="Q1458" i="200" s="1"/>
  <c r="F1475" i="200"/>
  <c r="H1475" i="200" s="1"/>
  <c r="L1475" i="200"/>
  <c r="N1475" i="200" s="1"/>
  <c r="I1475" i="200"/>
  <c r="K1475" i="200" s="1"/>
  <c r="L1469" i="200"/>
  <c r="I1469" i="200"/>
  <c r="D1469" i="200"/>
  <c r="E1481" i="200"/>
  <c r="F1469" i="200"/>
  <c r="L1470" i="200"/>
  <c r="N1470" i="200" s="1"/>
  <c r="I1470" i="200"/>
  <c r="K1470" i="200" s="1"/>
  <c r="F1470" i="200"/>
  <c r="H1470" i="200" s="1"/>
  <c r="O1455" i="200"/>
  <c r="Q1455" i="200" s="1"/>
  <c r="L1462" i="200"/>
  <c r="N1450" i="200"/>
  <c r="O1454" i="200"/>
  <c r="Q1454" i="200" s="1"/>
  <c r="E1498" i="200"/>
  <c r="B1488" i="200"/>
  <c r="E1499" i="200"/>
  <c r="E1495" i="200"/>
  <c r="E1494" i="200"/>
  <c r="E1489" i="200"/>
  <c r="E1492" i="200"/>
  <c r="Q1484" i="200"/>
  <c r="E1490" i="200"/>
  <c r="E1488" i="200"/>
  <c r="E1491" i="200"/>
  <c r="E1496" i="200"/>
  <c r="B1503" i="200"/>
  <c r="E1493" i="200"/>
  <c r="D1484" i="200"/>
  <c r="E1497" i="200"/>
  <c r="L1480" i="200"/>
  <c r="N1480" i="200" s="1"/>
  <c r="I1480" i="200"/>
  <c r="K1480" i="200" s="1"/>
  <c r="F1480" i="200"/>
  <c r="H1480" i="200" s="1"/>
  <c r="I1474" i="200"/>
  <c r="K1474" i="200" s="1"/>
  <c r="L1474" i="200"/>
  <c r="N1474" i="200" s="1"/>
  <c r="F1474" i="200"/>
  <c r="H1474" i="200" s="1"/>
  <c r="I1478" i="200"/>
  <c r="K1478" i="200" s="1"/>
  <c r="L1478" i="200"/>
  <c r="N1478" i="200" s="1"/>
  <c r="F1478" i="200"/>
  <c r="H1478" i="200" s="1"/>
  <c r="O1451" i="200"/>
  <c r="Q1451" i="200" s="1"/>
  <c r="O1457" i="200"/>
  <c r="Q1457" i="200" s="1"/>
  <c r="O1452" i="200"/>
  <c r="Q1452" i="200" s="1"/>
  <c r="O1480" i="200" l="1"/>
  <c r="Q1480" i="200" s="1"/>
  <c r="O1477" i="200"/>
  <c r="Q1477" i="200" s="1"/>
  <c r="O1471" i="200"/>
  <c r="Q1471" i="200" s="1"/>
  <c r="O1474" i="200"/>
  <c r="Q1474" i="200" s="1"/>
  <c r="O1476" i="200"/>
  <c r="O1479" i="200"/>
  <c r="Q1479" i="200" s="1"/>
  <c r="L1491" i="200"/>
  <c r="N1491" i="200" s="1"/>
  <c r="I1491" i="200"/>
  <c r="K1491" i="200" s="1"/>
  <c r="F1491" i="200"/>
  <c r="H1491" i="200" s="1"/>
  <c r="L1492" i="200"/>
  <c r="N1492" i="200" s="1"/>
  <c r="I1492" i="200"/>
  <c r="K1492" i="200" s="1"/>
  <c r="F1492" i="200"/>
  <c r="H1492" i="200" s="1"/>
  <c r="F1499" i="200"/>
  <c r="H1499" i="200" s="1"/>
  <c r="I1499" i="200"/>
  <c r="K1499" i="200" s="1"/>
  <c r="L1499" i="200"/>
  <c r="N1499" i="200" s="1"/>
  <c r="H1469" i="200"/>
  <c r="F1481" i="200"/>
  <c r="N1469" i="200"/>
  <c r="L1481" i="200"/>
  <c r="L1493" i="200"/>
  <c r="N1493" i="200" s="1"/>
  <c r="I1493" i="200"/>
  <c r="K1493" i="200" s="1"/>
  <c r="F1493" i="200"/>
  <c r="H1493" i="200" s="1"/>
  <c r="I1488" i="200"/>
  <c r="D1488" i="200"/>
  <c r="F1488" i="200"/>
  <c r="L1488" i="200"/>
  <c r="E1500" i="200"/>
  <c r="L1489" i="200"/>
  <c r="N1489" i="200" s="1"/>
  <c r="F1489" i="200"/>
  <c r="H1489" i="200" s="1"/>
  <c r="I1489" i="200"/>
  <c r="K1489" i="200" s="1"/>
  <c r="B1499" i="200"/>
  <c r="D1499" i="200" s="1"/>
  <c r="B1490" i="200"/>
  <c r="D1490" i="200" s="1"/>
  <c r="B1497" i="200"/>
  <c r="D1497" i="200" s="1"/>
  <c r="B1495" i="200"/>
  <c r="D1495" i="200" s="1"/>
  <c r="B1494" i="200"/>
  <c r="D1494" i="200" s="1"/>
  <c r="B1489" i="200"/>
  <c r="D1489" i="200" s="1"/>
  <c r="B1491" i="200"/>
  <c r="D1491" i="200" s="1"/>
  <c r="B1493" i="200"/>
  <c r="D1493" i="200" s="1"/>
  <c r="B1498" i="200"/>
  <c r="D1498" i="200" s="1"/>
  <c r="B1496" i="200"/>
  <c r="D1496" i="200" s="1"/>
  <c r="B1492" i="200"/>
  <c r="D1492" i="200" s="1"/>
  <c r="O1470" i="200"/>
  <c r="Q1470" i="200" s="1"/>
  <c r="O1450" i="200"/>
  <c r="Q1450" i="200" s="1"/>
  <c r="Q1462" i="200" s="1"/>
  <c r="E1513" i="200"/>
  <c r="E1509" i="200"/>
  <c r="B1522" i="200"/>
  <c r="Q1503" i="200"/>
  <c r="E1515" i="200"/>
  <c r="E1516" i="200"/>
  <c r="E1514" i="200"/>
  <c r="E1512" i="200"/>
  <c r="E1518" i="200"/>
  <c r="E1511" i="200"/>
  <c r="E1507" i="200"/>
  <c r="E1508" i="200"/>
  <c r="E1517" i="200"/>
  <c r="E1510" i="200"/>
  <c r="B1507" i="200"/>
  <c r="D1503" i="200"/>
  <c r="L1490" i="200"/>
  <c r="N1490" i="200" s="1"/>
  <c r="F1490" i="200"/>
  <c r="H1490" i="200" s="1"/>
  <c r="I1490" i="200"/>
  <c r="K1490" i="200" s="1"/>
  <c r="I1494" i="200"/>
  <c r="K1494" i="200" s="1"/>
  <c r="F1494" i="200"/>
  <c r="H1494" i="200" s="1"/>
  <c r="L1494" i="200"/>
  <c r="N1494" i="200" s="1"/>
  <c r="L1498" i="200"/>
  <c r="N1498" i="200" s="1"/>
  <c r="F1498" i="200"/>
  <c r="H1498" i="200" s="1"/>
  <c r="I1498" i="200"/>
  <c r="K1498" i="200" s="1"/>
  <c r="Q1476" i="200"/>
  <c r="O1472" i="200"/>
  <c r="Q1472" i="200" s="1"/>
  <c r="O1478" i="200"/>
  <c r="Q1478" i="200" s="1"/>
  <c r="L1497" i="200"/>
  <c r="N1497" i="200" s="1"/>
  <c r="I1497" i="200"/>
  <c r="K1497" i="200" s="1"/>
  <c r="F1497" i="200"/>
  <c r="H1497" i="200" s="1"/>
  <c r="F1496" i="200"/>
  <c r="H1496" i="200" s="1"/>
  <c r="I1496" i="200"/>
  <c r="K1496" i="200" s="1"/>
  <c r="L1496" i="200"/>
  <c r="N1496" i="200" s="1"/>
  <c r="F1495" i="200"/>
  <c r="H1495" i="200" s="1"/>
  <c r="L1495" i="200"/>
  <c r="N1495" i="200" s="1"/>
  <c r="I1495" i="200"/>
  <c r="K1495" i="200" s="1"/>
  <c r="I1481" i="200"/>
  <c r="K1469" i="200"/>
  <c r="O1475" i="200"/>
  <c r="Q1475" i="200" s="1"/>
  <c r="O1473" i="200"/>
  <c r="Q1473" i="200" s="1"/>
  <c r="O1497" i="200" l="1"/>
  <c r="O1495" i="200"/>
  <c r="Q1495" i="200" s="1"/>
  <c r="O1492" i="200"/>
  <c r="Q1492" i="200" s="1"/>
  <c r="O1490" i="200"/>
  <c r="Q1490" i="200" s="1"/>
  <c r="O1489" i="200"/>
  <c r="Q1489" i="200" s="1"/>
  <c r="O1499" i="200"/>
  <c r="Q1499" i="200" s="1"/>
  <c r="O1491" i="200"/>
  <c r="Q1491" i="200" s="1"/>
  <c r="O1496" i="200"/>
  <c r="Q1496" i="200" s="1"/>
  <c r="B1518" i="200"/>
  <c r="D1518" i="200" s="1"/>
  <c r="B1512" i="200"/>
  <c r="D1512" i="200" s="1"/>
  <c r="B1509" i="200"/>
  <c r="D1509" i="200" s="1"/>
  <c r="B1514" i="200"/>
  <c r="D1514" i="200" s="1"/>
  <c r="B1513" i="200"/>
  <c r="D1513" i="200" s="1"/>
  <c r="B1511" i="200"/>
  <c r="D1511" i="200" s="1"/>
  <c r="B1510" i="200"/>
  <c r="D1510" i="200" s="1"/>
  <c r="B1508" i="200"/>
  <c r="D1508" i="200" s="1"/>
  <c r="B1516" i="200"/>
  <c r="D1516" i="200" s="1"/>
  <c r="B1517" i="200"/>
  <c r="D1517" i="200" s="1"/>
  <c r="B1515" i="200"/>
  <c r="D1515" i="200" s="1"/>
  <c r="I1507" i="200"/>
  <c r="E1519" i="200"/>
  <c r="L1507" i="200"/>
  <c r="F1507" i="200"/>
  <c r="D1507" i="200"/>
  <c r="F1514" i="200"/>
  <c r="H1514" i="200" s="1"/>
  <c r="I1514" i="200"/>
  <c r="K1514" i="200" s="1"/>
  <c r="L1514" i="200"/>
  <c r="N1514" i="200" s="1"/>
  <c r="E1529" i="200"/>
  <c r="E1526" i="200"/>
  <c r="E1535" i="200"/>
  <c r="E1530" i="200"/>
  <c r="B1526" i="200"/>
  <c r="D1522" i="200"/>
  <c r="E1534" i="200"/>
  <c r="E1528" i="200"/>
  <c r="E1537" i="200"/>
  <c r="E1532" i="200"/>
  <c r="B1541" i="200"/>
  <c r="Q1522" i="200"/>
  <c r="E1533" i="200"/>
  <c r="E1527" i="200"/>
  <c r="E1536" i="200"/>
  <c r="E1531" i="200"/>
  <c r="N1488" i="200"/>
  <c r="L1500" i="200"/>
  <c r="O1493" i="200"/>
  <c r="Q1493" i="200" s="1"/>
  <c r="I1510" i="200"/>
  <c r="K1510" i="200" s="1"/>
  <c r="L1510" i="200"/>
  <c r="N1510" i="200" s="1"/>
  <c r="F1510" i="200"/>
  <c r="H1510" i="200" s="1"/>
  <c r="I1511" i="200"/>
  <c r="K1511" i="200" s="1"/>
  <c r="L1511" i="200"/>
  <c r="N1511" i="200" s="1"/>
  <c r="F1511" i="200"/>
  <c r="H1511" i="200" s="1"/>
  <c r="L1516" i="200"/>
  <c r="N1516" i="200" s="1"/>
  <c r="F1516" i="200"/>
  <c r="H1516" i="200" s="1"/>
  <c r="I1516" i="200"/>
  <c r="K1516" i="200" s="1"/>
  <c r="F1509" i="200"/>
  <c r="H1509" i="200" s="1"/>
  <c r="I1509" i="200"/>
  <c r="K1509" i="200" s="1"/>
  <c r="L1509" i="200"/>
  <c r="N1509" i="200" s="1"/>
  <c r="Q1497" i="200"/>
  <c r="F1500" i="200"/>
  <c r="H1488" i="200"/>
  <c r="O1494" i="200"/>
  <c r="Q1494" i="200" s="1"/>
  <c r="I1517" i="200"/>
  <c r="K1517" i="200" s="1"/>
  <c r="L1517" i="200"/>
  <c r="N1517" i="200" s="1"/>
  <c r="F1517" i="200"/>
  <c r="H1517" i="200" s="1"/>
  <c r="F1518" i="200"/>
  <c r="H1518" i="200" s="1"/>
  <c r="L1518" i="200"/>
  <c r="N1518" i="200" s="1"/>
  <c r="I1518" i="200"/>
  <c r="K1518" i="200" s="1"/>
  <c r="L1515" i="200"/>
  <c r="N1515" i="200" s="1"/>
  <c r="I1515" i="200"/>
  <c r="K1515" i="200" s="1"/>
  <c r="F1515" i="200"/>
  <c r="H1515" i="200" s="1"/>
  <c r="I1513" i="200"/>
  <c r="K1513" i="200" s="1"/>
  <c r="F1513" i="200"/>
  <c r="H1513" i="200" s="1"/>
  <c r="L1513" i="200"/>
  <c r="N1513" i="200" s="1"/>
  <c r="O1469" i="200"/>
  <c r="Q1469" i="200" s="1"/>
  <c r="Q1481" i="200" s="1"/>
  <c r="O1498" i="200"/>
  <c r="Q1498" i="200" s="1"/>
  <c r="I1508" i="200"/>
  <c r="K1508" i="200" s="1"/>
  <c r="F1508" i="200"/>
  <c r="H1508" i="200" s="1"/>
  <c r="L1508" i="200"/>
  <c r="N1508" i="200" s="1"/>
  <c r="I1512" i="200"/>
  <c r="K1512" i="200" s="1"/>
  <c r="L1512" i="200"/>
  <c r="N1512" i="200" s="1"/>
  <c r="F1512" i="200"/>
  <c r="H1512" i="200" s="1"/>
  <c r="I1500" i="200"/>
  <c r="K1488" i="200"/>
  <c r="O1517" i="200" l="1"/>
  <c r="Q1517" i="200" s="1"/>
  <c r="O1513" i="200"/>
  <c r="Q1513" i="200" s="1"/>
  <c r="O1516" i="200"/>
  <c r="Q1516" i="200" s="1"/>
  <c r="O1508" i="200"/>
  <c r="Q1508" i="200" s="1"/>
  <c r="F1531" i="200"/>
  <c r="H1531" i="200" s="1"/>
  <c r="L1531" i="200"/>
  <c r="N1531" i="200" s="1"/>
  <c r="I1531" i="200"/>
  <c r="K1531" i="200" s="1"/>
  <c r="L1528" i="200"/>
  <c r="N1528" i="200" s="1"/>
  <c r="F1528" i="200"/>
  <c r="H1528" i="200" s="1"/>
  <c r="I1528" i="200"/>
  <c r="K1528" i="200" s="1"/>
  <c r="F1530" i="200"/>
  <c r="H1530" i="200" s="1"/>
  <c r="I1530" i="200"/>
  <c r="K1530" i="200" s="1"/>
  <c r="L1530" i="200"/>
  <c r="N1530" i="200" s="1"/>
  <c r="F1519" i="200"/>
  <c r="H1507" i="200"/>
  <c r="O1488" i="200"/>
  <c r="Q1488" i="200" s="1"/>
  <c r="Q1500" i="200" s="1"/>
  <c r="O1510" i="200"/>
  <c r="Q1510" i="200" s="1"/>
  <c r="I1536" i="200"/>
  <c r="K1536" i="200" s="1"/>
  <c r="F1536" i="200"/>
  <c r="H1536" i="200" s="1"/>
  <c r="L1536" i="200"/>
  <c r="N1536" i="200" s="1"/>
  <c r="E1549" i="200"/>
  <c r="E1546" i="200"/>
  <c r="B1560" i="200"/>
  <c r="B1545" i="200"/>
  <c r="E1555" i="200"/>
  <c r="E1545" i="200"/>
  <c r="D1541" i="200"/>
  <c r="E1554" i="200"/>
  <c r="E1551" i="200"/>
  <c r="Q1541" i="200"/>
  <c r="E1548" i="200"/>
  <c r="E1556" i="200"/>
  <c r="E1553" i="200"/>
  <c r="E1550" i="200"/>
  <c r="E1552" i="200"/>
  <c r="E1547" i="200"/>
  <c r="I1534" i="200"/>
  <c r="K1534" i="200" s="1"/>
  <c r="F1534" i="200"/>
  <c r="H1534" i="200" s="1"/>
  <c r="L1534" i="200"/>
  <c r="N1534" i="200" s="1"/>
  <c r="I1535" i="200"/>
  <c r="K1535" i="200" s="1"/>
  <c r="F1535" i="200"/>
  <c r="H1535" i="200" s="1"/>
  <c r="L1535" i="200"/>
  <c r="N1535" i="200" s="1"/>
  <c r="L1519" i="200"/>
  <c r="N1507" i="200"/>
  <c r="O1512" i="200"/>
  <c r="Q1512" i="200" s="1"/>
  <c r="O1515" i="200"/>
  <c r="Q1515" i="200" s="1"/>
  <c r="O1509" i="200"/>
  <c r="Q1509" i="200" s="1"/>
  <c r="O1511" i="200"/>
  <c r="Q1511" i="200" s="1"/>
  <c r="I1527" i="200"/>
  <c r="K1527" i="200" s="1"/>
  <c r="L1527" i="200"/>
  <c r="N1527" i="200" s="1"/>
  <c r="F1527" i="200"/>
  <c r="H1527" i="200" s="1"/>
  <c r="I1532" i="200"/>
  <c r="K1532" i="200" s="1"/>
  <c r="L1532" i="200"/>
  <c r="N1532" i="200" s="1"/>
  <c r="F1532" i="200"/>
  <c r="H1532" i="200" s="1"/>
  <c r="I1526" i="200"/>
  <c r="L1526" i="200"/>
  <c r="E1538" i="200"/>
  <c r="D1526" i="200"/>
  <c r="F1526" i="200"/>
  <c r="O1514" i="200"/>
  <c r="O1518" i="200"/>
  <c r="Q1518" i="200" s="1"/>
  <c r="I1533" i="200"/>
  <c r="K1533" i="200" s="1"/>
  <c r="F1533" i="200"/>
  <c r="H1533" i="200" s="1"/>
  <c r="L1533" i="200"/>
  <c r="N1533" i="200" s="1"/>
  <c r="L1537" i="200"/>
  <c r="N1537" i="200" s="1"/>
  <c r="I1537" i="200"/>
  <c r="K1537" i="200" s="1"/>
  <c r="F1537" i="200"/>
  <c r="H1537" i="200" s="1"/>
  <c r="B1534" i="200"/>
  <c r="D1534" i="200" s="1"/>
  <c r="B1537" i="200"/>
  <c r="D1537" i="200" s="1"/>
  <c r="B1531" i="200"/>
  <c r="D1531" i="200" s="1"/>
  <c r="B1530" i="200"/>
  <c r="D1530" i="200" s="1"/>
  <c r="B1536" i="200"/>
  <c r="D1536" i="200" s="1"/>
  <c r="B1532" i="200"/>
  <c r="D1532" i="200" s="1"/>
  <c r="B1535" i="200"/>
  <c r="D1535" i="200" s="1"/>
  <c r="B1528" i="200"/>
  <c r="D1528" i="200" s="1"/>
  <c r="B1533" i="200"/>
  <c r="D1533" i="200" s="1"/>
  <c r="B1529" i="200"/>
  <c r="D1529" i="200" s="1"/>
  <c r="B1527" i="200"/>
  <c r="D1527" i="200" s="1"/>
  <c r="L1529" i="200"/>
  <c r="N1529" i="200" s="1"/>
  <c r="F1529" i="200"/>
  <c r="H1529" i="200" s="1"/>
  <c r="I1529" i="200"/>
  <c r="K1529" i="200" s="1"/>
  <c r="K1507" i="200"/>
  <c r="I1519" i="200"/>
  <c r="Q1514" i="200"/>
  <c r="O1535" i="200" l="1"/>
  <c r="Q1535" i="200" s="1"/>
  <c r="O1529" i="200"/>
  <c r="Q1529" i="200" s="1"/>
  <c r="O1528" i="200"/>
  <c r="Q1528" i="200" s="1"/>
  <c r="O1531" i="200"/>
  <c r="Q1531" i="200" s="1"/>
  <c r="O1533" i="200"/>
  <c r="O1527" i="200"/>
  <c r="Q1527" i="200" s="1"/>
  <c r="O1532" i="200"/>
  <c r="Q1532" i="200" s="1"/>
  <c r="O1534" i="200"/>
  <c r="Q1534" i="200" s="1"/>
  <c r="Q1533" i="200"/>
  <c r="N1526" i="200"/>
  <c r="L1538" i="200"/>
  <c r="L1550" i="200"/>
  <c r="N1550" i="200" s="1"/>
  <c r="F1550" i="200"/>
  <c r="H1550" i="200" s="1"/>
  <c r="I1550" i="200"/>
  <c r="K1550" i="200" s="1"/>
  <c r="L1545" i="200"/>
  <c r="E1557" i="200"/>
  <c r="D1545" i="200"/>
  <c r="I1545" i="200"/>
  <c r="F1545" i="200"/>
  <c r="F1546" i="200"/>
  <c r="H1546" i="200" s="1"/>
  <c r="L1546" i="200"/>
  <c r="N1546" i="200" s="1"/>
  <c r="I1546" i="200"/>
  <c r="K1546" i="200" s="1"/>
  <c r="O1507" i="200"/>
  <c r="Q1507" i="200" s="1"/>
  <c r="Q1519" i="200" s="1"/>
  <c r="O1530" i="200"/>
  <c r="Q1530" i="200" s="1"/>
  <c r="F1538" i="200"/>
  <c r="H1526" i="200"/>
  <c r="K1526" i="200"/>
  <c r="I1538" i="200"/>
  <c r="I1553" i="200"/>
  <c r="K1553" i="200" s="1"/>
  <c r="L1553" i="200"/>
  <c r="N1553" i="200" s="1"/>
  <c r="F1553" i="200"/>
  <c r="H1553" i="200" s="1"/>
  <c r="L1551" i="200"/>
  <c r="N1551" i="200" s="1"/>
  <c r="I1551" i="200"/>
  <c r="K1551" i="200" s="1"/>
  <c r="F1551" i="200"/>
  <c r="H1551" i="200" s="1"/>
  <c r="L1555" i="200"/>
  <c r="N1555" i="200" s="1"/>
  <c r="I1555" i="200"/>
  <c r="K1555" i="200" s="1"/>
  <c r="F1555" i="200"/>
  <c r="H1555" i="200" s="1"/>
  <c r="I1549" i="200"/>
  <c r="K1549" i="200" s="1"/>
  <c r="L1549" i="200"/>
  <c r="N1549" i="200" s="1"/>
  <c r="F1549" i="200"/>
  <c r="H1549" i="200" s="1"/>
  <c r="I1547" i="200"/>
  <c r="K1547" i="200" s="1"/>
  <c r="L1547" i="200"/>
  <c r="N1547" i="200" s="1"/>
  <c r="F1547" i="200"/>
  <c r="H1547" i="200" s="1"/>
  <c r="F1556" i="200"/>
  <c r="H1556" i="200" s="1"/>
  <c r="I1556" i="200"/>
  <c r="K1556" i="200" s="1"/>
  <c r="L1556" i="200"/>
  <c r="N1556" i="200" s="1"/>
  <c r="I1554" i="200"/>
  <c r="K1554" i="200" s="1"/>
  <c r="L1554" i="200"/>
  <c r="N1554" i="200" s="1"/>
  <c r="F1554" i="200"/>
  <c r="H1554" i="200" s="1"/>
  <c r="B1554" i="200"/>
  <c r="D1554" i="200" s="1"/>
  <c r="B1551" i="200"/>
  <c r="D1551" i="200" s="1"/>
  <c r="B1556" i="200"/>
  <c r="D1556" i="200" s="1"/>
  <c r="B1550" i="200"/>
  <c r="D1550" i="200" s="1"/>
  <c r="B1553" i="200"/>
  <c r="D1553" i="200" s="1"/>
  <c r="B1552" i="200"/>
  <c r="D1552" i="200" s="1"/>
  <c r="B1546" i="200"/>
  <c r="D1546" i="200" s="1"/>
  <c r="B1547" i="200"/>
  <c r="D1547" i="200" s="1"/>
  <c r="B1548" i="200"/>
  <c r="D1548" i="200" s="1"/>
  <c r="B1555" i="200"/>
  <c r="D1555" i="200" s="1"/>
  <c r="B1549" i="200"/>
  <c r="D1549" i="200" s="1"/>
  <c r="O1537" i="200"/>
  <c r="Q1537" i="200" s="1"/>
  <c r="F1552" i="200"/>
  <c r="H1552" i="200" s="1"/>
  <c r="L1552" i="200"/>
  <c r="N1552" i="200" s="1"/>
  <c r="I1552" i="200"/>
  <c r="K1552" i="200" s="1"/>
  <c r="L1548" i="200"/>
  <c r="N1548" i="200" s="1"/>
  <c r="I1548" i="200"/>
  <c r="K1548" i="200" s="1"/>
  <c r="F1548" i="200"/>
  <c r="H1548" i="200" s="1"/>
  <c r="E1572" i="200"/>
  <c r="E1569" i="200"/>
  <c r="E1571" i="200"/>
  <c r="Q1560" i="200"/>
  <c r="E1568" i="200"/>
  <c r="E1565" i="200"/>
  <c r="B1564" i="200"/>
  <c r="E1564" i="200"/>
  <c r="B1579" i="200"/>
  <c r="D1560" i="200"/>
  <c r="E1574" i="200"/>
  <c r="E1567" i="200"/>
  <c r="E1573" i="200"/>
  <c r="E1570" i="200"/>
  <c r="E1566" i="200"/>
  <c r="E1575" i="200"/>
  <c r="O1536" i="200"/>
  <c r="Q1536" i="200" s="1"/>
  <c r="O1554" i="200" l="1"/>
  <c r="Q1554" i="200" s="1"/>
  <c r="O1551" i="200"/>
  <c r="Q1551" i="200" s="1"/>
  <c r="O1546" i="200"/>
  <c r="Q1546" i="200" s="1"/>
  <c r="F1566" i="200"/>
  <c r="H1566" i="200" s="1"/>
  <c r="I1566" i="200"/>
  <c r="K1566" i="200" s="1"/>
  <c r="L1566" i="200"/>
  <c r="N1566" i="200" s="1"/>
  <c r="F1574" i="200"/>
  <c r="H1574" i="200" s="1"/>
  <c r="I1574" i="200"/>
  <c r="K1574" i="200" s="1"/>
  <c r="L1574" i="200"/>
  <c r="N1574" i="200" s="1"/>
  <c r="B1573" i="200"/>
  <c r="D1573" i="200" s="1"/>
  <c r="B1570" i="200"/>
  <c r="B1568" i="200"/>
  <c r="D1568" i="200" s="1"/>
  <c r="B1569" i="200"/>
  <c r="D1569" i="200" s="1"/>
  <c r="B1566" i="200"/>
  <c r="D1566" i="200" s="1"/>
  <c r="B1571" i="200"/>
  <c r="D1571" i="200" s="1"/>
  <c r="B1565" i="200"/>
  <c r="D1565" i="200" s="1"/>
  <c r="B1575" i="200"/>
  <c r="D1575" i="200" s="1"/>
  <c r="B1572" i="200"/>
  <c r="B1574" i="200"/>
  <c r="D1574" i="200" s="1"/>
  <c r="B1567" i="200"/>
  <c r="D1567" i="200" s="1"/>
  <c r="L1571" i="200"/>
  <c r="N1571" i="200" s="1"/>
  <c r="F1571" i="200"/>
  <c r="H1571" i="200" s="1"/>
  <c r="I1571" i="200"/>
  <c r="K1571" i="200" s="1"/>
  <c r="O1552" i="200"/>
  <c r="Q1552" i="200" s="1"/>
  <c r="O1547" i="200"/>
  <c r="Q1547" i="200" s="1"/>
  <c r="O1549" i="200"/>
  <c r="Q1549" i="200" s="1"/>
  <c r="K1545" i="200"/>
  <c r="I1557" i="200"/>
  <c r="F1570" i="200"/>
  <c r="H1570" i="200" s="1"/>
  <c r="L1570" i="200"/>
  <c r="N1570" i="200" s="1"/>
  <c r="D1570" i="200"/>
  <c r="I1570" i="200"/>
  <c r="K1570" i="200" s="1"/>
  <c r="I1565" i="200"/>
  <c r="K1565" i="200" s="1"/>
  <c r="L1565" i="200"/>
  <c r="N1565" i="200" s="1"/>
  <c r="F1565" i="200"/>
  <c r="H1565" i="200" s="1"/>
  <c r="F1569" i="200"/>
  <c r="H1569" i="200" s="1"/>
  <c r="I1569" i="200"/>
  <c r="K1569" i="200" s="1"/>
  <c r="L1569" i="200"/>
  <c r="N1569" i="200" s="1"/>
  <c r="O1553" i="200"/>
  <c r="Q1553" i="200" s="1"/>
  <c r="O1550" i="200"/>
  <c r="Q1550" i="200" s="1"/>
  <c r="F1573" i="200"/>
  <c r="H1573" i="200" s="1"/>
  <c r="I1573" i="200"/>
  <c r="K1573" i="200" s="1"/>
  <c r="L1573" i="200"/>
  <c r="N1573" i="200" s="1"/>
  <c r="B1598" i="200"/>
  <c r="E1589" i="200"/>
  <c r="E1584" i="200"/>
  <c r="B1583" i="200"/>
  <c r="E1592" i="200"/>
  <c r="E1585" i="200"/>
  <c r="D1579" i="200"/>
  <c r="E1591" i="200"/>
  <c r="E1588" i="200"/>
  <c r="E1594" i="200"/>
  <c r="E1587" i="200"/>
  <c r="Q1579" i="200"/>
  <c r="E1593" i="200"/>
  <c r="E1586" i="200"/>
  <c r="E1590" i="200"/>
  <c r="E1583" i="200"/>
  <c r="L1572" i="200"/>
  <c r="N1572" i="200" s="1"/>
  <c r="D1572" i="200"/>
  <c r="F1572" i="200"/>
  <c r="H1572" i="200" s="1"/>
  <c r="I1572" i="200"/>
  <c r="K1572" i="200" s="1"/>
  <c r="L1568" i="200"/>
  <c r="N1568" i="200" s="1"/>
  <c r="F1568" i="200"/>
  <c r="H1568" i="200" s="1"/>
  <c r="I1568" i="200"/>
  <c r="K1568" i="200" s="1"/>
  <c r="F1575" i="200"/>
  <c r="H1575" i="200" s="1"/>
  <c r="L1575" i="200"/>
  <c r="N1575" i="200" s="1"/>
  <c r="I1575" i="200"/>
  <c r="K1575" i="200" s="1"/>
  <c r="F1567" i="200"/>
  <c r="H1567" i="200" s="1"/>
  <c r="L1567" i="200"/>
  <c r="N1567" i="200" s="1"/>
  <c r="I1567" i="200"/>
  <c r="K1567" i="200" s="1"/>
  <c r="L1564" i="200"/>
  <c r="D1564" i="200"/>
  <c r="E1576" i="200"/>
  <c r="I1564" i="200"/>
  <c r="F1564" i="200"/>
  <c r="O1548" i="200"/>
  <c r="Q1548" i="200" s="1"/>
  <c r="O1556" i="200"/>
  <c r="Q1556" i="200" s="1"/>
  <c r="O1555" i="200"/>
  <c r="Q1555" i="200" s="1"/>
  <c r="O1526" i="200"/>
  <c r="Q1526" i="200" s="1"/>
  <c r="Q1538" i="200" s="1"/>
  <c r="F1557" i="200"/>
  <c r="H1545" i="200"/>
  <c r="N1545" i="200"/>
  <c r="L1557" i="200"/>
  <c r="O1545" i="200" l="1"/>
  <c r="Q1545" i="200" s="1"/>
  <c r="Q1557" i="200" s="1"/>
  <c r="O1572" i="200"/>
  <c r="Q1572" i="200" s="1"/>
  <c r="O1565" i="200"/>
  <c r="Q1565" i="200" s="1"/>
  <c r="O1566" i="200"/>
  <c r="Q1566" i="200" s="1"/>
  <c r="O1567" i="200"/>
  <c r="Q1567" i="200" s="1"/>
  <c r="O1575" i="200"/>
  <c r="Q1575" i="200" s="1"/>
  <c r="O1570" i="200"/>
  <c r="I1576" i="200"/>
  <c r="K1564" i="200"/>
  <c r="O1568" i="200"/>
  <c r="Q1568" i="200" s="1"/>
  <c r="F1583" i="200"/>
  <c r="E1595" i="200"/>
  <c r="I1583" i="200"/>
  <c r="L1583" i="200"/>
  <c r="D1583" i="200"/>
  <c r="I1591" i="200"/>
  <c r="K1591" i="200" s="1"/>
  <c r="F1591" i="200"/>
  <c r="H1591" i="200" s="1"/>
  <c r="L1591" i="200"/>
  <c r="N1591" i="200" s="1"/>
  <c r="B1594" i="200"/>
  <c r="D1594" i="200" s="1"/>
  <c r="B1592" i="200"/>
  <c r="D1592" i="200" s="1"/>
  <c r="B1593" i="200"/>
  <c r="D1593" i="200" s="1"/>
  <c r="B1590" i="200"/>
  <c r="D1590" i="200" s="1"/>
  <c r="B1587" i="200"/>
  <c r="D1587" i="200" s="1"/>
  <c r="B1589" i="200"/>
  <c r="D1589" i="200" s="1"/>
  <c r="B1586" i="200"/>
  <c r="D1586" i="200" s="1"/>
  <c r="B1588" i="200"/>
  <c r="B1585" i="200"/>
  <c r="D1585" i="200" s="1"/>
  <c r="B1591" i="200"/>
  <c r="D1591" i="200" s="1"/>
  <c r="B1584" i="200"/>
  <c r="D1584" i="200" s="1"/>
  <c r="O1569" i="200"/>
  <c r="Q1569" i="200" s="1"/>
  <c r="Q1570" i="200"/>
  <c r="L1590" i="200"/>
  <c r="N1590" i="200" s="1"/>
  <c r="F1590" i="200"/>
  <c r="H1590" i="200" s="1"/>
  <c r="I1590" i="200"/>
  <c r="K1590" i="200" s="1"/>
  <c r="L1587" i="200"/>
  <c r="N1587" i="200" s="1"/>
  <c r="F1587" i="200"/>
  <c r="H1587" i="200" s="1"/>
  <c r="I1587" i="200"/>
  <c r="K1587" i="200" s="1"/>
  <c r="I1584" i="200"/>
  <c r="K1584" i="200" s="1"/>
  <c r="L1584" i="200"/>
  <c r="N1584" i="200" s="1"/>
  <c r="F1584" i="200"/>
  <c r="H1584" i="200" s="1"/>
  <c r="I1586" i="200"/>
  <c r="K1586" i="200" s="1"/>
  <c r="F1586" i="200"/>
  <c r="H1586" i="200" s="1"/>
  <c r="L1586" i="200"/>
  <c r="N1586" i="200" s="1"/>
  <c r="L1585" i="200"/>
  <c r="N1585" i="200" s="1"/>
  <c r="F1585" i="200"/>
  <c r="H1585" i="200" s="1"/>
  <c r="I1585" i="200"/>
  <c r="K1585" i="200" s="1"/>
  <c r="I1589" i="200"/>
  <c r="K1589" i="200" s="1"/>
  <c r="L1589" i="200"/>
  <c r="N1589" i="200" s="1"/>
  <c r="F1589" i="200"/>
  <c r="H1589" i="200" s="1"/>
  <c r="L1594" i="200"/>
  <c r="N1594" i="200" s="1"/>
  <c r="F1594" i="200"/>
  <c r="H1594" i="200" s="1"/>
  <c r="I1594" i="200"/>
  <c r="K1594" i="200" s="1"/>
  <c r="H1564" i="200"/>
  <c r="F1576" i="200"/>
  <c r="L1576" i="200"/>
  <c r="N1564" i="200"/>
  <c r="L1593" i="200"/>
  <c r="N1593" i="200" s="1"/>
  <c r="F1593" i="200"/>
  <c r="H1593" i="200" s="1"/>
  <c r="I1593" i="200"/>
  <c r="K1593" i="200" s="1"/>
  <c r="I1588" i="200"/>
  <c r="K1588" i="200" s="1"/>
  <c r="L1588" i="200"/>
  <c r="N1588" i="200" s="1"/>
  <c r="D1588" i="200"/>
  <c r="F1588" i="200"/>
  <c r="H1588" i="200" s="1"/>
  <c r="I1592" i="200"/>
  <c r="K1592" i="200" s="1"/>
  <c r="L1592" i="200"/>
  <c r="N1592" i="200" s="1"/>
  <c r="F1592" i="200"/>
  <c r="H1592" i="200" s="1"/>
  <c r="B1617" i="200"/>
  <c r="E1608" i="200"/>
  <c r="E1605" i="200"/>
  <c r="E1602" i="200"/>
  <c r="D1598" i="200"/>
  <c r="E1604" i="200"/>
  <c r="B1602" i="200"/>
  <c r="Q1598" i="200"/>
  <c r="E1603" i="200"/>
  <c r="E1613" i="200"/>
  <c r="E1610" i="200"/>
  <c r="E1607" i="200"/>
  <c r="E1612" i="200"/>
  <c r="E1609" i="200"/>
  <c r="E1606" i="200"/>
  <c r="E1611" i="200"/>
  <c r="O1573" i="200"/>
  <c r="Q1573" i="200" s="1"/>
  <c r="O1571" i="200"/>
  <c r="Q1571" i="200" s="1"/>
  <c r="O1574" i="200"/>
  <c r="Q1574" i="200" s="1"/>
  <c r="O1587" i="200" l="1"/>
  <c r="Q1587" i="200" s="1"/>
  <c r="O1586" i="200"/>
  <c r="Q1586" i="200" s="1"/>
  <c r="O1584" i="200"/>
  <c r="Q1584" i="200" s="1"/>
  <c r="O1564" i="200"/>
  <c r="Q1564" i="200" s="1"/>
  <c r="O1589" i="200"/>
  <c r="Q1589" i="200" s="1"/>
  <c r="O1590" i="200"/>
  <c r="Q1590" i="200" s="1"/>
  <c r="L1609" i="200"/>
  <c r="N1609" i="200" s="1"/>
  <c r="F1609" i="200"/>
  <c r="H1609" i="200" s="1"/>
  <c r="I1609" i="200"/>
  <c r="K1609" i="200" s="1"/>
  <c r="I1612" i="200"/>
  <c r="K1612" i="200" s="1"/>
  <c r="L1612" i="200"/>
  <c r="N1612" i="200" s="1"/>
  <c r="F1612" i="200"/>
  <c r="H1612" i="200" s="1"/>
  <c r="F1603" i="200"/>
  <c r="H1603" i="200" s="1"/>
  <c r="I1603" i="200"/>
  <c r="K1603" i="200" s="1"/>
  <c r="L1603" i="200"/>
  <c r="N1603" i="200" s="1"/>
  <c r="E1628" i="200"/>
  <c r="E1629" i="200"/>
  <c r="E1630" i="200"/>
  <c r="D1617" i="200"/>
  <c r="Q1617" i="200"/>
  <c r="B1621" i="200"/>
  <c r="E1631" i="200"/>
  <c r="E1622" i="200"/>
  <c r="E1621" i="200"/>
  <c r="E1624" i="200"/>
  <c r="E1623" i="200"/>
  <c r="E1626" i="200"/>
  <c r="E1625" i="200"/>
  <c r="B1636" i="200"/>
  <c r="E1627" i="200"/>
  <c r="E1632" i="200"/>
  <c r="O1588" i="200"/>
  <c r="O1585" i="200"/>
  <c r="Q1585" i="200" s="1"/>
  <c r="H1583" i="200"/>
  <c r="F1595" i="200"/>
  <c r="F1611" i="200"/>
  <c r="H1611" i="200" s="1"/>
  <c r="I1611" i="200"/>
  <c r="K1611" i="200" s="1"/>
  <c r="L1611" i="200"/>
  <c r="N1611" i="200" s="1"/>
  <c r="F1607" i="200"/>
  <c r="H1607" i="200" s="1"/>
  <c r="I1607" i="200"/>
  <c r="K1607" i="200" s="1"/>
  <c r="L1607" i="200"/>
  <c r="N1607" i="200" s="1"/>
  <c r="I1602" i="200"/>
  <c r="L1602" i="200"/>
  <c r="E1614" i="200"/>
  <c r="D1602" i="200"/>
  <c r="F1602" i="200"/>
  <c r="O1592" i="200"/>
  <c r="Q1592" i="200" s="1"/>
  <c r="Q1588" i="200"/>
  <c r="O1593" i="200"/>
  <c r="Q1593" i="200" s="1"/>
  <c r="O1594" i="200"/>
  <c r="Q1594" i="200" s="1"/>
  <c r="L1595" i="200"/>
  <c r="N1583" i="200"/>
  <c r="F1613" i="200"/>
  <c r="H1613" i="200" s="1"/>
  <c r="I1613" i="200"/>
  <c r="K1613" i="200" s="1"/>
  <c r="L1613" i="200"/>
  <c r="N1613" i="200" s="1"/>
  <c r="L1606" i="200"/>
  <c r="N1606" i="200" s="1"/>
  <c r="F1606" i="200"/>
  <c r="H1606" i="200" s="1"/>
  <c r="I1606" i="200"/>
  <c r="K1606" i="200" s="1"/>
  <c r="F1610" i="200"/>
  <c r="H1610" i="200" s="1"/>
  <c r="I1610" i="200"/>
  <c r="K1610" i="200" s="1"/>
  <c r="L1610" i="200"/>
  <c r="N1610" i="200" s="1"/>
  <c r="B1605" i="200"/>
  <c r="D1605" i="200" s="1"/>
  <c r="B1607" i="200"/>
  <c r="D1607" i="200" s="1"/>
  <c r="B1604" i="200"/>
  <c r="D1604" i="200" s="1"/>
  <c r="B1610" i="200"/>
  <c r="D1610" i="200" s="1"/>
  <c r="B1603" i="200"/>
  <c r="D1603" i="200" s="1"/>
  <c r="B1613" i="200"/>
  <c r="D1613" i="200" s="1"/>
  <c r="B1606" i="200"/>
  <c r="D1606" i="200" s="1"/>
  <c r="B1612" i="200"/>
  <c r="D1612" i="200" s="1"/>
  <c r="B1609" i="200"/>
  <c r="D1609" i="200" s="1"/>
  <c r="B1611" i="200"/>
  <c r="D1611" i="200" s="1"/>
  <c r="B1608" i="200"/>
  <c r="D1608" i="200" s="1"/>
  <c r="I1605" i="200"/>
  <c r="K1605" i="200" s="1"/>
  <c r="L1605" i="200"/>
  <c r="N1605" i="200" s="1"/>
  <c r="F1605" i="200"/>
  <c r="H1605" i="200" s="1"/>
  <c r="O1591" i="200"/>
  <c r="Q1591" i="200" s="1"/>
  <c r="K1583" i="200"/>
  <c r="I1595" i="200"/>
  <c r="I1604" i="200"/>
  <c r="K1604" i="200" s="1"/>
  <c r="L1604" i="200"/>
  <c r="N1604" i="200" s="1"/>
  <c r="F1604" i="200"/>
  <c r="H1604" i="200" s="1"/>
  <c r="F1608" i="200"/>
  <c r="H1608" i="200" s="1"/>
  <c r="I1608" i="200"/>
  <c r="K1608" i="200" s="1"/>
  <c r="L1608" i="200"/>
  <c r="N1608" i="200" s="1"/>
  <c r="Q1576" i="200"/>
  <c r="O1603" i="200" l="1"/>
  <c r="O1607" i="200"/>
  <c r="O1606" i="200"/>
  <c r="O1613" i="200"/>
  <c r="Q1613" i="200" s="1"/>
  <c r="F1614" i="200"/>
  <c r="H1602" i="200"/>
  <c r="K1602" i="200"/>
  <c r="I1614" i="200"/>
  <c r="O1583" i="200"/>
  <c r="Q1583" i="200" s="1"/>
  <c r="Q1595" i="200" s="1"/>
  <c r="L1627" i="200"/>
  <c r="N1627" i="200" s="1"/>
  <c r="F1627" i="200"/>
  <c r="H1627" i="200" s="1"/>
  <c r="I1627" i="200"/>
  <c r="K1627" i="200" s="1"/>
  <c r="I1623" i="200"/>
  <c r="K1623" i="200" s="1"/>
  <c r="L1623" i="200"/>
  <c r="N1623" i="200" s="1"/>
  <c r="F1623" i="200"/>
  <c r="H1623" i="200" s="1"/>
  <c r="F1631" i="200"/>
  <c r="H1631" i="200" s="1"/>
  <c r="I1631" i="200"/>
  <c r="K1631" i="200" s="1"/>
  <c r="L1631" i="200"/>
  <c r="N1631" i="200" s="1"/>
  <c r="I1630" i="200"/>
  <c r="K1630" i="200" s="1"/>
  <c r="L1630" i="200"/>
  <c r="N1630" i="200" s="1"/>
  <c r="F1630" i="200"/>
  <c r="H1630" i="200" s="1"/>
  <c r="O1608" i="200"/>
  <c r="Q1608" i="200" s="1"/>
  <c r="O1605" i="200"/>
  <c r="Q1605" i="200" s="1"/>
  <c r="O1610" i="200"/>
  <c r="Q1610" i="200" s="1"/>
  <c r="E1651" i="200"/>
  <c r="E1645" i="200"/>
  <c r="E1641" i="200"/>
  <c r="D1636" i="200"/>
  <c r="E1650" i="200"/>
  <c r="E1647" i="200"/>
  <c r="B1655" i="200"/>
  <c r="Q1636" i="200"/>
  <c r="E1646" i="200"/>
  <c r="E1643" i="200"/>
  <c r="E1648" i="200"/>
  <c r="E1644" i="200"/>
  <c r="E1642" i="200"/>
  <c r="B1640" i="200"/>
  <c r="E1649" i="200"/>
  <c r="E1640" i="200"/>
  <c r="L1624" i="200"/>
  <c r="N1624" i="200" s="1"/>
  <c r="F1624" i="200"/>
  <c r="H1624" i="200" s="1"/>
  <c r="I1624" i="200"/>
  <c r="K1624" i="200" s="1"/>
  <c r="B1631" i="200"/>
  <c r="D1631" i="200" s="1"/>
  <c r="B1627" i="200"/>
  <c r="D1627" i="200" s="1"/>
  <c r="B1625" i="200"/>
  <c r="D1625" i="200" s="1"/>
  <c r="B1632" i="200"/>
  <c r="D1632" i="200" s="1"/>
  <c r="B1623" i="200"/>
  <c r="D1623" i="200" s="1"/>
  <c r="B1626" i="200"/>
  <c r="D1626" i="200" s="1"/>
  <c r="B1628" i="200"/>
  <c r="D1628" i="200" s="1"/>
  <c r="B1630" i="200"/>
  <c r="D1630" i="200" s="1"/>
  <c r="B1622" i="200"/>
  <c r="D1622" i="200" s="1"/>
  <c r="B1629" i="200"/>
  <c r="D1629" i="200" s="1"/>
  <c r="B1624" i="200"/>
  <c r="D1624" i="200" s="1"/>
  <c r="L1629" i="200"/>
  <c r="N1629" i="200" s="1"/>
  <c r="I1629" i="200"/>
  <c r="K1629" i="200" s="1"/>
  <c r="F1629" i="200"/>
  <c r="H1629" i="200" s="1"/>
  <c r="Q1603" i="200"/>
  <c r="O1604" i="200"/>
  <c r="Q1604" i="200" s="1"/>
  <c r="O1611" i="200"/>
  <c r="Q1611" i="200" s="1"/>
  <c r="L1625" i="200"/>
  <c r="N1625" i="200" s="1"/>
  <c r="F1625" i="200"/>
  <c r="H1625" i="200" s="1"/>
  <c r="I1625" i="200"/>
  <c r="K1625" i="200" s="1"/>
  <c r="F1621" i="200"/>
  <c r="L1621" i="200"/>
  <c r="I1621" i="200"/>
  <c r="D1621" i="200"/>
  <c r="E1633" i="200"/>
  <c r="L1628" i="200"/>
  <c r="N1628" i="200" s="1"/>
  <c r="F1628" i="200"/>
  <c r="H1628" i="200" s="1"/>
  <c r="I1628" i="200"/>
  <c r="K1628" i="200" s="1"/>
  <c r="O1612" i="200"/>
  <c r="Q1612" i="200" s="1"/>
  <c r="O1609" i="200"/>
  <c r="Q1609" i="200" s="1"/>
  <c r="Q1606" i="200"/>
  <c r="N1602" i="200"/>
  <c r="L1614" i="200"/>
  <c r="Q1607" i="200"/>
  <c r="L1632" i="200"/>
  <c r="N1632" i="200" s="1"/>
  <c r="I1632" i="200"/>
  <c r="K1632" i="200" s="1"/>
  <c r="F1632" i="200"/>
  <c r="H1632" i="200" s="1"/>
  <c r="I1626" i="200"/>
  <c r="K1626" i="200" s="1"/>
  <c r="L1626" i="200"/>
  <c r="N1626" i="200" s="1"/>
  <c r="F1626" i="200"/>
  <c r="H1626" i="200" s="1"/>
  <c r="F1622" i="200"/>
  <c r="H1622" i="200" s="1"/>
  <c r="I1622" i="200"/>
  <c r="K1622" i="200" s="1"/>
  <c r="L1622" i="200"/>
  <c r="N1622" i="200" s="1"/>
  <c r="AS431" i="208"/>
  <c r="AR431" i="208"/>
  <c r="AQ431" i="208"/>
  <c r="AS430" i="208"/>
  <c r="AR430" i="208"/>
  <c r="AQ430" i="208"/>
  <c r="AS429" i="208"/>
  <c r="AR429" i="208"/>
  <c r="AQ429" i="208"/>
  <c r="AS428" i="208"/>
  <c r="AR428" i="208"/>
  <c r="AQ428" i="208"/>
  <c r="AS427" i="208"/>
  <c r="AR427" i="208"/>
  <c r="AQ427" i="208"/>
  <c r="AS426" i="208"/>
  <c r="AR426" i="208"/>
  <c r="AQ426" i="208"/>
  <c r="AS425" i="208"/>
  <c r="AR425" i="208"/>
  <c r="AQ425" i="208"/>
  <c r="AS424" i="208"/>
  <c r="AR424" i="208"/>
  <c r="AQ424" i="208"/>
  <c r="AS423" i="208"/>
  <c r="AR423" i="208"/>
  <c r="AQ423" i="208"/>
  <c r="AS422" i="208"/>
  <c r="AR422" i="208"/>
  <c r="AQ422" i="208"/>
  <c r="AS421" i="208"/>
  <c r="AR421" i="208"/>
  <c r="AQ421" i="208"/>
  <c r="AS420" i="208"/>
  <c r="AR420" i="208"/>
  <c r="AQ420" i="208"/>
  <c r="AS419" i="208"/>
  <c r="AR419" i="208"/>
  <c r="AQ419" i="208"/>
  <c r="AS418" i="208"/>
  <c r="AR418" i="208"/>
  <c r="AQ418" i="208"/>
  <c r="AS417" i="208"/>
  <c r="AR417" i="208"/>
  <c r="AQ417" i="208"/>
  <c r="AS416" i="208"/>
  <c r="AR416" i="208"/>
  <c r="AQ416" i="208"/>
  <c r="AS415" i="208"/>
  <c r="AR415" i="208"/>
  <c r="AQ415" i="208"/>
  <c r="AS414" i="208"/>
  <c r="AR414" i="208"/>
  <c r="AQ414" i="208"/>
  <c r="AS413" i="208"/>
  <c r="AR413" i="208"/>
  <c r="AQ413" i="208"/>
  <c r="AS412" i="208"/>
  <c r="AR412" i="208"/>
  <c r="AQ412" i="208"/>
  <c r="AS411" i="208"/>
  <c r="AR411" i="208"/>
  <c r="AQ411" i="208"/>
  <c r="AS410" i="208"/>
  <c r="AR410" i="208"/>
  <c r="AQ410" i="208"/>
  <c r="AS409" i="208"/>
  <c r="AR409" i="208"/>
  <c r="AQ409" i="208"/>
  <c r="AS408" i="208"/>
  <c r="AR408" i="208"/>
  <c r="AQ408" i="208"/>
  <c r="AS407" i="208"/>
  <c r="AR407" i="208"/>
  <c r="AQ407" i="208"/>
  <c r="AS406" i="208"/>
  <c r="AR406" i="208"/>
  <c r="AQ406" i="208"/>
  <c r="AS405" i="208"/>
  <c r="AR405" i="208"/>
  <c r="AQ405" i="208"/>
  <c r="AS404" i="208"/>
  <c r="AR404" i="208"/>
  <c r="AQ404" i="208"/>
  <c r="AS403" i="208"/>
  <c r="AR403" i="208"/>
  <c r="AQ403" i="208"/>
  <c r="AS402" i="208"/>
  <c r="AR402" i="208"/>
  <c r="AQ402" i="208"/>
  <c r="AS401" i="208"/>
  <c r="AR401" i="208"/>
  <c r="AQ401" i="208"/>
  <c r="AS400" i="208"/>
  <c r="AR400" i="208"/>
  <c r="AQ400" i="208"/>
  <c r="AS399" i="208"/>
  <c r="AR399" i="208"/>
  <c r="AQ399" i="208"/>
  <c r="AS398" i="208"/>
  <c r="AR398" i="208"/>
  <c r="AQ398" i="208"/>
  <c r="AS397" i="208"/>
  <c r="AR397" i="208"/>
  <c r="AQ397" i="208"/>
  <c r="AS396" i="208"/>
  <c r="AR396" i="208"/>
  <c r="AQ396" i="208"/>
  <c r="AS395" i="208"/>
  <c r="AR395" i="208"/>
  <c r="AQ395" i="208"/>
  <c r="AS394" i="208"/>
  <c r="AR394" i="208"/>
  <c r="AQ394" i="208"/>
  <c r="O1623" i="200" l="1"/>
  <c r="O1622" i="200"/>
  <c r="Q1622" i="200" s="1"/>
  <c r="O1627" i="200"/>
  <c r="O1632" i="200"/>
  <c r="Q1632" i="200" s="1"/>
  <c r="O1629" i="200"/>
  <c r="Q1629" i="200" s="1"/>
  <c r="O1626" i="200"/>
  <c r="Q1626" i="200" s="1"/>
  <c r="O1628" i="200"/>
  <c r="I1633" i="200"/>
  <c r="K1621" i="200"/>
  <c r="O1625" i="200"/>
  <c r="Q1625" i="200" s="1"/>
  <c r="F1649" i="200"/>
  <c r="H1649" i="200" s="1"/>
  <c r="L1649" i="200"/>
  <c r="N1649" i="200" s="1"/>
  <c r="I1649" i="200"/>
  <c r="K1649" i="200" s="1"/>
  <c r="F1648" i="200"/>
  <c r="H1648" i="200" s="1"/>
  <c r="L1648" i="200"/>
  <c r="N1648" i="200" s="1"/>
  <c r="I1648" i="200"/>
  <c r="K1648" i="200" s="1"/>
  <c r="E1670" i="200"/>
  <c r="E1667" i="200"/>
  <c r="E1668" i="200"/>
  <c r="E1661" i="200"/>
  <c r="E1666" i="200"/>
  <c r="E1663" i="200"/>
  <c r="E1660" i="200"/>
  <c r="E1664" i="200"/>
  <c r="E1662" i="200"/>
  <c r="E1659" i="200"/>
  <c r="D1655" i="200"/>
  <c r="B1674" i="200"/>
  <c r="B1659" i="200"/>
  <c r="Q1655" i="200"/>
  <c r="E1669" i="200"/>
  <c r="E1665" i="200"/>
  <c r="L1641" i="200"/>
  <c r="N1641" i="200" s="1"/>
  <c r="I1641" i="200"/>
  <c r="K1641" i="200" s="1"/>
  <c r="F1641" i="200"/>
  <c r="H1641" i="200" s="1"/>
  <c r="Q1623" i="200"/>
  <c r="Q1627" i="200"/>
  <c r="L1633" i="200"/>
  <c r="N1621" i="200"/>
  <c r="Q1628" i="200"/>
  <c r="O1624" i="200"/>
  <c r="Q1624" i="200" s="1"/>
  <c r="B1643" i="200"/>
  <c r="D1643" i="200" s="1"/>
  <c r="B1642" i="200"/>
  <c r="D1642" i="200" s="1"/>
  <c r="B1641" i="200"/>
  <c r="D1641" i="200" s="1"/>
  <c r="B1648" i="200"/>
  <c r="D1648" i="200" s="1"/>
  <c r="B1645" i="200"/>
  <c r="D1645" i="200" s="1"/>
  <c r="B1651" i="200"/>
  <c r="D1651" i="200" s="1"/>
  <c r="B1644" i="200"/>
  <c r="D1644" i="200" s="1"/>
  <c r="B1646" i="200"/>
  <c r="D1646" i="200" s="1"/>
  <c r="B1647" i="200"/>
  <c r="D1647" i="200" s="1"/>
  <c r="B1650" i="200"/>
  <c r="D1650" i="200" s="1"/>
  <c r="B1649" i="200"/>
  <c r="D1649" i="200" s="1"/>
  <c r="F1643" i="200"/>
  <c r="H1643" i="200" s="1"/>
  <c r="I1643" i="200"/>
  <c r="K1643" i="200" s="1"/>
  <c r="L1643" i="200"/>
  <c r="N1643" i="200" s="1"/>
  <c r="F1647" i="200"/>
  <c r="H1647" i="200" s="1"/>
  <c r="I1647" i="200"/>
  <c r="K1647" i="200" s="1"/>
  <c r="L1647" i="200"/>
  <c r="N1647" i="200" s="1"/>
  <c r="L1645" i="200"/>
  <c r="N1645" i="200" s="1"/>
  <c r="I1645" i="200"/>
  <c r="K1645" i="200" s="1"/>
  <c r="F1645" i="200"/>
  <c r="H1645" i="200" s="1"/>
  <c r="O1602" i="200"/>
  <c r="Q1602" i="200" s="1"/>
  <c r="Q1614" i="200" s="1"/>
  <c r="H1621" i="200"/>
  <c r="F1633" i="200"/>
  <c r="L1642" i="200"/>
  <c r="N1642" i="200" s="1"/>
  <c r="F1642" i="200"/>
  <c r="H1642" i="200" s="1"/>
  <c r="I1642" i="200"/>
  <c r="K1642" i="200" s="1"/>
  <c r="L1646" i="200"/>
  <c r="N1646" i="200" s="1"/>
  <c r="F1646" i="200"/>
  <c r="H1646" i="200" s="1"/>
  <c r="I1646" i="200"/>
  <c r="K1646" i="200" s="1"/>
  <c r="I1650" i="200"/>
  <c r="K1650" i="200" s="1"/>
  <c r="L1650" i="200"/>
  <c r="N1650" i="200" s="1"/>
  <c r="F1650" i="200"/>
  <c r="H1650" i="200" s="1"/>
  <c r="I1651" i="200"/>
  <c r="K1651" i="200" s="1"/>
  <c r="L1651" i="200"/>
  <c r="N1651" i="200" s="1"/>
  <c r="F1651" i="200"/>
  <c r="H1651" i="200" s="1"/>
  <c r="O1630" i="200"/>
  <c r="Q1630" i="200" s="1"/>
  <c r="I1640" i="200"/>
  <c r="D1640" i="200"/>
  <c r="E1652" i="200"/>
  <c r="L1640" i="200"/>
  <c r="F1640" i="200"/>
  <c r="I1644" i="200"/>
  <c r="K1644" i="200" s="1"/>
  <c r="F1644" i="200"/>
  <c r="H1644" i="200" s="1"/>
  <c r="L1644" i="200"/>
  <c r="N1644" i="200" s="1"/>
  <c r="O1631" i="200"/>
  <c r="Q1631" i="200" s="1"/>
  <c r="AT400" i="208"/>
  <c r="AT420" i="208"/>
  <c r="AT424" i="208"/>
  <c r="AT413" i="208"/>
  <c r="AT396" i="208"/>
  <c r="AT395" i="208"/>
  <c r="AT423" i="208"/>
  <c r="AT431" i="208"/>
  <c r="AT398" i="208"/>
  <c r="AT402" i="208"/>
  <c r="AT406" i="208"/>
  <c r="AT410" i="208"/>
  <c r="AT401" i="208"/>
  <c r="AT409" i="208"/>
  <c r="AT417" i="208"/>
  <c r="AT404" i="208"/>
  <c r="AT408" i="208"/>
  <c r="AT412" i="208"/>
  <c r="AT416" i="208"/>
  <c r="AT428" i="208"/>
  <c r="AT399" i="208"/>
  <c r="AT403" i="208"/>
  <c r="AT407" i="208"/>
  <c r="AT411" i="208"/>
  <c r="AT415" i="208"/>
  <c r="AT419" i="208"/>
  <c r="AT427" i="208"/>
  <c r="AT394" i="208"/>
  <c r="AT414" i="208"/>
  <c r="AT418" i="208"/>
  <c r="AT422" i="208"/>
  <c r="AT426" i="208"/>
  <c r="AT430" i="208"/>
  <c r="AT397" i="208"/>
  <c r="AT405" i="208"/>
  <c r="AT421" i="208"/>
  <c r="AT425" i="208"/>
  <c r="AT429" i="208"/>
  <c r="H267" i="198"/>
  <c r="C267" i="198"/>
  <c r="B267" i="198"/>
  <c r="H266" i="198"/>
  <c r="C266" i="198"/>
  <c r="B266" i="198"/>
  <c r="H265" i="198"/>
  <c r="C265" i="198"/>
  <c r="B265" i="198"/>
  <c r="H264" i="198"/>
  <c r="C264" i="198"/>
  <c r="B264" i="198"/>
  <c r="H263" i="198"/>
  <c r="C263" i="198"/>
  <c r="B263" i="198"/>
  <c r="H262" i="198"/>
  <c r="C262" i="198"/>
  <c r="B262" i="198"/>
  <c r="H261" i="198"/>
  <c r="C261" i="198"/>
  <c r="B261" i="198"/>
  <c r="H260" i="198"/>
  <c r="C260" i="198"/>
  <c r="B260" i="198"/>
  <c r="H259" i="198"/>
  <c r="C259" i="198"/>
  <c r="B259" i="198"/>
  <c r="H258" i="198"/>
  <c r="C258" i="198"/>
  <c r="B258" i="198"/>
  <c r="H257" i="198"/>
  <c r="C257" i="198"/>
  <c r="B257" i="198"/>
  <c r="H256" i="198"/>
  <c r="C256" i="198"/>
  <c r="B256" i="198"/>
  <c r="H255" i="198"/>
  <c r="C255" i="198"/>
  <c r="B255" i="198"/>
  <c r="H254" i="198"/>
  <c r="C254" i="198"/>
  <c r="B254" i="198"/>
  <c r="H253" i="198"/>
  <c r="C253" i="198"/>
  <c r="B253" i="198"/>
  <c r="H252" i="198"/>
  <c r="C252" i="198"/>
  <c r="B252" i="198"/>
  <c r="H251" i="198"/>
  <c r="C251" i="198"/>
  <c r="B251" i="198"/>
  <c r="H250" i="198"/>
  <c r="C250" i="198"/>
  <c r="B250" i="198"/>
  <c r="H248" i="198"/>
  <c r="C248" i="198"/>
  <c r="B248" i="198"/>
  <c r="H247" i="198"/>
  <c r="C247" i="198"/>
  <c r="B247" i="198"/>
  <c r="H246" i="198"/>
  <c r="C246" i="198"/>
  <c r="B246" i="198"/>
  <c r="H245" i="198"/>
  <c r="C245" i="198"/>
  <c r="B245" i="198"/>
  <c r="H244" i="198"/>
  <c r="C244" i="198"/>
  <c r="B244" i="198"/>
  <c r="H243" i="198"/>
  <c r="C243" i="198"/>
  <c r="B243" i="198"/>
  <c r="H242" i="198"/>
  <c r="C242" i="198"/>
  <c r="B242" i="198"/>
  <c r="H241" i="198"/>
  <c r="C241" i="198"/>
  <c r="B241" i="198"/>
  <c r="H240" i="198"/>
  <c r="C240" i="198"/>
  <c r="B240" i="198"/>
  <c r="H239" i="198"/>
  <c r="C239" i="198"/>
  <c r="B239" i="198"/>
  <c r="H238" i="198"/>
  <c r="C238" i="198"/>
  <c r="B238" i="198"/>
  <c r="H237" i="198"/>
  <c r="C237" i="198"/>
  <c r="B237" i="198"/>
  <c r="H236" i="198"/>
  <c r="C236" i="198"/>
  <c r="B236" i="198"/>
  <c r="H235" i="198"/>
  <c r="C235" i="198"/>
  <c r="B235" i="198"/>
  <c r="H234" i="198"/>
  <c r="C234" i="198"/>
  <c r="B234" i="198"/>
  <c r="H233" i="198"/>
  <c r="C233" i="198"/>
  <c r="B233" i="198"/>
  <c r="H232" i="198"/>
  <c r="C232" i="198"/>
  <c r="B232" i="198"/>
  <c r="H231" i="198"/>
  <c r="C231" i="198"/>
  <c r="B231" i="198"/>
  <c r="H230" i="198"/>
  <c r="C230" i="198"/>
  <c r="B230" i="198"/>
  <c r="H229" i="198"/>
  <c r="C229" i="198"/>
  <c r="B229" i="198"/>
  <c r="H228" i="198"/>
  <c r="C228" i="198"/>
  <c r="B228" i="198"/>
  <c r="H227" i="198"/>
  <c r="C227" i="198"/>
  <c r="B227" i="198"/>
  <c r="H226" i="198"/>
  <c r="C226" i="198"/>
  <c r="B226" i="198"/>
  <c r="H225" i="198"/>
  <c r="C225" i="198"/>
  <c r="B225" i="198"/>
  <c r="H224" i="198"/>
  <c r="C224" i="198"/>
  <c r="B224" i="198"/>
  <c r="H223" i="198"/>
  <c r="C223" i="198"/>
  <c r="B223" i="198"/>
  <c r="H222" i="198"/>
  <c r="C222" i="198"/>
  <c r="B222" i="198"/>
  <c r="H221" i="198"/>
  <c r="C221" i="198"/>
  <c r="B221" i="198"/>
  <c r="H220" i="198"/>
  <c r="C220" i="198"/>
  <c r="B220" i="198"/>
  <c r="H219" i="198"/>
  <c r="C219" i="198"/>
  <c r="B219" i="198"/>
  <c r="H218" i="198"/>
  <c r="C218" i="198"/>
  <c r="B218" i="198"/>
  <c r="H217" i="198"/>
  <c r="C217" i="198"/>
  <c r="B217" i="198"/>
  <c r="H216" i="198"/>
  <c r="C216" i="198"/>
  <c r="B216" i="198"/>
  <c r="H215" i="198"/>
  <c r="C215" i="198"/>
  <c r="B215" i="198"/>
  <c r="H214" i="198"/>
  <c r="C214" i="198"/>
  <c r="B214" i="198"/>
  <c r="H213" i="198"/>
  <c r="C213" i="198"/>
  <c r="B213" i="198"/>
  <c r="H212" i="198"/>
  <c r="C212" i="198"/>
  <c r="B212" i="198"/>
  <c r="H211" i="198"/>
  <c r="C211" i="198"/>
  <c r="B211" i="198"/>
  <c r="H210" i="198"/>
  <c r="C210" i="198"/>
  <c r="B210" i="198"/>
  <c r="H209" i="198"/>
  <c r="C209" i="198"/>
  <c r="B209" i="198"/>
  <c r="H208" i="198"/>
  <c r="C208" i="198"/>
  <c r="B208" i="198"/>
  <c r="H207" i="198"/>
  <c r="C207" i="198"/>
  <c r="B207" i="198"/>
  <c r="H206" i="198"/>
  <c r="C206" i="198"/>
  <c r="B206" i="198"/>
  <c r="H205" i="198"/>
  <c r="C205" i="198"/>
  <c r="B205" i="198"/>
  <c r="H204" i="198"/>
  <c r="C204" i="198"/>
  <c r="B204" i="198"/>
  <c r="H203" i="198"/>
  <c r="C203" i="198"/>
  <c r="B203" i="198"/>
  <c r="H202" i="198"/>
  <c r="C202" i="198"/>
  <c r="B202" i="198"/>
  <c r="H201" i="198"/>
  <c r="C201" i="198"/>
  <c r="B201" i="198"/>
  <c r="H200" i="198"/>
  <c r="C200" i="198"/>
  <c r="B200" i="198"/>
  <c r="H199" i="198"/>
  <c r="C199" i="198"/>
  <c r="B199" i="198"/>
  <c r="H198" i="198"/>
  <c r="C198" i="198"/>
  <c r="B198" i="198"/>
  <c r="H197" i="198"/>
  <c r="C197" i="198"/>
  <c r="B197" i="198"/>
  <c r="H196" i="198"/>
  <c r="C196" i="198"/>
  <c r="B196" i="198"/>
  <c r="H195" i="198"/>
  <c r="C195" i="198"/>
  <c r="B195" i="198"/>
  <c r="H194" i="198"/>
  <c r="C194" i="198"/>
  <c r="B194" i="198"/>
  <c r="H193" i="198"/>
  <c r="C193" i="198"/>
  <c r="B193" i="198"/>
  <c r="H192" i="198"/>
  <c r="C192" i="198"/>
  <c r="B192" i="198"/>
  <c r="H191" i="198"/>
  <c r="C191" i="198"/>
  <c r="B191" i="198"/>
  <c r="H190" i="198"/>
  <c r="C190" i="198"/>
  <c r="B190" i="198"/>
  <c r="H189" i="198"/>
  <c r="C189" i="198"/>
  <c r="B189" i="198"/>
  <c r="H188" i="198"/>
  <c r="C188" i="198"/>
  <c r="B188" i="198"/>
  <c r="H187" i="198"/>
  <c r="C187" i="198"/>
  <c r="B187" i="198"/>
  <c r="H186" i="198"/>
  <c r="C186" i="198"/>
  <c r="B186" i="198"/>
  <c r="H185" i="198"/>
  <c r="C185" i="198"/>
  <c r="B185" i="198"/>
  <c r="H184" i="198"/>
  <c r="C184" i="198"/>
  <c r="B184" i="198"/>
  <c r="H183" i="198"/>
  <c r="C183" i="198"/>
  <c r="B183" i="198"/>
  <c r="H182" i="198"/>
  <c r="C182" i="198"/>
  <c r="B182" i="198"/>
  <c r="H181" i="198"/>
  <c r="C181" i="198"/>
  <c r="B181" i="198"/>
  <c r="H180" i="198"/>
  <c r="C180" i="198"/>
  <c r="B180" i="198"/>
  <c r="H179" i="198"/>
  <c r="C179" i="198"/>
  <c r="B179" i="198"/>
  <c r="H178" i="198"/>
  <c r="C178" i="198"/>
  <c r="B178" i="198"/>
  <c r="H177" i="198"/>
  <c r="C177" i="198"/>
  <c r="B177" i="198"/>
  <c r="H176" i="198"/>
  <c r="C176" i="198"/>
  <c r="B176" i="198"/>
  <c r="H175" i="198"/>
  <c r="C175" i="198"/>
  <c r="B175" i="198"/>
  <c r="H174" i="198"/>
  <c r="C174" i="198"/>
  <c r="B174" i="198"/>
  <c r="H173" i="198"/>
  <c r="C173" i="198"/>
  <c r="B173" i="198"/>
  <c r="H172" i="198"/>
  <c r="C172" i="198"/>
  <c r="B172" i="198"/>
  <c r="H171" i="198"/>
  <c r="C171" i="198"/>
  <c r="B171" i="198"/>
  <c r="H170" i="198"/>
  <c r="C170" i="198"/>
  <c r="B170" i="198"/>
  <c r="H169" i="198"/>
  <c r="C169" i="198"/>
  <c r="B169" i="198"/>
  <c r="H168" i="198"/>
  <c r="C168" i="198"/>
  <c r="B168" i="198"/>
  <c r="H167" i="198"/>
  <c r="C167" i="198"/>
  <c r="B167" i="198"/>
  <c r="H166" i="198"/>
  <c r="C166" i="198"/>
  <c r="B166" i="198"/>
  <c r="H165" i="198"/>
  <c r="C165" i="198"/>
  <c r="B165" i="198"/>
  <c r="H164" i="198"/>
  <c r="C164" i="198"/>
  <c r="B164" i="198"/>
  <c r="H163" i="198"/>
  <c r="C163" i="198"/>
  <c r="B163" i="198"/>
  <c r="H162" i="198"/>
  <c r="C162" i="198"/>
  <c r="B162" i="198"/>
  <c r="H161" i="198"/>
  <c r="C161" i="198"/>
  <c r="B161" i="198"/>
  <c r="H160" i="198"/>
  <c r="C160" i="198"/>
  <c r="B160" i="198"/>
  <c r="H159" i="198"/>
  <c r="C159" i="198"/>
  <c r="B159" i="198"/>
  <c r="H158" i="198"/>
  <c r="C158" i="198"/>
  <c r="B158" i="198"/>
  <c r="H157" i="198"/>
  <c r="C157" i="198"/>
  <c r="B157" i="198"/>
  <c r="H156" i="198"/>
  <c r="C156" i="198"/>
  <c r="B156" i="198"/>
  <c r="H155" i="198"/>
  <c r="C155" i="198"/>
  <c r="B155" i="198"/>
  <c r="H154" i="198"/>
  <c r="C154" i="198"/>
  <c r="B154" i="198"/>
  <c r="H153" i="198"/>
  <c r="C153" i="198"/>
  <c r="B153" i="198"/>
  <c r="H152" i="198"/>
  <c r="C152" i="198"/>
  <c r="B152" i="198"/>
  <c r="H151" i="198"/>
  <c r="C151" i="198"/>
  <c r="B151" i="198"/>
  <c r="H150" i="198"/>
  <c r="C150" i="198"/>
  <c r="B150" i="198"/>
  <c r="H149" i="198"/>
  <c r="C149" i="198"/>
  <c r="B149" i="198"/>
  <c r="H148" i="198"/>
  <c r="C148" i="198"/>
  <c r="B148" i="198"/>
  <c r="H147" i="198"/>
  <c r="C147" i="198"/>
  <c r="B147" i="198"/>
  <c r="H146" i="198"/>
  <c r="C146" i="198"/>
  <c r="B146" i="198"/>
  <c r="H145" i="198"/>
  <c r="C145" i="198"/>
  <c r="B145" i="198"/>
  <c r="H144" i="198"/>
  <c r="C144" i="198"/>
  <c r="B144" i="198"/>
  <c r="H143" i="198"/>
  <c r="C143" i="198"/>
  <c r="B143" i="198"/>
  <c r="H142" i="198"/>
  <c r="C142" i="198"/>
  <c r="B142" i="198"/>
  <c r="H141" i="198"/>
  <c r="C141" i="198"/>
  <c r="B141" i="198"/>
  <c r="H140" i="198"/>
  <c r="C140" i="198"/>
  <c r="B140" i="198"/>
  <c r="H139" i="198"/>
  <c r="C139" i="198"/>
  <c r="B139" i="198"/>
  <c r="H138" i="198"/>
  <c r="C138" i="198"/>
  <c r="B138" i="198"/>
  <c r="H137" i="198"/>
  <c r="C137" i="198"/>
  <c r="B137" i="198"/>
  <c r="H136" i="198"/>
  <c r="C136" i="198"/>
  <c r="B136" i="198"/>
  <c r="H135" i="198"/>
  <c r="C135" i="198"/>
  <c r="B135" i="198"/>
  <c r="H134" i="198"/>
  <c r="C134" i="198"/>
  <c r="B134" i="198"/>
  <c r="H133" i="198"/>
  <c r="C133" i="198"/>
  <c r="B133" i="198"/>
  <c r="H132" i="198"/>
  <c r="C132" i="198"/>
  <c r="B132" i="198"/>
  <c r="H131" i="198"/>
  <c r="C131" i="198"/>
  <c r="B131" i="198"/>
  <c r="H130" i="198"/>
  <c r="C130" i="198"/>
  <c r="B130" i="198"/>
  <c r="H129" i="198"/>
  <c r="C129" i="198"/>
  <c r="B129" i="198"/>
  <c r="H128" i="198"/>
  <c r="C128" i="198"/>
  <c r="B128" i="198"/>
  <c r="H127" i="198"/>
  <c r="C127" i="198"/>
  <c r="B127" i="198"/>
  <c r="H249" i="198"/>
  <c r="C249" i="198"/>
  <c r="B249" i="198"/>
  <c r="G133" i="198"/>
  <c r="F133" i="198"/>
  <c r="E133" i="198"/>
  <c r="G132" i="198"/>
  <c r="F132" i="198"/>
  <c r="E132" i="198"/>
  <c r="G131" i="198"/>
  <c r="F131" i="198"/>
  <c r="E131" i="198"/>
  <c r="G130" i="198"/>
  <c r="F130" i="198"/>
  <c r="E130" i="198"/>
  <c r="G129" i="198"/>
  <c r="F129" i="198"/>
  <c r="E129" i="198"/>
  <c r="G128" i="198"/>
  <c r="F128" i="198"/>
  <c r="E128" i="198"/>
  <c r="G127" i="198"/>
  <c r="F127" i="198"/>
  <c r="E127" i="198"/>
  <c r="H341" i="199"/>
  <c r="F340" i="199"/>
  <c r="F339" i="199"/>
  <c r="F338" i="199"/>
  <c r="F337" i="199"/>
  <c r="F336" i="199"/>
  <c r="F335" i="199"/>
  <c r="F334" i="199"/>
  <c r="F333" i="199"/>
  <c r="F332" i="199"/>
  <c r="F331" i="199"/>
  <c r="F330" i="199"/>
  <c r="F329" i="199"/>
  <c r="C329" i="199"/>
  <c r="C330" i="199" s="1"/>
  <c r="C331" i="199" s="1"/>
  <c r="C332" i="199" s="1"/>
  <c r="C333" i="199" s="1"/>
  <c r="C334" i="199" s="1"/>
  <c r="C335" i="199" s="1"/>
  <c r="C336" i="199" s="1"/>
  <c r="C337" i="199" s="1"/>
  <c r="C338" i="199" s="1"/>
  <c r="C339" i="199" s="1"/>
  <c r="C340" i="199" s="1"/>
  <c r="H322" i="199"/>
  <c r="F321" i="199"/>
  <c r="F320" i="199"/>
  <c r="F319" i="199"/>
  <c r="F318" i="199"/>
  <c r="F317" i="199"/>
  <c r="F316" i="199"/>
  <c r="F315" i="199"/>
  <c r="F314" i="199"/>
  <c r="F313" i="199"/>
  <c r="F312" i="199"/>
  <c r="F311" i="199"/>
  <c r="F310" i="199"/>
  <c r="C310" i="199"/>
  <c r="C311" i="199" s="1"/>
  <c r="C312" i="199" s="1"/>
  <c r="C313" i="199" s="1"/>
  <c r="C314" i="199" s="1"/>
  <c r="C315" i="199" s="1"/>
  <c r="C316" i="199" s="1"/>
  <c r="C317" i="199" s="1"/>
  <c r="C318" i="199" s="1"/>
  <c r="C319" i="199" s="1"/>
  <c r="C320" i="199" s="1"/>
  <c r="C321" i="199" s="1"/>
  <c r="H303" i="199"/>
  <c r="F302" i="199"/>
  <c r="F301" i="199"/>
  <c r="F300" i="199"/>
  <c r="F299" i="199"/>
  <c r="F298" i="199"/>
  <c r="F297" i="199"/>
  <c r="F296" i="199"/>
  <c r="F295" i="199"/>
  <c r="F294" i="199"/>
  <c r="F293" i="199"/>
  <c r="F292" i="199"/>
  <c r="F291" i="199"/>
  <c r="C291" i="199"/>
  <c r="C292" i="199" s="1"/>
  <c r="C293" i="199" s="1"/>
  <c r="C294" i="199" s="1"/>
  <c r="C295" i="199" s="1"/>
  <c r="C296" i="199" s="1"/>
  <c r="C297" i="199" s="1"/>
  <c r="C298" i="199" s="1"/>
  <c r="C299" i="199" s="1"/>
  <c r="C300" i="199" s="1"/>
  <c r="C301" i="199" s="1"/>
  <c r="C302" i="199" s="1"/>
  <c r="H284" i="199"/>
  <c r="F283" i="199"/>
  <c r="F282" i="199"/>
  <c r="F281" i="199"/>
  <c r="F280" i="199"/>
  <c r="F279" i="199"/>
  <c r="F278" i="199"/>
  <c r="F277" i="199"/>
  <c r="F276" i="199"/>
  <c r="F275" i="199"/>
  <c r="F274" i="199"/>
  <c r="F273" i="199"/>
  <c r="F272" i="199"/>
  <c r="C272" i="199"/>
  <c r="C273" i="199" s="1"/>
  <c r="C274" i="199" s="1"/>
  <c r="C275" i="199" s="1"/>
  <c r="C276" i="199" s="1"/>
  <c r="C277" i="199" s="1"/>
  <c r="C278" i="199" s="1"/>
  <c r="C279" i="199" s="1"/>
  <c r="C280" i="199" s="1"/>
  <c r="C281" i="199" s="1"/>
  <c r="C282" i="199" s="1"/>
  <c r="C283" i="199" s="1"/>
  <c r="H265" i="199"/>
  <c r="F264" i="199"/>
  <c r="F263" i="199"/>
  <c r="F262" i="199"/>
  <c r="F261" i="199"/>
  <c r="F260" i="199"/>
  <c r="F259" i="199"/>
  <c r="F258" i="199"/>
  <c r="F257" i="199"/>
  <c r="F256" i="199"/>
  <c r="F255" i="199"/>
  <c r="F254" i="199"/>
  <c r="F253" i="199"/>
  <c r="C253" i="199"/>
  <c r="C254" i="199" s="1"/>
  <c r="C255" i="199" s="1"/>
  <c r="C256" i="199" s="1"/>
  <c r="C257" i="199" s="1"/>
  <c r="C258" i="199" s="1"/>
  <c r="C259" i="199" s="1"/>
  <c r="C260" i="199" s="1"/>
  <c r="C261" i="199" s="1"/>
  <c r="C262" i="199" s="1"/>
  <c r="C263" i="199" s="1"/>
  <c r="C264" i="199" s="1"/>
  <c r="H246" i="199"/>
  <c r="F245" i="199"/>
  <c r="F244" i="199"/>
  <c r="F243" i="199"/>
  <c r="F242" i="199"/>
  <c r="F241" i="199"/>
  <c r="F240" i="199"/>
  <c r="F239" i="199"/>
  <c r="F238" i="199"/>
  <c r="F237" i="199"/>
  <c r="F236" i="199"/>
  <c r="F235" i="199"/>
  <c r="F234" i="199"/>
  <c r="C234" i="199"/>
  <c r="C235" i="199" s="1"/>
  <c r="C236" i="199" s="1"/>
  <c r="C237" i="199" s="1"/>
  <c r="C238" i="199" s="1"/>
  <c r="C239" i="199" s="1"/>
  <c r="C240" i="199" s="1"/>
  <c r="C241" i="199" s="1"/>
  <c r="C242" i="199" s="1"/>
  <c r="C243" i="199" s="1"/>
  <c r="C244" i="199" s="1"/>
  <c r="C245" i="199" s="1"/>
  <c r="H227" i="199"/>
  <c r="F226" i="199"/>
  <c r="F225" i="199"/>
  <c r="F224" i="199"/>
  <c r="F223" i="199"/>
  <c r="F222" i="199"/>
  <c r="F221" i="199"/>
  <c r="F220" i="199"/>
  <c r="F219" i="199"/>
  <c r="F218" i="199"/>
  <c r="F217" i="199"/>
  <c r="F216" i="199"/>
  <c r="F215" i="199"/>
  <c r="C215" i="199"/>
  <c r="C216" i="199" s="1"/>
  <c r="C217" i="199" s="1"/>
  <c r="C218" i="199" s="1"/>
  <c r="C219" i="199" s="1"/>
  <c r="C220" i="199" s="1"/>
  <c r="C221" i="199" s="1"/>
  <c r="C222" i="199" s="1"/>
  <c r="C223" i="199" s="1"/>
  <c r="C224" i="199" s="1"/>
  <c r="C225" i="199" s="1"/>
  <c r="C226" i="199" s="1"/>
  <c r="H208" i="199"/>
  <c r="F207" i="199"/>
  <c r="F206" i="199"/>
  <c r="F205" i="199"/>
  <c r="F204" i="199"/>
  <c r="F203" i="199"/>
  <c r="F202" i="199"/>
  <c r="F201" i="199"/>
  <c r="F200" i="199"/>
  <c r="F199" i="199"/>
  <c r="F198" i="199"/>
  <c r="F197" i="199"/>
  <c r="F196" i="199"/>
  <c r="C196" i="199"/>
  <c r="C197" i="199" s="1"/>
  <c r="C198" i="199" s="1"/>
  <c r="C199" i="199" s="1"/>
  <c r="C200" i="199" s="1"/>
  <c r="C201" i="199" s="1"/>
  <c r="C202" i="199" s="1"/>
  <c r="C203" i="199" s="1"/>
  <c r="C204" i="199" s="1"/>
  <c r="C205" i="199" s="1"/>
  <c r="C206" i="199" s="1"/>
  <c r="C207" i="199" s="1"/>
  <c r="H189" i="199"/>
  <c r="F188" i="199"/>
  <c r="F187" i="199"/>
  <c r="F186" i="199"/>
  <c r="F185" i="199"/>
  <c r="F184" i="199"/>
  <c r="F183" i="199"/>
  <c r="F182" i="199"/>
  <c r="F181" i="199"/>
  <c r="F180" i="199"/>
  <c r="F179" i="199"/>
  <c r="F178" i="199"/>
  <c r="F177" i="199"/>
  <c r="C177" i="199"/>
  <c r="C178" i="199" s="1"/>
  <c r="C179" i="199" s="1"/>
  <c r="C180" i="199" s="1"/>
  <c r="C181" i="199" s="1"/>
  <c r="C182" i="199" s="1"/>
  <c r="C183" i="199" s="1"/>
  <c r="C184" i="199" s="1"/>
  <c r="C185" i="199" s="1"/>
  <c r="C186" i="199" s="1"/>
  <c r="C187" i="199" s="1"/>
  <c r="C188" i="199" s="1"/>
  <c r="H170" i="199"/>
  <c r="F169" i="199"/>
  <c r="F168" i="199"/>
  <c r="F167" i="199"/>
  <c r="F166" i="199"/>
  <c r="F165" i="199"/>
  <c r="F164" i="199"/>
  <c r="F163" i="199"/>
  <c r="F162" i="199"/>
  <c r="F161" i="199"/>
  <c r="F160" i="199"/>
  <c r="F159" i="199"/>
  <c r="F158" i="199"/>
  <c r="C158" i="199"/>
  <c r="C159" i="199" s="1"/>
  <c r="C160" i="199" s="1"/>
  <c r="C161" i="199" s="1"/>
  <c r="C162" i="199" s="1"/>
  <c r="C163" i="199" s="1"/>
  <c r="C164" i="199" s="1"/>
  <c r="C165" i="199" s="1"/>
  <c r="C166" i="199" s="1"/>
  <c r="C167" i="199" s="1"/>
  <c r="C168" i="199" s="1"/>
  <c r="C169" i="199" s="1"/>
  <c r="H151" i="199"/>
  <c r="F150" i="199"/>
  <c r="F149" i="199"/>
  <c r="F148" i="199"/>
  <c r="F147" i="199"/>
  <c r="F146" i="199"/>
  <c r="F145" i="199"/>
  <c r="F144" i="199"/>
  <c r="F143" i="199"/>
  <c r="F142" i="199"/>
  <c r="F141" i="199"/>
  <c r="F140" i="199"/>
  <c r="F139" i="199"/>
  <c r="C139" i="199"/>
  <c r="C140" i="199" s="1"/>
  <c r="C141" i="199" s="1"/>
  <c r="C142" i="199" s="1"/>
  <c r="C143" i="199" s="1"/>
  <c r="C144" i="199" s="1"/>
  <c r="C145" i="199" s="1"/>
  <c r="C146" i="199" s="1"/>
  <c r="C147" i="199" s="1"/>
  <c r="C148" i="199" s="1"/>
  <c r="C149" i="199" s="1"/>
  <c r="C150" i="199" s="1"/>
  <c r="H132" i="199"/>
  <c r="F131" i="199"/>
  <c r="F130" i="199"/>
  <c r="F129" i="199"/>
  <c r="F128" i="199"/>
  <c r="F127" i="199"/>
  <c r="F126" i="199"/>
  <c r="F125" i="199"/>
  <c r="F124" i="199"/>
  <c r="F123" i="199"/>
  <c r="F122" i="199"/>
  <c r="F121" i="199"/>
  <c r="F120" i="199"/>
  <c r="C120" i="199"/>
  <c r="C121" i="199" s="1"/>
  <c r="C122" i="199" s="1"/>
  <c r="C123" i="199" s="1"/>
  <c r="C124" i="199" s="1"/>
  <c r="C125" i="199" s="1"/>
  <c r="C126" i="199" s="1"/>
  <c r="C127" i="199" s="1"/>
  <c r="C128" i="199" s="1"/>
  <c r="C129" i="199" s="1"/>
  <c r="C130" i="199" s="1"/>
  <c r="C131" i="199" s="1"/>
  <c r="H113" i="199"/>
  <c r="F112" i="199"/>
  <c r="F111" i="199"/>
  <c r="F110" i="199"/>
  <c r="F109" i="199"/>
  <c r="F108" i="199"/>
  <c r="F107" i="199"/>
  <c r="F106" i="199"/>
  <c r="F105" i="199"/>
  <c r="F104" i="199"/>
  <c r="F103" i="199"/>
  <c r="F102" i="199"/>
  <c r="F101" i="199"/>
  <c r="C101" i="199"/>
  <c r="C102" i="199" s="1"/>
  <c r="C103" i="199" s="1"/>
  <c r="C104" i="199" s="1"/>
  <c r="C105" i="199" s="1"/>
  <c r="C106" i="199" s="1"/>
  <c r="C107" i="199" s="1"/>
  <c r="C108" i="199" s="1"/>
  <c r="C109" i="199" s="1"/>
  <c r="C110" i="199" s="1"/>
  <c r="C111" i="199" s="1"/>
  <c r="C112" i="199" s="1"/>
  <c r="H94" i="199"/>
  <c r="F93" i="199"/>
  <c r="F92" i="199"/>
  <c r="F91" i="199"/>
  <c r="F90" i="199"/>
  <c r="F89" i="199"/>
  <c r="F88" i="199"/>
  <c r="F87" i="199"/>
  <c r="F86" i="199"/>
  <c r="F85" i="199"/>
  <c r="F84" i="199"/>
  <c r="F83" i="199"/>
  <c r="F82" i="199"/>
  <c r="C82" i="199"/>
  <c r="C83" i="199" s="1"/>
  <c r="C84" i="199" s="1"/>
  <c r="C85" i="199" s="1"/>
  <c r="C86" i="199" s="1"/>
  <c r="C87" i="199" s="1"/>
  <c r="C88" i="199" s="1"/>
  <c r="C89" i="199" s="1"/>
  <c r="C90" i="199" s="1"/>
  <c r="C91" i="199" s="1"/>
  <c r="C92" i="199" s="1"/>
  <c r="C93" i="199" s="1"/>
  <c r="H75" i="199"/>
  <c r="F74" i="199"/>
  <c r="F73" i="199"/>
  <c r="F72" i="199"/>
  <c r="F71" i="199"/>
  <c r="F70" i="199"/>
  <c r="F69" i="199"/>
  <c r="F68" i="199"/>
  <c r="F67" i="199"/>
  <c r="F66" i="199"/>
  <c r="F65" i="199"/>
  <c r="F64" i="199"/>
  <c r="F63" i="199"/>
  <c r="C63" i="199"/>
  <c r="C64" i="199" s="1"/>
  <c r="C65" i="199" s="1"/>
  <c r="C66" i="199" s="1"/>
  <c r="C67" i="199" s="1"/>
  <c r="C68" i="199" s="1"/>
  <c r="C69" i="199" s="1"/>
  <c r="C70" i="199" s="1"/>
  <c r="C71" i="199" s="1"/>
  <c r="C72" i="199" s="1"/>
  <c r="C73" i="199" s="1"/>
  <c r="C74" i="199" s="1"/>
  <c r="B59" i="199"/>
  <c r="E74" i="199" s="1"/>
  <c r="B21" i="199"/>
  <c r="D21" i="199"/>
  <c r="I21" i="199"/>
  <c r="B25" i="199"/>
  <c r="B26" i="199" s="1"/>
  <c r="C25" i="199"/>
  <c r="C26" i="199" s="1"/>
  <c r="C27" i="199" s="1"/>
  <c r="C28" i="199" s="1"/>
  <c r="C29" i="199" s="1"/>
  <c r="C30" i="199" s="1"/>
  <c r="C31" i="199" s="1"/>
  <c r="C32" i="199" s="1"/>
  <c r="C33" i="199" s="1"/>
  <c r="C34" i="199" s="1"/>
  <c r="C35" i="199" s="1"/>
  <c r="C36" i="199" s="1"/>
  <c r="E25" i="199"/>
  <c r="F25" i="199"/>
  <c r="E26" i="199"/>
  <c r="F26" i="199"/>
  <c r="E27" i="199"/>
  <c r="F27" i="199"/>
  <c r="E28" i="199"/>
  <c r="G28" i="199" s="1"/>
  <c r="F28" i="199"/>
  <c r="E29" i="199"/>
  <c r="F29" i="199"/>
  <c r="E30" i="199"/>
  <c r="F30" i="199"/>
  <c r="E31" i="199"/>
  <c r="F31" i="199"/>
  <c r="E32" i="199"/>
  <c r="F32" i="199"/>
  <c r="E33" i="199"/>
  <c r="F33" i="199"/>
  <c r="E34" i="199"/>
  <c r="F34" i="199"/>
  <c r="E35" i="199"/>
  <c r="F35" i="199"/>
  <c r="E36" i="199"/>
  <c r="F36" i="199"/>
  <c r="H37" i="199"/>
  <c r="B40" i="199"/>
  <c r="D40" i="199"/>
  <c r="C44" i="199"/>
  <c r="C45" i="199" s="1"/>
  <c r="C46" i="199" s="1"/>
  <c r="C47" i="199" s="1"/>
  <c r="C48" i="199" s="1"/>
  <c r="C49" i="199" s="1"/>
  <c r="C50" i="199" s="1"/>
  <c r="C51" i="199" s="1"/>
  <c r="C52" i="199" s="1"/>
  <c r="C53" i="199" s="1"/>
  <c r="C54" i="199" s="1"/>
  <c r="C55" i="199" s="1"/>
  <c r="F44" i="199"/>
  <c r="E45" i="199"/>
  <c r="F45" i="199"/>
  <c r="E46" i="199"/>
  <c r="F46" i="199"/>
  <c r="F47" i="199"/>
  <c r="F48" i="199"/>
  <c r="E49" i="199"/>
  <c r="F49" i="199"/>
  <c r="E50" i="199"/>
  <c r="F50" i="199"/>
  <c r="F51" i="199"/>
  <c r="F52" i="199"/>
  <c r="E53" i="199"/>
  <c r="F53" i="199"/>
  <c r="E54" i="199"/>
  <c r="F54" i="199"/>
  <c r="F55" i="199"/>
  <c r="H56" i="199"/>
  <c r="E134" i="198"/>
  <c r="F134" i="198"/>
  <c r="G134" i="198"/>
  <c r="E135" i="198"/>
  <c r="F135" i="198"/>
  <c r="G135" i="198"/>
  <c r="E136" i="198"/>
  <c r="F136" i="198"/>
  <c r="G136" i="198"/>
  <c r="D137" i="198"/>
  <c r="E137" i="198"/>
  <c r="F137" i="198"/>
  <c r="G137" i="198"/>
  <c r="D138" i="198"/>
  <c r="E138" i="198"/>
  <c r="F138" i="198"/>
  <c r="G138" i="198"/>
  <c r="E139" i="198"/>
  <c r="F139" i="198"/>
  <c r="G139" i="198"/>
  <c r="E140" i="198"/>
  <c r="F140" i="198"/>
  <c r="G140" i="198"/>
  <c r="E141" i="198"/>
  <c r="F141" i="198"/>
  <c r="G141" i="198"/>
  <c r="E142" i="198"/>
  <c r="F142" i="198"/>
  <c r="G142" i="198"/>
  <c r="E143" i="198"/>
  <c r="F143" i="198"/>
  <c r="G143" i="198"/>
  <c r="E144" i="198"/>
  <c r="F144" i="198"/>
  <c r="G144" i="198"/>
  <c r="D145" i="198"/>
  <c r="E145" i="198"/>
  <c r="F145" i="198"/>
  <c r="G145" i="198"/>
  <c r="E146" i="198"/>
  <c r="F146" i="198"/>
  <c r="G146" i="198"/>
  <c r="E147" i="198"/>
  <c r="F147" i="198"/>
  <c r="G147" i="198"/>
  <c r="D148" i="198"/>
  <c r="E148" i="198"/>
  <c r="F148" i="198"/>
  <c r="G148" i="198"/>
  <c r="D149" i="198"/>
  <c r="E149" i="198"/>
  <c r="F149" i="198"/>
  <c r="G149" i="198"/>
  <c r="E150" i="198"/>
  <c r="F150" i="198"/>
  <c r="G150" i="198"/>
  <c r="E151" i="198"/>
  <c r="F151" i="198"/>
  <c r="G151" i="198"/>
  <c r="E152" i="198"/>
  <c r="F152" i="198"/>
  <c r="G152" i="198"/>
  <c r="E153" i="198"/>
  <c r="F153" i="198"/>
  <c r="G153" i="198"/>
  <c r="D154" i="198"/>
  <c r="E154" i="198"/>
  <c r="F154" i="198"/>
  <c r="G154" i="198"/>
  <c r="E155" i="198"/>
  <c r="F155" i="198"/>
  <c r="G155" i="198"/>
  <c r="D156" i="198"/>
  <c r="E156" i="198"/>
  <c r="F156" i="198"/>
  <c r="G156" i="198"/>
  <c r="E157" i="198"/>
  <c r="F157" i="198"/>
  <c r="G157" i="198"/>
  <c r="E158" i="198"/>
  <c r="F158" i="198"/>
  <c r="G158" i="198"/>
  <c r="D159" i="198"/>
  <c r="E159" i="198"/>
  <c r="F159" i="198"/>
  <c r="G159" i="198"/>
  <c r="D160" i="198"/>
  <c r="E160" i="198"/>
  <c r="F160" i="198"/>
  <c r="G160" i="198"/>
  <c r="E161" i="198"/>
  <c r="F161" i="198"/>
  <c r="G161" i="198"/>
  <c r="D162" i="198"/>
  <c r="E162" i="198"/>
  <c r="F162" i="198"/>
  <c r="G162" i="198"/>
  <c r="E163" i="198"/>
  <c r="F163" i="198"/>
  <c r="G163" i="198"/>
  <c r="E164" i="198"/>
  <c r="F164" i="198"/>
  <c r="G164" i="198"/>
  <c r="D165" i="198"/>
  <c r="E165" i="198"/>
  <c r="F165" i="198"/>
  <c r="G165" i="198"/>
  <c r="D166" i="198"/>
  <c r="E166" i="198"/>
  <c r="F166" i="198"/>
  <c r="G166" i="198"/>
  <c r="E167" i="198"/>
  <c r="F167" i="198"/>
  <c r="G167" i="198"/>
  <c r="D168" i="198"/>
  <c r="E168" i="198"/>
  <c r="F168" i="198"/>
  <c r="G168" i="198"/>
  <c r="E169" i="198"/>
  <c r="F169" i="198"/>
  <c r="G169" i="198"/>
  <c r="E170" i="198"/>
  <c r="F170" i="198"/>
  <c r="G170" i="198"/>
  <c r="E171" i="198"/>
  <c r="F171" i="198"/>
  <c r="G171" i="198"/>
  <c r="D172" i="198"/>
  <c r="E172" i="198"/>
  <c r="F172" i="198"/>
  <c r="G172" i="198"/>
  <c r="E173" i="198"/>
  <c r="F173" i="198"/>
  <c r="G173" i="198"/>
  <c r="E174" i="198"/>
  <c r="F174" i="198"/>
  <c r="G174" i="198"/>
  <c r="D175" i="198"/>
  <c r="E175" i="198"/>
  <c r="F175" i="198"/>
  <c r="G175" i="198"/>
  <c r="E176" i="198"/>
  <c r="F176" i="198"/>
  <c r="G176" i="198"/>
  <c r="E177" i="198"/>
  <c r="F177" i="198"/>
  <c r="G177" i="198"/>
  <c r="E178" i="198"/>
  <c r="F178" i="198"/>
  <c r="G178" i="198"/>
  <c r="D179" i="198"/>
  <c r="E179" i="198"/>
  <c r="F179" i="198"/>
  <c r="G179" i="198"/>
  <c r="D180" i="198"/>
  <c r="E180" i="198"/>
  <c r="F180" i="198"/>
  <c r="G180" i="198"/>
  <c r="E181" i="198"/>
  <c r="F181" i="198"/>
  <c r="G181" i="198"/>
  <c r="E182" i="198"/>
  <c r="F182" i="198"/>
  <c r="G182" i="198"/>
  <c r="E183" i="198"/>
  <c r="F183" i="198"/>
  <c r="G183" i="198"/>
  <c r="D184" i="198"/>
  <c r="E184" i="198"/>
  <c r="F184" i="198"/>
  <c r="G184" i="198"/>
  <c r="E185" i="198"/>
  <c r="F185" i="198"/>
  <c r="G185" i="198"/>
  <c r="E186" i="198"/>
  <c r="F186" i="198"/>
  <c r="G186" i="198"/>
  <c r="E187" i="198"/>
  <c r="F187" i="198"/>
  <c r="G187" i="198"/>
  <c r="E188" i="198"/>
  <c r="F188" i="198"/>
  <c r="G188" i="198"/>
  <c r="D189" i="198"/>
  <c r="E189" i="198"/>
  <c r="F189" i="198"/>
  <c r="G189" i="198"/>
  <c r="E190" i="198"/>
  <c r="F190" i="198"/>
  <c r="G190" i="198"/>
  <c r="E191" i="198"/>
  <c r="F191" i="198"/>
  <c r="G191" i="198"/>
  <c r="E192" i="198"/>
  <c r="F192" i="198"/>
  <c r="G192" i="198"/>
  <c r="E193" i="198"/>
  <c r="F193" i="198"/>
  <c r="G193" i="198"/>
  <c r="D194" i="198"/>
  <c r="E194" i="198"/>
  <c r="F194" i="198"/>
  <c r="G194" i="198"/>
  <c r="E195" i="198"/>
  <c r="F195" i="198"/>
  <c r="G195" i="198"/>
  <c r="E196" i="198"/>
  <c r="F196" i="198"/>
  <c r="G196" i="198"/>
  <c r="E197" i="198"/>
  <c r="F197" i="198"/>
  <c r="G197" i="198"/>
  <c r="H4996" i="199"/>
  <c r="F4995" i="199"/>
  <c r="F4994" i="199"/>
  <c r="F4993" i="199"/>
  <c r="G267" i="198" s="1"/>
  <c r="F4992" i="199"/>
  <c r="F4991" i="199"/>
  <c r="F4990" i="199"/>
  <c r="F267" i="198" s="1"/>
  <c r="F4989" i="199"/>
  <c r="F4988" i="199"/>
  <c r="F4987" i="199"/>
  <c r="F4986" i="199"/>
  <c r="F4985" i="199"/>
  <c r="F4984" i="199"/>
  <c r="E267" i="198" s="1"/>
  <c r="C4984" i="199"/>
  <c r="H4977" i="199"/>
  <c r="F4976" i="199"/>
  <c r="F4975" i="199"/>
  <c r="F4974" i="199"/>
  <c r="G266" i="198" s="1"/>
  <c r="F4973" i="199"/>
  <c r="F4972" i="199"/>
  <c r="F4971" i="199"/>
  <c r="F266" i="198" s="1"/>
  <c r="F4970" i="199"/>
  <c r="F4969" i="199"/>
  <c r="F4968" i="199"/>
  <c r="F4967" i="199"/>
  <c r="F4966" i="199"/>
  <c r="F4965" i="199"/>
  <c r="E266" i="198" s="1"/>
  <c r="C4965" i="199"/>
  <c r="H4958" i="199"/>
  <c r="F4957" i="199"/>
  <c r="F4956" i="199"/>
  <c r="F4955" i="199"/>
  <c r="G265" i="198" s="1"/>
  <c r="F4954" i="199"/>
  <c r="F4953" i="199"/>
  <c r="F4952" i="199"/>
  <c r="F265" i="198" s="1"/>
  <c r="F4951" i="199"/>
  <c r="F4950" i="199"/>
  <c r="F4949" i="199"/>
  <c r="F4948" i="199"/>
  <c r="F4947" i="199"/>
  <c r="F4946" i="199"/>
  <c r="E265" i="198" s="1"/>
  <c r="C4946" i="199"/>
  <c r="C4947" i="199" s="1"/>
  <c r="C4948" i="199" s="1"/>
  <c r="C4949" i="199" s="1"/>
  <c r="C4950" i="199" s="1"/>
  <c r="C4951" i="199" s="1"/>
  <c r="C4952" i="199" s="1"/>
  <c r="C4953" i="199" s="1"/>
  <c r="C4954" i="199" s="1"/>
  <c r="C4955" i="199" s="1"/>
  <c r="C4956" i="199" s="1"/>
  <c r="C4957" i="199" s="1"/>
  <c r="H4939" i="199"/>
  <c r="F4938" i="199"/>
  <c r="F4937" i="199"/>
  <c r="F4936" i="199"/>
  <c r="G264" i="198" s="1"/>
  <c r="F4935" i="199"/>
  <c r="F4934" i="199"/>
  <c r="F4933" i="199"/>
  <c r="F264" i="198" s="1"/>
  <c r="F4932" i="199"/>
  <c r="F4931" i="199"/>
  <c r="F4930" i="199"/>
  <c r="F4929" i="199"/>
  <c r="F4928" i="199"/>
  <c r="F4927" i="199"/>
  <c r="E264" i="198" s="1"/>
  <c r="C4927" i="199"/>
  <c r="H4920" i="199"/>
  <c r="F4919" i="199"/>
  <c r="F4918" i="199"/>
  <c r="F4917" i="199"/>
  <c r="G263" i="198" s="1"/>
  <c r="F4916" i="199"/>
  <c r="F4915" i="199"/>
  <c r="F4914" i="199"/>
  <c r="F263" i="198" s="1"/>
  <c r="F4913" i="199"/>
  <c r="F4912" i="199"/>
  <c r="F4911" i="199"/>
  <c r="F4910" i="199"/>
  <c r="F4909" i="199"/>
  <c r="F4908" i="199"/>
  <c r="E263" i="198" s="1"/>
  <c r="C4908" i="199"/>
  <c r="C4909" i="199" s="1"/>
  <c r="C4910" i="199" s="1"/>
  <c r="C4911" i="199" s="1"/>
  <c r="C4912" i="199" s="1"/>
  <c r="C4913" i="199" s="1"/>
  <c r="C4914" i="199" s="1"/>
  <c r="C4915" i="199" s="1"/>
  <c r="C4916" i="199" s="1"/>
  <c r="C4917" i="199" s="1"/>
  <c r="C4918" i="199" s="1"/>
  <c r="C4919" i="199" s="1"/>
  <c r="H4901" i="199"/>
  <c r="F4900" i="199"/>
  <c r="F4899" i="199"/>
  <c r="F4898" i="199"/>
  <c r="G262" i="198" s="1"/>
  <c r="F4897" i="199"/>
  <c r="F4896" i="199"/>
  <c r="F4895" i="199"/>
  <c r="F262" i="198" s="1"/>
  <c r="F4894" i="199"/>
  <c r="F4893" i="199"/>
  <c r="F4892" i="199"/>
  <c r="F4891" i="199"/>
  <c r="F4890" i="199"/>
  <c r="F4889" i="199"/>
  <c r="E262" i="198" s="1"/>
  <c r="C4889" i="199"/>
  <c r="H4882" i="199"/>
  <c r="F4881" i="199"/>
  <c r="F4880" i="199"/>
  <c r="F4879" i="199"/>
  <c r="G261" i="198" s="1"/>
  <c r="F4878" i="199"/>
  <c r="F4877" i="199"/>
  <c r="F4876" i="199"/>
  <c r="F261" i="198" s="1"/>
  <c r="F4875" i="199"/>
  <c r="F4874" i="199"/>
  <c r="F4873" i="199"/>
  <c r="F4872" i="199"/>
  <c r="F4871" i="199"/>
  <c r="F4870" i="199"/>
  <c r="E261" i="198" s="1"/>
  <c r="C4870" i="199"/>
  <c r="C4871" i="199" s="1"/>
  <c r="C4872" i="199" s="1"/>
  <c r="C4873" i="199" s="1"/>
  <c r="C4874" i="199" s="1"/>
  <c r="C4875" i="199" s="1"/>
  <c r="C4876" i="199" s="1"/>
  <c r="C4877" i="199" s="1"/>
  <c r="C4878" i="199" s="1"/>
  <c r="C4879" i="199" s="1"/>
  <c r="C4880" i="199" s="1"/>
  <c r="C4881" i="199" s="1"/>
  <c r="H4863" i="199"/>
  <c r="F4862" i="199"/>
  <c r="F4861" i="199"/>
  <c r="F4860" i="199"/>
  <c r="G260" i="198" s="1"/>
  <c r="F4859" i="199"/>
  <c r="F4858" i="199"/>
  <c r="F4857" i="199"/>
  <c r="F260" i="198" s="1"/>
  <c r="F4856" i="199"/>
  <c r="F4855" i="199"/>
  <c r="F4854" i="199"/>
  <c r="F4853" i="199"/>
  <c r="F4852" i="199"/>
  <c r="F4851" i="199"/>
  <c r="E260" i="198" s="1"/>
  <c r="C4851" i="199"/>
  <c r="H4844" i="199"/>
  <c r="F4843" i="199"/>
  <c r="F4842" i="199"/>
  <c r="F4841" i="199"/>
  <c r="G259" i="198" s="1"/>
  <c r="F4840" i="199"/>
  <c r="F4839" i="199"/>
  <c r="F4838" i="199"/>
  <c r="F259" i="198" s="1"/>
  <c r="F4837" i="199"/>
  <c r="F4836" i="199"/>
  <c r="F4835" i="199"/>
  <c r="F4834" i="199"/>
  <c r="F4833" i="199"/>
  <c r="F4832" i="199"/>
  <c r="E259" i="198" s="1"/>
  <c r="C4832" i="199"/>
  <c r="C4833" i="199" s="1"/>
  <c r="C4834" i="199" s="1"/>
  <c r="C4835" i="199" s="1"/>
  <c r="C4836" i="199" s="1"/>
  <c r="C4837" i="199" s="1"/>
  <c r="C4838" i="199" s="1"/>
  <c r="C4839" i="199" s="1"/>
  <c r="C4840" i="199" s="1"/>
  <c r="C4841" i="199" s="1"/>
  <c r="C4842" i="199" s="1"/>
  <c r="C4843" i="199" s="1"/>
  <c r="H4825" i="199"/>
  <c r="F4824" i="199"/>
  <c r="F4823" i="199"/>
  <c r="F4822" i="199"/>
  <c r="G258" i="198" s="1"/>
  <c r="F4821" i="199"/>
  <c r="F4820" i="199"/>
  <c r="F4819" i="199"/>
  <c r="F258" i="198" s="1"/>
  <c r="F4818" i="199"/>
  <c r="F4817" i="199"/>
  <c r="F4816" i="199"/>
  <c r="F4815" i="199"/>
  <c r="F4814" i="199"/>
  <c r="F4813" i="199"/>
  <c r="E258" i="198" s="1"/>
  <c r="C4813" i="199"/>
  <c r="H4806" i="199"/>
  <c r="F4805" i="199"/>
  <c r="F4804" i="199"/>
  <c r="F4803" i="199"/>
  <c r="G257" i="198" s="1"/>
  <c r="F4802" i="199"/>
  <c r="F4801" i="199"/>
  <c r="F4800" i="199"/>
  <c r="F257" i="198" s="1"/>
  <c r="F4799" i="199"/>
  <c r="F4798" i="199"/>
  <c r="F4797" i="199"/>
  <c r="F4796" i="199"/>
  <c r="F4795" i="199"/>
  <c r="F4794" i="199"/>
  <c r="E257" i="198" s="1"/>
  <c r="C4794" i="199"/>
  <c r="C4795" i="199" s="1"/>
  <c r="C4796" i="199" s="1"/>
  <c r="C4797" i="199" s="1"/>
  <c r="C4798" i="199" s="1"/>
  <c r="C4799" i="199" s="1"/>
  <c r="C4800" i="199" s="1"/>
  <c r="C4801" i="199" s="1"/>
  <c r="C4802" i="199" s="1"/>
  <c r="C4803" i="199" s="1"/>
  <c r="C4804" i="199" s="1"/>
  <c r="C4805" i="199" s="1"/>
  <c r="H4787" i="199"/>
  <c r="F4786" i="199"/>
  <c r="F4785" i="199"/>
  <c r="F4784" i="199"/>
  <c r="G256" i="198" s="1"/>
  <c r="F4783" i="199"/>
  <c r="F4782" i="199"/>
  <c r="F4781" i="199"/>
  <c r="F256" i="198" s="1"/>
  <c r="F4780" i="199"/>
  <c r="F4779" i="199"/>
  <c r="F4778" i="199"/>
  <c r="F4777" i="199"/>
  <c r="F4776" i="199"/>
  <c r="F4775" i="199"/>
  <c r="E256" i="198" s="1"/>
  <c r="C4775" i="199"/>
  <c r="H4768" i="199"/>
  <c r="F4767" i="199"/>
  <c r="F4766" i="199"/>
  <c r="F4765" i="199"/>
  <c r="G255" i="198" s="1"/>
  <c r="F4764" i="199"/>
  <c r="F4763" i="199"/>
  <c r="F4762" i="199"/>
  <c r="F255" i="198" s="1"/>
  <c r="F4761" i="199"/>
  <c r="F4760" i="199"/>
  <c r="F4759" i="199"/>
  <c r="F4758" i="199"/>
  <c r="F4757" i="199"/>
  <c r="F4756" i="199"/>
  <c r="E255" i="198" s="1"/>
  <c r="C4756" i="199"/>
  <c r="C4757" i="199" s="1"/>
  <c r="C4758" i="199" s="1"/>
  <c r="C4759" i="199" s="1"/>
  <c r="C4760" i="199" s="1"/>
  <c r="C4761" i="199" s="1"/>
  <c r="C4762" i="199" s="1"/>
  <c r="C4763" i="199" s="1"/>
  <c r="C4764" i="199" s="1"/>
  <c r="C4765" i="199" s="1"/>
  <c r="C4766" i="199" s="1"/>
  <c r="C4767" i="199" s="1"/>
  <c r="H4749" i="199"/>
  <c r="F4748" i="199"/>
  <c r="F4747" i="199"/>
  <c r="F4746" i="199"/>
  <c r="G254" i="198" s="1"/>
  <c r="F4745" i="199"/>
  <c r="F4744" i="199"/>
  <c r="F4743" i="199"/>
  <c r="F254" i="198" s="1"/>
  <c r="F4742" i="199"/>
  <c r="F4741" i="199"/>
  <c r="F4740" i="199"/>
  <c r="F4739" i="199"/>
  <c r="F4738" i="199"/>
  <c r="F4737" i="199"/>
  <c r="E254" i="198" s="1"/>
  <c r="C4737" i="199"/>
  <c r="H4730" i="199"/>
  <c r="F4729" i="199"/>
  <c r="F4728" i="199"/>
  <c r="F4727" i="199"/>
  <c r="G253" i="198" s="1"/>
  <c r="F4726" i="199"/>
  <c r="F4725" i="199"/>
  <c r="F4724" i="199"/>
  <c r="F253" i="198" s="1"/>
  <c r="F4723" i="199"/>
  <c r="F4722" i="199"/>
  <c r="F4721" i="199"/>
  <c r="F4720" i="199"/>
  <c r="F4719" i="199"/>
  <c r="F4718" i="199"/>
  <c r="E253" i="198" s="1"/>
  <c r="C4718" i="199"/>
  <c r="H4711" i="199"/>
  <c r="F4710" i="199"/>
  <c r="F4709" i="199"/>
  <c r="F4708" i="199"/>
  <c r="G252" i="198" s="1"/>
  <c r="F4707" i="199"/>
  <c r="F4706" i="199"/>
  <c r="F4705" i="199"/>
  <c r="F252" i="198" s="1"/>
  <c r="F4704" i="199"/>
  <c r="F4703" i="199"/>
  <c r="F4702" i="199"/>
  <c r="F4701" i="199"/>
  <c r="F4700" i="199"/>
  <c r="F4699" i="199"/>
  <c r="E252" i="198" s="1"/>
  <c r="C4699" i="199"/>
  <c r="H4692" i="199"/>
  <c r="F4691" i="199"/>
  <c r="F4690" i="199"/>
  <c r="F4689" i="199"/>
  <c r="G251" i="198" s="1"/>
  <c r="F4688" i="199"/>
  <c r="F4687" i="199"/>
  <c r="F4686" i="199"/>
  <c r="F251" i="198" s="1"/>
  <c r="F4685" i="199"/>
  <c r="F4684" i="199"/>
  <c r="F4683" i="199"/>
  <c r="F4682" i="199"/>
  <c r="F4681" i="199"/>
  <c r="F4680" i="199"/>
  <c r="E251" i="198" s="1"/>
  <c r="C4680" i="199"/>
  <c r="C4681" i="199" s="1"/>
  <c r="C4682" i="199" s="1"/>
  <c r="C4683" i="199" s="1"/>
  <c r="C4684" i="199" s="1"/>
  <c r="C4685" i="199" s="1"/>
  <c r="C4686" i="199" s="1"/>
  <c r="C4687" i="199" s="1"/>
  <c r="C4688" i="199" s="1"/>
  <c r="C4689" i="199" s="1"/>
  <c r="C4690" i="199" s="1"/>
  <c r="C4691" i="199" s="1"/>
  <c r="H4673" i="199"/>
  <c r="F4672" i="199"/>
  <c r="F4671" i="199"/>
  <c r="F4670" i="199"/>
  <c r="G250" i="198" s="1"/>
  <c r="F4669" i="199"/>
  <c r="F4668" i="199"/>
  <c r="F4667" i="199"/>
  <c r="F250" i="198" s="1"/>
  <c r="F4666" i="199"/>
  <c r="F4665" i="199"/>
  <c r="F4664" i="199"/>
  <c r="F4663" i="199"/>
  <c r="F4662" i="199"/>
  <c r="F4661" i="199"/>
  <c r="E250" i="198" s="1"/>
  <c r="C4661" i="199"/>
  <c r="H4654" i="199"/>
  <c r="F4653" i="199"/>
  <c r="F4652" i="199"/>
  <c r="F4651" i="199"/>
  <c r="G249" i="198" s="1"/>
  <c r="F4650" i="199"/>
  <c r="F4649" i="199"/>
  <c r="F4648" i="199"/>
  <c r="F249" i="198" s="1"/>
  <c r="F4647" i="199"/>
  <c r="F4646" i="199"/>
  <c r="F4645" i="199"/>
  <c r="F4644" i="199"/>
  <c r="F4643" i="199"/>
  <c r="F4642" i="199"/>
  <c r="E249" i="198" s="1"/>
  <c r="C4642" i="199"/>
  <c r="C4643" i="199" s="1"/>
  <c r="C4644" i="199" s="1"/>
  <c r="C4645" i="199" s="1"/>
  <c r="C4646" i="199" s="1"/>
  <c r="C4647" i="199" s="1"/>
  <c r="C4648" i="199" s="1"/>
  <c r="C4649" i="199" s="1"/>
  <c r="C4650" i="199" s="1"/>
  <c r="C4651" i="199" s="1"/>
  <c r="C4652" i="199" s="1"/>
  <c r="C4653" i="199" s="1"/>
  <c r="H4635" i="199"/>
  <c r="F4634" i="199"/>
  <c r="F4633" i="199"/>
  <c r="F4632" i="199"/>
  <c r="G248" i="198" s="1"/>
  <c r="F4631" i="199"/>
  <c r="F4630" i="199"/>
  <c r="F4629" i="199"/>
  <c r="F248" i="198" s="1"/>
  <c r="F4628" i="199"/>
  <c r="F4627" i="199"/>
  <c r="F4626" i="199"/>
  <c r="F4625" i="199"/>
  <c r="F4624" i="199"/>
  <c r="F4623" i="199"/>
  <c r="E248" i="198" s="1"/>
  <c r="C4623" i="199"/>
  <c r="H4616" i="199"/>
  <c r="F4615" i="199"/>
  <c r="F4614" i="199"/>
  <c r="F4613" i="199"/>
  <c r="G247" i="198" s="1"/>
  <c r="F4612" i="199"/>
  <c r="F4611" i="199"/>
  <c r="F4610" i="199"/>
  <c r="F247" i="198" s="1"/>
  <c r="F4609" i="199"/>
  <c r="F4608" i="199"/>
  <c r="F4607" i="199"/>
  <c r="F4606" i="199"/>
  <c r="F4605" i="199"/>
  <c r="F4604" i="199"/>
  <c r="E247" i="198" s="1"/>
  <c r="C4604" i="199"/>
  <c r="H4597" i="199"/>
  <c r="F4596" i="199"/>
  <c r="F4595" i="199"/>
  <c r="F4594" i="199"/>
  <c r="G246" i="198" s="1"/>
  <c r="F4593" i="199"/>
  <c r="F4592" i="199"/>
  <c r="F4591" i="199"/>
  <c r="F246" i="198" s="1"/>
  <c r="F4590" i="199"/>
  <c r="F4589" i="199"/>
  <c r="F4588" i="199"/>
  <c r="F4587" i="199"/>
  <c r="F4586" i="199"/>
  <c r="F4585" i="199"/>
  <c r="E246" i="198" s="1"/>
  <c r="C4585" i="199"/>
  <c r="C4586" i="199" s="1"/>
  <c r="C4587" i="199" s="1"/>
  <c r="C4588" i="199" s="1"/>
  <c r="C4589" i="199" s="1"/>
  <c r="C4590" i="199" s="1"/>
  <c r="C4591" i="199" s="1"/>
  <c r="C4592" i="199" s="1"/>
  <c r="C4593" i="199" s="1"/>
  <c r="C4594" i="199" s="1"/>
  <c r="C4595" i="199" s="1"/>
  <c r="C4596" i="199" s="1"/>
  <c r="H4578" i="199"/>
  <c r="F4577" i="199"/>
  <c r="F4576" i="199"/>
  <c r="F4575" i="199"/>
  <c r="G245" i="198" s="1"/>
  <c r="F4574" i="199"/>
  <c r="F4573" i="199"/>
  <c r="F4572" i="199"/>
  <c r="F245" i="198" s="1"/>
  <c r="F4571" i="199"/>
  <c r="F4570" i="199"/>
  <c r="F4569" i="199"/>
  <c r="F4568" i="199"/>
  <c r="F4567" i="199"/>
  <c r="F4566" i="199"/>
  <c r="E245" i="198" s="1"/>
  <c r="C4566" i="199"/>
  <c r="H4559" i="199"/>
  <c r="F4558" i="199"/>
  <c r="F4557" i="199"/>
  <c r="F4556" i="199"/>
  <c r="G244" i="198" s="1"/>
  <c r="F4555" i="199"/>
  <c r="F4554" i="199"/>
  <c r="F4553" i="199"/>
  <c r="F244" i="198" s="1"/>
  <c r="F4552" i="199"/>
  <c r="F4551" i="199"/>
  <c r="F4550" i="199"/>
  <c r="F4549" i="199"/>
  <c r="F4548" i="199"/>
  <c r="F4547" i="199"/>
  <c r="E244" i="198" s="1"/>
  <c r="C4547" i="199"/>
  <c r="H4540" i="199"/>
  <c r="F4539" i="199"/>
  <c r="F4538" i="199"/>
  <c r="F4537" i="199"/>
  <c r="G243" i="198" s="1"/>
  <c r="F4536" i="199"/>
  <c r="F4535" i="199"/>
  <c r="F4534" i="199"/>
  <c r="F243" i="198" s="1"/>
  <c r="F4533" i="199"/>
  <c r="F4532" i="199"/>
  <c r="F4531" i="199"/>
  <c r="F4530" i="199"/>
  <c r="F4529" i="199"/>
  <c r="F4528" i="199"/>
  <c r="E243" i="198" s="1"/>
  <c r="C4528" i="199"/>
  <c r="H4521" i="199"/>
  <c r="F4520" i="199"/>
  <c r="F4519" i="199"/>
  <c r="F4518" i="199"/>
  <c r="G242" i="198" s="1"/>
  <c r="F4517" i="199"/>
  <c r="F4516" i="199"/>
  <c r="F4515" i="199"/>
  <c r="F242" i="198" s="1"/>
  <c r="F4514" i="199"/>
  <c r="F4513" i="199"/>
  <c r="F4512" i="199"/>
  <c r="F4511" i="199"/>
  <c r="F4510" i="199"/>
  <c r="F4509" i="199"/>
  <c r="E242" i="198" s="1"/>
  <c r="C4509" i="199"/>
  <c r="C4510" i="199" s="1"/>
  <c r="C4511" i="199" s="1"/>
  <c r="C4512" i="199" s="1"/>
  <c r="C4513" i="199" s="1"/>
  <c r="C4514" i="199" s="1"/>
  <c r="C4515" i="199" s="1"/>
  <c r="C4516" i="199" s="1"/>
  <c r="C4517" i="199" s="1"/>
  <c r="C4518" i="199" s="1"/>
  <c r="C4519" i="199" s="1"/>
  <c r="C4520" i="199" s="1"/>
  <c r="H4502" i="199"/>
  <c r="F4501" i="199"/>
  <c r="F4500" i="199"/>
  <c r="F4499" i="199"/>
  <c r="G241" i="198" s="1"/>
  <c r="F4498" i="199"/>
  <c r="F4497" i="199"/>
  <c r="F4496" i="199"/>
  <c r="F241" i="198" s="1"/>
  <c r="F4495" i="199"/>
  <c r="F4494" i="199"/>
  <c r="F4493" i="199"/>
  <c r="F4492" i="199"/>
  <c r="F4491" i="199"/>
  <c r="F4490" i="199"/>
  <c r="E241" i="198" s="1"/>
  <c r="C4490" i="199"/>
  <c r="H4483" i="199"/>
  <c r="F4482" i="199"/>
  <c r="F4481" i="199"/>
  <c r="F4480" i="199"/>
  <c r="G240" i="198" s="1"/>
  <c r="F4479" i="199"/>
  <c r="F4478" i="199"/>
  <c r="F4477" i="199"/>
  <c r="F240" i="198" s="1"/>
  <c r="F4476" i="199"/>
  <c r="F4475" i="199"/>
  <c r="F4474" i="199"/>
  <c r="F4473" i="199"/>
  <c r="F4472" i="199"/>
  <c r="F4471" i="199"/>
  <c r="E240" i="198" s="1"/>
  <c r="C4471" i="199"/>
  <c r="H4464" i="199"/>
  <c r="F4463" i="199"/>
  <c r="F4462" i="199"/>
  <c r="F4461" i="199"/>
  <c r="G239" i="198" s="1"/>
  <c r="F4460" i="199"/>
  <c r="F4459" i="199"/>
  <c r="F4458" i="199"/>
  <c r="F239" i="198" s="1"/>
  <c r="F4457" i="199"/>
  <c r="F4456" i="199"/>
  <c r="F4455" i="199"/>
  <c r="F4454" i="199"/>
  <c r="F4453" i="199"/>
  <c r="F4452" i="199"/>
  <c r="E239" i="198" s="1"/>
  <c r="C4452" i="199"/>
  <c r="H4445" i="199"/>
  <c r="F4444" i="199"/>
  <c r="F4443" i="199"/>
  <c r="F4442" i="199"/>
  <c r="G238" i="198" s="1"/>
  <c r="F4441" i="199"/>
  <c r="F4440" i="199"/>
  <c r="F4439" i="199"/>
  <c r="F238" i="198" s="1"/>
  <c r="F4438" i="199"/>
  <c r="F4437" i="199"/>
  <c r="F4436" i="199"/>
  <c r="F4435" i="199"/>
  <c r="F4434" i="199"/>
  <c r="F4433" i="199"/>
  <c r="E238" i="198" s="1"/>
  <c r="C4433" i="199"/>
  <c r="C4434" i="199" s="1"/>
  <c r="C4435" i="199" s="1"/>
  <c r="C4436" i="199" s="1"/>
  <c r="C4437" i="199" s="1"/>
  <c r="C4438" i="199" s="1"/>
  <c r="C4439" i="199" s="1"/>
  <c r="C4440" i="199" s="1"/>
  <c r="C4441" i="199" s="1"/>
  <c r="C4442" i="199" s="1"/>
  <c r="C4443" i="199" s="1"/>
  <c r="C4444" i="199" s="1"/>
  <c r="H4426" i="199"/>
  <c r="F4425" i="199"/>
  <c r="F4424" i="199"/>
  <c r="F4423" i="199"/>
  <c r="G237" i="198" s="1"/>
  <c r="F4422" i="199"/>
  <c r="F4421" i="199"/>
  <c r="F4420" i="199"/>
  <c r="F237" i="198" s="1"/>
  <c r="F4419" i="199"/>
  <c r="F4418" i="199"/>
  <c r="F4417" i="199"/>
  <c r="F4416" i="199"/>
  <c r="F4415" i="199"/>
  <c r="F4414" i="199"/>
  <c r="E237" i="198" s="1"/>
  <c r="C4414" i="199"/>
  <c r="D237" i="198" s="1"/>
  <c r="H4407" i="199"/>
  <c r="F4406" i="199"/>
  <c r="F4405" i="199"/>
  <c r="F4404" i="199"/>
  <c r="G236" i="198" s="1"/>
  <c r="F4403" i="199"/>
  <c r="F4402" i="199"/>
  <c r="F4401" i="199"/>
  <c r="F236" i="198" s="1"/>
  <c r="F4400" i="199"/>
  <c r="F4399" i="199"/>
  <c r="F4398" i="199"/>
  <c r="F4397" i="199"/>
  <c r="F4396" i="199"/>
  <c r="F4395" i="199"/>
  <c r="E236" i="198" s="1"/>
  <c r="C4395" i="199"/>
  <c r="H4388" i="199"/>
  <c r="F4387" i="199"/>
  <c r="F4386" i="199"/>
  <c r="F4385" i="199"/>
  <c r="G235" i="198" s="1"/>
  <c r="F4384" i="199"/>
  <c r="F4383" i="199"/>
  <c r="F4382" i="199"/>
  <c r="F235" i="198" s="1"/>
  <c r="F4381" i="199"/>
  <c r="F4380" i="199"/>
  <c r="F4379" i="199"/>
  <c r="F4378" i="199"/>
  <c r="F4377" i="199"/>
  <c r="F4376" i="199"/>
  <c r="E235" i="198" s="1"/>
  <c r="C4376" i="199"/>
  <c r="H4369" i="199"/>
  <c r="F4368" i="199"/>
  <c r="F4367" i="199"/>
  <c r="F4366" i="199"/>
  <c r="G234" i="198" s="1"/>
  <c r="F4365" i="199"/>
  <c r="F4364" i="199"/>
  <c r="F4363" i="199"/>
  <c r="F234" i="198" s="1"/>
  <c r="F4362" i="199"/>
  <c r="F4361" i="199"/>
  <c r="F4360" i="199"/>
  <c r="F4359" i="199"/>
  <c r="F4358" i="199"/>
  <c r="F4357" i="199"/>
  <c r="E234" i="198" s="1"/>
  <c r="C4357" i="199"/>
  <c r="C4358" i="199" s="1"/>
  <c r="C4359" i="199" s="1"/>
  <c r="C4360" i="199" s="1"/>
  <c r="C4361" i="199" s="1"/>
  <c r="C4362" i="199" s="1"/>
  <c r="C4363" i="199" s="1"/>
  <c r="C4364" i="199" s="1"/>
  <c r="C4365" i="199" s="1"/>
  <c r="C4366" i="199" s="1"/>
  <c r="C4367" i="199" s="1"/>
  <c r="C4368" i="199" s="1"/>
  <c r="H4350" i="199"/>
  <c r="F4349" i="199"/>
  <c r="F4348" i="199"/>
  <c r="F4347" i="199"/>
  <c r="G233" i="198" s="1"/>
  <c r="F4346" i="199"/>
  <c r="F4345" i="199"/>
  <c r="F4344" i="199"/>
  <c r="F233" i="198" s="1"/>
  <c r="F4343" i="199"/>
  <c r="F4342" i="199"/>
  <c r="F4341" i="199"/>
  <c r="F4340" i="199"/>
  <c r="F4339" i="199"/>
  <c r="F4338" i="199"/>
  <c r="E233" i="198" s="1"/>
  <c r="C4338" i="199"/>
  <c r="H4331" i="199"/>
  <c r="F4330" i="199"/>
  <c r="F4329" i="199"/>
  <c r="F4328" i="199"/>
  <c r="G232" i="198" s="1"/>
  <c r="F4327" i="199"/>
  <c r="F4326" i="199"/>
  <c r="F4325" i="199"/>
  <c r="F232" i="198" s="1"/>
  <c r="F4324" i="199"/>
  <c r="F4323" i="199"/>
  <c r="F4322" i="199"/>
  <c r="F4321" i="199"/>
  <c r="F4320" i="199"/>
  <c r="F4319" i="199"/>
  <c r="E232" i="198" s="1"/>
  <c r="C4319" i="199"/>
  <c r="H4312" i="199"/>
  <c r="F4311" i="199"/>
  <c r="F4310" i="199"/>
  <c r="F4309" i="199"/>
  <c r="G231" i="198" s="1"/>
  <c r="F4308" i="199"/>
  <c r="F4307" i="199"/>
  <c r="F4306" i="199"/>
  <c r="F231" i="198" s="1"/>
  <c r="F4305" i="199"/>
  <c r="F4304" i="199"/>
  <c r="F4303" i="199"/>
  <c r="F4302" i="199"/>
  <c r="F4301" i="199"/>
  <c r="F4300" i="199"/>
  <c r="E231" i="198" s="1"/>
  <c r="C4300" i="199"/>
  <c r="H4293" i="199"/>
  <c r="F4292" i="199"/>
  <c r="F4291" i="199"/>
  <c r="F4290" i="199"/>
  <c r="G230" i="198" s="1"/>
  <c r="F4289" i="199"/>
  <c r="F4288" i="199"/>
  <c r="F4287" i="199"/>
  <c r="F230" i="198" s="1"/>
  <c r="F4286" i="199"/>
  <c r="F4285" i="199"/>
  <c r="F4284" i="199"/>
  <c r="F4283" i="199"/>
  <c r="F4282" i="199"/>
  <c r="F4281" i="199"/>
  <c r="E230" i="198" s="1"/>
  <c r="C4281" i="199"/>
  <c r="C4282" i="199" s="1"/>
  <c r="C4283" i="199" s="1"/>
  <c r="C4284" i="199" s="1"/>
  <c r="C4285" i="199" s="1"/>
  <c r="C4286" i="199" s="1"/>
  <c r="C4287" i="199" s="1"/>
  <c r="C4288" i="199" s="1"/>
  <c r="C4289" i="199" s="1"/>
  <c r="C4290" i="199" s="1"/>
  <c r="C4291" i="199" s="1"/>
  <c r="C4292" i="199" s="1"/>
  <c r="H4274" i="199"/>
  <c r="F4273" i="199"/>
  <c r="F4272" i="199"/>
  <c r="F4271" i="199"/>
  <c r="G229" i="198" s="1"/>
  <c r="F4270" i="199"/>
  <c r="F4269" i="199"/>
  <c r="F4268" i="199"/>
  <c r="F229" i="198" s="1"/>
  <c r="F4267" i="199"/>
  <c r="F4266" i="199"/>
  <c r="F4265" i="199"/>
  <c r="F4264" i="199"/>
  <c r="F4263" i="199"/>
  <c r="F4262" i="199"/>
  <c r="E229" i="198" s="1"/>
  <c r="C4262" i="199"/>
  <c r="H4255" i="199"/>
  <c r="F4254" i="199"/>
  <c r="F4253" i="199"/>
  <c r="F4252" i="199"/>
  <c r="G228" i="198" s="1"/>
  <c r="F4251" i="199"/>
  <c r="F4250" i="199"/>
  <c r="F4249" i="199"/>
  <c r="F228" i="198" s="1"/>
  <c r="F4248" i="199"/>
  <c r="F4247" i="199"/>
  <c r="F4246" i="199"/>
  <c r="F4245" i="199"/>
  <c r="F4244" i="199"/>
  <c r="F4243" i="199"/>
  <c r="E228" i="198" s="1"/>
  <c r="C4243" i="199"/>
  <c r="H4236" i="199"/>
  <c r="F4235" i="199"/>
  <c r="F4234" i="199"/>
  <c r="F4233" i="199"/>
  <c r="G227" i="198" s="1"/>
  <c r="F4232" i="199"/>
  <c r="F4231" i="199"/>
  <c r="F4230" i="199"/>
  <c r="F227" i="198" s="1"/>
  <c r="F4229" i="199"/>
  <c r="F4228" i="199"/>
  <c r="F4227" i="199"/>
  <c r="F4226" i="199"/>
  <c r="F4225" i="199"/>
  <c r="F4224" i="199"/>
  <c r="E227" i="198" s="1"/>
  <c r="C4224" i="199"/>
  <c r="H4217" i="199"/>
  <c r="F4216" i="199"/>
  <c r="F4215" i="199"/>
  <c r="F4214" i="199"/>
  <c r="G226" i="198" s="1"/>
  <c r="F4213" i="199"/>
  <c r="F4212" i="199"/>
  <c r="F4211" i="199"/>
  <c r="F226" i="198" s="1"/>
  <c r="F4210" i="199"/>
  <c r="F4209" i="199"/>
  <c r="F4208" i="199"/>
  <c r="F4207" i="199"/>
  <c r="F4206" i="199"/>
  <c r="F4205" i="199"/>
  <c r="E226" i="198" s="1"/>
  <c r="C4205" i="199"/>
  <c r="C4206" i="199" s="1"/>
  <c r="C4207" i="199" s="1"/>
  <c r="C4208" i="199" s="1"/>
  <c r="C4209" i="199" s="1"/>
  <c r="C4210" i="199" s="1"/>
  <c r="C4211" i="199" s="1"/>
  <c r="C4212" i="199" s="1"/>
  <c r="C4213" i="199" s="1"/>
  <c r="C4214" i="199" s="1"/>
  <c r="C4215" i="199" s="1"/>
  <c r="C4216" i="199" s="1"/>
  <c r="H4198" i="199"/>
  <c r="F4197" i="199"/>
  <c r="F4196" i="199"/>
  <c r="F4195" i="199"/>
  <c r="G225" i="198" s="1"/>
  <c r="F4194" i="199"/>
  <c r="F4193" i="199"/>
  <c r="F4192" i="199"/>
  <c r="F225" i="198" s="1"/>
  <c r="F4191" i="199"/>
  <c r="F4190" i="199"/>
  <c r="F4189" i="199"/>
  <c r="F4188" i="199"/>
  <c r="F4187" i="199"/>
  <c r="F4186" i="199"/>
  <c r="E225" i="198" s="1"/>
  <c r="C4186" i="199"/>
  <c r="H4179" i="199"/>
  <c r="F4178" i="199"/>
  <c r="F4177" i="199"/>
  <c r="F4176" i="199"/>
  <c r="G224" i="198" s="1"/>
  <c r="F4175" i="199"/>
  <c r="F4174" i="199"/>
  <c r="F4173" i="199"/>
  <c r="F224" i="198" s="1"/>
  <c r="F4172" i="199"/>
  <c r="F4171" i="199"/>
  <c r="F4170" i="199"/>
  <c r="F4169" i="199"/>
  <c r="F4168" i="199"/>
  <c r="F4167" i="199"/>
  <c r="E224" i="198" s="1"/>
  <c r="C4167" i="199"/>
  <c r="D224" i="198" s="1"/>
  <c r="H4160" i="199"/>
  <c r="F4159" i="199"/>
  <c r="F4158" i="199"/>
  <c r="F4157" i="199"/>
  <c r="G223" i="198" s="1"/>
  <c r="F4156" i="199"/>
  <c r="F4155" i="199"/>
  <c r="F4154" i="199"/>
  <c r="F223" i="198" s="1"/>
  <c r="F4153" i="199"/>
  <c r="F4152" i="199"/>
  <c r="F4151" i="199"/>
  <c r="F4150" i="199"/>
  <c r="F4149" i="199"/>
  <c r="F4148" i="199"/>
  <c r="E223" i="198" s="1"/>
  <c r="C4148" i="199"/>
  <c r="H4141" i="199"/>
  <c r="F4140" i="199"/>
  <c r="F4139" i="199"/>
  <c r="F4138" i="199"/>
  <c r="G222" i="198" s="1"/>
  <c r="F4137" i="199"/>
  <c r="F4136" i="199"/>
  <c r="F4135" i="199"/>
  <c r="F222" i="198" s="1"/>
  <c r="F4134" i="199"/>
  <c r="F4133" i="199"/>
  <c r="F4132" i="199"/>
  <c r="F4131" i="199"/>
  <c r="F4130" i="199"/>
  <c r="F4129" i="199"/>
  <c r="E222" i="198" s="1"/>
  <c r="C4129" i="199"/>
  <c r="C4130" i="199" s="1"/>
  <c r="C4131" i="199" s="1"/>
  <c r="C4132" i="199" s="1"/>
  <c r="C4133" i="199" s="1"/>
  <c r="C4134" i="199" s="1"/>
  <c r="C4135" i="199" s="1"/>
  <c r="C4136" i="199" s="1"/>
  <c r="C4137" i="199" s="1"/>
  <c r="C4138" i="199" s="1"/>
  <c r="C4139" i="199" s="1"/>
  <c r="C4140" i="199" s="1"/>
  <c r="H4122" i="199"/>
  <c r="F4121" i="199"/>
  <c r="F4120" i="199"/>
  <c r="F4119" i="199"/>
  <c r="G221" i="198" s="1"/>
  <c r="F4118" i="199"/>
  <c r="F4117" i="199"/>
  <c r="F4116" i="199"/>
  <c r="F221" i="198" s="1"/>
  <c r="F4115" i="199"/>
  <c r="F4114" i="199"/>
  <c r="F4113" i="199"/>
  <c r="F4112" i="199"/>
  <c r="F4111" i="199"/>
  <c r="F4110" i="199"/>
  <c r="E221" i="198" s="1"/>
  <c r="C4110" i="199"/>
  <c r="H4103" i="199"/>
  <c r="F4102" i="199"/>
  <c r="F4101" i="199"/>
  <c r="F4100" i="199"/>
  <c r="G220" i="198" s="1"/>
  <c r="F4099" i="199"/>
  <c r="F4098" i="199"/>
  <c r="F4097" i="199"/>
  <c r="F220" i="198" s="1"/>
  <c r="F4096" i="199"/>
  <c r="F4095" i="199"/>
  <c r="F4094" i="199"/>
  <c r="F4093" i="199"/>
  <c r="F4092" i="199"/>
  <c r="F4091" i="199"/>
  <c r="E220" i="198" s="1"/>
  <c r="C4091" i="199"/>
  <c r="H4084" i="199"/>
  <c r="F4083" i="199"/>
  <c r="F4082" i="199"/>
  <c r="F4081" i="199"/>
  <c r="G219" i="198" s="1"/>
  <c r="F4080" i="199"/>
  <c r="F4079" i="199"/>
  <c r="F4078" i="199"/>
  <c r="F219" i="198" s="1"/>
  <c r="F4077" i="199"/>
  <c r="F4076" i="199"/>
  <c r="F4075" i="199"/>
  <c r="F4074" i="199"/>
  <c r="F4073" i="199"/>
  <c r="F4072" i="199"/>
  <c r="E219" i="198" s="1"/>
  <c r="C4072" i="199"/>
  <c r="H4065" i="199"/>
  <c r="F4064" i="199"/>
  <c r="F4063" i="199"/>
  <c r="F4062" i="199"/>
  <c r="G218" i="198" s="1"/>
  <c r="F4061" i="199"/>
  <c r="F4060" i="199"/>
  <c r="F4059" i="199"/>
  <c r="F218" i="198" s="1"/>
  <c r="F4058" i="199"/>
  <c r="F4057" i="199"/>
  <c r="F4056" i="199"/>
  <c r="F4055" i="199"/>
  <c r="F4054" i="199"/>
  <c r="F4053" i="199"/>
  <c r="E218" i="198" s="1"/>
  <c r="C4053" i="199"/>
  <c r="C4054" i="199" s="1"/>
  <c r="C4055" i="199" s="1"/>
  <c r="C4056" i="199" s="1"/>
  <c r="C4057" i="199" s="1"/>
  <c r="C4058" i="199" s="1"/>
  <c r="C4059" i="199" s="1"/>
  <c r="C4060" i="199" s="1"/>
  <c r="C4061" i="199" s="1"/>
  <c r="C4062" i="199" s="1"/>
  <c r="C4063" i="199" s="1"/>
  <c r="C4064" i="199" s="1"/>
  <c r="H4046" i="199"/>
  <c r="F4045" i="199"/>
  <c r="F4044" i="199"/>
  <c r="F4043" i="199"/>
  <c r="G217" i="198" s="1"/>
  <c r="F4042" i="199"/>
  <c r="F4041" i="199"/>
  <c r="F4040" i="199"/>
  <c r="F217" i="198" s="1"/>
  <c r="F4039" i="199"/>
  <c r="F4038" i="199"/>
  <c r="F4037" i="199"/>
  <c r="F4036" i="199"/>
  <c r="F4035" i="199"/>
  <c r="F4034" i="199"/>
  <c r="E217" i="198" s="1"/>
  <c r="C4034" i="199"/>
  <c r="D217" i="198" s="1"/>
  <c r="H4027" i="199"/>
  <c r="F4026" i="199"/>
  <c r="F4025" i="199"/>
  <c r="F4024" i="199"/>
  <c r="G216" i="198" s="1"/>
  <c r="F4023" i="199"/>
  <c r="F4022" i="199"/>
  <c r="F4021" i="199"/>
  <c r="F216" i="198" s="1"/>
  <c r="F4020" i="199"/>
  <c r="F4019" i="199"/>
  <c r="F4018" i="199"/>
  <c r="F4017" i="199"/>
  <c r="F4016" i="199"/>
  <c r="F4015" i="199"/>
  <c r="E216" i="198" s="1"/>
  <c r="C4015" i="199"/>
  <c r="H4008" i="199"/>
  <c r="F4007" i="199"/>
  <c r="F4006" i="199"/>
  <c r="F4005" i="199"/>
  <c r="G215" i="198" s="1"/>
  <c r="F4004" i="199"/>
  <c r="F4003" i="199"/>
  <c r="F4002" i="199"/>
  <c r="F215" i="198" s="1"/>
  <c r="F4001" i="199"/>
  <c r="F4000" i="199"/>
  <c r="F3999" i="199"/>
  <c r="F3998" i="199"/>
  <c r="F3997" i="199"/>
  <c r="F3996" i="199"/>
  <c r="E215" i="198" s="1"/>
  <c r="C3996" i="199"/>
  <c r="H3989" i="199"/>
  <c r="F3988" i="199"/>
  <c r="F3987" i="199"/>
  <c r="F3986" i="199"/>
  <c r="G214" i="198" s="1"/>
  <c r="F3985" i="199"/>
  <c r="F3984" i="199"/>
  <c r="F3983" i="199"/>
  <c r="F214" i="198" s="1"/>
  <c r="F3982" i="199"/>
  <c r="F3981" i="199"/>
  <c r="F3980" i="199"/>
  <c r="F3979" i="199"/>
  <c r="F3978" i="199"/>
  <c r="F3977" i="199"/>
  <c r="E214" i="198" s="1"/>
  <c r="C3977" i="199"/>
  <c r="C3978" i="199" s="1"/>
  <c r="C3979" i="199" s="1"/>
  <c r="C3980" i="199" s="1"/>
  <c r="C3981" i="199" s="1"/>
  <c r="C3982" i="199" s="1"/>
  <c r="C3983" i="199" s="1"/>
  <c r="C3984" i="199" s="1"/>
  <c r="C3985" i="199" s="1"/>
  <c r="C3986" i="199" s="1"/>
  <c r="C3987" i="199" s="1"/>
  <c r="C3988" i="199" s="1"/>
  <c r="H3970" i="199"/>
  <c r="F3969" i="199"/>
  <c r="F3968" i="199"/>
  <c r="F3967" i="199"/>
  <c r="G213" i="198" s="1"/>
  <c r="F3966" i="199"/>
  <c r="F3965" i="199"/>
  <c r="F3964" i="199"/>
  <c r="F213" i="198" s="1"/>
  <c r="F3963" i="199"/>
  <c r="F3962" i="199"/>
  <c r="F3961" i="199"/>
  <c r="F3960" i="199"/>
  <c r="F3959" i="199"/>
  <c r="F3958" i="199"/>
  <c r="E213" i="198" s="1"/>
  <c r="C3958" i="199"/>
  <c r="H3951" i="199"/>
  <c r="F3950" i="199"/>
  <c r="F3949" i="199"/>
  <c r="F3948" i="199"/>
  <c r="G212" i="198" s="1"/>
  <c r="F3947" i="199"/>
  <c r="F3946" i="199"/>
  <c r="F3945" i="199"/>
  <c r="F212" i="198" s="1"/>
  <c r="F3944" i="199"/>
  <c r="F3943" i="199"/>
  <c r="F3942" i="199"/>
  <c r="F3941" i="199"/>
  <c r="F3940" i="199"/>
  <c r="F3939" i="199"/>
  <c r="E212" i="198" s="1"/>
  <c r="C3939" i="199"/>
  <c r="H3932" i="199"/>
  <c r="F3931" i="199"/>
  <c r="F3930" i="199"/>
  <c r="F3929" i="199"/>
  <c r="G211" i="198" s="1"/>
  <c r="F3928" i="199"/>
  <c r="F3927" i="199"/>
  <c r="F3926" i="199"/>
  <c r="F211" i="198" s="1"/>
  <c r="F3925" i="199"/>
  <c r="F3924" i="199"/>
  <c r="F3923" i="199"/>
  <c r="F3922" i="199"/>
  <c r="F3921" i="199"/>
  <c r="F3920" i="199"/>
  <c r="E211" i="198" s="1"/>
  <c r="C3920" i="199"/>
  <c r="H3913" i="199"/>
  <c r="F3912" i="199"/>
  <c r="F3911" i="199"/>
  <c r="F3910" i="199"/>
  <c r="G210" i="198" s="1"/>
  <c r="F3909" i="199"/>
  <c r="F3908" i="199"/>
  <c r="F3907" i="199"/>
  <c r="F210" i="198" s="1"/>
  <c r="F3906" i="199"/>
  <c r="F3905" i="199"/>
  <c r="F3904" i="199"/>
  <c r="F3903" i="199"/>
  <c r="F3902" i="199"/>
  <c r="F3901" i="199"/>
  <c r="E210" i="198" s="1"/>
  <c r="C3901" i="199"/>
  <c r="C3902" i="199" s="1"/>
  <c r="C3903" i="199" s="1"/>
  <c r="C3904" i="199" s="1"/>
  <c r="C3905" i="199" s="1"/>
  <c r="C3906" i="199" s="1"/>
  <c r="C3907" i="199" s="1"/>
  <c r="C3908" i="199" s="1"/>
  <c r="C3909" i="199" s="1"/>
  <c r="C3910" i="199" s="1"/>
  <c r="C3911" i="199" s="1"/>
  <c r="C3912" i="199" s="1"/>
  <c r="H3894" i="199"/>
  <c r="F3893" i="199"/>
  <c r="F3892" i="199"/>
  <c r="F3891" i="199"/>
  <c r="G209" i="198" s="1"/>
  <c r="F3890" i="199"/>
  <c r="F3889" i="199"/>
  <c r="F3888" i="199"/>
  <c r="F209" i="198" s="1"/>
  <c r="F3887" i="199"/>
  <c r="F3886" i="199"/>
  <c r="F3885" i="199"/>
  <c r="F3884" i="199"/>
  <c r="F3883" i="199"/>
  <c r="F3882" i="199"/>
  <c r="E209" i="198" s="1"/>
  <c r="C3882" i="199"/>
  <c r="H3875" i="199"/>
  <c r="F3874" i="199"/>
  <c r="F3873" i="199"/>
  <c r="F3872" i="199"/>
  <c r="G208" i="198" s="1"/>
  <c r="F3871" i="199"/>
  <c r="F3870" i="199"/>
  <c r="F3869" i="199"/>
  <c r="F208" i="198" s="1"/>
  <c r="F3868" i="199"/>
  <c r="F3867" i="199"/>
  <c r="F3866" i="199"/>
  <c r="F3865" i="199"/>
  <c r="F3864" i="199"/>
  <c r="F3863" i="199"/>
  <c r="E208" i="198" s="1"/>
  <c r="C3863" i="199"/>
  <c r="H3856" i="199"/>
  <c r="F3855" i="199"/>
  <c r="F3854" i="199"/>
  <c r="F3853" i="199"/>
  <c r="G207" i="198" s="1"/>
  <c r="F3852" i="199"/>
  <c r="F3851" i="199"/>
  <c r="F3850" i="199"/>
  <c r="F207" i="198" s="1"/>
  <c r="F3849" i="199"/>
  <c r="F3848" i="199"/>
  <c r="F3847" i="199"/>
  <c r="F3846" i="199"/>
  <c r="F3845" i="199"/>
  <c r="F3844" i="199"/>
  <c r="E207" i="198" s="1"/>
  <c r="C3844" i="199"/>
  <c r="H3837" i="199"/>
  <c r="F3836" i="199"/>
  <c r="F3835" i="199"/>
  <c r="F3834" i="199"/>
  <c r="G206" i="198" s="1"/>
  <c r="F3833" i="199"/>
  <c r="F3832" i="199"/>
  <c r="F3831" i="199"/>
  <c r="F206" i="198" s="1"/>
  <c r="F3830" i="199"/>
  <c r="F3829" i="199"/>
  <c r="F3828" i="199"/>
  <c r="F3827" i="199"/>
  <c r="F3826" i="199"/>
  <c r="F3825" i="199"/>
  <c r="E206" i="198" s="1"/>
  <c r="C3825" i="199"/>
  <c r="C3826" i="199" s="1"/>
  <c r="C3827" i="199" s="1"/>
  <c r="C3828" i="199" s="1"/>
  <c r="C3829" i="199" s="1"/>
  <c r="C3830" i="199" s="1"/>
  <c r="C3831" i="199" s="1"/>
  <c r="C3832" i="199" s="1"/>
  <c r="C3833" i="199" s="1"/>
  <c r="C3834" i="199" s="1"/>
  <c r="C3835" i="199" s="1"/>
  <c r="C3836" i="199" s="1"/>
  <c r="H3818" i="199"/>
  <c r="F3817" i="199"/>
  <c r="F3816" i="199"/>
  <c r="F3815" i="199"/>
  <c r="G205" i="198" s="1"/>
  <c r="F3814" i="199"/>
  <c r="F3813" i="199"/>
  <c r="F3812" i="199"/>
  <c r="F205" i="198" s="1"/>
  <c r="F3811" i="199"/>
  <c r="F3810" i="199"/>
  <c r="F3809" i="199"/>
  <c r="F3808" i="199"/>
  <c r="F3807" i="199"/>
  <c r="F3806" i="199"/>
  <c r="E205" i="198" s="1"/>
  <c r="C3806" i="199"/>
  <c r="H3799" i="199"/>
  <c r="F3798" i="199"/>
  <c r="F3797" i="199"/>
  <c r="F3796" i="199"/>
  <c r="G204" i="198" s="1"/>
  <c r="F3795" i="199"/>
  <c r="F3794" i="199"/>
  <c r="F3793" i="199"/>
  <c r="F204" i="198" s="1"/>
  <c r="F3792" i="199"/>
  <c r="F3791" i="199"/>
  <c r="F3790" i="199"/>
  <c r="F3789" i="199"/>
  <c r="F3788" i="199"/>
  <c r="F3787" i="199"/>
  <c r="E204" i="198" s="1"/>
  <c r="C3787" i="199"/>
  <c r="H3780" i="199"/>
  <c r="F3779" i="199"/>
  <c r="F3778" i="199"/>
  <c r="F3777" i="199"/>
  <c r="G203" i="198" s="1"/>
  <c r="F3776" i="199"/>
  <c r="F3775" i="199"/>
  <c r="F3774" i="199"/>
  <c r="F203" i="198" s="1"/>
  <c r="F3773" i="199"/>
  <c r="F3772" i="199"/>
  <c r="F3771" i="199"/>
  <c r="F3770" i="199"/>
  <c r="F3769" i="199"/>
  <c r="F3768" i="199"/>
  <c r="E203" i="198" s="1"/>
  <c r="C3768" i="199"/>
  <c r="G202" i="198"/>
  <c r="F202" i="198"/>
  <c r="E202" i="198"/>
  <c r="G201" i="198"/>
  <c r="F201" i="198"/>
  <c r="E201" i="198"/>
  <c r="G200" i="198"/>
  <c r="F200" i="198"/>
  <c r="E200" i="198"/>
  <c r="G199" i="198"/>
  <c r="F199" i="198"/>
  <c r="E199" i="198"/>
  <c r="G198" i="198"/>
  <c r="F198" i="198"/>
  <c r="E198" i="198"/>
  <c r="AS280" i="208"/>
  <c r="AR280" i="208"/>
  <c r="AQ280" i="208"/>
  <c r="AS279" i="208"/>
  <c r="AR279" i="208"/>
  <c r="AQ279" i="208"/>
  <c r="AS278" i="208"/>
  <c r="AR278" i="208"/>
  <c r="AQ278" i="208"/>
  <c r="AS277" i="208"/>
  <c r="AR277" i="208"/>
  <c r="AQ277" i="208"/>
  <c r="AS276" i="208"/>
  <c r="AR276" i="208"/>
  <c r="AQ276" i="208"/>
  <c r="AS275" i="208"/>
  <c r="AR275" i="208"/>
  <c r="AQ275" i="208"/>
  <c r="AS274" i="208"/>
  <c r="AR274" i="208"/>
  <c r="AQ274" i="208"/>
  <c r="AS267" i="208"/>
  <c r="AR267" i="208"/>
  <c r="AQ267" i="208"/>
  <c r="AS266" i="208"/>
  <c r="AR266" i="208"/>
  <c r="AQ266" i="208"/>
  <c r="AS265" i="208"/>
  <c r="AR265" i="208"/>
  <c r="AQ265" i="208"/>
  <c r="AS264" i="208"/>
  <c r="AR264" i="208"/>
  <c r="AQ264" i="208"/>
  <c r="AS263" i="208"/>
  <c r="AR263" i="208"/>
  <c r="AQ263" i="208"/>
  <c r="AS262" i="208"/>
  <c r="AR262" i="208"/>
  <c r="AQ262" i="208"/>
  <c r="AS261" i="208"/>
  <c r="AR261" i="208"/>
  <c r="AQ261" i="208"/>
  <c r="AS260" i="208"/>
  <c r="AR260" i="208"/>
  <c r="AQ260" i="208"/>
  <c r="AS259" i="208"/>
  <c r="AR259" i="208"/>
  <c r="AQ259" i="208"/>
  <c r="AS258" i="208"/>
  <c r="AR258" i="208"/>
  <c r="AQ258" i="208"/>
  <c r="AS257" i="208"/>
  <c r="AR257" i="208"/>
  <c r="AQ257" i="208"/>
  <c r="AS256" i="208"/>
  <c r="AR256" i="208"/>
  <c r="AQ256" i="208"/>
  <c r="AS255" i="208"/>
  <c r="AR255" i="208"/>
  <c r="AQ255" i="208"/>
  <c r="AS254" i="208"/>
  <c r="AR254" i="208"/>
  <c r="AQ254" i="208"/>
  <c r="AS253" i="208"/>
  <c r="AR253" i="208"/>
  <c r="AQ253" i="208"/>
  <c r="AS252" i="208"/>
  <c r="AR252" i="208"/>
  <c r="AQ252" i="208"/>
  <c r="AS251" i="208"/>
  <c r="AR251" i="208"/>
  <c r="AQ251" i="208"/>
  <c r="AS250" i="208"/>
  <c r="AR250" i="208"/>
  <c r="AQ250" i="208"/>
  <c r="AS249" i="208"/>
  <c r="AR249" i="208"/>
  <c r="AQ249" i="208"/>
  <c r="AS248" i="208"/>
  <c r="AR248" i="208"/>
  <c r="AQ248" i="208"/>
  <c r="AS247" i="208"/>
  <c r="AR247" i="208"/>
  <c r="AQ247" i="208"/>
  <c r="AS246" i="208"/>
  <c r="AR246" i="208"/>
  <c r="AQ246" i="208"/>
  <c r="AS245" i="208"/>
  <c r="AR245" i="208"/>
  <c r="AQ245" i="208"/>
  <c r="AS244" i="208"/>
  <c r="AR244" i="208"/>
  <c r="AQ244" i="208"/>
  <c r="AS243" i="208"/>
  <c r="AR243" i="208"/>
  <c r="AQ243" i="208"/>
  <c r="AS242" i="208"/>
  <c r="AR242" i="208"/>
  <c r="AQ242" i="208"/>
  <c r="AS241" i="208"/>
  <c r="AR241" i="208"/>
  <c r="AQ241" i="208"/>
  <c r="AS240" i="208"/>
  <c r="AR240" i="208"/>
  <c r="AQ240" i="208"/>
  <c r="AS239" i="208"/>
  <c r="AR239" i="208"/>
  <c r="AQ239" i="208"/>
  <c r="AS238" i="208"/>
  <c r="AR238" i="208"/>
  <c r="AQ238" i="208"/>
  <c r="AS237" i="208"/>
  <c r="AR237" i="208"/>
  <c r="AQ237" i="208"/>
  <c r="AS236" i="208"/>
  <c r="AR236" i="208"/>
  <c r="AQ236" i="208"/>
  <c r="AS235" i="208"/>
  <c r="AR235" i="208"/>
  <c r="AQ235" i="208"/>
  <c r="AS234" i="208"/>
  <c r="AR234" i="208"/>
  <c r="AQ234" i="208"/>
  <c r="AS233" i="208"/>
  <c r="AR233" i="208"/>
  <c r="AQ233" i="208"/>
  <c r="AS232" i="208"/>
  <c r="AR232" i="208"/>
  <c r="AQ232" i="208"/>
  <c r="AS231" i="208"/>
  <c r="AR231" i="208"/>
  <c r="AQ231" i="208"/>
  <c r="AS230" i="208"/>
  <c r="AR230" i="208"/>
  <c r="AQ230" i="208"/>
  <c r="AS229" i="208"/>
  <c r="AR229" i="208"/>
  <c r="AQ229" i="208"/>
  <c r="AS228" i="208"/>
  <c r="AR228" i="208"/>
  <c r="AQ228" i="208"/>
  <c r="AS227" i="208"/>
  <c r="AR227" i="208"/>
  <c r="AQ227" i="208"/>
  <c r="AS226" i="208"/>
  <c r="AR226" i="208"/>
  <c r="AQ226" i="208"/>
  <c r="AS225" i="208"/>
  <c r="AR225" i="208"/>
  <c r="AQ225" i="208"/>
  <c r="AS224" i="208"/>
  <c r="AR224" i="208"/>
  <c r="AQ224" i="208"/>
  <c r="AS223" i="208"/>
  <c r="AR223" i="208"/>
  <c r="AQ223" i="208"/>
  <c r="AS222" i="208"/>
  <c r="AR222" i="208"/>
  <c r="AQ222" i="208"/>
  <c r="AS221" i="208"/>
  <c r="AR221" i="208"/>
  <c r="AQ221" i="208"/>
  <c r="AS220" i="208"/>
  <c r="AR220" i="208"/>
  <c r="AQ220" i="208"/>
  <c r="AS219" i="208"/>
  <c r="AR219" i="208"/>
  <c r="AQ219" i="208"/>
  <c r="AS218" i="208"/>
  <c r="AR218" i="208"/>
  <c r="AQ218" i="208"/>
  <c r="AS217" i="208"/>
  <c r="AR217" i="208"/>
  <c r="AQ217" i="208"/>
  <c r="AS216" i="208"/>
  <c r="AR216" i="208"/>
  <c r="AQ216" i="208"/>
  <c r="AS215" i="208"/>
  <c r="AR215" i="208"/>
  <c r="AQ215" i="208"/>
  <c r="AS214" i="208"/>
  <c r="AR214" i="208"/>
  <c r="AQ214" i="208"/>
  <c r="AS213" i="208"/>
  <c r="AR213" i="208"/>
  <c r="AQ213" i="208"/>
  <c r="AS212" i="208"/>
  <c r="AR212" i="208"/>
  <c r="AQ212" i="208"/>
  <c r="AS211" i="208"/>
  <c r="AR211" i="208"/>
  <c r="AQ211" i="208"/>
  <c r="AS210" i="208"/>
  <c r="AR210" i="208"/>
  <c r="AQ210" i="208"/>
  <c r="AS209" i="208"/>
  <c r="AR209" i="208"/>
  <c r="AQ209" i="208"/>
  <c r="AS208" i="208"/>
  <c r="AR208" i="208"/>
  <c r="AQ208" i="208"/>
  <c r="AS207" i="208"/>
  <c r="AR207" i="208"/>
  <c r="AQ207" i="208"/>
  <c r="AS206" i="208"/>
  <c r="AR206" i="208"/>
  <c r="AQ206" i="208"/>
  <c r="AS205" i="208"/>
  <c r="AR205" i="208"/>
  <c r="AQ205" i="208"/>
  <c r="AS204" i="208"/>
  <c r="AR204" i="208"/>
  <c r="AQ204" i="208"/>
  <c r="AS203" i="208"/>
  <c r="AR203" i="208"/>
  <c r="AQ203" i="208"/>
  <c r="AS202" i="208"/>
  <c r="AR202" i="208"/>
  <c r="AQ202" i="208"/>
  <c r="AS201" i="208"/>
  <c r="AR201" i="208"/>
  <c r="AQ201" i="208"/>
  <c r="AS200" i="208"/>
  <c r="AR200" i="208"/>
  <c r="AQ200" i="208"/>
  <c r="AS199" i="208"/>
  <c r="AR199" i="208"/>
  <c r="AQ199" i="208"/>
  <c r="AS198" i="208"/>
  <c r="AR198" i="208"/>
  <c r="AQ198" i="208"/>
  <c r="AS197" i="208"/>
  <c r="AR197" i="208"/>
  <c r="AQ197" i="208"/>
  <c r="AS196" i="208"/>
  <c r="AR196" i="208"/>
  <c r="AQ196" i="208"/>
  <c r="AS195" i="208"/>
  <c r="AR195" i="208"/>
  <c r="AQ195" i="208"/>
  <c r="AS194" i="208"/>
  <c r="AR194" i="208"/>
  <c r="AQ194" i="208"/>
  <c r="AS193" i="208"/>
  <c r="AR193" i="208"/>
  <c r="AQ193" i="208"/>
  <c r="AS192" i="208"/>
  <c r="AR192" i="208"/>
  <c r="AQ192" i="208"/>
  <c r="AS191" i="208"/>
  <c r="AR191" i="208"/>
  <c r="AQ191" i="208"/>
  <c r="AS190" i="208"/>
  <c r="AR190" i="208"/>
  <c r="AQ190" i="208"/>
  <c r="AS189" i="208"/>
  <c r="AR189" i="208"/>
  <c r="AQ189" i="208"/>
  <c r="AS188" i="208"/>
  <c r="AR188" i="208"/>
  <c r="AQ188" i="208"/>
  <c r="AS187" i="208"/>
  <c r="AR187" i="208"/>
  <c r="AQ187" i="208"/>
  <c r="AS186" i="208"/>
  <c r="AR186" i="208"/>
  <c r="AQ186" i="208"/>
  <c r="AS185" i="208"/>
  <c r="AR185" i="208"/>
  <c r="AQ185" i="208"/>
  <c r="AS184" i="208"/>
  <c r="AR184" i="208"/>
  <c r="AQ184" i="208"/>
  <c r="AS183" i="208"/>
  <c r="AR183" i="208"/>
  <c r="AQ183" i="208"/>
  <c r="AS182" i="208"/>
  <c r="AR182" i="208"/>
  <c r="AQ182" i="208"/>
  <c r="AS181" i="208"/>
  <c r="AR181" i="208"/>
  <c r="AQ181" i="208"/>
  <c r="AS180" i="208"/>
  <c r="AR180" i="208"/>
  <c r="AQ180" i="208"/>
  <c r="AS179" i="208"/>
  <c r="AR179" i="208"/>
  <c r="AQ179" i="208"/>
  <c r="AS178" i="208"/>
  <c r="AR178" i="208"/>
  <c r="AQ178" i="208"/>
  <c r="AS177" i="208"/>
  <c r="AR177" i="208"/>
  <c r="AQ177" i="208"/>
  <c r="AS176" i="208"/>
  <c r="AR176" i="208"/>
  <c r="AQ176" i="208"/>
  <c r="AS175" i="208"/>
  <c r="AR175" i="208"/>
  <c r="AQ175" i="208"/>
  <c r="AS174" i="208"/>
  <c r="AR174" i="208"/>
  <c r="AQ174" i="208"/>
  <c r="AS173" i="208"/>
  <c r="AR173" i="208"/>
  <c r="AQ173" i="208"/>
  <c r="AS172" i="208"/>
  <c r="AR172" i="208"/>
  <c r="AQ172" i="208"/>
  <c r="AS171" i="208"/>
  <c r="AR171" i="208"/>
  <c r="AQ171" i="208"/>
  <c r="AS170" i="208"/>
  <c r="AR170" i="208"/>
  <c r="AQ170" i="208"/>
  <c r="AS169" i="208"/>
  <c r="AR169" i="208"/>
  <c r="AQ169" i="208"/>
  <c r="AS168" i="208"/>
  <c r="AR168" i="208"/>
  <c r="AQ168" i="208"/>
  <c r="AS167" i="208"/>
  <c r="AR167" i="208"/>
  <c r="AQ167" i="208"/>
  <c r="AS166" i="208"/>
  <c r="AR166" i="208"/>
  <c r="AQ166" i="208"/>
  <c r="AS165" i="208"/>
  <c r="AR165" i="208"/>
  <c r="AQ165" i="208"/>
  <c r="AS164" i="208"/>
  <c r="AR164" i="208"/>
  <c r="AQ164" i="208"/>
  <c r="AS163" i="208"/>
  <c r="AR163" i="208"/>
  <c r="AQ163" i="208"/>
  <c r="AS162" i="208"/>
  <c r="AR162" i="208"/>
  <c r="AQ162" i="208"/>
  <c r="AS161" i="208"/>
  <c r="AR161" i="208"/>
  <c r="AQ161" i="208"/>
  <c r="AS160" i="208"/>
  <c r="AR160" i="208"/>
  <c r="AQ160" i="208"/>
  <c r="AS159" i="208"/>
  <c r="AR159" i="208"/>
  <c r="AQ159" i="208"/>
  <c r="AS158" i="208"/>
  <c r="AR158" i="208"/>
  <c r="AQ158" i="208"/>
  <c r="AS157" i="208"/>
  <c r="AR157" i="208"/>
  <c r="AQ157" i="208"/>
  <c r="AS156" i="208"/>
  <c r="AR156" i="208"/>
  <c r="AQ156" i="208"/>
  <c r="AS155" i="208"/>
  <c r="AR155" i="208"/>
  <c r="AQ155" i="208"/>
  <c r="AS154" i="208"/>
  <c r="AR154" i="208"/>
  <c r="AQ154" i="208"/>
  <c r="AS153" i="208"/>
  <c r="AR153" i="208"/>
  <c r="AQ153" i="208"/>
  <c r="AS152" i="208"/>
  <c r="AR152" i="208"/>
  <c r="AQ152" i="208"/>
  <c r="AS151" i="208"/>
  <c r="AR151" i="208"/>
  <c r="AQ151" i="208"/>
  <c r="AS150" i="208"/>
  <c r="AR150" i="208"/>
  <c r="AQ150" i="208"/>
  <c r="AS149" i="208"/>
  <c r="AR149" i="208"/>
  <c r="AQ149" i="208"/>
  <c r="AS148" i="208"/>
  <c r="AR148" i="208"/>
  <c r="AQ148" i="208"/>
  <c r="AS147" i="208"/>
  <c r="AR147" i="208"/>
  <c r="AQ147" i="208"/>
  <c r="AS146" i="208"/>
  <c r="AR146" i="208"/>
  <c r="AQ146" i="208"/>
  <c r="AS145" i="208"/>
  <c r="AR145" i="208"/>
  <c r="AQ145" i="208"/>
  <c r="AS144" i="208"/>
  <c r="AR144" i="208"/>
  <c r="AQ144" i="208"/>
  <c r="AS143" i="208"/>
  <c r="AR143" i="208"/>
  <c r="AQ143" i="208"/>
  <c r="AS142" i="208"/>
  <c r="AR142" i="208"/>
  <c r="AQ142" i="208"/>
  <c r="AS141" i="208"/>
  <c r="AR141" i="208"/>
  <c r="AQ141" i="208"/>
  <c r="AS140" i="208"/>
  <c r="AR140" i="208"/>
  <c r="AQ140" i="208"/>
  <c r="AS139" i="208"/>
  <c r="AR139" i="208"/>
  <c r="AQ139" i="208"/>
  <c r="AS138" i="208"/>
  <c r="AR138" i="208"/>
  <c r="AQ138" i="208"/>
  <c r="AS137" i="208"/>
  <c r="AR137" i="208"/>
  <c r="AQ137" i="208"/>
  <c r="AS136" i="208"/>
  <c r="AR136" i="208"/>
  <c r="AQ136" i="208"/>
  <c r="AS135" i="208"/>
  <c r="AR135" i="208"/>
  <c r="AQ135" i="208"/>
  <c r="AS134" i="208"/>
  <c r="AR134" i="208"/>
  <c r="AQ134" i="208"/>
  <c r="AS133" i="208"/>
  <c r="AR133" i="208"/>
  <c r="AQ133" i="208"/>
  <c r="AS132" i="208"/>
  <c r="AR132" i="208"/>
  <c r="AQ132" i="208"/>
  <c r="AS131" i="208"/>
  <c r="AR131" i="208"/>
  <c r="AQ131" i="208"/>
  <c r="AS130" i="208"/>
  <c r="AR130" i="208"/>
  <c r="AQ130" i="208"/>
  <c r="AS129" i="208"/>
  <c r="AR129" i="208"/>
  <c r="AQ129" i="208"/>
  <c r="AS128" i="208"/>
  <c r="AR128" i="208"/>
  <c r="AQ128" i="208"/>
  <c r="E37" i="199" l="1"/>
  <c r="O1621" i="200"/>
  <c r="Q1621" i="200" s="1"/>
  <c r="Q1633" i="200" s="1"/>
  <c r="O1644" i="200"/>
  <c r="Q1644" i="200" s="1"/>
  <c r="O1651" i="200"/>
  <c r="Q1651" i="200" s="1"/>
  <c r="O1643" i="200"/>
  <c r="Q1643" i="200" s="1"/>
  <c r="O1648" i="200"/>
  <c r="F1659" i="200"/>
  <c r="I1659" i="200"/>
  <c r="L1659" i="200"/>
  <c r="E1671" i="200"/>
  <c r="D1659" i="200"/>
  <c r="L1663" i="200"/>
  <c r="N1663" i="200" s="1"/>
  <c r="F1663" i="200"/>
  <c r="H1663" i="200" s="1"/>
  <c r="I1663" i="200"/>
  <c r="K1663" i="200" s="1"/>
  <c r="L1667" i="200"/>
  <c r="N1667" i="200" s="1"/>
  <c r="F1667" i="200"/>
  <c r="H1667" i="200" s="1"/>
  <c r="I1667" i="200"/>
  <c r="K1667" i="200" s="1"/>
  <c r="Q1648" i="200"/>
  <c r="O1647" i="200"/>
  <c r="Q1647" i="200" s="1"/>
  <c r="B1667" i="200"/>
  <c r="D1667" i="200" s="1"/>
  <c r="B1660" i="200"/>
  <c r="D1660" i="200" s="1"/>
  <c r="B1661" i="200"/>
  <c r="D1661" i="200" s="1"/>
  <c r="B1663" i="200"/>
  <c r="D1663" i="200" s="1"/>
  <c r="B1665" i="200"/>
  <c r="D1665" i="200" s="1"/>
  <c r="B1670" i="200"/>
  <c r="D1670" i="200" s="1"/>
  <c r="B1668" i="200"/>
  <c r="D1668" i="200" s="1"/>
  <c r="B1666" i="200"/>
  <c r="D1666" i="200" s="1"/>
  <c r="B1662" i="200"/>
  <c r="D1662" i="200" s="1"/>
  <c r="B1664" i="200"/>
  <c r="B1669" i="200"/>
  <c r="D1669" i="200" s="1"/>
  <c r="I1662" i="200"/>
  <c r="K1662" i="200" s="1"/>
  <c r="L1662" i="200"/>
  <c r="N1662" i="200" s="1"/>
  <c r="F1662" i="200"/>
  <c r="H1662" i="200" s="1"/>
  <c r="F1666" i="200"/>
  <c r="H1666" i="200" s="1"/>
  <c r="I1666" i="200"/>
  <c r="K1666" i="200" s="1"/>
  <c r="L1666" i="200"/>
  <c r="N1666" i="200" s="1"/>
  <c r="I1670" i="200"/>
  <c r="K1670" i="200" s="1"/>
  <c r="L1670" i="200"/>
  <c r="N1670" i="200" s="1"/>
  <c r="F1670" i="200"/>
  <c r="H1670" i="200" s="1"/>
  <c r="F1652" i="200"/>
  <c r="H1640" i="200"/>
  <c r="I1652" i="200"/>
  <c r="K1640" i="200"/>
  <c r="O1642" i="200"/>
  <c r="Q1642" i="200" s="1"/>
  <c r="L1665" i="200"/>
  <c r="N1665" i="200" s="1"/>
  <c r="I1665" i="200"/>
  <c r="K1665" i="200" s="1"/>
  <c r="F1665" i="200"/>
  <c r="H1665" i="200" s="1"/>
  <c r="E1682" i="200"/>
  <c r="E1687" i="200"/>
  <c r="E1688" i="200"/>
  <c r="E1684" i="200"/>
  <c r="E1678" i="200"/>
  <c r="E1683" i="200"/>
  <c r="E1680" i="200"/>
  <c r="B1678" i="200"/>
  <c r="Q1674" i="200"/>
  <c r="E1679" i="200"/>
  <c r="E1689" i="200"/>
  <c r="E1685" i="200"/>
  <c r="E1686" i="200"/>
  <c r="B1693" i="200"/>
  <c r="D1674" i="200"/>
  <c r="E1681" i="200"/>
  <c r="I1664" i="200"/>
  <c r="K1664" i="200" s="1"/>
  <c r="L1664" i="200"/>
  <c r="N1664" i="200" s="1"/>
  <c r="D1664" i="200"/>
  <c r="F1664" i="200"/>
  <c r="H1664" i="200" s="1"/>
  <c r="L1661" i="200"/>
  <c r="N1661" i="200" s="1"/>
  <c r="F1661" i="200"/>
  <c r="H1661" i="200" s="1"/>
  <c r="I1661" i="200"/>
  <c r="K1661" i="200" s="1"/>
  <c r="N1640" i="200"/>
  <c r="L1652" i="200"/>
  <c r="O1650" i="200"/>
  <c r="Q1650" i="200" s="1"/>
  <c r="O1646" i="200"/>
  <c r="Q1646" i="200" s="1"/>
  <c r="O1645" i="200"/>
  <c r="Q1645" i="200" s="1"/>
  <c r="O1641" i="200"/>
  <c r="Q1641" i="200" s="1"/>
  <c r="L1669" i="200"/>
  <c r="N1669" i="200" s="1"/>
  <c r="F1669" i="200"/>
  <c r="H1669" i="200" s="1"/>
  <c r="I1669" i="200"/>
  <c r="K1669" i="200" s="1"/>
  <c r="L1660" i="200"/>
  <c r="N1660" i="200" s="1"/>
  <c r="I1660" i="200"/>
  <c r="K1660" i="200" s="1"/>
  <c r="F1660" i="200"/>
  <c r="H1660" i="200" s="1"/>
  <c r="L1668" i="200"/>
  <c r="N1668" i="200" s="1"/>
  <c r="I1668" i="200"/>
  <c r="K1668" i="200" s="1"/>
  <c r="F1668" i="200"/>
  <c r="H1668" i="200" s="1"/>
  <c r="O1649" i="200"/>
  <c r="Q1649" i="200" s="1"/>
  <c r="AT143" i="208"/>
  <c r="AV143" i="208" s="1"/>
  <c r="AT147" i="208"/>
  <c r="AV147" i="208" s="1"/>
  <c r="AT151" i="208"/>
  <c r="AV151" i="208" s="1"/>
  <c r="AT155" i="208"/>
  <c r="AV155" i="208" s="1"/>
  <c r="AT159" i="208"/>
  <c r="AV159" i="208" s="1"/>
  <c r="AT163" i="208"/>
  <c r="AV163" i="208" s="1"/>
  <c r="AT167" i="208"/>
  <c r="AV167" i="208" s="1"/>
  <c r="AT171" i="208"/>
  <c r="AV171" i="208" s="1"/>
  <c r="AT175" i="208"/>
  <c r="AV175" i="208" s="1"/>
  <c r="AT179" i="208"/>
  <c r="AV179" i="208" s="1"/>
  <c r="AT183" i="208"/>
  <c r="AV183" i="208" s="1"/>
  <c r="AT187" i="208"/>
  <c r="AV187" i="208" s="1"/>
  <c r="AT191" i="208"/>
  <c r="AV191" i="208" s="1"/>
  <c r="AT195" i="208"/>
  <c r="AV195" i="208" s="1"/>
  <c r="AT199" i="208"/>
  <c r="AV199" i="208" s="1"/>
  <c r="AT203" i="208"/>
  <c r="AV203" i="208" s="1"/>
  <c r="AT207" i="208"/>
  <c r="AV207" i="208" s="1"/>
  <c r="AT211" i="208"/>
  <c r="AV211" i="208" s="1"/>
  <c r="AT215" i="208"/>
  <c r="AV215" i="208" s="1"/>
  <c r="AT219" i="208"/>
  <c r="AV219" i="208" s="1"/>
  <c r="AT223" i="208"/>
  <c r="AV223" i="208" s="1"/>
  <c r="AT227" i="208"/>
  <c r="AV227" i="208" s="1"/>
  <c r="AT231" i="208"/>
  <c r="AV231" i="208" s="1"/>
  <c r="AT235" i="208"/>
  <c r="AV235" i="208" s="1"/>
  <c r="AT239" i="208"/>
  <c r="AV239" i="208" s="1"/>
  <c r="AT243" i="208"/>
  <c r="AV243" i="208" s="1"/>
  <c r="AT247" i="208"/>
  <c r="AV247" i="208" s="1"/>
  <c r="AT251" i="208"/>
  <c r="AV251" i="208" s="1"/>
  <c r="AT255" i="208"/>
  <c r="AV255" i="208" s="1"/>
  <c r="AT259" i="208"/>
  <c r="AV259" i="208" s="1"/>
  <c r="AT263" i="208"/>
  <c r="AV263" i="208" s="1"/>
  <c r="C4035" i="199"/>
  <c r="C4036" i="199" s="1"/>
  <c r="C4037" i="199" s="1"/>
  <c r="C4038" i="199" s="1"/>
  <c r="C4039" i="199" s="1"/>
  <c r="C4040" i="199" s="1"/>
  <c r="C4041" i="199" s="1"/>
  <c r="C4042" i="199" s="1"/>
  <c r="C4043" i="199" s="1"/>
  <c r="C4044" i="199" s="1"/>
  <c r="C4045" i="199" s="1"/>
  <c r="G32" i="199"/>
  <c r="G35" i="199"/>
  <c r="G49" i="199"/>
  <c r="AT279" i="208"/>
  <c r="AT280" i="208"/>
  <c r="AT276" i="208"/>
  <c r="AT278" i="208"/>
  <c r="AT277" i="208"/>
  <c r="AT275" i="208"/>
  <c r="AT274" i="208"/>
  <c r="G34" i="199"/>
  <c r="G30" i="199"/>
  <c r="D129" i="198"/>
  <c r="D136" i="198"/>
  <c r="D181" i="198"/>
  <c r="D133" i="198"/>
  <c r="G27" i="199"/>
  <c r="D190" i="198"/>
  <c r="D169" i="198"/>
  <c r="D128" i="198"/>
  <c r="D132" i="198"/>
  <c r="D135" i="198"/>
  <c r="D141" i="198"/>
  <c r="D144" i="198"/>
  <c r="D151" i="198"/>
  <c r="D157" i="198"/>
  <c r="D161" i="198"/>
  <c r="D177" i="198"/>
  <c r="D255" i="198"/>
  <c r="D127" i="198"/>
  <c r="D131" i="198"/>
  <c r="D143" i="198"/>
  <c r="D150" i="198"/>
  <c r="D153" i="198"/>
  <c r="D164" i="198"/>
  <c r="D202" i="198"/>
  <c r="D259" i="198"/>
  <c r="D158" i="198"/>
  <c r="D251" i="198"/>
  <c r="D130" i="198"/>
  <c r="D146" i="198"/>
  <c r="D163" i="198"/>
  <c r="D170" i="198"/>
  <c r="D173" i="198"/>
  <c r="D186" i="198"/>
  <c r="D234" i="198"/>
  <c r="D263" i="198"/>
  <c r="C4453" i="199"/>
  <c r="C4454" i="199" s="1"/>
  <c r="C4455" i="199" s="1"/>
  <c r="C4456" i="199" s="1"/>
  <c r="C4457" i="199" s="1"/>
  <c r="C4458" i="199" s="1"/>
  <c r="C4459" i="199" s="1"/>
  <c r="C4460" i="199" s="1"/>
  <c r="C4461" i="199" s="1"/>
  <c r="C4462" i="199" s="1"/>
  <c r="C4463" i="199" s="1"/>
  <c r="D239" i="198"/>
  <c r="C4491" i="199"/>
  <c r="C4492" i="199" s="1"/>
  <c r="C4493" i="199" s="1"/>
  <c r="C4494" i="199" s="1"/>
  <c r="C4495" i="199" s="1"/>
  <c r="C4496" i="199" s="1"/>
  <c r="C4497" i="199" s="1"/>
  <c r="C4498" i="199" s="1"/>
  <c r="C4499" i="199" s="1"/>
  <c r="C4500" i="199" s="1"/>
  <c r="C4501" i="199" s="1"/>
  <c r="D241" i="198"/>
  <c r="C4719" i="199"/>
  <c r="C4720" i="199" s="1"/>
  <c r="C4721" i="199" s="1"/>
  <c r="C4722" i="199" s="1"/>
  <c r="C4723" i="199" s="1"/>
  <c r="C4724" i="199" s="1"/>
  <c r="C4725" i="199" s="1"/>
  <c r="C4726" i="199" s="1"/>
  <c r="C4727" i="199" s="1"/>
  <c r="C4728" i="199" s="1"/>
  <c r="C4729" i="199" s="1"/>
  <c r="D253" i="198"/>
  <c r="D193" i="198"/>
  <c r="D218" i="198"/>
  <c r="D199" i="198"/>
  <c r="D201" i="198"/>
  <c r="C3769" i="199"/>
  <c r="C3770" i="199" s="1"/>
  <c r="C3771" i="199" s="1"/>
  <c r="C3772" i="199" s="1"/>
  <c r="C3773" i="199" s="1"/>
  <c r="C3774" i="199" s="1"/>
  <c r="C3775" i="199" s="1"/>
  <c r="C3776" i="199" s="1"/>
  <c r="C3777" i="199" s="1"/>
  <c r="C3778" i="199" s="1"/>
  <c r="C3779" i="199" s="1"/>
  <c r="D203" i="198"/>
  <c r="C3807" i="199"/>
  <c r="C3808" i="199" s="1"/>
  <c r="C3809" i="199" s="1"/>
  <c r="C3810" i="199" s="1"/>
  <c r="C3811" i="199" s="1"/>
  <c r="C3812" i="199" s="1"/>
  <c r="C3813" i="199" s="1"/>
  <c r="C3814" i="199" s="1"/>
  <c r="C3815" i="199" s="1"/>
  <c r="C3816" i="199" s="1"/>
  <c r="C3817" i="199" s="1"/>
  <c r="D205" i="198"/>
  <c r="C3845" i="199"/>
  <c r="C3846" i="199" s="1"/>
  <c r="C3847" i="199" s="1"/>
  <c r="C3848" i="199" s="1"/>
  <c r="C3849" i="199" s="1"/>
  <c r="C3850" i="199" s="1"/>
  <c r="C3851" i="199" s="1"/>
  <c r="C3852" i="199" s="1"/>
  <c r="C3853" i="199" s="1"/>
  <c r="C3854" i="199" s="1"/>
  <c r="C3855" i="199" s="1"/>
  <c r="D207" i="198"/>
  <c r="C3883" i="199"/>
  <c r="C3884" i="199" s="1"/>
  <c r="C3885" i="199" s="1"/>
  <c r="C3886" i="199" s="1"/>
  <c r="C3887" i="199" s="1"/>
  <c r="C3888" i="199" s="1"/>
  <c r="C3889" i="199" s="1"/>
  <c r="C3890" i="199" s="1"/>
  <c r="C3891" i="199" s="1"/>
  <c r="C3892" i="199" s="1"/>
  <c r="C3893" i="199" s="1"/>
  <c r="D209" i="198"/>
  <c r="C3921" i="199"/>
  <c r="C3922" i="199" s="1"/>
  <c r="C3923" i="199" s="1"/>
  <c r="C3924" i="199" s="1"/>
  <c r="C3925" i="199" s="1"/>
  <c r="C3926" i="199" s="1"/>
  <c r="C3927" i="199" s="1"/>
  <c r="C3928" i="199" s="1"/>
  <c r="C3929" i="199" s="1"/>
  <c r="C3930" i="199" s="1"/>
  <c r="C3931" i="199" s="1"/>
  <c r="D211" i="198"/>
  <c r="C3959" i="199"/>
  <c r="C3960" i="199" s="1"/>
  <c r="C3961" i="199" s="1"/>
  <c r="C3962" i="199" s="1"/>
  <c r="C3963" i="199" s="1"/>
  <c r="C3964" i="199" s="1"/>
  <c r="C3965" i="199" s="1"/>
  <c r="C3966" i="199" s="1"/>
  <c r="C3967" i="199" s="1"/>
  <c r="C3968" i="199" s="1"/>
  <c r="C3969" i="199" s="1"/>
  <c r="D213" i="198"/>
  <c r="C3997" i="199"/>
  <c r="C3998" i="199" s="1"/>
  <c r="C3999" i="199" s="1"/>
  <c r="C4000" i="199" s="1"/>
  <c r="C4001" i="199" s="1"/>
  <c r="C4002" i="199" s="1"/>
  <c r="C4003" i="199" s="1"/>
  <c r="C4004" i="199" s="1"/>
  <c r="C4005" i="199" s="1"/>
  <c r="C4006" i="199" s="1"/>
  <c r="C4007" i="199" s="1"/>
  <c r="D215" i="198"/>
  <c r="C4244" i="199"/>
  <c r="C4245" i="199" s="1"/>
  <c r="C4246" i="199" s="1"/>
  <c r="C4247" i="199" s="1"/>
  <c r="C4248" i="199" s="1"/>
  <c r="C4249" i="199" s="1"/>
  <c r="C4250" i="199" s="1"/>
  <c r="C4251" i="199" s="1"/>
  <c r="C4252" i="199" s="1"/>
  <c r="C4253" i="199" s="1"/>
  <c r="C4254" i="199" s="1"/>
  <c r="D228" i="198"/>
  <c r="C4320" i="199"/>
  <c r="C4321" i="199" s="1"/>
  <c r="C4322" i="199" s="1"/>
  <c r="C4323" i="199" s="1"/>
  <c r="C4324" i="199" s="1"/>
  <c r="C4325" i="199" s="1"/>
  <c r="C4326" i="199" s="1"/>
  <c r="C4327" i="199" s="1"/>
  <c r="C4328" i="199" s="1"/>
  <c r="C4329" i="199" s="1"/>
  <c r="C4330" i="199" s="1"/>
  <c r="D232" i="198"/>
  <c r="C4396" i="199"/>
  <c r="C4397" i="199" s="1"/>
  <c r="C4398" i="199" s="1"/>
  <c r="C4399" i="199" s="1"/>
  <c r="C4400" i="199" s="1"/>
  <c r="C4401" i="199" s="1"/>
  <c r="C4402" i="199" s="1"/>
  <c r="C4403" i="199" s="1"/>
  <c r="C4404" i="199" s="1"/>
  <c r="C4405" i="199" s="1"/>
  <c r="C4406" i="199" s="1"/>
  <c r="D236" i="198"/>
  <c r="C4415" i="199"/>
  <c r="C4416" i="199" s="1"/>
  <c r="C4417" i="199" s="1"/>
  <c r="C4418" i="199" s="1"/>
  <c r="C4419" i="199" s="1"/>
  <c r="C4420" i="199" s="1"/>
  <c r="C4421" i="199" s="1"/>
  <c r="C4422" i="199" s="1"/>
  <c r="C4423" i="199" s="1"/>
  <c r="C4424" i="199" s="1"/>
  <c r="C4425" i="199" s="1"/>
  <c r="D196" i="198"/>
  <c r="D140" i="198"/>
  <c r="D152" i="198"/>
  <c r="D176" i="198"/>
  <c r="D206" i="198"/>
  <c r="D222" i="198"/>
  <c r="D238" i="198"/>
  <c r="C4092" i="199"/>
  <c r="C4093" i="199" s="1"/>
  <c r="C4094" i="199" s="1"/>
  <c r="C4095" i="199" s="1"/>
  <c r="C4096" i="199" s="1"/>
  <c r="C4097" i="199" s="1"/>
  <c r="C4098" i="199" s="1"/>
  <c r="C4099" i="199" s="1"/>
  <c r="C4100" i="199" s="1"/>
  <c r="C4101" i="199" s="1"/>
  <c r="C4102" i="199" s="1"/>
  <c r="D220" i="198"/>
  <c r="C4529" i="199"/>
  <c r="C4530" i="199" s="1"/>
  <c r="C4531" i="199" s="1"/>
  <c r="C4532" i="199" s="1"/>
  <c r="C4533" i="199" s="1"/>
  <c r="C4534" i="199" s="1"/>
  <c r="C4535" i="199" s="1"/>
  <c r="C4536" i="199" s="1"/>
  <c r="C4537" i="199" s="1"/>
  <c r="C4538" i="199" s="1"/>
  <c r="C4539" i="199" s="1"/>
  <c r="D243" i="198"/>
  <c r="C4567" i="199"/>
  <c r="C4568" i="199" s="1"/>
  <c r="C4569" i="199" s="1"/>
  <c r="C4570" i="199" s="1"/>
  <c r="C4571" i="199" s="1"/>
  <c r="C4572" i="199" s="1"/>
  <c r="C4573" i="199" s="1"/>
  <c r="C4574" i="199" s="1"/>
  <c r="C4575" i="199" s="1"/>
  <c r="C4576" i="199" s="1"/>
  <c r="C4577" i="199" s="1"/>
  <c r="D245" i="198"/>
  <c r="C4605" i="199"/>
  <c r="C4606" i="199" s="1"/>
  <c r="C4607" i="199" s="1"/>
  <c r="C4608" i="199" s="1"/>
  <c r="C4609" i="199" s="1"/>
  <c r="C4610" i="199" s="1"/>
  <c r="C4611" i="199" s="1"/>
  <c r="C4612" i="199" s="1"/>
  <c r="C4613" i="199" s="1"/>
  <c r="C4614" i="199" s="1"/>
  <c r="C4615" i="199" s="1"/>
  <c r="D247" i="198"/>
  <c r="D191" i="198"/>
  <c r="C4073" i="199"/>
  <c r="C4074" i="199" s="1"/>
  <c r="C4075" i="199" s="1"/>
  <c r="C4076" i="199" s="1"/>
  <c r="C4077" i="199" s="1"/>
  <c r="C4078" i="199" s="1"/>
  <c r="C4079" i="199" s="1"/>
  <c r="C4080" i="199" s="1"/>
  <c r="C4081" i="199" s="1"/>
  <c r="C4082" i="199" s="1"/>
  <c r="C4083" i="199" s="1"/>
  <c r="D219" i="198"/>
  <c r="C4111" i="199"/>
  <c r="C4112" i="199" s="1"/>
  <c r="C4113" i="199" s="1"/>
  <c r="C4114" i="199" s="1"/>
  <c r="C4115" i="199" s="1"/>
  <c r="C4116" i="199" s="1"/>
  <c r="C4117" i="199" s="1"/>
  <c r="C4118" i="199" s="1"/>
  <c r="C4119" i="199" s="1"/>
  <c r="C4120" i="199" s="1"/>
  <c r="C4121" i="199" s="1"/>
  <c r="D221" i="198"/>
  <c r="C4149" i="199"/>
  <c r="C4150" i="199" s="1"/>
  <c r="C4151" i="199" s="1"/>
  <c r="C4152" i="199" s="1"/>
  <c r="C4153" i="199" s="1"/>
  <c r="C4154" i="199" s="1"/>
  <c r="C4155" i="199" s="1"/>
  <c r="C4156" i="199" s="1"/>
  <c r="C4157" i="199" s="1"/>
  <c r="C4158" i="199" s="1"/>
  <c r="C4159" i="199" s="1"/>
  <c r="D223" i="198"/>
  <c r="C4168" i="199"/>
  <c r="C4169" i="199" s="1"/>
  <c r="C4170" i="199" s="1"/>
  <c r="C4171" i="199" s="1"/>
  <c r="C4172" i="199" s="1"/>
  <c r="C4173" i="199" s="1"/>
  <c r="C4174" i="199" s="1"/>
  <c r="C4175" i="199" s="1"/>
  <c r="C4176" i="199" s="1"/>
  <c r="C4177" i="199" s="1"/>
  <c r="C4178" i="199" s="1"/>
  <c r="C4472" i="199"/>
  <c r="C4473" i="199" s="1"/>
  <c r="C4474" i="199" s="1"/>
  <c r="C4475" i="199" s="1"/>
  <c r="C4476" i="199" s="1"/>
  <c r="C4477" i="199" s="1"/>
  <c r="C4478" i="199" s="1"/>
  <c r="C4479" i="199" s="1"/>
  <c r="C4480" i="199" s="1"/>
  <c r="C4481" i="199" s="1"/>
  <c r="C4482" i="199" s="1"/>
  <c r="D240" i="198"/>
  <c r="C4548" i="199"/>
  <c r="C4549" i="199" s="1"/>
  <c r="C4550" i="199" s="1"/>
  <c r="C4551" i="199" s="1"/>
  <c r="C4552" i="199" s="1"/>
  <c r="C4553" i="199" s="1"/>
  <c r="C4554" i="199" s="1"/>
  <c r="C4555" i="199" s="1"/>
  <c r="C4556" i="199" s="1"/>
  <c r="C4557" i="199" s="1"/>
  <c r="C4558" i="199" s="1"/>
  <c r="D244" i="198"/>
  <c r="C4624" i="199"/>
  <c r="C4625" i="199" s="1"/>
  <c r="C4626" i="199" s="1"/>
  <c r="C4627" i="199" s="1"/>
  <c r="C4628" i="199" s="1"/>
  <c r="C4629" i="199" s="1"/>
  <c r="C4630" i="199" s="1"/>
  <c r="C4631" i="199" s="1"/>
  <c r="C4632" i="199" s="1"/>
  <c r="C4633" i="199" s="1"/>
  <c r="C4634" i="199" s="1"/>
  <c r="D248" i="198"/>
  <c r="C4662" i="199"/>
  <c r="C4663" i="199" s="1"/>
  <c r="C4664" i="199" s="1"/>
  <c r="C4665" i="199" s="1"/>
  <c r="C4666" i="199" s="1"/>
  <c r="C4667" i="199" s="1"/>
  <c r="C4668" i="199" s="1"/>
  <c r="C4669" i="199" s="1"/>
  <c r="C4670" i="199" s="1"/>
  <c r="C4671" i="199" s="1"/>
  <c r="C4672" i="199" s="1"/>
  <c r="D250" i="198"/>
  <c r="D252" i="198"/>
  <c r="C4700" i="199"/>
  <c r="C4701" i="199" s="1"/>
  <c r="C4702" i="199" s="1"/>
  <c r="C4703" i="199" s="1"/>
  <c r="C4704" i="199" s="1"/>
  <c r="C4705" i="199" s="1"/>
  <c r="C4706" i="199" s="1"/>
  <c r="C4707" i="199" s="1"/>
  <c r="C4708" i="199" s="1"/>
  <c r="C4709" i="199" s="1"/>
  <c r="C4710" i="199" s="1"/>
  <c r="C4738" i="199"/>
  <c r="C4739" i="199" s="1"/>
  <c r="C4740" i="199" s="1"/>
  <c r="C4741" i="199" s="1"/>
  <c r="C4742" i="199" s="1"/>
  <c r="C4743" i="199" s="1"/>
  <c r="C4744" i="199" s="1"/>
  <c r="C4745" i="199" s="1"/>
  <c r="C4746" i="199" s="1"/>
  <c r="C4747" i="199" s="1"/>
  <c r="C4748" i="199" s="1"/>
  <c r="D254" i="198"/>
  <c r="C4776" i="199"/>
  <c r="C4777" i="199" s="1"/>
  <c r="C4778" i="199" s="1"/>
  <c r="C4779" i="199" s="1"/>
  <c r="C4780" i="199" s="1"/>
  <c r="C4781" i="199" s="1"/>
  <c r="C4782" i="199" s="1"/>
  <c r="C4783" i="199" s="1"/>
  <c r="C4784" i="199" s="1"/>
  <c r="C4785" i="199" s="1"/>
  <c r="C4786" i="199" s="1"/>
  <c r="D256" i="198"/>
  <c r="C4814" i="199"/>
  <c r="C4815" i="199" s="1"/>
  <c r="C4816" i="199" s="1"/>
  <c r="C4817" i="199" s="1"/>
  <c r="C4818" i="199" s="1"/>
  <c r="C4819" i="199" s="1"/>
  <c r="C4820" i="199" s="1"/>
  <c r="C4821" i="199" s="1"/>
  <c r="C4822" i="199" s="1"/>
  <c r="C4823" i="199" s="1"/>
  <c r="C4824" i="199" s="1"/>
  <c r="D258" i="198"/>
  <c r="C4852" i="199"/>
  <c r="C4853" i="199" s="1"/>
  <c r="C4854" i="199" s="1"/>
  <c r="C4855" i="199" s="1"/>
  <c r="C4856" i="199" s="1"/>
  <c r="C4857" i="199" s="1"/>
  <c r="C4858" i="199" s="1"/>
  <c r="C4859" i="199" s="1"/>
  <c r="C4860" i="199" s="1"/>
  <c r="C4861" i="199" s="1"/>
  <c r="C4862" i="199" s="1"/>
  <c r="D260" i="198"/>
  <c r="C4890" i="199"/>
  <c r="C4891" i="199" s="1"/>
  <c r="C4892" i="199" s="1"/>
  <c r="C4893" i="199" s="1"/>
  <c r="C4894" i="199" s="1"/>
  <c r="C4895" i="199" s="1"/>
  <c r="C4896" i="199" s="1"/>
  <c r="C4897" i="199" s="1"/>
  <c r="C4898" i="199" s="1"/>
  <c r="C4899" i="199" s="1"/>
  <c r="C4900" i="199" s="1"/>
  <c r="D262" i="198"/>
  <c r="C4928" i="199"/>
  <c r="C4929" i="199" s="1"/>
  <c r="C4930" i="199" s="1"/>
  <c r="C4931" i="199" s="1"/>
  <c r="C4932" i="199" s="1"/>
  <c r="C4933" i="199" s="1"/>
  <c r="C4934" i="199" s="1"/>
  <c r="C4935" i="199" s="1"/>
  <c r="C4936" i="199" s="1"/>
  <c r="C4937" i="199" s="1"/>
  <c r="C4938" i="199" s="1"/>
  <c r="D264" i="198"/>
  <c r="C4966" i="199"/>
  <c r="C4967" i="199" s="1"/>
  <c r="C4968" i="199" s="1"/>
  <c r="C4969" i="199" s="1"/>
  <c r="C4970" i="199" s="1"/>
  <c r="C4971" i="199" s="1"/>
  <c r="C4972" i="199" s="1"/>
  <c r="C4973" i="199" s="1"/>
  <c r="C4974" i="199" s="1"/>
  <c r="C4975" i="199" s="1"/>
  <c r="C4976" i="199" s="1"/>
  <c r="D266" i="198"/>
  <c r="D139" i="198"/>
  <c r="D147" i="198"/>
  <c r="D155" i="198"/>
  <c r="D167" i="198"/>
  <c r="D171" i="198"/>
  <c r="D210" i="198"/>
  <c r="D226" i="198"/>
  <c r="D242" i="198"/>
  <c r="D185" i="198"/>
  <c r="D200" i="198"/>
  <c r="C3788" i="199"/>
  <c r="C3789" i="199" s="1"/>
  <c r="C3790" i="199" s="1"/>
  <c r="C3791" i="199" s="1"/>
  <c r="C3792" i="199" s="1"/>
  <c r="C3793" i="199" s="1"/>
  <c r="C3794" i="199" s="1"/>
  <c r="C3795" i="199" s="1"/>
  <c r="C3796" i="199" s="1"/>
  <c r="C3797" i="199" s="1"/>
  <c r="C3798" i="199" s="1"/>
  <c r="D204" i="198"/>
  <c r="C3864" i="199"/>
  <c r="C3865" i="199" s="1"/>
  <c r="C3866" i="199" s="1"/>
  <c r="C3867" i="199" s="1"/>
  <c r="C3868" i="199" s="1"/>
  <c r="C3869" i="199" s="1"/>
  <c r="C3870" i="199" s="1"/>
  <c r="C3871" i="199" s="1"/>
  <c r="C3872" i="199" s="1"/>
  <c r="C3873" i="199" s="1"/>
  <c r="C3874" i="199" s="1"/>
  <c r="D208" i="198"/>
  <c r="C3940" i="199"/>
  <c r="C3941" i="199" s="1"/>
  <c r="C3942" i="199" s="1"/>
  <c r="C3943" i="199" s="1"/>
  <c r="C3944" i="199" s="1"/>
  <c r="C3945" i="199" s="1"/>
  <c r="C3946" i="199" s="1"/>
  <c r="C3947" i="199" s="1"/>
  <c r="C3948" i="199" s="1"/>
  <c r="C3949" i="199" s="1"/>
  <c r="C3950" i="199" s="1"/>
  <c r="D212" i="198"/>
  <c r="C4016" i="199"/>
  <c r="C4017" i="199" s="1"/>
  <c r="C4018" i="199" s="1"/>
  <c r="C4019" i="199" s="1"/>
  <c r="C4020" i="199" s="1"/>
  <c r="C4021" i="199" s="1"/>
  <c r="C4022" i="199" s="1"/>
  <c r="C4023" i="199" s="1"/>
  <c r="C4024" i="199" s="1"/>
  <c r="C4025" i="199" s="1"/>
  <c r="C4026" i="199" s="1"/>
  <c r="D216" i="198"/>
  <c r="C4187" i="199"/>
  <c r="C4188" i="199" s="1"/>
  <c r="C4189" i="199" s="1"/>
  <c r="C4190" i="199" s="1"/>
  <c r="C4191" i="199" s="1"/>
  <c r="C4192" i="199" s="1"/>
  <c r="C4193" i="199" s="1"/>
  <c r="C4194" i="199" s="1"/>
  <c r="C4195" i="199" s="1"/>
  <c r="C4196" i="199" s="1"/>
  <c r="C4197" i="199" s="1"/>
  <c r="D225" i="198"/>
  <c r="C4225" i="199"/>
  <c r="C4226" i="199" s="1"/>
  <c r="C4227" i="199" s="1"/>
  <c r="C4228" i="199" s="1"/>
  <c r="C4229" i="199" s="1"/>
  <c r="C4230" i="199" s="1"/>
  <c r="C4231" i="199" s="1"/>
  <c r="C4232" i="199" s="1"/>
  <c r="C4233" i="199" s="1"/>
  <c r="C4234" i="199" s="1"/>
  <c r="C4235" i="199" s="1"/>
  <c r="D227" i="198"/>
  <c r="C4263" i="199"/>
  <c r="C4264" i="199" s="1"/>
  <c r="C4265" i="199" s="1"/>
  <c r="C4266" i="199" s="1"/>
  <c r="C4267" i="199" s="1"/>
  <c r="C4268" i="199" s="1"/>
  <c r="C4269" i="199" s="1"/>
  <c r="C4270" i="199" s="1"/>
  <c r="C4271" i="199" s="1"/>
  <c r="C4272" i="199" s="1"/>
  <c r="C4273" i="199" s="1"/>
  <c r="D229" i="198"/>
  <c r="C4301" i="199"/>
  <c r="C4302" i="199" s="1"/>
  <c r="C4303" i="199" s="1"/>
  <c r="C4304" i="199" s="1"/>
  <c r="C4305" i="199" s="1"/>
  <c r="C4306" i="199" s="1"/>
  <c r="C4307" i="199" s="1"/>
  <c r="C4308" i="199" s="1"/>
  <c r="C4309" i="199" s="1"/>
  <c r="C4310" i="199" s="1"/>
  <c r="C4311" i="199" s="1"/>
  <c r="D231" i="198"/>
  <c r="C4339" i="199"/>
  <c r="C4340" i="199" s="1"/>
  <c r="C4341" i="199" s="1"/>
  <c r="C4342" i="199" s="1"/>
  <c r="C4343" i="199" s="1"/>
  <c r="C4344" i="199" s="1"/>
  <c r="C4345" i="199" s="1"/>
  <c r="C4346" i="199" s="1"/>
  <c r="C4347" i="199" s="1"/>
  <c r="C4348" i="199" s="1"/>
  <c r="C4349" i="199" s="1"/>
  <c r="D233" i="198"/>
  <c r="C4377" i="199"/>
  <c r="C4378" i="199" s="1"/>
  <c r="C4379" i="199" s="1"/>
  <c r="C4380" i="199" s="1"/>
  <c r="C4381" i="199" s="1"/>
  <c r="C4382" i="199" s="1"/>
  <c r="C4383" i="199" s="1"/>
  <c r="C4384" i="199" s="1"/>
  <c r="C4385" i="199" s="1"/>
  <c r="C4386" i="199" s="1"/>
  <c r="C4387" i="199" s="1"/>
  <c r="D235" i="198"/>
  <c r="D188" i="198"/>
  <c r="D249" i="198"/>
  <c r="D134" i="198"/>
  <c r="D142" i="198"/>
  <c r="D174" i="198"/>
  <c r="D178" i="198"/>
  <c r="D182" i="198"/>
  <c r="D198" i="198"/>
  <c r="D214" i="198"/>
  <c r="D230" i="198"/>
  <c r="D246" i="198"/>
  <c r="D197" i="198"/>
  <c r="G31" i="199"/>
  <c r="D192" i="198"/>
  <c r="D257" i="198"/>
  <c r="D261" i="198"/>
  <c r="D265" i="198"/>
  <c r="C4985" i="199"/>
  <c r="C4986" i="199" s="1"/>
  <c r="C4987" i="199" s="1"/>
  <c r="C4988" i="199" s="1"/>
  <c r="C4989" i="199" s="1"/>
  <c r="C4990" i="199" s="1"/>
  <c r="C4991" i="199" s="1"/>
  <c r="C4992" i="199" s="1"/>
  <c r="C4993" i="199" s="1"/>
  <c r="C4994" i="199" s="1"/>
  <c r="C4995" i="199" s="1"/>
  <c r="D267" i="198"/>
  <c r="G26" i="199"/>
  <c r="D183" i="198"/>
  <c r="D187" i="198"/>
  <c r="D195" i="198"/>
  <c r="G53" i="199"/>
  <c r="G45" i="199"/>
  <c r="G36" i="199"/>
  <c r="E108" i="199"/>
  <c r="E109" i="199"/>
  <c r="E110" i="199"/>
  <c r="G74" i="199"/>
  <c r="E65" i="199"/>
  <c r="E73" i="199"/>
  <c r="D59" i="199"/>
  <c r="E64" i="199"/>
  <c r="E68" i="199"/>
  <c r="E72" i="199"/>
  <c r="I59" i="199"/>
  <c r="E63" i="199"/>
  <c r="E67" i="199"/>
  <c r="E71" i="199"/>
  <c r="B78" i="199"/>
  <c r="B97" i="199" s="1"/>
  <c r="E104" i="199" s="1"/>
  <c r="E69" i="199"/>
  <c r="B63" i="199"/>
  <c r="E66" i="199"/>
  <c r="E70" i="199"/>
  <c r="B28" i="199"/>
  <c r="D28" i="199" s="1"/>
  <c r="I28" i="199" s="1"/>
  <c r="B32" i="199"/>
  <c r="D32" i="199" s="1"/>
  <c r="B36" i="199"/>
  <c r="B27" i="199"/>
  <c r="D27" i="199" s="1"/>
  <c r="B31" i="199"/>
  <c r="D31" i="199" s="1"/>
  <c r="B35" i="199"/>
  <c r="D35" i="199" s="1"/>
  <c r="I35" i="199" s="1"/>
  <c r="B33" i="199"/>
  <c r="D33" i="199" s="1"/>
  <c r="B30" i="199"/>
  <c r="D30" i="199" s="1"/>
  <c r="I30" i="199" s="1"/>
  <c r="B34" i="199"/>
  <c r="D34" i="199" s="1"/>
  <c r="I34" i="199" s="1"/>
  <c r="B29" i="199"/>
  <c r="D29" i="199" s="1"/>
  <c r="D36" i="199"/>
  <c r="G29" i="199"/>
  <c r="G33" i="199"/>
  <c r="D26" i="199"/>
  <c r="I26" i="199" s="1"/>
  <c r="G25" i="199"/>
  <c r="D25" i="199"/>
  <c r="G54" i="199"/>
  <c r="G50" i="199"/>
  <c r="G46" i="199"/>
  <c r="I40" i="199"/>
  <c r="E44" i="199"/>
  <c r="E48" i="199"/>
  <c r="E52" i="199"/>
  <c r="B44" i="199"/>
  <c r="E47" i="199"/>
  <c r="E51" i="199"/>
  <c r="E55" i="199"/>
  <c r="AT144" i="208"/>
  <c r="AV144" i="208" s="1"/>
  <c r="AT148" i="208"/>
  <c r="AV148" i="208" s="1"/>
  <c r="AT152" i="208"/>
  <c r="AV152" i="208" s="1"/>
  <c r="AT156" i="208"/>
  <c r="AV156" i="208" s="1"/>
  <c r="AT160" i="208"/>
  <c r="AV160" i="208" s="1"/>
  <c r="AT145" i="208"/>
  <c r="AV145" i="208" s="1"/>
  <c r="AT149" i="208"/>
  <c r="AV149" i="208" s="1"/>
  <c r="AT153" i="208"/>
  <c r="AV153" i="208" s="1"/>
  <c r="AT157" i="208"/>
  <c r="AV157" i="208" s="1"/>
  <c r="AT161" i="208"/>
  <c r="AV161" i="208" s="1"/>
  <c r="AT213" i="208"/>
  <c r="AV213" i="208" s="1"/>
  <c r="AT217" i="208"/>
  <c r="AV217" i="208" s="1"/>
  <c r="AT221" i="208"/>
  <c r="AV221" i="208" s="1"/>
  <c r="AT225" i="208"/>
  <c r="AV225" i="208" s="1"/>
  <c r="AT229" i="208"/>
  <c r="AV229" i="208" s="1"/>
  <c r="AT233" i="208"/>
  <c r="AV233" i="208" s="1"/>
  <c r="AT237" i="208"/>
  <c r="AV237" i="208" s="1"/>
  <c r="AT241" i="208"/>
  <c r="AV241" i="208" s="1"/>
  <c r="AT245" i="208"/>
  <c r="AV245" i="208" s="1"/>
  <c r="AT249" i="208"/>
  <c r="AV249" i="208" s="1"/>
  <c r="AT253" i="208"/>
  <c r="AV253" i="208" s="1"/>
  <c r="AT257" i="208"/>
  <c r="AV257" i="208" s="1"/>
  <c r="AT261" i="208"/>
  <c r="AV261" i="208" s="1"/>
  <c r="AT142" i="208"/>
  <c r="AV142" i="208" s="1"/>
  <c r="AT146" i="208"/>
  <c r="AV146" i="208" s="1"/>
  <c r="AT150" i="208"/>
  <c r="AV150" i="208" s="1"/>
  <c r="AT154" i="208"/>
  <c r="AV154" i="208" s="1"/>
  <c r="AT158" i="208"/>
  <c r="AV158" i="208" s="1"/>
  <c r="AT162" i="208"/>
  <c r="AV162" i="208" s="1"/>
  <c r="AT166" i="208"/>
  <c r="AV166" i="208" s="1"/>
  <c r="AT170" i="208"/>
  <c r="AV170" i="208" s="1"/>
  <c r="AT174" i="208"/>
  <c r="AV174" i="208" s="1"/>
  <c r="AT178" i="208"/>
  <c r="AV178" i="208" s="1"/>
  <c r="AT182" i="208"/>
  <c r="AV182" i="208" s="1"/>
  <c r="AT186" i="208"/>
  <c r="AV186" i="208" s="1"/>
  <c r="AT190" i="208"/>
  <c r="AV190" i="208" s="1"/>
  <c r="AT194" i="208"/>
  <c r="AV194" i="208" s="1"/>
  <c r="AT198" i="208"/>
  <c r="AV198" i="208" s="1"/>
  <c r="AT202" i="208"/>
  <c r="AV202" i="208" s="1"/>
  <c r="AT206" i="208"/>
  <c r="AV206" i="208" s="1"/>
  <c r="AT210" i="208"/>
  <c r="AV210" i="208" s="1"/>
  <c r="AT214" i="208"/>
  <c r="AV214" i="208" s="1"/>
  <c r="AT218" i="208"/>
  <c r="AV218" i="208" s="1"/>
  <c r="AT222" i="208"/>
  <c r="AV222" i="208" s="1"/>
  <c r="AT226" i="208"/>
  <c r="AV226" i="208" s="1"/>
  <c r="AT230" i="208"/>
  <c r="AV230" i="208" s="1"/>
  <c r="AT234" i="208"/>
  <c r="AV234" i="208" s="1"/>
  <c r="AT238" i="208"/>
  <c r="AV238" i="208" s="1"/>
  <c r="AT242" i="208"/>
  <c r="AV242" i="208" s="1"/>
  <c r="AT246" i="208"/>
  <c r="AV246" i="208" s="1"/>
  <c r="AT250" i="208"/>
  <c r="AV250" i="208" s="1"/>
  <c r="AT254" i="208"/>
  <c r="AV254" i="208" s="1"/>
  <c r="AT258" i="208"/>
  <c r="AV258" i="208" s="1"/>
  <c r="AT262" i="208"/>
  <c r="AV262" i="208" s="1"/>
  <c r="AT216" i="208"/>
  <c r="AV216" i="208" s="1"/>
  <c r="AT220" i="208"/>
  <c r="AV220" i="208" s="1"/>
  <c r="AT224" i="208"/>
  <c r="AV224" i="208" s="1"/>
  <c r="AT228" i="208"/>
  <c r="AV228" i="208" s="1"/>
  <c r="AT232" i="208"/>
  <c r="AV232" i="208" s="1"/>
  <c r="AT236" i="208"/>
  <c r="AV236" i="208" s="1"/>
  <c r="AT240" i="208"/>
  <c r="AV240" i="208" s="1"/>
  <c r="AT244" i="208"/>
  <c r="AV244" i="208" s="1"/>
  <c r="AT248" i="208"/>
  <c r="AV248" i="208" s="1"/>
  <c r="AT252" i="208"/>
  <c r="AV252" i="208" s="1"/>
  <c r="AT256" i="208"/>
  <c r="AV256" i="208" s="1"/>
  <c r="AT260" i="208"/>
  <c r="AV260" i="208" s="1"/>
  <c r="AT266" i="208"/>
  <c r="AV266" i="208" s="1"/>
  <c r="AT265" i="208"/>
  <c r="AV265" i="208" s="1"/>
  <c r="AT140" i="208"/>
  <c r="AV140" i="208" s="1"/>
  <c r="AT139" i="208"/>
  <c r="AV139" i="208" s="1"/>
  <c r="AT136" i="208"/>
  <c r="AV136" i="208" s="1"/>
  <c r="AT131" i="208"/>
  <c r="AV131" i="208" s="1"/>
  <c r="AT135" i="208"/>
  <c r="AV135" i="208" s="1"/>
  <c r="AT133" i="208"/>
  <c r="AV133" i="208" s="1"/>
  <c r="AT137" i="208"/>
  <c r="AV137" i="208" s="1"/>
  <c r="AT141" i="208"/>
  <c r="AV141" i="208" s="1"/>
  <c r="AT264" i="208"/>
  <c r="AV264" i="208" s="1"/>
  <c r="AT130" i="208"/>
  <c r="AV130" i="208" s="1"/>
  <c r="AT134" i="208"/>
  <c r="AV134" i="208" s="1"/>
  <c r="AT138" i="208"/>
  <c r="AV138" i="208" s="1"/>
  <c r="AT129" i="208"/>
  <c r="AV129" i="208" s="1"/>
  <c r="AT128" i="208"/>
  <c r="AV128" i="208" s="1"/>
  <c r="AT132" i="208"/>
  <c r="AV132" i="208" s="1"/>
  <c r="AT267" i="208"/>
  <c r="AV267" i="208" s="1"/>
  <c r="AT165" i="208"/>
  <c r="AV165" i="208" s="1"/>
  <c r="AT169" i="208"/>
  <c r="AV169" i="208" s="1"/>
  <c r="AT173" i="208"/>
  <c r="AV173" i="208" s="1"/>
  <c r="AT177" i="208"/>
  <c r="AV177" i="208" s="1"/>
  <c r="AT181" i="208"/>
  <c r="AV181" i="208" s="1"/>
  <c r="AT185" i="208"/>
  <c r="AV185" i="208" s="1"/>
  <c r="AT189" i="208"/>
  <c r="AV189" i="208" s="1"/>
  <c r="AT193" i="208"/>
  <c r="AV193" i="208" s="1"/>
  <c r="AT197" i="208"/>
  <c r="AV197" i="208" s="1"/>
  <c r="AT201" i="208"/>
  <c r="AV201" i="208" s="1"/>
  <c r="AT205" i="208"/>
  <c r="AV205" i="208" s="1"/>
  <c r="AT209" i="208"/>
  <c r="AV209" i="208" s="1"/>
  <c r="AT164" i="208"/>
  <c r="AV164" i="208" s="1"/>
  <c r="AT168" i="208"/>
  <c r="AV168" i="208" s="1"/>
  <c r="AT172" i="208"/>
  <c r="AV172" i="208" s="1"/>
  <c r="AT176" i="208"/>
  <c r="AV176" i="208" s="1"/>
  <c r="AT180" i="208"/>
  <c r="AV180" i="208" s="1"/>
  <c r="AT184" i="208"/>
  <c r="AV184" i="208" s="1"/>
  <c r="AT188" i="208"/>
  <c r="AV188" i="208" s="1"/>
  <c r="AT192" i="208"/>
  <c r="AV192" i="208" s="1"/>
  <c r="AT196" i="208"/>
  <c r="AV196" i="208" s="1"/>
  <c r="AT200" i="208"/>
  <c r="AV200" i="208" s="1"/>
  <c r="AT204" i="208"/>
  <c r="AV204" i="208" s="1"/>
  <c r="AT208" i="208"/>
  <c r="AV208" i="208" s="1"/>
  <c r="AT212" i="208"/>
  <c r="AV212" i="208" s="1"/>
  <c r="I32" i="199" l="1"/>
  <c r="I27" i="199"/>
  <c r="I31" i="199"/>
  <c r="O1669" i="200"/>
  <c r="Q1669" i="200" s="1"/>
  <c r="O1663" i="200"/>
  <c r="Q1663" i="200" s="1"/>
  <c r="O1670" i="200"/>
  <c r="Q1670" i="200" s="1"/>
  <c r="O1668" i="200"/>
  <c r="Q1668" i="200" s="1"/>
  <c r="O1661" i="200"/>
  <c r="Q1661" i="200" s="1"/>
  <c r="E1702" i="200"/>
  <c r="E1703" i="200"/>
  <c r="E1701" i="200"/>
  <c r="Q1693" i="200"/>
  <c r="B1712" i="200"/>
  <c r="E1698" i="200"/>
  <c r="E1699" i="200"/>
  <c r="E1704" i="200"/>
  <c r="E1708" i="200"/>
  <c r="D1693" i="200"/>
  <c r="E1700" i="200"/>
  <c r="B1697" i="200"/>
  <c r="E1706" i="200"/>
  <c r="E1707" i="200"/>
  <c r="E1697" i="200"/>
  <c r="E1705" i="200"/>
  <c r="I1679" i="200"/>
  <c r="K1679" i="200" s="1"/>
  <c r="L1679" i="200"/>
  <c r="N1679" i="200" s="1"/>
  <c r="F1679" i="200"/>
  <c r="H1679" i="200" s="1"/>
  <c r="L1683" i="200"/>
  <c r="N1683" i="200" s="1"/>
  <c r="F1683" i="200"/>
  <c r="H1683" i="200" s="1"/>
  <c r="I1683" i="200"/>
  <c r="K1683" i="200" s="1"/>
  <c r="F1687" i="200"/>
  <c r="H1687" i="200" s="1"/>
  <c r="I1687" i="200"/>
  <c r="K1687" i="200" s="1"/>
  <c r="L1687" i="200"/>
  <c r="N1687" i="200" s="1"/>
  <c r="I1686" i="200"/>
  <c r="K1686" i="200" s="1"/>
  <c r="L1686" i="200"/>
  <c r="N1686" i="200" s="1"/>
  <c r="F1686" i="200"/>
  <c r="H1686" i="200" s="1"/>
  <c r="D1678" i="200"/>
  <c r="F1678" i="200"/>
  <c r="I1678" i="200"/>
  <c r="E1690" i="200"/>
  <c r="L1678" i="200"/>
  <c r="I1682" i="200"/>
  <c r="K1682" i="200" s="1"/>
  <c r="L1682" i="200"/>
  <c r="N1682" i="200" s="1"/>
  <c r="F1682" i="200"/>
  <c r="H1682" i="200" s="1"/>
  <c r="O1667" i="200"/>
  <c r="Q1667" i="200" s="1"/>
  <c r="L1671" i="200"/>
  <c r="N1659" i="200"/>
  <c r="O1664" i="200"/>
  <c r="Q1664" i="200" s="1"/>
  <c r="I1681" i="200"/>
  <c r="K1681" i="200" s="1"/>
  <c r="L1681" i="200"/>
  <c r="N1681" i="200" s="1"/>
  <c r="F1681" i="200"/>
  <c r="H1681" i="200" s="1"/>
  <c r="L1685" i="200"/>
  <c r="N1685" i="200" s="1"/>
  <c r="I1685" i="200"/>
  <c r="K1685" i="200" s="1"/>
  <c r="F1685" i="200"/>
  <c r="H1685" i="200" s="1"/>
  <c r="B1683" i="200"/>
  <c r="D1683" i="200" s="1"/>
  <c r="B1680" i="200"/>
  <c r="D1680" i="200" s="1"/>
  <c r="B1681" i="200"/>
  <c r="D1681" i="200" s="1"/>
  <c r="B1679" i="200"/>
  <c r="D1679" i="200" s="1"/>
  <c r="B1685" i="200"/>
  <c r="D1685" i="200" s="1"/>
  <c r="B1682" i="200"/>
  <c r="D1682" i="200" s="1"/>
  <c r="B1688" i="200"/>
  <c r="D1688" i="200" s="1"/>
  <c r="B1686" i="200"/>
  <c r="D1686" i="200" s="1"/>
  <c r="B1687" i="200"/>
  <c r="D1687" i="200" s="1"/>
  <c r="B1684" i="200"/>
  <c r="D1684" i="200" s="1"/>
  <c r="B1689" i="200"/>
  <c r="D1689" i="200" s="1"/>
  <c r="L1684" i="200"/>
  <c r="N1684" i="200" s="1"/>
  <c r="F1684" i="200"/>
  <c r="H1684" i="200" s="1"/>
  <c r="I1684" i="200"/>
  <c r="K1684" i="200" s="1"/>
  <c r="O1665" i="200"/>
  <c r="Q1665" i="200" s="1"/>
  <c r="O1666" i="200"/>
  <c r="Q1666" i="200" s="1"/>
  <c r="I1671" i="200"/>
  <c r="K1659" i="200"/>
  <c r="O1660" i="200"/>
  <c r="Q1660" i="200" s="1"/>
  <c r="L1689" i="200"/>
  <c r="N1689" i="200" s="1"/>
  <c r="F1689" i="200"/>
  <c r="H1689" i="200" s="1"/>
  <c r="I1689" i="200"/>
  <c r="K1689" i="200" s="1"/>
  <c r="I1680" i="200"/>
  <c r="K1680" i="200" s="1"/>
  <c r="F1680" i="200"/>
  <c r="H1680" i="200" s="1"/>
  <c r="L1680" i="200"/>
  <c r="N1680" i="200" s="1"/>
  <c r="I1688" i="200"/>
  <c r="K1688" i="200" s="1"/>
  <c r="F1688" i="200"/>
  <c r="H1688" i="200" s="1"/>
  <c r="L1688" i="200"/>
  <c r="N1688" i="200" s="1"/>
  <c r="O1640" i="200"/>
  <c r="Q1640" i="200" s="1"/>
  <c r="Q1652" i="200" s="1"/>
  <c r="O1662" i="200"/>
  <c r="Q1662" i="200" s="1"/>
  <c r="H1659" i="200"/>
  <c r="F1671" i="200"/>
  <c r="I36" i="199"/>
  <c r="I33" i="199"/>
  <c r="I29" i="199"/>
  <c r="E102" i="199"/>
  <c r="G102" i="199" s="1"/>
  <c r="E101" i="199"/>
  <c r="G101" i="199" s="1"/>
  <c r="B101" i="199"/>
  <c r="B110" i="199" s="1"/>
  <c r="D110" i="199" s="1"/>
  <c r="E106" i="199"/>
  <c r="E105" i="199"/>
  <c r="G105" i="199" s="1"/>
  <c r="E107" i="199"/>
  <c r="G107" i="199" s="1"/>
  <c r="E103" i="199"/>
  <c r="G103" i="199" s="1"/>
  <c r="E111" i="199"/>
  <c r="G111" i="199" s="1"/>
  <c r="D97" i="199"/>
  <c r="I97" i="199"/>
  <c r="B116" i="199"/>
  <c r="D116" i="199" s="1"/>
  <c r="E112" i="199"/>
  <c r="G112" i="199" s="1"/>
  <c r="G110" i="199"/>
  <c r="G109" i="199"/>
  <c r="G108" i="199"/>
  <c r="E129" i="199"/>
  <c r="E125" i="199"/>
  <c r="E121" i="199"/>
  <c r="E130" i="199"/>
  <c r="E126" i="199"/>
  <c r="E122" i="199"/>
  <c r="E127" i="199"/>
  <c r="E123" i="199"/>
  <c r="B120" i="199"/>
  <c r="E128" i="199"/>
  <c r="B135" i="199"/>
  <c r="E120" i="199"/>
  <c r="G106" i="199"/>
  <c r="G104" i="199"/>
  <c r="B71" i="199"/>
  <c r="D71" i="199" s="1"/>
  <c r="B67" i="199"/>
  <c r="D67" i="199" s="1"/>
  <c r="B74" i="199"/>
  <c r="D74" i="199" s="1"/>
  <c r="I74" i="199" s="1"/>
  <c r="B72" i="199"/>
  <c r="D72" i="199" s="1"/>
  <c r="B68" i="199"/>
  <c r="D68" i="199" s="1"/>
  <c r="B64" i="199"/>
  <c r="D64" i="199" s="1"/>
  <c r="B70" i="199"/>
  <c r="D70" i="199" s="1"/>
  <c r="B66" i="199"/>
  <c r="D66" i="199" s="1"/>
  <c r="B73" i="199"/>
  <c r="D73" i="199" s="1"/>
  <c r="B69" i="199"/>
  <c r="D69" i="199" s="1"/>
  <c r="B65" i="199"/>
  <c r="D65" i="199" s="1"/>
  <c r="G67" i="199"/>
  <c r="G68" i="199"/>
  <c r="G65" i="199"/>
  <c r="G69" i="199"/>
  <c r="E75" i="199"/>
  <c r="G63" i="199"/>
  <c r="D63" i="199"/>
  <c r="G70" i="199"/>
  <c r="E91" i="199"/>
  <c r="E87" i="199"/>
  <c r="E83" i="199"/>
  <c r="D78" i="199"/>
  <c r="E86" i="199"/>
  <c r="E92" i="199"/>
  <c r="E88" i="199"/>
  <c r="E84" i="199"/>
  <c r="E90" i="199"/>
  <c r="E93" i="199"/>
  <c r="E89" i="199"/>
  <c r="E85" i="199"/>
  <c r="B82" i="199"/>
  <c r="E82" i="199"/>
  <c r="I78" i="199"/>
  <c r="G66" i="199"/>
  <c r="G71" i="199"/>
  <c r="G72" i="199"/>
  <c r="G73" i="199"/>
  <c r="G64" i="199"/>
  <c r="G51" i="199"/>
  <c r="G52" i="199"/>
  <c r="G55" i="199"/>
  <c r="G47" i="199"/>
  <c r="G48" i="199"/>
  <c r="B45" i="199"/>
  <c r="D45" i="199" s="1"/>
  <c r="I45" i="199" s="1"/>
  <c r="B49" i="199"/>
  <c r="D49" i="199" s="1"/>
  <c r="I49" i="199" s="1"/>
  <c r="B53" i="199"/>
  <c r="D53" i="199" s="1"/>
  <c r="I53" i="199" s="1"/>
  <c r="B48" i="199"/>
  <c r="D48" i="199" s="1"/>
  <c r="B52" i="199"/>
  <c r="D52" i="199" s="1"/>
  <c r="I52" i="199" s="1"/>
  <c r="B51" i="199"/>
  <c r="D51" i="199" s="1"/>
  <c r="B50" i="199"/>
  <c r="D50" i="199" s="1"/>
  <c r="I50" i="199" s="1"/>
  <c r="B47" i="199"/>
  <c r="D47" i="199" s="1"/>
  <c r="B55" i="199"/>
  <c r="D55" i="199" s="1"/>
  <c r="B54" i="199"/>
  <c r="D54" i="199" s="1"/>
  <c r="I54" i="199" s="1"/>
  <c r="B46" i="199"/>
  <c r="D46" i="199" s="1"/>
  <c r="I46" i="199" s="1"/>
  <c r="E56" i="199"/>
  <c r="G44" i="199"/>
  <c r="D44" i="199"/>
  <c r="I25" i="199"/>
  <c r="D101" i="199" l="1"/>
  <c r="B102" i="199"/>
  <c r="D102" i="199" s="1"/>
  <c r="I102" i="199" s="1"/>
  <c r="O1659" i="200"/>
  <c r="Q1659" i="200" s="1"/>
  <c r="Q1671" i="200" s="1"/>
  <c r="O1685" i="200"/>
  <c r="Q1685" i="200" s="1"/>
  <c r="O1679" i="200"/>
  <c r="O1688" i="200"/>
  <c r="Q1688" i="200" s="1"/>
  <c r="O1681" i="200"/>
  <c r="Q1681" i="200" s="1"/>
  <c r="O1682" i="200"/>
  <c r="Q1682" i="200" s="1"/>
  <c r="O1686" i="200"/>
  <c r="I1690" i="200"/>
  <c r="K1678" i="200"/>
  <c r="O1683" i="200"/>
  <c r="Q1683" i="200" s="1"/>
  <c r="F1707" i="200"/>
  <c r="H1707" i="200" s="1"/>
  <c r="I1707" i="200"/>
  <c r="K1707" i="200" s="1"/>
  <c r="L1707" i="200"/>
  <c r="N1707" i="200" s="1"/>
  <c r="F1698" i="200"/>
  <c r="H1698" i="200" s="1"/>
  <c r="I1698" i="200"/>
  <c r="K1698" i="200" s="1"/>
  <c r="L1698" i="200"/>
  <c r="N1698" i="200" s="1"/>
  <c r="L1703" i="200"/>
  <c r="N1703" i="200" s="1"/>
  <c r="F1703" i="200"/>
  <c r="H1703" i="200" s="1"/>
  <c r="I1703" i="200"/>
  <c r="K1703" i="200" s="1"/>
  <c r="H1678" i="200"/>
  <c r="F1690" i="200"/>
  <c r="O1687" i="200"/>
  <c r="Q1687" i="200" s="1"/>
  <c r="F1706" i="200"/>
  <c r="H1706" i="200" s="1"/>
  <c r="I1706" i="200"/>
  <c r="K1706" i="200" s="1"/>
  <c r="L1706" i="200"/>
  <c r="N1706" i="200" s="1"/>
  <c r="I1708" i="200"/>
  <c r="K1708" i="200" s="1"/>
  <c r="F1708" i="200"/>
  <c r="H1708" i="200" s="1"/>
  <c r="L1708" i="200"/>
  <c r="N1708" i="200" s="1"/>
  <c r="E1717" i="200"/>
  <c r="E1716" i="200"/>
  <c r="E1726" i="200"/>
  <c r="E1723" i="200"/>
  <c r="B1731" i="200"/>
  <c r="D1712" i="200"/>
  <c r="E1724" i="200"/>
  <c r="E1720" i="200"/>
  <c r="E1725" i="200"/>
  <c r="E1727" i="200"/>
  <c r="E1719" i="200"/>
  <c r="Q1712" i="200"/>
  <c r="E1721" i="200"/>
  <c r="E1722" i="200"/>
  <c r="B1716" i="200"/>
  <c r="E1718" i="200"/>
  <c r="I1702" i="200"/>
  <c r="K1702" i="200" s="1"/>
  <c r="L1702" i="200"/>
  <c r="N1702" i="200" s="1"/>
  <c r="F1702" i="200"/>
  <c r="H1702" i="200" s="1"/>
  <c r="O1680" i="200"/>
  <c r="Q1680" i="200" s="1"/>
  <c r="O1689" i="200"/>
  <c r="Q1689" i="200" s="1"/>
  <c r="O1684" i="200"/>
  <c r="Q1684" i="200" s="1"/>
  <c r="L1690" i="200"/>
  <c r="N1678" i="200"/>
  <c r="I1705" i="200"/>
  <c r="K1705" i="200" s="1"/>
  <c r="F1705" i="200"/>
  <c r="H1705" i="200" s="1"/>
  <c r="L1705" i="200"/>
  <c r="N1705" i="200" s="1"/>
  <c r="B1699" i="200"/>
  <c r="D1699" i="200" s="1"/>
  <c r="B1705" i="200"/>
  <c r="D1705" i="200" s="1"/>
  <c r="B1702" i="200"/>
  <c r="D1702" i="200" s="1"/>
  <c r="B1708" i="200"/>
  <c r="D1708" i="200" s="1"/>
  <c r="B1706" i="200"/>
  <c r="D1706" i="200" s="1"/>
  <c r="B1707" i="200"/>
  <c r="D1707" i="200" s="1"/>
  <c r="B1704" i="200"/>
  <c r="D1704" i="200" s="1"/>
  <c r="B1698" i="200"/>
  <c r="D1698" i="200" s="1"/>
  <c r="B1703" i="200"/>
  <c r="D1703" i="200" s="1"/>
  <c r="B1700" i="200"/>
  <c r="D1700" i="200" s="1"/>
  <c r="B1701" i="200"/>
  <c r="D1701" i="200" s="1"/>
  <c r="I1704" i="200"/>
  <c r="K1704" i="200" s="1"/>
  <c r="L1704" i="200"/>
  <c r="N1704" i="200" s="1"/>
  <c r="F1704" i="200"/>
  <c r="H1704" i="200" s="1"/>
  <c r="Q1686" i="200"/>
  <c r="Q1679" i="200"/>
  <c r="E1709" i="200"/>
  <c r="I1697" i="200"/>
  <c r="L1697" i="200"/>
  <c r="F1697" i="200"/>
  <c r="D1697" i="200"/>
  <c r="I1700" i="200"/>
  <c r="K1700" i="200" s="1"/>
  <c r="F1700" i="200"/>
  <c r="H1700" i="200" s="1"/>
  <c r="L1700" i="200"/>
  <c r="N1700" i="200" s="1"/>
  <c r="I1699" i="200"/>
  <c r="K1699" i="200" s="1"/>
  <c r="L1699" i="200"/>
  <c r="N1699" i="200" s="1"/>
  <c r="F1699" i="200"/>
  <c r="H1699" i="200" s="1"/>
  <c r="F1701" i="200"/>
  <c r="H1701" i="200" s="1"/>
  <c r="I1701" i="200"/>
  <c r="K1701" i="200" s="1"/>
  <c r="L1701" i="200"/>
  <c r="N1701" i="200" s="1"/>
  <c r="B112" i="199"/>
  <c r="B108" i="199"/>
  <c r="D108" i="199" s="1"/>
  <c r="I108" i="199" s="1"/>
  <c r="B106" i="199"/>
  <c r="D106" i="199" s="1"/>
  <c r="I106" i="199" s="1"/>
  <c r="B103" i="199"/>
  <c r="D103" i="199" s="1"/>
  <c r="I103" i="199" s="1"/>
  <c r="B105" i="199"/>
  <c r="D105" i="199" s="1"/>
  <c r="I105" i="199" s="1"/>
  <c r="B111" i="199"/>
  <c r="D111" i="199" s="1"/>
  <c r="I111" i="199" s="1"/>
  <c r="B109" i="199"/>
  <c r="D109" i="199" s="1"/>
  <c r="I109" i="199" s="1"/>
  <c r="I37" i="199"/>
  <c r="D112" i="199"/>
  <c r="I112" i="199" s="1"/>
  <c r="I72" i="199"/>
  <c r="I73" i="199"/>
  <c r="I47" i="199"/>
  <c r="I67" i="199"/>
  <c r="I48" i="199"/>
  <c r="I110" i="199"/>
  <c r="I55" i="199"/>
  <c r="E113" i="199"/>
  <c r="I70" i="199"/>
  <c r="I69" i="199"/>
  <c r="I64" i="199"/>
  <c r="I44" i="199"/>
  <c r="I51" i="199"/>
  <c r="E124" i="199"/>
  <c r="G124" i="199" s="1"/>
  <c r="I116" i="199"/>
  <c r="E131" i="199"/>
  <c r="G131" i="199" s="1"/>
  <c r="B104" i="199"/>
  <c r="D104" i="199" s="1"/>
  <c r="I104" i="199" s="1"/>
  <c r="B107" i="199"/>
  <c r="D107" i="199" s="1"/>
  <c r="I107" i="199" s="1"/>
  <c r="I63" i="199"/>
  <c r="I65" i="199"/>
  <c r="I68" i="199"/>
  <c r="I71" i="199"/>
  <c r="I101" i="199"/>
  <c r="D120" i="199"/>
  <c r="G120" i="199"/>
  <c r="B130" i="199"/>
  <c r="D130" i="199" s="1"/>
  <c r="B126" i="199"/>
  <c r="D126" i="199" s="1"/>
  <c r="B122" i="199"/>
  <c r="D122" i="199" s="1"/>
  <c r="B131" i="199"/>
  <c r="B127" i="199"/>
  <c r="D127" i="199" s="1"/>
  <c r="B123" i="199"/>
  <c r="D123" i="199" s="1"/>
  <c r="B128" i="199"/>
  <c r="D128" i="199" s="1"/>
  <c r="B124" i="199"/>
  <c r="B121" i="199"/>
  <c r="D121" i="199" s="1"/>
  <c r="B125" i="199"/>
  <c r="D125" i="199" s="1"/>
  <c r="B129" i="199"/>
  <c r="D129" i="199" s="1"/>
  <c r="G122" i="199"/>
  <c r="G121" i="199"/>
  <c r="E150" i="199"/>
  <c r="E146" i="199"/>
  <c r="E142" i="199"/>
  <c r="B139" i="199"/>
  <c r="B154" i="199"/>
  <c r="B173" i="199" s="1"/>
  <c r="E147" i="199"/>
  <c r="E143" i="199"/>
  <c r="E139" i="199"/>
  <c r="I135" i="199"/>
  <c r="E148" i="199"/>
  <c r="E144" i="199"/>
  <c r="E140" i="199"/>
  <c r="D135" i="199"/>
  <c r="E145" i="199"/>
  <c r="E149" i="199"/>
  <c r="E141" i="199"/>
  <c r="G123" i="199"/>
  <c r="G126" i="199"/>
  <c r="G125" i="199"/>
  <c r="G128" i="199"/>
  <c r="G127" i="199"/>
  <c r="G130" i="199"/>
  <c r="G129" i="199"/>
  <c r="I66" i="199"/>
  <c r="G85" i="199"/>
  <c r="G84" i="199"/>
  <c r="G89" i="199"/>
  <c r="G88" i="199"/>
  <c r="G83" i="199"/>
  <c r="D82" i="199"/>
  <c r="G82" i="199"/>
  <c r="E94" i="199"/>
  <c r="G93" i="199"/>
  <c r="G92" i="199"/>
  <c r="G87" i="199"/>
  <c r="B92" i="199"/>
  <c r="D92" i="199" s="1"/>
  <c r="B88" i="199"/>
  <c r="D88" i="199" s="1"/>
  <c r="B84" i="199"/>
  <c r="D84" i="199" s="1"/>
  <c r="B93" i="199"/>
  <c r="D93" i="199" s="1"/>
  <c r="B89" i="199"/>
  <c r="D89" i="199" s="1"/>
  <c r="B85" i="199"/>
  <c r="D85" i="199" s="1"/>
  <c r="I85" i="199" s="1"/>
  <c r="B91" i="199"/>
  <c r="D91" i="199" s="1"/>
  <c r="B83" i="199"/>
  <c r="D83" i="199" s="1"/>
  <c r="B90" i="199"/>
  <c r="D90" i="199" s="1"/>
  <c r="B86" i="199"/>
  <c r="D86" i="199" s="1"/>
  <c r="B87" i="199"/>
  <c r="D87" i="199" s="1"/>
  <c r="G90" i="199"/>
  <c r="G86" i="199"/>
  <c r="G91" i="199"/>
  <c r="D124" i="199" l="1"/>
  <c r="O1698" i="200"/>
  <c r="Q1698" i="200" s="1"/>
  <c r="O1700" i="200"/>
  <c r="Q1700" i="200" s="1"/>
  <c r="O1705" i="200"/>
  <c r="Q1705" i="200" s="1"/>
  <c r="O1703" i="200"/>
  <c r="Q1703" i="200" s="1"/>
  <c r="L1709" i="200"/>
  <c r="N1697" i="200"/>
  <c r="L1722" i="200"/>
  <c r="N1722" i="200" s="1"/>
  <c r="I1722" i="200"/>
  <c r="K1722" i="200" s="1"/>
  <c r="F1722" i="200"/>
  <c r="H1722" i="200" s="1"/>
  <c r="L1727" i="200"/>
  <c r="N1727" i="200" s="1"/>
  <c r="F1727" i="200"/>
  <c r="H1727" i="200" s="1"/>
  <c r="I1727" i="200"/>
  <c r="K1727" i="200" s="1"/>
  <c r="F1716" i="200"/>
  <c r="L1716" i="200"/>
  <c r="I1716" i="200"/>
  <c r="D1716" i="200"/>
  <c r="E1728" i="200"/>
  <c r="K1697" i="200"/>
  <c r="I1709" i="200"/>
  <c r="O1704" i="200"/>
  <c r="Q1704" i="200" s="1"/>
  <c r="F1721" i="200"/>
  <c r="H1721" i="200" s="1"/>
  <c r="I1721" i="200"/>
  <c r="K1721" i="200" s="1"/>
  <c r="L1721" i="200"/>
  <c r="N1721" i="200" s="1"/>
  <c r="I1725" i="200"/>
  <c r="K1725" i="200" s="1"/>
  <c r="F1725" i="200"/>
  <c r="H1725" i="200" s="1"/>
  <c r="L1725" i="200"/>
  <c r="N1725" i="200" s="1"/>
  <c r="E1737" i="200"/>
  <c r="E1743" i="200"/>
  <c r="E1744" i="200"/>
  <c r="E1742" i="200"/>
  <c r="E1746" i="200"/>
  <c r="E1738" i="200"/>
  <c r="E1739" i="200"/>
  <c r="Q1731" i="200"/>
  <c r="E1745" i="200"/>
  <c r="E1740" i="200"/>
  <c r="D1731" i="200"/>
  <c r="E1735" i="200"/>
  <c r="E1741" i="200"/>
  <c r="B1735" i="200"/>
  <c r="B1750" i="200"/>
  <c r="E1736" i="200"/>
  <c r="L1717" i="200"/>
  <c r="N1717" i="200" s="1"/>
  <c r="I1717" i="200"/>
  <c r="K1717" i="200" s="1"/>
  <c r="F1717" i="200"/>
  <c r="H1717" i="200" s="1"/>
  <c r="O1701" i="200"/>
  <c r="Q1701" i="200" s="1"/>
  <c r="F1718" i="200"/>
  <c r="H1718" i="200" s="1"/>
  <c r="L1718" i="200"/>
  <c r="N1718" i="200" s="1"/>
  <c r="I1718" i="200"/>
  <c r="K1718" i="200" s="1"/>
  <c r="L1720" i="200"/>
  <c r="N1720" i="200" s="1"/>
  <c r="I1720" i="200"/>
  <c r="K1720" i="200" s="1"/>
  <c r="F1720" i="200"/>
  <c r="H1720" i="200" s="1"/>
  <c r="F1723" i="200"/>
  <c r="H1723" i="200" s="1"/>
  <c r="I1723" i="200"/>
  <c r="K1723" i="200" s="1"/>
  <c r="L1723" i="200"/>
  <c r="N1723" i="200" s="1"/>
  <c r="O1678" i="200"/>
  <c r="Q1678" i="200" s="1"/>
  <c r="Q1690" i="200" s="1"/>
  <c r="O1699" i="200"/>
  <c r="Q1699" i="200" s="1"/>
  <c r="H1697" i="200"/>
  <c r="O1697" i="200" s="1"/>
  <c r="Q1697" i="200" s="1"/>
  <c r="F1709" i="200"/>
  <c r="O1702" i="200"/>
  <c r="Q1702" i="200" s="1"/>
  <c r="B1726" i="200"/>
  <c r="D1726" i="200" s="1"/>
  <c r="B1719" i="200"/>
  <c r="D1719" i="200" s="1"/>
  <c r="B1717" i="200"/>
  <c r="D1717" i="200" s="1"/>
  <c r="B1722" i="200"/>
  <c r="D1722" i="200" s="1"/>
  <c r="B1727" i="200"/>
  <c r="D1727" i="200" s="1"/>
  <c r="B1725" i="200"/>
  <c r="D1725" i="200" s="1"/>
  <c r="B1718" i="200"/>
  <c r="D1718" i="200" s="1"/>
  <c r="B1721" i="200"/>
  <c r="D1721" i="200" s="1"/>
  <c r="B1720" i="200"/>
  <c r="D1720" i="200" s="1"/>
  <c r="B1724" i="200"/>
  <c r="D1724" i="200" s="1"/>
  <c r="B1723" i="200"/>
  <c r="D1723" i="200" s="1"/>
  <c r="F1719" i="200"/>
  <c r="H1719" i="200" s="1"/>
  <c r="I1719" i="200"/>
  <c r="K1719" i="200" s="1"/>
  <c r="L1719" i="200"/>
  <c r="N1719" i="200" s="1"/>
  <c r="I1724" i="200"/>
  <c r="K1724" i="200" s="1"/>
  <c r="F1724" i="200"/>
  <c r="H1724" i="200" s="1"/>
  <c r="L1724" i="200"/>
  <c r="N1724" i="200" s="1"/>
  <c r="L1726" i="200"/>
  <c r="N1726" i="200" s="1"/>
  <c r="F1726" i="200"/>
  <c r="H1726" i="200" s="1"/>
  <c r="I1726" i="200"/>
  <c r="K1726" i="200" s="1"/>
  <c r="O1708" i="200"/>
  <c r="Q1708" i="200" s="1"/>
  <c r="O1706" i="200"/>
  <c r="Q1706" i="200" s="1"/>
  <c r="O1707" i="200"/>
  <c r="Q1707" i="200" s="1"/>
  <c r="I56" i="199"/>
  <c r="E132" i="199"/>
  <c r="I87" i="199"/>
  <c r="I122" i="199"/>
  <c r="D131" i="199"/>
  <c r="I131" i="199" s="1"/>
  <c r="I90" i="199"/>
  <c r="I89" i="199"/>
  <c r="I91" i="199"/>
  <c r="I75" i="199"/>
  <c r="I92" i="199"/>
  <c r="I83" i="199"/>
  <c r="I93" i="199"/>
  <c r="I113" i="199"/>
  <c r="I84" i="199"/>
  <c r="I127" i="199"/>
  <c r="I86" i="199"/>
  <c r="I88" i="199"/>
  <c r="I128" i="199"/>
  <c r="I123" i="199"/>
  <c r="E187" i="199"/>
  <c r="G187" i="199" s="1"/>
  <c r="E186" i="199"/>
  <c r="E177" i="199"/>
  <c r="E183" i="199"/>
  <c r="G183" i="199" s="1"/>
  <c r="B192" i="199"/>
  <c r="E179" i="199"/>
  <c r="E178" i="199"/>
  <c r="G178" i="199" s="1"/>
  <c r="I173" i="199"/>
  <c r="B177" i="199"/>
  <c r="E182" i="199"/>
  <c r="E188" i="199"/>
  <c r="E184" i="199"/>
  <c r="G184" i="199" s="1"/>
  <c r="D173" i="199"/>
  <c r="E180" i="199"/>
  <c r="E181" i="199"/>
  <c r="E185" i="199"/>
  <c r="I124" i="199"/>
  <c r="G141" i="199"/>
  <c r="E151" i="199"/>
  <c r="D139" i="199"/>
  <c r="G139" i="199"/>
  <c r="I126" i="199"/>
  <c r="G144" i="199"/>
  <c r="G142" i="199"/>
  <c r="I130" i="199"/>
  <c r="I125" i="199"/>
  <c r="E167" i="199"/>
  <c r="E163" i="199"/>
  <c r="E159" i="199"/>
  <c r="D154" i="199"/>
  <c r="E166" i="199"/>
  <c r="E168" i="199"/>
  <c r="E164" i="199"/>
  <c r="E160" i="199"/>
  <c r="E162" i="199"/>
  <c r="E169" i="199"/>
  <c r="E165" i="199"/>
  <c r="E161" i="199"/>
  <c r="B158" i="199"/>
  <c r="E158" i="199"/>
  <c r="I154" i="199"/>
  <c r="G150" i="199"/>
  <c r="G140" i="199"/>
  <c r="B147" i="199"/>
  <c r="D147" i="199" s="1"/>
  <c r="B143" i="199"/>
  <c r="D143" i="199" s="1"/>
  <c r="B148" i="199"/>
  <c r="D148" i="199" s="1"/>
  <c r="B144" i="199"/>
  <c r="D144" i="199" s="1"/>
  <c r="I144" i="199" s="1"/>
  <c r="B140" i="199"/>
  <c r="D140" i="199" s="1"/>
  <c r="B149" i="199"/>
  <c r="D149" i="199" s="1"/>
  <c r="B145" i="199"/>
  <c r="B141" i="199"/>
  <c r="D141" i="199" s="1"/>
  <c r="B150" i="199"/>
  <c r="D150" i="199" s="1"/>
  <c r="B142" i="199"/>
  <c r="D142" i="199" s="1"/>
  <c r="B146" i="199"/>
  <c r="D146" i="199" s="1"/>
  <c r="I129" i="199"/>
  <c r="G149" i="199"/>
  <c r="G143" i="199"/>
  <c r="D145" i="199"/>
  <c r="G145" i="199"/>
  <c r="G148" i="199"/>
  <c r="G147" i="199"/>
  <c r="G146" i="199"/>
  <c r="I121" i="199"/>
  <c r="I120" i="199"/>
  <c r="I82" i="199"/>
  <c r="O1724" i="200" l="1"/>
  <c r="Q1724" i="200" s="1"/>
  <c r="O1721" i="200"/>
  <c r="O1719" i="200"/>
  <c r="Q1719" i="200" s="1"/>
  <c r="O1720" i="200"/>
  <c r="Q1720" i="200" s="1"/>
  <c r="Q1709" i="200"/>
  <c r="F1736" i="200"/>
  <c r="H1736" i="200" s="1"/>
  <c r="I1736" i="200"/>
  <c r="K1736" i="200" s="1"/>
  <c r="L1736" i="200"/>
  <c r="N1736" i="200" s="1"/>
  <c r="D1735" i="200"/>
  <c r="E1747" i="200"/>
  <c r="L1735" i="200"/>
  <c r="F1735" i="200"/>
  <c r="I1735" i="200"/>
  <c r="F1742" i="200"/>
  <c r="H1742" i="200" s="1"/>
  <c r="L1742" i="200"/>
  <c r="N1742" i="200" s="1"/>
  <c r="I1742" i="200"/>
  <c r="K1742" i="200" s="1"/>
  <c r="O1723" i="200"/>
  <c r="Q1723" i="200" s="1"/>
  <c r="O1717" i="200"/>
  <c r="Q1717" i="200" s="1"/>
  <c r="E1757" i="200"/>
  <c r="E1764" i="200"/>
  <c r="D1750" i="200"/>
  <c r="E1759" i="200"/>
  <c r="B1754" i="200"/>
  <c r="E1760" i="200"/>
  <c r="B1769" i="200"/>
  <c r="Q1750" i="200"/>
  <c r="E1765" i="200"/>
  <c r="E1763" i="200"/>
  <c r="E1755" i="200"/>
  <c r="E1762" i="200"/>
  <c r="E1761" i="200"/>
  <c r="E1758" i="200"/>
  <c r="E1754" i="200"/>
  <c r="E1756" i="200"/>
  <c r="I1739" i="200"/>
  <c r="K1739" i="200" s="1"/>
  <c r="L1739" i="200"/>
  <c r="N1739" i="200" s="1"/>
  <c r="F1739" i="200"/>
  <c r="H1739" i="200" s="1"/>
  <c r="I1744" i="200"/>
  <c r="K1744" i="200" s="1"/>
  <c r="F1744" i="200"/>
  <c r="H1744" i="200" s="1"/>
  <c r="L1744" i="200"/>
  <c r="N1744" i="200" s="1"/>
  <c r="O1725" i="200"/>
  <c r="Q1725" i="200" s="1"/>
  <c r="Q1721" i="200"/>
  <c r="K1716" i="200"/>
  <c r="I1728" i="200"/>
  <c r="O1727" i="200"/>
  <c r="Q1727" i="200" s="1"/>
  <c r="B1738" i="200"/>
  <c r="D1738" i="200" s="1"/>
  <c r="B1740" i="200"/>
  <c r="D1740" i="200" s="1"/>
  <c r="B1739" i="200"/>
  <c r="D1739" i="200" s="1"/>
  <c r="B1743" i="200"/>
  <c r="D1743" i="200" s="1"/>
  <c r="B1741" i="200"/>
  <c r="D1741" i="200" s="1"/>
  <c r="B1746" i="200"/>
  <c r="D1746" i="200" s="1"/>
  <c r="B1737" i="200"/>
  <c r="D1737" i="200" s="1"/>
  <c r="B1736" i="200"/>
  <c r="D1736" i="200" s="1"/>
  <c r="B1742" i="200"/>
  <c r="D1742" i="200" s="1"/>
  <c r="B1745" i="200"/>
  <c r="D1745" i="200" s="1"/>
  <c r="B1744" i="200"/>
  <c r="D1744" i="200" s="1"/>
  <c r="L1740" i="200"/>
  <c r="N1740" i="200" s="1"/>
  <c r="F1740" i="200"/>
  <c r="H1740" i="200" s="1"/>
  <c r="I1740" i="200"/>
  <c r="K1740" i="200" s="1"/>
  <c r="I1738" i="200"/>
  <c r="K1738" i="200" s="1"/>
  <c r="L1738" i="200"/>
  <c r="N1738" i="200" s="1"/>
  <c r="F1738" i="200"/>
  <c r="H1738" i="200" s="1"/>
  <c r="F1743" i="200"/>
  <c r="H1743" i="200" s="1"/>
  <c r="I1743" i="200"/>
  <c r="K1743" i="200" s="1"/>
  <c r="L1743" i="200"/>
  <c r="N1743" i="200" s="1"/>
  <c r="L1728" i="200"/>
  <c r="N1716" i="200"/>
  <c r="O1726" i="200"/>
  <c r="Q1726" i="200" s="1"/>
  <c r="O1718" i="200"/>
  <c r="Q1718" i="200" s="1"/>
  <c r="I1741" i="200"/>
  <c r="K1741" i="200" s="1"/>
  <c r="F1741" i="200"/>
  <c r="H1741" i="200" s="1"/>
  <c r="L1741" i="200"/>
  <c r="N1741" i="200" s="1"/>
  <c r="L1745" i="200"/>
  <c r="N1745" i="200" s="1"/>
  <c r="F1745" i="200"/>
  <c r="H1745" i="200" s="1"/>
  <c r="I1745" i="200"/>
  <c r="K1745" i="200" s="1"/>
  <c r="I1746" i="200"/>
  <c r="K1746" i="200" s="1"/>
  <c r="F1746" i="200"/>
  <c r="H1746" i="200" s="1"/>
  <c r="L1746" i="200"/>
  <c r="N1746" i="200" s="1"/>
  <c r="I1737" i="200"/>
  <c r="K1737" i="200" s="1"/>
  <c r="L1737" i="200"/>
  <c r="N1737" i="200" s="1"/>
  <c r="F1737" i="200"/>
  <c r="H1737" i="200" s="1"/>
  <c r="H1716" i="200"/>
  <c r="F1728" i="200"/>
  <c r="O1722" i="200"/>
  <c r="Q1722" i="200" s="1"/>
  <c r="I140" i="199"/>
  <c r="I94" i="199"/>
  <c r="I141" i="199"/>
  <c r="I146" i="199"/>
  <c r="I148" i="199"/>
  <c r="I132" i="199"/>
  <c r="I142" i="199"/>
  <c r="I149" i="199"/>
  <c r="G185" i="199"/>
  <c r="I143" i="199"/>
  <c r="G181" i="199"/>
  <c r="G188" i="199"/>
  <c r="E189" i="199"/>
  <c r="D177" i="199"/>
  <c r="G177" i="199"/>
  <c r="I150" i="199"/>
  <c r="G180" i="199"/>
  <c r="G182" i="199"/>
  <c r="G179" i="199"/>
  <c r="G186" i="199"/>
  <c r="B185" i="199"/>
  <c r="D185" i="199" s="1"/>
  <c r="B188" i="199"/>
  <c r="D188" i="199" s="1"/>
  <c r="B179" i="199"/>
  <c r="D179" i="199" s="1"/>
  <c r="B186" i="199"/>
  <c r="D186" i="199" s="1"/>
  <c r="I186" i="199" s="1"/>
  <c r="B184" i="199"/>
  <c r="D184" i="199" s="1"/>
  <c r="I184" i="199" s="1"/>
  <c r="B180" i="199"/>
  <c r="D180" i="199" s="1"/>
  <c r="B187" i="199"/>
  <c r="D187" i="199" s="1"/>
  <c r="I187" i="199" s="1"/>
  <c r="B182" i="199"/>
  <c r="D182" i="199" s="1"/>
  <c r="B178" i="199"/>
  <c r="D178" i="199" s="1"/>
  <c r="I178" i="199" s="1"/>
  <c r="B183" i="199"/>
  <c r="D183" i="199" s="1"/>
  <c r="I183" i="199" s="1"/>
  <c r="B181" i="199"/>
  <c r="D181" i="199" s="1"/>
  <c r="I181" i="199" s="1"/>
  <c r="E207" i="199"/>
  <c r="E198" i="199"/>
  <c r="E205" i="199"/>
  <c r="G205" i="199" s="1"/>
  <c r="D192" i="199"/>
  <c r="B211" i="199"/>
  <c r="E203" i="199"/>
  <c r="G203" i="199" s="1"/>
  <c r="E197" i="199"/>
  <c r="G197" i="199" s="1"/>
  <c r="E202" i="199"/>
  <c r="G202" i="199" s="1"/>
  <c r="E204" i="199"/>
  <c r="E199" i="199"/>
  <c r="I192" i="199"/>
  <c r="E201" i="199"/>
  <c r="E200" i="199"/>
  <c r="B196" i="199"/>
  <c r="E206" i="199"/>
  <c r="G206" i="199" s="1"/>
  <c r="E196" i="199"/>
  <c r="B168" i="199"/>
  <c r="D168" i="199" s="1"/>
  <c r="B164" i="199"/>
  <c r="D164" i="199" s="1"/>
  <c r="B160" i="199"/>
  <c r="D160" i="199" s="1"/>
  <c r="B167" i="199"/>
  <c r="D167" i="199" s="1"/>
  <c r="B163" i="199"/>
  <c r="B169" i="199"/>
  <c r="D169" i="199" s="1"/>
  <c r="B165" i="199"/>
  <c r="D165" i="199" s="1"/>
  <c r="B161" i="199"/>
  <c r="D161" i="199" s="1"/>
  <c r="B166" i="199"/>
  <c r="D166" i="199" s="1"/>
  <c r="B162" i="199"/>
  <c r="D162" i="199" s="1"/>
  <c r="B159" i="199"/>
  <c r="D159" i="199" s="1"/>
  <c r="G162" i="199"/>
  <c r="G167" i="199"/>
  <c r="I147" i="199"/>
  <c r="G161" i="199"/>
  <c r="G160" i="199"/>
  <c r="I139" i="199"/>
  <c r="G165" i="199"/>
  <c r="G164" i="199"/>
  <c r="G159" i="199"/>
  <c r="G166" i="199"/>
  <c r="I145" i="199"/>
  <c r="D158" i="199"/>
  <c r="G158" i="199"/>
  <c r="E170" i="199"/>
  <c r="G169" i="199"/>
  <c r="G168" i="199"/>
  <c r="D163" i="199"/>
  <c r="G163" i="199"/>
  <c r="O1716" i="200" l="1"/>
  <c r="Q1716" i="200" s="1"/>
  <c r="O1742" i="200"/>
  <c r="O1736" i="200"/>
  <c r="Q1736" i="200" s="1"/>
  <c r="O1737" i="200"/>
  <c r="Q1737" i="200" s="1"/>
  <c r="O1746" i="200"/>
  <c r="Q1746" i="200" s="1"/>
  <c r="O1739" i="200"/>
  <c r="Q1739" i="200" s="1"/>
  <c r="O1741" i="200"/>
  <c r="Q1741" i="200" s="1"/>
  <c r="O1743" i="200"/>
  <c r="Q1743" i="200" s="1"/>
  <c r="O1744" i="200"/>
  <c r="Q1744" i="200" s="1"/>
  <c r="I1761" i="200"/>
  <c r="K1761" i="200" s="1"/>
  <c r="F1761" i="200"/>
  <c r="H1761" i="200" s="1"/>
  <c r="L1761" i="200"/>
  <c r="N1761" i="200" s="1"/>
  <c r="L1765" i="200"/>
  <c r="N1765" i="200" s="1"/>
  <c r="F1765" i="200"/>
  <c r="H1765" i="200" s="1"/>
  <c r="I1765" i="200"/>
  <c r="K1765" i="200" s="1"/>
  <c r="B1760" i="200"/>
  <c r="D1760" i="200" s="1"/>
  <c r="B1764" i="200"/>
  <c r="D1764" i="200" s="1"/>
  <c r="B1762" i="200"/>
  <c r="D1762" i="200" s="1"/>
  <c r="B1755" i="200"/>
  <c r="D1755" i="200" s="1"/>
  <c r="B1759" i="200"/>
  <c r="D1759" i="200" s="1"/>
  <c r="B1758" i="200"/>
  <c r="D1758" i="200" s="1"/>
  <c r="B1763" i="200"/>
  <c r="D1763" i="200" s="1"/>
  <c r="B1761" i="200"/>
  <c r="D1761" i="200" s="1"/>
  <c r="B1765" i="200"/>
  <c r="D1765" i="200" s="1"/>
  <c r="B1757" i="200"/>
  <c r="D1757" i="200" s="1"/>
  <c r="B1756" i="200"/>
  <c r="D1756" i="200" s="1"/>
  <c r="L1757" i="200"/>
  <c r="N1757" i="200" s="1"/>
  <c r="F1757" i="200"/>
  <c r="H1757" i="200" s="1"/>
  <c r="I1757" i="200"/>
  <c r="K1757" i="200" s="1"/>
  <c r="H1735" i="200"/>
  <c r="F1747" i="200"/>
  <c r="Q1728" i="200"/>
  <c r="O1745" i="200"/>
  <c r="Q1745" i="200" s="1"/>
  <c r="O1738" i="200"/>
  <c r="Q1738" i="200" s="1"/>
  <c r="O1740" i="200"/>
  <c r="Q1740" i="200" s="1"/>
  <c r="F1756" i="200"/>
  <c r="H1756" i="200" s="1"/>
  <c r="L1756" i="200"/>
  <c r="N1756" i="200" s="1"/>
  <c r="I1756" i="200"/>
  <c r="K1756" i="200" s="1"/>
  <c r="L1762" i="200"/>
  <c r="N1762" i="200" s="1"/>
  <c r="F1762" i="200"/>
  <c r="H1762" i="200" s="1"/>
  <c r="I1762" i="200"/>
  <c r="K1762" i="200" s="1"/>
  <c r="L1759" i="200"/>
  <c r="N1759" i="200" s="1"/>
  <c r="F1759" i="200"/>
  <c r="H1759" i="200" s="1"/>
  <c r="I1759" i="200"/>
  <c r="K1759" i="200" s="1"/>
  <c r="L1747" i="200"/>
  <c r="N1735" i="200"/>
  <c r="I1754" i="200"/>
  <c r="E1766" i="200"/>
  <c r="D1754" i="200"/>
  <c r="F1754" i="200"/>
  <c r="L1754" i="200"/>
  <c r="I1755" i="200"/>
  <c r="K1755" i="200" s="1"/>
  <c r="L1755" i="200"/>
  <c r="N1755" i="200" s="1"/>
  <c r="F1755" i="200"/>
  <c r="H1755" i="200" s="1"/>
  <c r="E1773" i="200"/>
  <c r="E1776" i="200"/>
  <c r="E1784" i="200"/>
  <c r="E1780" i="200"/>
  <c r="Q1769" i="200"/>
  <c r="E1783" i="200"/>
  <c r="E1779" i="200"/>
  <c r="E1775" i="200"/>
  <c r="E1781" i="200"/>
  <c r="B1788" i="200"/>
  <c r="E1778" i="200"/>
  <c r="E1774" i="200"/>
  <c r="E1777" i="200"/>
  <c r="E1782" i="200"/>
  <c r="B1773" i="200"/>
  <c r="D1769" i="200"/>
  <c r="Q1742" i="200"/>
  <c r="I1758" i="200"/>
  <c r="K1758" i="200" s="1"/>
  <c r="F1758" i="200"/>
  <c r="H1758" i="200" s="1"/>
  <c r="L1758" i="200"/>
  <c r="N1758" i="200" s="1"/>
  <c r="I1763" i="200"/>
  <c r="K1763" i="200" s="1"/>
  <c r="L1763" i="200"/>
  <c r="N1763" i="200" s="1"/>
  <c r="F1763" i="200"/>
  <c r="H1763" i="200" s="1"/>
  <c r="F1760" i="200"/>
  <c r="H1760" i="200" s="1"/>
  <c r="L1760" i="200"/>
  <c r="N1760" i="200" s="1"/>
  <c r="I1760" i="200"/>
  <c r="K1760" i="200" s="1"/>
  <c r="L1764" i="200"/>
  <c r="N1764" i="200" s="1"/>
  <c r="F1764" i="200"/>
  <c r="H1764" i="200" s="1"/>
  <c r="I1764" i="200"/>
  <c r="K1764" i="200" s="1"/>
  <c r="K1735" i="200"/>
  <c r="I1747" i="200"/>
  <c r="I188" i="199"/>
  <c r="I164" i="199"/>
  <c r="I159" i="199"/>
  <c r="I182" i="199"/>
  <c r="I161" i="199"/>
  <c r="I179" i="199"/>
  <c r="I169" i="199"/>
  <c r="I180" i="199"/>
  <c r="I162" i="199"/>
  <c r="G196" i="199"/>
  <c r="E208" i="199"/>
  <c r="D196" i="199"/>
  <c r="G201" i="199"/>
  <c r="I163" i="199"/>
  <c r="I167" i="199"/>
  <c r="G200" i="199"/>
  <c r="G204" i="199"/>
  <c r="B230" i="199"/>
  <c r="E217" i="199"/>
  <c r="G217" i="199" s="1"/>
  <c r="D211" i="199"/>
  <c r="E220" i="199"/>
  <c r="G220" i="199" s="1"/>
  <c r="E223" i="199"/>
  <c r="G223" i="199" s="1"/>
  <c r="E224" i="199"/>
  <c r="E218" i="199"/>
  <c r="B215" i="199"/>
  <c r="E219" i="199"/>
  <c r="E221" i="199"/>
  <c r="E215" i="199"/>
  <c r="E222" i="199"/>
  <c r="G222" i="199" s="1"/>
  <c r="E226" i="199"/>
  <c r="G226" i="199" s="1"/>
  <c r="E216" i="199"/>
  <c r="E225" i="199"/>
  <c r="I211" i="199"/>
  <c r="G207" i="199"/>
  <c r="I168" i="199"/>
  <c r="I166" i="199"/>
  <c r="B204" i="199"/>
  <c r="D204" i="199" s="1"/>
  <c r="B207" i="199"/>
  <c r="D207" i="199" s="1"/>
  <c r="I207" i="199" s="1"/>
  <c r="B197" i="199"/>
  <c r="D197" i="199" s="1"/>
  <c r="I197" i="199" s="1"/>
  <c r="B200" i="199"/>
  <c r="D200" i="199" s="1"/>
  <c r="I200" i="199" s="1"/>
  <c r="B203" i="199"/>
  <c r="D203" i="199" s="1"/>
  <c r="I203" i="199" s="1"/>
  <c r="B205" i="199"/>
  <c r="D205" i="199" s="1"/>
  <c r="I205" i="199" s="1"/>
  <c r="B206" i="199"/>
  <c r="D206" i="199" s="1"/>
  <c r="I206" i="199" s="1"/>
  <c r="B199" i="199"/>
  <c r="B201" i="199"/>
  <c r="D201" i="199" s="1"/>
  <c r="I201" i="199" s="1"/>
  <c r="B202" i="199"/>
  <c r="D202" i="199" s="1"/>
  <c r="I202" i="199" s="1"/>
  <c r="B198" i="199"/>
  <c r="D198" i="199" s="1"/>
  <c r="D199" i="199"/>
  <c r="G199" i="199"/>
  <c r="G198" i="199"/>
  <c r="I177" i="199"/>
  <c r="I185" i="199"/>
  <c r="I151" i="199"/>
  <c r="I158" i="199"/>
  <c r="I165" i="199"/>
  <c r="I160" i="199"/>
  <c r="O1761" i="200" l="1"/>
  <c r="Q1761" i="200" s="1"/>
  <c r="O1758" i="200"/>
  <c r="Q1758" i="200" s="1"/>
  <c r="O1762" i="200"/>
  <c r="Q1762" i="200" s="1"/>
  <c r="O1757" i="200"/>
  <c r="Q1757" i="200" s="1"/>
  <c r="F1782" i="200"/>
  <c r="H1782" i="200" s="1"/>
  <c r="I1782" i="200"/>
  <c r="K1782" i="200" s="1"/>
  <c r="L1782" i="200"/>
  <c r="N1782" i="200" s="1"/>
  <c r="E1801" i="200"/>
  <c r="E1797" i="200"/>
  <c r="E1795" i="200"/>
  <c r="Q1788" i="200"/>
  <c r="E1803" i="200"/>
  <c r="E1793" i="200"/>
  <c r="E1792" i="200"/>
  <c r="B1792" i="200"/>
  <c r="E1799" i="200"/>
  <c r="D1788" i="200"/>
  <c r="E1794" i="200"/>
  <c r="E1800" i="200"/>
  <c r="B1807" i="200"/>
  <c r="E1798" i="200"/>
  <c r="E1802" i="200"/>
  <c r="E1796" i="200"/>
  <c r="I1783" i="200"/>
  <c r="K1783" i="200" s="1"/>
  <c r="L1783" i="200"/>
  <c r="N1783" i="200" s="1"/>
  <c r="F1783" i="200"/>
  <c r="H1783" i="200" s="1"/>
  <c r="F1776" i="200"/>
  <c r="H1776" i="200" s="1"/>
  <c r="L1776" i="200"/>
  <c r="N1776" i="200" s="1"/>
  <c r="I1776" i="200"/>
  <c r="K1776" i="200" s="1"/>
  <c r="O1756" i="200"/>
  <c r="Q1756" i="200" s="1"/>
  <c r="O1764" i="200"/>
  <c r="Q1764" i="200" s="1"/>
  <c r="O1760" i="200"/>
  <c r="Q1760" i="200" s="1"/>
  <c r="I1777" i="200"/>
  <c r="K1777" i="200" s="1"/>
  <c r="F1777" i="200"/>
  <c r="H1777" i="200" s="1"/>
  <c r="L1777" i="200"/>
  <c r="N1777" i="200" s="1"/>
  <c r="I1781" i="200"/>
  <c r="K1781" i="200" s="1"/>
  <c r="L1781" i="200"/>
  <c r="N1781" i="200" s="1"/>
  <c r="F1781" i="200"/>
  <c r="H1781" i="200" s="1"/>
  <c r="F1773" i="200"/>
  <c r="I1773" i="200"/>
  <c r="D1773" i="200"/>
  <c r="E1785" i="200"/>
  <c r="L1773" i="200"/>
  <c r="N1754" i="200"/>
  <c r="L1766" i="200"/>
  <c r="I1766" i="200"/>
  <c r="K1754" i="200"/>
  <c r="O1759" i="200"/>
  <c r="Q1759" i="200" s="1"/>
  <c r="O1763" i="200"/>
  <c r="Q1763" i="200" s="1"/>
  <c r="L1774" i="200"/>
  <c r="N1774" i="200" s="1"/>
  <c r="I1774" i="200"/>
  <c r="K1774" i="200" s="1"/>
  <c r="F1774" i="200"/>
  <c r="H1774" i="200" s="1"/>
  <c r="I1775" i="200"/>
  <c r="K1775" i="200" s="1"/>
  <c r="L1775" i="200"/>
  <c r="N1775" i="200" s="1"/>
  <c r="F1775" i="200"/>
  <c r="H1775" i="200" s="1"/>
  <c r="L1780" i="200"/>
  <c r="N1780" i="200" s="1"/>
  <c r="I1780" i="200"/>
  <c r="K1780" i="200" s="1"/>
  <c r="F1780" i="200"/>
  <c r="H1780" i="200" s="1"/>
  <c r="O1755" i="200"/>
  <c r="Q1755" i="200" s="1"/>
  <c r="F1766" i="200"/>
  <c r="H1754" i="200"/>
  <c r="O1735" i="200"/>
  <c r="Q1735" i="200" s="1"/>
  <c r="Q1747" i="200" s="1"/>
  <c r="B1774" i="200"/>
  <c r="D1774" i="200" s="1"/>
  <c r="B1775" i="200"/>
  <c r="D1775" i="200" s="1"/>
  <c r="B1777" i="200"/>
  <c r="D1777" i="200" s="1"/>
  <c r="B1784" i="200"/>
  <c r="D1784" i="200" s="1"/>
  <c r="B1781" i="200"/>
  <c r="D1781" i="200" s="1"/>
  <c r="B1782" i="200"/>
  <c r="D1782" i="200" s="1"/>
  <c r="B1779" i="200"/>
  <c r="D1779" i="200" s="1"/>
  <c r="B1776" i="200"/>
  <c r="D1776" i="200" s="1"/>
  <c r="B1778" i="200"/>
  <c r="D1778" i="200" s="1"/>
  <c r="B1780" i="200"/>
  <c r="D1780" i="200" s="1"/>
  <c r="B1783" i="200"/>
  <c r="D1783" i="200" s="1"/>
  <c r="I1778" i="200"/>
  <c r="K1778" i="200" s="1"/>
  <c r="F1778" i="200"/>
  <c r="H1778" i="200" s="1"/>
  <c r="L1778" i="200"/>
  <c r="N1778" i="200" s="1"/>
  <c r="F1779" i="200"/>
  <c r="H1779" i="200" s="1"/>
  <c r="I1779" i="200"/>
  <c r="K1779" i="200" s="1"/>
  <c r="L1779" i="200"/>
  <c r="N1779" i="200" s="1"/>
  <c r="F1784" i="200"/>
  <c r="H1784" i="200" s="1"/>
  <c r="I1784" i="200"/>
  <c r="K1784" i="200" s="1"/>
  <c r="L1784" i="200"/>
  <c r="N1784" i="200" s="1"/>
  <c r="O1765" i="200"/>
  <c r="Q1765" i="200" s="1"/>
  <c r="I198" i="199"/>
  <c r="I199" i="199"/>
  <c r="I189" i="199"/>
  <c r="I196" i="199"/>
  <c r="G219" i="199"/>
  <c r="E244" i="199"/>
  <c r="E235" i="199"/>
  <c r="G235" i="199" s="1"/>
  <c r="E242" i="199"/>
  <c r="G242" i="199" s="1"/>
  <c r="E234" i="199"/>
  <c r="E240" i="199"/>
  <c r="G240" i="199" s="1"/>
  <c r="B234" i="199"/>
  <c r="I230" i="199"/>
  <c r="D230" i="199"/>
  <c r="E236" i="199"/>
  <c r="G236" i="199" s="1"/>
  <c r="E241" i="199"/>
  <c r="G241" i="199" s="1"/>
  <c r="E243" i="199"/>
  <c r="E237" i="199"/>
  <c r="E245" i="199"/>
  <c r="B249" i="199"/>
  <c r="E238" i="199"/>
  <c r="G238" i="199" s="1"/>
  <c r="E239" i="199"/>
  <c r="B220" i="199"/>
  <c r="D220" i="199" s="1"/>
  <c r="I220" i="199" s="1"/>
  <c r="B223" i="199"/>
  <c r="D223" i="199" s="1"/>
  <c r="I223" i="199" s="1"/>
  <c r="B216" i="199"/>
  <c r="D216" i="199" s="1"/>
  <c r="B222" i="199"/>
  <c r="D222" i="199" s="1"/>
  <c r="I222" i="199" s="1"/>
  <c r="B217" i="199"/>
  <c r="D217" i="199" s="1"/>
  <c r="I217" i="199" s="1"/>
  <c r="B226" i="199"/>
  <c r="D226" i="199" s="1"/>
  <c r="I226" i="199" s="1"/>
  <c r="B218" i="199"/>
  <c r="D218" i="199" s="1"/>
  <c r="B219" i="199"/>
  <c r="D219" i="199" s="1"/>
  <c r="I219" i="199" s="1"/>
  <c r="B224" i="199"/>
  <c r="D224" i="199" s="1"/>
  <c r="B225" i="199"/>
  <c r="D225" i="199" s="1"/>
  <c r="B221" i="199"/>
  <c r="D221" i="199" s="1"/>
  <c r="G225" i="199"/>
  <c r="E227" i="199"/>
  <c r="G215" i="199"/>
  <c r="D215" i="199"/>
  <c r="G218" i="199"/>
  <c r="I204" i="199"/>
  <c r="G216" i="199"/>
  <c r="G221" i="199"/>
  <c r="G224" i="199"/>
  <c r="I170" i="199"/>
  <c r="O1784" i="200" l="1"/>
  <c r="O1754" i="200"/>
  <c r="Q1754" i="200" s="1"/>
  <c r="O1783" i="200"/>
  <c r="O1779" i="200"/>
  <c r="Q1779" i="200" s="1"/>
  <c r="O1776" i="200"/>
  <c r="Q1766" i="200"/>
  <c r="Q1784" i="200"/>
  <c r="O1775" i="200"/>
  <c r="Q1775" i="200" s="1"/>
  <c r="L1785" i="200"/>
  <c r="N1773" i="200"/>
  <c r="F1785" i="200"/>
  <c r="H1773" i="200"/>
  <c r="E1811" i="200"/>
  <c r="B1811" i="200"/>
  <c r="D1807" i="200"/>
  <c r="E1820" i="200"/>
  <c r="Q1807" i="200"/>
  <c r="E1822" i="200"/>
  <c r="E1818" i="200"/>
  <c r="E1814" i="200"/>
  <c r="E1819" i="200"/>
  <c r="E1821" i="200"/>
  <c r="E1817" i="200"/>
  <c r="E1813" i="200"/>
  <c r="E1815" i="200"/>
  <c r="E1816" i="200"/>
  <c r="E1812" i="200"/>
  <c r="B1826" i="200"/>
  <c r="L1799" i="200"/>
  <c r="N1799" i="200" s="1"/>
  <c r="F1799" i="200"/>
  <c r="H1799" i="200" s="1"/>
  <c r="I1799" i="200"/>
  <c r="K1799" i="200" s="1"/>
  <c r="I1803" i="200"/>
  <c r="K1803" i="200" s="1"/>
  <c r="F1803" i="200"/>
  <c r="H1803" i="200" s="1"/>
  <c r="L1803" i="200"/>
  <c r="N1803" i="200" s="1"/>
  <c r="I1801" i="200"/>
  <c r="K1801" i="200" s="1"/>
  <c r="F1801" i="200"/>
  <c r="H1801" i="200" s="1"/>
  <c r="L1801" i="200"/>
  <c r="N1801" i="200" s="1"/>
  <c r="O1780" i="200"/>
  <c r="Q1780" i="200" s="1"/>
  <c r="O1781" i="200"/>
  <c r="Q1781" i="200" s="1"/>
  <c r="O1777" i="200"/>
  <c r="Q1777" i="200" s="1"/>
  <c r="Q1776" i="200"/>
  <c r="L1796" i="200"/>
  <c r="N1796" i="200" s="1"/>
  <c r="I1796" i="200"/>
  <c r="K1796" i="200" s="1"/>
  <c r="F1796" i="200"/>
  <c r="H1796" i="200" s="1"/>
  <c r="F1800" i="200"/>
  <c r="H1800" i="200" s="1"/>
  <c r="I1800" i="200"/>
  <c r="K1800" i="200" s="1"/>
  <c r="L1800" i="200"/>
  <c r="N1800" i="200" s="1"/>
  <c r="B1794" i="200"/>
  <c r="D1794" i="200" s="1"/>
  <c r="B1799" i="200"/>
  <c r="D1799" i="200" s="1"/>
  <c r="B1800" i="200"/>
  <c r="D1800" i="200" s="1"/>
  <c r="B1802" i="200"/>
  <c r="D1802" i="200" s="1"/>
  <c r="B1796" i="200"/>
  <c r="D1796" i="200" s="1"/>
  <c r="B1803" i="200"/>
  <c r="D1803" i="200" s="1"/>
  <c r="B1801" i="200"/>
  <c r="D1801" i="200" s="1"/>
  <c r="B1797" i="200"/>
  <c r="D1797" i="200" s="1"/>
  <c r="B1798" i="200"/>
  <c r="D1798" i="200" s="1"/>
  <c r="B1795" i="200"/>
  <c r="D1795" i="200" s="1"/>
  <c r="B1793" i="200"/>
  <c r="D1793" i="200" s="1"/>
  <c r="Q1783" i="200"/>
  <c r="F1802" i="200"/>
  <c r="H1802" i="200" s="1"/>
  <c r="I1802" i="200"/>
  <c r="K1802" i="200" s="1"/>
  <c r="L1802" i="200"/>
  <c r="N1802" i="200" s="1"/>
  <c r="L1794" i="200"/>
  <c r="N1794" i="200" s="1"/>
  <c r="I1794" i="200"/>
  <c r="K1794" i="200" s="1"/>
  <c r="F1794" i="200"/>
  <c r="H1794" i="200" s="1"/>
  <c r="E1804" i="200"/>
  <c r="F1792" i="200"/>
  <c r="L1792" i="200"/>
  <c r="D1792" i="200"/>
  <c r="I1792" i="200"/>
  <c r="L1795" i="200"/>
  <c r="N1795" i="200" s="1"/>
  <c r="F1795" i="200"/>
  <c r="H1795" i="200" s="1"/>
  <c r="I1795" i="200"/>
  <c r="K1795" i="200" s="1"/>
  <c r="O1778" i="200"/>
  <c r="Q1778" i="200" s="1"/>
  <c r="O1774" i="200"/>
  <c r="Q1774" i="200" s="1"/>
  <c r="K1773" i="200"/>
  <c r="I1785" i="200"/>
  <c r="I1798" i="200"/>
  <c r="K1798" i="200" s="1"/>
  <c r="F1798" i="200"/>
  <c r="H1798" i="200" s="1"/>
  <c r="L1798" i="200"/>
  <c r="N1798" i="200" s="1"/>
  <c r="L1793" i="200"/>
  <c r="N1793" i="200" s="1"/>
  <c r="I1793" i="200"/>
  <c r="K1793" i="200" s="1"/>
  <c r="F1793" i="200"/>
  <c r="H1793" i="200" s="1"/>
  <c r="L1797" i="200"/>
  <c r="N1797" i="200" s="1"/>
  <c r="F1797" i="200"/>
  <c r="H1797" i="200" s="1"/>
  <c r="I1797" i="200"/>
  <c r="K1797" i="200" s="1"/>
  <c r="O1782" i="200"/>
  <c r="Q1782" i="200" s="1"/>
  <c r="I215" i="199"/>
  <c r="I218" i="199"/>
  <c r="I216" i="199"/>
  <c r="I221" i="199"/>
  <c r="I225" i="199"/>
  <c r="I224" i="199"/>
  <c r="I208" i="199"/>
  <c r="G243" i="199"/>
  <c r="G245" i="199"/>
  <c r="G244" i="199"/>
  <c r="G239" i="199"/>
  <c r="G237" i="199"/>
  <c r="G234" i="199"/>
  <c r="D234" i="199"/>
  <c r="E246" i="199"/>
  <c r="E254" i="199"/>
  <c r="E256" i="199"/>
  <c r="G256" i="199" s="1"/>
  <c r="E261" i="199"/>
  <c r="E263" i="199"/>
  <c r="G263" i="199" s="1"/>
  <c r="E262" i="199"/>
  <c r="E259" i="199"/>
  <c r="E260" i="199"/>
  <c r="E258" i="199"/>
  <c r="G258" i="199" s="1"/>
  <c r="I249" i="199"/>
  <c r="B253" i="199"/>
  <c r="D249" i="199"/>
  <c r="E257" i="199"/>
  <c r="B268" i="199"/>
  <c r="E264" i="199"/>
  <c r="E255" i="199"/>
  <c r="E253" i="199"/>
  <c r="B241" i="199"/>
  <c r="D241" i="199" s="1"/>
  <c r="I241" i="199" s="1"/>
  <c r="B240" i="199"/>
  <c r="D240" i="199" s="1"/>
  <c r="I240" i="199" s="1"/>
  <c r="B236" i="199"/>
  <c r="D236" i="199" s="1"/>
  <c r="I236" i="199" s="1"/>
  <c r="B239" i="199"/>
  <c r="D239" i="199" s="1"/>
  <c r="I239" i="199" s="1"/>
  <c r="B244" i="199"/>
  <c r="D244" i="199" s="1"/>
  <c r="B243" i="199"/>
  <c r="D243" i="199" s="1"/>
  <c r="B235" i="199"/>
  <c r="D235" i="199" s="1"/>
  <c r="I235" i="199" s="1"/>
  <c r="B242" i="199"/>
  <c r="D242" i="199" s="1"/>
  <c r="I242" i="199" s="1"/>
  <c r="B245" i="199"/>
  <c r="D245" i="199" s="1"/>
  <c r="B237" i="199"/>
  <c r="D237" i="199" s="1"/>
  <c r="B238" i="199"/>
  <c r="D238" i="199" s="1"/>
  <c r="I238" i="199" s="1"/>
  <c r="I245" i="199" l="1"/>
  <c r="O1801" i="200"/>
  <c r="O1800" i="200"/>
  <c r="Q1800" i="200" s="1"/>
  <c r="O1802" i="200"/>
  <c r="Q1802" i="200" s="1"/>
  <c r="O1796" i="200"/>
  <c r="Q1801" i="200"/>
  <c r="F1819" i="200"/>
  <c r="H1819" i="200" s="1"/>
  <c r="I1819" i="200"/>
  <c r="K1819" i="200" s="1"/>
  <c r="L1819" i="200"/>
  <c r="N1819" i="200" s="1"/>
  <c r="O1797" i="200"/>
  <c r="Q1797" i="200" s="1"/>
  <c r="O1798" i="200"/>
  <c r="Q1798" i="200" s="1"/>
  <c r="O1795" i="200"/>
  <c r="Q1795" i="200" s="1"/>
  <c r="L1804" i="200"/>
  <c r="N1792" i="200"/>
  <c r="O1803" i="200"/>
  <c r="Q1803" i="200" s="1"/>
  <c r="F1816" i="200"/>
  <c r="H1816" i="200" s="1"/>
  <c r="I1816" i="200"/>
  <c r="K1816" i="200" s="1"/>
  <c r="L1816" i="200"/>
  <c r="N1816" i="200" s="1"/>
  <c r="L1821" i="200"/>
  <c r="N1821" i="200" s="1"/>
  <c r="F1821" i="200"/>
  <c r="H1821" i="200" s="1"/>
  <c r="I1821" i="200"/>
  <c r="K1821" i="200" s="1"/>
  <c r="L1822" i="200"/>
  <c r="N1822" i="200" s="1"/>
  <c r="F1822" i="200"/>
  <c r="H1822" i="200" s="1"/>
  <c r="I1822" i="200"/>
  <c r="K1822" i="200" s="1"/>
  <c r="B1820" i="200"/>
  <c r="D1820" i="200" s="1"/>
  <c r="B1813" i="200"/>
  <c r="D1813" i="200" s="1"/>
  <c r="B1815" i="200"/>
  <c r="D1815" i="200" s="1"/>
  <c r="B1816" i="200"/>
  <c r="D1816" i="200" s="1"/>
  <c r="B1819" i="200"/>
  <c r="D1819" i="200" s="1"/>
  <c r="B1822" i="200"/>
  <c r="D1822" i="200" s="1"/>
  <c r="B1812" i="200"/>
  <c r="D1812" i="200" s="1"/>
  <c r="B1814" i="200"/>
  <c r="D1814" i="200" s="1"/>
  <c r="B1817" i="200"/>
  <c r="D1817" i="200" s="1"/>
  <c r="B1818" i="200"/>
  <c r="D1818" i="200" s="1"/>
  <c r="B1821" i="200"/>
  <c r="D1821" i="200" s="1"/>
  <c r="H1792" i="200"/>
  <c r="F1804" i="200"/>
  <c r="I1815" i="200"/>
  <c r="K1815" i="200" s="1"/>
  <c r="L1815" i="200"/>
  <c r="N1815" i="200" s="1"/>
  <c r="F1815" i="200"/>
  <c r="H1815" i="200" s="1"/>
  <c r="I1804" i="200"/>
  <c r="K1792" i="200"/>
  <c r="E1835" i="200"/>
  <c r="E1832" i="200"/>
  <c r="E1840" i="200"/>
  <c r="E1836" i="200"/>
  <c r="E1831" i="200"/>
  <c r="E1838" i="200"/>
  <c r="E1834" i="200"/>
  <c r="E1830" i="200"/>
  <c r="B1845" i="200"/>
  <c r="D1826" i="200"/>
  <c r="E1833" i="200"/>
  <c r="Q1826" i="200"/>
  <c r="E1839" i="200"/>
  <c r="E1837" i="200"/>
  <c r="B1830" i="200"/>
  <c r="E1841" i="200"/>
  <c r="L1813" i="200"/>
  <c r="N1813" i="200" s="1"/>
  <c r="F1813" i="200"/>
  <c r="H1813" i="200" s="1"/>
  <c r="I1813" i="200"/>
  <c r="K1813" i="200" s="1"/>
  <c r="I1814" i="200"/>
  <c r="K1814" i="200" s="1"/>
  <c r="F1814" i="200"/>
  <c r="H1814" i="200" s="1"/>
  <c r="L1814" i="200"/>
  <c r="N1814" i="200" s="1"/>
  <c r="F1820" i="200"/>
  <c r="H1820" i="200" s="1"/>
  <c r="I1820" i="200"/>
  <c r="K1820" i="200" s="1"/>
  <c r="L1820" i="200"/>
  <c r="N1820" i="200" s="1"/>
  <c r="O1773" i="200"/>
  <c r="Q1773" i="200" s="1"/>
  <c r="Q1785" i="200" s="1"/>
  <c r="Q1796" i="200"/>
  <c r="E1823" i="200"/>
  <c r="L1811" i="200"/>
  <c r="F1811" i="200"/>
  <c r="I1811" i="200"/>
  <c r="D1811" i="200"/>
  <c r="O1793" i="200"/>
  <c r="Q1793" i="200" s="1"/>
  <c r="O1794" i="200"/>
  <c r="Q1794" i="200" s="1"/>
  <c r="O1799" i="200"/>
  <c r="Q1799" i="200" s="1"/>
  <c r="I1812" i="200"/>
  <c r="K1812" i="200" s="1"/>
  <c r="F1812" i="200"/>
  <c r="H1812" i="200" s="1"/>
  <c r="L1812" i="200"/>
  <c r="N1812" i="200" s="1"/>
  <c r="L1817" i="200"/>
  <c r="N1817" i="200" s="1"/>
  <c r="F1817" i="200"/>
  <c r="H1817" i="200" s="1"/>
  <c r="I1817" i="200"/>
  <c r="K1817" i="200" s="1"/>
  <c r="I1818" i="200"/>
  <c r="K1818" i="200" s="1"/>
  <c r="L1818" i="200"/>
  <c r="N1818" i="200" s="1"/>
  <c r="F1818" i="200"/>
  <c r="H1818" i="200" s="1"/>
  <c r="I227" i="199"/>
  <c r="I244" i="199"/>
  <c r="I234" i="199"/>
  <c r="G255" i="199"/>
  <c r="G260" i="199"/>
  <c r="G264" i="199"/>
  <c r="B255" i="199"/>
  <c r="D255" i="199" s="1"/>
  <c r="B261" i="199"/>
  <c r="D261" i="199" s="1"/>
  <c r="B260" i="199"/>
  <c r="D260" i="199" s="1"/>
  <c r="I260" i="199" s="1"/>
  <c r="B263" i="199"/>
  <c r="D263" i="199" s="1"/>
  <c r="I263" i="199" s="1"/>
  <c r="B258" i="199"/>
  <c r="D258" i="199" s="1"/>
  <c r="I258" i="199" s="1"/>
  <c r="B256" i="199"/>
  <c r="D256" i="199" s="1"/>
  <c r="I256" i="199" s="1"/>
  <c r="B259" i="199"/>
  <c r="D259" i="199" s="1"/>
  <c r="B262" i="199"/>
  <c r="D262" i="199" s="1"/>
  <c r="B257" i="199"/>
  <c r="D257" i="199" s="1"/>
  <c r="B264" i="199"/>
  <c r="D264" i="199" s="1"/>
  <c r="B254" i="199"/>
  <c r="G259" i="199"/>
  <c r="E283" i="199"/>
  <c r="E277" i="199"/>
  <c r="G277" i="199" s="1"/>
  <c r="E281" i="199"/>
  <c r="E272" i="199"/>
  <c r="E275" i="199"/>
  <c r="E276" i="199"/>
  <c r="D268" i="199"/>
  <c r="E282" i="199"/>
  <c r="G282" i="199" s="1"/>
  <c r="B272" i="199"/>
  <c r="E273" i="199"/>
  <c r="G273" i="199" s="1"/>
  <c r="E278" i="199"/>
  <c r="E280" i="199"/>
  <c r="G280" i="199" s="1"/>
  <c r="B287" i="199"/>
  <c r="E274" i="199"/>
  <c r="E279" i="199"/>
  <c r="I268" i="199"/>
  <c r="G262" i="199"/>
  <c r="G254" i="199"/>
  <c r="D254" i="199"/>
  <c r="I237" i="199"/>
  <c r="D253" i="199"/>
  <c r="E265" i="199"/>
  <c r="G253" i="199"/>
  <c r="G257" i="199"/>
  <c r="G261" i="199"/>
  <c r="I243" i="199"/>
  <c r="O1815" i="200" l="1"/>
  <c r="Q1815" i="200" s="1"/>
  <c r="O1813" i="200"/>
  <c r="Q1813" i="200" s="1"/>
  <c r="O1820" i="200"/>
  <c r="Q1820" i="200" s="1"/>
  <c r="O1792" i="200"/>
  <c r="Q1792" i="200" s="1"/>
  <c r="Q1804" i="200" s="1"/>
  <c r="O1818" i="200"/>
  <c r="Q1818" i="200" s="1"/>
  <c r="O1817" i="200"/>
  <c r="Q1817" i="200" s="1"/>
  <c r="L1841" i="200"/>
  <c r="N1841" i="200" s="1"/>
  <c r="F1841" i="200"/>
  <c r="H1841" i="200" s="1"/>
  <c r="I1841" i="200"/>
  <c r="K1841" i="200" s="1"/>
  <c r="L1830" i="200"/>
  <c r="F1830" i="200"/>
  <c r="D1830" i="200"/>
  <c r="I1830" i="200"/>
  <c r="E1842" i="200"/>
  <c r="F1836" i="200"/>
  <c r="H1836" i="200" s="1"/>
  <c r="I1836" i="200"/>
  <c r="K1836" i="200" s="1"/>
  <c r="L1836" i="200"/>
  <c r="N1836" i="200" s="1"/>
  <c r="K1811" i="200"/>
  <c r="I1823" i="200"/>
  <c r="B1832" i="200"/>
  <c r="D1832" i="200" s="1"/>
  <c r="B1835" i="200"/>
  <c r="D1835" i="200" s="1"/>
  <c r="B1833" i="200"/>
  <c r="B1839" i="200"/>
  <c r="D1839" i="200" s="1"/>
  <c r="B1837" i="200"/>
  <c r="D1837" i="200" s="1"/>
  <c r="B1840" i="200"/>
  <c r="D1840" i="200" s="1"/>
  <c r="B1834" i="200"/>
  <c r="D1834" i="200" s="1"/>
  <c r="B1831" i="200"/>
  <c r="B1836" i="200"/>
  <c r="D1836" i="200" s="1"/>
  <c r="B1841" i="200"/>
  <c r="D1841" i="200" s="1"/>
  <c r="B1838" i="200"/>
  <c r="D1838" i="200" s="1"/>
  <c r="L1833" i="200"/>
  <c r="N1833" i="200" s="1"/>
  <c r="F1833" i="200"/>
  <c r="H1833" i="200" s="1"/>
  <c r="I1833" i="200"/>
  <c r="K1833" i="200" s="1"/>
  <c r="D1833" i="200"/>
  <c r="I1834" i="200"/>
  <c r="K1834" i="200" s="1"/>
  <c r="L1834" i="200"/>
  <c r="N1834" i="200" s="1"/>
  <c r="F1834" i="200"/>
  <c r="H1834" i="200" s="1"/>
  <c r="F1840" i="200"/>
  <c r="H1840" i="200" s="1"/>
  <c r="L1840" i="200"/>
  <c r="N1840" i="200" s="1"/>
  <c r="I1840" i="200"/>
  <c r="K1840" i="200" s="1"/>
  <c r="F1823" i="200"/>
  <c r="H1811" i="200"/>
  <c r="I1837" i="200"/>
  <c r="K1837" i="200" s="1"/>
  <c r="L1837" i="200"/>
  <c r="N1837" i="200" s="1"/>
  <c r="F1837" i="200"/>
  <c r="H1837" i="200" s="1"/>
  <c r="I1838" i="200"/>
  <c r="K1838" i="200" s="1"/>
  <c r="L1838" i="200"/>
  <c r="N1838" i="200" s="1"/>
  <c r="F1838" i="200"/>
  <c r="H1838" i="200" s="1"/>
  <c r="F1832" i="200"/>
  <c r="H1832" i="200" s="1"/>
  <c r="I1832" i="200"/>
  <c r="K1832" i="200" s="1"/>
  <c r="L1832" i="200"/>
  <c r="N1832" i="200" s="1"/>
  <c r="O1821" i="200"/>
  <c r="Q1821" i="200" s="1"/>
  <c r="O1816" i="200"/>
  <c r="Q1816" i="200" s="1"/>
  <c r="O1812" i="200"/>
  <c r="Q1812" i="200" s="1"/>
  <c r="N1811" i="200"/>
  <c r="L1823" i="200"/>
  <c r="O1814" i="200"/>
  <c r="Q1814" i="200" s="1"/>
  <c r="I1839" i="200"/>
  <c r="K1839" i="200" s="1"/>
  <c r="L1839" i="200"/>
  <c r="N1839" i="200" s="1"/>
  <c r="F1839" i="200"/>
  <c r="H1839" i="200" s="1"/>
  <c r="E1859" i="200"/>
  <c r="E1850" i="200"/>
  <c r="E1852" i="200"/>
  <c r="E1853" i="200"/>
  <c r="E1855" i="200"/>
  <c r="E1849" i="200"/>
  <c r="D1845" i="200"/>
  <c r="E1860" i="200"/>
  <c r="E1851" i="200"/>
  <c r="Q1845" i="200"/>
  <c r="B1864" i="200"/>
  <c r="E1854" i="200"/>
  <c r="E1856" i="200"/>
  <c r="E1857" i="200"/>
  <c r="E1858" i="200"/>
  <c r="B1849" i="200"/>
  <c r="F1831" i="200"/>
  <c r="H1831" i="200" s="1"/>
  <c r="I1831" i="200"/>
  <c r="K1831" i="200" s="1"/>
  <c r="D1831" i="200"/>
  <c r="L1831" i="200"/>
  <c r="N1831" i="200" s="1"/>
  <c r="I1835" i="200"/>
  <c r="K1835" i="200" s="1"/>
  <c r="L1835" i="200"/>
  <c r="N1835" i="200" s="1"/>
  <c r="F1835" i="200"/>
  <c r="H1835" i="200" s="1"/>
  <c r="O1822" i="200"/>
  <c r="Q1822" i="200" s="1"/>
  <c r="O1819" i="200"/>
  <c r="Q1819" i="200" s="1"/>
  <c r="I246" i="199"/>
  <c r="I254" i="199"/>
  <c r="I262" i="199"/>
  <c r="I255" i="199"/>
  <c r="I257" i="199"/>
  <c r="I264" i="199"/>
  <c r="G272" i="199"/>
  <c r="E284" i="199"/>
  <c r="D272" i="199"/>
  <c r="I261" i="199"/>
  <c r="G279" i="199"/>
  <c r="G278" i="199"/>
  <c r="I287" i="199"/>
  <c r="E300" i="199"/>
  <c r="E301" i="199"/>
  <c r="G301" i="199" s="1"/>
  <c r="E296" i="199"/>
  <c r="G296" i="199" s="1"/>
  <c r="E295" i="199"/>
  <c r="G295" i="199" s="1"/>
  <c r="E298" i="199"/>
  <c r="G298" i="199" s="1"/>
  <c r="B306" i="199"/>
  <c r="E292" i="199"/>
  <c r="E297" i="199"/>
  <c r="E293" i="199"/>
  <c r="G293" i="199" s="1"/>
  <c r="E302" i="199"/>
  <c r="G302" i="199" s="1"/>
  <c r="D287" i="199"/>
  <c r="B291" i="199"/>
  <c r="E294" i="199"/>
  <c r="E299" i="199"/>
  <c r="G299" i="199" s="1"/>
  <c r="E291" i="199"/>
  <c r="B280" i="199"/>
  <c r="D280" i="199" s="1"/>
  <c r="I280" i="199" s="1"/>
  <c r="B273" i="199"/>
  <c r="D273" i="199" s="1"/>
  <c r="I273" i="199" s="1"/>
  <c r="B274" i="199"/>
  <c r="D274" i="199" s="1"/>
  <c r="B279" i="199"/>
  <c r="D279" i="199" s="1"/>
  <c r="B283" i="199"/>
  <c r="D283" i="199" s="1"/>
  <c r="B282" i="199"/>
  <c r="D282" i="199" s="1"/>
  <c r="I282" i="199" s="1"/>
  <c r="B278" i="199"/>
  <c r="D278" i="199" s="1"/>
  <c r="B277" i="199"/>
  <c r="D277" i="199" s="1"/>
  <c r="I277" i="199" s="1"/>
  <c r="B281" i="199"/>
  <c r="D281" i="199" s="1"/>
  <c r="B275" i="199"/>
  <c r="D275" i="199" s="1"/>
  <c r="B276" i="199"/>
  <c r="D276" i="199" s="1"/>
  <c r="G275" i="199"/>
  <c r="G283" i="199"/>
  <c r="G281" i="199"/>
  <c r="I259" i="199"/>
  <c r="I253" i="199"/>
  <c r="G274" i="199"/>
  <c r="G276" i="199"/>
  <c r="O1838" i="200" l="1"/>
  <c r="Q1838" i="200" s="1"/>
  <c r="O1841" i="200"/>
  <c r="Q1841" i="200" s="1"/>
  <c r="O1837" i="200"/>
  <c r="Q1837" i="200" s="1"/>
  <c r="O1840" i="200"/>
  <c r="Q1840" i="200" s="1"/>
  <c r="I1857" i="200"/>
  <c r="K1857" i="200" s="1"/>
  <c r="L1857" i="200"/>
  <c r="N1857" i="200" s="1"/>
  <c r="F1857" i="200"/>
  <c r="H1857" i="200" s="1"/>
  <c r="L1849" i="200"/>
  <c r="I1849" i="200"/>
  <c r="F1849" i="200"/>
  <c r="D1849" i="200"/>
  <c r="E1861" i="200"/>
  <c r="L1850" i="200"/>
  <c r="N1850" i="200" s="1"/>
  <c r="I1850" i="200"/>
  <c r="K1850" i="200" s="1"/>
  <c r="F1850" i="200"/>
  <c r="H1850" i="200" s="1"/>
  <c r="F1856" i="200"/>
  <c r="H1856" i="200" s="1"/>
  <c r="I1856" i="200"/>
  <c r="K1856" i="200" s="1"/>
  <c r="L1856" i="200"/>
  <c r="N1856" i="200" s="1"/>
  <c r="I1851" i="200"/>
  <c r="K1851" i="200" s="1"/>
  <c r="F1851" i="200"/>
  <c r="H1851" i="200" s="1"/>
  <c r="L1851" i="200"/>
  <c r="N1851" i="200" s="1"/>
  <c r="F1855" i="200"/>
  <c r="H1855" i="200" s="1"/>
  <c r="I1855" i="200"/>
  <c r="K1855" i="200" s="1"/>
  <c r="L1855" i="200"/>
  <c r="N1855" i="200" s="1"/>
  <c r="L1859" i="200"/>
  <c r="N1859" i="200" s="1"/>
  <c r="F1859" i="200"/>
  <c r="H1859" i="200" s="1"/>
  <c r="I1859" i="200"/>
  <c r="K1859" i="200" s="1"/>
  <c r="O1834" i="200"/>
  <c r="Q1834" i="200" s="1"/>
  <c r="O1836" i="200"/>
  <c r="Q1836" i="200" s="1"/>
  <c r="H1830" i="200"/>
  <c r="F1842" i="200"/>
  <c r="B1860" i="200"/>
  <c r="D1860" i="200" s="1"/>
  <c r="B1853" i="200"/>
  <c r="D1853" i="200" s="1"/>
  <c r="B1850" i="200"/>
  <c r="D1850" i="200" s="1"/>
  <c r="B1856" i="200"/>
  <c r="D1856" i="200" s="1"/>
  <c r="B1859" i="200"/>
  <c r="D1859" i="200" s="1"/>
  <c r="B1857" i="200"/>
  <c r="D1857" i="200" s="1"/>
  <c r="B1852" i="200"/>
  <c r="D1852" i="200" s="1"/>
  <c r="B1854" i="200"/>
  <c r="D1854" i="200" s="1"/>
  <c r="B1851" i="200"/>
  <c r="D1851" i="200" s="1"/>
  <c r="B1858" i="200"/>
  <c r="D1858" i="200" s="1"/>
  <c r="B1855" i="200"/>
  <c r="D1855" i="200" s="1"/>
  <c r="F1854" i="200"/>
  <c r="H1854" i="200" s="1"/>
  <c r="L1854" i="200"/>
  <c r="N1854" i="200" s="1"/>
  <c r="I1854" i="200"/>
  <c r="K1854" i="200" s="1"/>
  <c r="L1860" i="200"/>
  <c r="N1860" i="200" s="1"/>
  <c r="F1860" i="200"/>
  <c r="H1860" i="200" s="1"/>
  <c r="I1860" i="200"/>
  <c r="K1860" i="200" s="1"/>
  <c r="I1853" i="200"/>
  <c r="K1853" i="200" s="1"/>
  <c r="L1853" i="200"/>
  <c r="N1853" i="200" s="1"/>
  <c r="F1853" i="200"/>
  <c r="H1853" i="200" s="1"/>
  <c r="O1839" i="200"/>
  <c r="Q1839" i="200" s="1"/>
  <c r="L1842" i="200"/>
  <c r="N1830" i="200"/>
  <c r="O1831" i="200"/>
  <c r="Q1831" i="200" s="1"/>
  <c r="O1835" i="200"/>
  <c r="Q1835" i="200" s="1"/>
  <c r="F1858" i="200"/>
  <c r="H1858" i="200" s="1"/>
  <c r="I1858" i="200"/>
  <c r="K1858" i="200" s="1"/>
  <c r="L1858" i="200"/>
  <c r="N1858" i="200" s="1"/>
  <c r="B1868" i="200"/>
  <c r="E1874" i="200"/>
  <c r="B1883" i="200"/>
  <c r="E1872" i="200"/>
  <c r="E1879" i="200"/>
  <c r="E1878" i="200"/>
  <c r="E1869" i="200"/>
  <c r="E1876" i="200"/>
  <c r="E1875" i="200"/>
  <c r="E1873" i="200"/>
  <c r="E1868" i="200"/>
  <c r="E1870" i="200"/>
  <c r="E1871" i="200"/>
  <c r="Q1864" i="200"/>
  <c r="D1864" i="200"/>
  <c r="E1877" i="200"/>
  <c r="F1852" i="200"/>
  <c r="H1852" i="200" s="1"/>
  <c r="L1852" i="200"/>
  <c r="N1852" i="200" s="1"/>
  <c r="I1852" i="200"/>
  <c r="K1852" i="200" s="1"/>
  <c r="O1832" i="200"/>
  <c r="Q1832" i="200" s="1"/>
  <c r="O1811" i="200"/>
  <c r="Q1811" i="200" s="1"/>
  <c r="Q1823" i="200" s="1"/>
  <c r="O1833" i="200"/>
  <c r="Q1833" i="200" s="1"/>
  <c r="I1842" i="200"/>
  <c r="K1830" i="200"/>
  <c r="I283" i="199"/>
  <c r="I275" i="199"/>
  <c r="I281" i="199"/>
  <c r="I265" i="199"/>
  <c r="I276" i="199"/>
  <c r="I278" i="199"/>
  <c r="I272" i="199"/>
  <c r="I279" i="199"/>
  <c r="I274" i="199"/>
  <c r="B325" i="199"/>
  <c r="E314" i="199"/>
  <c r="G314" i="199" s="1"/>
  <c r="E316" i="199"/>
  <c r="E310" i="199"/>
  <c r="E311" i="199"/>
  <c r="E321" i="199"/>
  <c r="E315" i="199"/>
  <c r="G315" i="199" s="1"/>
  <c r="I306" i="199"/>
  <c r="E313" i="199"/>
  <c r="G313" i="199" s="1"/>
  <c r="E320" i="199"/>
  <c r="D306" i="199"/>
  <c r="E318" i="199"/>
  <c r="B310" i="199"/>
  <c r="E319" i="199"/>
  <c r="G319" i="199" s="1"/>
  <c r="E312" i="199"/>
  <c r="E317" i="199"/>
  <c r="G317" i="199" s="1"/>
  <c r="G294" i="199"/>
  <c r="G300" i="199"/>
  <c r="B300" i="199"/>
  <c r="D300" i="199" s="1"/>
  <c r="B299" i="199"/>
  <c r="D299" i="199" s="1"/>
  <c r="I299" i="199" s="1"/>
  <c r="B293" i="199"/>
  <c r="D293" i="199" s="1"/>
  <c r="I293" i="199" s="1"/>
  <c r="B292" i="199"/>
  <c r="B294" i="199"/>
  <c r="D294" i="199" s="1"/>
  <c r="B295" i="199"/>
  <c r="D295" i="199" s="1"/>
  <c r="I295" i="199" s="1"/>
  <c r="B296" i="199"/>
  <c r="D296" i="199" s="1"/>
  <c r="I296" i="199" s="1"/>
  <c r="B301" i="199"/>
  <c r="D301" i="199" s="1"/>
  <c r="I301" i="199" s="1"/>
  <c r="B302" i="199"/>
  <c r="D302" i="199" s="1"/>
  <c r="I302" i="199" s="1"/>
  <c r="B297" i="199"/>
  <c r="D297" i="199" s="1"/>
  <c r="B298" i="199"/>
  <c r="D298" i="199" s="1"/>
  <c r="I298" i="199" s="1"/>
  <c r="G297" i="199"/>
  <c r="D291" i="199"/>
  <c r="E303" i="199"/>
  <c r="G291" i="199"/>
  <c r="D292" i="199"/>
  <c r="G292" i="199"/>
  <c r="O1850" i="200" l="1"/>
  <c r="O1857" i="200"/>
  <c r="Q1857" i="200" s="1"/>
  <c r="O1858" i="200"/>
  <c r="Q1858" i="200" s="1"/>
  <c r="O1859" i="200"/>
  <c r="Q1859" i="200" s="1"/>
  <c r="O1855" i="200"/>
  <c r="E1880" i="200"/>
  <c r="L1868" i="200"/>
  <c r="F1868" i="200"/>
  <c r="I1868" i="200"/>
  <c r="D1868" i="200"/>
  <c r="L1869" i="200"/>
  <c r="N1869" i="200" s="1"/>
  <c r="F1869" i="200"/>
  <c r="H1869" i="200" s="1"/>
  <c r="I1869" i="200"/>
  <c r="K1869" i="200" s="1"/>
  <c r="E1896" i="200"/>
  <c r="E1894" i="200"/>
  <c r="B1887" i="200"/>
  <c r="E1892" i="200"/>
  <c r="E1897" i="200"/>
  <c r="E1893" i="200"/>
  <c r="E1888" i="200"/>
  <c r="E1891" i="200"/>
  <c r="E1889" i="200"/>
  <c r="E1887" i="200"/>
  <c r="D1883" i="200"/>
  <c r="E1890" i="200"/>
  <c r="B1902" i="200"/>
  <c r="E1895" i="200"/>
  <c r="Q1883" i="200"/>
  <c r="E1898" i="200"/>
  <c r="O1853" i="200"/>
  <c r="Q1853" i="200" s="1"/>
  <c r="O1860" i="200"/>
  <c r="Q1860" i="200" s="1"/>
  <c r="O1854" i="200"/>
  <c r="Q1854" i="200" s="1"/>
  <c r="N1849" i="200"/>
  <c r="L1861" i="200"/>
  <c r="I1873" i="200"/>
  <c r="K1873" i="200" s="1"/>
  <c r="L1873" i="200"/>
  <c r="N1873" i="200" s="1"/>
  <c r="F1873" i="200"/>
  <c r="H1873" i="200" s="1"/>
  <c r="L1878" i="200"/>
  <c r="N1878" i="200" s="1"/>
  <c r="I1878" i="200"/>
  <c r="K1878" i="200" s="1"/>
  <c r="F1878" i="200"/>
  <c r="H1878" i="200" s="1"/>
  <c r="F1874" i="200"/>
  <c r="H1874" i="200" s="1"/>
  <c r="I1874" i="200"/>
  <c r="K1874" i="200" s="1"/>
  <c r="L1874" i="200"/>
  <c r="N1874" i="200" s="1"/>
  <c r="O1830" i="200"/>
  <c r="Q1830" i="200" s="1"/>
  <c r="Q1842" i="200" s="1"/>
  <c r="Q1855" i="200"/>
  <c r="Q1850" i="200"/>
  <c r="O1852" i="200"/>
  <c r="Q1852" i="200" s="1"/>
  <c r="L1871" i="200"/>
  <c r="N1871" i="200" s="1"/>
  <c r="F1871" i="200"/>
  <c r="H1871" i="200" s="1"/>
  <c r="I1871" i="200"/>
  <c r="K1871" i="200" s="1"/>
  <c r="I1875" i="200"/>
  <c r="K1875" i="200" s="1"/>
  <c r="L1875" i="200"/>
  <c r="N1875" i="200" s="1"/>
  <c r="F1875" i="200"/>
  <c r="H1875" i="200" s="1"/>
  <c r="F1879" i="200"/>
  <c r="H1879" i="200" s="1"/>
  <c r="L1879" i="200"/>
  <c r="N1879" i="200" s="1"/>
  <c r="I1879" i="200"/>
  <c r="K1879" i="200" s="1"/>
  <c r="B1875" i="200"/>
  <c r="D1875" i="200" s="1"/>
  <c r="B1878" i="200"/>
  <c r="D1878" i="200" s="1"/>
  <c r="B1869" i="200"/>
  <c r="D1869" i="200" s="1"/>
  <c r="B1870" i="200"/>
  <c r="D1870" i="200" s="1"/>
  <c r="B1873" i="200"/>
  <c r="D1873" i="200" s="1"/>
  <c r="B1876" i="200"/>
  <c r="D1876" i="200" s="1"/>
  <c r="B1877" i="200"/>
  <c r="D1877" i="200" s="1"/>
  <c r="B1879" i="200"/>
  <c r="D1879" i="200" s="1"/>
  <c r="B1872" i="200"/>
  <c r="D1872" i="200" s="1"/>
  <c r="B1871" i="200"/>
  <c r="D1871" i="200" s="1"/>
  <c r="B1874" i="200"/>
  <c r="D1874" i="200" s="1"/>
  <c r="H1849" i="200"/>
  <c r="F1861" i="200"/>
  <c r="I1877" i="200"/>
  <c r="K1877" i="200" s="1"/>
  <c r="L1877" i="200"/>
  <c r="N1877" i="200" s="1"/>
  <c r="F1877" i="200"/>
  <c r="H1877" i="200" s="1"/>
  <c r="L1870" i="200"/>
  <c r="N1870" i="200" s="1"/>
  <c r="F1870" i="200"/>
  <c r="H1870" i="200" s="1"/>
  <c r="I1870" i="200"/>
  <c r="K1870" i="200" s="1"/>
  <c r="I1876" i="200"/>
  <c r="K1876" i="200" s="1"/>
  <c r="F1876" i="200"/>
  <c r="H1876" i="200" s="1"/>
  <c r="L1876" i="200"/>
  <c r="N1876" i="200" s="1"/>
  <c r="F1872" i="200"/>
  <c r="H1872" i="200" s="1"/>
  <c r="I1872" i="200"/>
  <c r="K1872" i="200" s="1"/>
  <c r="L1872" i="200"/>
  <c r="N1872" i="200" s="1"/>
  <c r="O1851" i="200"/>
  <c r="Q1851" i="200" s="1"/>
  <c r="O1856" i="200"/>
  <c r="Q1856" i="200" s="1"/>
  <c r="K1849" i="200"/>
  <c r="I1861" i="200"/>
  <c r="I300" i="199"/>
  <c r="I291" i="199"/>
  <c r="I294" i="199"/>
  <c r="I284" i="199"/>
  <c r="I297" i="199"/>
  <c r="G318" i="199"/>
  <c r="E322" i="199"/>
  <c r="G310" i="199"/>
  <c r="D310" i="199"/>
  <c r="G312" i="199"/>
  <c r="G316" i="199"/>
  <c r="I292" i="199"/>
  <c r="G320" i="199"/>
  <c r="G321" i="199"/>
  <c r="B314" i="199"/>
  <c r="D314" i="199" s="1"/>
  <c r="I314" i="199" s="1"/>
  <c r="B317" i="199"/>
  <c r="D317" i="199" s="1"/>
  <c r="I317" i="199" s="1"/>
  <c r="B311" i="199"/>
  <c r="D311" i="199" s="1"/>
  <c r="B320" i="199"/>
  <c r="D320" i="199" s="1"/>
  <c r="B321" i="199"/>
  <c r="D321" i="199" s="1"/>
  <c r="B312" i="199"/>
  <c r="D312" i="199" s="1"/>
  <c r="B318" i="199"/>
  <c r="D318" i="199" s="1"/>
  <c r="B315" i="199"/>
  <c r="D315" i="199" s="1"/>
  <c r="I315" i="199" s="1"/>
  <c r="B313" i="199"/>
  <c r="D313" i="199" s="1"/>
  <c r="I313" i="199" s="1"/>
  <c r="B316" i="199"/>
  <c r="D316" i="199" s="1"/>
  <c r="B319" i="199"/>
  <c r="D319" i="199" s="1"/>
  <c r="I319" i="199" s="1"/>
  <c r="G311" i="199"/>
  <c r="E340" i="199"/>
  <c r="G340" i="199" s="1"/>
  <c r="I325" i="199"/>
  <c r="E332" i="199"/>
  <c r="G332" i="199" s="1"/>
  <c r="E338" i="199"/>
  <c r="G338" i="199" s="1"/>
  <c r="E331" i="199"/>
  <c r="E336" i="199"/>
  <c r="E333" i="199"/>
  <c r="E334" i="199"/>
  <c r="E330" i="199"/>
  <c r="E339" i="199"/>
  <c r="G339" i="199" s="1"/>
  <c r="E329" i="199"/>
  <c r="D325" i="199"/>
  <c r="E335" i="199"/>
  <c r="E337" i="199"/>
  <c r="G337" i="199" s="1"/>
  <c r="B329" i="199"/>
  <c r="O1877" i="200" l="1"/>
  <c r="Q1877" i="200" s="1"/>
  <c r="O1873" i="200"/>
  <c r="O1849" i="200"/>
  <c r="Q1849" i="200" s="1"/>
  <c r="Q1861" i="200" s="1"/>
  <c r="O1874" i="200"/>
  <c r="Q1874" i="200" s="1"/>
  <c r="O1870" i="200"/>
  <c r="Q1873" i="200"/>
  <c r="L1898" i="200"/>
  <c r="N1898" i="200" s="1"/>
  <c r="F1898" i="200"/>
  <c r="H1898" i="200" s="1"/>
  <c r="I1898" i="200"/>
  <c r="K1898" i="200" s="1"/>
  <c r="F1890" i="200"/>
  <c r="H1890" i="200" s="1"/>
  <c r="L1890" i="200"/>
  <c r="N1890" i="200" s="1"/>
  <c r="I1890" i="200"/>
  <c r="K1890" i="200" s="1"/>
  <c r="F1891" i="200"/>
  <c r="H1891" i="200" s="1"/>
  <c r="L1891" i="200"/>
  <c r="N1891" i="200" s="1"/>
  <c r="I1891" i="200"/>
  <c r="K1891" i="200" s="1"/>
  <c r="L1892" i="200"/>
  <c r="N1892" i="200" s="1"/>
  <c r="I1892" i="200"/>
  <c r="K1892" i="200" s="1"/>
  <c r="F1892" i="200"/>
  <c r="H1892" i="200" s="1"/>
  <c r="K1868" i="200"/>
  <c r="I1880" i="200"/>
  <c r="O1872" i="200"/>
  <c r="Q1872" i="200" s="1"/>
  <c r="O1878" i="200"/>
  <c r="Q1878" i="200" s="1"/>
  <c r="I1888" i="200"/>
  <c r="K1888" i="200" s="1"/>
  <c r="L1888" i="200"/>
  <c r="N1888" i="200" s="1"/>
  <c r="F1888" i="200"/>
  <c r="H1888" i="200" s="1"/>
  <c r="B1897" i="200"/>
  <c r="D1897" i="200" s="1"/>
  <c r="B1898" i="200"/>
  <c r="D1898" i="200" s="1"/>
  <c r="B1896" i="200"/>
  <c r="D1896" i="200" s="1"/>
  <c r="B1893" i="200"/>
  <c r="D1893" i="200" s="1"/>
  <c r="B1891" i="200"/>
  <c r="D1891" i="200" s="1"/>
  <c r="B1889" i="200"/>
  <c r="D1889" i="200" s="1"/>
  <c r="B1894" i="200"/>
  <c r="D1894" i="200" s="1"/>
  <c r="B1888" i="200"/>
  <c r="D1888" i="200" s="1"/>
  <c r="B1895" i="200"/>
  <c r="D1895" i="200" s="1"/>
  <c r="B1890" i="200"/>
  <c r="D1890" i="200" s="1"/>
  <c r="B1892" i="200"/>
  <c r="D1892" i="200" s="1"/>
  <c r="O1869" i="200"/>
  <c r="Q1869" i="200" s="1"/>
  <c r="H1868" i="200"/>
  <c r="F1880" i="200"/>
  <c r="Q1870" i="200"/>
  <c r="O1879" i="200"/>
  <c r="Q1879" i="200" s="1"/>
  <c r="I1895" i="200"/>
  <c r="K1895" i="200" s="1"/>
  <c r="F1895" i="200"/>
  <c r="H1895" i="200" s="1"/>
  <c r="L1895" i="200"/>
  <c r="N1895" i="200" s="1"/>
  <c r="E1899" i="200"/>
  <c r="D1887" i="200"/>
  <c r="I1887" i="200"/>
  <c r="L1887" i="200"/>
  <c r="F1887" i="200"/>
  <c r="F1893" i="200"/>
  <c r="H1893" i="200" s="1"/>
  <c r="L1893" i="200"/>
  <c r="N1893" i="200" s="1"/>
  <c r="I1893" i="200"/>
  <c r="K1893" i="200" s="1"/>
  <c r="F1894" i="200"/>
  <c r="H1894" i="200" s="1"/>
  <c r="I1894" i="200"/>
  <c r="K1894" i="200" s="1"/>
  <c r="L1894" i="200"/>
  <c r="N1894" i="200" s="1"/>
  <c r="N1868" i="200"/>
  <c r="L1880" i="200"/>
  <c r="O1876" i="200"/>
  <c r="Q1876" i="200" s="1"/>
  <c r="O1875" i="200"/>
  <c r="Q1875" i="200" s="1"/>
  <c r="O1871" i="200"/>
  <c r="Q1871" i="200" s="1"/>
  <c r="E1908" i="200"/>
  <c r="E1914" i="200"/>
  <c r="B1906" i="200"/>
  <c r="E1909" i="200"/>
  <c r="B1921" i="200"/>
  <c r="E1913" i="200"/>
  <c r="E1917" i="200"/>
  <c r="E1906" i="200"/>
  <c r="E1916" i="200"/>
  <c r="E1915" i="200"/>
  <c r="E1907" i="200"/>
  <c r="D1902" i="200"/>
  <c r="E1912" i="200"/>
  <c r="E1910" i="200"/>
  <c r="E1911" i="200"/>
  <c r="Q1902" i="200"/>
  <c r="I1889" i="200"/>
  <c r="K1889" i="200" s="1"/>
  <c r="F1889" i="200"/>
  <c r="H1889" i="200" s="1"/>
  <c r="L1889" i="200"/>
  <c r="N1889" i="200" s="1"/>
  <c r="F1897" i="200"/>
  <c r="H1897" i="200" s="1"/>
  <c r="I1897" i="200"/>
  <c r="K1897" i="200" s="1"/>
  <c r="L1897" i="200"/>
  <c r="N1897" i="200" s="1"/>
  <c r="L1896" i="200"/>
  <c r="N1896" i="200" s="1"/>
  <c r="I1896" i="200"/>
  <c r="K1896" i="200" s="1"/>
  <c r="F1896" i="200"/>
  <c r="H1896" i="200" s="1"/>
  <c r="I316" i="199"/>
  <c r="I318" i="199"/>
  <c r="I312" i="199"/>
  <c r="I303" i="199"/>
  <c r="I310" i="199"/>
  <c r="I320" i="199"/>
  <c r="I321" i="199"/>
  <c r="B339" i="199"/>
  <c r="D339" i="199" s="1"/>
  <c r="I339" i="199" s="1"/>
  <c r="B340" i="199"/>
  <c r="D340" i="199" s="1"/>
  <c r="I340" i="199" s="1"/>
  <c r="B335" i="199"/>
  <c r="D335" i="199" s="1"/>
  <c r="B334" i="199"/>
  <c r="B336" i="199"/>
  <c r="D336" i="199" s="1"/>
  <c r="B330" i="199"/>
  <c r="D330" i="199" s="1"/>
  <c r="B333" i="199"/>
  <c r="D333" i="199" s="1"/>
  <c r="B337" i="199"/>
  <c r="D337" i="199" s="1"/>
  <c r="I337" i="199" s="1"/>
  <c r="B332" i="199"/>
  <c r="D332" i="199" s="1"/>
  <c r="I332" i="199" s="1"/>
  <c r="B338" i="199"/>
  <c r="D338" i="199" s="1"/>
  <c r="I338" i="199" s="1"/>
  <c r="B331" i="199"/>
  <c r="D331" i="199" s="1"/>
  <c r="G329" i="199"/>
  <c r="E341" i="199"/>
  <c r="D329" i="199"/>
  <c r="G333" i="199"/>
  <c r="I311" i="199"/>
  <c r="G336" i="199"/>
  <c r="G335" i="199"/>
  <c r="G330" i="199"/>
  <c r="G331" i="199"/>
  <c r="D334" i="199"/>
  <c r="G334" i="199"/>
  <c r="O1889" i="200" l="1"/>
  <c r="Q1889" i="200" s="1"/>
  <c r="O1897" i="200"/>
  <c r="Q1897" i="200" s="1"/>
  <c r="O1894" i="200"/>
  <c r="Q1894" i="200" s="1"/>
  <c r="O1888" i="200"/>
  <c r="O1891" i="200"/>
  <c r="E1918" i="200"/>
  <c r="I1906" i="200"/>
  <c r="L1906" i="200"/>
  <c r="F1906" i="200"/>
  <c r="D1906" i="200"/>
  <c r="F1909" i="200"/>
  <c r="H1909" i="200" s="1"/>
  <c r="I1909" i="200"/>
  <c r="K1909" i="200" s="1"/>
  <c r="L1909" i="200"/>
  <c r="N1909" i="200" s="1"/>
  <c r="F1899" i="200"/>
  <c r="H1887" i="200"/>
  <c r="Q1888" i="200"/>
  <c r="Q1891" i="200"/>
  <c r="F1911" i="200"/>
  <c r="H1911" i="200" s="1"/>
  <c r="I1911" i="200"/>
  <c r="K1911" i="200" s="1"/>
  <c r="L1911" i="200"/>
  <c r="N1911" i="200" s="1"/>
  <c r="L1907" i="200"/>
  <c r="N1907" i="200" s="1"/>
  <c r="I1907" i="200"/>
  <c r="K1907" i="200" s="1"/>
  <c r="F1907" i="200"/>
  <c r="H1907" i="200" s="1"/>
  <c r="F1917" i="200"/>
  <c r="H1917" i="200" s="1"/>
  <c r="L1917" i="200"/>
  <c r="N1917" i="200" s="1"/>
  <c r="I1917" i="200"/>
  <c r="K1917" i="200" s="1"/>
  <c r="B1917" i="200"/>
  <c r="D1917" i="200" s="1"/>
  <c r="B1907" i="200"/>
  <c r="D1907" i="200" s="1"/>
  <c r="B1914" i="200"/>
  <c r="B1913" i="200"/>
  <c r="D1913" i="200" s="1"/>
  <c r="B1908" i="200"/>
  <c r="D1908" i="200" s="1"/>
  <c r="B1911" i="200"/>
  <c r="D1911" i="200" s="1"/>
  <c r="B1909" i="200"/>
  <c r="D1909" i="200" s="1"/>
  <c r="B1916" i="200"/>
  <c r="D1916" i="200" s="1"/>
  <c r="B1910" i="200"/>
  <c r="D1910" i="200" s="1"/>
  <c r="B1912" i="200"/>
  <c r="D1912" i="200" s="1"/>
  <c r="B1915" i="200"/>
  <c r="D1915" i="200" s="1"/>
  <c r="N1887" i="200"/>
  <c r="L1899" i="200"/>
  <c r="O1898" i="200"/>
  <c r="Q1898" i="200" s="1"/>
  <c r="L1910" i="200"/>
  <c r="N1910" i="200" s="1"/>
  <c r="F1910" i="200"/>
  <c r="H1910" i="200" s="1"/>
  <c r="I1910" i="200"/>
  <c r="K1910" i="200" s="1"/>
  <c r="I1915" i="200"/>
  <c r="K1915" i="200" s="1"/>
  <c r="F1915" i="200"/>
  <c r="H1915" i="200" s="1"/>
  <c r="L1915" i="200"/>
  <c r="N1915" i="200" s="1"/>
  <c r="F1913" i="200"/>
  <c r="H1913" i="200" s="1"/>
  <c r="L1913" i="200"/>
  <c r="N1913" i="200" s="1"/>
  <c r="I1913" i="200"/>
  <c r="K1913" i="200" s="1"/>
  <c r="D1914" i="200"/>
  <c r="L1914" i="200"/>
  <c r="N1914" i="200" s="1"/>
  <c r="F1914" i="200"/>
  <c r="H1914" i="200" s="1"/>
  <c r="I1914" i="200"/>
  <c r="K1914" i="200" s="1"/>
  <c r="I1899" i="200"/>
  <c r="K1887" i="200"/>
  <c r="O1895" i="200"/>
  <c r="Q1895" i="200" s="1"/>
  <c r="O1896" i="200"/>
  <c r="Q1896" i="200" s="1"/>
  <c r="I1912" i="200"/>
  <c r="K1912" i="200" s="1"/>
  <c r="L1912" i="200"/>
  <c r="N1912" i="200" s="1"/>
  <c r="F1912" i="200"/>
  <c r="H1912" i="200" s="1"/>
  <c r="L1916" i="200"/>
  <c r="N1916" i="200" s="1"/>
  <c r="I1916" i="200"/>
  <c r="K1916" i="200" s="1"/>
  <c r="F1916" i="200"/>
  <c r="H1916" i="200" s="1"/>
  <c r="E1932" i="200"/>
  <c r="E1933" i="200"/>
  <c r="E1930" i="200"/>
  <c r="E1934" i="200"/>
  <c r="E1928" i="200"/>
  <c r="E1927" i="200"/>
  <c r="E1929" i="200"/>
  <c r="E1926" i="200"/>
  <c r="B1925" i="200"/>
  <c r="D1921" i="200"/>
  <c r="E1925" i="200"/>
  <c r="Q1921" i="200"/>
  <c r="E1936" i="200"/>
  <c r="B1940" i="200"/>
  <c r="E1931" i="200"/>
  <c r="E1935" i="200"/>
  <c r="L1908" i="200"/>
  <c r="N1908" i="200" s="1"/>
  <c r="F1908" i="200"/>
  <c r="H1908" i="200" s="1"/>
  <c r="I1908" i="200"/>
  <c r="K1908" i="200" s="1"/>
  <c r="O1893" i="200"/>
  <c r="Q1893" i="200" s="1"/>
  <c r="O1868" i="200"/>
  <c r="Q1868" i="200" s="1"/>
  <c r="Q1880" i="200" s="1"/>
  <c r="O1892" i="200"/>
  <c r="Q1892" i="200" s="1"/>
  <c r="O1890" i="200"/>
  <c r="Q1890" i="200" s="1"/>
  <c r="I322" i="199"/>
  <c r="I336" i="199"/>
  <c r="I334" i="199"/>
  <c r="I331" i="199"/>
  <c r="I333" i="199"/>
  <c r="I335" i="199"/>
  <c r="I330" i="199"/>
  <c r="I329" i="199"/>
  <c r="O1917" i="200" l="1"/>
  <c r="Q1917" i="200" s="1"/>
  <c r="O1913" i="200"/>
  <c r="Q1913" i="200" s="1"/>
  <c r="O1907" i="200"/>
  <c r="Q1907" i="200" s="1"/>
  <c r="O1887" i="200"/>
  <c r="Q1887" i="200" s="1"/>
  <c r="O1909" i="200"/>
  <c r="Q1909" i="200" s="1"/>
  <c r="O1908" i="200"/>
  <c r="Q1908" i="200" s="1"/>
  <c r="O1910" i="200"/>
  <c r="Q1910" i="200" s="1"/>
  <c r="E1948" i="200"/>
  <c r="E1951" i="200"/>
  <c r="E1950" i="200"/>
  <c r="D1940" i="200"/>
  <c r="B1959" i="200"/>
  <c r="E1944" i="200"/>
  <c r="E1955" i="200"/>
  <c r="E1947" i="200"/>
  <c r="E1953" i="200"/>
  <c r="Q1940" i="200"/>
  <c r="E1946" i="200"/>
  <c r="E1945" i="200"/>
  <c r="E1954" i="200"/>
  <c r="E1952" i="200"/>
  <c r="E1949" i="200"/>
  <c r="B1944" i="200"/>
  <c r="I1935" i="200"/>
  <c r="K1935" i="200" s="1"/>
  <c r="F1935" i="200"/>
  <c r="H1935" i="200" s="1"/>
  <c r="L1935" i="200"/>
  <c r="N1935" i="200" s="1"/>
  <c r="L1926" i="200"/>
  <c r="N1926" i="200" s="1"/>
  <c r="I1926" i="200"/>
  <c r="K1926" i="200" s="1"/>
  <c r="F1926" i="200"/>
  <c r="H1926" i="200" s="1"/>
  <c r="I1934" i="200"/>
  <c r="K1934" i="200" s="1"/>
  <c r="L1934" i="200"/>
  <c r="N1934" i="200" s="1"/>
  <c r="F1934" i="200"/>
  <c r="H1934" i="200" s="1"/>
  <c r="O1916" i="200"/>
  <c r="Q1916" i="200" s="1"/>
  <c r="O1914" i="200"/>
  <c r="Q1914" i="200" s="1"/>
  <c r="F1918" i="200"/>
  <c r="H1906" i="200"/>
  <c r="I1933" i="200"/>
  <c r="K1933" i="200" s="1"/>
  <c r="F1933" i="200"/>
  <c r="H1933" i="200" s="1"/>
  <c r="L1933" i="200"/>
  <c r="N1933" i="200" s="1"/>
  <c r="F1931" i="200"/>
  <c r="H1931" i="200" s="1"/>
  <c r="L1931" i="200"/>
  <c r="N1931" i="200" s="1"/>
  <c r="I1931" i="200"/>
  <c r="K1931" i="200" s="1"/>
  <c r="E1937" i="200"/>
  <c r="L1925" i="200"/>
  <c r="F1925" i="200"/>
  <c r="I1925" i="200"/>
  <c r="D1925" i="200"/>
  <c r="F1929" i="200"/>
  <c r="H1929" i="200" s="1"/>
  <c r="L1929" i="200"/>
  <c r="N1929" i="200" s="1"/>
  <c r="I1929" i="200"/>
  <c r="K1929" i="200" s="1"/>
  <c r="I1930" i="200"/>
  <c r="K1930" i="200" s="1"/>
  <c r="F1930" i="200"/>
  <c r="H1930" i="200" s="1"/>
  <c r="L1930" i="200"/>
  <c r="N1930" i="200" s="1"/>
  <c r="L1918" i="200"/>
  <c r="N1906" i="200"/>
  <c r="L1927" i="200"/>
  <c r="N1927" i="200" s="1"/>
  <c r="I1927" i="200"/>
  <c r="K1927" i="200" s="1"/>
  <c r="F1927" i="200"/>
  <c r="H1927" i="200" s="1"/>
  <c r="Q1899" i="200"/>
  <c r="K1906" i="200"/>
  <c r="I1918" i="200"/>
  <c r="I1936" i="200"/>
  <c r="K1936" i="200" s="1"/>
  <c r="L1936" i="200"/>
  <c r="N1936" i="200" s="1"/>
  <c r="F1936" i="200"/>
  <c r="H1936" i="200" s="1"/>
  <c r="B1930" i="200"/>
  <c r="D1930" i="200" s="1"/>
  <c r="B1926" i="200"/>
  <c r="D1926" i="200" s="1"/>
  <c r="B1933" i="200"/>
  <c r="D1933" i="200" s="1"/>
  <c r="B1936" i="200"/>
  <c r="D1936" i="200" s="1"/>
  <c r="B1934" i="200"/>
  <c r="D1934" i="200" s="1"/>
  <c r="B1929" i="200"/>
  <c r="D1929" i="200" s="1"/>
  <c r="B1928" i="200"/>
  <c r="D1928" i="200" s="1"/>
  <c r="B1932" i="200"/>
  <c r="D1932" i="200" s="1"/>
  <c r="B1935" i="200"/>
  <c r="D1935" i="200" s="1"/>
  <c r="B1927" i="200"/>
  <c r="D1927" i="200" s="1"/>
  <c r="B1931" i="200"/>
  <c r="D1931" i="200" s="1"/>
  <c r="F1928" i="200"/>
  <c r="H1928" i="200" s="1"/>
  <c r="L1928" i="200"/>
  <c r="N1928" i="200" s="1"/>
  <c r="I1928" i="200"/>
  <c r="K1928" i="200" s="1"/>
  <c r="I1932" i="200"/>
  <c r="K1932" i="200" s="1"/>
  <c r="L1932" i="200"/>
  <c r="N1932" i="200" s="1"/>
  <c r="F1932" i="200"/>
  <c r="H1932" i="200" s="1"/>
  <c r="O1912" i="200"/>
  <c r="Q1912" i="200" s="1"/>
  <c r="O1915" i="200"/>
  <c r="Q1915" i="200" s="1"/>
  <c r="O1911" i="200"/>
  <c r="Q1911" i="200" s="1"/>
  <c r="I341" i="199"/>
  <c r="B1954" i="200" l="1"/>
  <c r="D1954" i="200" s="1"/>
  <c r="B1945" i="200"/>
  <c r="D1945" i="200" s="1"/>
  <c r="B1953" i="200"/>
  <c r="D1953" i="200" s="1"/>
  <c r="B1950" i="200"/>
  <c r="D1950" i="200" s="1"/>
  <c r="B1955" i="200"/>
  <c r="D1955" i="200" s="1"/>
  <c r="B1947" i="200"/>
  <c r="D1947" i="200" s="1"/>
  <c r="B1951" i="200"/>
  <c r="D1951" i="200" s="1"/>
  <c r="B1952" i="200"/>
  <c r="D1952" i="200" s="1"/>
  <c r="B1946" i="200"/>
  <c r="D1946" i="200" s="1"/>
  <c r="B1949" i="200"/>
  <c r="D1949" i="200" s="1"/>
  <c r="B1948" i="200"/>
  <c r="D1948" i="200" s="1"/>
  <c r="L1945" i="200"/>
  <c r="N1945" i="200" s="1"/>
  <c r="F1945" i="200"/>
  <c r="H1945" i="200" s="1"/>
  <c r="I1945" i="200"/>
  <c r="K1945" i="200" s="1"/>
  <c r="I1947" i="200"/>
  <c r="K1947" i="200" s="1"/>
  <c r="L1947" i="200"/>
  <c r="N1947" i="200" s="1"/>
  <c r="F1947" i="200"/>
  <c r="H1947" i="200" s="1"/>
  <c r="O1928" i="200"/>
  <c r="Q1928" i="200" s="1"/>
  <c r="O1936" i="200"/>
  <c r="Q1936" i="200" s="1"/>
  <c r="I1937" i="200"/>
  <c r="K1925" i="200"/>
  <c r="O1906" i="200"/>
  <c r="Q1906" i="200" s="1"/>
  <c r="Q1918" i="200" s="1"/>
  <c r="O1934" i="200"/>
  <c r="Q1934" i="200" s="1"/>
  <c r="O1926" i="200"/>
  <c r="Q1926" i="200" s="1"/>
  <c r="O1935" i="200"/>
  <c r="Q1935" i="200" s="1"/>
  <c r="F1949" i="200"/>
  <c r="H1949" i="200" s="1"/>
  <c r="L1949" i="200"/>
  <c r="N1949" i="200" s="1"/>
  <c r="I1949" i="200"/>
  <c r="K1949" i="200" s="1"/>
  <c r="I1946" i="200"/>
  <c r="K1946" i="200" s="1"/>
  <c r="F1946" i="200"/>
  <c r="H1946" i="200" s="1"/>
  <c r="L1946" i="200"/>
  <c r="N1946" i="200" s="1"/>
  <c r="L1955" i="200"/>
  <c r="N1955" i="200" s="1"/>
  <c r="F1955" i="200"/>
  <c r="H1955" i="200" s="1"/>
  <c r="I1955" i="200"/>
  <c r="K1955" i="200" s="1"/>
  <c r="I1950" i="200"/>
  <c r="K1950" i="200" s="1"/>
  <c r="F1950" i="200"/>
  <c r="H1950" i="200" s="1"/>
  <c r="L1950" i="200"/>
  <c r="N1950" i="200" s="1"/>
  <c r="F1952" i="200"/>
  <c r="H1952" i="200" s="1"/>
  <c r="L1952" i="200"/>
  <c r="N1952" i="200" s="1"/>
  <c r="I1952" i="200"/>
  <c r="K1952" i="200" s="1"/>
  <c r="F1944" i="200"/>
  <c r="E1956" i="200"/>
  <c r="L1944" i="200"/>
  <c r="I1944" i="200"/>
  <c r="D1944" i="200"/>
  <c r="L1951" i="200"/>
  <c r="N1951" i="200" s="1"/>
  <c r="I1951" i="200"/>
  <c r="K1951" i="200" s="1"/>
  <c r="F1951" i="200"/>
  <c r="H1951" i="200" s="1"/>
  <c r="F1937" i="200"/>
  <c r="H1925" i="200"/>
  <c r="O1932" i="200"/>
  <c r="Q1932" i="200" s="1"/>
  <c r="O1927" i="200"/>
  <c r="Q1927" i="200" s="1"/>
  <c r="O1930" i="200"/>
  <c r="Q1930" i="200" s="1"/>
  <c r="O1929" i="200"/>
  <c r="Q1929" i="200" s="1"/>
  <c r="N1925" i="200"/>
  <c r="L1937" i="200"/>
  <c r="O1931" i="200"/>
  <c r="Q1931" i="200" s="1"/>
  <c r="O1933" i="200"/>
  <c r="Q1933" i="200" s="1"/>
  <c r="F1954" i="200"/>
  <c r="H1954" i="200" s="1"/>
  <c r="I1954" i="200"/>
  <c r="K1954" i="200" s="1"/>
  <c r="L1954" i="200"/>
  <c r="N1954" i="200" s="1"/>
  <c r="F1953" i="200"/>
  <c r="H1953" i="200" s="1"/>
  <c r="I1953" i="200"/>
  <c r="K1953" i="200" s="1"/>
  <c r="L1953" i="200"/>
  <c r="N1953" i="200" s="1"/>
  <c r="E1965" i="200"/>
  <c r="E1974" i="200"/>
  <c r="Q1959" i="200"/>
  <c r="B1963" i="200"/>
  <c r="B1978" i="200"/>
  <c r="D1959" i="200"/>
  <c r="E1963" i="200"/>
  <c r="E1970" i="200"/>
  <c r="E1973" i="200"/>
  <c r="E1972" i="200"/>
  <c r="E1971" i="200"/>
  <c r="E1968" i="200"/>
  <c r="E1969" i="200"/>
  <c r="E1967" i="200"/>
  <c r="E1966" i="200"/>
  <c r="E1964" i="200"/>
  <c r="I1948" i="200"/>
  <c r="K1948" i="200" s="1"/>
  <c r="L1948" i="200"/>
  <c r="N1948" i="200" s="1"/>
  <c r="F1948" i="200"/>
  <c r="H1948" i="200" s="1"/>
  <c r="C113" i="204"/>
  <c r="O1948" i="200" l="1"/>
  <c r="Q1948" i="200" s="1"/>
  <c r="O1955" i="200"/>
  <c r="Q1955" i="200" s="1"/>
  <c r="O1946" i="200"/>
  <c r="O1925" i="200"/>
  <c r="Q1925" i="200" s="1"/>
  <c r="Q1937" i="200" s="1"/>
  <c r="O1952" i="200"/>
  <c r="Q1952" i="200" s="1"/>
  <c r="O1949" i="200"/>
  <c r="Q1949" i="200" s="1"/>
  <c r="I1971" i="200"/>
  <c r="K1971" i="200" s="1"/>
  <c r="F1971" i="200"/>
  <c r="H1971" i="200" s="1"/>
  <c r="L1971" i="200"/>
  <c r="N1971" i="200" s="1"/>
  <c r="F1969" i="200"/>
  <c r="H1969" i="200" s="1"/>
  <c r="I1969" i="200"/>
  <c r="K1969" i="200" s="1"/>
  <c r="L1969" i="200"/>
  <c r="N1969" i="200" s="1"/>
  <c r="L1973" i="200"/>
  <c r="N1973" i="200" s="1"/>
  <c r="I1973" i="200"/>
  <c r="K1973" i="200" s="1"/>
  <c r="F1973" i="200"/>
  <c r="H1973" i="200" s="1"/>
  <c r="E1993" i="200"/>
  <c r="E1992" i="200"/>
  <c r="E1983" i="200"/>
  <c r="D1978" i="200"/>
  <c r="E1989" i="200"/>
  <c r="B1997" i="200"/>
  <c r="Q1978" i="200"/>
  <c r="E1991" i="200"/>
  <c r="E1985" i="200"/>
  <c r="E1990" i="200"/>
  <c r="E1987" i="200"/>
  <c r="E1986" i="200"/>
  <c r="B1982" i="200"/>
  <c r="E1984" i="200"/>
  <c r="E1988" i="200"/>
  <c r="E1982" i="200"/>
  <c r="F1965" i="200"/>
  <c r="H1965" i="200" s="1"/>
  <c r="I1965" i="200"/>
  <c r="K1965" i="200" s="1"/>
  <c r="L1965" i="200"/>
  <c r="N1965" i="200" s="1"/>
  <c r="O1953" i="200"/>
  <c r="Q1953" i="200" s="1"/>
  <c r="N1944" i="200"/>
  <c r="L1956" i="200"/>
  <c r="Q1946" i="200"/>
  <c r="L1964" i="200"/>
  <c r="N1964" i="200" s="1"/>
  <c r="F1964" i="200"/>
  <c r="H1964" i="200" s="1"/>
  <c r="I1964" i="200"/>
  <c r="K1964" i="200" s="1"/>
  <c r="L1968" i="200"/>
  <c r="N1968" i="200" s="1"/>
  <c r="F1968" i="200"/>
  <c r="H1968" i="200" s="1"/>
  <c r="I1968" i="200"/>
  <c r="K1968" i="200" s="1"/>
  <c r="F1970" i="200"/>
  <c r="H1970" i="200" s="1"/>
  <c r="L1970" i="200"/>
  <c r="N1970" i="200" s="1"/>
  <c r="I1970" i="200"/>
  <c r="K1970" i="200" s="1"/>
  <c r="B1974" i="200"/>
  <c r="D1974" i="200" s="1"/>
  <c r="B1964" i="200"/>
  <c r="D1964" i="200" s="1"/>
  <c r="B1973" i="200"/>
  <c r="D1973" i="200" s="1"/>
  <c r="B1970" i="200"/>
  <c r="D1970" i="200" s="1"/>
  <c r="B1968" i="200"/>
  <c r="D1968" i="200" s="1"/>
  <c r="B1972" i="200"/>
  <c r="D1972" i="200" s="1"/>
  <c r="B1966" i="200"/>
  <c r="D1966" i="200" s="1"/>
  <c r="B1967" i="200"/>
  <c r="D1967" i="200" s="1"/>
  <c r="B1971" i="200"/>
  <c r="D1971" i="200" s="1"/>
  <c r="B1969" i="200"/>
  <c r="D1969" i="200" s="1"/>
  <c r="B1965" i="200"/>
  <c r="D1965" i="200" s="1"/>
  <c r="L1963" i="200"/>
  <c r="D1963" i="200"/>
  <c r="F1963" i="200"/>
  <c r="E1975" i="200"/>
  <c r="I1963" i="200"/>
  <c r="F1956" i="200"/>
  <c r="H1944" i="200"/>
  <c r="F1966" i="200"/>
  <c r="H1966" i="200" s="1"/>
  <c r="I1966" i="200"/>
  <c r="K1966" i="200" s="1"/>
  <c r="L1966" i="200"/>
  <c r="N1966" i="200" s="1"/>
  <c r="L1967" i="200"/>
  <c r="N1967" i="200" s="1"/>
  <c r="F1967" i="200"/>
  <c r="H1967" i="200" s="1"/>
  <c r="I1967" i="200"/>
  <c r="K1967" i="200" s="1"/>
  <c r="F1972" i="200"/>
  <c r="H1972" i="200" s="1"/>
  <c r="I1972" i="200"/>
  <c r="K1972" i="200" s="1"/>
  <c r="L1972" i="200"/>
  <c r="N1972" i="200" s="1"/>
  <c r="L1974" i="200"/>
  <c r="N1974" i="200" s="1"/>
  <c r="I1974" i="200"/>
  <c r="K1974" i="200" s="1"/>
  <c r="F1974" i="200"/>
  <c r="H1974" i="200" s="1"/>
  <c r="O1954" i="200"/>
  <c r="Q1954" i="200" s="1"/>
  <c r="O1951" i="200"/>
  <c r="Q1951" i="200" s="1"/>
  <c r="I1956" i="200"/>
  <c r="K1944" i="200"/>
  <c r="O1950" i="200"/>
  <c r="Q1950" i="200" s="1"/>
  <c r="O1947" i="200"/>
  <c r="Q1947" i="200" s="1"/>
  <c r="O1945" i="200"/>
  <c r="Q1945" i="200" s="1"/>
  <c r="H113" i="204"/>
  <c r="G113" i="204"/>
  <c r="E113" i="204"/>
  <c r="D113" i="204"/>
  <c r="H112" i="204"/>
  <c r="G112" i="204"/>
  <c r="F112" i="204"/>
  <c r="E112" i="204"/>
  <c r="D112" i="204"/>
  <c r="H111" i="204"/>
  <c r="G111" i="204"/>
  <c r="E111" i="204"/>
  <c r="D111" i="204"/>
  <c r="H110" i="204"/>
  <c r="G110" i="204"/>
  <c r="E110" i="204"/>
  <c r="D110" i="204"/>
  <c r="H109" i="204"/>
  <c r="G109" i="204"/>
  <c r="E109" i="204"/>
  <c r="D109" i="204"/>
  <c r="H108" i="204"/>
  <c r="G108" i="204"/>
  <c r="E108" i="204"/>
  <c r="D108" i="204"/>
  <c r="H107" i="204"/>
  <c r="G107" i="204"/>
  <c r="E107" i="204"/>
  <c r="D107" i="204"/>
  <c r="H106" i="204"/>
  <c r="G106" i="204"/>
  <c r="E106" i="204"/>
  <c r="D106" i="204"/>
  <c r="H105" i="204"/>
  <c r="G105" i="204"/>
  <c r="E105" i="204"/>
  <c r="D105" i="204"/>
  <c r="H104" i="204"/>
  <c r="G104" i="204"/>
  <c r="E104" i="204"/>
  <c r="D104" i="204"/>
  <c r="H103" i="204"/>
  <c r="G103" i="204"/>
  <c r="E103" i="204"/>
  <c r="D103" i="204"/>
  <c r="H102" i="204"/>
  <c r="G102" i="204"/>
  <c r="F102" i="204"/>
  <c r="H101" i="204"/>
  <c r="G101" i="204"/>
  <c r="F101" i="204"/>
  <c r="H100" i="204"/>
  <c r="G100" i="204"/>
  <c r="E100" i="204"/>
  <c r="D100" i="204"/>
  <c r="H99" i="204"/>
  <c r="G99" i="204"/>
  <c r="E99" i="204"/>
  <c r="D99" i="204"/>
  <c r="H98" i="204"/>
  <c r="G98" i="204"/>
  <c r="H97" i="204"/>
  <c r="G97" i="204"/>
  <c r="H96" i="204"/>
  <c r="G96" i="204"/>
  <c r="H95" i="204"/>
  <c r="G95" i="204"/>
  <c r="H94" i="204"/>
  <c r="G94" i="204"/>
  <c r="E94" i="204"/>
  <c r="D94" i="204"/>
  <c r="H93" i="204"/>
  <c r="G93" i="204"/>
  <c r="E93" i="204"/>
  <c r="D93" i="204"/>
  <c r="H92" i="204"/>
  <c r="G92" i="204"/>
  <c r="E92" i="204"/>
  <c r="D92" i="204"/>
  <c r="H91" i="204"/>
  <c r="G91" i="204"/>
  <c r="E91" i="204"/>
  <c r="D91" i="204"/>
  <c r="H90" i="204"/>
  <c r="G90" i="204"/>
  <c r="H89" i="204"/>
  <c r="G89" i="204"/>
  <c r="E89" i="204"/>
  <c r="D89" i="204"/>
  <c r="H88" i="204"/>
  <c r="G88" i="204"/>
  <c r="E88" i="204"/>
  <c r="D88" i="204"/>
  <c r="H87" i="204"/>
  <c r="G87" i="204"/>
  <c r="E87" i="204"/>
  <c r="D87" i="204"/>
  <c r="H86" i="204"/>
  <c r="G86" i="204"/>
  <c r="E86" i="204"/>
  <c r="D86" i="204"/>
  <c r="H85" i="204"/>
  <c r="G85" i="204"/>
  <c r="E85" i="204"/>
  <c r="D85" i="204"/>
  <c r="H84" i="204"/>
  <c r="G84" i="204"/>
  <c r="F84" i="204"/>
  <c r="H83" i="204"/>
  <c r="G83" i="204"/>
  <c r="E83" i="204"/>
  <c r="D83" i="204"/>
  <c r="H82" i="204"/>
  <c r="G82" i="204"/>
  <c r="E82" i="204"/>
  <c r="D82" i="204"/>
  <c r="H81" i="204"/>
  <c r="G81" i="204"/>
  <c r="E81" i="204"/>
  <c r="D81" i="204"/>
  <c r="H80" i="204"/>
  <c r="G80" i="204"/>
  <c r="E80" i="204"/>
  <c r="D80" i="204"/>
  <c r="H79" i="204"/>
  <c r="G79" i="204"/>
  <c r="E79" i="204"/>
  <c r="D79" i="204"/>
  <c r="H78" i="204"/>
  <c r="G78" i="204"/>
  <c r="E78" i="204"/>
  <c r="D78" i="204"/>
  <c r="H77" i="204"/>
  <c r="E77" i="204"/>
  <c r="D77" i="204"/>
  <c r="H76" i="204"/>
  <c r="G76" i="204"/>
  <c r="E76" i="204"/>
  <c r="D76" i="204"/>
  <c r="H75" i="204"/>
  <c r="G75" i="204"/>
  <c r="H74" i="204"/>
  <c r="G74" i="204"/>
  <c r="E74" i="204"/>
  <c r="D74" i="204"/>
  <c r="H73" i="204"/>
  <c r="G73" i="204"/>
  <c r="H72" i="204"/>
  <c r="E72" i="204"/>
  <c r="D72" i="204"/>
  <c r="H71" i="204"/>
  <c r="E71" i="204"/>
  <c r="D71" i="204"/>
  <c r="H70" i="204"/>
  <c r="E70" i="204"/>
  <c r="D70" i="204"/>
  <c r="H69" i="204"/>
  <c r="G69" i="204"/>
  <c r="H68" i="204"/>
  <c r="G68" i="204"/>
  <c r="H67" i="204"/>
  <c r="G67" i="204"/>
  <c r="E67" i="204"/>
  <c r="D67" i="204"/>
  <c r="H66" i="204"/>
  <c r="G66" i="204"/>
  <c r="E66" i="204"/>
  <c r="D66" i="204"/>
  <c r="H65" i="204"/>
  <c r="G65" i="204"/>
  <c r="E65" i="204"/>
  <c r="D65" i="204"/>
  <c r="H64" i="204"/>
  <c r="G64" i="204"/>
  <c r="E64" i="204"/>
  <c r="D64" i="204"/>
  <c r="H63" i="204"/>
  <c r="H62" i="204"/>
  <c r="G62" i="204"/>
  <c r="E62" i="204"/>
  <c r="D62" i="204"/>
  <c r="H61" i="204"/>
  <c r="G61" i="204"/>
  <c r="E61" i="204"/>
  <c r="D61" i="204"/>
  <c r="H60" i="204"/>
  <c r="G60" i="204"/>
  <c r="H59" i="204"/>
  <c r="F59" i="204"/>
  <c r="H58" i="204"/>
  <c r="G58" i="204"/>
  <c r="E58" i="204"/>
  <c r="D58" i="204"/>
  <c r="H57" i="204"/>
  <c r="G57" i="204"/>
  <c r="E57" i="204"/>
  <c r="D57" i="204"/>
  <c r="H56" i="204"/>
  <c r="G56" i="204"/>
  <c r="E56" i="204"/>
  <c r="D56" i="204"/>
  <c r="H55" i="204"/>
  <c r="G55" i="204"/>
  <c r="E55" i="204"/>
  <c r="D55" i="204"/>
  <c r="H54" i="204"/>
  <c r="G54" i="204"/>
  <c r="E54" i="204"/>
  <c r="D54" i="204"/>
  <c r="H53" i="204"/>
  <c r="G53" i="204"/>
  <c r="H52" i="204"/>
  <c r="G52" i="204"/>
  <c r="E52" i="204"/>
  <c r="D52" i="204"/>
  <c r="H51" i="204"/>
  <c r="G51" i="204"/>
  <c r="E51" i="204"/>
  <c r="D51" i="204"/>
  <c r="H50" i="204"/>
  <c r="G50" i="204"/>
  <c r="F50" i="204"/>
  <c r="H49" i="204"/>
  <c r="F49" i="204"/>
  <c r="E49" i="204"/>
  <c r="D49" i="204"/>
  <c r="H48" i="204"/>
  <c r="G48" i="204"/>
  <c r="E48" i="204"/>
  <c r="D48" i="204"/>
  <c r="H47" i="204"/>
  <c r="G47" i="204"/>
  <c r="E47" i="204"/>
  <c r="D47" i="204"/>
  <c r="H46" i="204"/>
  <c r="G46" i="204"/>
  <c r="E46" i="204"/>
  <c r="D46" i="204"/>
  <c r="H45" i="204"/>
  <c r="G45" i="204"/>
  <c r="E45" i="204"/>
  <c r="D45" i="204"/>
  <c r="H44" i="204"/>
  <c r="H43" i="204"/>
  <c r="G43" i="204"/>
  <c r="F43" i="204"/>
  <c r="H42" i="204"/>
  <c r="G42" i="204"/>
  <c r="E42" i="204"/>
  <c r="D42" i="204"/>
  <c r="H41" i="204"/>
  <c r="H40" i="204"/>
  <c r="G40" i="204"/>
  <c r="H39" i="204"/>
  <c r="G39" i="204"/>
  <c r="H38" i="204"/>
  <c r="G38" i="204"/>
  <c r="E38" i="204"/>
  <c r="D38" i="204"/>
  <c r="H37" i="204"/>
  <c r="G37" i="204"/>
  <c r="H36" i="204"/>
  <c r="G36" i="204"/>
  <c r="H35" i="204"/>
  <c r="G35" i="204"/>
  <c r="E35" i="204"/>
  <c r="D35" i="204"/>
  <c r="H34" i="204"/>
  <c r="E34" i="204"/>
  <c r="D34" i="204"/>
  <c r="H33" i="204"/>
  <c r="G33" i="204"/>
  <c r="H32" i="204"/>
  <c r="G32" i="204"/>
  <c r="F32" i="204"/>
  <c r="H31" i="204"/>
  <c r="G31" i="204"/>
  <c r="E31" i="204"/>
  <c r="D31" i="204"/>
  <c r="H30" i="204"/>
  <c r="H29" i="204"/>
  <c r="E29" i="204"/>
  <c r="D29" i="204"/>
  <c r="H28" i="204"/>
  <c r="G28" i="204"/>
  <c r="H27" i="204"/>
  <c r="G27" i="204"/>
  <c r="E27" i="204"/>
  <c r="D27" i="204"/>
  <c r="H26" i="204"/>
  <c r="G26" i="204"/>
  <c r="H25" i="204"/>
  <c r="G25" i="204"/>
  <c r="H24" i="204"/>
  <c r="G24" i="204"/>
  <c r="H23" i="204"/>
  <c r="G23" i="204"/>
  <c r="E23" i="204"/>
  <c r="D23" i="204"/>
  <c r="H22" i="204"/>
  <c r="G22" i="204"/>
  <c r="F22" i="204"/>
  <c r="E22" i="204"/>
  <c r="D22" i="204"/>
  <c r="H21" i="204"/>
  <c r="G21" i="204"/>
  <c r="E21" i="204"/>
  <c r="D21" i="204"/>
  <c r="H20" i="204"/>
  <c r="G20" i="204"/>
  <c r="F20" i="204"/>
  <c r="H19" i="204"/>
  <c r="G19" i="204"/>
  <c r="E19" i="204"/>
  <c r="D19" i="204"/>
  <c r="H18" i="204"/>
  <c r="G18" i="204"/>
  <c r="E18" i="204"/>
  <c r="D18" i="204"/>
  <c r="H17" i="204"/>
  <c r="G17" i="204"/>
  <c r="E17" i="204"/>
  <c r="D17" i="204"/>
  <c r="H16" i="204"/>
  <c r="G16" i="204"/>
  <c r="E16" i="204"/>
  <c r="D16" i="204"/>
  <c r="H15" i="204"/>
  <c r="G15" i="204"/>
  <c r="H14" i="204"/>
  <c r="G14" i="204"/>
  <c r="H13" i="204"/>
  <c r="G13" i="204"/>
  <c r="H12" i="204"/>
  <c r="G12" i="204"/>
  <c r="E12" i="204"/>
  <c r="D12" i="204"/>
  <c r="H11" i="204"/>
  <c r="G11" i="204"/>
  <c r="H10" i="204"/>
  <c r="G10" i="204"/>
  <c r="E10" i="204"/>
  <c r="D10" i="204"/>
  <c r="H9" i="204"/>
  <c r="G9" i="204"/>
  <c r="E9" i="204"/>
  <c r="D9" i="204"/>
  <c r="H8" i="204"/>
  <c r="G8" i="204"/>
  <c r="G126" i="198"/>
  <c r="F126" i="198"/>
  <c r="E126" i="198"/>
  <c r="F125" i="198"/>
  <c r="E125" i="198"/>
  <c r="D125" i="198"/>
  <c r="F124" i="198"/>
  <c r="E124" i="198"/>
  <c r="D124" i="198"/>
  <c r="G123" i="198"/>
  <c r="F123" i="198"/>
  <c r="E123" i="198"/>
  <c r="D123" i="198"/>
  <c r="F122" i="198"/>
  <c r="E122" i="198"/>
  <c r="D122" i="198"/>
  <c r="F121" i="198"/>
  <c r="E121" i="198"/>
  <c r="F120" i="198"/>
  <c r="E120" i="198"/>
  <c r="D120" i="198"/>
  <c r="G119" i="198"/>
  <c r="F119" i="198"/>
  <c r="E119" i="198"/>
  <c r="D119" i="198"/>
  <c r="F118" i="198"/>
  <c r="E118" i="198"/>
  <c r="D118" i="198"/>
  <c r="G117" i="198"/>
  <c r="F117" i="198"/>
  <c r="E117" i="198"/>
  <c r="G116" i="198"/>
  <c r="F116" i="198"/>
  <c r="E116" i="198"/>
  <c r="G115" i="198"/>
  <c r="F115" i="198"/>
  <c r="E115" i="198"/>
  <c r="F114" i="198"/>
  <c r="E114" i="198"/>
  <c r="D114" i="198"/>
  <c r="F113" i="198"/>
  <c r="E113" i="198"/>
  <c r="D113" i="198"/>
  <c r="F112" i="198"/>
  <c r="E112" i="198"/>
  <c r="D112" i="198"/>
  <c r="F111" i="198"/>
  <c r="E111" i="198"/>
  <c r="D111" i="198"/>
  <c r="G110" i="198"/>
  <c r="F110" i="198"/>
  <c r="E110" i="198"/>
  <c r="D110" i="198"/>
  <c r="F109" i="198"/>
  <c r="E109" i="198"/>
  <c r="D109" i="198"/>
  <c r="G108" i="198"/>
  <c r="F108" i="198"/>
  <c r="E108" i="198"/>
  <c r="G107" i="198"/>
  <c r="F107" i="198"/>
  <c r="E107" i="198"/>
  <c r="F106" i="198"/>
  <c r="E106" i="198"/>
  <c r="D106" i="198"/>
  <c r="F105" i="198"/>
  <c r="E105" i="198"/>
  <c r="D105" i="198"/>
  <c r="F104" i="198"/>
  <c r="E104" i="198"/>
  <c r="D104" i="198"/>
  <c r="G103" i="198"/>
  <c r="F103" i="198"/>
  <c r="E103" i="198"/>
  <c r="D102" i="198"/>
  <c r="G101" i="198"/>
  <c r="F101" i="198"/>
  <c r="E101" i="198"/>
  <c r="F100" i="198"/>
  <c r="E100" i="198"/>
  <c r="F99" i="198"/>
  <c r="E99" i="198"/>
  <c r="D99" i="198"/>
  <c r="D98" i="198"/>
  <c r="G97" i="198"/>
  <c r="F97" i="198"/>
  <c r="E97" i="198"/>
  <c r="F96" i="198"/>
  <c r="E96" i="198"/>
  <c r="F95" i="198"/>
  <c r="E95" i="198"/>
  <c r="D95" i="198"/>
  <c r="F93" i="198"/>
  <c r="E93" i="198"/>
  <c r="D93" i="198"/>
  <c r="F92" i="198"/>
  <c r="E92" i="198"/>
  <c r="G91" i="198"/>
  <c r="F91" i="198"/>
  <c r="E91" i="198"/>
  <c r="D90" i="198"/>
  <c r="G89" i="198"/>
  <c r="F89" i="198"/>
  <c r="E89" i="198"/>
  <c r="D89" i="198"/>
  <c r="F88" i="198"/>
  <c r="E88" i="198"/>
  <c r="F87" i="198"/>
  <c r="E87" i="198"/>
  <c r="D87" i="198"/>
  <c r="G86" i="198"/>
  <c r="F85" i="198"/>
  <c r="E85" i="198"/>
  <c r="D85" i="198"/>
  <c r="F84" i="198"/>
  <c r="E84" i="198"/>
  <c r="F83" i="198"/>
  <c r="E83" i="198"/>
  <c r="D83" i="198"/>
  <c r="G82" i="198"/>
  <c r="G81" i="198"/>
  <c r="F81" i="198"/>
  <c r="E81" i="198"/>
  <c r="F80" i="198"/>
  <c r="E80" i="198"/>
  <c r="D80" i="198"/>
  <c r="G79" i="198"/>
  <c r="F79" i="198"/>
  <c r="E79" i="198"/>
  <c r="F78" i="198"/>
  <c r="E78" i="198"/>
  <c r="D78" i="198"/>
  <c r="F77" i="198"/>
  <c r="E77" i="198"/>
  <c r="D77" i="198"/>
  <c r="G76" i="198"/>
  <c r="F76" i="198"/>
  <c r="E76" i="198"/>
  <c r="F75" i="198"/>
  <c r="E75" i="198"/>
  <c r="G74" i="198"/>
  <c r="F74" i="198"/>
  <c r="E74" i="198"/>
  <c r="F73" i="198"/>
  <c r="E73" i="198"/>
  <c r="D73" i="198"/>
  <c r="F72" i="198"/>
  <c r="E72" i="198"/>
  <c r="D72" i="198"/>
  <c r="G71" i="198"/>
  <c r="F71" i="198"/>
  <c r="E71" i="198"/>
  <c r="G70" i="198"/>
  <c r="F70" i="198"/>
  <c r="E70" i="198"/>
  <c r="F69" i="198"/>
  <c r="E69" i="198"/>
  <c r="F68" i="198"/>
  <c r="E68" i="198"/>
  <c r="D68" i="198"/>
  <c r="G67" i="198"/>
  <c r="G66" i="198"/>
  <c r="F66" i="198"/>
  <c r="E66" i="198"/>
  <c r="F65" i="198"/>
  <c r="E65" i="198"/>
  <c r="F64" i="198"/>
  <c r="E64" i="198"/>
  <c r="D64" i="198"/>
  <c r="D63" i="198"/>
  <c r="F62" i="198"/>
  <c r="E62" i="198"/>
  <c r="D62" i="198"/>
  <c r="F61" i="198"/>
  <c r="E61" i="198"/>
  <c r="F60" i="198"/>
  <c r="E60" i="198"/>
  <c r="D60" i="198"/>
  <c r="G59" i="198"/>
  <c r="D59" i="198"/>
  <c r="F58" i="198"/>
  <c r="E58" i="198"/>
  <c r="D58" i="198"/>
  <c r="F57" i="198"/>
  <c r="E57" i="198"/>
  <c r="F56" i="198"/>
  <c r="E56" i="198"/>
  <c r="D56" i="198"/>
  <c r="F55" i="198"/>
  <c r="E55" i="198"/>
  <c r="D55" i="198"/>
  <c r="F54" i="198"/>
  <c r="E54" i="198"/>
  <c r="D54" i="198"/>
  <c r="F53" i="198"/>
  <c r="E53" i="198"/>
  <c r="D53" i="198"/>
  <c r="F52" i="198"/>
  <c r="E52" i="198"/>
  <c r="D52" i="198"/>
  <c r="F51" i="198"/>
  <c r="E51" i="198"/>
  <c r="D51" i="198"/>
  <c r="G50" i="198"/>
  <c r="F50" i="198"/>
  <c r="E50" i="198"/>
  <c r="F49" i="198"/>
  <c r="E49" i="198"/>
  <c r="F48" i="198"/>
  <c r="E48" i="198"/>
  <c r="D48" i="198"/>
  <c r="F47" i="198"/>
  <c r="E47" i="198"/>
  <c r="D47" i="198"/>
  <c r="F46" i="198"/>
  <c r="E46" i="198"/>
  <c r="D46" i="198"/>
  <c r="G45" i="198"/>
  <c r="F45" i="198"/>
  <c r="E45" i="198"/>
  <c r="D45" i="198"/>
  <c r="G44" i="198"/>
  <c r="F44" i="198"/>
  <c r="E44" i="198"/>
  <c r="F43" i="198"/>
  <c r="E43" i="198"/>
  <c r="D43" i="198"/>
  <c r="F42" i="198"/>
  <c r="E42" i="198"/>
  <c r="D42" i="198"/>
  <c r="G41" i="198"/>
  <c r="F41" i="198"/>
  <c r="E41" i="198"/>
  <c r="G40" i="198"/>
  <c r="F40" i="198"/>
  <c r="E40" i="198"/>
  <c r="G39" i="198"/>
  <c r="F39" i="198"/>
  <c r="E39" i="198"/>
  <c r="F38" i="198"/>
  <c r="E38" i="198"/>
  <c r="D38" i="198"/>
  <c r="F37" i="198"/>
  <c r="E37" i="198"/>
  <c r="D37" i="198"/>
  <c r="F36" i="198"/>
  <c r="E36" i="198"/>
  <c r="D36" i="198"/>
  <c r="F35" i="198"/>
  <c r="E35" i="198"/>
  <c r="D35" i="198"/>
  <c r="F34" i="198"/>
  <c r="E34" i="198"/>
  <c r="D34" i="198"/>
  <c r="F33" i="198"/>
  <c r="E33" i="198"/>
  <c r="D33" i="198"/>
  <c r="F32" i="198"/>
  <c r="E32" i="198"/>
  <c r="D32" i="198"/>
  <c r="G31" i="198"/>
  <c r="F31" i="198"/>
  <c r="E31" i="198"/>
  <c r="F30" i="198"/>
  <c r="E30" i="198"/>
  <c r="F29" i="198"/>
  <c r="E29" i="198"/>
  <c r="D29" i="198"/>
  <c r="F28" i="198"/>
  <c r="E28" i="198"/>
  <c r="D28" i="198"/>
  <c r="G27" i="198"/>
  <c r="F27" i="198"/>
  <c r="E27" i="198"/>
  <c r="G26" i="198"/>
  <c r="F26" i="198"/>
  <c r="E26" i="198"/>
  <c r="F25" i="198"/>
  <c r="E25" i="198"/>
  <c r="D25" i="198"/>
  <c r="G24" i="198"/>
  <c r="F24" i="198"/>
  <c r="E24" i="198"/>
  <c r="F23" i="198"/>
  <c r="E23" i="198"/>
  <c r="D23" i="198"/>
  <c r="G22" i="198"/>
  <c r="F22" i="198"/>
  <c r="E22" i="198"/>
  <c r="F21" i="198"/>
  <c r="E21" i="198"/>
  <c r="D21" i="198"/>
  <c r="G20" i="198"/>
  <c r="H12" i="198"/>
  <c r="F19" i="198"/>
  <c r="E19" i="198"/>
  <c r="D19" i="198"/>
  <c r="H11" i="198"/>
  <c r="F18" i="198"/>
  <c r="E18" i="198"/>
  <c r="H10" i="198"/>
  <c r="F17" i="198"/>
  <c r="E17" i="198"/>
  <c r="D17" i="198"/>
  <c r="H9" i="198"/>
  <c r="H8" i="198"/>
  <c r="F15" i="198"/>
  <c r="E15" i="198"/>
  <c r="D15" i="198"/>
  <c r="F14" i="198"/>
  <c r="E14" i="198"/>
  <c r="F13" i="198"/>
  <c r="E13" i="198"/>
  <c r="D13" i="198"/>
  <c r="D12" i="198"/>
  <c r="F11" i="198"/>
  <c r="E11" i="198"/>
  <c r="D11" i="198"/>
  <c r="F10" i="198"/>
  <c r="E10" i="198"/>
  <c r="G9" i="198"/>
  <c r="F9" i="198"/>
  <c r="E9" i="198"/>
  <c r="D9" i="198"/>
  <c r="G8" i="198"/>
  <c r="F8" i="198"/>
  <c r="O1974" i="200" l="1"/>
  <c r="O1968" i="200"/>
  <c r="Q1968" i="200" s="1"/>
  <c r="O1965" i="200"/>
  <c r="Q1965" i="200" s="1"/>
  <c r="O1971" i="200"/>
  <c r="Q1971" i="200" s="1"/>
  <c r="O1970" i="200"/>
  <c r="Q1970" i="200" s="1"/>
  <c r="L1988" i="200"/>
  <c r="N1988" i="200" s="1"/>
  <c r="I1988" i="200"/>
  <c r="K1988" i="200" s="1"/>
  <c r="F1988" i="200"/>
  <c r="H1988" i="200" s="1"/>
  <c r="I1987" i="200"/>
  <c r="K1987" i="200" s="1"/>
  <c r="L1987" i="200"/>
  <c r="N1987" i="200" s="1"/>
  <c r="F1987" i="200"/>
  <c r="H1987" i="200" s="1"/>
  <c r="F1983" i="200"/>
  <c r="H1983" i="200" s="1"/>
  <c r="L1983" i="200"/>
  <c r="N1983" i="200" s="1"/>
  <c r="I1983" i="200"/>
  <c r="K1983" i="200" s="1"/>
  <c r="O1969" i="200"/>
  <c r="Q1969" i="200" s="1"/>
  <c r="O1967" i="200"/>
  <c r="Q1967" i="200" s="1"/>
  <c r="O1966" i="200"/>
  <c r="Q1966" i="200" s="1"/>
  <c r="K1963" i="200"/>
  <c r="I1975" i="200"/>
  <c r="L1975" i="200"/>
  <c r="N1963" i="200"/>
  <c r="Q1974" i="200"/>
  <c r="O1964" i="200"/>
  <c r="Q1964" i="200" s="1"/>
  <c r="F1984" i="200"/>
  <c r="H1984" i="200" s="1"/>
  <c r="I1984" i="200"/>
  <c r="K1984" i="200" s="1"/>
  <c r="L1984" i="200"/>
  <c r="N1984" i="200" s="1"/>
  <c r="F1990" i="200"/>
  <c r="H1990" i="200" s="1"/>
  <c r="L1990" i="200"/>
  <c r="N1990" i="200" s="1"/>
  <c r="I1990" i="200"/>
  <c r="K1990" i="200" s="1"/>
  <c r="E2005" i="200"/>
  <c r="E2006" i="200"/>
  <c r="E2002" i="200"/>
  <c r="E2010" i="200"/>
  <c r="E2001" i="200"/>
  <c r="B2001" i="200"/>
  <c r="D1997" i="200"/>
  <c r="E2004" i="200"/>
  <c r="Q1997" i="200"/>
  <c r="E2012" i="200"/>
  <c r="E2008" i="200"/>
  <c r="B2016" i="200"/>
  <c r="E2009" i="200"/>
  <c r="E2011" i="200"/>
  <c r="E2007" i="200"/>
  <c r="E2003" i="200"/>
  <c r="F1992" i="200"/>
  <c r="H1992" i="200" s="1"/>
  <c r="L1992" i="200"/>
  <c r="N1992" i="200" s="1"/>
  <c r="I1992" i="200"/>
  <c r="K1992" i="200" s="1"/>
  <c r="O1944" i="200"/>
  <c r="Q1944" i="200" s="1"/>
  <c r="Q1956" i="200" s="1"/>
  <c r="B1991" i="200"/>
  <c r="D1991" i="200" s="1"/>
  <c r="B1988" i="200"/>
  <c r="D1988" i="200" s="1"/>
  <c r="B1985" i="200"/>
  <c r="B1992" i="200"/>
  <c r="D1992" i="200" s="1"/>
  <c r="B1983" i="200"/>
  <c r="D1983" i="200" s="1"/>
  <c r="B1990" i="200"/>
  <c r="D1990" i="200" s="1"/>
  <c r="B1987" i="200"/>
  <c r="D1987" i="200" s="1"/>
  <c r="B1993" i="200"/>
  <c r="D1993" i="200" s="1"/>
  <c r="B1986" i="200"/>
  <c r="D1986" i="200" s="1"/>
  <c r="B1989" i="200"/>
  <c r="D1989" i="200" s="1"/>
  <c r="B1984" i="200"/>
  <c r="D1984" i="200" s="1"/>
  <c r="I1985" i="200"/>
  <c r="K1985" i="200" s="1"/>
  <c r="F1985" i="200"/>
  <c r="H1985" i="200" s="1"/>
  <c r="L1985" i="200"/>
  <c r="N1985" i="200" s="1"/>
  <c r="D1985" i="200"/>
  <c r="L1989" i="200"/>
  <c r="N1989" i="200" s="1"/>
  <c r="F1989" i="200"/>
  <c r="H1989" i="200" s="1"/>
  <c r="I1989" i="200"/>
  <c r="K1989" i="200" s="1"/>
  <c r="I1993" i="200"/>
  <c r="K1993" i="200" s="1"/>
  <c r="F1993" i="200"/>
  <c r="H1993" i="200" s="1"/>
  <c r="L1993" i="200"/>
  <c r="N1993" i="200" s="1"/>
  <c r="O1972" i="200"/>
  <c r="Q1972" i="200" s="1"/>
  <c r="F1975" i="200"/>
  <c r="H1963" i="200"/>
  <c r="F1982" i="200"/>
  <c r="I1982" i="200"/>
  <c r="D1982" i="200"/>
  <c r="E1994" i="200"/>
  <c r="L1982" i="200"/>
  <c r="I1986" i="200"/>
  <c r="K1986" i="200" s="1"/>
  <c r="F1986" i="200"/>
  <c r="H1986" i="200" s="1"/>
  <c r="L1986" i="200"/>
  <c r="N1986" i="200" s="1"/>
  <c r="I1991" i="200"/>
  <c r="K1991" i="200" s="1"/>
  <c r="L1991" i="200"/>
  <c r="N1991" i="200" s="1"/>
  <c r="F1991" i="200"/>
  <c r="H1991" i="200" s="1"/>
  <c r="O1973" i="200"/>
  <c r="Q1973" i="200" s="1"/>
  <c r="H13" i="198"/>
  <c r="H15" i="198"/>
  <c r="H17" i="198"/>
  <c r="H19" i="198"/>
  <c r="H21" i="198"/>
  <c r="H23" i="198"/>
  <c r="H25" i="198"/>
  <c r="H27" i="198"/>
  <c r="H29" i="198"/>
  <c r="H31" i="198"/>
  <c r="H33" i="198"/>
  <c r="H35" i="198"/>
  <c r="H37" i="198"/>
  <c r="H39" i="198"/>
  <c r="H41" i="198"/>
  <c r="H43" i="198"/>
  <c r="H45" i="198"/>
  <c r="H47" i="198"/>
  <c r="H49" i="198"/>
  <c r="H51" i="198"/>
  <c r="H53" i="198"/>
  <c r="H55" i="198"/>
  <c r="H57" i="198"/>
  <c r="H59" i="198"/>
  <c r="H61" i="198"/>
  <c r="H63" i="198"/>
  <c r="H65" i="198"/>
  <c r="H67" i="198"/>
  <c r="H69" i="198"/>
  <c r="H71" i="198"/>
  <c r="H73" i="198"/>
  <c r="H75" i="198"/>
  <c r="H77" i="198"/>
  <c r="H79" i="198"/>
  <c r="H81" i="198"/>
  <c r="H83" i="198"/>
  <c r="H85" i="198"/>
  <c r="H87" i="198"/>
  <c r="H89" i="198"/>
  <c r="H91" i="198"/>
  <c r="H93" i="198"/>
  <c r="H95" i="198"/>
  <c r="H97" i="198"/>
  <c r="H99" i="198"/>
  <c r="H101" i="198"/>
  <c r="H103" i="198"/>
  <c r="H105" i="198"/>
  <c r="H107" i="198"/>
  <c r="H109" i="198"/>
  <c r="H111" i="198"/>
  <c r="H113" i="198"/>
  <c r="H120" i="198"/>
  <c r="H115" i="198"/>
  <c r="H122" i="198"/>
  <c r="H117" i="198"/>
  <c r="H124" i="198"/>
  <c r="H119" i="198"/>
  <c r="H126" i="198"/>
  <c r="H14" i="198"/>
  <c r="H16" i="198"/>
  <c r="H18" i="198"/>
  <c r="H20" i="198"/>
  <c r="H22" i="198"/>
  <c r="H24" i="198"/>
  <c r="H26" i="198"/>
  <c r="H28" i="198"/>
  <c r="H30" i="198"/>
  <c r="H32" i="198"/>
  <c r="H34" i="198"/>
  <c r="H36" i="198"/>
  <c r="H38" i="198"/>
  <c r="H40" i="198"/>
  <c r="H42" i="198"/>
  <c r="H44" i="198"/>
  <c r="H46" i="198"/>
  <c r="H48" i="198"/>
  <c r="H50" i="198"/>
  <c r="H52" i="198"/>
  <c r="H54" i="198"/>
  <c r="H56" i="198"/>
  <c r="H58" i="198"/>
  <c r="H60" i="198"/>
  <c r="H62" i="198"/>
  <c r="H64" i="198"/>
  <c r="H66" i="198"/>
  <c r="H68" i="198"/>
  <c r="H70" i="198"/>
  <c r="H72" i="198"/>
  <c r="H74" i="198"/>
  <c r="H76" i="198"/>
  <c r="H78" i="198"/>
  <c r="H80" i="198"/>
  <c r="H82" i="198"/>
  <c r="H84" i="198"/>
  <c r="H86" i="198"/>
  <c r="H88" i="198"/>
  <c r="H90" i="198"/>
  <c r="H92" i="198"/>
  <c r="H94" i="198"/>
  <c r="H96" i="198"/>
  <c r="H98" i="198"/>
  <c r="H100" i="198"/>
  <c r="H102" i="198"/>
  <c r="H104" i="198"/>
  <c r="H106" i="198"/>
  <c r="H108" i="198"/>
  <c r="H110" i="198"/>
  <c r="H112" i="198"/>
  <c r="H114" i="198"/>
  <c r="H121" i="198"/>
  <c r="H116" i="198"/>
  <c r="H123" i="198"/>
  <c r="H118" i="198"/>
  <c r="H125" i="198"/>
  <c r="E12" i="198"/>
  <c r="D10" i="198"/>
  <c r="F12" i="198"/>
  <c r="E8" i="198"/>
  <c r="E16" i="198"/>
  <c r="F16" i="198"/>
  <c r="G18" i="198"/>
  <c r="E20" i="198"/>
  <c r="F20" i="198"/>
  <c r="D57" i="198"/>
  <c r="G57" i="198"/>
  <c r="E59" i="198"/>
  <c r="F59" i="198"/>
  <c r="D61" i="198"/>
  <c r="E63" i="198"/>
  <c r="F63" i="198"/>
  <c r="D65" i="198"/>
  <c r="E67" i="198"/>
  <c r="F67" i="198"/>
  <c r="D69" i="198"/>
  <c r="E82" i="198"/>
  <c r="F82" i="198"/>
  <c r="G84" i="198"/>
  <c r="E86" i="198"/>
  <c r="F86" i="198"/>
  <c r="D88" i="198"/>
  <c r="E90" i="198"/>
  <c r="F90" i="198"/>
  <c r="G92" i="198"/>
  <c r="E94" i="198"/>
  <c r="F94" i="198"/>
  <c r="E98" i="198"/>
  <c r="F98" i="198"/>
  <c r="D100" i="198"/>
  <c r="G100" i="198"/>
  <c r="E102" i="198"/>
  <c r="F102" i="198"/>
  <c r="G33" i="198"/>
  <c r="G37" i="198"/>
  <c r="G43" i="198"/>
  <c r="G48" i="198"/>
  <c r="G52" i="198"/>
  <c r="G63" i="198"/>
  <c r="G113" i="198"/>
  <c r="G16" i="198"/>
  <c r="G13" i="198"/>
  <c r="G17" i="198"/>
  <c r="G19" i="198"/>
  <c r="G28" i="198"/>
  <c r="G34" i="198"/>
  <c r="G38" i="198"/>
  <c r="G49" i="198"/>
  <c r="G53" i="198"/>
  <c r="G93" i="198"/>
  <c r="G106" i="198"/>
  <c r="G12" i="198"/>
  <c r="G10" i="198"/>
  <c r="G14" i="198"/>
  <c r="G25" i="198"/>
  <c r="G29" i="198"/>
  <c r="G35" i="198"/>
  <c r="G46" i="198"/>
  <c r="G54" i="198"/>
  <c r="G11" i="198"/>
  <c r="G15" i="198"/>
  <c r="G21" i="198"/>
  <c r="G23" i="198"/>
  <c r="G30" i="198"/>
  <c r="G32" i="198"/>
  <c r="G36" i="198"/>
  <c r="G42" i="198"/>
  <c r="G47" i="198"/>
  <c r="G51" i="198"/>
  <c r="G55" i="198"/>
  <c r="G75" i="198"/>
  <c r="G83" i="198"/>
  <c r="G85" i="198"/>
  <c r="G87" i="198"/>
  <c r="G121" i="198"/>
  <c r="G56" i="198"/>
  <c r="G58" i="198"/>
  <c r="G60" i="198"/>
  <c r="G64" i="198"/>
  <c r="G68" i="198"/>
  <c r="G72" i="198"/>
  <c r="G77" i="198"/>
  <c r="G80" i="198"/>
  <c r="G88" i="198"/>
  <c r="G90" i="198"/>
  <c r="G95" i="198"/>
  <c r="G114" i="198"/>
  <c r="G122" i="198"/>
  <c r="G124" i="198"/>
  <c r="G61" i="198"/>
  <c r="G65" i="198"/>
  <c r="G69" i="198"/>
  <c r="G73" i="198"/>
  <c r="G78" i="198"/>
  <c r="G96" i="198"/>
  <c r="G98" i="198"/>
  <c r="G102" i="198"/>
  <c r="G104" i="198"/>
  <c r="G109" i="198"/>
  <c r="G111" i="198"/>
  <c r="G125" i="198"/>
  <c r="G62" i="198"/>
  <c r="G94" i="198"/>
  <c r="G99" i="198"/>
  <c r="G105" i="198"/>
  <c r="G112" i="198"/>
  <c r="G118" i="198"/>
  <c r="G120" i="198"/>
  <c r="D14" i="198"/>
  <c r="D16" i="198"/>
  <c r="D18" i="198"/>
  <c r="D24" i="198"/>
  <c r="D27" i="198"/>
  <c r="D41" i="198"/>
  <c r="D8" i="198"/>
  <c r="D26" i="198"/>
  <c r="D30" i="198"/>
  <c r="D40" i="198"/>
  <c r="D20" i="198"/>
  <c r="D22" i="198"/>
  <c r="D31" i="198"/>
  <c r="D39" i="198"/>
  <c r="D50" i="198"/>
  <c r="D84" i="198"/>
  <c r="D94" i="198"/>
  <c r="D97" i="198"/>
  <c r="D103" i="198"/>
  <c r="D107" i="198"/>
  <c r="D116" i="198"/>
  <c r="D126" i="198"/>
  <c r="D67" i="198"/>
  <c r="D71" i="198"/>
  <c r="D75" i="198"/>
  <c r="D76" i="198"/>
  <c r="D115" i="198"/>
  <c r="D121" i="198"/>
  <c r="D66" i="198"/>
  <c r="D70" i="198"/>
  <c r="D74" i="198"/>
  <c r="D79" i="198"/>
  <c r="D82" i="198"/>
  <c r="D86" i="198"/>
  <c r="D92" i="198"/>
  <c r="D101" i="198"/>
  <c r="D44" i="198"/>
  <c r="D49" i="198"/>
  <c r="D81" i="198"/>
  <c r="D91" i="198"/>
  <c r="D96" i="198"/>
  <c r="D108" i="198"/>
  <c r="D117" i="198"/>
  <c r="D24" i="204"/>
  <c r="D30" i="204"/>
  <c r="D36" i="204"/>
  <c r="D43" i="204"/>
  <c r="D50" i="204"/>
  <c r="D53" i="204"/>
  <c r="D95" i="204"/>
  <c r="D14" i="204"/>
  <c r="D26" i="204"/>
  <c r="D32" i="204"/>
  <c r="D40" i="204"/>
  <c r="D69" i="204"/>
  <c r="D73" i="204"/>
  <c r="D84" i="204"/>
  <c r="D90" i="204"/>
  <c r="D97" i="204"/>
  <c r="D98" i="204"/>
  <c r="D8" i="204"/>
  <c r="D11" i="204"/>
  <c r="D15" i="204"/>
  <c r="D28" i="204"/>
  <c r="D39" i="204"/>
  <c r="D44" i="204"/>
  <c r="D59" i="204"/>
  <c r="D60" i="204"/>
  <c r="D63" i="204"/>
  <c r="D75" i="204"/>
  <c r="D96" i="204"/>
  <c r="D13" i="204"/>
  <c r="D20" i="204"/>
  <c r="D25" i="204"/>
  <c r="D33" i="204"/>
  <c r="D37" i="204"/>
  <c r="D41" i="204"/>
  <c r="D68" i="204"/>
  <c r="D101" i="204"/>
  <c r="D102" i="204"/>
  <c r="G41" i="204"/>
  <c r="G63" i="204"/>
  <c r="G71" i="204"/>
  <c r="G70" i="204"/>
  <c r="G30" i="204"/>
  <c r="G44" i="204"/>
  <c r="G49" i="204"/>
  <c r="G59" i="204"/>
  <c r="G29" i="204"/>
  <c r="G34" i="204"/>
  <c r="G72" i="204"/>
  <c r="G77" i="204"/>
  <c r="F17" i="204"/>
  <c r="F21" i="204"/>
  <c r="F25" i="204"/>
  <c r="F46" i="204"/>
  <c r="F48" i="204"/>
  <c r="F52" i="204"/>
  <c r="F63" i="204"/>
  <c r="F70" i="204"/>
  <c r="F71" i="204"/>
  <c r="F72" i="204"/>
  <c r="F77" i="204"/>
  <c r="F82" i="204"/>
  <c r="F90" i="204"/>
  <c r="F98" i="204"/>
  <c r="F109" i="204"/>
  <c r="F8" i="204"/>
  <c r="F14" i="204"/>
  <c r="F18" i="204"/>
  <c r="F24" i="204"/>
  <c r="F26" i="204"/>
  <c r="F28" i="204"/>
  <c r="F34" i="204"/>
  <c r="F35" i="204"/>
  <c r="F38" i="204"/>
  <c r="F41" i="204"/>
  <c r="F53" i="204"/>
  <c r="F61" i="204"/>
  <c r="F73" i="204"/>
  <c r="F78" i="204"/>
  <c r="F80" i="204"/>
  <c r="F85" i="204"/>
  <c r="F86" i="204"/>
  <c r="F87" i="204"/>
  <c r="F92" i="204"/>
  <c r="F94" i="204"/>
  <c r="F96" i="204"/>
  <c r="F99" i="204"/>
  <c r="F104" i="204"/>
  <c r="F106" i="204"/>
  <c r="F107" i="204"/>
  <c r="F110" i="204"/>
  <c r="F9" i="204"/>
  <c r="F12" i="204"/>
  <c r="F16" i="204"/>
  <c r="F31" i="204"/>
  <c r="F33" i="204"/>
  <c r="F37" i="204"/>
  <c r="F40" i="204"/>
  <c r="F45" i="204"/>
  <c r="F47" i="204"/>
  <c r="F51" i="204"/>
  <c r="F62" i="204"/>
  <c r="F64" i="204"/>
  <c r="F65" i="204"/>
  <c r="F66" i="204"/>
  <c r="F67" i="204"/>
  <c r="F69" i="204"/>
  <c r="F74" i="204"/>
  <c r="F76" i="204"/>
  <c r="F83" i="204"/>
  <c r="F88" i="204"/>
  <c r="F108" i="204"/>
  <c r="F10" i="204"/>
  <c r="F11" i="204"/>
  <c r="F13" i="204"/>
  <c r="F15" i="204"/>
  <c r="F19" i="204"/>
  <c r="F23" i="204"/>
  <c r="F27" i="204"/>
  <c r="F29" i="204"/>
  <c r="F30" i="204"/>
  <c r="F36" i="204"/>
  <c r="F39" i="204"/>
  <c r="F42" i="204"/>
  <c r="F44" i="204"/>
  <c r="F54" i="204"/>
  <c r="F55" i="204"/>
  <c r="F56" i="204"/>
  <c r="F57" i="204"/>
  <c r="F58" i="204"/>
  <c r="F60" i="204"/>
  <c r="F68" i="204"/>
  <c r="F75" i="204"/>
  <c r="F79" i="204"/>
  <c r="F81" i="204"/>
  <c r="F89" i="204"/>
  <c r="F91" i="204"/>
  <c r="F93" i="204"/>
  <c r="F95" i="204"/>
  <c r="F97" i="204"/>
  <c r="F100" i="204"/>
  <c r="F103" i="204"/>
  <c r="F105" i="204"/>
  <c r="F111" i="204"/>
  <c r="F113" i="204"/>
  <c r="E11" i="204"/>
  <c r="E14" i="204"/>
  <c r="E20" i="204"/>
  <c r="E26" i="204"/>
  <c r="E30" i="204"/>
  <c r="E33" i="204"/>
  <c r="E84" i="204"/>
  <c r="E98" i="204"/>
  <c r="E101" i="204"/>
  <c r="E13" i="204"/>
  <c r="E41" i="204"/>
  <c r="E43" i="204"/>
  <c r="E53" i="204"/>
  <c r="E59" i="204"/>
  <c r="E60" i="204"/>
  <c r="E69" i="204"/>
  <c r="E95" i="204"/>
  <c r="E15" i="204"/>
  <c r="E25" i="204"/>
  <c r="E37" i="204"/>
  <c r="E40" i="204"/>
  <c r="E44" i="204"/>
  <c r="E50" i="204"/>
  <c r="E68" i="204"/>
  <c r="E73" i="204"/>
  <c r="E75" i="204"/>
  <c r="E90" i="204"/>
  <c r="E97" i="204"/>
  <c r="E102" i="204"/>
  <c r="E8" i="204"/>
  <c r="E24" i="204"/>
  <c r="E28" i="204"/>
  <c r="E32" i="204"/>
  <c r="E36" i="204"/>
  <c r="E39" i="204"/>
  <c r="E63" i="204"/>
  <c r="E96" i="204"/>
  <c r="P56" i="209"/>
  <c r="E55" i="209"/>
  <c r="I55" i="209" s="1"/>
  <c r="E54" i="209"/>
  <c r="F54" i="209" s="1"/>
  <c r="E53" i="209"/>
  <c r="I53" i="209" s="1"/>
  <c r="E52" i="209"/>
  <c r="L52" i="209" s="1"/>
  <c r="E51" i="209"/>
  <c r="I51" i="209" s="1"/>
  <c r="E50" i="209"/>
  <c r="F50" i="209" s="1"/>
  <c r="E49" i="209"/>
  <c r="I49" i="209" s="1"/>
  <c r="E48" i="209"/>
  <c r="L48" i="209" s="1"/>
  <c r="E47" i="209"/>
  <c r="I47" i="209" s="1"/>
  <c r="E46" i="209"/>
  <c r="F46" i="209" s="1"/>
  <c r="E45" i="209"/>
  <c r="I45" i="209" s="1"/>
  <c r="M44" i="209"/>
  <c r="M45" i="209" s="1"/>
  <c r="J44" i="209"/>
  <c r="J45" i="209" s="1"/>
  <c r="J46" i="209" s="1"/>
  <c r="J47" i="209" s="1"/>
  <c r="J48" i="209" s="1"/>
  <c r="J49" i="209" s="1"/>
  <c r="J50" i="209" s="1"/>
  <c r="J51" i="209" s="1"/>
  <c r="J52" i="209" s="1"/>
  <c r="J53" i="209" s="1"/>
  <c r="J54" i="209" s="1"/>
  <c r="J55" i="209" s="1"/>
  <c r="G44" i="209"/>
  <c r="G45" i="209" s="1"/>
  <c r="G46" i="209" s="1"/>
  <c r="G47" i="209" s="1"/>
  <c r="E44" i="209"/>
  <c r="L44" i="209" s="1"/>
  <c r="C44" i="209"/>
  <c r="C45" i="209" s="1"/>
  <c r="B44" i="209"/>
  <c r="B52" i="209" s="1"/>
  <c r="P37" i="209"/>
  <c r="E36" i="209"/>
  <c r="I36" i="209" s="1"/>
  <c r="E35" i="209"/>
  <c r="F35" i="209" s="1"/>
  <c r="E34" i="209"/>
  <c r="I34" i="209" s="1"/>
  <c r="E33" i="209"/>
  <c r="L33" i="209" s="1"/>
  <c r="E32" i="209"/>
  <c r="I32" i="209" s="1"/>
  <c r="E31" i="209"/>
  <c r="F31" i="209" s="1"/>
  <c r="E30" i="209"/>
  <c r="I30" i="209" s="1"/>
  <c r="E29" i="209"/>
  <c r="L29" i="209" s="1"/>
  <c r="E28" i="209"/>
  <c r="I28" i="209" s="1"/>
  <c r="E27" i="209"/>
  <c r="F27" i="209" s="1"/>
  <c r="E26" i="209"/>
  <c r="I26" i="209" s="1"/>
  <c r="M25" i="209"/>
  <c r="M26" i="209" s="1"/>
  <c r="J25" i="209"/>
  <c r="J26" i="209" s="1"/>
  <c r="J27" i="209" s="1"/>
  <c r="J28" i="209" s="1"/>
  <c r="J29" i="209" s="1"/>
  <c r="J30" i="209" s="1"/>
  <c r="J31" i="209" s="1"/>
  <c r="J32" i="209" s="1"/>
  <c r="J33" i="209" s="1"/>
  <c r="J34" i="209" s="1"/>
  <c r="J35" i="209" s="1"/>
  <c r="J36" i="209" s="1"/>
  <c r="G25" i="209"/>
  <c r="G26" i="209" s="1"/>
  <c r="G27" i="209" s="1"/>
  <c r="G28" i="209" s="1"/>
  <c r="E25" i="209"/>
  <c r="L25" i="209" s="1"/>
  <c r="C25" i="209"/>
  <c r="C26" i="209" s="1"/>
  <c r="B25" i="209"/>
  <c r="B33" i="209" s="1"/>
  <c r="O1992" i="200" l="1"/>
  <c r="O1986" i="200"/>
  <c r="Q1986" i="200" s="1"/>
  <c r="O1993" i="200"/>
  <c r="Q1993" i="200" s="1"/>
  <c r="L2004" i="200"/>
  <c r="N2004" i="200" s="1"/>
  <c r="I2004" i="200"/>
  <c r="K2004" i="200" s="1"/>
  <c r="F2004" i="200"/>
  <c r="H2004" i="200" s="1"/>
  <c r="N1982" i="200"/>
  <c r="L1994" i="200"/>
  <c r="H1982" i="200"/>
  <c r="F1994" i="200"/>
  <c r="I2011" i="200"/>
  <c r="K2011" i="200" s="1"/>
  <c r="L2011" i="200"/>
  <c r="N2011" i="200" s="1"/>
  <c r="F2011" i="200"/>
  <c r="H2011" i="200" s="1"/>
  <c r="I2012" i="200"/>
  <c r="K2012" i="200" s="1"/>
  <c r="L2012" i="200"/>
  <c r="N2012" i="200" s="1"/>
  <c r="F2012" i="200"/>
  <c r="H2012" i="200" s="1"/>
  <c r="B2006" i="200"/>
  <c r="D2006" i="200" s="1"/>
  <c r="B2009" i="200"/>
  <c r="D2009" i="200" s="1"/>
  <c r="B2007" i="200"/>
  <c r="D2007" i="200" s="1"/>
  <c r="B2002" i="200"/>
  <c r="D2002" i="200" s="1"/>
  <c r="B2004" i="200"/>
  <c r="D2004" i="200" s="1"/>
  <c r="B2012" i="200"/>
  <c r="D2012" i="200" s="1"/>
  <c r="B2008" i="200"/>
  <c r="D2008" i="200" s="1"/>
  <c r="B2011" i="200"/>
  <c r="D2011" i="200" s="1"/>
  <c r="B2010" i="200"/>
  <c r="D2010" i="200" s="1"/>
  <c r="B2003" i="200"/>
  <c r="D2003" i="200" s="1"/>
  <c r="B2005" i="200"/>
  <c r="D2005" i="200" s="1"/>
  <c r="F2006" i="200"/>
  <c r="H2006" i="200" s="1"/>
  <c r="I2006" i="200"/>
  <c r="K2006" i="200" s="1"/>
  <c r="L2006" i="200"/>
  <c r="N2006" i="200" s="1"/>
  <c r="O1984" i="200"/>
  <c r="Q1984" i="200" s="1"/>
  <c r="O1983" i="200"/>
  <c r="Q1983" i="200" s="1"/>
  <c r="O1988" i="200"/>
  <c r="Q1988" i="200" s="1"/>
  <c r="F2003" i="200"/>
  <c r="H2003" i="200" s="1"/>
  <c r="I2003" i="200"/>
  <c r="K2003" i="200" s="1"/>
  <c r="L2003" i="200"/>
  <c r="N2003" i="200" s="1"/>
  <c r="O1991" i="200"/>
  <c r="Q1991" i="200" s="1"/>
  <c r="O1963" i="200"/>
  <c r="Q1963" i="200" s="1"/>
  <c r="Q1975" i="200" s="1"/>
  <c r="O1989" i="200"/>
  <c r="Q1989" i="200" s="1"/>
  <c r="O1985" i="200"/>
  <c r="Q1985" i="200" s="1"/>
  <c r="Q1992" i="200"/>
  <c r="I2009" i="200"/>
  <c r="K2009" i="200" s="1"/>
  <c r="L2009" i="200"/>
  <c r="N2009" i="200" s="1"/>
  <c r="F2009" i="200"/>
  <c r="H2009" i="200" s="1"/>
  <c r="L2001" i="200"/>
  <c r="F2001" i="200"/>
  <c r="I2001" i="200"/>
  <c r="D2001" i="200"/>
  <c r="E2013" i="200"/>
  <c r="L2005" i="200"/>
  <c r="N2005" i="200" s="1"/>
  <c r="F2005" i="200"/>
  <c r="H2005" i="200" s="1"/>
  <c r="I2005" i="200"/>
  <c r="K2005" i="200" s="1"/>
  <c r="O1990" i="200"/>
  <c r="Q1990" i="200" s="1"/>
  <c r="O1987" i="200"/>
  <c r="L2010" i="200"/>
  <c r="N2010" i="200" s="1"/>
  <c r="F2010" i="200"/>
  <c r="H2010" i="200" s="1"/>
  <c r="I2010" i="200"/>
  <c r="K2010" i="200" s="1"/>
  <c r="E2025" i="200"/>
  <c r="E2027" i="200"/>
  <c r="B2020" i="200"/>
  <c r="E2020" i="200"/>
  <c r="E2021" i="200"/>
  <c r="E2022" i="200"/>
  <c r="E2031" i="200"/>
  <c r="E2029" i="200"/>
  <c r="D2016" i="200"/>
  <c r="E2028" i="200"/>
  <c r="E2024" i="200"/>
  <c r="E2026" i="200"/>
  <c r="E2030" i="200"/>
  <c r="B2035" i="200"/>
  <c r="E2023" i="200"/>
  <c r="Q2016" i="200"/>
  <c r="K1982" i="200"/>
  <c r="I1994" i="200"/>
  <c r="Q1987" i="200"/>
  <c r="I2007" i="200"/>
  <c r="K2007" i="200" s="1"/>
  <c r="L2007" i="200"/>
  <c r="N2007" i="200" s="1"/>
  <c r="F2007" i="200"/>
  <c r="H2007" i="200" s="1"/>
  <c r="F2008" i="200"/>
  <c r="H2008" i="200" s="1"/>
  <c r="I2008" i="200"/>
  <c r="K2008" i="200" s="1"/>
  <c r="L2008" i="200"/>
  <c r="N2008" i="200" s="1"/>
  <c r="F2002" i="200"/>
  <c r="H2002" i="200" s="1"/>
  <c r="L2002" i="200"/>
  <c r="N2002" i="200" s="1"/>
  <c r="I2002" i="200"/>
  <c r="K2002" i="200" s="1"/>
  <c r="F45" i="209"/>
  <c r="F30" i="209"/>
  <c r="F51" i="209"/>
  <c r="L28" i="209"/>
  <c r="L30" i="209"/>
  <c r="F36" i="209"/>
  <c r="B50" i="209"/>
  <c r="F55" i="209"/>
  <c r="F26" i="209"/>
  <c r="L34" i="209"/>
  <c r="L55" i="209"/>
  <c r="L45" i="209"/>
  <c r="B49" i="209"/>
  <c r="B35" i="209"/>
  <c r="L26" i="209"/>
  <c r="L36" i="209"/>
  <c r="L51" i="209"/>
  <c r="B55" i="209"/>
  <c r="B28" i="209"/>
  <c r="B34" i="209"/>
  <c r="B30" i="209"/>
  <c r="B31" i="209"/>
  <c r="F32" i="209"/>
  <c r="B45" i="209"/>
  <c r="D45" i="209" s="1"/>
  <c r="B46" i="209"/>
  <c r="F47" i="209"/>
  <c r="H47" i="209" s="1"/>
  <c r="F53" i="209"/>
  <c r="B26" i="209"/>
  <c r="D26" i="209" s="1"/>
  <c r="B27" i="209"/>
  <c r="F28" i="209"/>
  <c r="L32" i="209"/>
  <c r="F34" i="209"/>
  <c r="B36" i="209"/>
  <c r="L47" i="209"/>
  <c r="F49" i="209"/>
  <c r="B51" i="209"/>
  <c r="L53" i="209"/>
  <c r="B32" i="209"/>
  <c r="B47" i="209"/>
  <c r="L49" i="209"/>
  <c r="B53" i="209"/>
  <c r="B54" i="209"/>
  <c r="K26" i="209"/>
  <c r="K45" i="209"/>
  <c r="K28" i="209"/>
  <c r="K34" i="209"/>
  <c r="K47" i="209"/>
  <c r="K53" i="209"/>
  <c r="H45" i="209"/>
  <c r="H46" i="209"/>
  <c r="K55" i="209"/>
  <c r="C46" i="209"/>
  <c r="C47" i="209" s="1"/>
  <c r="N45" i="209"/>
  <c r="M46" i="209"/>
  <c r="M47" i="209" s="1"/>
  <c r="M48" i="209" s="1"/>
  <c r="M49" i="209" s="1"/>
  <c r="K51" i="209"/>
  <c r="N44" i="209"/>
  <c r="G48" i="209"/>
  <c r="G49" i="209" s="1"/>
  <c r="G50" i="209" s="1"/>
  <c r="G51" i="209" s="1"/>
  <c r="K49" i="209"/>
  <c r="F44" i="209"/>
  <c r="L46" i="209"/>
  <c r="B48" i="209"/>
  <c r="F48" i="209"/>
  <c r="L50" i="209"/>
  <c r="F52" i="209"/>
  <c r="L54" i="209"/>
  <c r="I44" i="209"/>
  <c r="I52" i="209"/>
  <c r="K52" i="209" s="1"/>
  <c r="I46" i="209"/>
  <c r="K46" i="209" s="1"/>
  <c r="I50" i="209"/>
  <c r="K50" i="209" s="1"/>
  <c r="I54" i="209"/>
  <c r="K54" i="209" s="1"/>
  <c r="E56" i="209"/>
  <c r="I48" i="209"/>
  <c r="K48" i="209" s="1"/>
  <c r="D44" i="209"/>
  <c r="H26" i="209"/>
  <c r="H27" i="209"/>
  <c r="K36" i="209"/>
  <c r="C27" i="209"/>
  <c r="C28" i="209" s="1"/>
  <c r="N26" i="209"/>
  <c r="M27" i="209"/>
  <c r="M28" i="209" s="1"/>
  <c r="M29" i="209" s="1"/>
  <c r="M30" i="209" s="1"/>
  <c r="K32" i="209"/>
  <c r="N25" i="209"/>
  <c r="H28" i="209"/>
  <c r="G29" i="209"/>
  <c r="G30" i="209" s="1"/>
  <c r="G31" i="209" s="1"/>
  <c r="G32" i="209" s="1"/>
  <c r="K30" i="209"/>
  <c r="F25" i="209"/>
  <c r="L27" i="209"/>
  <c r="B29" i="209"/>
  <c r="F29" i="209"/>
  <c r="L31" i="209"/>
  <c r="F33" i="209"/>
  <c r="L35" i="209"/>
  <c r="I25" i="209"/>
  <c r="I29" i="209"/>
  <c r="K29" i="209" s="1"/>
  <c r="I33" i="209"/>
  <c r="K33" i="209" s="1"/>
  <c r="I27" i="209"/>
  <c r="K27" i="209" s="1"/>
  <c r="I31" i="209"/>
  <c r="K31" i="209" s="1"/>
  <c r="I35" i="209"/>
  <c r="K35" i="209" s="1"/>
  <c r="E37" i="209"/>
  <c r="D25" i="209"/>
  <c r="O2008" i="200" l="1"/>
  <c r="Q2008" i="200" s="1"/>
  <c r="O2003" i="200"/>
  <c r="Q2003" i="200" s="1"/>
  <c r="O2009" i="200"/>
  <c r="Q2009" i="200" s="1"/>
  <c r="O2011" i="200"/>
  <c r="Q2011" i="200" s="1"/>
  <c r="O2002" i="200"/>
  <c r="O2007" i="200"/>
  <c r="Q2007" i="200" s="1"/>
  <c r="O2005" i="200"/>
  <c r="Q2005" i="200" s="1"/>
  <c r="L2026" i="200"/>
  <c r="N2026" i="200" s="1"/>
  <c r="F2026" i="200"/>
  <c r="H2026" i="200" s="1"/>
  <c r="I2026" i="200"/>
  <c r="K2026" i="200" s="1"/>
  <c r="L2029" i="200"/>
  <c r="N2029" i="200" s="1"/>
  <c r="I2029" i="200"/>
  <c r="K2029" i="200" s="1"/>
  <c r="F2029" i="200"/>
  <c r="H2029" i="200" s="1"/>
  <c r="L2020" i="200"/>
  <c r="E2032" i="200"/>
  <c r="D2020" i="200"/>
  <c r="I2020" i="200"/>
  <c r="F2020" i="200"/>
  <c r="F2013" i="200"/>
  <c r="H2001" i="200"/>
  <c r="L2023" i="200"/>
  <c r="N2023" i="200" s="1"/>
  <c r="F2023" i="200"/>
  <c r="H2023" i="200" s="1"/>
  <c r="I2023" i="200"/>
  <c r="K2023" i="200" s="1"/>
  <c r="I2024" i="200"/>
  <c r="K2024" i="200" s="1"/>
  <c r="L2024" i="200"/>
  <c r="N2024" i="200" s="1"/>
  <c r="F2024" i="200"/>
  <c r="H2024" i="200" s="1"/>
  <c r="I2031" i="200"/>
  <c r="K2031" i="200" s="1"/>
  <c r="L2031" i="200"/>
  <c r="N2031" i="200" s="1"/>
  <c r="F2031" i="200"/>
  <c r="H2031" i="200" s="1"/>
  <c r="B2022" i="200"/>
  <c r="D2022" i="200" s="1"/>
  <c r="B2027" i="200"/>
  <c r="D2027" i="200" s="1"/>
  <c r="B2031" i="200"/>
  <c r="D2031" i="200" s="1"/>
  <c r="B2030" i="200"/>
  <c r="B2021" i="200"/>
  <c r="D2021" i="200" s="1"/>
  <c r="B2029" i="200"/>
  <c r="D2029" i="200" s="1"/>
  <c r="B2024" i="200"/>
  <c r="D2024" i="200" s="1"/>
  <c r="B2028" i="200"/>
  <c r="D2028" i="200" s="1"/>
  <c r="B2026" i="200"/>
  <c r="D2026" i="200" s="1"/>
  <c r="B2025" i="200"/>
  <c r="D2025" i="200" s="1"/>
  <c r="B2023" i="200"/>
  <c r="D2023" i="200" s="1"/>
  <c r="O2010" i="200"/>
  <c r="Q2010" i="200" s="1"/>
  <c r="N2001" i="200"/>
  <c r="L2013" i="200"/>
  <c r="O2004" i="200"/>
  <c r="Q2004" i="200" s="1"/>
  <c r="I2028" i="200"/>
  <c r="K2028" i="200" s="1"/>
  <c r="L2028" i="200"/>
  <c r="N2028" i="200" s="1"/>
  <c r="F2028" i="200"/>
  <c r="H2028" i="200" s="1"/>
  <c r="L2022" i="200"/>
  <c r="N2022" i="200" s="1"/>
  <c r="F2022" i="200"/>
  <c r="H2022" i="200" s="1"/>
  <c r="I2022" i="200"/>
  <c r="K2022" i="200" s="1"/>
  <c r="I2027" i="200"/>
  <c r="K2027" i="200" s="1"/>
  <c r="L2027" i="200"/>
  <c r="N2027" i="200" s="1"/>
  <c r="F2027" i="200"/>
  <c r="H2027" i="200" s="1"/>
  <c r="O1982" i="200"/>
  <c r="Q1982" i="200" s="1"/>
  <c r="Q1994" i="200" s="1"/>
  <c r="E2050" i="200"/>
  <c r="E2049" i="200"/>
  <c r="E2039" i="200"/>
  <c r="E2040" i="200"/>
  <c r="E2046" i="200"/>
  <c r="E2044" i="200"/>
  <c r="E2043" i="200"/>
  <c r="E2047" i="200"/>
  <c r="E2042" i="200"/>
  <c r="Q2035" i="200"/>
  <c r="B2054" i="200"/>
  <c r="D2035" i="200"/>
  <c r="B2039" i="200"/>
  <c r="E2045" i="200"/>
  <c r="E2041" i="200"/>
  <c r="E2048" i="200"/>
  <c r="I2030" i="200"/>
  <c r="K2030" i="200" s="1"/>
  <c r="L2030" i="200"/>
  <c r="N2030" i="200" s="1"/>
  <c r="F2030" i="200"/>
  <c r="H2030" i="200" s="1"/>
  <c r="D2030" i="200"/>
  <c r="I2021" i="200"/>
  <c r="K2021" i="200" s="1"/>
  <c r="L2021" i="200"/>
  <c r="N2021" i="200" s="1"/>
  <c r="F2021" i="200"/>
  <c r="H2021" i="200" s="1"/>
  <c r="L2025" i="200"/>
  <c r="N2025" i="200" s="1"/>
  <c r="F2025" i="200"/>
  <c r="H2025" i="200" s="1"/>
  <c r="I2025" i="200"/>
  <c r="K2025" i="200" s="1"/>
  <c r="K2001" i="200"/>
  <c r="I2013" i="200"/>
  <c r="O2006" i="200"/>
  <c r="Q2006" i="200" s="1"/>
  <c r="Q2002" i="200"/>
  <c r="O2012" i="200"/>
  <c r="Q2012" i="200" s="1"/>
  <c r="N46" i="209"/>
  <c r="D27" i="209"/>
  <c r="N48" i="209"/>
  <c r="N47" i="209"/>
  <c r="O47" i="209" s="1"/>
  <c r="H48" i="209"/>
  <c r="D46" i="209"/>
  <c r="H50" i="209"/>
  <c r="H49" i="209"/>
  <c r="F56" i="209"/>
  <c r="H44" i="209"/>
  <c r="D47" i="209"/>
  <c r="C48" i="209"/>
  <c r="H51" i="209"/>
  <c r="G52" i="209"/>
  <c r="G53" i="209" s="1"/>
  <c r="M50" i="209"/>
  <c r="M51" i="209" s="1"/>
  <c r="N49" i="209"/>
  <c r="O46" i="209"/>
  <c r="K44" i="209"/>
  <c r="K56" i="209" s="1"/>
  <c r="I56" i="209"/>
  <c r="L56" i="209"/>
  <c r="O45" i="209"/>
  <c r="Q45" i="209" s="1"/>
  <c r="H31" i="209"/>
  <c r="C29" i="209"/>
  <c r="D28" i="209"/>
  <c r="H30" i="209"/>
  <c r="H29" i="209"/>
  <c r="F37" i="209"/>
  <c r="H25" i="209"/>
  <c r="N29" i="209"/>
  <c r="N28" i="209"/>
  <c r="O28" i="209" s="1"/>
  <c r="G33" i="209"/>
  <c r="G34" i="209" s="1"/>
  <c r="H32" i="209"/>
  <c r="M31" i="209"/>
  <c r="M32" i="209" s="1"/>
  <c r="N30" i="209"/>
  <c r="K25" i="209"/>
  <c r="K37" i="209" s="1"/>
  <c r="I37" i="209"/>
  <c r="N27" i="209"/>
  <c r="O27" i="209" s="1"/>
  <c r="L37" i="209"/>
  <c r="O26" i="209"/>
  <c r="Q26" i="209" s="1"/>
  <c r="Q27" i="209" l="1"/>
  <c r="O2024" i="200"/>
  <c r="O2025" i="200"/>
  <c r="Q2025" i="200" s="1"/>
  <c r="O2026" i="200"/>
  <c r="B2043" i="200"/>
  <c r="B2049" i="200"/>
  <c r="D2049" i="200" s="1"/>
  <c r="B2044" i="200"/>
  <c r="B2046" i="200"/>
  <c r="B2048" i="200"/>
  <c r="D2048" i="200" s="1"/>
  <c r="B2042" i="200"/>
  <c r="B2041" i="200"/>
  <c r="D2041" i="200" s="1"/>
  <c r="B2040" i="200"/>
  <c r="D2040" i="200" s="1"/>
  <c r="B2047" i="200"/>
  <c r="B2050" i="200"/>
  <c r="D2050" i="200" s="1"/>
  <c r="B2045" i="200"/>
  <c r="D2045" i="200" s="1"/>
  <c r="O2021" i="200"/>
  <c r="Q2021" i="200" s="1"/>
  <c r="O2030" i="200"/>
  <c r="Q2030" i="200" s="1"/>
  <c r="L2041" i="200"/>
  <c r="N2041" i="200" s="1"/>
  <c r="I2041" i="200"/>
  <c r="K2041" i="200" s="1"/>
  <c r="F2041" i="200"/>
  <c r="H2041" i="200" s="1"/>
  <c r="E2066" i="200"/>
  <c r="E2065" i="200"/>
  <c r="E2068" i="200"/>
  <c r="E2059" i="200"/>
  <c r="E2062" i="200"/>
  <c r="E2067" i="200"/>
  <c r="E2063" i="200"/>
  <c r="D2054" i="200"/>
  <c r="E2058" i="200"/>
  <c r="E2061" i="200"/>
  <c r="B2058" i="200"/>
  <c r="E2064" i="200"/>
  <c r="B2073" i="200"/>
  <c r="Q2054" i="200"/>
  <c r="E2069" i="200"/>
  <c r="E2060" i="200"/>
  <c r="I2043" i="200"/>
  <c r="K2043" i="200" s="1"/>
  <c r="D2043" i="200"/>
  <c r="L2043" i="200"/>
  <c r="N2043" i="200" s="1"/>
  <c r="F2043" i="200"/>
  <c r="H2043" i="200" s="1"/>
  <c r="E2051" i="200"/>
  <c r="L2039" i="200"/>
  <c r="F2039" i="200"/>
  <c r="I2039" i="200"/>
  <c r="D2039" i="200"/>
  <c r="H2020" i="200"/>
  <c r="F2032" i="200"/>
  <c r="N2020" i="200"/>
  <c r="L2032" i="200"/>
  <c r="L2045" i="200"/>
  <c r="N2045" i="200" s="1"/>
  <c r="F2045" i="200"/>
  <c r="H2045" i="200" s="1"/>
  <c r="I2045" i="200"/>
  <c r="K2045" i="200" s="1"/>
  <c r="L2044" i="200"/>
  <c r="N2044" i="200" s="1"/>
  <c r="D2044" i="200"/>
  <c r="I2044" i="200"/>
  <c r="K2044" i="200" s="1"/>
  <c r="F2044" i="200"/>
  <c r="H2044" i="200" s="1"/>
  <c r="L2049" i="200"/>
  <c r="N2049" i="200" s="1"/>
  <c r="I2049" i="200"/>
  <c r="K2049" i="200" s="1"/>
  <c r="F2049" i="200"/>
  <c r="H2049" i="200" s="1"/>
  <c r="O2027" i="200"/>
  <c r="Q2027" i="200" s="1"/>
  <c r="O2022" i="200"/>
  <c r="Q2022" i="200" s="1"/>
  <c r="O2001" i="200"/>
  <c r="Q2001" i="200" s="1"/>
  <c r="Q2013" i="200" s="1"/>
  <c r="I2032" i="200"/>
  <c r="K2020" i="200"/>
  <c r="O2029" i="200"/>
  <c r="Q2029" i="200" s="1"/>
  <c r="L2042" i="200"/>
  <c r="N2042" i="200" s="1"/>
  <c r="F2042" i="200"/>
  <c r="H2042" i="200" s="1"/>
  <c r="D2042" i="200"/>
  <c r="I2042" i="200"/>
  <c r="K2042" i="200" s="1"/>
  <c r="L2046" i="200"/>
  <c r="N2046" i="200" s="1"/>
  <c r="D2046" i="200"/>
  <c r="F2046" i="200"/>
  <c r="H2046" i="200" s="1"/>
  <c r="I2046" i="200"/>
  <c r="K2046" i="200" s="1"/>
  <c r="I2050" i="200"/>
  <c r="K2050" i="200" s="1"/>
  <c r="F2050" i="200"/>
  <c r="H2050" i="200" s="1"/>
  <c r="L2050" i="200"/>
  <c r="N2050" i="200" s="1"/>
  <c r="Q2024" i="200"/>
  <c r="Q2026" i="200"/>
  <c r="L2048" i="200"/>
  <c r="N2048" i="200" s="1"/>
  <c r="I2048" i="200"/>
  <c r="K2048" i="200" s="1"/>
  <c r="F2048" i="200"/>
  <c r="H2048" i="200" s="1"/>
  <c r="D2047" i="200"/>
  <c r="I2047" i="200"/>
  <c r="K2047" i="200" s="1"/>
  <c r="L2047" i="200"/>
  <c r="N2047" i="200" s="1"/>
  <c r="F2047" i="200"/>
  <c r="H2047" i="200" s="1"/>
  <c r="L2040" i="200"/>
  <c r="N2040" i="200" s="1"/>
  <c r="F2040" i="200"/>
  <c r="H2040" i="200" s="1"/>
  <c r="I2040" i="200"/>
  <c r="K2040" i="200" s="1"/>
  <c r="O2028" i="200"/>
  <c r="Q2028" i="200" s="1"/>
  <c r="O2031" i="200"/>
  <c r="Q2031" i="200" s="1"/>
  <c r="O2023" i="200"/>
  <c r="Q2023" i="200" s="1"/>
  <c r="O48" i="209"/>
  <c r="O49" i="209"/>
  <c r="H33" i="209"/>
  <c r="O29" i="209"/>
  <c r="N50" i="209"/>
  <c r="O50" i="209" s="1"/>
  <c r="C49" i="209"/>
  <c r="D48" i="209"/>
  <c r="Q48" i="209" s="1"/>
  <c r="Q46" i="209"/>
  <c r="G54" i="209"/>
  <c r="H53" i="209"/>
  <c r="Q47" i="209"/>
  <c r="O44" i="209"/>
  <c r="M52" i="209"/>
  <c r="N51" i="209"/>
  <c r="H52" i="209"/>
  <c r="N31" i="209"/>
  <c r="O31" i="209" s="1"/>
  <c r="G35" i="209"/>
  <c r="H34" i="209"/>
  <c r="O30" i="209"/>
  <c r="M33" i="209"/>
  <c r="N32" i="209"/>
  <c r="O32" i="209" s="1"/>
  <c r="O25" i="209"/>
  <c r="Q28" i="209"/>
  <c r="C30" i="209"/>
  <c r="D29" i="209"/>
  <c r="Q29" i="209" l="1"/>
  <c r="O2043" i="200"/>
  <c r="Q2043" i="200" s="1"/>
  <c r="O2041" i="200"/>
  <c r="Q2041" i="200" s="1"/>
  <c r="O2020" i="200"/>
  <c r="Q2020" i="200" s="1"/>
  <c r="Q2032" i="200" s="1"/>
  <c r="O2040" i="200"/>
  <c r="Q2040" i="200" s="1"/>
  <c r="O2050" i="200"/>
  <c r="Q2050" i="200" s="1"/>
  <c r="O2042" i="200"/>
  <c r="Q2042" i="200" s="1"/>
  <c r="O2049" i="200"/>
  <c r="Q2049" i="200" s="1"/>
  <c r="O2045" i="200"/>
  <c r="Q2045" i="200" s="1"/>
  <c r="I2051" i="200"/>
  <c r="K2039" i="200"/>
  <c r="F2060" i="200"/>
  <c r="H2060" i="200" s="1"/>
  <c r="I2060" i="200"/>
  <c r="K2060" i="200" s="1"/>
  <c r="L2060" i="200"/>
  <c r="N2060" i="200" s="1"/>
  <c r="L2064" i="200"/>
  <c r="N2064" i="200" s="1"/>
  <c r="F2064" i="200"/>
  <c r="H2064" i="200" s="1"/>
  <c r="I2064" i="200"/>
  <c r="K2064" i="200" s="1"/>
  <c r="F2059" i="200"/>
  <c r="H2059" i="200" s="1"/>
  <c r="L2059" i="200"/>
  <c r="N2059" i="200" s="1"/>
  <c r="I2059" i="200"/>
  <c r="K2059" i="200" s="1"/>
  <c r="F2051" i="200"/>
  <c r="H2039" i="200"/>
  <c r="L2069" i="200"/>
  <c r="N2069" i="200" s="1"/>
  <c r="I2069" i="200"/>
  <c r="K2069" i="200" s="1"/>
  <c r="F2069" i="200"/>
  <c r="H2069" i="200" s="1"/>
  <c r="B2059" i="200"/>
  <c r="D2059" i="200" s="1"/>
  <c r="B2060" i="200"/>
  <c r="D2060" i="200" s="1"/>
  <c r="B2061" i="200"/>
  <c r="D2061" i="200" s="1"/>
  <c r="B2068" i="200"/>
  <c r="D2068" i="200" s="1"/>
  <c r="B2069" i="200"/>
  <c r="D2069" i="200" s="1"/>
  <c r="B2067" i="200"/>
  <c r="D2067" i="200" s="1"/>
  <c r="B2064" i="200"/>
  <c r="D2064" i="200" s="1"/>
  <c r="B2066" i="200"/>
  <c r="B2063" i="200"/>
  <c r="D2063" i="200" s="1"/>
  <c r="B2065" i="200"/>
  <c r="D2065" i="200" s="1"/>
  <c r="B2062" i="200"/>
  <c r="D2062" i="200" s="1"/>
  <c r="F2063" i="200"/>
  <c r="H2063" i="200" s="1"/>
  <c r="L2063" i="200"/>
  <c r="N2063" i="200" s="1"/>
  <c r="I2063" i="200"/>
  <c r="K2063" i="200" s="1"/>
  <c r="F2068" i="200"/>
  <c r="H2068" i="200" s="1"/>
  <c r="I2068" i="200"/>
  <c r="K2068" i="200" s="1"/>
  <c r="L2068" i="200"/>
  <c r="N2068" i="200" s="1"/>
  <c r="O2048" i="200"/>
  <c r="Q2048" i="200" s="1"/>
  <c r="N2039" i="200"/>
  <c r="L2051" i="200"/>
  <c r="L2061" i="200"/>
  <c r="N2061" i="200" s="1"/>
  <c r="I2061" i="200"/>
  <c r="K2061" i="200" s="1"/>
  <c r="F2061" i="200"/>
  <c r="H2061" i="200" s="1"/>
  <c r="F2067" i="200"/>
  <c r="H2067" i="200" s="1"/>
  <c r="L2067" i="200"/>
  <c r="N2067" i="200" s="1"/>
  <c r="I2067" i="200"/>
  <c r="K2067" i="200" s="1"/>
  <c r="I2065" i="200"/>
  <c r="K2065" i="200" s="1"/>
  <c r="F2065" i="200"/>
  <c r="H2065" i="200" s="1"/>
  <c r="L2065" i="200"/>
  <c r="N2065" i="200" s="1"/>
  <c r="O2047" i="200"/>
  <c r="Q2047" i="200" s="1"/>
  <c r="O2046" i="200"/>
  <c r="Q2046" i="200" s="1"/>
  <c r="O2044" i="200"/>
  <c r="Q2044" i="200" s="1"/>
  <c r="B2092" i="200"/>
  <c r="Q2073" i="200"/>
  <c r="B2077" i="200"/>
  <c r="E2085" i="200"/>
  <c r="E2087" i="200"/>
  <c r="E2084" i="200"/>
  <c r="E2082" i="200"/>
  <c r="E2086" i="200"/>
  <c r="E2083" i="200"/>
  <c r="E2078" i="200"/>
  <c r="E2081" i="200"/>
  <c r="E2088" i="200"/>
  <c r="E2079" i="200"/>
  <c r="E2077" i="200"/>
  <c r="E2080" i="200"/>
  <c r="D2073" i="200"/>
  <c r="I2058" i="200"/>
  <c r="D2058" i="200"/>
  <c r="L2058" i="200"/>
  <c r="E2070" i="200"/>
  <c r="F2058" i="200"/>
  <c r="L2062" i="200"/>
  <c r="N2062" i="200" s="1"/>
  <c r="F2062" i="200"/>
  <c r="H2062" i="200" s="1"/>
  <c r="I2062" i="200"/>
  <c r="K2062" i="200" s="1"/>
  <c r="D2066" i="200"/>
  <c r="L2066" i="200"/>
  <c r="N2066" i="200" s="1"/>
  <c r="I2066" i="200"/>
  <c r="K2066" i="200" s="1"/>
  <c r="F2066" i="200"/>
  <c r="H2066" i="200" s="1"/>
  <c r="M53" i="209"/>
  <c r="N52" i="209"/>
  <c r="O52" i="209" s="1"/>
  <c r="O51" i="209"/>
  <c r="C50" i="209"/>
  <c r="D49" i="209"/>
  <c r="Q44" i="209"/>
  <c r="G55" i="209"/>
  <c r="H55" i="209" s="1"/>
  <c r="H54" i="209"/>
  <c r="D30" i="209"/>
  <c r="Q30" i="209" s="1"/>
  <c r="C31" i="209"/>
  <c r="G36" i="209"/>
  <c r="H36" i="209" s="1"/>
  <c r="H35" i="209"/>
  <c r="Q25" i="209"/>
  <c r="M34" i="209"/>
  <c r="N33" i="209"/>
  <c r="O33" i="209" s="1"/>
  <c r="H56" i="209" l="1"/>
  <c r="O2065" i="200"/>
  <c r="Q2065" i="200" s="1"/>
  <c r="O2064" i="200"/>
  <c r="Q2064" i="200" s="1"/>
  <c r="O2060" i="200"/>
  <c r="Q2060" i="200" s="1"/>
  <c r="O2067" i="200"/>
  <c r="Q2067" i="200" s="1"/>
  <c r="O2069" i="200"/>
  <c r="Q2069" i="200" s="1"/>
  <c r="O2066" i="200"/>
  <c r="Q2066" i="200" s="1"/>
  <c r="O2061" i="200"/>
  <c r="Q2061" i="200" s="1"/>
  <c r="L2088" i="200"/>
  <c r="N2088" i="200" s="1"/>
  <c r="I2088" i="200"/>
  <c r="K2088" i="200" s="1"/>
  <c r="F2088" i="200"/>
  <c r="H2088" i="200" s="1"/>
  <c r="I2086" i="200"/>
  <c r="K2086" i="200" s="1"/>
  <c r="F2086" i="200"/>
  <c r="H2086" i="200" s="1"/>
  <c r="L2086" i="200"/>
  <c r="N2086" i="200" s="1"/>
  <c r="L2085" i="200"/>
  <c r="N2085" i="200" s="1"/>
  <c r="F2085" i="200"/>
  <c r="H2085" i="200" s="1"/>
  <c r="I2085" i="200"/>
  <c r="K2085" i="200" s="1"/>
  <c r="O2039" i="200"/>
  <c r="Q2039" i="200" s="1"/>
  <c r="Q2051" i="200" s="1"/>
  <c r="I2080" i="200"/>
  <c r="K2080" i="200" s="1"/>
  <c r="F2080" i="200"/>
  <c r="H2080" i="200" s="1"/>
  <c r="L2080" i="200"/>
  <c r="N2080" i="200" s="1"/>
  <c r="I2081" i="200"/>
  <c r="K2081" i="200" s="1"/>
  <c r="F2081" i="200"/>
  <c r="H2081" i="200" s="1"/>
  <c r="L2081" i="200"/>
  <c r="N2081" i="200" s="1"/>
  <c r="F2082" i="200"/>
  <c r="H2082" i="200" s="1"/>
  <c r="L2082" i="200"/>
  <c r="N2082" i="200" s="1"/>
  <c r="I2082" i="200"/>
  <c r="K2082" i="200" s="1"/>
  <c r="B2088" i="200"/>
  <c r="D2088" i="200" s="1"/>
  <c r="B2081" i="200"/>
  <c r="D2081" i="200" s="1"/>
  <c r="B2087" i="200"/>
  <c r="D2087" i="200" s="1"/>
  <c r="B2084" i="200"/>
  <c r="D2084" i="200" s="1"/>
  <c r="B2079" i="200"/>
  <c r="D2079" i="200" s="1"/>
  <c r="B2083" i="200"/>
  <c r="D2083" i="200" s="1"/>
  <c r="B2080" i="200"/>
  <c r="D2080" i="200" s="1"/>
  <c r="B2078" i="200"/>
  <c r="D2078" i="200" s="1"/>
  <c r="B2082" i="200"/>
  <c r="D2082" i="200" s="1"/>
  <c r="B2086" i="200"/>
  <c r="D2086" i="200" s="1"/>
  <c r="B2085" i="200"/>
  <c r="D2085" i="200" s="1"/>
  <c r="O2068" i="200"/>
  <c r="Q2068" i="200" s="1"/>
  <c r="O2063" i="200"/>
  <c r="Q2063" i="200" s="1"/>
  <c r="F2077" i="200"/>
  <c r="E2089" i="200"/>
  <c r="L2077" i="200"/>
  <c r="I2077" i="200"/>
  <c r="D2077" i="200"/>
  <c r="L2078" i="200"/>
  <c r="N2078" i="200" s="1"/>
  <c r="I2078" i="200"/>
  <c r="K2078" i="200" s="1"/>
  <c r="F2078" i="200"/>
  <c r="H2078" i="200" s="1"/>
  <c r="F2084" i="200"/>
  <c r="H2084" i="200" s="1"/>
  <c r="L2084" i="200"/>
  <c r="N2084" i="200" s="1"/>
  <c r="I2084" i="200"/>
  <c r="K2084" i="200" s="1"/>
  <c r="O2059" i="200"/>
  <c r="Q2059" i="200" s="1"/>
  <c r="O2062" i="200"/>
  <c r="Q2062" i="200" s="1"/>
  <c r="N2058" i="200"/>
  <c r="L2070" i="200"/>
  <c r="F2070" i="200"/>
  <c r="H2058" i="200"/>
  <c r="I2070" i="200"/>
  <c r="K2058" i="200"/>
  <c r="L2079" i="200"/>
  <c r="N2079" i="200" s="1"/>
  <c r="I2079" i="200"/>
  <c r="K2079" i="200" s="1"/>
  <c r="F2079" i="200"/>
  <c r="H2079" i="200" s="1"/>
  <c r="I2083" i="200"/>
  <c r="K2083" i="200" s="1"/>
  <c r="L2083" i="200"/>
  <c r="N2083" i="200" s="1"/>
  <c r="F2083" i="200"/>
  <c r="H2083" i="200" s="1"/>
  <c r="I2087" i="200"/>
  <c r="K2087" i="200" s="1"/>
  <c r="F2087" i="200"/>
  <c r="H2087" i="200" s="1"/>
  <c r="L2087" i="200"/>
  <c r="N2087" i="200" s="1"/>
  <c r="E2103" i="200"/>
  <c r="E2104" i="200"/>
  <c r="Q2092" i="200"/>
  <c r="E2102" i="200"/>
  <c r="E2099" i="200"/>
  <c r="E2098" i="200"/>
  <c r="D2092" i="200"/>
  <c r="E2097" i="200"/>
  <c r="B2096" i="200"/>
  <c r="E2106" i="200"/>
  <c r="E2105" i="200"/>
  <c r="E2096" i="200"/>
  <c r="E2107" i="200"/>
  <c r="B2111" i="200"/>
  <c r="E2101" i="200"/>
  <c r="E2100" i="200"/>
  <c r="M54" i="209"/>
  <c r="N53" i="209"/>
  <c r="O53" i="209" s="1"/>
  <c r="C51" i="209"/>
  <c r="D50" i="209"/>
  <c r="Q50" i="209" s="1"/>
  <c r="Q49" i="209"/>
  <c r="M35" i="209"/>
  <c r="N34" i="209"/>
  <c r="O34" i="209" s="1"/>
  <c r="H37" i="209"/>
  <c r="C32" i="209"/>
  <c r="D31" i="209"/>
  <c r="Q31" i="209" s="1"/>
  <c r="O2088" i="200" l="1"/>
  <c r="O2087" i="200"/>
  <c r="Q2087" i="200" s="1"/>
  <c r="O2082" i="200"/>
  <c r="Q2082" i="200" s="1"/>
  <c r="Q2088" i="200"/>
  <c r="F2100" i="200"/>
  <c r="H2100" i="200" s="1"/>
  <c r="L2100" i="200"/>
  <c r="N2100" i="200" s="1"/>
  <c r="I2100" i="200"/>
  <c r="K2100" i="200" s="1"/>
  <c r="I2096" i="200"/>
  <c r="D2096" i="200"/>
  <c r="E2108" i="200"/>
  <c r="L2096" i="200"/>
  <c r="F2096" i="200"/>
  <c r="I2097" i="200"/>
  <c r="K2097" i="200" s="1"/>
  <c r="L2097" i="200"/>
  <c r="N2097" i="200" s="1"/>
  <c r="F2097" i="200"/>
  <c r="H2097" i="200" s="1"/>
  <c r="L2102" i="200"/>
  <c r="N2102" i="200" s="1"/>
  <c r="I2102" i="200"/>
  <c r="K2102" i="200" s="1"/>
  <c r="F2102" i="200"/>
  <c r="H2102" i="200" s="1"/>
  <c r="O2078" i="200"/>
  <c r="Q2078" i="200" s="1"/>
  <c r="I2089" i="200"/>
  <c r="K2077" i="200"/>
  <c r="O2085" i="200"/>
  <c r="Q2085" i="200" s="1"/>
  <c r="N2077" i="200"/>
  <c r="L2089" i="200"/>
  <c r="L2101" i="200"/>
  <c r="N2101" i="200" s="1"/>
  <c r="I2101" i="200"/>
  <c r="K2101" i="200" s="1"/>
  <c r="F2101" i="200"/>
  <c r="H2101" i="200" s="1"/>
  <c r="F2106" i="200"/>
  <c r="H2106" i="200" s="1"/>
  <c r="L2106" i="200"/>
  <c r="N2106" i="200" s="1"/>
  <c r="I2106" i="200"/>
  <c r="K2106" i="200" s="1"/>
  <c r="F2098" i="200"/>
  <c r="H2098" i="200" s="1"/>
  <c r="I2098" i="200"/>
  <c r="K2098" i="200" s="1"/>
  <c r="L2098" i="200"/>
  <c r="N2098" i="200" s="1"/>
  <c r="F2104" i="200"/>
  <c r="H2104" i="200" s="1"/>
  <c r="L2104" i="200"/>
  <c r="N2104" i="200" s="1"/>
  <c r="I2104" i="200"/>
  <c r="K2104" i="200" s="1"/>
  <c r="O2079" i="200"/>
  <c r="Q2079" i="200" s="1"/>
  <c r="O2080" i="200"/>
  <c r="Q2080" i="200" s="1"/>
  <c r="F2105" i="200"/>
  <c r="H2105" i="200" s="1"/>
  <c r="I2105" i="200"/>
  <c r="K2105" i="200" s="1"/>
  <c r="L2105" i="200"/>
  <c r="N2105" i="200" s="1"/>
  <c r="E2122" i="200"/>
  <c r="E2117" i="200"/>
  <c r="E2120" i="200"/>
  <c r="B2115" i="200"/>
  <c r="E2118" i="200"/>
  <c r="E2115" i="200"/>
  <c r="E2119" i="200"/>
  <c r="D2111" i="200"/>
  <c r="B2130" i="200"/>
  <c r="Q2111" i="200"/>
  <c r="E2125" i="200"/>
  <c r="E2116" i="200"/>
  <c r="E2126" i="200"/>
  <c r="E2123" i="200"/>
  <c r="E2121" i="200"/>
  <c r="E2124" i="200"/>
  <c r="F2107" i="200"/>
  <c r="H2107" i="200" s="1"/>
  <c r="L2107" i="200"/>
  <c r="N2107" i="200" s="1"/>
  <c r="I2107" i="200"/>
  <c r="K2107" i="200" s="1"/>
  <c r="B2101" i="200"/>
  <c r="D2101" i="200" s="1"/>
  <c r="B2105" i="200"/>
  <c r="D2105" i="200" s="1"/>
  <c r="B2104" i="200"/>
  <c r="D2104" i="200" s="1"/>
  <c r="B2103" i="200"/>
  <c r="D2103" i="200" s="1"/>
  <c r="B2107" i="200"/>
  <c r="D2107" i="200" s="1"/>
  <c r="B2100" i="200"/>
  <c r="D2100" i="200" s="1"/>
  <c r="B2098" i="200"/>
  <c r="D2098" i="200" s="1"/>
  <c r="B2102" i="200"/>
  <c r="D2102" i="200" s="1"/>
  <c r="B2106" i="200"/>
  <c r="D2106" i="200" s="1"/>
  <c r="B2099" i="200"/>
  <c r="D2099" i="200" s="1"/>
  <c r="B2097" i="200"/>
  <c r="D2097" i="200" s="1"/>
  <c r="L2099" i="200"/>
  <c r="N2099" i="200" s="1"/>
  <c r="I2099" i="200"/>
  <c r="K2099" i="200" s="1"/>
  <c r="F2099" i="200"/>
  <c r="H2099" i="200" s="1"/>
  <c r="L2103" i="200"/>
  <c r="N2103" i="200" s="1"/>
  <c r="F2103" i="200"/>
  <c r="H2103" i="200" s="1"/>
  <c r="I2103" i="200"/>
  <c r="K2103" i="200" s="1"/>
  <c r="O2083" i="200"/>
  <c r="Q2083" i="200" s="1"/>
  <c r="O2058" i="200"/>
  <c r="Q2058" i="200" s="1"/>
  <c r="Q2070" i="200" s="1"/>
  <c r="O2084" i="200"/>
  <c r="Q2084" i="200" s="1"/>
  <c r="F2089" i="200"/>
  <c r="H2077" i="200"/>
  <c r="O2081" i="200"/>
  <c r="Q2081" i="200" s="1"/>
  <c r="O2086" i="200"/>
  <c r="Q2086" i="200" s="1"/>
  <c r="M55" i="209"/>
  <c r="N55" i="209" s="1"/>
  <c r="N54" i="209"/>
  <c r="O54" i="209" s="1"/>
  <c r="D51" i="209"/>
  <c r="C52" i="209"/>
  <c r="M36" i="209"/>
  <c r="N36" i="209" s="1"/>
  <c r="N35" i="209"/>
  <c r="O35" i="209" s="1"/>
  <c r="C33" i="209"/>
  <c r="D32" i="209"/>
  <c r="O2077" i="200" l="1"/>
  <c r="Q2077" i="200" s="1"/>
  <c r="O2098" i="200"/>
  <c r="Q2098" i="200" s="1"/>
  <c r="O2101" i="200"/>
  <c r="Q2101" i="200" s="1"/>
  <c r="O2105" i="200"/>
  <c r="Q2105" i="200" s="1"/>
  <c r="O2106" i="200"/>
  <c r="Q2106" i="200" s="1"/>
  <c r="O2099" i="200"/>
  <c r="Q2099" i="200" s="1"/>
  <c r="O2097" i="200"/>
  <c r="L2123" i="200"/>
  <c r="N2123" i="200" s="1"/>
  <c r="F2123" i="200"/>
  <c r="H2123" i="200" s="1"/>
  <c r="I2123" i="200"/>
  <c r="K2123" i="200" s="1"/>
  <c r="D2115" i="200"/>
  <c r="L2115" i="200"/>
  <c r="E2127" i="200"/>
  <c r="F2115" i="200"/>
  <c r="I2115" i="200"/>
  <c r="L2117" i="200"/>
  <c r="N2117" i="200" s="1"/>
  <c r="I2117" i="200"/>
  <c r="K2117" i="200" s="1"/>
  <c r="F2117" i="200"/>
  <c r="H2117" i="200" s="1"/>
  <c r="F2108" i="200"/>
  <c r="H2096" i="200"/>
  <c r="I2108" i="200"/>
  <c r="K2096" i="200"/>
  <c r="Q2089" i="200"/>
  <c r="O2107" i="200"/>
  <c r="Q2107" i="200" s="1"/>
  <c r="I2126" i="200"/>
  <c r="K2126" i="200" s="1"/>
  <c r="F2126" i="200"/>
  <c r="H2126" i="200" s="1"/>
  <c r="L2126" i="200"/>
  <c r="N2126" i="200" s="1"/>
  <c r="Q2130" i="200"/>
  <c r="E2136" i="200"/>
  <c r="D2130" i="200"/>
  <c r="E2142" i="200"/>
  <c r="E2144" i="200"/>
  <c r="E2143" i="200"/>
  <c r="E2135" i="200"/>
  <c r="E2138" i="200"/>
  <c r="E2139" i="200"/>
  <c r="E2145" i="200"/>
  <c r="B2134" i="200"/>
  <c r="E2134" i="200"/>
  <c r="E2141" i="200"/>
  <c r="E2140" i="200"/>
  <c r="E2137" i="200"/>
  <c r="F2118" i="200"/>
  <c r="H2118" i="200" s="1"/>
  <c r="L2118" i="200"/>
  <c r="N2118" i="200" s="1"/>
  <c r="I2118" i="200"/>
  <c r="K2118" i="200" s="1"/>
  <c r="F2122" i="200"/>
  <c r="H2122" i="200" s="1"/>
  <c r="L2122" i="200"/>
  <c r="N2122" i="200" s="1"/>
  <c r="I2122" i="200"/>
  <c r="K2122" i="200" s="1"/>
  <c r="Q2097" i="200"/>
  <c r="N2096" i="200"/>
  <c r="L2108" i="200"/>
  <c r="L2124" i="200"/>
  <c r="N2124" i="200" s="1"/>
  <c r="F2124" i="200"/>
  <c r="H2124" i="200" s="1"/>
  <c r="I2124" i="200"/>
  <c r="K2124" i="200" s="1"/>
  <c r="I2116" i="200"/>
  <c r="K2116" i="200" s="1"/>
  <c r="L2116" i="200"/>
  <c r="N2116" i="200" s="1"/>
  <c r="F2116" i="200"/>
  <c r="H2116" i="200" s="1"/>
  <c r="B2125" i="200"/>
  <c r="D2125" i="200" s="1"/>
  <c r="B2126" i="200"/>
  <c r="D2126" i="200" s="1"/>
  <c r="B2117" i="200"/>
  <c r="D2117" i="200" s="1"/>
  <c r="B2120" i="200"/>
  <c r="D2120" i="200" s="1"/>
  <c r="B2122" i="200"/>
  <c r="D2122" i="200" s="1"/>
  <c r="B2123" i="200"/>
  <c r="D2123" i="200" s="1"/>
  <c r="B2116" i="200"/>
  <c r="D2116" i="200" s="1"/>
  <c r="B2121" i="200"/>
  <c r="D2121" i="200" s="1"/>
  <c r="B2119" i="200"/>
  <c r="D2119" i="200" s="1"/>
  <c r="B2124" i="200"/>
  <c r="D2124" i="200" s="1"/>
  <c r="B2118" i="200"/>
  <c r="D2118" i="200" s="1"/>
  <c r="O2104" i="200"/>
  <c r="Q2104" i="200" s="1"/>
  <c r="O2102" i="200"/>
  <c r="Q2102" i="200" s="1"/>
  <c r="O2103" i="200"/>
  <c r="Q2103" i="200" s="1"/>
  <c r="I2121" i="200"/>
  <c r="K2121" i="200" s="1"/>
  <c r="F2121" i="200"/>
  <c r="H2121" i="200" s="1"/>
  <c r="L2121" i="200"/>
  <c r="N2121" i="200" s="1"/>
  <c r="F2125" i="200"/>
  <c r="H2125" i="200" s="1"/>
  <c r="L2125" i="200"/>
  <c r="N2125" i="200" s="1"/>
  <c r="I2125" i="200"/>
  <c r="K2125" i="200" s="1"/>
  <c r="L2119" i="200"/>
  <c r="N2119" i="200" s="1"/>
  <c r="I2119" i="200"/>
  <c r="K2119" i="200" s="1"/>
  <c r="F2119" i="200"/>
  <c r="H2119" i="200" s="1"/>
  <c r="L2120" i="200"/>
  <c r="N2120" i="200" s="1"/>
  <c r="I2120" i="200"/>
  <c r="K2120" i="200" s="1"/>
  <c r="F2120" i="200"/>
  <c r="H2120" i="200" s="1"/>
  <c r="O2100" i="200"/>
  <c r="Q2100" i="200" s="1"/>
  <c r="N56" i="209"/>
  <c r="O55" i="209"/>
  <c r="O56" i="209" s="1"/>
  <c r="C53" i="209"/>
  <c r="D52" i="209"/>
  <c r="Q52" i="209" s="1"/>
  <c r="Q51" i="209"/>
  <c r="Q32" i="209"/>
  <c r="O36" i="209"/>
  <c r="O37" i="209" s="1"/>
  <c r="N37" i="209"/>
  <c r="C34" i="209"/>
  <c r="D33" i="209"/>
  <c r="Q33" i="209" s="1"/>
  <c r="O2120" i="200" l="1"/>
  <c r="Q2120" i="200" s="1"/>
  <c r="O2125" i="200"/>
  <c r="Q2125" i="200" s="1"/>
  <c r="O2117" i="200"/>
  <c r="Q2117" i="200" s="1"/>
  <c r="F2140" i="200"/>
  <c r="H2140" i="200" s="1"/>
  <c r="I2140" i="200"/>
  <c r="K2140" i="200" s="1"/>
  <c r="L2140" i="200"/>
  <c r="N2140" i="200" s="1"/>
  <c r="L2145" i="200"/>
  <c r="N2145" i="200" s="1"/>
  <c r="F2145" i="200"/>
  <c r="H2145" i="200" s="1"/>
  <c r="I2145" i="200"/>
  <c r="K2145" i="200" s="1"/>
  <c r="F2143" i="200"/>
  <c r="H2143" i="200" s="1"/>
  <c r="I2143" i="200"/>
  <c r="K2143" i="200" s="1"/>
  <c r="L2143" i="200"/>
  <c r="N2143" i="200" s="1"/>
  <c r="I2136" i="200"/>
  <c r="K2136" i="200" s="1"/>
  <c r="F2136" i="200"/>
  <c r="H2136" i="200" s="1"/>
  <c r="L2136" i="200"/>
  <c r="N2136" i="200" s="1"/>
  <c r="I2127" i="200"/>
  <c r="K2115" i="200"/>
  <c r="I2141" i="200"/>
  <c r="K2141" i="200" s="1"/>
  <c r="L2141" i="200"/>
  <c r="N2141" i="200" s="1"/>
  <c r="F2141" i="200"/>
  <c r="H2141" i="200" s="1"/>
  <c r="F2139" i="200"/>
  <c r="H2139" i="200" s="1"/>
  <c r="L2139" i="200"/>
  <c r="N2139" i="200" s="1"/>
  <c r="I2139" i="200"/>
  <c r="K2139" i="200" s="1"/>
  <c r="L2144" i="200"/>
  <c r="N2144" i="200" s="1"/>
  <c r="I2144" i="200"/>
  <c r="K2144" i="200" s="1"/>
  <c r="F2144" i="200"/>
  <c r="H2144" i="200" s="1"/>
  <c r="O2096" i="200"/>
  <c r="Q2096" i="200" s="1"/>
  <c r="Q2108" i="200" s="1"/>
  <c r="F2127" i="200"/>
  <c r="H2115" i="200"/>
  <c r="O2121" i="200"/>
  <c r="Q2121" i="200" s="1"/>
  <c r="O2116" i="200"/>
  <c r="Q2116" i="200" s="1"/>
  <c r="O2124" i="200"/>
  <c r="Q2124" i="200" s="1"/>
  <c r="O2118" i="200"/>
  <c r="Q2118" i="200" s="1"/>
  <c r="L2134" i="200"/>
  <c r="I2134" i="200"/>
  <c r="F2134" i="200"/>
  <c r="E2146" i="200"/>
  <c r="D2134" i="200"/>
  <c r="L2138" i="200"/>
  <c r="N2138" i="200" s="1"/>
  <c r="F2138" i="200"/>
  <c r="H2138" i="200" s="1"/>
  <c r="I2138" i="200"/>
  <c r="K2138" i="200" s="1"/>
  <c r="F2142" i="200"/>
  <c r="H2142" i="200" s="1"/>
  <c r="L2142" i="200"/>
  <c r="N2142" i="200" s="1"/>
  <c r="I2142" i="200"/>
  <c r="K2142" i="200" s="1"/>
  <c r="O2123" i="200"/>
  <c r="Q2123" i="200" s="1"/>
  <c r="O2119" i="200"/>
  <c r="Q2119" i="200" s="1"/>
  <c r="O2122" i="200"/>
  <c r="Q2122" i="200" s="1"/>
  <c r="L2137" i="200"/>
  <c r="N2137" i="200" s="1"/>
  <c r="I2137" i="200"/>
  <c r="K2137" i="200" s="1"/>
  <c r="F2137" i="200"/>
  <c r="H2137" i="200" s="1"/>
  <c r="B2135" i="200"/>
  <c r="D2135" i="200" s="1"/>
  <c r="B2142" i="200"/>
  <c r="D2142" i="200" s="1"/>
  <c r="B2145" i="200"/>
  <c r="D2145" i="200" s="1"/>
  <c r="B2141" i="200"/>
  <c r="D2141" i="200" s="1"/>
  <c r="B2137" i="200"/>
  <c r="D2137" i="200" s="1"/>
  <c r="B2143" i="200"/>
  <c r="D2143" i="200" s="1"/>
  <c r="B2144" i="200"/>
  <c r="D2144" i="200" s="1"/>
  <c r="B2136" i="200"/>
  <c r="D2136" i="200" s="1"/>
  <c r="B2139" i="200"/>
  <c r="D2139" i="200" s="1"/>
  <c r="B2138" i="200"/>
  <c r="D2138" i="200" s="1"/>
  <c r="B2140" i="200"/>
  <c r="D2140" i="200" s="1"/>
  <c r="L2135" i="200"/>
  <c r="N2135" i="200" s="1"/>
  <c r="F2135" i="200"/>
  <c r="H2135" i="200" s="1"/>
  <c r="I2135" i="200"/>
  <c r="K2135" i="200" s="1"/>
  <c r="O2126" i="200"/>
  <c r="Q2126" i="200" s="1"/>
  <c r="N2115" i="200"/>
  <c r="L2127" i="200"/>
  <c r="D53" i="209"/>
  <c r="C54" i="209"/>
  <c r="D34" i="209"/>
  <c r="Q34" i="209" s="1"/>
  <c r="C35" i="209"/>
  <c r="O2143" i="200" l="1"/>
  <c r="O2144" i="200"/>
  <c r="Q2144" i="200" s="1"/>
  <c r="O2136" i="200"/>
  <c r="Q2136" i="200" s="1"/>
  <c r="O2115" i="200"/>
  <c r="Q2115" i="200" s="1"/>
  <c r="Q2127" i="200" s="1"/>
  <c r="O2138" i="200"/>
  <c r="Q2138" i="200" s="1"/>
  <c r="F2146" i="200"/>
  <c r="H2134" i="200"/>
  <c r="Q2143" i="200"/>
  <c r="O2135" i="200"/>
  <c r="Q2135" i="200" s="1"/>
  <c r="I2146" i="200"/>
  <c r="K2134" i="200"/>
  <c r="O2139" i="200"/>
  <c r="Q2139" i="200" s="1"/>
  <c r="O2137" i="200"/>
  <c r="Q2137" i="200" s="1"/>
  <c r="O2142" i="200"/>
  <c r="Q2142" i="200" s="1"/>
  <c r="N2134" i="200"/>
  <c r="L2146" i="200"/>
  <c r="O2141" i="200"/>
  <c r="Q2141" i="200" s="1"/>
  <c r="O2145" i="200"/>
  <c r="Q2145" i="200" s="1"/>
  <c r="O2140" i="200"/>
  <c r="Q2140" i="200" s="1"/>
  <c r="C55" i="209"/>
  <c r="D55" i="209" s="1"/>
  <c r="Q55" i="209" s="1"/>
  <c r="D54" i="209"/>
  <c r="Q54" i="209" s="1"/>
  <c r="Q53" i="209"/>
  <c r="C36" i="209"/>
  <c r="D36" i="209" s="1"/>
  <c r="D35" i="209"/>
  <c r="Q35" i="209" s="1"/>
  <c r="O2134" i="200" l="1"/>
  <c r="Q2134" i="200" s="1"/>
  <c r="Q2146" i="200" s="1"/>
  <c r="G6" i="203"/>
  <c r="D56" i="209"/>
  <c r="Q56" i="209"/>
  <c r="I7" i="210" s="1"/>
  <c r="Q36" i="209"/>
  <c r="Q37" i="209" s="1"/>
  <c r="I6" i="210" s="1"/>
  <c r="D37" i="209"/>
  <c r="E7" i="199" l="1"/>
  <c r="E6" i="209"/>
  <c r="E7" i="209"/>
  <c r="E8" i="209"/>
  <c r="E9" i="209"/>
  <c r="E10" i="209"/>
  <c r="E11" i="209"/>
  <c r="E12" i="209"/>
  <c r="E13" i="209"/>
  <c r="E14" i="209"/>
  <c r="E15" i="209"/>
  <c r="E16" i="209"/>
  <c r="E17" i="209"/>
  <c r="F14" i="199" l="1"/>
  <c r="F13" i="199"/>
  <c r="F12" i="199"/>
  <c r="B113" i="204" l="1"/>
  <c r="B8" i="204"/>
  <c r="C8" i="204"/>
  <c r="B9" i="204"/>
  <c r="C9" i="204"/>
  <c r="B10" i="204"/>
  <c r="C10" i="204"/>
  <c r="B11" i="204"/>
  <c r="C11" i="204"/>
  <c r="B12" i="204"/>
  <c r="C12" i="204"/>
  <c r="B13" i="204"/>
  <c r="C13" i="204"/>
  <c r="B14" i="204"/>
  <c r="C14" i="204"/>
  <c r="B15" i="204"/>
  <c r="C15" i="204"/>
  <c r="B16" i="204"/>
  <c r="C16" i="204"/>
  <c r="B17" i="204"/>
  <c r="C17" i="204"/>
  <c r="B18" i="204"/>
  <c r="C18" i="204"/>
  <c r="B19" i="204"/>
  <c r="C19" i="204"/>
  <c r="B20" i="204"/>
  <c r="C20" i="204"/>
  <c r="B21" i="204"/>
  <c r="C21" i="204"/>
  <c r="B22" i="204"/>
  <c r="C22" i="204"/>
  <c r="B23" i="204"/>
  <c r="C23" i="204"/>
  <c r="B24" i="204"/>
  <c r="C24" i="204"/>
  <c r="B25" i="204"/>
  <c r="C25" i="204"/>
  <c r="B26" i="204"/>
  <c r="C26" i="204"/>
  <c r="B27" i="204"/>
  <c r="C27" i="204"/>
  <c r="B28" i="204"/>
  <c r="C28" i="204"/>
  <c r="B29" i="204"/>
  <c r="C29" i="204"/>
  <c r="B30" i="204"/>
  <c r="C30" i="204"/>
  <c r="B31" i="204"/>
  <c r="C31" i="204"/>
  <c r="B32" i="204"/>
  <c r="C32" i="204"/>
  <c r="B33" i="204"/>
  <c r="C33" i="204"/>
  <c r="B34" i="204"/>
  <c r="C34" i="204"/>
  <c r="B35" i="204"/>
  <c r="C35" i="204"/>
  <c r="B36" i="204"/>
  <c r="C36" i="204"/>
  <c r="B37" i="204"/>
  <c r="C37" i="204"/>
  <c r="B38" i="204"/>
  <c r="C38" i="204"/>
  <c r="B39" i="204"/>
  <c r="C39" i="204"/>
  <c r="B40" i="204"/>
  <c r="C40" i="204"/>
  <c r="B41" i="204"/>
  <c r="C41" i="204"/>
  <c r="B42" i="204"/>
  <c r="C42" i="204"/>
  <c r="B43" i="204"/>
  <c r="C43" i="204"/>
  <c r="B44" i="204"/>
  <c r="C44" i="204"/>
  <c r="B45" i="204"/>
  <c r="C45" i="204"/>
  <c r="B46" i="204"/>
  <c r="C46" i="204"/>
  <c r="B47" i="204"/>
  <c r="C47" i="204"/>
  <c r="B48" i="204"/>
  <c r="C48" i="204"/>
  <c r="B49" i="204"/>
  <c r="C49" i="204"/>
  <c r="B50" i="204"/>
  <c r="C50" i="204"/>
  <c r="B51" i="204"/>
  <c r="C51" i="204"/>
  <c r="B52" i="204"/>
  <c r="C52" i="204"/>
  <c r="B53" i="204"/>
  <c r="C53" i="204"/>
  <c r="B54" i="204"/>
  <c r="C54" i="204"/>
  <c r="B55" i="204"/>
  <c r="C55" i="204"/>
  <c r="B56" i="204"/>
  <c r="C56" i="204"/>
  <c r="B57" i="204"/>
  <c r="C57" i="204"/>
  <c r="B58" i="204"/>
  <c r="C58" i="204"/>
  <c r="B59" i="204"/>
  <c r="C59" i="204"/>
  <c r="B60" i="204"/>
  <c r="C60" i="204"/>
  <c r="B61" i="204"/>
  <c r="C61" i="204"/>
  <c r="B62" i="204"/>
  <c r="C62" i="204"/>
  <c r="B63" i="204"/>
  <c r="C63" i="204"/>
  <c r="B64" i="204"/>
  <c r="C64" i="204"/>
  <c r="B65" i="204"/>
  <c r="C65" i="204"/>
  <c r="B66" i="204"/>
  <c r="C66" i="204"/>
  <c r="B67" i="204"/>
  <c r="C67" i="204"/>
  <c r="B68" i="204"/>
  <c r="C68" i="204"/>
  <c r="B69" i="204"/>
  <c r="C69" i="204"/>
  <c r="B70" i="204"/>
  <c r="C70" i="204"/>
  <c r="B71" i="204"/>
  <c r="C71" i="204"/>
  <c r="B72" i="204"/>
  <c r="C72" i="204"/>
  <c r="B73" i="204"/>
  <c r="C73" i="204"/>
  <c r="B74" i="204"/>
  <c r="C74" i="204"/>
  <c r="B75" i="204"/>
  <c r="C75" i="204"/>
  <c r="B76" i="204"/>
  <c r="C76" i="204"/>
  <c r="B77" i="204"/>
  <c r="C77" i="204"/>
  <c r="B78" i="204"/>
  <c r="C78" i="204"/>
  <c r="B79" i="204"/>
  <c r="C79" i="204"/>
  <c r="B80" i="204"/>
  <c r="C80" i="204"/>
  <c r="B81" i="204"/>
  <c r="C81" i="204"/>
  <c r="B82" i="204"/>
  <c r="C82" i="204"/>
  <c r="B83" i="204"/>
  <c r="C83" i="204"/>
  <c r="B84" i="204"/>
  <c r="C84" i="204"/>
  <c r="B85" i="204"/>
  <c r="C85" i="204"/>
  <c r="B86" i="204"/>
  <c r="C86" i="204"/>
  <c r="B87" i="204"/>
  <c r="C87" i="204"/>
  <c r="B88" i="204"/>
  <c r="C88" i="204"/>
  <c r="B89" i="204"/>
  <c r="C89" i="204"/>
  <c r="B90" i="204"/>
  <c r="C90" i="204"/>
  <c r="B91" i="204"/>
  <c r="C91" i="204"/>
  <c r="B92" i="204"/>
  <c r="C92" i="204"/>
  <c r="B93" i="204"/>
  <c r="C93" i="204"/>
  <c r="B94" i="204"/>
  <c r="C94" i="204"/>
  <c r="B95" i="204"/>
  <c r="C95" i="204"/>
  <c r="B96" i="204"/>
  <c r="C96" i="204"/>
  <c r="B97" i="204"/>
  <c r="C97" i="204"/>
  <c r="B98" i="204"/>
  <c r="C98" i="204"/>
  <c r="B99" i="204"/>
  <c r="C99" i="204"/>
  <c r="B100" i="204"/>
  <c r="C100" i="204"/>
  <c r="B101" i="204"/>
  <c r="C101" i="204"/>
  <c r="B102" i="204"/>
  <c r="C102" i="204"/>
  <c r="B103" i="204"/>
  <c r="C103" i="204"/>
  <c r="B104" i="204"/>
  <c r="C104" i="204"/>
  <c r="B105" i="204"/>
  <c r="C105" i="204"/>
  <c r="B106" i="204"/>
  <c r="C106" i="204"/>
  <c r="B107" i="204"/>
  <c r="C107" i="204"/>
  <c r="B108" i="204"/>
  <c r="C108" i="204"/>
  <c r="B109" i="204"/>
  <c r="C109" i="204"/>
  <c r="B110" i="204"/>
  <c r="C110" i="204"/>
  <c r="B111" i="204"/>
  <c r="C111" i="204"/>
  <c r="B112" i="204"/>
  <c r="C112" i="204"/>
  <c r="AS439" i="208"/>
  <c r="AR439" i="208"/>
  <c r="AQ439" i="208"/>
  <c r="AS437" i="208"/>
  <c r="AR437" i="208"/>
  <c r="AQ437" i="208"/>
  <c r="AS436" i="208"/>
  <c r="AR436" i="208"/>
  <c r="AQ436" i="208"/>
  <c r="AS393" i="208"/>
  <c r="AR393" i="208"/>
  <c r="AQ393" i="208"/>
  <c r="AS392" i="208"/>
  <c r="AR392" i="208"/>
  <c r="AQ392" i="208"/>
  <c r="AS391" i="208"/>
  <c r="AR391" i="208"/>
  <c r="AQ391" i="208"/>
  <c r="AS390" i="208"/>
  <c r="AR390" i="208"/>
  <c r="AQ390" i="208"/>
  <c r="AS389" i="208"/>
  <c r="AR389" i="208"/>
  <c r="AQ389" i="208"/>
  <c r="AS388" i="208"/>
  <c r="AR388" i="208"/>
  <c r="AQ388" i="208"/>
  <c r="AS387" i="208"/>
  <c r="AR387" i="208"/>
  <c r="AQ387" i="208"/>
  <c r="AS386" i="208"/>
  <c r="AR386" i="208"/>
  <c r="AQ386" i="208"/>
  <c r="AS385" i="208"/>
  <c r="AR385" i="208"/>
  <c r="AQ385" i="208"/>
  <c r="AS384" i="208"/>
  <c r="AR384" i="208"/>
  <c r="AQ384" i="208"/>
  <c r="AS383" i="208"/>
  <c r="AR383" i="208"/>
  <c r="AQ383" i="208"/>
  <c r="AS382" i="208"/>
  <c r="AR382" i="208"/>
  <c r="AQ382" i="208"/>
  <c r="AS381" i="208"/>
  <c r="AR381" i="208"/>
  <c r="AQ381" i="208"/>
  <c r="AS380" i="208"/>
  <c r="AR380" i="208"/>
  <c r="AQ380" i="208"/>
  <c r="AS379" i="208"/>
  <c r="AR379" i="208"/>
  <c r="AQ379" i="208"/>
  <c r="AS378" i="208"/>
  <c r="AR378" i="208"/>
  <c r="AQ378" i="208"/>
  <c r="AS377" i="208"/>
  <c r="AR377" i="208"/>
  <c r="AQ377" i="208"/>
  <c r="AS376" i="208"/>
  <c r="AR376" i="208"/>
  <c r="AQ376" i="208"/>
  <c r="AS375" i="208"/>
  <c r="AR375" i="208"/>
  <c r="AQ375" i="208"/>
  <c r="AS374" i="208"/>
  <c r="AR374" i="208"/>
  <c r="AQ374" i="208"/>
  <c r="AS373" i="208"/>
  <c r="AR373" i="208"/>
  <c r="AQ373" i="208"/>
  <c r="AS372" i="208"/>
  <c r="AR372" i="208"/>
  <c r="AQ372" i="208"/>
  <c r="AS371" i="208"/>
  <c r="AR371" i="208"/>
  <c r="AQ371" i="208"/>
  <c r="AS370" i="208"/>
  <c r="AR370" i="208"/>
  <c r="AQ370" i="208"/>
  <c r="AS369" i="208"/>
  <c r="AR369" i="208"/>
  <c r="AQ369" i="208"/>
  <c r="AS368" i="208"/>
  <c r="AR368" i="208"/>
  <c r="AQ368" i="208"/>
  <c r="AS367" i="208"/>
  <c r="AR367" i="208"/>
  <c r="AQ367" i="208"/>
  <c r="AS366" i="208"/>
  <c r="AR366" i="208"/>
  <c r="AQ366" i="208"/>
  <c r="AS365" i="208"/>
  <c r="AR365" i="208"/>
  <c r="AQ365" i="208"/>
  <c r="AS364" i="208"/>
  <c r="AR364" i="208"/>
  <c r="AQ364" i="208"/>
  <c r="AS363" i="208"/>
  <c r="AR363" i="208"/>
  <c r="AQ363" i="208"/>
  <c r="AS362" i="208"/>
  <c r="AR362" i="208"/>
  <c r="AQ362" i="208"/>
  <c r="AS361" i="208"/>
  <c r="AR361" i="208"/>
  <c r="AQ361" i="208"/>
  <c r="AS360" i="208"/>
  <c r="AR360" i="208"/>
  <c r="AQ360" i="208"/>
  <c r="AS359" i="208"/>
  <c r="AR359" i="208"/>
  <c r="AQ359" i="208"/>
  <c r="AS358" i="208"/>
  <c r="AR358" i="208"/>
  <c r="AQ358" i="208"/>
  <c r="AS357" i="208"/>
  <c r="AR357" i="208"/>
  <c r="AQ357" i="208"/>
  <c r="AS356" i="208"/>
  <c r="AR356" i="208"/>
  <c r="AQ356" i="208"/>
  <c r="AS355" i="208"/>
  <c r="AR355" i="208"/>
  <c r="AQ355" i="208"/>
  <c r="AS354" i="208"/>
  <c r="AR354" i="208"/>
  <c r="AQ354" i="208"/>
  <c r="AS353" i="208"/>
  <c r="AR353" i="208"/>
  <c r="AQ353" i="208"/>
  <c r="AS352" i="208"/>
  <c r="AR352" i="208"/>
  <c r="AQ352" i="208"/>
  <c r="AS351" i="208"/>
  <c r="AR351" i="208"/>
  <c r="AQ351" i="208"/>
  <c r="AS350" i="208"/>
  <c r="AR350" i="208"/>
  <c r="AQ350" i="208"/>
  <c r="AS349" i="208"/>
  <c r="AR349" i="208"/>
  <c r="AQ349" i="208"/>
  <c r="AS348" i="208"/>
  <c r="AR348" i="208"/>
  <c r="AQ348" i="208"/>
  <c r="AS347" i="208"/>
  <c r="AR347" i="208"/>
  <c r="AQ347" i="208"/>
  <c r="AS346" i="208"/>
  <c r="AR346" i="208"/>
  <c r="AQ346" i="208"/>
  <c r="AS345" i="208"/>
  <c r="AR345" i="208"/>
  <c r="AQ345" i="208"/>
  <c r="AS344" i="208"/>
  <c r="AR344" i="208"/>
  <c r="AQ344" i="208"/>
  <c r="AS343" i="208"/>
  <c r="AR343" i="208"/>
  <c r="AQ343" i="208"/>
  <c r="AS342" i="208"/>
  <c r="AR342" i="208"/>
  <c r="AQ342" i="208"/>
  <c r="AS341" i="208"/>
  <c r="AR341" i="208"/>
  <c r="AQ341" i="208"/>
  <c r="AS340" i="208"/>
  <c r="AR340" i="208"/>
  <c r="AQ340" i="208"/>
  <c r="AS339" i="208"/>
  <c r="AR339" i="208"/>
  <c r="AQ339" i="208"/>
  <c r="AS338" i="208"/>
  <c r="AR338" i="208"/>
  <c r="AQ338" i="208"/>
  <c r="AS337" i="208"/>
  <c r="AR337" i="208"/>
  <c r="AQ337" i="208"/>
  <c r="AS336" i="208"/>
  <c r="AR336" i="208"/>
  <c r="AQ336" i="208"/>
  <c r="AS335" i="208"/>
  <c r="AR335" i="208"/>
  <c r="AQ335" i="208"/>
  <c r="AS334" i="208"/>
  <c r="AR334" i="208"/>
  <c r="AQ334" i="208"/>
  <c r="AS333" i="208"/>
  <c r="AR333" i="208"/>
  <c r="AQ333" i="208"/>
  <c r="AS332" i="208"/>
  <c r="AR332" i="208"/>
  <c r="AQ332" i="208"/>
  <c r="AS331" i="208"/>
  <c r="AR331" i="208"/>
  <c r="AQ331" i="208"/>
  <c r="AS330" i="208"/>
  <c r="AR330" i="208"/>
  <c r="AQ330" i="208"/>
  <c r="AS329" i="208"/>
  <c r="AR329" i="208"/>
  <c r="AQ329" i="208"/>
  <c r="AS328" i="208"/>
  <c r="AR328" i="208"/>
  <c r="AQ328" i="208"/>
  <c r="AS327" i="208"/>
  <c r="AR327" i="208"/>
  <c r="AQ327" i="208"/>
  <c r="AS326" i="208"/>
  <c r="AR326" i="208"/>
  <c r="AQ326" i="208"/>
  <c r="AS325" i="208"/>
  <c r="AR325" i="208"/>
  <c r="AQ325" i="208"/>
  <c r="AS324" i="208"/>
  <c r="AR324" i="208"/>
  <c r="AQ324" i="208"/>
  <c r="AS323" i="208"/>
  <c r="AR323" i="208"/>
  <c r="AQ323" i="208"/>
  <c r="AS322" i="208"/>
  <c r="AR322" i="208"/>
  <c r="AQ322" i="208"/>
  <c r="AS321" i="208"/>
  <c r="AR321" i="208"/>
  <c r="AQ321" i="208"/>
  <c r="AS320" i="208"/>
  <c r="AR320" i="208"/>
  <c r="AQ320" i="208"/>
  <c r="AS319" i="208"/>
  <c r="AR319" i="208"/>
  <c r="AQ319" i="208"/>
  <c r="AS318" i="208"/>
  <c r="AR318" i="208"/>
  <c r="AQ318" i="208"/>
  <c r="AS317" i="208"/>
  <c r="AR317" i="208"/>
  <c r="AQ317" i="208"/>
  <c r="AS316" i="208"/>
  <c r="AR316" i="208"/>
  <c r="AQ316" i="208"/>
  <c r="AS315" i="208"/>
  <c r="AR315" i="208"/>
  <c r="AQ315" i="208"/>
  <c r="AS314" i="208"/>
  <c r="AR314" i="208"/>
  <c r="AQ314" i="208"/>
  <c r="AS313" i="208"/>
  <c r="AR313" i="208"/>
  <c r="AQ313" i="208"/>
  <c r="AS312" i="208"/>
  <c r="AR312" i="208"/>
  <c r="AQ312" i="208"/>
  <c r="AS311" i="208"/>
  <c r="AR311" i="208"/>
  <c r="AQ311" i="208"/>
  <c r="AS310" i="208"/>
  <c r="AR310" i="208"/>
  <c r="AQ310" i="208"/>
  <c r="AS309" i="208"/>
  <c r="AR309" i="208"/>
  <c r="AQ309" i="208"/>
  <c r="AS308" i="208"/>
  <c r="AR308" i="208"/>
  <c r="AQ308" i="208"/>
  <c r="AS307" i="208"/>
  <c r="AR307" i="208"/>
  <c r="AQ307" i="208"/>
  <c r="AS306" i="208"/>
  <c r="AR306" i="208"/>
  <c r="AQ306" i="208"/>
  <c r="AS305" i="208"/>
  <c r="AR305" i="208"/>
  <c r="AQ305" i="208"/>
  <c r="AS304" i="208"/>
  <c r="AR304" i="208"/>
  <c r="AQ304" i="208"/>
  <c r="AS303" i="208"/>
  <c r="AR303" i="208"/>
  <c r="AQ303" i="208"/>
  <c r="AS302" i="208"/>
  <c r="AR302" i="208"/>
  <c r="AQ302" i="208"/>
  <c r="AS301" i="208"/>
  <c r="AR301" i="208"/>
  <c r="AQ301" i="208"/>
  <c r="AS300" i="208"/>
  <c r="AR300" i="208"/>
  <c r="AQ300" i="208"/>
  <c r="AS299" i="208"/>
  <c r="AR299" i="208"/>
  <c r="AQ299" i="208"/>
  <c r="AS298" i="208"/>
  <c r="AR298" i="208"/>
  <c r="AQ298" i="208"/>
  <c r="AS297" i="208"/>
  <c r="AR297" i="208"/>
  <c r="AQ297" i="208"/>
  <c r="AS296" i="208"/>
  <c r="AR296" i="208"/>
  <c r="AQ296" i="208"/>
  <c r="AS295" i="208"/>
  <c r="AR295" i="208"/>
  <c r="AQ295" i="208"/>
  <c r="AS294" i="208"/>
  <c r="AR294" i="208"/>
  <c r="AQ294" i="208"/>
  <c r="AS293" i="208"/>
  <c r="AR293" i="208"/>
  <c r="AQ293" i="208"/>
  <c r="AS292" i="208"/>
  <c r="AR292" i="208"/>
  <c r="AQ292" i="208"/>
  <c r="AS291" i="208"/>
  <c r="AR291" i="208"/>
  <c r="AQ291" i="208"/>
  <c r="AS290" i="208"/>
  <c r="AR290" i="208"/>
  <c r="AQ290" i="208"/>
  <c r="AS289" i="208"/>
  <c r="AR289" i="208"/>
  <c r="AQ289" i="208"/>
  <c r="AS288" i="208"/>
  <c r="AR288" i="208"/>
  <c r="AQ288" i="208"/>
  <c r="AS287" i="208"/>
  <c r="AR287" i="208"/>
  <c r="AQ287" i="208"/>
  <c r="AS286" i="208"/>
  <c r="AR286" i="208"/>
  <c r="AQ286" i="208"/>
  <c r="AS285" i="208"/>
  <c r="AR285" i="208"/>
  <c r="AQ285" i="208"/>
  <c r="AS273" i="208"/>
  <c r="AR273" i="208"/>
  <c r="AQ273" i="208"/>
  <c r="AS272" i="208"/>
  <c r="AR272" i="208"/>
  <c r="AQ272" i="208"/>
  <c r="E17" i="199"/>
  <c r="E16" i="199"/>
  <c r="E15" i="199"/>
  <c r="E14" i="199"/>
  <c r="G14" i="199" s="1"/>
  <c r="E13" i="199"/>
  <c r="G13" i="199" s="1"/>
  <c r="E12" i="199"/>
  <c r="G12" i="199" s="1"/>
  <c r="E11" i="199"/>
  <c r="E10" i="199"/>
  <c r="E9" i="199"/>
  <c r="E8" i="199"/>
  <c r="E6" i="199"/>
  <c r="AQ127" i="208"/>
  <c r="AS127" i="208"/>
  <c r="AR127" i="208"/>
  <c r="AS126" i="208"/>
  <c r="AR126" i="208"/>
  <c r="AQ126" i="208"/>
  <c r="AS125" i="208"/>
  <c r="AR125" i="208"/>
  <c r="AQ125" i="208"/>
  <c r="AS124" i="208"/>
  <c r="AR124" i="208"/>
  <c r="AQ124" i="208"/>
  <c r="AS122" i="208"/>
  <c r="AR122" i="208"/>
  <c r="AQ122" i="208"/>
  <c r="AS121" i="208"/>
  <c r="AR121" i="208"/>
  <c r="AQ121" i="208"/>
  <c r="AS120" i="208"/>
  <c r="AR120" i="208"/>
  <c r="AQ120" i="208"/>
  <c r="AS119" i="208"/>
  <c r="AR119" i="208"/>
  <c r="AQ119" i="208"/>
  <c r="AS118" i="208"/>
  <c r="AR118" i="208"/>
  <c r="AQ118" i="208"/>
  <c r="AS117" i="208"/>
  <c r="AR117" i="208"/>
  <c r="AQ117" i="208"/>
  <c r="AS116" i="208"/>
  <c r="AR116" i="208"/>
  <c r="AQ116" i="208"/>
  <c r="AS115" i="208"/>
  <c r="AR115" i="208"/>
  <c r="AQ115" i="208"/>
  <c r="AS114" i="208"/>
  <c r="AR114" i="208"/>
  <c r="AQ114" i="208"/>
  <c r="AS113" i="208"/>
  <c r="AR113" i="208"/>
  <c r="AQ113" i="208"/>
  <c r="AS112" i="208"/>
  <c r="AR112" i="208"/>
  <c r="AQ112" i="208"/>
  <c r="AS111" i="208"/>
  <c r="AR111" i="208"/>
  <c r="AQ111" i="208"/>
  <c r="AS110" i="208"/>
  <c r="AR110" i="208"/>
  <c r="AQ110" i="208"/>
  <c r="AS109" i="208"/>
  <c r="AR109" i="208"/>
  <c r="AQ109" i="208"/>
  <c r="AS108" i="208"/>
  <c r="AR108" i="208"/>
  <c r="AQ108" i="208"/>
  <c r="AS107" i="208"/>
  <c r="AR107" i="208"/>
  <c r="AQ107" i="208"/>
  <c r="AS106" i="208"/>
  <c r="AR106" i="208"/>
  <c r="AQ106" i="208"/>
  <c r="AS105" i="208"/>
  <c r="AR105" i="208"/>
  <c r="AQ105" i="208"/>
  <c r="AS104" i="208"/>
  <c r="AR104" i="208"/>
  <c r="AQ104" i="208"/>
  <c r="AS103" i="208"/>
  <c r="AR103" i="208"/>
  <c r="AQ103" i="208"/>
  <c r="AS102" i="208"/>
  <c r="AR102" i="208"/>
  <c r="AQ102" i="208"/>
  <c r="AS101" i="208"/>
  <c r="AR101" i="208"/>
  <c r="AQ101" i="208"/>
  <c r="AS100" i="208"/>
  <c r="AR100" i="208"/>
  <c r="AQ100" i="208"/>
  <c r="AS99" i="208"/>
  <c r="AR99" i="208"/>
  <c r="AQ99" i="208"/>
  <c r="AS98" i="208"/>
  <c r="AR98" i="208"/>
  <c r="AQ98" i="208"/>
  <c r="AS97" i="208"/>
  <c r="AR97" i="208"/>
  <c r="AQ97" i="208"/>
  <c r="AS96" i="208"/>
  <c r="AR96" i="208"/>
  <c r="AQ96" i="208"/>
  <c r="AS95" i="208"/>
  <c r="AR95" i="208"/>
  <c r="AQ95" i="208"/>
  <c r="AS94" i="208"/>
  <c r="AR94" i="208"/>
  <c r="AQ94" i="208"/>
  <c r="AS93" i="208"/>
  <c r="AR93" i="208"/>
  <c r="AQ93" i="208"/>
  <c r="AS92" i="208"/>
  <c r="AR92" i="208"/>
  <c r="AQ92" i="208"/>
  <c r="AS91" i="208"/>
  <c r="AR91" i="208"/>
  <c r="AQ91" i="208"/>
  <c r="AS90" i="208"/>
  <c r="AR90" i="208"/>
  <c r="AQ90" i="208"/>
  <c r="AS89" i="208"/>
  <c r="AR89" i="208"/>
  <c r="AQ89" i="208"/>
  <c r="AS88" i="208"/>
  <c r="AR88" i="208"/>
  <c r="AQ88" i="208"/>
  <c r="AS87" i="208"/>
  <c r="AR87" i="208"/>
  <c r="AQ87" i="208"/>
  <c r="AS86" i="208"/>
  <c r="AR86" i="208"/>
  <c r="AQ86" i="208"/>
  <c r="AS85" i="208"/>
  <c r="AR85" i="208"/>
  <c r="AQ85" i="208"/>
  <c r="AS84" i="208"/>
  <c r="AR84" i="208"/>
  <c r="AQ84" i="208"/>
  <c r="AS83" i="208"/>
  <c r="AR83" i="208"/>
  <c r="AQ83" i="208"/>
  <c r="AS82" i="208"/>
  <c r="AR82" i="208"/>
  <c r="AQ82" i="208"/>
  <c r="AS81" i="208"/>
  <c r="AR81" i="208"/>
  <c r="AQ81" i="208"/>
  <c r="AS80" i="208"/>
  <c r="AR80" i="208"/>
  <c r="AQ80" i="208"/>
  <c r="AS79" i="208"/>
  <c r="AR79" i="208"/>
  <c r="AQ79" i="208"/>
  <c r="AS78" i="208"/>
  <c r="AR78" i="208"/>
  <c r="AQ78" i="208"/>
  <c r="AS77" i="208"/>
  <c r="AR77" i="208"/>
  <c r="AQ77" i="208"/>
  <c r="AS76" i="208"/>
  <c r="AR76" i="208"/>
  <c r="AQ76" i="208"/>
  <c r="AS75" i="208"/>
  <c r="AR75" i="208"/>
  <c r="AQ75" i="208"/>
  <c r="AS74" i="208"/>
  <c r="AR74" i="208"/>
  <c r="AQ74" i="208"/>
  <c r="AS73" i="208"/>
  <c r="AR73" i="208"/>
  <c r="AQ73" i="208"/>
  <c r="AS72" i="208"/>
  <c r="AR72" i="208"/>
  <c r="AQ72" i="208"/>
  <c r="AS71" i="208"/>
  <c r="AR71" i="208"/>
  <c r="AQ71" i="208"/>
  <c r="AS70" i="208"/>
  <c r="AR70" i="208"/>
  <c r="AQ70" i="208"/>
  <c r="AS69" i="208"/>
  <c r="AR69" i="208"/>
  <c r="AQ69" i="208"/>
  <c r="AS68" i="208"/>
  <c r="AR68" i="208"/>
  <c r="AQ68" i="208"/>
  <c r="AS67" i="208"/>
  <c r="AR67" i="208"/>
  <c r="AQ67" i="208"/>
  <c r="AS66" i="208"/>
  <c r="AR66" i="208"/>
  <c r="AQ66" i="208"/>
  <c r="AS65" i="208"/>
  <c r="AR65" i="208"/>
  <c r="AQ65" i="208"/>
  <c r="AS64" i="208"/>
  <c r="AR64" i="208"/>
  <c r="AQ64" i="208"/>
  <c r="AS63" i="208"/>
  <c r="AR63" i="208"/>
  <c r="AQ63" i="208"/>
  <c r="AS62" i="208"/>
  <c r="AR62" i="208"/>
  <c r="AQ62" i="208"/>
  <c r="AS61" i="208"/>
  <c r="AR61" i="208"/>
  <c r="AQ61" i="208"/>
  <c r="AS60" i="208"/>
  <c r="AR60" i="208"/>
  <c r="AQ60" i="208"/>
  <c r="AS59" i="208"/>
  <c r="AR59" i="208"/>
  <c r="AQ59" i="208"/>
  <c r="AS58" i="208"/>
  <c r="AR58" i="208"/>
  <c r="AQ58" i="208"/>
  <c r="AS57" i="208"/>
  <c r="AR57" i="208"/>
  <c r="AQ57" i="208"/>
  <c r="AS56" i="208"/>
  <c r="AR56" i="208"/>
  <c r="AQ56" i="208"/>
  <c r="AS55" i="208"/>
  <c r="AR55" i="208"/>
  <c r="AQ55" i="208"/>
  <c r="AS54" i="208"/>
  <c r="AR54" i="208"/>
  <c r="AQ54" i="208"/>
  <c r="AS53" i="208"/>
  <c r="AR53" i="208"/>
  <c r="AQ53" i="208"/>
  <c r="AS52" i="208"/>
  <c r="AR52" i="208"/>
  <c r="AQ52" i="208"/>
  <c r="AS51" i="208"/>
  <c r="AR51" i="208"/>
  <c r="AQ51" i="208"/>
  <c r="AS50" i="208"/>
  <c r="AR50" i="208"/>
  <c r="AQ50" i="208"/>
  <c r="AS49" i="208"/>
  <c r="AR49" i="208"/>
  <c r="AQ49" i="208"/>
  <c r="AS48" i="208"/>
  <c r="AR48" i="208"/>
  <c r="AQ48" i="208"/>
  <c r="AS47" i="208"/>
  <c r="AR47" i="208"/>
  <c r="AQ47" i="208"/>
  <c r="AS46" i="208"/>
  <c r="AR46" i="208"/>
  <c r="AQ46" i="208"/>
  <c r="AS45" i="208"/>
  <c r="AR45" i="208"/>
  <c r="AQ45" i="208"/>
  <c r="AS44" i="208"/>
  <c r="AR44" i="208"/>
  <c r="AQ44" i="208"/>
  <c r="AS43" i="208"/>
  <c r="AR43" i="208"/>
  <c r="AQ43" i="208"/>
  <c r="AS42" i="208"/>
  <c r="AR42" i="208"/>
  <c r="AQ42" i="208"/>
  <c r="AS41" i="208"/>
  <c r="AR41" i="208"/>
  <c r="AQ41" i="208"/>
  <c r="AS40" i="208"/>
  <c r="AR40" i="208"/>
  <c r="AQ40" i="208"/>
  <c r="AS39" i="208"/>
  <c r="AR39" i="208"/>
  <c r="AQ39" i="208"/>
  <c r="AS38" i="208"/>
  <c r="AR38" i="208"/>
  <c r="AQ38" i="208"/>
  <c r="AS37" i="208"/>
  <c r="AR37" i="208"/>
  <c r="AQ37" i="208"/>
  <c r="AS36" i="208"/>
  <c r="AR36" i="208"/>
  <c r="AQ36" i="208"/>
  <c r="AS35" i="208"/>
  <c r="AR35" i="208"/>
  <c r="AQ35" i="208"/>
  <c r="AS34" i="208"/>
  <c r="AR34" i="208"/>
  <c r="AQ34" i="208"/>
  <c r="AS33" i="208"/>
  <c r="AR33" i="208"/>
  <c r="AQ33" i="208"/>
  <c r="AS32" i="208"/>
  <c r="AR32" i="208"/>
  <c r="AQ32" i="208"/>
  <c r="AS31" i="208"/>
  <c r="AR31" i="208"/>
  <c r="AQ31" i="208"/>
  <c r="AS30" i="208"/>
  <c r="AR30" i="208"/>
  <c r="AQ30" i="208"/>
  <c r="AS29" i="208"/>
  <c r="AR29" i="208"/>
  <c r="AQ29" i="208"/>
  <c r="AS28" i="208"/>
  <c r="AR28" i="208"/>
  <c r="AQ28" i="208"/>
  <c r="AS27" i="208"/>
  <c r="AR27" i="208"/>
  <c r="AQ27" i="208"/>
  <c r="AS26" i="208"/>
  <c r="AR26" i="208"/>
  <c r="AQ26" i="208"/>
  <c r="AS25" i="208"/>
  <c r="AR25" i="208"/>
  <c r="AQ25" i="208"/>
  <c r="AS24" i="208"/>
  <c r="AR24" i="208"/>
  <c r="AQ24" i="208"/>
  <c r="AS23" i="208"/>
  <c r="AR23" i="208"/>
  <c r="AQ23" i="208"/>
  <c r="AS22" i="208"/>
  <c r="AR22" i="208"/>
  <c r="AQ22" i="208"/>
  <c r="AS21" i="208"/>
  <c r="AR21" i="208"/>
  <c r="AQ21" i="208"/>
  <c r="AS20" i="208"/>
  <c r="AR20" i="208"/>
  <c r="AQ20" i="208"/>
  <c r="AS19" i="208"/>
  <c r="AR19" i="208"/>
  <c r="AQ19" i="208"/>
  <c r="AS18" i="208"/>
  <c r="AR18" i="208"/>
  <c r="AQ18" i="208"/>
  <c r="AS17" i="208"/>
  <c r="AR17" i="208"/>
  <c r="AQ17" i="208"/>
  <c r="AS16" i="208"/>
  <c r="AR16" i="208"/>
  <c r="AQ16" i="208"/>
  <c r="AS15" i="208"/>
  <c r="AR15" i="208"/>
  <c r="AQ15" i="208"/>
  <c r="AS14" i="208"/>
  <c r="AR14" i="208"/>
  <c r="AQ14" i="208"/>
  <c r="AS13" i="208"/>
  <c r="AR13" i="208"/>
  <c r="AQ13" i="208"/>
  <c r="AS12" i="208"/>
  <c r="AR12" i="208"/>
  <c r="AQ12" i="208"/>
  <c r="AS11" i="208"/>
  <c r="AR11" i="208"/>
  <c r="AQ11" i="208"/>
  <c r="AS10" i="208"/>
  <c r="AR10" i="208"/>
  <c r="AQ10" i="208"/>
  <c r="AS9" i="208"/>
  <c r="AR9" i="208"/>
  <c r="AQ9" i="208"/>
  <c r="AS8" i="208"/>
  <c r="AR8" i="208"/>
  <c r="AQ8" i="208"/>
  <c r="AS7" i="208"/>
  <c r="AR7" i="208"/>
  <c r="AQ7" i="208"/>
  <c r="AS6" i="208"/>
  <c r="AR6" i="208"/>
  <c r="AQ6" i="208"/>
  <c r="AS5" i="208"/>
  <c r="AT5" i="208" s="1"/>
  <c r="AV5" i="208" s="1"/>
  <c r="AT439" i="208" l="1"/>
  <c r="AT437" i="208"/>
  <c r="AT436" i="208"/>
  <c r="AT73" i="208"/>
  <c r="AV73" i="208" s="1"/>
  <c r="AT109" i="208"/>
  <c r="AV109" i="208" s="1"/>
  <c r="AT113" i="208"/>
  <c r="AV113" i="208" s="1"/>
  <c r="AT117" i="208"/>
  <c r="AV117" i="208" s="1"/>
  <c r="AT121" i="208"/>
  <c r="AV121" i="208" s="1"/>
  <c r="AT125" i="208"/>
  <c r="AV125" i="208" s="1"/>
  <c r="AT127" i="208"/>
  <c r="AV127" i="208" s="1"/>
  <c r="AT357" i="208"/>
  <c r="AT361" i="208"/>
  <c r="AT365" i="208"/>
  <c r="AT369" i="208"/>
  <c r="AT373" i="208"/>
  <c r="AT377" i="208"/>
  <c r="AT381" i="208"/>
  <c r="AT385" i="208"/>
  <c r="AT389" i="208"/>
  <c r="AT393" i="208"/>
  <c r="AT348" i="208"/>
  <c r="AT352" i="208"/>
  <c r="AT356" i="208"/>
  <c r="AT360" i="208"/>
  <c r="AT364" i="208"/>
  <c r="AT368" i="208"/>
  <c r="AT372" i="208"/>
  <c r="AT376" i="208"/>
  <c r="AT384" i="208"/>
  <c r="AT388" i="208"/>
  <c r="AT392" i="208"/>
  <c r="AT77" i="208"/>
  <c r="AV77" i="208" s="1"/>
  <c r="AT81" i="208"/>
  <c r="AV81" i="208" s="1"/>
  <c r="AT85" i="208"/>
  <c r="AV85" i="208" s="1"/>
  <c r="AT89" i="208"/>
  <c r="AV89" i="208" s="1"/>
  <c r="AT93" i="208"/>
  <c r="AV93" i="208" s="1"/>
  <c r="AT97" i="208"/>
  <c r="AV97" i="208" s="1"/>
  <c r="AT101" i="208"/>
  <c r="AV101" i="208" s="1"/>
  <c r="AT105" i="208"/>
  <c r="AV105" i="208" s="1"/>
  <c r="AT285" i="208"/>
  <c r="AT289" i="208"/>
  <c r="AT293" i="208"/>
  <c r="AT297" i="208"/>
  <c r="AT301" i="208"/>
  <c r="AT305" i="208"/>
  <c r="AT309" i="208"/>
  <c r="AT313" i="208"/>
  <c r="AT317" i="208"/>
  <c r="AT9" i="208"/>
  <c r="AV9" i="208" s="1"/>
  <c r="AT13" i="208"/>
  <c r="AV13" i="208" s="1"/>
  <c r="AT17" i="208"/>
  <c r="AV17" i="208" s="1"/>
  <c r="AT21" i="208"/>
  <c r="AV21" i="208" s="1"/>
  <c r="AT25" i="208"/>
  <c r="AV25" i="208" s="1"/>
  <c r="AT29" i="208"/>
  <c r="AV29" i="208" s="1"/>
  <c r="AT33" i="208"/>
  <c r="AV33" i="208" s="1"/>
  <c r="AT37" i="208"/>
  <c r="AV37" i="208" s="1"/>
  <c r="AT41" i="208"/>
  <c r="AV41" i="208" s="1"/>
  <c r="AT45" i="208"/>
  <c r="AV45" i="208" s="1"/>
  <c r="AT49" i="208"/>
  <c r="AV49" i="208" s="1"/>
  <c r="AT53" i="208"/>
  <c r="AV53" i="208" s="1"/>
  <c r="AT57" i="208"/>
  <c r="AV57" i="208" s="1"/>
  <c r="AT61" i="208"/>
  <c r="AV61" i="208" s="1"/>
  <c r="AT65" i="208"/>
  <c r="AV65" i="208" s="1"/>
  <c r="AT69" i="208"/>
  <c r="AV69" i="208" s="1"/>
  <c r="AT12" i="208"/>
  <c r="AV12" i="208" s="1"/>
  <c r="AT20" i="208"/>
  <c r="AV20" i="208" s="1"/>
  <c r="AT24" i="208"/>
  <c r="AV24" i="208" s="1"/>
  <c r="AT28" i="208"/>
  <c r="AV28" i="208" s="1"/>
  <c r="AT32" i="208"/>
  <c r="AV32" i="208" s="1"/>
  <c r="AT36" i="208"/>
  <c r="AV36" i="208" s="1"/>
  <c r="AT40" i="208"/>
  <c r="AV40" i="208" s="1"/>
  <c r="AT44" i="208"/>
  <c r="AV44" i="208" s="1"/>
  <c r="AT48" i="208"/>
  <c r="AV48" i="208" s="1"/>
  <c r="AT52" i="208"/>
  <c r="AV52" i="208" s="1"/>
  <c r="AT56" i="208"/>
  <c r="AV56" i="208" s="1"/>
  <c r="AT60" i="208"/>
  <c r="AV60" i="208" s="1"/>
  <c r="AT64" i="208"/>
  <c r="AV64" i="208" s="1"/>
  <c r="AT68" i="208"/>
  <c r="AV68" i="208" s="1"/>
  <c r="AT72" i="208"/>
  <c r="AV72" i="208" s="1"/>
  <c r="AT76" i="208"/>
  <c r="AV76" i="208" s="1"/>
  <c r="AT80" i="208"/>
  <c r="AV80" i="208" s="1"/>
  <c r="AT84" i="208"/>
  <c r="AV84" i="208" s="1"/>
  <c r="AT88" i="208"/>
  <c r="AV88" i="208" s="1"/>
  <c r="AT92" i="208"/>
  <c r="AV92" i="208" s="1"/>
  <c r="AT96" i="208"/>
  <c r="AV96" i="208" s="1"/>
  <c r="AT100" i="208"/>
  <c r="AV100" i="208" s="1"/>
  <c r="AT104" i="208"/>
  <c r="AV104" i="208" s="1"/>
  <c r="AT108" i="208"/>
  <c r="AV108" i="208" s="1"/>
  <c r="AT112" i="208"/>
  <c r="AV112" i="208" s="1"/>
  <c r="AT116" i="208"/>
  <c r="AV116" i="208" s="1"/>
  <c r="AT120" i="208"/>
  <c r="AV120" i="208" s="1"/>
  <c r="AT124" i="208"/>
  <c r="AV124" i="208" s="1"/>
  <c r="AT288" i="208"/>
  <c r="AT292" i="208"/>
  <c r="AT296" i="208"/>
  <c r="AT300" i="208"/>
  <c r="AT304" i="208"/>
  <c r="AT308" i="208"/>
  <c r="AT312" i="208"/>
  <c r="AT316" i="208"/>
  <c r="AT320" i="208"/>
  <c r="AT321" i="208"/>
  <c r="AT324" i="208"/>
  <c r="AT325" i="208"/>
  <c r="AT328" i="208"/>
  <c r="AT329" i="208"/>
  <c r="AT332" i="208"/>
  <c r="AT333" i="208"/>
  <c r="AT336" i="208"/>
  <c r="AT337" i="208"/>
  <c r="AT340" i="208"/>
  <c r="AT341" i="208"/>
  <c r="AT344" i="208"/>
  <c r="AT345" i="208"/>
  <c r="AT349" i="208"/>
  <c r="AT353" i="208"/>
  <c r="AT380" i="208"/>
  <c r="AT8" i="208"/>
  <c r="AV8" i="208" s="1"/>
  <c r="AT16" i="208"/>
  <c r="AV16" i="208" s="1"/>
  <c r="AT7" i="208"/>
  <c r="AV7" i="208" s="1"/>
  <c r="AT11" i="208"/>
  <c r="AV11" i="208" s="1"/>
  <c r="AT15" i="208"/>
  <c r="AV15" i="208" s="1"/>
  <c r="AT19" i="208"/>
  <c r="AV19" i="208" s="1"/>
  <c r="AT23" i="208"/>
  <c r="AV23" i="208" s="1"/>
  <c r="AT27" i="208"/>
  <c r="AV27" i="208" s="1"/>
  <c r="AT31" i="208"/>
  <c r="AV31" i="208" s="1"/>
  <c r="AT35" i="208"/>
  <c r="AV35" i="208" s="1"/>
  <c r="AT39" i="208"/>
  <c r="AV39" i="208" s="1"/>
  <c r="AT43" i="208"/>
  <c r="AV43" i="208" s="1"/>
  <c r="AT47" i="208"/>
  <c r="AV47" i="208" s="1"/>
  <c r="AT51" i="208"/>
  <c r="AV51" i="208" s="1"/>
  <c r="AT55" i="208"/>
  <c r="AV55" i="208" s="1"/>
  <c r="AT59" i="208"/>
  <c r="AV59" i="208" s="1"/>
  <c r="AT63" i="208"/>
  <c r="AV63" i="208" s="1"/>
  <c r="AT67" i="208"/>
  <c r="AV67" i="208" s="1"/>
  <c r="AT71" i="208"/>
  <c r="AV71" i="208" s="1"/>
  <c r="AT75" i="208"/>
  <c r="AV75" i="208" s="1"/>
  <c r="AT79" i="208"/>
  <c r="AV79" i="208" s="1"/>
  <c r="AT83" i="208"/>
  <c r="AV83" i="208" s="1"/>
  <c r="AT87" i="208"/>
  <c r="AV87" i="208" s="1"/>
  <c r="AT91" i="208"/>
  <c r="AV91" i="208" s="1"/>
  <c r="AT95" i="208"/>
  <c r="AV95" i="208" s="1"/>
  <c r="AT99" i="208"/>
  <c r="AV99" i="208" s="1"/>
  <c r="AT103" i="208"/>
  <c r="AV103" i="208" s="1"/>
  <c r="AT107" i="208"/>
  <c r="AV107" i="208" s="1"/>
  <c r="AT111" i="208"/>
  <c r="AV111" i="208" s="1"/>
  <c r="AT115" i="208"/>
  <c r="AV115" i="208" s="1"/>
  <c r="AT119" i="208"/>
  <c r="AV119" i="208" s="1"/>
  <c r="AT123" i="208"/>
  <c r="AV123" i="208" s="1"/>
  <c r="AT272" i="208"/>
  <c r="AT287" i="208"/>
  <c r="AT291" i="208"/>
  <c r="AT295" i="208"/>
  <c r="AT299" i="208"/>
  <c r="AT303" i="208"/>
  <c r="AT307" i="208"/>
  <c r="AT311" i="208"/>
  <c r="AT315" i="208"/>
  <c r="AT319" i="208"/>
  <c r="AT323" i="208"/>
  <c r="AT327" i="208"/>
  <c r="AT331" i="208"/>
  <c r="AT335" i="208"/>
  <c r="AT339" i="208"/>
  <c r="AT343" i="208"/>
  <c r="AT347" i="208"/>
  <c r="AT351" i="208"/>
  <c r="AT355" i="208"/>
  <c r="AT359" i="208"/>
  <c r="AT363" i="208"/>
  <c r="AT367" i="208"/>
  <c r="AT371" i="208"/>
  <c r="AT375" i="208"/>
  <c r="AT379" i="208"/>
  <c r="AT383" i="208"/>
  <c r="AT387" i="208"/>
  <c r="AT391" i="208"/>
  <c r="AT6" i="208"/>
  <c r="AV6" i="208" s="1"/>
  <c r="AT10" i="208"/>
  <c r="AV10" i="208" s="1"/>
  <c r="AT14" i="208"/>
  <c r="AV14" i="208" s="1"/>
  <c r="AT18" i="208"/>
  <c r="AV18" i="208" s="1"/>
  <c r="AT22" i="208"/>
  <c r="AV22" i="208" s="1"/>
  <c r="AT26" i="208"/>
  <c r="AV26" i="208" s="1"/>
  <c r="AT30" i="208"/>
  <c r="AV30" i="208" s="1"/>
  <c r="AT34" i="208"/>
  <c r="AV34" i="208" s="1"/>
  <c r="AT38" i="208"/>
  <c r="AV38" i="208" s="1"/>
  <c r="AT42" i="208"/>
  <c r="AV42" i="208" s="1"/>
  <c r="AT46" i="208"/>
  <c r="AV46" i="208" s="1"/>
  <c r="AT50" i="208"/>
  <c r="AV50" i="208" s="1"/>
  <c r="AT54" i="208"/>
  <c r="AV54" i="208" s="1"/>
  <c r="AT58" i="208"/>
  <c r="AV58" i="208" s="1"/>
  <c r="AT62" i="208"/>
  <c r="AV62" i="208" s="1"/>
  <c r="AT66" i="208"/>
  <c r="AV66" i="208" s="1"/>
  <c r="AT70" i="208"/>
  <c r="AV70" i="208" s="1"/>
  <c r="AT74" i="208"/>
  <c r="AV74" i="208" s="1"/>
  <c r="AT78" i="208"/>
  <c r="AV78" i="208" s="1"/>
  <c r="AT82" i="208"/>
  <c r="AV82" i="208" s="1"/>
  <c r="AT86" i="208"/>
  <c r="AV86" i="208" s="1"/>
  <c r="AT90" i="208"/>
  <c r="AV90" i="208" s="1"/>
  <c r="AT94" i="208"/>
  <c r="AV94" i="208" s="1"/>
  <c r="AT98" i="208"/>
  <c r="AV98" i="208" s="1"/>
  <c r="AT102" i="208"/>
  <c r="AV102" i="208" s="1"/>
  <c r="AT106" i="208"/>
  <c r="AV106" i="208" s="1"/>
  <c r="AT110" i="208"/>
  <c r="AV110" i="208" s="1"/>
  <c r="AT114" i="208"/>
  <c r="AV114" i="208" s="1"/>
  <c r="AT118" i="208"/>
  <c r="AV118" i="208" s="1"/>
  <c r="AT122" i="208"/>
  <c r="AV122" i="208" s="1"/>
  <c r="AT126" i="208"/>
  <c r="AV126" i="208" s="1"/>
  <c r="AT286" i="208"/>
  <c r="AT290" i="208"/>
  <c r="AT294" i="208"/>
  <c r="AT298" i="208"/>
  <c r="AT302" i="208"/>
  <c r="AT306" i="208"/>
  <c r="AT310" i="208"/>
  <c r="AT314" i="208"/>
  <c r="AT318" i="208"/>
  <c r="AT322" i="208"/>
  <c r="AT326" i="208"/>
  <c r="AT330" i="208"/>
  <c r="AT334" i="208"/>
  <c r="AT338" i="208"/>
  <c r="AT342" i="208"/>
  <c r="AT346" i="208"/>
  <c r="AT350" i="208"/>
  <c r="AT354" i="208"/>
  <c r="AT358" i="208"/>
  <c r="AT362" i="208"/>
  <c r="AT366" i="208"/>
  <c r="AT370" i="208"/>
  <c r="AT374" i="208"/>
  <c r="AT378" i="208"/>
  <c r="AT382" i="208"/>
  <c r="AT386" i="208"/>
  <c r="AT390" i="208"/>
  <c r="AT273" i="208"/>
  <c r="B11" i="198"/>
  <c r="C11" i="198"/>
  <c r="B12" i="198"/>
  <c r="C12" i="198"/>
  <c r="B13" i="198"/>
  <c r="C13" i="198"/>
  <c r="B14" i="198"/>
  <c r="C14" i="198"/>
  <c r="B15" i="198"/>
  <c r="C15" i="198"/>
  <c r="B16" i="198"/>
  <c r="C16" i="198"/>
  <c r="B17" i="198"/>
  <c r="C17" i="198"/>
  <c r="B18" i="198"/>
  <c r="C18" i="198"/>
  <c r="B19" i="198"/>
  <c r="C19" i="198"/>
  <c r="B20" i="198"/>
  <c r="C20" i="198"/>
  <c r="B21" i="198"/>
  <c r="C21" i="198"/>
  <c r="B22" i="198"/>
  <c r="C22" i="198"/>
  <c r="B23" i="198"/>
  <c r="C23" i="198"/>
  <c r="B24" i="198"/>
  <c r="C24" i="198"/>
  <c r="B25" i="198"/>
  <c r="C25" i="198"/>
  <c r="B26" i="198"/>
  <c r="C26" i="198"/>
  <c r="B27" i="198"/>
  <c r="C27" i="198"/>
  <c r="B28" i="198"/>
  <c r="C28" i="198"/>
  <c r="B29" i="198"/>
  <c r="C29" i="198"/>
  <c r="B30" i="198"/>
  <c r="C30" i="198"/>
  <c r="B31" i="198"/>
  <c r="C31" i="198"/>
  <c r="B32" i="198"/>
  <c r="C32" i="198"/>
  <c r="B33" i="198"/>
  <c r="C33" i="198"/>
  <c r="B34" i="198"/>
  <c r="C34" i="198"/>
  <c r="B35" i="198"/>
  <c r="C35" i="198"/>
  <c r="B36" i="198"/>
  <c r="C36" i="198"/>
  <c r="B37" i="198"/>
  <c r="C37" i="198"/>
  <c r="B38" i="198"/>
  <c r="C38" i="198"/>
  <c r="B39" i="198"/>
  <c r="C39" i="198"/>
  <c r="B40" i="198"/>
  <c r="C40" i="198"/>
  <c r="B41" i="198"/>
  <c r="C41" i="198"/>
  <c r="B42" i="198"/>
  <c r="C42" i="198"/>
  <c r="B43" i="198"/>
  <c r="C43" i="198"/>
  <c r="B44" i="198"/>
  <c r="C44" i="198"/>
  <c r="B45" i="198"/>
  <c r="C45" i="198"/>
  <c r="B46" i="198"/>
  <c r="C46" i="198"/>
  <c r="B47" i="198"/>
  <c r="C47" i="198"/>
  <c r="B48" i="198"/>
  <c r="C48" i="198"/>
  <c r="B49" i="198"/>
  <c r="C49" i="198"/>
  <c r="B50" i="198"/>
  <c r="C50" i="198"/>
  <c r="B51" i="198"/>
  <c r="C51" i="198"/>
  <c r="B52" i="198"/>
  <c r="C52" i="198"/>
  <c r="B53" i="198"/>
  <c r="C53" i="198"/>
  <c r="B54" i="198"/>
  <c r="C54" i="198"/>
  <c r="B55" i="198"/>
  <c r="C55" i="198"/>
  <c r="B56" i="198"/>
  <c r="C56" i="198"/>
  <c r="B57" i="198"/>
  <c r="C57" i="198"/>
  <c r="B58" i="198"/>
  <c r="C58" i="198"/>
  <c r="B59" i="198"/>
  <c r="C59" i="198"/>
  <c r="B60" i="198"/>
  <c r="C60" i="198"/>
  <c r="B61" i="198"/>
  <c r="C61" i="198"/>
  <c r="B62" i="198"/>
  <c r="C62" i="198"/>
  <c r="B63" i="198"/>
  <c r="C63" i="198"/>
  <c r="B64" i="198"/>
  <c r="C64" i="198"/>
  <c r="B65" i="198"/>
  <c r="C65" i="198"/>
  <c r="B66" i="198"/>
  <c r="C66" i="198"/>
  <c r="B67" i="198"/>
  <c r="C67" i="198"/>
  <c r="B68" i="198"/>
  <c r="C68" i="198"/>
  <c r="B69" i="198"/>
  <c r="C69" i="198"/>
  <c r="B70" i="198"/>
  <c r="C70" i="198"/>
  <c r="B71" i="198"/>
  <c r="C71" i="198"/>
  <c r="B72" i="198"/>
  <c r="C72" i="198"/>
  <c r="B73" i="198"/>
  <c r="C73" i="198"/>
  <c r="B74" i="198"/>
  <c r="C74" i="198"/>
  <c r="B75" i="198"/>
  <c r="C75" i="198"/>
  <c r="B76" i="198"/>
  <c r="C76" i="198"/>
  <c r="B77" i="198"/>
  <c r="C77" i="198"/>
  <c r="B78" i="198"/>
  <c r="C78" i="198"/>
  <c r="B79" i="198"/>
  <c r="C79" i="198"/>
  <c r="B80" i="198"/>
  <c r="C80" i="198"/>
  <c r="B81" i="198"/>
  <c r="C81" i="198"/>
  <c r="B82" i="198"/>
  <c r="C82" i="198"/>
  <c r="B83" i="198"/>
  <c r="C83" i="198"/>
  <c r="B84" i="198"/>
  <c r="C84" i="198"/>
  <c r="B85" i="198"/>
  <c r="C85" i="198"/>
  <c r="B86" i="198"/>
  <c r="C86" i="198"/>
  <c r="B87" i="198"/>
  <c r="C87" i="198"/>
  <c r="B88" i="198"/>
  <c r="C88" i="198"/>
  <c r="B89" i="198"/>
  <c r="C89" i="198"/>
  <c r="B90" i="198"/>
  <c r="C90" i="198"/>
  <c r="B91" i="198"/>
  <c r="C91" i="198"/>
  <c r="B92" i="198"/>
  <c r="C92" i="198"/>
  <c r="B93" i="198"/>
  <c r="C93" i="198"/>
  <c r="B94" i="198"/>
  <c r="C94" i="198"/>
  <c r="B95" i="198"/>
  <c r="C95" i="198"/>
  <c r="B96" i="198"/>
  <c r="C96" i="198"/>
  <c r="B97" i="198"/>
  <c r="C97" i="198"/>
  <c r="B98" i="198"/>
  <c r="C98" i="198"/>
  <c r="B99" i="198"/>
  <c r="C99" i="198"/>
  <c r="B100" i="198"/>
  <c r="C100" i="198"/>
  <c r="B101" i="198"/>
  <c r="C101" i="198"/>
  <c r="B102" i="198"/>
  <c r="C102" i="198"/>
  <c r="B103" i="198"/>
  <c r="C103" i="198"/>
  <c r="B104" i="198"/>
  <c r="C104" i="198"/>
  <c r="B105" i="198"/>
  <c r="C105" i="198"/>
  <c r="B106" i="198"/>
  <c r="C106" i="198"/>
  <c r="B107" i="198"/>
  <c r="C107" i="198"/>
  <c r="B108" i="198"/>
  <c r="C108" i="198"/>
  <c r="B109" i="198"/>
  <c r="C109" i="198"/>
  <c r="B110" i="198"/>
  <c r="C110" i="198"/>
  <c r="B111" i="198"/>
  <c r="C111" i="198"/>
  <c r="B112" i="198"/>
  <c r="C112" i="198"/>
  <c r="B113" i="198"/>
  <c r="C113" i="198"/>
  <c r="B114" i="198"/>
  <c r="C114" i="198"/>
  <c r="B115" i="198"/>
  <c r="C115" i="198"/>
  <c r="B116" i="198"/>
  <c r="C116" i="198"/>
  <c r="B117" i="198"/>
  <c r="C117" i="198"/>
  <c r="B118" i="198"/>
  <c r="C118" i="198"/>
  <c r="B119" i="198"/>
  <c r="C119" i="198"/>
  <c r="B120" i="198"/>
  <c r="C120" i="198"/>
  <c r="B121" i="198"/>
  <c r="C121" i="198"/>
  <c r="B122" i="198"/>
  <c r="C122" i="198"/>
  <c r="B123" i="198"/>
  <c r="C123" i="198"/>
  <c r="B124" i="198"/>
  <c r="C124" i="198"/>
  <c r="B125" i="198"/>
  <c r="C125" i="198"/>
  <c r="B126" i="198"/>
  <c r="C126" i="198"/>
  <c r="C10" i="198" l="1"/>
  <c r="B9" i="198"/>
  <c r="B10" i="198"/>
  <c r="B6" i="210" l="1"/>
  <c r="C6" i="210"/>
  <c r="H6" i="210"/>
  <c r="H7" i="210"/>
  <c r="H5" i="210"/>
  <c r="C5" i="210"/>
  <c r="B5" i="210"/>
  <c r="Q40" i="209"/>
  <c r="D40" i="209"/>
  <c r="B40" i="209"/>
  <c r="L17" i="209"/>
  <c r="L16" i="209"/>
  <c r="F15" i="209"/>
  <c r="F14" i="209"/>
  <c r="I13" i="209"/>
  <c r="L12" i="209"/>
  <c r="F11" i="209"/>
  <c r="I10" i="209"/>
  <c r="L9" i="209"/>
  <c r="F8" i="209"/>
  <c r="F7" i="209"/>
  <c r="Q2" i="209"/>
  <c r="D2" i="209"/>
  <c r="L6" i="209"/>
  <c r="B6" i="209"/>
  <c r="B14" i="209" s="1"/>
  <c r="B21" i="209"/>
  <c r="P18" i="209"/>
  <c r="L14" i="209"/>
  <c r="M6" i="209"/>
  <c r="J6" i="209"/>
  <c r="G6" i="209"/>
  <c r="C6" i="209"/>
  <c r="D5" i="210" l="1"/>
  <c r="D6" i="209"/>
  <c r="G7" i="209"/>
  <c r="J7" i="209"/>
  <c r="M7" i="209"/>
  <c r="N6" i="209"/>
  <c r="G5" i="204"/>
  <c r="D6" i="210"/>
  <c r="C7" i="209"/>
  <c r="D7" i="210"/>
  <c r="L8" i="209"/>
  <c r="F10" i="209"/>
  <c r="I14" i="209"/>
  <c r="F6" i="209"/>
  <c r="H6" i="209" s="1"/>
  <c r="F7" i="210"/>
  <c r="G6" i="210"/>
  <c r="F5" i="210"/>
  <c r="E7" i="210"/>
  <c r="F6" i="210"/>
  <c r="E5" i="210"/>
  <c r="G5" i="210"/>
  <c r="E6" i="210"/>
  <c r="G7" i="210"/>
  <c r="I6" i="209"/>
  <c r="K6" i="209" s="1"/>
  <c r="Q21" i="209"/>
  <c r="D21" i="209"/>
  <c r="I16" i="209"/>
  <c r="F16" i="209"/>
  <c r="I8" i="209"/>
  <c r="I12" i="209"/>
  <c r="F12" i="209"/>
  <c r="L10" i="209"/>
  <c r="H9" i="210"/>
  <c r="I9" i="209"/>
  <c r="B10" i="209"/>
  <c r="I17" i="209"/>
  <c r="L7" i="209"/>
  <c r="B9" i="209"/>
  <c r="F9" i="209"/>
  <c r="L11" i="209"/>
  <c r="B13" i="209"/>
  <c r="F13" i="209"/>
  <c r="L15" i="209"/>
  <c r="B17" i="209"/>
  <c r="F17" i="209"/>
  <c r="E18" i="209"/>
  <c r="I7" i="209"/>
  <c r="B8" i="209"/>
  <c r="I11" i="209"/>
  <c r="B12" i="209"/>
  <c r="I15" i="209"/>
  <c r="B16" i="209"/>
  <c r="B7" i="209"/>
  <c r="B11" i="209"/>
  <c r="L13" i="209"/>
  <c r="B15" i="209"/>
  <c r="D7" i="209" l="1"/>
  <c r="J8" i="209"/>
  <c r="K7" i="209"/>
  <c r="G8" i="209"/>
  <c r="H7" i="209"/>
  <c r="M8" i="209"/>
  <c r="N7" i="209"/>
  <c r="C8" i="209"/>
  <c r="D8" i="209" s="1"/>
  <c r="L18" i="209"/>
  <c r="O6" i="209"/>
  <c r="I18" i="209"/>
  <c r="F18" i="209"/>
  <c r="Q6" i="209" l="1"/>
  <c r="O7" i="209"/>
  <c r="Q7" i="209" s="1"/>
  <c r="G9" i="209"/>
  <c r="H8" i="209"/>
  <c r="M9" i="209"/>
  <c r="N8" i="209"/>
  <c r="J9" i="209"/>
  <c r="K8" i="209"/>
  <c r="C9" i="209"/>
  <c r="D9" i="209" s="1"/>
  <c r="J10" i="209" l="1"/>
  <c r="K9" i="209"/>
  <c r="O8" i="209"/>
  <c r="Q8" i="209" s="1"/>
  <c r="M10" i="209"/>
  <c r="N9" i="209"/>
  <c r="G10" i="209"/>
  <c r="H9" i="209"/>
  <c r="C10" i="209"/>
  <c r="D10" i="209" s="1"/>
  <c r="O9" i="209" l="1"/>
  <c r="Q9" i="209" s="1"/>
  <c r="M11" i="209"/>
  <c r="N10" i="209"/>
  <c r="J11" i="209"/>
  <c r="K10" i="209"/>
  <c r="G11" i="209"/>
  <c r="H10" i="209"/>
  <c r="C11" i="209"/>
  <c r="D11" i="209" s="1"/>
  <c r="G12" i="209" l="1"/>
  <c r="H11" i="209"/>
  <c r="J12" i="209"/>
  <c r="K11" i="209"/>
  <c r="M12" i="209"/>
  <c r="N11" i="209"/>
  <c r="O10" i="209"/>
  <c r="Q10" i="209" s="1"/>
  <c r="C12" i="209"/>
  <c r="D12" i="209" s="1"/>
  <c r="O11" i="209" l="1"/>
  <c r="Q11" i="209" s="1"/>
  <c r="G13" i="209"/>
  <c r="H12" i="209"/>
  <c r="M13" i="209"/>
  <c r="N12" i="209"/>
  <c r="J13" i="209"/>
  <c r="K12" i="209"/>
  <c r="C13" i="209"/>
  <c r="D13" i="209" s="1"/>
  <c r="O12" i="209" l="1"/>
  <c r="Q12" i="209" s="1"/>
  <c r="M14" i="209"/>
  <c r="N13" i="209"/>
  <c r="J14" i="209"/>
  <c r="K13" i="209"/>
  <c r="G14" i="209"/>
  <c r="H13" i="209"/>
  <c r="C14" i="209"/>
  <c r="D14" i="209" s="1"/>
  <c r="O13" i="209" l="1"/>
  <c r="Q13" i="209" s="1"/>
  <c r="J15" i="209"/>
  <c r="K14" i="209"/>
  <c r="G15" i="209"/>
  <c r="H14" i="209"/>
  <c r="M15" i="209"/>
  <c r="N14" i="209"/>
  <c r="C15" i="209"/>
  <c r="D15" i="209" s="1"/>
  <c r="O14" i="209" l="1"/>
  <c r="Q14" i="209" s="1"/>
  <c r="G16" i="209"/>
  <c r="H15" i="209"/>
  <c r="M16" i="209"/>
  <c r="N15" i="209"/>
  <c r="J16" i="209"/>
  <c r="K15" i="209"/>
  <c r="C16" i="209"/>
  <c r="D16" i="209" s="1"/>
  <c r="M17" i="209" l="1"/>
  <c r="N17" i="209" s="1"/>
  <c r="N16" i="209"/>
  <c r="O15" i="209"/>
  <c r="Q15" i="209" s="1"/>
  <c r="J17" i="209"/>
  <c r="K17" i="209" s="1"/>
  <c r="K18" i="209" s="1"/>
  <c r="K16" i="209"/>
  <c r="G17" i="209"/>
  <c r="H17" i="209" s="1"/>
  <c r="H16" i="209"/>
  <c r="C17" i="209"/>
  <c r="D17" i="209" s="1"/>
  <c r="D18" i="209" s="1"/>
  <c r="H18" i="209" l="1"/>
  <c r="N18" i="209"/>
  <c r="O16" i="209"/>
  <c r="Q16" i="209" s="1"/>
  <c r="O17" i="209"/>
  <c r="Q17" i="209" l="1"/>
  <c r="O18" i="209"/>
  <c r="Q18" i="209"/>
  <c r="I5" i="210" s="1"/>
  <c r="H6" i="204"/>
  <c r="H7" i="204"/>
  <c r="C6" i="204"/>
  <c r="C7" i="204"/>
  <c r="C5" i="204"/>
  <c r="B6" i="204"/>
  <c r="B7" i="204"/>
  <c r="B5" i="204"/>
  <c r="I9" i="210" l="1"/>
  <c r="D5" i="204"/>
  <c r="F6" i="204" l="1"/>
  <c r="E7" i="204"/>
  <c r="F5" i="204"/>
  <c r="G6" i="204"/>
  <c r="G7" i="204"/>
  <c r="E6" i="204"/>
  <c r="E5" i="204"/>
  <c r="F7" i="204"/>
  <c r="D7" i="204"/>
  <c r="D6" i="204"/>
  <c r="I6" i="204" l="1"/>
  <c r="I7" i="204" l="1"/>
  <c r="I8" i="204" l="1"/>
  <c r="I9" i="204" l="1"/>
  <c r="F7" i="199"/>
  <c r="G7" i="199" s="1"/>
  <c r="C6" i="199"/>
  <c r="F6" i="199"/>
  <c r="G6" i="199" s="1"/>
  <c r="B6" i="199"/>
  <c r="B17" i="199" s="1"/>
  <c r="C6" i="203"/>
  <c r="I10" i="204" l="1"/>
  <c r="D5" i="198"/>
  <c r="D6" i="199"/>
  <c r="I6" i="199" s="1"/>
  <c r="B7" i="199"/>
  <c r="I11" i="204" l="1"/>
  <c r="I12" i="204" l="1"/>
  <c r="I13" i="204" l="1"/>
  <c r="I14" i="204" l="1"/>
  <c r="I15" i="204" l="1"/>
  <c r="F6" i="203"/>
  <c r="E6" i="203"/>
  <c r="D5" i="203"/>
  <c r="F17" i="199"/>
  <c r="G17" i="199" s="1"/>
  <c r="F16" i="199"/>
  <c r="G16" i="199" s="1"/>
  <c r="F15" i="199"/>
  <c r="G15" i="199" s="1"/>
  <c r="F11" i="199"/>
  <c r="G11" i="199" s="1"/>
  <c r="F10" i="199"/>
  <c r="G10" i="199" s="1"/>
  <c r="F9" i="199"/>
  <c r="G9" i="199" s="1"/>
  <c r="F8" i="199"/>
  <c r="G8" i="199" s="1"/>
  <c r="H18" i="199"/>
  <c r="I16" i="204" l="1"/>
  <c r="E5" i="203"/>
  <c r="D6" i="203"/>
  <c r="I17" i="204" l="1"/>
  <c r="I18" i="204" l="1"/>
  <c r="I19" i="204" l="1"/>
  <c r="I20" i="204" l="1"/>
  <c r="I21" i="204" l="1"/>
  <c r="I22" i="204" l="1"/>
  <c r="I23" i="204" l="1"/>
  <c r="I24" i="204" l="1"/>
  <c r="I25" i="204" l="1"/>
  <c r="I26" i="204" l="1"/>
  <c r="I27" i="204" l="1"/>
  <c r="I28" i="204" l="1"/>
  <c r="I29" i="204" l="1"/>
  <c r="F5" i="203"/>
  <c r="I30" i="204" l="1"/>
  <c r="I31" i="204" l="1"/>
  <c r="C9" i="198"/>
  <c r="C8" i="198"/>
  <c r="B8" i="198"/>
  <c r="H7" i="198"/>
  <c r="C7" i="198"/>
  <c r="B7" i="198"/>
  <c r="F5" i="198"/>
  <c r="E5" i="198"/>
  <c r="H6" i="198"/>
  <c r="I32" i="204" l="1"/>
  <c r="G5" i="203"/>
  <c r="G14" i="203" s="1"/>
  <c r="G5" i="198"/>
  <c r="D6" i="198"/>
  <c r="D7" i="198"/>
  <c r="F7" i="198"/>
  <c r="G7" i="198"/>
  <c r="E7" i="198"/>
  <c r="G6" i="198"/>
  <c r="E6" i="198"/>
  <c r="F6" i="198"/>
  <c r="I33" i="204" l="1"/>
  <c r="I34" i="204" l="1"/>
  <c r="I127" i="198" l="1"/>
  <c r="I35" i="204"/>
  <c r="I128" i="198" l="1"/>
  <c r="I36" i="204"/>
  <c r="I37" i="204" l="1"/>
  <c r="I129" i="198"/>
  <c r="I38" i="204" l="1"/>
  <c r="I130" i="198"/>
  <c r="I131" i="198" l="1"/>
  <c r="I39" i="204"/>
  <c r="C5" i="203"/>
  <c r="I40" i="204" l="1"/>
  <c r="I132" i="198"/>
  <c r="I2" i="199"/>
  <c r="C7" i="199"/>
  <c r="D7" i="199" s="1"/>
  <c r="I7" i="199" s="1"/>
  <c r="B6" i="198"/>
  <c r="C6" i="198"/>
  <c r="I41" i="204" l="1"/>
  <c r="I133" i="198"/>
  <c r="C8" i="199"/>
  <c r="C5" i="198"/>
  <c r="B5" i="198"/>
  <c r="I42" i="204" l="1"/>
  <c r="I7" i="198"/>
  <c r="I6" i="198"/>
  <c r="E18" i="199"/>
  <c r="C9" i="199"/>
  <c r="D2" i="199"/>
  <c r="I43" i="204" l="1"/>
  <c r="I8" i="198"/>
  <c r="C10" i="199"/>
  <c r="I44" i="204" l="1"/>
  <c r="I9" i="198"/>
  <c r="C11" i="199"/>
  <c r="I45" i="204" l="1"/>
  <c r="C12" i="199"/>
  <c r="I46" i="204" l="1"/>
  <c r="I134" i="198"/>
  <c r="I10" i="198"/>
  <c r="I11" i="198"/>
  <c r="C13" i="199"/>
  <c r="I47" i="204" l="1"/>
  <c r="I135" i="198"/>
  <c r="I12" i="198"/>
  <c r="C14" i="199"/>
  <c r="I48" i="204" l="1"/>
  <c r="I136" i="198"/>
  <c r="C15" i="199"/>
  <c r="H5" i="204"/>
  <c r="H152" i="204" s="1"/>
  <c r="H5" i="198"/>
  <c r="I49" i="204" l="1"/>
  <c r="I137" i="198"/>
  <c r="I14" i="198"/>
  <c r="I13" i="198"/>
  <c r="C16" i="199"/>
  <c r="H268" i="198"/>
  <c r="I50" i="204" l="1"/>
  <c r="I138" i="198"/>
  <c r="I15" i="198"/>
  <c r="C17" i="199"/>
  <c r="D17" i="199" s="1"/>
  <c r="I17" i="199" s="1"/>
  <c r="I51" i="204" l="1"/>
  <c r="I139" i="198"/>
  <c r="B14" i="199"/>
  <c r="D14" i="199" s="1"/>
  <c r="I14" i="199" s="1"/>
  <c r="B15" i="199"/>
  <c r="D15" i="199" s="1"/>
  <c r="I15" i="199" s="1"/>
  <c r="B8" i="199"/>
  <c r="D8" i="199" s="1"/>
  <c r="I8" i="199" s="1"/>
  <c r="B16" i="199"/>
  <c r="D16" i="199" s="1"/>
  <c r="I16" i="199" s="1"/>
  <c r="B11" i="199"/>
  <c r="D11" i="199" s="1"/>
  <c r="I11" i="199" s="1"/>
  <c r="B12" i="199"/>
  <c r="D12" i="199" s="1"/>
  <c r="I12" i="199" s="1"/>
  <c r="B9" i="199"/>
  <c r="D9" i="199" s="1"/>
  <c r="I9" i="199" s="1"/>
  <c r="B13" i="199"/>
  <c r="D13" i="199" s="1"/>
  <c r="I13" i="199" s="1"/>
  <c r="B10" i="199"/>
  <c r="D10" i="199" s="1"/>
  <c r="I10" i="199" s="1"/>
  <c r="I52" i="204" l="1"/>
  <c r="I140" i="198"/>
  <c r="I16" i="198"/>
  <c r="I18" i="199"/>
  <c r="I5" i="198" s="1"/>
  <c r="I53" i="204" l="1"/>
  <c r="I141" i="198"/>
  <c r="I18" i="198"/>
  <c r="I17" i="198"/>
  <c r="I54" i="204" l="1"/>
  <c r="I142" i="198"/>
  <c r="I19" i="198"/>
  <c r="G8" i="205"/>
  <c r="I55" i="204" l="1"/>
  <c r="I143" i="198"/>
  <c r="I20" i="198"/>
  <c r="I56" i="204" l="1"/>
  <c r="I144" i="198"/>
  <c r="F14" i="203"/>
  <c r="I57" i="204" l="1"/>
  <c r="I145" i="198"/>
  <c r="I21" i="198"/>
  <c r="I5" i="204"/>
  <c r="I58" i="204" l="1"/>
  <c r="I146" i="198"/>
  <c r="I22" i="198"/>
  <c r="I59" i="204" l="1"/>
  <c r="I147" i="198"/>
  <c r="I24" i="198"/>
  <c r="G10" i="205"/>
  <c r="I60" i="204" l="1"/>
  <c r="I148" i="198"/>
  <c r="I23" i="198"/>
  <c r="I61" i="204" l="1"/>
  <c r="I149" i="198"/>
  <c r="I26" i="198"/>
  <c r="I25" i="198"/>
  <c r="I62" i="204" l="1"/>
  <c r="I150" i="198"/>
  <c r="I63" i="204" l="1"/>
  <c r="I151" i="198"/>
  <c r="I27" i="198"/>
  <c r="I28" i="198"/>
  <c r="I64" i="204" l="1"/>
  <c r="I152" i="198"/>
  <c r="I153" i="198" l="1"/>
  <c r="I65" i="204"/>
  <c r="I29" i="198"/>
  <c r="I66" i="204" l="1"/>
  <c r="I154" i="198"/>
  <c r="I30" i="198"/>
  <c r="I31" i="198"/>
  <c r="I67" i="204" l="1"/>
  <c r="I155" i="198"/>
  <c r="I156" i="198" l="1"/>
  <c r="I68" i="204"/>
  <c r="I32" i="198"/>
  <c r="I33" i="198"/>
  <c r="I69" i="204" l="1"/>
  <c r="I157" i="198"/>
  <c r="I34" i="198"/>
  <c r="I70" i="204" l="1"/>
  <c r="I158" i="198"/>
  <c r="I35" i="198"/>
  <c r="I71" i="204" l="1"/>
  <c r="I159" i="198"/>
  <c r="I72" i="204" l="1"/>
  <c r="I160" i="198"/>
  <c r="I36" i="198"/>
  <c r="I73" i="204" l="1"/>
  <c r="I161" i="198"/>
  <c r="I38" i="198"/>
  <c r="I37" i="198"/>
  <c r="I74" i="204" l="1"/>
  <c r="I162" i="198"/>
  <c r="I39" i="198"/>
  <c r="I75" i="204" l="1"/>
  <c r="I163" i="198"/>
  <c r="I164" i="198" l="1"/>
  <c r="I76" i="204"/>
  <c r="I41" i="198"/>
  <c r="I77" i="204" l="1"/>
  <c r="I165" i="198"/>
  <c r="I40" i="198"/>
  <c r="I78" i="204" l="1"/>
  <c r="I166" i="198"/>
  <c r="I42" i="198"/>
  <c r="I79" i="204" l="1"/>
  <c r="I167" i="198"/>
  <c r="I44" i="198"/>
  <c r="I43" i="198"/>
  <c r="I80" i="204" l="1"/>
  <c r="I168" i="198"/>
  <c r="I45" i="198"/>
  <c r="I81" i="204" l="1"/>
  <c r="I169" i="198"/>
  <c r="I46" i="198"/>
  <c r="I82" i="204" l="1"/>
  <c r="I170" i="198"/>
  <c r="I171" i="198"/>
  <c r="I47" i="198"/>
  <c r="I83" i="204" l="1"/>
  <c r="I84" i="204" l="1"/>
  <c r="I172" i="198"/>
  <c r="I48" i="198"/>
  <c r="I49" i="198"/>
  <c r="I85" i="204" l="1"/>
  <c r="I173" i="198"/>
  <c r="I50" i="198"/>
  <c r="I86" i="204" l="1"/>
  <c r="I174" i="198"/>
  <c r="I175" i="198" l="1"/>
  <c r="I87" i="204"/>
  <c r="I51" i="198"/>
  <c r="I88" i="204" l="1"/>
  <c r="I176" i="198"/>
  <c r="I53" i="198"/>
  <c r="I52" i="198"/>
  <c r="I177" i="198" l="1"/>
  <c r="I89" i="204"/>
  <c r="I54" i="198"/>
  <c r="I178" i="198" l="1"/>
  <c r="I90" i="204"/>
  <c r="I179" i="198" l="1"/>
  <c r="I91" i="204"/>
  <c r="I55" i="198"/>
  <c r="I180" i="198" l="1"/>
  <c r="I92" i="204"/>
  <c r="I56" i="198"/>
  <c r="I93" i="204" l="1"/>
  <c r="I181" i="198"/>
  <c r="I57" i="198"/>
  <c r="I94" i="204" l="1"/>
  <c r="I182" i="198"/>
  <c r="I183" i="198"/>
  <c r="I58" i="198"/>
  <c r="I95" i="204" l="1"/>
  <c r="I60" i="198"/>
  <c r="I59" i="198"/>
  <c r="I96" i="204" l="1"/>
  <c r="I184" i="198"/>
  <c r="I61" i="198"/>
  <c r="I97" i="204" l="1"/>
  <c r="I185" i="198"/>
  <c r="I186" i="198" l="1"/>
  <c r="I98" i="204"/>
  <c r="I62" i="198"/>
  <c r="I63" i="198"/>
  <c r="I99" i="204" l="1"/>
  <c r="I187" i="198"/>
  <c r="I64" i="198"/>
  <c r="I188" i="198" l="1"/>
  <c r="I100" i="204"/>
  <c r="I101" i="204" l="1"/>
  <c r="I189" i="198"/>
  <c r="I65" i="198"/>
  <c r="I66" i="198"/>
  <c r="I102" i="204" l="1"/>
  <c r="I190" i="198"/>
  <c r="I103" i="204" l="1"/>
  <c r="I191" i="198"/>
  <c r="I67" i="198"/>
  <c r="I68" i="198"/>
  <c r="I192" i="198" l="1"/>
  <c r="I104" i="204"/>
  <c r="I69" i="198"/>
  <c r="I105" i="204" l="1"/>
  <c r="I193" i="198"/>
  <c r="I70" i="198"/>
  <c r="I106" i="204" l="1"/>
  <c r="I194" i="198"/>
  <c r="I71" i="198"/>
  <c r="I107" i="204" l="1"/>
  <c r="I195" i="198"/>
  <c r="I72" i="198"/>
  <c r="I108" i="204" l="1"/>
  <c r="I196" i="198"/>
  <c r="I73" i="198"/>
  <c r="I109" i="204" l="1"/>
  <c r="I197" i="198"/>
  <c r="I74" i="198"/>
  <c r="I110" i="204" l="1"/>
  <c r="I75" i="198"/>
  <c r="I111" i="204" l="1"/>
  <c r="I76" i="198"/>
  <c r="I112" i="204" l="1"/>
  <c r="I77" i="198"/>
  <c r="I78" i="198"/>
  <c r="I113" i="204" l="1"/>
  <c r="I79" i="198"/>
  <c r="B2149" i="200" l="1"/>
  <c r="I114" i="204"/>
  <c r="I80" i="198"/>
  <c r="E2156" i="200" l="1"/>
  <c r="E2153" i="200"/>
  <c r="E2154" i="200"/>
  <c r="B2153" i="200"/>
  <c r="B2168" i="200"/>
  <c r="Q2149" i="200"/>
  <c r="D2149" i="200"/>
  <c r="E2159" i="200"/>
  <c r="E2164" i="200"/>
  <c r="E2161" i="200"/>
  <c r="E2162" i="200"/>
  <c r="E2163" i="200"/>
  <c r="E2160" i="200"/>
  <c r="E2155" i="200"/>
  <c r="E2157" i="200"/>
  <c r="E2158" i="200"/>
  <c r="I115" i="204"/>
  <c r="I81" i="198"/>
  <c r="I82" i="198"/>
  <c r="F2157" i="200" l="1"/>
  <c r="H2157" i="200" s="1"/>
  <c r="L2157" i="200"/>
  <c r="N2157" i="200" s="1"/>
  <c r="I2157" i="200"/>
  <c r="K2157" i="200" s="1"/>
  <c r="F2162" i="200"/>
  <c r="H2162" i="200" s="1"/>
  <c r="I2162" i="200"/>
  <c r="K2162" i="200" s="1"/>
  <c r="L2162" i="200"/>
  <c r="N2162" i="200" s="1"/>
  <c r="I2154" i="200"/>
  <c r="K2154" i="200" s="1"/>
  <c r="L2154" i="200"/>
  <c r="N2154" i="200" s="1"/>
  <c r="F2154" i="200"/>
  <c r="H2154" i="200" s="1"/>
  <c r="L2155" i="200"/>
  <c r="N2155" i="200" s="1"/>
  <c r="I2155" i="200"/>
  <c r="K2155" i="200" s="1"/>
  <c r="F2155" i="200"/>
  <c r="H2155" i="200" s="1"/>
  <c r="I2161" i="200"/>
  <c r="K2161" i="200" s="1"/>
  <c r="L2161" i="200"/>
  <c r="N2161" i="200" s="1"/>
  <c r="F2161" i="200"/>
  <c r="H2161" i="200" s="1"/>
  <c r="D2153" i="200"/>
  <c r="E2165" i="200"/>
  <c r="F2153" i="200"/>
  <c r="I2153" i="200"/>
  <c r="L2153" i="200"/>
  <c r="I2160" i="200"/>
  <c r="K2160" i="200" s="1"/>
  <c r="F2160" i="200"/>
  <c r="H2160" i="200" s="1"/>
  <c r="L2160" i="200"/>
  <c r="N2160" i="200" s="1"/>
  <c r="L2164" i="200"/>
  <c r="N2164" i="200" s="1"/>
  <c r="F2164" i="200"/>
  <c r="H2164" i="200" s="1"/>
  <c r="I2164" i="200"/>
  <c r="K2164" i="200" s="1"/>
  <c r="B2187" i="200"/>
  <c r="E2180" i="200"/>
  <c r="E2179" i="200"/>
  <c r="E2182" i="200"/>
  <c r="E2183" i="200"/>
  <c r="E2176" i="200"/>
  <c r="E2174" i="200"/>
  <c r="E2177" i="200"/>
  <c r="E2178" i="200"/>
  <c r="E2172" i="200"/>
  <c r="E2181" i="200"/>
  <c r="E2173" i="200"/>
  <c r="D2168" i="200"/>
  <c r="Q2168" i="200"/>
  <c r="E2175" i="200"/>
  <c r="B2172" i="200"/>
  <c r="F2156" i="200"/>
  <c r="H2156" i="200" s="1"/>
  <c r="L2156" i="200"/>
  <c r="N2156" i="200" s="1"/>
  <c r="I2156" i="200"/>
  <c r="K2156" i="200" s="1"/>
  <c r="I2158" i="200"/>
  <c r="K2158" i="200" s="1"/>
  <c r="L2158" i="200"/>
  <c r="N2158" i="200" s="1"/>
  <c r="F2158" i="200"/>
  <c r="H2158" i="200" s="1"/>
  <c r="F2163" i="200"/>
  <c r="H2163" i="200" s="1"/>
  <c r="I2163" i="200"/>
  <c r="K2163" i="200" s="1"/>
  <c r="L2163" i="200"/>
  <c r="N2163" i="200" s="1"/>
  <c r="I2159" i="200"/>
  <c r="K2159" i="200" s="1"/>
  <c r="F2159" i="200"/>
  <c r="H2159" i="200" s="1"/>
  <c r="L2159" i="200"/>
  <c r="N2159" i="200" s="1"/>
  <c r="B2163" i="200"/>
  <c r="D2163" i="200" s="1"/>
  <c r="B2159" i="200"/>
  <c r="D2159" i="200" s="1"/>
  <c r="B2162" i="200"/>
  <c r="D2162" i="200" s="1"/>
  <c r="B2158" i="200"/>
  <c r="D2158" i="200" s="1"/>
  <c r="B2156" i="200"/>
  <c r="D2156" i="200" s="1"/>
  <c r="B2161" i="200"/>
  <c r="D2161" i="200" s="1"/>
  <c r="B2154" i="200"/>
  <c r="D2154" i="200" s="1"/>
  <c r="B2160" i="200"/>
  <c r="D2160" i="200" s="1"/>
  <c r="B2157" i="200"/>
  <c r="D2157" i="200" s="1"/>
  <c r="B2164" i="200"/>
  <c r="D2164" i="200" s="1"/>
  <c r="B2155" i="200"/>
  <c r="D2155" i="200" s="1"/>
  <c r="I116" i="204"/>
  <c r="I83" i="198"/>
  <c r="O2158" i="200" l="1"/>
  <c r="O2159" i="200"/>
  <c r="Q2159" i="200" s="1"/>
  <c r="O2162" i="200"/>
  <c r="Q2158" i="200"/>
  <c r="O2163" i="200"/>
  <c r="Q2163" i="200" s="1"/>
  <c r="O2156" i="200"/>
  <c r="Q2156" i="200" s="1"/>
  <c r="I2178" i="200"/>
  <c r="K2178" i="200" s="1"/>
  <c r="L2178" i="200"/>
  <c r="N2178" i="200" s="1"/>
  <c r="F2178" i="200"/>
  <c r="H2178" i="200" s="1"/>
  <c r="L2183" i="200"/>
  <c r="N2183" i="200" s="1"/>
  <c r="I2183" i="200"/>
  <c r="K2183" i="200" s="1"/>
  <c r="F2183" i="200"/>
  <c r="H2183" i="200" s="1"/>
  <c r="E2202" i="200"/>
  <c r="E2199" i="200"/>
  <c r="E2198" i="200"/>
  <c r="E2197" i="200"/>
  <c r="E2192" i="200"/>
  <c r="Q2187" i="200"/>
  <c r="B2206" i="200"/>
  <c r="E2201" i="200"/>
  <c r="E2196" i="200"/>
  <c r="E2191" i="200"/>
  <c r="E2195" i="200"/>
  <c r="E2194" i="200"/>
  <c r="E2193" i="200"/>
  <c r="D2187" i="200"/>
  <c r="B2191" i="200"/>
  <c r="E2200" i="200"/>
  <c r="Q2162" i="200"/>
  <c r="B2177" i="200"/>
  <c r="B2183" i="200"/>
  <c r="D2183" i="200" s="1"/>
  <c r="B2179" i="200"/>
  <c r="D2179" i="200" s="1"/>
  <c r="B2173" i="200"/>
  <c r="D2173" i="200" s="1"/>
  <c r="B2178" i="200"/>
  <c r="D2178" i="200" s="1"/>
  <c r="B2174" i="200"/>
  <c r="D2174" i="200" s="1"/>
  <c r="B2182" i="200"/>
  <c r="D2182" i="200" s="1"/>
  <c r="B2180" i="200"/>
  <c r="D2180" i="200" s="1"/>
  <c r="B2181" i="200"/>
  <c r="D2181" i="200" s="1"/>
  <c r="B2176" i="200"/>
  <c r="B2175" i="200"/>
  <c r="D2175" i="200" s="1"/>
  <c r="F2173" i="200"/>
  <c r="H2173" i="200" s="1"/>
  <c r="I2173" i="200"/>
  <c r="K2173" i="200" s="1"/>
  <c r="L2173" i="200"/>
  <c r="N2173" i="200" s="1"/>
  <c r="F2177" i="200"/>
  <c r="H2177" i="200" s="1"/>
  <c r="L2177" i="200"/>
  <c r="N2177" i="200" s="1"/>
  <c r="D2177" i="200"/>
  <c r="I2177" i="200"/>
  <c r="K2177" i="200" s="1"/>
  <c r="L2182" i="200"/>
  <c r="N2182" i="200" s="1"/>
  <c r="F2182" i="200"/>
  <c r="H2182" i="200" s="1"/>
  <c r="I2182" i="200"/>
  <c r="K2182" i="200" s="1"/>
  <c r="O2160" i="200"/>
  <c r="Q2160" i="200" s="1"/>
  <c r="L2165" i="200"/>
  <c r="N2153" i="200"/>
  <c r="O2154" i="200"/>
  <c r="Q2154" i="200" s="1"/>
  <c r="F2175" i="200"/>
  <c r="H2175" i="200" s="1"/>
  <c r="I2175" i="200"/>
  <c r="K2175" i="200" s="1"/>
  <c r="L2175" i="200"/>
  <c r="N2175" i="200" s="1"/>
  <c r="F2181" i="200"/>
  <c r="H2181" i="200" s="1"/>
  <c r="L2181" i="200"/>
  <c r="N2181" i="200" s="1"/>
  <c r="I2181" i="200"/>
  <c r="K2181" i="200" s="1"/>
  <c r="I2174" i="200"/>
  <c r="K2174" i="200" s="1"/>
  <c r="F2174" i="200"/>
  <c r="H2174" i="200" s="1"/>
  <c r="L2174" i="200"/>
  <c r="N2174" i="200" s="1"/>
  <c r="I2179" i="200"/>
  <c r="K2179" i="200" s="1"/>
  <c r="F2179" i="200"/>
  <c r="H2179" i="200" s="1"/>
  <c r="L2179" i="200"/>
  <c r="N2179" i="200" s="1"/>
  <c r="O2164" i="200"/>
  <c r="Q2164" i="200" s="1"/>
  <c r="I2165" i="200"/>
  <c r="K2153" i="200"/>
  <c r="O2161" i="200"/>
  <c r="Q2161" i="200" s="1"/>
  <c r="O2155" i="200"/>
  <c r="Q2155" i="200" s="1"/>
  <c r="I2172" i="200"/>
  <c r="E2184" i="200"/>
  <c r="D2172" i="200"/>
  <c r="L2172" i="200"/>
  <c r="F2172" i="200"/>
  <c r="L2176" i="200"/>
  <c r="N2176" i="200" s="1"/>
  <c r="F2176" i="200"/>
  <c r="H2176" i="200" s="1"/>
  <c r="D2176" i="200"/>
  <c r="I2176" i="200"/>
  <c r="K2176" i="200" s="1"/>
  <c r="L2180" i="200"/>
  <c r="N2180" i="200" s="1"/>
  <c r="I2180" i="200"/>
  <c r="K2180" i="200" s="1"/>
  <c r="F2180" i="200"/>
  <c r="H2180" i="200" s="1"/>
  <c r="H2153" i="200"/>
  <c r="F2165" i="200"/>
  <c r="O2157" i="200"/>
  <c r="Q2157" i="200" s="1"/>
  <c r="I117" i="204"/>
  <c r="I84" i="198"/>
  <c r="O2173" i="200" l="1"/>
  <c r="Q2173" i="200" s="1"/>
  <c r="O2180" i="200"/>
  <c r="Q2180" i="200" s="1"/>
  <c r="O2182" i="200"/>
  <c r="Q2182" i="200" s="1"/>
  <c r="O2178" i="200"/>
  <c r="Q2178" i="200" s="1"/>
  <c r="O2153" i="200"/>
  <c r="Q2153" i="200" s="1"/>
  <c r="Q2165" i="200" s="1"/>
  <c r="I118" i="204" s="1"/>
  <c r="H2172" i="200"/>
  <c r="F2184" i="200"/>
  <c r="I2184" i="200"/>
  <c r="K2172" i="200"/>
  <c r="E2203" i="200"/>
  <c r="I2191" i="200"/>
  <c r="L2191" i="200"/>
  <c r="D2191" i="200"/>
  <c r="F2191" i="200"/>
  <c r="L2199" i="200"/>
  <c r="N2199" i="200" s="1"/>
  <c r="F2199" i="200"/>
  <c r="H2199" i="200" s="1"/>
  <c r="I2199" i="200"/>
  <c r="K2199" i="200" s="1"/>
  <c r="I2193" i="200"/>
  <c r="K2193" i="200" s="1"/>
  <c r="L2193" i="200"/>
  <c r="N2193" i="200" s="1"/>
  <c r="F2193" i="200"/>
  <c r="H2193" i="200" s="1"/>
  <c r="I2196" i="200"/>
  <c r="K2196" i="200" s="1"/>
  <c r="L2196" i="200"/>
  <c r="N2196" i="200" s="1"/>
  <c r="F2196" i="200"/>
  <c r="H2196" i="200" s="1"/>
  <c r="F2192" i="200"/>
  <c r="H2192" i="200" s="1"/>
  <c r="I2192" i="200"/>
  <c r="K2192" i="200" s="1"/>
  <c r="L2192" i="200"/>
  <c r="N2192" i="200" s="1"/>
  <c r="L2202" i="200"/>
  <c r="N2202" i="200" s="1"/>
  <c r="I2202" i="200"/>
  <c r="K2202" i="200" s="1"/>
  <c r="F2202" i="200"/>
  <c r="H2202" i="200" s="1"/>
  <c r="L2184" i="200"/>
  <c r="N2172" i="200"/>
  <c r="O2176" i="200"/>
  <c r="Q2176" i="200" s="1"/>
  <c r="O2177" i="200"/>
  <c r="Q2177" i="200" s="1"/>
  <c r="L2200" i="200"/>
  <c r="N2200" i="200" s="1"/>
  <c r="I2200" i="200"/>
  <c r="K2200" i="200" s="1"/>
  <c r="F2200" i="200"/>
  <c r="H2200" i="200" s="1"/>
  <c r="F2194" i="200"/>
  <c r="H2194" i="200" s="1"/>
  <c r="I2194" i="200"/>
  <c r="K2194" i="200" s="1"/>
  <c r="L2194" i="200"/>
  <c r="N2194" i="200" s="1"/>
  <c r="F2201" i="200"/>
  <c r="H2201" i="200" s="1"/>
  <c r="I2201" i="200"/>
  <c r="K2201" i="200" s="1"/>
  <c r="L2201" i="200"/>
  <c r="N2201" i="200" s="1"/>
  <c r="F2197" i="200"/>
  <c r="H2197" i="200" s="1"/>
  <c r="I2197" i="200"/>
  <c r="K2197" i="200" s="1"/>
  <c r="L2197" i="200"/>
  <c r="N2197" i="200" s="1"/>
  <c r="O2183" i="200"/>
  <c r="Q2183" i="200" s="1"/>
  <c r="O2174" i="200"/>
  <c r="O2179" i="200"/>
  <c r="Q2179" i="200" s="1"/>
  <c r="O2181" i="200"/>
  <c r="Q2181" i="200" s="1"/>
  <c r="O2175" i="200"/>
  <c r="Q2175" i="200" s="1"/>
  <c r="Q2174" i="200"/>
  <c r="B2200" i="200"/>
  <c r="D2200" i="200" s="1"/>
  <c r="B2194" i="200"/>
  <c r="D2194" i="200" s="1"/>
  <c r="B2202" i="200"/>
  <c r="D2202" i="200" s="1"/>
  <c r="B2197" i="200"/>
  <c r="D2197" i="200" s="1"/>
  <c r="B2201" i="200"/>
  <c r="D2201" i="200" s="1"/>
  <c r="B2196" i="200"/>
  <c r="D2196" i="200" s="1"/>
  <c r="B2193" i="200"/>
  <c r="D2193" i="200" s="1"/>
  <c r="B2199" i="200"/>
  <c r="D2199" i="200" s="1"/>
  <c r="B2192" i="200"/>
  <c r="D2192" i="200" s="1"/>
  <c r="B2198" i="200"/>
  <c r="B2195" i="200"/>
  <c r="D2195" i="200" s="1"/>
  <c r="L2195" i="200"/>
  <c r="N2195" i="200" s="1"/>
  <c r="F2195" i="200"/>
  <c r="H2195" i="200" s="1"/>
  <c r="I2195" i="200"/>
  <c r="K2195" i="200" s="1"/>
  <c r="B2225" i="200"/>
  <c r="Q2206" i="200"/>
  <c r="D2206" i="200"/>
  <c r="E2216" i="200"/>
  <c r="E2221" i="200"/>
  <c r="E2218" i="200"/>
  <c r="E2219" i="200"/>
  <c r="E2220" i="200"/>
  <c r="E2217" i="200"/>
  <c r="E2212" i="200"/>
  <c r="E2214" i="200"/>
  <c r="E2215" i="200"/>
  <c r="E2213" i="200"/>
  <c r="E2210" i="200"/>
  <c r="E2211" i="200"/>
  <c r="B2210" i="200"/>
  <c r="I2198" i="200"/>
  <c r="K2198" i="200" s="1"/>
  <c r="L2198" i="200"/>
  <c r="N2198" i="200" s="1"/>
  <c r="D2198" i="200"/>
  <c r="F2198" i="200"/>
  <c r="H2198" i="200" s="1"/>
  <c r="I85" i="198"/>
  <c r="O2196" i="200" l="1"/>
  <c r="O2200" i="200"/>
  <c r="Q2200" i="200" s="1"/>
  <c r="O2198" i="200"/>
  <c r="Q2198" i="200" s="1"/>
  <c r="O2195" i="200"/>
  <c r="Q2195" i="200" s="1"/>
  <c r="O2202" i="200"/>
  <c r="Q2202" i="200" s="1"/>
  <c r="I2210" i="200"/>
  <c r="L2210" i="200"/>
  <c r="D2210" i="200"/>
  <c r="E2222" i="200"/>
  <c r="F2210" i="200"/>
  <c r="L2212" i="200"/>
  <c r="N2212" i="200" s="1"/>
  <c r="I2212" i="200"/>
  <c r="K2212" i="200" s="1"/>
  <c r="F2212" i="200"/>
  <c r="H2212" i="200" s="1"/>
  <c r="F2218" i="200"/>
  <c r="H2218" i="200" s="1"/>
  <c r="I2218" i="200"/>
  <c r="K2218" i="200" s="1"/>
  <c r="L2218" i="200"/>
  <c r="N2218" i="200" s="1"/>
  <c r="Q2196" i="200"/>
  <c r="I2203" i="200"/>
  <c r="K2191" i="200"/>
  <c r="I2213" i="200"/>
  <c r="K2213" i="200" s="1"/>
  <c r="F2213" i="200"/>
  <c r="H2213" i="200" s="1"/>
  <c r="L2213" i="200"/>
  <c r="N2213" i="200" s="1"/>
  <c r="I2217" i="200"/>
  <c r="K2217" i="200" s="1"/>
  <c r="F2217" i="200"/>
  <c r="H2217" i="200" s="1"/>
  <c r="L2217" i="200"/>
  <c r="N2217" i="200" s="1"/>
  <c r="I2221" i="200"/>
  <c r="K2221" i="200" s="1"/>
  <c r="L2221" i="200"/>
  <c r="N2221" i="200" s="1"/>
  <c r="F2221" i="200"/>
  <c r="H2221" i="200" s="1"/>
  <c r="B2244" i="200"/>
  <c r="E2237" i="200"/>
  <c r="E2236" i="200"/>
  <c r="E2239" i="200"/>
  <c r="E2240" i="200"/>
  <c r="E2233" i="200"/>
  <c r="E2231" i="200"/>
  <c r="E2234" i="200"/>
  <c r="E2235" i="200"/>
  <c r="E2229" i="200"/>
  <c r="E2238" i="200"/>
  <c r="E2230" i="200"/>
  <c r="D2225" i="200"/>
  <c r="Q2225" i="200"/>
  <c r="E2232" i="200"/>
  <c r="B2229" i="200"/>
  <c r="H2191" i="200"/>
  <c r="F2203" i="200"/>
  <c r="B2215" i="200"/>
  <c r="D2215" i="200" s="1"/>
  <c r="B2213" i="200"/>
  <c r="D2213" i="200" s="1"/>
  <c r="B2218" i="200"/>
  <c r="D2218" i="200" s="1"/>
  <c r="B2211" i="200"/>
  <c r="D2211" i="200" s="1"/>
  <c r="B2217" i="200"/>
  <c r="D2217" i="200" s="1"/>
  <c r="B2214" i="200"/>
  <c r="D2214" i="200" s="1"/>
  <c r="B2221" i="200"/>
  <c r="D2221" i="200" s="1"/>
  <c r="B2212" i="200"/>
  <c r="D2212" i="200" s="1"/>
  <c r="B2220" i="200"/>
  <c r="D2220" i="200" s="1"/>
  <c r="B2216" i="200"/>
  <c r="D2216" i="200" s="1"/>
  <c r="B2219" i="200"/>
  <c r="D2219" i="200" s="1"/>
  <c r="L2215" i="200"/>
  <c r="N2215" i="200" s="1"/>
  <c r="F2215" i="200"/>
  <c r="H2215" i="200" s="1"/>
  <c r="I2215" i="200"/>
  <c r="K2215" i="200" s="1"/>
  <c r="L2220" i="200"/>
  <c r="N2220" i="200" s="1"/>
  <c r="F2220" i="200"/>
  <c r="H2220" i="200" s="1"/>
  <c r="I2220" i="200"/>
  <c r="K2220" i="200" s="1"/>
  <c r="L2216" i="200"/>
  <c r="N2216" i="200" s="1"/>
  <c r="I2216" i="200"/>
  <c r="K2216" i="200" s="1"/>
  <c r="F2216" i="200"/>
  <c r="H2216" i="200" s="1"/>
  <c r="O2197" i="200"/>
  <c r="Q2197" i="200" s="1"/>
  <c r="O2201" i="200"/>
  <c r="Q2201" i="200" s="1"/>
  <c r="O2199" i="200"/>
  <c r="Q2199" i="200" s="1"/>
  <c r="O2172" i="200"/>
  <c r="Q2172" i="200" s="1"/>
  <c r="Q2184" i="200" s="1"/>
  <c r="I119" i="204" s="1"/>
  <c r="F2211" i="200"/>
  <c r="H2211" i="200" s="1"/>
  <c r="I2211" i="200"/>
  <c r="K2211" i="200" s="1"/>
  <c r="L2211" i="200"/>
  <c r="N2211" i="200" s="1"/>
  <c r="F2214" i="200"/>
  <c r="H2214" i="200" s="1"/>
  <c r="L2214" i="200"/>
  <c r="N2214" i="200" s="1"/>
  <c r="I2214" i="200"/>
  <c r="K2214" i="200" s="1"/>
  <c r="L2219" i="200"/>
  <c r="N2219" i="200" s="1"/>
  <c r="F2219" i="200"/>
  <c r="H2219" i="200" s="1"/>
  <c r="I2219" i="200"/>
  <c r="K2219" i="200" s="1"/>
  <c r="O2194" i="200"/>
  <c r="Q2194" i="200" s="1"/>
  <c r="O2192" i="200"/>
  <c r="Q2192" i="200" s="1"/>
  <c r="O2193" i="200"/>
  <c r="Q2193" i="200" s="1"/>
  <c r="L2203" i="200"/>
  <c r="N2191" i="200"/>
  <c r="I86" i="198"/>
  <c r="I87" i="198"/>
  <c r="O2220" i="200" l="1"/>
  <c r="O2212" i="200"/>
  <c r="O2215" i="200"/>
  <c r="Q2215" i="200" s="1"/>
  <c r="O2214" i="200"/>
  <c r="O2216" i="200"/>
  <c r="O2191" i="200"/>
  <c r="Q2191" i="200" s="1"/>
  <c r="Q2203" i="200" s="1"/>
  <c r="L2235" i="200"/>
  <c r="N2235" i="200" s="1"/>
  <c r="F2235" i="200"/>
  <c r="H2235" i="200" s="1"/>
  <c r="I2235" i="200"/>
  <c r="K2235" i="200" s="1"/>
  <c r="I2240" i="200"/>
  <c r="K2240" i="200" s="1"/>
  <c r="F2240" i="200"/>
  <c r="H2240" i="200" s="1"/>
  <c r="L2240" i="200"/>
  <c r="N2240" i="200" s="1"/>
  <c r="B2263" i="200"/>
  <c r="E2253" i="200"/>
  <c r="E2254" i="200"/>
  <c r="E2259" i="200"/>
  <c r="E2256" i="200"/>
  <c r="E2258" i="200"/>
  <c r="D2244" i="200"/>
  <c r="E2255" i="200"/>
  <c r="E2252" i="200"/>
  <c r="E2251" i="200"/>
  <c r="E2248" i="200"/>
  <c r="B2248" i="200"/>
  <c r="Q2244" i="200"/>
  <c r="E2257" i="200"/>
  <c r="E2250" i="200"/>
  <c r="E2249" i="200"/>
  <c r="O2218" i="200"/>
  <c r="Q2218" i="200" s="1"/>
  <c r="N2210" i="200"/>
  <c r="L2222" i="200"/>
  <c r="Q2214" i="200"/>
  <c r="Q2220" i="200"/>
  <c r="B2239" i="200"/>
  <c r="D2239" i="200" s="1"/>
  <c r="B2237" i="200"/>
  <c r="D2237" i="200" s="1"/>
  <c r="B2238" i="200"/>
  <c r="D2238" i="200" s="1"/>
  <c r="B2233" i="200"/>
  <c r="D2233" i="200" s="1"/>
  <c r="B2232" i="200"/>
  <c r="B2234" i="200"/>
  <c r="D2234" i="200" s="1"/>
  <c r="B2240" i="200"/>
  <c r="D2240" i="200" s="1"/>
  <c r="B2236" i="200"/>
  <c r="D2236" i="200" s="1"/>
  <c r="B2230" i="200"/>
  <c r="B2235" i="200"/>
  <c r="D2235" i="200" s="1"/>
  <c r="B2231" i="200"/>
  <c r="D2231" i="200" s="1"/>
  <c r="I2230" i="200"/>
  <c r="K2230" i="200" s="1"/>
  <c r="D2230" i="200"/>
  <c r="L2230" i="200"/>
  <c r="N2230" i="200" s="1"/>
  <c r="F2230" i="200"/>
  <c r="H2230" i="200" s="1"/>
  <c r="I2234" i="200"/>
  <c r="K2234" i="200" s="1"/>
  <c r="F2234" i="200"/>
  <c r="H2234" i="200" s="1"/>
  <c r="L2234" i="200"/>
  <c r="N2234" i="200" s="1"/>
  <c r="I2239" i="200"/>
  <c r="K2239" i="200" s="1"/>
  <c r="L2239" i="200"/>
  <c r="N2239" i="200" s="1"/>
  <c r="F2239" i="200"/>
  <c r="H2239" i="200" s="1"/>
  <c r="Q2212" i="200"/>
  <c r="F2222" i="200"/>
  <c r="H2210" i="200"/>
  <c r="I2222" i="200"/>
  <c r="K2210" i="200"/>
  <c r="Q2216" i="200"/>
  <c r="L2232" i="200"/>
  <c r="N2232" i="200" s="1"/>
  <c r="D2232" i="200"/>
  <c r="F2232" i="200"/>
  <c r="H2232" i="200" s="1"/>
  <c r="I2232" i="200"/>
  <c r="K2232" i="200" s="1"/>
  <c r="L2238" i="200"/>
  <c r="N2238" i="200" s="1"/>
  <c r="I2238" i="200"/>
  <c r="K2238" i="200" s="1"/>
  <c r="F2238" i="200"/>
  <c r="H2238" i="200" s="1"/>
  <c r="I2231" i="200"/>
  <c r="K2231" i="200" s="1"/>
  <c r="F2231" i="200"/>
  <c r="H2231" i="200" s="1"/>
  <c r="L2231" i="200"/>
  <c r="N2231" i="200" s="1"/>
  <c r="L2236" i="200"/>
  <c r="N2236" i="200" s="1"/>
  <c r="I2236" i="200"/>
  <c r="K2236" i="200" s="1"/>
  <c r="F2236" i="200"/>
  <c r="H2236" i="200" s="1"/>
  <c r="O2221" i="200"/>
  <c r="Q2221" i="200" s="1"/>
  <c r="O2217" i="200"/>
  <c r="Q2217" i="200" s="1"/>
  <c r="O2219" i="200"/>
  <c r="Q2219" i="200" s="1"/>
  <c r="O2211" i="200"/>
  <c r="Q2211" i="200" s="1"/>
  <c r="L2229" i="200"/>
  <c r="F2229" i="200"/>
  <c r="I2229" i="200"/>
  <c r="E2241" i="200"/>
  <c r="D2229" i="200"/>
  <c r="I2233" i="200"/>
  <c r="K2233" i="200" s="1"/>
  <c r="L2233" i="200"/>
  <c r="N2233" i="200" s="1"/>
  <c r="F2233" i="200"/>
  <c r="H2233" i="200" s="1"/>
  <c r="I2237" i="200"/>
  <c r="K2237" i="200" s="1"/>
  <c r="F2237" i="200"/>
  <c r="H2237" i="200" s="1"/>
  <c r="L2237" i="200"/>
  <c r="N2237" i="200" s="1"/>
  <c r="O2213" i="200"/>
  <c r="Q2213" i="200" s="1"/>
  <c r="I120" i="204"/>
  <c r="I88" i="198"/>
  <c r="O2236" i="200" l="1"/>
  <c r="Q2236" i="200" s="1"/>
  <c r="O2231" i="200"/>
  <c r="Q2231" i="200" s="1"/>
  <c r="O2210" i="200"/>
  <c r="Q2210" i="200" s="1"/>
  <c r="Q2222" i="200" s="1"/>
  <c r="I121" i="204" s="1"/>
  <c r="L2257" i="200"/>
  <c r="N2257" i="200" s="1"/>
  <c r="I2257" i="200"/>
  <c r="K2257" i="200" s="1"/>
  <c r="F2257" i="200"/>
  <c r="H2257" i="200" s="1"/>
  <c r="I2251" i="200"/>
  <c r="K2251" i="200" s="1"/>
  <c r="L2251" i="200"/>
  <c r="N2251" i="200" s="1"/>
  <c r="F2251" i="200"/>
  <c r="H2251" i="200" s="1"/>
  <c r="L2258" i="200"/>
  <c r="N2258" i="200" s="1"/>
  <c r="I2258" i="200"/>
  <c r="K2258" i="200" s="1"/>
  <c r="F2258" i="200"/>
  <c r="H2258" i="200" s="1"/>
  <c r="F2253" i="200"/>
  <c r="H2253" i="200" s="1"/>
  <c r="L2253" i="200"/>
  <c r="N2253" i="200" s="1"/>
  <c r="I2253" i="200"/>
  <c r="K2253" i="200" s="1"/>
  <c r="O2237" i="200"/>
  <c r="Q2237" i="200" s="1"/>
  <c r="F2241" i="200"/>
  <c r="H2229" i="200"/>
  <c r="O2230" i="200"/>
  <c r="Q2230" i="200" s="1"/>
  <c r="I2252" i="200"/>
  <c r="K2252" i="200" s="1"/>
  <c r="L2252" i="200"/>
  <c r="N2252" i="200" s="1"/>
  <c r="F2252" i="200"/>
  <c r="H2252" i="200" s="1"/>
  <c r="I2256" i="200"/>
  <c r="K2256" i="200" s="1"/>
  <c r="L2256" i="200"/>
  <c r="N2256" i="200" s="1"/>
  <c r="F2256" i="200"/>
  <c r="H2256" i="200" s="1"/>
  <c r="E2271" i="200"/>
  <c r="E2277" i="200"/>
  <c r="E2274" i="200"/>
  <c r="Q2263" i="200"/>
  <c r="E2272" i="200"/>
  <c r="B2267" i="200"/>
  <c r="E2276" i="200"/>
  <c r="E2273" i="200"/>
  <c r="E2275" i="200"/>
  <c r="E2268" i="200"/>
  <c r="E2269" i="200"/>
  <c r="E2267" i="200"/>
  <c r="B2282" i="200"/>
  <c r="E2270" i="200"/>
  <c r="D2263" i="200"/>
  <c r="E2278" i="200"/>
  <c r="I2241" i="200"/>
  <c r="K2229" i="200"/>
  <c r="N2229" i="200"/>
  <c r="L2241" i="200"/>
  <c r="O2238" i="200"/>
  <c r="Q2238" i="200" s="1"/>
  <c r="O2232" i="200"/>
  <c r="Q2232" i="200" s="1"/>
  <c r="F2249" i="200"/>
  <c r="H2249" i="200" s="1"/>
  <c r="L2249" i="200"/>
  <c r="N2249" i="200" s="1"/>
  <c r="I2249" i="200"/>
  <c r="K2249" i="200" s="1"/>
  <c r="B2257" i="200"/>
  <c r="D2257" i="200" s="1"/>
  <c r="B2251" i="200"/>
  <c r="D2251" i="200" s="1"/>
  <c r="B2250" i="200"/>
  <c r="D2250" i="200" s="1"/>
  <c r="B2253" i="200"/>
  <c r="D2253" i="200" s="1"/>
  <c r="B2254" i="200"/>
  <c r="D2254" i="200" s="1"/>
  <c r="B2256" i="200"/>
  <c r="D2256" i="200" s="1"/>
  <c r="B2249" i="200"/>
  <c r="D2249" i="200" s="1"/>
  <c r="B2255" i="200"/>
  <c r="D2255" i="200" s="1"/>
  <c r="B2252" i="200"/>
  <c r="D2252" i="200" s="1"/>
  <c r="B2259" i="200"/>
  <c r="D2259" i="200" s="1"/>
  <c r="B2258" i="200"/>
  <c r="D2258" i="200" s="1"/>
  <c r="I2255" i="200"/>
  <c r="K2255" i="200" s="1"/>
  <c r="L2255" i="200"/>
  <c r="N2255" i="200" s="1"/>
  <c r="F2255" i="200"/>
  <c r="H2255" i="200" s="1"/>
  <c r="F2259" i="200"/>
  <c r="H2259" i="200" s="1"/>
  <c r="I2259" i="200"/>
  <c r="K2259" i="200" s="1"/>
  <c r="L2259" i="200"/>
  <c r="N2259" i="200" s="1"/>
  <c r="O2235" i="200"/>
  <c r="Q2235" i="200" s="1"/>
  <c r="O2233" i="200"/>
  <c r="Q2233" i="200" s="1"/>
  <c r="O2239" i="200"/>
  <c r="Q2239" i="200" s="1"/>
  <c r="O2234" i="200"/>
  <c r="Q2234" i="200" s="1"/>
  <c r="L2250" i="200"/>
  <c r="N2250" i="200" s="1"/>
  <c r="I2250" i="200"/>
  <c r="K2250" i="200" s="1"/>
  <c r="F2250" i="200"/>
  <c r="H2250" i="200" s="1"/>
  <c r="E2260" i="200"/>
  <c r="D2248" i="200"/>
  <c r="F2248" i="200"/>
  <c r="I2248" i="200"/>
  <c r="L2248" i="200"/>
  <c r="F2254" i="200"/>
  <c r="H2254" i="200" s="1"/>
  <c r="I2254" i="200"/>
  <c r="K2254" i="200" s="1"/>
  <c r="L2254" i="200"/>
  <c r="N2254" i="200" s="1"/>
  <c r="O2240" i="200"/>
  <c r="Q2240" i="200" s="1"/>
  <c r="I89" i="198"/>
  <c r="O2257" i="200" l="1"/>
  <c r="O2255" i="200"/>
  <c r="O2256" i="200"/>
  <c r="Q2256" i="200" s="1"/>
  <c r="O2251" i="200"/>
  <c r="Q2251" i="200" s="1"/>
  <c r="O2249" i="200"/>
  <c r="Q2249" i="200" s="1"/>
  <c r="O2252" i="200"/>
  <c r="Q2252" i="200" s="1"/>
  <c r="B2301" i="200"/>
  <c r="E2296" i="200"/>
  <c r="E2293" i="200"/>
  <c r="E2290" i="200"/>
  <c r="E2287" i="200"/>
  <c r="E2292" i="200"/>
  <c r="E2289" i="200"/>
  <c r="E2286" i="200"/>
  <c r="E2291" i="200"/>
  <c r="E2288" i="200"/>
  <c r="B2286" i="200"/>
  <c r="Q2282" i="200"/>
  <c r="D2282" i="200"/>
  <c r="E2297" i="200"/>
  <c r="E2294" i="200"/>
  <c r="E2295" i="200"/>
  <c r="I2275" i="200"/>
  <c r="K2275" i="200" s="1"/>
  <c r="L2275" i="200"/>
  <c r="N2275" i="200" s="1"/>
  <c r="F2275" i="200"/>
  <c r="H2275" i="200" s="1"/>
  <c r="I2272" i="200"/>
  <c r="K2272" i="200" s="1"/>
  <c r="F2272" i="200"/>
  <c r="H2272" i="200" s="1"/>
  <c r="L2272" i="200"/>
  <c r="N2272" i="200" s="1"/>
  <c r="L2271" i="200"/>
  <c r="N2271" i="200" s="1"/>
  <c r="F2271" i="200"/>
  <c r="H2271" i="200" s="1"/>
  <c r="I2271" i="200"/>
  <c r="K2271" i="200" s="1"/>
  <c r="O2229" i="200"/>
  <c r="Q2229" i="200" s="1"/>
  <c r="Q2241" i="200" s="1"/>
  <c r="I122" i="204" s="1"/>
  <c r="Q2257" i="200"/>
  <c r="L2278" i="200"/>
  <c r="N2278" i="200" s="1"/>
  <c r="F2278" i="200"/>
  <c r="H2278" i="200" s="1"/>
  <c r="I2278" i="200"/>
  <c r="K2278" i="200" s="1"/>
  <c r="D2267" i="200"/>
  <c r="E2279" i="200"/>
  <c r="F2267" i="200"/>
  <c r="I2267" i="200"/>
  <c r="L2267" i="200"/>
  <c r="I2273" i="200"/>
  <c r="K2273" i="200" s="1"/>
  <c r="L2273" i="200"/>
  <c r="N2273" i="200" s="1"/>
  <c r="F2273" i="200"/>
  <c r="H2273" i="200" s="1"/>
  <c r="O2253" i="200"/>
  <c r="Q2253" i="200" s="1"/>
  <c r="O2254" i="200"/>
  <c r="Q2254" i="200" s="1"/>
  <c r="N2248" i="200"/>
  <c r="L2260" i="200"/>
  <c r="Q2255" i="200"/>
  <c r="I2269" i="200"/>
  <c r="K2269" i="200" s="1"/>
  <c r="L2269" i="200"/>
  <c r="N2269" i="200" s="1"/>
  <c r="F2269" i="200"/>
  <c r="H2269" i="200" s="1"/>
  <c r="I2276" i="200"/>
  <c r="K2276" i="200" s="1"/>
  <c r="L2276" i="200"/>
  <c r="N2276" i="200" s="1"/>
  <c r="F2276" i="200"/>
  <c r="H2276" i="200" s="1"/>
  <c r="L2274" i="200"/>
  <c r="N2274" i="200" s="1"/>
  <c r="F2274" i="200"/>
  <c r="H2274" i="200" s="1"/>
  <c r="I2274" i="200"/>
  <c r="K2274" i="200" s="1"/>
  <c r="O2258" i="200"/>
  <c r="Q2258" i="200" s="1"/>
  <c r="F2260" i="200"/>
  <c r="H2248" i="200"/>
  <c r="I2260" i="200"/>
  <c r="K2248" i="200"/>
  <c r="O2250" i="200"/>
  <c r="Q2250" i="200" s="1"/>
  <c r="O2259" i="200"/>
  <c r="Q2259" i="200" s="1"/>
  <c r="F2270" i="200"/>
  <c r="H2270" i="200" s="1"/>
  <c r="I2270" i="200"/>
  <c r="K2270" i="200" s="1"/>
  <c r="L2270" i="200"/>
  <c r="N2270" i="200" s="1"/>
  <c r="F2268" i="200"/>
  <c r="H2268" i="200" s="1"/>
  <c r="I2268" i="200"/>
  <c r="K2268" i="200" s="1"/>
  <c r="L2268" i="200"/>
  <c r="N2268" i="200" s="1"/>
  <c r="B2270" i="200"/>
  <c r="D2270" i="200" s="1"/>
  <c r="B2268" i="200"/>
  <c r="D2268" i="200" s="1"/>
  <c r="B2277" i="200"/>
  <c r="D2277" i="200" s="1"/>
  <c r="B2275" i="200"/>
  <c r="D2275" i="200" s="1"/>
  <c r="B2276" i="200"/>
  <c r="D2276" i="200" s="1"/>
  <c r="B2278" i="200"/>
  <c r="D2278" i="200" s="1"/>
  <c r="B2271" i="200"/>
  <c r="D2271" i="200" s="1"/>
  <c r="B2273" i="200"/>
  <c r="D2273" i="200" s="1"/>
  <c r="B2274" i="200"/>
  <c r="D2274" i="200" s="1"/>
  <c r="B2272" i="200"/>
  <c r="D2272" i="200" s="1"/>
  <c r="B2269" i="200"/>
  <c r="D2269" i="200" s="1"/>
  <c r="F2277" i="200"/>
  <c r="H2277" i="200" s="1"/>
  <c r="I2277" i="200"/>
  <c r="K2277" i="200" s="1"/>
  <c r="L2277" i="200"/>
  <c r="N2277" i="200" s="1"/>
  <c r="I90" i="198"/>
  <c r="I91" i="198"/>
  <c r="O2278" i="200" l="1"/>
  <c r="Q2278" i="200" s="1"/>
  <c r="O2271" i="200"/>
  <c r="Q2271" i="200" s="1"/>
  <c r="O2277" i="200"/>
  <c r="O2269" i="200"/>
  <c r="Q2269" i="200" s="1"/>
  <c r="O2275" i="200"/>
  <c r="Q2275" i="200" s="1"/>
  <c r="N2267" i="200"/>
  <c r="L2279" i="200"/>
  <c r="L2295" i="200"/>
  <c r="N2295" i="200" s="1"/>
  <c r="F2295" i="200"/>
  <c r="H2295" i="200" s="1"/>
  <c r="I2295" i="200"/>
  <c r="K2295" i="200" s="1"/>
  <c r="L2286" i="200"/>
  <c r="E2298" i="200"/>
  <c r="D2286" i="200"/>
  <c r="F2286" i="200"/>
  <c r="I2286" i="200"/>
  <c r="I2290" i="200"/>
  <c r="K2290" i="200" s="1"/>
  <c r="L2290" i="200"/>
  <c r="N2290" i="200" s="1"/>
  <c r="F2290" i="200"/>
  <c r="H2290" i="200" s="1"/>
  <c r="O2276" i="200"/>
  <c r="Q2276" i="200" s="1"/>
  <c r="O2273" i="200"/>
  <c r="Q2273" i="200" s="1"/>
  <c r="I2279" i="200"/>
  <c r="K2267" i="200"/>
  <c r="F2294" i="200"/>
  <c r="H2294" i="200" s="1"/>
  <c r="I2294" i="200"/>
  <c r="K2294" i="200" s="1"/>
  <c r="L2294" i="200"/>
  <c r="N2294" i="200" s="1"/>
  <c r="B2293" i="200"/>
  <c r="B2295" i="200"/>
  <c r="D2295" i="200" s="1"/>
  <c r="B2296" i="200"/>
  <c r="D2296" i="200" s="1"/>
  <c r="B2289" i="200"/>
  <c r="D2289" i="200" s="1"/>
  <c r="B2291" i="200"/>
  <c r="D2291" i="200" s="1"/>
  <c r="B2288" i="200"/>
  <c r="D2288" i="200" s="1"/>
  <c r="B2294" i="200"/>
  <c r="D2294" i="200" s="1"/>
  <c r="B2287" i="200"/>
  <c r="B2297" i="200"/>
  <c r="D2297" i="200" s="1"/>
  <c r="B2290" i="200"/>
  <c r="D2290" i="200" s="1"/>
  <c r="B2292" i="200"/>
  <c r="D2292" i="200" s="1"/>
  <c r="L2289" i="200"/>
  <c r="N2289" i="200" s="1"/>
  <c r="F2289" i="200"/>
  <c r="H2289" i="200" s="1"/>
  <c r="I2289" i="200"/>
  <c r="K2289" i="200" s="1"/>
  <c r="I2293" i="200"/>
  <c r="K2293" i="200" s="1"/>
  <c r="L2293" i="200"/>
  <c r="N2293" i="200" s="1"/>
  <c r="D2293" i="200"/>
  <c r="F2293" i="200"/>
  <c r="H2293" i="200" s="1"/>
  <c r="F2279" i="200"/>
  <c r="H2267" i="200"/>
  <c r="F2297" i="200"/>
  <c r="H2297" i="200" s="1"/>
  <c r="I2297" i="200"/>
  <c r="K2297" i="200" s="1"/>
  <c r="L2297" i="200"/>
  <c r="N2297" i="200" s="1"/>
  <c r="F2288" i="200"/>
  <c r="H2288" i="200" s="1"/>
  <c r="I2288" i="200"/>
  <c r="K2288" i="200" s="1"/>
  <c r="L2288" i="200"/>
  <c r="N2288" i="200" s="1"/>
  <c r="F2292" i="200"/>
  <c r="H2292" i="200" s="1"/>
  <c r="I2292" i="200"/>
  <c r="K2292" i="200" s="1"/>
  <c r="L2292" i="200"/>
  <c r="N2292" i="200" s="1"/>
  <c r="L2296" i="200"/>
  <c r="N2296" i="200" s="1"/>
  <c r="F2296" i="200"/>
  <c r="H2296" i="200" s="1"/>
  <c r="I2296" i="200"/>
  <c r="K2296" i="200" s="1"/>
  <c r="Q2277" i="200"/>
  <c r="O2268" i="200"/>
  <c r="Q2268" i="200" s="1"/>
  <c r="O2270" i="200"/>
  <c r="Q2270" i="200" s="1"/>
  <c r="O2248" i="200"/>
  <c r="Q2248" i="200" s="1"/>
  <c r="Q2260" i="200" s="1"/>
  <c r="O2274" i="200"/>
  <c r="Q2274" i="200" s="1"/>
  <c r="O2272" i="200"/>
  <c r="Q2272" i="200" s="1"/>
  <c r="I2291" i="200"/>
  <c r="K2291" i="200" s="1"/>
  <c r="L2291" i="200"/>
  <c r="N2291" i="200" s="1"/>
  <c r="F2291" i="200"/>
  <c r="H2291" i="200" s="1"/>
  <c r="D2287" i="200"/>
  <c r="F2287" i="200"/>
  <c r="H2287" i="200" s="1"/>
  <c r="I2287" i="200"/>
  <c r="K2287" i="200" s="1"/>
  <c r="L2287" i="200"/>
  <c r="N2287" i="200" s="1"/>
  <c r="E2309" i="200"/>
  <c r="D2301" i="200"/>
  <c r="E2311" i="200"/>
  <c r="E2308" i="200"/>
  <c r="E2316" i="200"/>
  <c r="B2305" i="200"/>
  <c r="E2313" i="200"/>
  <c r="E2306" i="200"/>
  <c r="E2305" i="200"/>
  <c r="Q2301" i="200"/>
  <c r="E2310" i="200"/>
  <c r="E2312" i="200"/>
  <c r="E2315" i="200"/>
  <c r="B2320" i="200"/>
  <c r="E2314" i="200"/>
  <c r="E2307" i="200"/>
  <c r="I123" i="204"/>
  <c r="I93" i="198"/>
  <c r="I92" i="198"/>
  <c r="O2267" i="200" l="1"/>
  <c r="Q2267" i="200" s="1"/>
  <c r="Q2279" i="200" s="1"/>
  <c r="I124" i="204" s="1"/>
  <c r="O2295" i="200"/>
  <c r="Q2295" i="200" s="1"/>
  <c r="O2288" i="200"/>
  <c r="Q2288" i="200" s="1"/>
  <c r="O2297" i="200"/>
  <c r="Q2297" i="200" s="1"/>
  <c r="O2289" i="200"/>
  <c r="Q2289" i="200" s="1"/>
  <c r="I2312" i="200"/>
  <c r="K2312" i="200" s="1"/>
  <c r="L2312" i="200"/>
  <c r="N2312" i="200" s="1"/>
  <c r="F2312" i="200"/>
  <c r="H2312" i="200" s="1"/>
  <c r="F2306" i="200"/>
  <c r="H2306" i="200" s="1"/>
  <c r="I2306" i="200"/>
  <c r="K2306" i="200" s="1"/>
  <c r="L2306" i="200"/>
  <c r="N2306" i="200" s="1"/>
  <c r="I2308" i="200"/>
  <c r="K2308" i="200" s="1"/>
  <c r="F2308" i="200"/>
  <c r="H2308" i="200" s="1"/>
  <c r="L2308" i="200"/>
  <c r="N2308" i="200" s="1"/>
  <c r="O2291" i="200"/>
  <c r="Q2291" i="200" s="1"/>
  <c r="L2307" i="200"/>
  <c r="N2307" i="200" s="1"/>
  <c r="F2307" i="200"/>
  <c r="H2307" i="200" s="1"/>
  <c r="I2307" i="200"/>
  <c r="K2307" i="200" s="1"/>
  <c r="I2310" i="200"/>
  <c r="K2310" i="200" s="1"/>
  <c r="L2310" i="200"/>
  <c r="N2310" i="200" s="1"/>
  <c r="F2310" i="200"/>
  <c r="H2310" i="200" s="1"/>
  <c r="F2311" i="200"/>
  <c r="H2311" i="200" s="1"/>
  <c r="I2311" i="200"/>
  <c r="K2311" i="200" s="1"/>
  <c r="L2311" i="200"/>
  <c r="N2311" i="200" s="1"/>
  <c r="O2292" i="200"/>
  <c r="L2314" i="200"/>
  <c r="N2314" i="200" s="1"/>
  <c r="I2314" i="200"/>
  <c r="K2314" i="200" s="1"/>
  <c r="F2314" i="200"/>
  <c r="H2314" i="200" s="1"/>
  <c r="I2313" i="200"/>
  <c r="K2313" i="200" s="1"/>
  <c r="F2313" i="200"/>
  <c r="H2313" i="200" s="1"/>
  <c r="L2313" i="200"/>
  <c r="N2313" i="200" s="1"/>
  <c r="B2339" i="200"/>
  <c r="E2331" i="200"/>
  <c r="D2320" i="200"/>
  <c r="E2330" i="200"/>
  <c r="E2333" i="200"/>
  <c r="E2327" i="200"/>
  <c r="E2334" i="200"/>
  <c r="E2325" i="200"/>
  <c r="E2329" i="200"/>
  <c r="E2328" i="200"/>
  <c r="E2326" i="200"/>
  <c r="E2324" i="200"/>
  <c r="E2335" i="200"/>
  <c r="E2332" i="200"/>
  <c r="B2324" i="200"/>
  <c r="Q2320" i="200"/>
  <c r="B2312" i="200"/>
  <c r="D2312" i="200" s="1"/>
  <c r="B2313" i="200"/>
  <c r="D2313" i="200" s="1"/>
  <c r="B2307" i="200"/>
  <c r="D2307" i="200" s="1"/>
  <c r="B2308" i="200"/>
  <c r="D2308" i="200" s="1"/>
  <c r="B2316" i="200"/>
  <c r="D2316" i="200" s="1"/>
  <c r="B2310" i="200"/>
  <c r="D2310" i="200" s="1"/>
  <c r="B2309" i="200"/>
  <c r="D2309" i="200" s="1"/>
  <c r="B2314" i="200"/>
  <c r="D2314" i="200" s="1"/>
  <c r="B2315" i="200"/>
  <c r="B2306" i="200"/>
  <c r="D2306" i="200" s="1"/>
  <c r="B2311" i="200"/>
  <c r="D2311" i="200" s="1"/>
  <c r="O2287" i="200"/>
  <c r="Q2287" i="200" s="1"/>
  <c r="Q2292" i="200"/>
  <c r="O2290" i="200"/>
  <c r="Q2290" i="200" s="1"/>
  <c r="K2286" i="200"/>
  <c r="I2298" i="200"/>
  <c r="N2286" i="200"/>
  <c r="L2298" i="200"/>
  <c r="L2315" i="200"/>
  <c r="N2315" i="200" s="1"/>
  <c r="I2315" i="200"/>
  <c r="K2315" i="200" s="1"/>
  <c r="D2315" i="200"/>
  <c r="F2315" i="200"/>
  <c r="H2315" i="200" s="1"/>
  <c r="D2305" i="200"/>
  <c r="L2305" i="200"/>
  <c r="F2305" i="200"/>
  <c r="I2305" i="200"/>
  <c r="E2317" i="200"/>
  <c r="L2316" i="200"/>
  <c r="N2316" i="200" s="1"/>
  <c r="I2316" i="200"/>
  <c r="K2316" i="200" s="1"/>
  <c r="F2316" i="200"/>
  <c r="H2316" i="200" s="1"/>
  <c r="I2309" i="200"/>
  <c r="K2309" i="200" s="1"/>
  <c r="F2309" i="200"/>
  <c r="H2309" i="200" s="1"/>
  <c r="L2309" i="200"/>
  <c r="N2309" i="200" s="1"/>
  <c r="O2296" i="200"/>
  <c r="Q2296" i="200" s="1"/>
  <c r="O2293" i="200"/>
  <c r="Q2293" i="200" s="1"/>
  <c r="O2294" i="200"/>
  <c r="Q2294" i="200" s="1"/>
  <c r="F2298" i="200"/>
  <c r="H2286" i="200"/>
  <c r="I94" i="198"/>
  <c r="O2286" i="200" l="1"/>
  <c r="Q2286" i="200" s="1"/>
  <c r="O2314" i="200"/>
  <c r="Q2314" i="200" s="1"/>
  <c r="O2309" i="200"/>
  <c r="Q2309" i="200" s="1"/>
  <c r="O2308" i="200"/>
  <c r="Q2308" i="200" s="1"/>
  <c r="H2305" i="200"/>
  <c r="F2317" i="200"/>
  <c r="N2305" i="200"/>
  <c r="L2317" i="200"/>
  <c r="L2335" i="200"/>
  <c r="N2335" i="200" s="1"/>
  <c r="F2335" i="200"/>
  <c r="H2335" i="200" s="1"/>
  <c r="I2335" i="200"/>
  <c r="K2335" i="200" s="1"/>
  <c r="L2329" i="200"/>
  <c r="N2329" i="200" s="1"/>
  <c r="I2329" i="200"/>
  <c r="K2329" i="200" s="1"/>
  <c r="F2329" i="200"/>
  <c r="H2329" i="200" s="1"/>
  <c r="L2333" i="200"/>
  <c r="N2333" i="200" s="1"/>
  <c r="F2333" i="200"/>
  <c r="H2333" i="200" s="1"/>
  <c r="I2333" i="200"/>
  <c r="K2333" i="200" s="1"/>
  <c r="B2358" i="200"/>
  <c r="E2349" i="200"/>
  <c r="E2343" i="200"/>
  <c r="B2343" i="200"/>
  <c r="E2346" i="200"/>
  <c r="E2345" i="200"/>
  <c r="Q2339" i="200"/>
  <c r="E2348" i="200"/>
  <c r="D2339" i="200"/>
  <c r="E2351" i="200"/>
  <c r="E2352" i="200"/>
  <c r="E2350" i="200"/>
  <c r="E2353" i="200"/>
  <c r="E2347" i="200"/>
  <c r="E2344" i="200"/>
  <c r="E2354" i="200"/>
  <c r="O2307" i="200"/>
  <c r="Q2307" i="200" s="1"/>
  <c r="E2336" i="200"/>
  <c r="I2324" i="200"/>
  <c r="D2324" i="200"/>
  <c r="L2324" i="200"/>
  <c r="F2324" i="200"/>
  <c r="L2325" i="200"/>
  <c r="N2325" i="200" s="1"/>
  <c r="I2325" i="200"/>
  <c r="K2325" i="200" s="1"/>
  <c r="F2325" i="200"/>
  <c r="H2325" i="200" s="1"/>
  <c r="F2330" i="200"/>
  <c r="H2330" i="200" s="1"/>
  <c r="L2330" i="200"/>
  <c r="N2330" i="200" s="1"/>
  <c r="I2330" i="200"/>
  <c r="K2330" i="200" s="1"/>
  <c r="Q2298" i="200"/>
  <c r="I125" i="204" s="1"/>
  <c r="O2316" i="200"/>
  <c r="Q2316" i="200" s="1"/>
  <c r="K2305" i="200"/>
  <c r="O2305" i="200" s="1"/>
  <c r="Q2305" i="200" s="1"/>
  <c r="I2317" i="200"/>
  <c r="O2315" i="200"/>
  <c r="Q2315" i="200" s="1"/>
  <c r="B2332" i="200"/>
  <c r="D2332" i="200" s="1"/>
  <c r="B2327" i="200"/>
  <c r="D2327" i="200" s="1"/>
  <c r="B2334" i="200"/>
  <c r="D2334" i="200" s="1"/>
  <c r="B2328" i="200"/>
  <c r="D2328" i="200" s="1"/>
  <c r="B2325" i="200"/>
  <c r="D2325" i="200" s="1"/>
  <c r="B2330" i="200"/>
  <c r="D2330" i="200" s="1"/>
  <c r="B2333" i="200"/>
  <c r="D2333" i="200" s="1"/>
  <c r="B2329" i="200"/>
  <c r="D2329" i="200" s="1"/>
  <c r="B2326" i="200"/>
  <c r="D2326" i="200" s="1"/>
  <c r="B2335" i="200"/>
  <c r="D2335" i="200" s="1"/>
  <c r="B2331" i="200"/>
  <c r="D2331" i="200" s="1"/>
  <c r="I2326" i="200"/>
  <c r="K2326" i="200" s="1"/>
  <c r="F2326" i="200"/>
  <c r="H2326" i="200" s="1"/>
  <c r="L2326" i="200"/>
  <c r="N2326" i="200" s="1"/>
  <c r="F2334" i="200"/>
  <c r="H2334" i="200" s="1"/>
  <c r="L2334" i="200"/>
  <c r="N2334" i="200" s="1"/>
  <c r="I2334" i="200"/>
  <c r="K2334" i="200" s="1"/>
  <c r="O2311" i="200"/>
  <c r="Q2311" i="200" s="1"/>
  <c r="O2306" i="200"/>
  <c r="Q2306" i="200" s="1"/>
  <c r="L2332" i="200"/>
  <c r="N2332" i="200" s="1"/>
  <c r="F2332" i="200"/>
  <c r="H2332" i="200" s="1"/>
  <c r="I2332" i="200"/>
  <c r="K2332" i="200" s="1"/>
  <c r="I2328" i="200"/>
  <c r="K2328" i="200" s="1"/>
  <c r="L2328" i="200"/>
  <c r="N2328" i="200" s="1"/>
  <c r="F2328" i="200"/>
  <c r="H2328" i="200" s="1"/>
  <c r="I2327" i="200"/>
  <c r="K2327" i="200" s="1"/>
  <c r="L2327" i="200"/>
  <c r="N2327" i="200" s="1"/>
  <c r="F2327" i="200"/>
  <c r="H2327" i="200" s="1"/>
  <c r="I2331" i="200"/>
  <c r="K2331" i="200" s="1"/>
  <c r="F2331" i="200"/>
  <c r="H2331" i="200" s="1"/>
  <c r="L2331" i="200"/>
  <c r="N2331" i="200" s="1"/>
  <c r="O2313" i="200"/>
  <c r="Q2313" i="200" s="1"/>
  <c r="O2310" i="200"/>
  <c r="Q2310" i="200" s="1"/>
  <c r="O2312" i="200"/>
  <c r="Q2312" i="200" s="1"/>
  <c r="I95" i="198"/>
  <c r="O2327" i="200" l="1"/>
  <c r="O2332" i="200"/>
  <c r="O2333" i="200"/>
  <c r="Q2333" i="200" s="1"/>
  <c r="O2334" i="200"/>
  <c r="Q2334" i="200" s="1"/>
  <c r="O2330" i="200"/>
  <c r="Q2330" i="200" s="1"/>
  <c r="O2325" i="200"/>
  <c r="Q2325" i="200" s="1"/>
  <c r="O2329" i="200"/>
  <c r="Q2329" i="200" s="1"/>
  <c r="O2335" i="200"/>
  <c r="Q2335" i="200" s="1"/>
  <c r="I2336" i="200"/>
  <c r="K2324" i="200"/>
  <c r="L2344" i="200"/>
  <c r="N2344" i="200" s="1"/>
  <c r="F2344" i="200"/>
  <c r="H2344" i="200" s="1"/>
  <c r="I2344" i="200"/>
  <c r="K2344" i="200" s="1"/>
  <c r="I2352" i="200"/>
  <c r="K2352" i="200" s="1"/>
  <c r="L2352" i="200"/>
  <c r="N2352" i="200" s="1"/>
  <c r="F2352" i="200"/>
  <c r="H2352" i="200" s="1"/>
  <c r="I2343" i="200"/>
  <c r="E2355" i="200"/>
  <c r="L2343" i="200"/>
  <c r="F2343" i="200"/>
  <c r="D2343" i="200"/>
  <c r="H2324" i="200"/>
  <c r="F2336" i="200"/>
  <c r="I2347" i="200"/>
  <c r="K2347" i="200" s="1"/>
  <c r="F2347" i="200"/>
  <c r="H2347" i="200" s="1"/>
  <c r="L2347" i="200"/>
  <c r="N2347" i="200" s="1"/>
  <c r="I2351" i="200"/>
  <c r="K2351" i="200" s="1"/>
  <c r="L2351" i="200"/>
  <c r="N2351" i="200" s="1"/>
  <c r="F2351" i="200"/>
  <c r="H2351" i="200" s="1"/>
  <c r="L2345" i="200"/>
  <c r="N2345" i="200" s="1"/>
  <c r="I2345" i="200"/>
  <c r="K2345" i="200" s="1"/>
  <c r="F2345" i="200"/>
  <c r="H2345" i="200" s="1"/>
  <c r="I2349" i="200"/>
  <c r="K2349" i="200" s="1"/>
  <c r="L2349" i="200"/>
  <c r="N2349" i="200" s="1"/>
  <c r="F2349" i="200"/>
  <c r="H2349" i="200" s="1"/>
  <c r="O2331" i="200"/>
  <c r="Q2331" i="200" s="1"/>
  <c r="Q2327" i="200"/>
  <c r="Q2317" i="200"/>
  <c r="L2336" i="200"/>
  <c r="N2324" i="200"/>
  <c r="I2353" i="200"/>
  <c r="K2353" i="200" s="1"/>
  <c r="F2353" i="200"/>
  <c r="H2353" i="200" s="1"/>
  <c r="L2353" i="200"/>
  <c r="N2353" i="200" s="1"/>
  <c r="F2346" i="200"/>
  <c r="H2346" i="200" s="1"/>
  <c r="L2346" i="200"/>
  <c r="N2346" i="200" s="1"/>
  <c r="I2346" i="200"/>
  <c r="K2346" i="200" s="1"/>
  <c r="E2370" i="200"/>
  <c r="E2365" i="200"/>
  <c r="B2362" i="200"/>
  <c r="B2377" i="200"/>
  <c r="E2368" i="200"/>
  <c r="E2363" i="200"/>
  <c r="Q2358" i="200"/>
  <c r="E2366" i="200"/>
  <c r="E2364" i="200"/>
  <c r="D2358" i="200"/>
  <c r="E2371" i="200"/>
  <c r="E2372" i="200"/>
  <c r="E2362" i="200"/>
  <c r="E2369" i="200"/>
  <c r="E2373" i="200"/>
  <c r="E2367" i="200"/>
  <c r="O2328" i="200"/>
  <c r="Q2328" i="200" s="1"/>
  <c r="O2326" i="200"/>
  <c r="Q2326" i="200" s="1"/>
  <c r="Q2332" i="200"/>
  <c r="F2354" i="200"/>
  <c r="H2354" i="200" s="1"/>
  <c r="L2354" i="200"/>
  <c r="N2354" i="200" s="1"/>
  <c r="I2354" i="200"/>
  <c r="K2354" i="200" s="1"/>
  <c r="I2350" i="200"/>
  <c r="K2350" i="200" s="1"/>
  <c r="F2350" i="200"/>
  <c r="H2350" i="200" s="1"/>
  <c r="L2350" i="200"/>
  <c r="N2350" i="200" s="1"/>
  <c r="F2348" i="200"/>
  <c r="H2348" i="200" s="1"/>
  <c r="I2348" i="200"/>
  <c r="K2348" i="200" s="1"/>
  <c r="L2348" i="200"/>
  <c r="N2348" i="200" s="1"/>
  <c r="B2352" i="200"/>
  <c r="D2352" i="200" s="1"/>
  <c r="B2351" i="200"/>
  <c r="D2351" i="200" s="1"/>
  <c r="B2354" i="200"/>
  <c r="D2354" i="200" s="1"/>
  <c r="B2348" i="200"/>
  <c r="D2348" i="200" s="1"/>
  <c r="B2353" i="200"/>
  <c r="D2353" i="200" s="1"/>
  <c r="B2350" i="200"/>
  <c r="D2350" i="200" s="1"/>
  <c r="B2344" i="200"/>
  <c r="D2344" i="200" s="1"/>
  <c r="B2345" i="200"/>
  <c r="D2345" i="200" s="1"/>
  <c r="B2346" i="200"/>
  <c r="D2346" i="200" s="1"/>
  <c r="B2349" i="200"/>
  <c r="D2349" i="200" s="1"/>
  <c r="B2347" i="200"/>
  <c r="D2347" i="200" s="1"/>
  <c r="I126" i="204"/>
  <c r="I96" i="198"/>
  <c r="O2349" i="200" l="1"/>
  <c r="Q2349" i="200" s="1"/>
  <c r="O2348" i="200"/>
  <c r="Q2348" i="200" s="1"/>
  <c r="O2345" i="200"/>
  <c r="Q2345" i="200" s="1"/>
  <c r="O2353" i="200"/>
  <c r="Q2353" i="200" s="1"/>
  <c r="O2350" i="200"/>
  <c r="O2354" i="200"/>
  <c r="Q2354" i="200" s="1"/>
  <c r="F2367" i="200"/>
  <c r="H2367" i="200" s="1"/>
  <c r="L2367" i="200"/>
  <c r="N2367" i="200" s="1"/>
  <c r="I2367" i="200"/>
  <c r="K2367" i="200" s="1"/>
  <c r="L2372" i="200"/>
  <c r="N2372" i="200" s="1"/>
  <c r="I2372" i="200"/>
  <c r="K2372" i="200" s="1"/>
  <c r="F2372" i="200"/>
  <c r="H2372" i="200" s="1"/>
  <c r="F2366" i="200"/>
  <c r="H2366" i="200" s="1"/>
  <c r="L2366" i="200"/>
  <c r="N2366" i="200" s="1"/>
  <c r="I2366" i="200"/>
  <c r="K2366" i="200" s="1"/>
  <c r="E2390" i="200"/>
  <c r="B2381" i="200"/>
  <c r="E2381" i="200"/>
  <c r="Q2377" i="200"/>
  <c r="E2392" i="200"/>
  <c r="E2385" i="200"/>
  <c r="E2387" i="200"/>
  <c r="E2389" i="200"/>
  <c r="E2388" i="200"/>
  <c r="E2382" i="200"/>
  <c r="E2386" i="200"/>
  <c r="B2396" i="200"/>
  <c r="E2384" i="200"/>
  <c r="D2377" i="200"/>
  <c r="E2391" i="200"/>
  <c r="E2383" i="200"/>
  <c r="I2373" i="200"/>
  <c r="K2373" i="200" s="1"/>
  <c r="L2373" i="200"/>
  <c r="N2373" i="200" s="1"/>
  <c r="F2373" i="200"/>
  <c r="H2373" i="200" s="1"/>
  <c r="L2371" i="200"/>
  <c r="N2371" i="200" s="1"/>
  <c r="F2371" i="200"/>
  <c r="H2371" i="200" s="1"/>
  <c r="I2371" i="200"/>
  <c r="K2371" i="200" s="1"/>
  <c r="B2371" i="200"/>
  <c r="D2371" i="200" s="1"/>
  <c r="B2364" i="200"/>
  <c r="D2364" i="200" s="1"/>
  <c r="B2372" i="200"/>
  <c r="D2372" i="200" s="1"/>
  <c r="B2369" i="200"/>
  <c r="D2369" i="200" s="1"/>
  <c r="B2367" i="200"/>
  <c r="D2367" i="200" s="1"/>
  <c r="B2365" i="200"/>
  <c r="B2366" i="200"/>
  <c r="D2366" i="200" s="1"/>
  <c r="B2363" i="200"/>
  <c r="D2363" i="200" s="1"/>
  <c r="B2373" i="200"/>
  <c r="D2373" i="200" s="1"/>
  <c r="B2368" i="200"/>
  <c r="D2368" i="200" s="1"/>
  <c r="B2370" i="200"/>
  <c r="D2370" i="200" s="1"/>
  <c r="I2355" i="200"/>
  <c r="K2343" i="200"/>
  <c r="I2369" i="200"/>
  <c r="K2369" i="200" s="1"/>
  <c r="F2369" i="200"/>
  <c r="H2369" i="200" s="1"/>
  <c r="L2369" i="200"/>
  <c r="N2369" i="200" s="1"/>
  <c r="I2363" i="200"/>
  <c r="K2363" i="200" s="1"/>
  <c r="L2363" i="200"/>
  <c r="N2363" i="200" s="1"/>
  <c r="F2363" i="200"/>
  <c r="H2363" i="200" s="1"/>
  <c r="F2365" i="200"/>
  <c r="H2365" i="200" s="1"/>
  <c r="L2365" i="200"/>
  <c r="N2365" i="200" s="1"/>
  <c r="D2365" i="200"/>
  <c r="I2365" i="200"/>
  <c r="K2365" i="200" s="1"/>
  <c r="O2324" i="200"/>
  <c r="Q2324" i="200" s="1"/>
  <c r="Q2336" i="200" s="1"/>
  <c r="I127" i="204" s="1"/>
  <c r="H2343" i="200"/>
  <c r="F2355" i="200"/>
  <c r="O2352" i="200"/>
  <c r="Q2352" i="200" s="1"/>
  <c r="Q2350" i="200"/>
  <c r="E2374" i="200"/>
  <c r="F2362" i="200"/>
  <c r="L2362" i="200"/>
  <c r="D2362" i="200"/>
  <c r="I2362" i="200"/>
  <c r="L2364" i="200"/>
  <c r="N2364" i="200" s="1"/>
  <c r="I2364" i="200"/>
  <c r="K2364" i="200" s="1"/>
  <c r="F2364" i="200"/>
  <c r="H2364" i="200" s="1"/>
  <c r="I2368" i="200"/>
  <c r="K2368" i="200" s="1"/>
  <c r="F2368" i="200"/>
  <c r="H2368" i="200" s="1"/>
  <c r="L2368" i="200"/>
  <c r="N2368" i="200" s="1"/>
  <c r="I2370" i="200"/>
  <c r="K2370" i="200" s="1"/>
  <c r="L2370" i="200"/>
  <c r="N2370" i="200" s="1"/>
  <c r="F2370" i="200"/>
  <c r="H2370" i="200" s="1"/>
  <c r="O2346" i="200"/>
  <c r="Q2346" i="200" s="1"/>
  <c r="O2351" i="200"/>
  <c r="Q2351" i="200" s="1"/>
  <c r="O2347" i="200"/>
  <c r="Q2347" i="200" s="1"/>
  <c r="L2355" i="200"/>
  <c r="N2343" i="200"/>
  <c r="O2344" i="200"/>
  <c r="Q2344" i="200" s="1"/>
  <c r="I97" i="198"/>
  <c r="O2372" i="200" l="1"/>
  <c r="Q2372" i="200" s="1"/>
  <c r="O2371" i="200"/>
  <c r="Q2371" i="200" s="1"/>
  <c r="O2368" i="200"/>
  <c r="Q2368" i="200" s="1"/>
  <c r="O2365" i="200"/>
  <c r="Q2365" i="200" s="1"/>
  <c r="O2373" i="200"/>
  <c r="Q2373" i="200" s="1"/>
  <c r="O2369" i="200"/>
  <c r="Q2369" i="200" s="1"/>
  <c r="H2362" i="200"/>
  <c r="F2374" i="200"/>
  <c r="L2384" i="200"/>
  <c r="N2384" i="200" s="1"/>
  <c r="F2384" i="200"/>
  <c r="H2384" i="200" s="1"/>
  <c r="I2384" i="200"/>
  <c r="K2384" i="200" s="1"/>
  <c r="L2388" i="200"/>
  <c r="N2388" i="200" s="1"/>
  <c r="F2388" i="200"/>
  <c r="H2388" i="200" s="1"/>
  <c r="I2388" i="200"/>
  <c r="K2388" i="200" s="1"/>
  <c r="I2392" i="200"/>
  <c r="K2392" i="200" s="1"/>
  <c r="L2392" i="200"/>
  <c r="N2392" i="200" s="1"/>
  <c r="F2392" i="200"/>
  <c r="H2392" i="200" s="1"/>
  <c r="I2390" i="200"/>
  <c r="K2390" i="200" s="1"/>
  <c r="L2390" i="200"/>
  <c r="N2390" i="200" s="1"/>
  <c r="F2390" i="200"/>
  <c r="H2390" i="200" s="1"/>
  <c r="O2366" i="200"/>
  <c r="Q2366" i="200" s="1"/>
  <c r="O2367" i="200"/>
  <c r="Q2367" i="200" s="1"/>
  <c r="K2362" i="200"/>
  <c r="I2374" i="200"/>
  <c r="O2343" i="200"/>
  <c r="Q2343" i="200" s="1"/>
  <c r="Q2355" i="200" s="1"/>
  <c r="I128" i="204" s="1"/>
  <c r="F2383" i="200"/>
  <c r="H2383" i="200" s="1"/>
  <c r="L2383" i="200"/>
  <c r="N2383" i="200" s="1"/>
  <c r="I2383" i="200"/>
  <c r="K2383" i="200" s="1"/>
  <c r="B2415" i="200"/>
  <c r="E2404" i="200"/>
  <c r="E2403" i="200"/>
  <c r="B2400" i="200"/>
  <c r="E2410" i="200"/>
  <c r="E2400" i="200"/>
  <c r="E2407" i="200"/>
  <c r="E2401" i="200"/>
  <c r="E2402" i="200"/>
  <c r="Q2396" i="200"/>
  <c r="E2406" i="200"/>
  <c r="D2396" i="200"/>
  <c r="E2408" i="200"/>
  <c r="E2409" i="200"/>
  <c r="E2405" i="200"/>
  <c r="E2411" i="200"/>
  <c r="F2389" i="200"/>
  <c r="H2389" i="200" s="1"/>
  <c r="I2389" i="200"/>
  <c r="K2389" i="200" s="1"/>
  <c r="L2389" i="200"/>
  <c r="N2389" i="200" s="1"/>
  <c r="O2370" i="200"/>
  <c r="Q2370" i="200" s="1"/>
  <c r="O2364" i="200"/>
  <c r="Q2364" i="200" s="1"/>
  <c r="L2391" i="200"/>
  <c r="N2391" i="200" s="1"/>
  <c r="F2391" i="200"/>
  <c r="H2391" i="200" s="1"/>
  <c r="I2391" i="200"/>
  <c r="K2391" i="200" s="1"/>
  <c r="I2386" i="200"/>
  <c r="K2386" i="200" s="1"/>
  <c r="L2386" i="200"/>
  <c r="N2386" i="200" s="1"/>
  <c r="F2386" i="200"/>
  <c r="H2386" i="200" s="1"/>
  <c r="F2387" i="200"/>
  <c r="H2387" i="200" s="1"/>
  <c r="I2387" i="200"/>
  <c r="K2387" i="200" s="1"/>
  <c r="L2387" i="200"/>
  <c r="N2387" i="200" s="1"/>
  <c r="E2393" i="200"/>
  <c r="F2381" i="200"/>
  <c r="L2381" i="200"/>
  <c r="D2381" i="200"/>
  <c r="I2381" i="200"/>
  <c r="L2374" i="200"/>
  <c r="N2362" i="200"/>
  <c r="O2363" i="200"/>
  <c r="Q2363" i="200" s="1"/>
  <c r="L2382" i="200"/>
  <c r="N2382" i="200" s="1"/>
  <c r="F2382" i="200"/>
  <c r="H2382" i="200" s="1"/>
  <c r="I2382" i="200"/>
  <c r="K2382" i="200" s="1"/>
  <c r="I2385" i="200"/>
  <c r="K2385" i="200" s="1"/>
  <c r="F2385" i="200"/>
  <c r="H2385" i="200" s="1"/>
  <c r="L2385" i="200"/>
  <c r="N2385" i="200" s="1"/>
  <c r="B2387" i="200"/>
  <c r="D2387" i="200" s="1"/>
  <c r="B2384" i="200"/>
  <c r="D2384" i="200" s="1"/>
  <c r="B2389" i="200"/>
  <c r="D2389" i="200" s="1"/>
  <c r="B2388" i="200"/>
  <c r="D2388" i="200" s="1"/>
  <c r="B2382" i="200"/>
  <c r="D2382" i="200" s="1"/>
  <c r="B2385" i="200"/>
  <c r="D2385" i="200" s="1"/>
  <c r="B2391" i="200"/>
  <c r="D2391" i="200" s="1"/>
  <c r="B2386" i="200"/>
  <c r="D2386" i="200" s="1"/>
  <c r="B2392" i="200"/>
  <c r="D2392" i="200" s="1"/>
  <c r="B2390" i="200"/>
  <c r="D2390" i="200" s="1"/>
  <c r="B2383" i="200"/>
  <c r="D2383" i="200" s="1"/>
  <c r="I99" i="198"/>
  <c r="I98" i="198"/>
  <c r="O2391" i="200" l="1"/>
  <c r="O2392" i="200"/>
  <c r="Q2392" i="200" s="1"/>
  <c r="I2393" i="200"/>
  <c r="K2381" i="200"/>
  <c r="O2386" i="200"/>
  <c r="Q2386" i="200" s="1"/>
  <c r="I2411" i="200"/>
  <c r="K2411" i="200" s="1"/>
  <c r="F2411" i="200"/>
  <c r="H2411" i="200" s="1"/>
  <c r="L2411" i="200"/>
  <c r="N2411" i="200" s="1"/>
  <c r="I2401" i="200"/>
  <c r="K2401" i="200" s="1"/>
  <c r="F2401" i="200"/>
  <c r="H2401" i="200" s="1"/>
  <c r="L2401" i="200"/>
  <c r="N2401" i="200" s="1"/>
  <c r="B2411" i="200"/>
  <c r="D2411" i="200" s="1"/>
  <c r="B2403" i="200"/>
  <c r="D2403" i="200" s="1"/>
  <c r="B2409" i="200"/>
  <c r="D2409" i="200" s="1"/>
  <c r="B2406" i="200"/>
  <c r="D2406" i="200" s="1"/>
  <c r="B2402" i="200"/>
  <c r="D2402" i="200" s="1"/>
  <c r="B2405" i="200"/>
  <c r="D2405" i="200" s="1"/>
  <c r="B2410" i="200"/>
  <c r="D2410" i="200" s="1"/>
  <c r="B2407" i="200"/>
  <c r="D2407" i="200" s="1"/>
  <c r="B2401" i="200"/>
  <c r="D2401" i="200" s="1"/>
  <c r="B2404" i="200"/>
  <c r="D2404" i="200" s="1"/>
  <c r="B2408" i="200"/>
  <c r="Q2391" i="200"/>
  <c r="L2405" i="200"/>
  <c r="N2405" i="200" s="1"/>
  <c r="I2405" i="200"/>
  <c r="K2405" i="200" s="1"/>
  <c r="F2405" i="200"/>
  <c r="H2405" i="200" s="1"/>
  <c r="L2406" i="200"/>
  <c r="N2406" i="200" s="1"/>
  <c r="F2406" i="200"/>
  <c r="H2406" i="200" s="1"/>
  <c r="I2406" i="200"/>
  <c r="K2406" i="200" s="1"/>
  <c r="F2407" i="200"/>
  <c r="H2407" i="200" s="1"/>
  <c r="L2407" i="200"/>
  <c r="N2407" i="200" s="1"/>
  <c r="I2407" i="200"/>
  <c r="K2407" i="200" s="1"/>
  <c r="F2403" i="200"/>
  <c r="H2403" i="200" s="1"/>
  <c r="L2403" i="200"/>
  <c r="N2403" i="200" s="1"/>
  <c r="I2403" i="200"/>
  <c r="K2403" i="200" s="1"/>
  <c r="O2362" i="200"/>
  <c r="Q2362" i="200" s="1"/>
  <c r="Q2374" i="200" s="1"/>
  <c r="I129" i="204" s="1"/>
  <c r="L2393" i="200"/>
  <c r="N2381" i="200"/>
  <c r="I2409" i="200"/>
  <c r="K2409" i="200" s="1"/>
  <c r="L2409" i="200"/>
  <c r="N2409" i="200" s="1"/>
  <c r="F2409" i="200"/>
  <c r="H2409" i="200" s="1"/>
  <c r="L2400" i="200"/>
  <c r="I2400" i="200"/>
  <c r="F2400" i="200"/>
  <c r="E2412" i="200"/>
  <c r="D2400" i="200"/>
  <c r="I2404" i="200"/>
  <c r="K2404" i="200" s="1"/>
  <c r="F2404" i="200"/>
  <c r="H2404" i="200" s="1"/>
  <c r="L2404" i="200"/>
  <c r="N2404" i="200" s="1"/>
  <c r="O2383" i="200"/>
  <c r="Q2383" i="200" s="1"/>
  <c r="O2384" i="200"/>
  <c r="Q2384" i="200" s="1"/>
  <c r="O2385" i="200"/>
  <c r="Q2385" i="200" s="1"/>
  <c r="O2382" i="200"/>
  <c r="Q2382" i="200" s="1"/>
  <c r="H2381" i="200"/>
  <c r="F2393" i="200"/>
  <c r="O2387" i="200"/>
  <c r="Q2387" i="200" s="1"/>
  <c r="O2389" i="200"/>
  <c r="Q2389" i="200" s="1"/>
  <c r="L2408" i="200"/>
  <c r="N2408" i="200" s="1"/>
  <c r="F2408" i="200"/>
  <c r="H2408" i="200" s="1"/>
  <c r="I2408" i="200"/>
  <c r="K2408" i="200" s="1"/>
  <c r="D2408" i="200"/>
  <c r="F2402" i="200"/>
  <c r="H2402" i="200" s="1"/>
  <c r="I2402" i="200"/>
  <c r="K2402" i="200" s="1"/>
  <c r="L2402" i="200"/>
  <c r="N2402" i="200" s="1"/>
  <c r="L2410" i="200"/>
  <c r="N2410" i="200" s="1"/>
  <c r="F2410" i="200"/>
  <c r="H2410" i="200" s="1"/>
  <c r="I2410" i="200"/>
  <c r="K2410" i="200" s="1"/>
  <c r="E2429" i="200"/>
  <c r="E2425" i="200"/>
  <c r="B2434" i="200"/>
  <c r="E2422" i="200"/>
  <c r="D2415" i="200"/>
  <c r="Q2415" i="200"/>
  <c r="E2428" i="200"/>
  <c r="B2419" i="200"/>
  <c r="E2419" i="200"/>
  <c r="E2424" i="200"/>
  <c r="E2430" i="200"/>
  <c r="E2421" i="200"/>
  <c r="E2420" i="200"/>
  <c r="E2423" i="200"/>
  <c r="E2426" i="200"/>
  <c r="E2427" i="200"/>
  <c r="O2390" i="200"/>
  <c r="Q2390" i="200" s="1"/>
  <c r="O2388" i="200"/>
  <c r="Q2388" i="200" s="1"/>
  <c r="I100" i="198"/>
  <c r="O2381" i="200" l="1"/>
  <c r="Q2381" i="200" s="1"/>
  <c r="O2404" i="200"/>
  <c r="Q2404" i="200" s="1"/>
  <c r="O2410" i="200"/>
  <c r="O2402" i="200"/>
  <c r="Q2402" i="200" s="1"/>
  <c r="O2406" i="200"/>
  <c r="Q2406" i="200" s="1"/>
  <c r="O2403" i="200"/>
  <c r="I2427" i="200"/>
  <c r="K2427" i="200" s="1"/>
  <c r="L2427" i="200"/>
  <c r="N2427" i="200" s="1"/>
  <c r="F2427" i="200"/>
  <c r="H2427" i="200" s="1"/>
  <c r="I2421" i="200"/>
  <c r="K2421" i="200" s="1"/>
  <c r="F2421" i="200"/>
  <c r="H2421" i="200" s="1"/>
  <c r="L2421" i="200"/>
  <c r="N2421" i="200" s="1"/>
  <c r="B2427" i="200"/>
  <c r="D2427" i="200" s="1"/>
  <c r="B2420" i="200"/>
  <c r="D2420" i="200" s="1"/>
  <c r="B2430" i="200"/>
  <c r="B2423" i="200"/>
  <c r="D2423" i="200" s="1"/>
  <c r="B2428" i="200"/>
  <c r="D2428" i="200" s="1"/>
  <c r="B2422" i="200"/>
  <c r="D2422" i="200" s="1"/>
  <c r="B2424" i="200"/>
  <c r="D2424" i="200" s="1"/>
  <c r="B2426" i="200"/>
  <c r="D2426" i="200" s="1"/>
  <c r="B2429" i="200"/>
  <c r="D2429" i="200" s="1"/>
  <c r="B2425" i="200"/>
  <c r="B2421" i="200"/>
  <c r="D2421" i="200" s="1"/>
  <c r="I2422" i="200"/>
  <c r="K2422" i="200" s="1"/>
  <c r="F2422" i="200"/>
  <c r="H2422" i="200" s="1"/>
  <c r="L2422" i="200"/>
  <c r="N2422" i="200" s="1"/>
  <c r="O2408" i="200"/>
  <c r="Q2408" i="200" s="1"/>
  <c r="O2409" i="200"/>
  <c r="Q2409" i="200" s="1"/>
  <c r="O2407" i="200"/>
  <c r="Q2407" i="200" s="1"/>
  <c r="I2426" i="200"/>
  <c r="K2426" i="200" s="1"/>
  <c r="L2426" i="200"/>
  <c r="N2426" i="200" s="1"/>
  <c r="F2426" i="200"/>
  <c r="H2426" i="200" s="1"/>
  <c r="F2430" i="200"/>
  <c r="H2430" i="200" s="1"/>
  <c r="L2430" i="200"/>
  <c r="N2430" i="200" s="1"/>
  <c r="D2430" i="200"/>
  <c r="I2430" i="200"/>
  <c r="K2430" i="200" s="1"/>
  <c r="L2428" i="200"/>
  <c r="N2428" i="200" s="1"/>
  <c r="I2428" i="200"/>
  <c r="K2428" i="200" s="1"/>
  <c r="F2428" i="200"/>
  <c r="H2428" i="200" s="1"/>
  <c r="E2445" i="200"/>
  <c r="B2453" i="200"/>
  <c r="Q2434" i="200"/>
  <c r="E2439" i="200"/>
  <c r="E2441" i="200"/>
  <c r="E2446" i="200"/>
  <c r="E2447" i="200"/>
  <c r="B2438" i="200"/>
  <c r="E2448" i="200"/>
  <c r="E2440" i="200"/>
  <c r="E2442" i="200"/>
  <c r="D2434" i="200"/>
  <c r="E2449" i="200"/>
  <c r="E2443" i="200"/>
  <c r="E2438" i="200"/>
  <c r="E2444" i="200"/>
  <c r="Q2393" i="200"/>
  <c r="I130" i="204" s="1"/>
  <c r="F2412" i="200"/>
  <c r="H2400" i="200"/>
  <c r="O2405" i="200"/>
  <c r="Q2405" i="200" s="1"/>
  <c r="F2423" i="200"/>
  <c r="H2423" i="200" s="1"/>
  <c r="L2423" i="200"/>
  <c r="N2423" i="200" s="1"/>
  <c r="I2423" i="200"/>
  <c r="K2423" i="200" s="1"/>
  <c r="F2424" i="200"/>
  <c r="H2424" i="200" s="1"/>
  <c r="I2424" i="200"/>
  <c r="K2424" i="200" s="1"/>
  <c r="L2424" i="200"/>
  <c r="N2424" i="200" s="1"/>
  <c r="D2425" i="200"/>
  <c r="I2425" i="200"/>
  <c r="K2425" i="200" s="1"/>
  <c r="F2425" i="200"/>
  <c r="H2425" i="200" s="1"/>
  <c r="L2425" i="200"/>
  <c r="N2425" i="200" s="1"/>
  <c r="K2400" i="200"/>
  <c r="I2412" i="200"/>
  <c r="Q2410" i="200"/>
  <c r="O2411" i="200"/>
  <c r="Q2411" i="200" s="1"/>
  <c r="I2420" i="200"/>
  <c r="K2420" i="200" s="1"/>
  <c r="L2420" i="200"/>
  <c r="N2420" i="200" s="1"/>
  <c r="F2420" i="200"/>
  <c r="H2420" i="200" s="1"/>
  <c r="F2419" i="200"/>
  <c r="I2419" i="200"/>
  <c r="D2419" i="200"/>
  <c r="E2431" i="200"/>
  <c r="L2419" i="200"/>
  <c r="I2429" i="200"/>
  <c r="K2429" i="200" s="1"/>
  <c r="F2429" i="200"/>
  <c r="H2429" i="200" s="1"/>
  <c r="L2429" i="200"/>
  <c r="N2429" i="200" s="1"/>
  <c r="L2412" i="200"/>
  <c r="N2400" i="200"/>
  <c r="Q2403" i="200"/>
  <c r="O2401" i="200"/>
  <c r="Q2401" i="200" s="1"/>
  <c r="I102" i="198"/>
  <c r="I101" i="198"/>
  <c r="O2420" i="200" l="1"/>
  <c r="O2427" i="200"/>
  <c r="Q2427" i="200" s="1"/>
  <c r="O2426" i="200"/>
  <c r="Q2426" i="200" s="1"/>
  <c r="O2428" i="200"/>
  <c r="Q2428" i="200" s="1"/>
  <c r="O2429" i="200"/>
  <c r="F2444" i="200"/>
  <c r="H2444" i="200" s="1"/>
  <c r="I2444" i="200"/>
  <c r="K2444" i="200" s="1"/>
  <c r="L2444" i="200"/>
  <c r="N2444" i="200" s="1"/>
  <c r="B2445" i="200"/>
  <c r="B2439" i="200"/>
  <c r="B2441" i="200"/>
  <c r="D2441" i="200" s="1"/>
  <c r="B2440" i="200"/>
  <c r="D2440" i="200" s="1"/>
  <c r="B2447" i="200"/>
  <c r="B2446" i="200"/>
  <c r="D2446" i="200" s="1"/>
  <c r="B2448" i="200"/>
  <c r="D2448" i="200" s="1"/>
  <c r="B2449" i="200"/>
  <c r="D2449" i="200" s="1"/>
  <c r="B2442" i="200"/>
  <c r="B2443" i="200"/>
  <c r="D2443" i="200" s="1"/>
  <c r="B2444" i="200"/>
  <c r="D2444" i="200" s="1"/>
  <c r="I2439" i="200"/>
  <c r="K2439" i="200" s="1"/>
  <c r="L2439" i="200"/>
  <c r="N2439" i="200" s="1"/>
  <c r="D2439" i="200"/>
  <c r="F2439" i="200"/>
  <c r="H2439" i="200" s="1"/>
  <c r="I2431" i="200"/>
  <c r="K2419" i="200"/>
  <c r="O2400" i="200"/>
  <c r="Q2400" i="200" s="1"/>
  <c r="Q2412" i="200" s="1"/>
  <c r="D2438" i="200"/>
  <c r="L2438" i="200"/>
  <c r="E2450" i="200"/>
  <c r="F2438" i="200"/>
  <c r="I2438" i="200"/>
  <c r="D2442" i="200"/>
  <c r="L2442" i="200"/>
  <c r="N2442" i="200" s="1"/>
  <c r="F2442" i="200"/>
  <c r="H2442" i="200" s="1"/>
  <c r="I2442" i="200"/>
  <c r="K2442" i="200" s="1"/>
  <c r="F2447" i="200"/>
  <c r="H2447" i="200" s="1"/>
  <c r="I2447" i="200"/>
  <c r="K2447" i="200" s="1"/>
  <c r="D2447" i="200"/>
  <c r="L2447" i="200"/>
  <c r="N2447" i="200" s="1"/>
  <c r="O2421" i="200"/>
  <c r="Q2421" i="200" s="1"/>
  <c r="N2419" i="200"/>
  <c r="L2431" i="200"/>
  <c r="H2419" i="200"/>
  <c r="F2431" i="200"/>
  <c r="O2425" i="200"/>
  <c r="Q2425" i="200" s="1"/>
  <c r="I2443" i="200"/>
  <c r="K2443" i="200" s="1"/>
  <c r="F2443" i="200"/>
  <c r="H2443" i="200" s="1"/>
  <c r="L2443" i="200"/>
  <c r="N2443" i="200" s="1"/>
  <c r="F2440" i="200"/>
  <c r="H2440" i="200" s="1"/>
  <c r="L2440" i="200"/>
  <c r="N2440" i="200" s="1"/>
  <c r="I2440" i="200"/>
  <c r="K2440" i="200" s="1"/>
  <c r="F2446" i="200"/>
  <c r="H2446" i="200" s="1"/>
  <c r="I2446" i="200"/>
  <c r="K2446" i="200" s="1"/>
  <c r="L2446" i="200"/>
  <c r="N2446" i="200" s="1"/>
  <c r="B2472" i="200"/>
  <c r="Q2453" i="200"/>
  <c r="E2464" i="200"/>
  <c r="E2468" i="200"/>
  <c r="E2465" i="200"/>
  <c r="E2467" i="200"/>
  <c r="E2459" i="200"/>
  <c r="E2463" i="200"/>
  <c r="E2461" i="200"/>
  <c r="E2462" i="200"/>
  <c r="D2453" i="200"/>
  <c r="E2458" i="200"/>
  <c r="E2457" i="200"/>
  <c r="B2457" i="200"/>
  <c r="E2466" i="200"/>
  <c r="E2460" i="200"/>
  <c r="Q2420" i="200"/>
  <c r="O2424" i="200"/>
  <c r="Q2424" i="200" s="1"/>
  <c r="O2423" i="200"/>
  <c r="Q2423" i="200" s="1"/>
  <c r="F2449" i="200"/>
  <c r="H2449" i="200" s="1"/>
  <c r="L2449" i="200"/>
  <c r="N2449" i="200" s="1"/>
  <c r="I2449" i="200"/>
  <c r="K2449" i="200" s="1"/>
  <c r="L2448" i="200"/>
  <c r="N2448" i="200" s="1"/>
  <c r="I2448" i="200"/>
  <c r="K2448" i="200" s="1"/>
  <c r="F2448" i="200"/>
  <c r="H2448" i="200" s="1"/>
  <c r="I2441" i="200"/>
  <c r="K2441" i="200" s="1"/>
  <c r="F2441" i="200"/>
  <c r="H2441" i="200" s="1"/>
  <c r="L2441" i="200"/>
  <c r="N2441" i="200" s="1"/>
  <c r="I2445" i="200"/>
  <c r="K2445" i="200" s="1"/>
  <c r="L2445" i="200"/>
  <c r="N2445" i="200" s="1"/>
  <c r="D2445" i="200"/>
  <c r="F2445" i="200"/>
  <c r="H2445" i="200" s="1"/>
  <c r="O2430" i="200"/>
  <c r="Q2430" i="200" s="1"/>
  <c r="O2422" i="200"/>
  <c r="Q2422" i="200" s="1"/>
  <c r="Q2429" i="200"/>
  <c r="I131" i="204"/>
  <c r="I103" i="198"/>
  <c r="O2442" i="200" l="1"/>
  <c r="Q2442" i="200" s="1"/>
  <c r="O2439" i="200"/>
  <c r="O2446" i="200"/>
  <c r="Q2446" i="200" s="1"/>
  <c r="O2445" i="200"/>
  <c r="O2449" i="200"/>
  <c r="Q2449" i="200" s="1"/>
  <c r="O2448" i="200"/>
  <c r="B2462" i="200"/>
  <c r="D2462" i="200" s="1"/>
  <c r="B2467" i="200"/>
  <c r="D2467" i="200" s="1"/>
  <c r="B2468" i="200"/>
  <c r="D2468" i="200" s="1"/>
  <c r="B2458" i="200"/>
  <c r="B2461" i="200"/>
  <c r="D2461" i="200" s="1"/>
  <c r="B2463" i="200"/>
  <c r="D2463" i="200" s="1"/>
  <c r="B2464" i="200"/>
  <c r="D2464" i="200" s="1"/>
  <c r="B2465" i="200"/>
  <c r="D2465" i="200" s="1"/>
  <c r="B2466" i="200"/>
  <c r="D2466" i="200" s="1"/>
  <c r="B2459" i="200"/>
  <c r="D2459" i="200" s="1"/>
  <c r="B2460" i="200"/>
  <c r="D2460" i="200" s="1"/>
  <c r="L2462" i="200"/>
  <c r="N2462" i="200" s="1"/>
  <c r="I2462" i="200"/>
  <c r="K2462" i="200" s="1"/>
  <c r="F2462" i="200"/>
  <c r="H2462" i="200" s="1"/>
  <c r="L2467" i="200"/>
  <c r="N2467" i="200" s="1"/>
  <c r="I2467" i="200"/>
  <c r="K2467" i="200" s="1"/>
  <c r="F2467" i="200"/>
  <c r="H2467" i="200" s="1"/>
  <c r="K2438" i="200"/>
  <c r="I2450" i="200"/>
  <c r="L2457" i="200"/>
  <c r="D2457" i="200"/>
  <c r="I2457" i="200"/>
  <c r="F2457" i="200"/>
  <c r="E2469" i="200"/>
  <c r="L2461" i="200"/>
  <c r="N2461" i="200" s="1"/>
  <c r="F2461" i="200"/>
  <c r="H2461" i="200" s="1"/>
  <c r="I2461" i="200"/>
  <c r="K2461" i="200" s="1"/>
  <c r="I2465" i="200"/>
  <c r="K2465" i="200" s="1"/>
  <c r="F2465" i="200"/>
  <c r="H2465" i="200" s="1"/>
  <c r="L2465" i="200"/>
  <c r="N2465" i="200" s="1"/>
  <c r="B2476" i="200"/>
  <c r="Q2472" i="200"/>
  <c r="E2479" i="200"/>
  <c r="B2491" i="200"/>
  <c r="E2486" i="200"/>
  <c r="E2476" i="200"/>
  <c r="E2487" i="200"/>
  <c r="E2485" i="200"/>
  <c r="E2481" i="200"/>
  <c r="E2483" i="200"/>
  <c r="E2482" i="200"/>
  <c r="E2484" i="200"/>
  <c r="E2477" i="200"/>
  <c r="E2478" i="200"/>
  <c r="E2480" i="200"/>
  <c r="D2472" i="200"/>
  <c r="F2450" i="200"/>
  <c r="H2438" i="200"/>
  <c r="Q2448" i="200"/>
  <c r="Q2445" i="200"/>
  <c r="L2460" i="200"/>
  <c r="N2460" i="200" s="1"/>
  <c r="I2460" i="200"/>
  <c r="K2460" i="200" s="1"/>
  <c r="F2460" i="200"/>
  <c r="H2460" i="200" s="1"/>
  <c r="I2458" i="200"/>
  <c r="K2458" i="200" s="1"/>
  <c r="D2458" i="200"/>
  <c r="F2458" i="200"/>
  <c r="H2458" i="200" s="1"/>
  <c r="L2458" i="200"/>
  <c r="N2458" i="200" s="1"/>
  <c r="I2463" i="200"/>
  <c r="K2463" i="200" s="1"/>
  <c r="L2463" i="200"/>
  <c r="N2463" i="200" s="1"/>
  <c r="F2463" i="200"/>
  <c r="H2463" i="200" s="1"/>
  <c r="F2468" i="200"/>
  <c r="H2468" i="200" s="1"/>
  <c r="I2468" i="200"/>
  <c r="K2468" i="200" s="1"/>
  <c r="L2468" i="200"/>
  <c r="N2468" i="200" s="1"/>
  <c r="O2443" i="200"/>
  <c r="Q2443" i="200" s="1"/>
  <c r="O2419" i="200"/>
  <c r="Q2419" i="200" s="1"/>
  <c r="Q2431" i="200" s="1"/>
  <c r="I132" i="204" s="1"/>
  <c r="Q2439" i="200"/>
  <c r="O2441" i="200"/>
  <c r="Q2441" i="200" s="1"/>
  <c r="F2466" i="200"/>
  <c r="H2466" i="200" s="1"/>
  <c r="I2466" i="200"/>
  <c r="K2466" i="200" s="1"/>
  <c r="L2466" i="200"/>
  <c r="N2466" i="200" s="1"/>
  <c r="F2459" i="200"/>
  <c r="H2459" i="200" s="1"/>
  <c r="L2459" i="200"/>
  <c r="N2459" i="200" s="1"/>
  <c r="I2459" i="200"/>
  <c r="K2459" i="200" s="1"/>
  <c r="I2464" i="200"/>
  <c r="K2464" i="200" s="1"/>
  <c r="L2464" i="200"/>
  <c r="N2464" i="200" s="1"/>
  <c r="F2464" i="200"/>
  <c r="H2464" i="200" s="1"/>
  <c r="O2440" i="200"/>
  <c r="Q2440" i="200" s="1"/>
  <c r="O2447" i="200"/>
  <c r="Q2447" i="200" s="1"/>
  <c r="L2450" i="200"/>
  <c r="N2438" i="200"/>
  <c r="O2444" i="200"/>
  <c r="Q2444" i="200" s="1"/>
  <c r="I104" i="198"/>
  <c r="O2460" i="200" l="1"/>
  <c r="Q2460" i="200" s="1"/>
  <c r="O2462" i="200"/>
  <c r="Q2462" i="200" s="1"/>
  <c r="O2467" i="200"/>
  <c r="L2478" i="200"/>
  <c r="N2478" i="200" s="1"/>
  <c r="I2478" i="200"/>
  <c r="K2478" i="200" s="1"/>
  <c r="F2478" i="200"/>
  <c r="H2478" i="200" s="1"/>
  <c r="F2483" i="200"/>
  <c r="H2483" i="200" s="1"/>
  <c r="L2483" i="200"/>
  <c r="N2483" i="200" s="1"/>
  <c r="I2483" i="200"/>
  <c r="K2483" i="200" s="1"/>
  <c r="I2476" i="200"/>
  <c r="E2488" i="200"/>
  <c r="F2476" i="200"/>
  <c r="L2476" i="200"/>
  <c r="D2476" i="200"/>
  <c r="O2465" i="200"/>
  <c r="Q2465" i="200" s="1"/>
  <c r="O2468" i="200"/>
  <c r="Q2468" i="200" s="1"/>
  <c r="F2477" i="200"/>
  <c r="H2477" i="200" s="1"/>
  <c r="I2477" i="200"/>
  <c r="K2477" i="200" s="1"/>
  <c r="L2477" i="200"/>
  <c r="N2477" i="200" s="1"/>
  <c r="L2481" i="200"/>
  <c r="N2481" i="200" s="1"/>
  <c r="F2481" i="200"/>
  <c r="H2481" i="200" s="1"/>
  <c r="I2481" i="200"/>
  <c r="K2481" i="200" s="1"/>
  <c r="L2486" i="200"/>
  <c r="N2486" i="200" s="1"/>
  <c r="F2486" i="200"/>
  <c r="H2486" i="200" s="1"/>
  <c r="I2486" i="200"/>
  <c r="K2486" i="200" s="1"/>
  <c r="B2479" i="200"/>
  <c r="B2482" i="200"/>
  <c r="D2482" i="200" s="1"/>
  <c r="B2486" i="200"/>
  <c r="D2486" i="200" s="1"/>
  <c r="B2487" i="200"/>
  <c r="B2478" i="200"/>
  <c r="D2478" i="200" s="1"/>
  <c r="B2485" i="200"/>
  <c r="D2485" i="200" s="1"/>
  <c r="B2481" i="200"/>
  <c r="D2481" i="200" s="1"/>
  <c r="B2480" i="200"/>
  <c r="B2483" i="200"/>
  <c r="D2483" i="200" s="1"/>
  <c r="B2477" i="200"/>
  <c r="D2477" i="200" s="1"/>
  <c r="B2484" i="200"/>
  <c r="D2484" i="200" s="1"/>
  <c r="N2457" i="200"/>
  <c r="L2469" i="200"/>
  <c r="Q2467" i="200"/>
  <c r="O2464" i="200"/>
  <c r="Q2464" i="200" s="1"/>
  <c r="O2466" i="200"/>
  <c r="O2463" i="200"/>
  <c r="Q2463" i="200" s="1"/>
  <c r="O2458" i="200"/>
  <c r="Q2458" i="200" s="1"/>
  <c r="I2484" i="200"/>
  <c r="K2484" i="200" s="1"/>
  <c r="L2484" i="200"/>
  <c r="N2484" i="200" s="1"/>
  <c r="F2484" i="200"/>
  <c r="H2484" i="200" s="1"/>
  <c r="F2485" i="200"/>
  <c r="H2485" i="200" s="1"/>
  <c r="I2485" i="200"/>
  <c r="K2485" i="200" s="1"/>
  <c r="L2485" i="200"/>
  <c r="N2485" i="200" s="1"/>
  <c r="E2498" i="200"/>
  <c r="D2491" i="200"/>
  <c r="E2495" i="200"/>
  <c r="E2505" i="200"/>
  <c r="E2504" i="200"/>
  <c r="B2495" i="200"/>
  <c r="E2501" i="200"/>
  <c r="Q2491" i="200"/>
  <c r="E2506" i="200"/>
  <c r="E2499" i="200"/>
  <c r="B2510" i="200"/>
  <c r="E2500" i="200"/>
  <c r="E2502" i="200"/>
  <c r="E2496" i="200"/>
  <c r="E2503" i="200"/>
  <c r="E2497" i="200"/>
  <c r="F2469" i="200"/>
  <c r="H2457" i="200"/>
  <c r="Q2466" i="200"/>
  <c r="O2459" i="200"/>
  <c r="Q2459" i="200" s="1"/>
  <c r="O2438" i="200"/>
  <c r="Q2438" i="200" s="1"/>
  <c r="Q2450" i="200" s="1"/>
  <c r="I133" i="204" s="1"/>
  <c r="D2480" i="200"/>
  <c r="F2480" i="200"/>
  <c r="H2480" i="200" s="1"/>
  <c r="I2480" i="200"/>
  <c r="K2480" i="200" s="1"/>
  <c r="L2480" i="200"/>
  <c r="N2480" i="200" s="1"/>
  <c r="I2482" i="200"/>
  <c r="K2482" i="200" s="1"/>
  <c r="F2482" i="200"/>
  <c r="H2482" i="200" s="1"/>
  <c r="L2482" i="200"/>
  <c r="N2482" i="200" s="1"/>
  <c r="L2487" i="200"/>
  <c r="N2487" i="200" s="1"/>
  <c r="D2487" i="200"/>
  <c r="F2487" i="200"/>
  <c r="H2487" i="200" s="1"/>
  <c r="I2487" i="200"/>
  <c r="K2487" i="200" s="1"/>
  <c r="I2479" i="200"/>
  <c r="K2479" i="200" s="1"/>
  <c r="F2479" i="200"/>
  <c r="H2479" i="200" s="1"/>
  <c r="L2479" i="200"/>
  <c r="N2479" i="200" s="1"/>
  <c r="D2479" i="200"/>
  <c r="O2461" i="200"/>
  <c r="Q2461" i="200" s="1"/>
  <c r="I2469" i="200"/>
  <c r="K2457" i="200"/>
  <c r="I106" i="198"/>
  <c r="I105" i="198"/>
  <c r="O2484" i="200" l="1"/>
  <c r="Q2484" i="200" s="1"/>
  <c r="O2478" i="200"/>
  <c r="Q2478" i="200" s="1"/>
  <c r="I2502" i="200"/>
  <c r="K2502" i="200" s="1"/>
  <c r="L2502" i="200"/>
  <c r="N2502" i="200" s="1"/>
  <c r="F2502" i="200"/>
  <c r="H2502" i="200" s="1"/>
  <c r="I2506" i="200"/>
  <c r="K2506" i="200" s="1"/>
  <c r="L2506" i="200"/>
  <c r="N2506" i="200" s="1"/>
  <c r="F2506" i="200"/>
  <c r="H2506" i="200" s="1"/>
  <c r="I2504" i="200"/>
  <c r="K2504" i="200" s="1"/>
  <c r="F2504" i="200"/>
  <c r="H2504" i="200" s="1"/>
  <c r="L2504" i="200"/>
  <c r="N2504" i="200" s="1"/>
  <c r="L2498" i="200"/>
  <c r="N2498" i="200" s="1"/>
  <c r="F2498" i="200"/>
  <c r="H2498" i="200" s="1"/>
  <c r="I2498" i="200"/>
  <c r="K2498" i="200" s="1"/>
  <c r="O2485" i="200"/>
  <c r="Q2485" i="200" s="1"/>
  <c r="N2476" i="200"/>
  <c r="L2488" i="200"/>
  <c r="I2497" i="200"/>
  <c r="K2497" i="200" s="1"/>
  <c r="F2497" i="200"/>
  <c r="H2497" i="200" s="1"/>
  <c r="L2497" i="200"/>
  <c r="N2497" i="200" s="1"/>
  <c r="L2500" i="200"/>
  <c r="N2500" i="200" s="1"/>
  <c r="F2500" i="200"/>
  <c r="H2500" i="200" s="1"/>
  <c r="I2500" i="200"/>
  <c r="K2500" i="200" s="1"/>
  <c r="F2505" i="200"/>
  <c r="H2505" i="200" s="1"/>
  <c r="I2505" i="200"/>
  <c r="K2505" i="200" s="1"/>
  <c r="L2505" i="200"/>
  <c r="N2505" i="200" s="1"/>
  <c r="O2481" i="200"/>
  <c r="Q2481" i="200" s="1"/>
  <c r="H2476" i="200"/>
  <c r="F2488" i="200"/>
  <c r="O2487" i="200"/>
  <c r="Q2487" i="200" s="1"/>
  <c r="O2457" i="200"/>
  <c r="Q2457" i="200" s="1"/>
  <c r="Q2469" i="200" s="1"/>
  <c r="I134" i="204" s="1"/>
  <c r="L2503" i="200"/>
  <c r="N2503" i="200" s="1"/>
  <c r="F2503" i="200"/>
  <c r="H2503" i="200" s="1"/>
  <c r="I2503" i="200"/>
  <c r="K2503" i="200" s="1"/>
  <c r="B2529" i="200"/>
  <c r="E2514" i="200"/>
  <c r="E2521" i="200"/>
  <c r="E2525" i="200"/>
  <c r="D2510" i="200"/>
  <c r="Q2510" i="200"/>
  <c r="E2520" i="200"/>
  <c r="E2524" i="200"/>
  <c r="E2522" i="200"/>
  <c r="E2523" i="200"/>
  <c r="E2519" i="200"/>
  <c r="E2516" i="200"/>
  <c r="E2518" i="200"/>
  <c r="E2517" i="200"/>
  <c r="B2514" i="200"/>
  <c r="E2515" i="200"/>
  <c r="L2501" i="200"/>
  <c r="N2501" i="200" s="1"/>
  <c r="F2501" i="200"/>
  <c r="H2501" i="200" s="1"/>
  <c r="I2501" i="200"/>
  <c r="K2501" i="200" s="1"/>
  <c r="D2495" i="200"/>
  <c r="I2495" i="200"/>
  <c r="E2507" i="200"/>
  <c r="F2495" i="200"/>
  <c r="L2495" i="200"/>
  <c r="O2486" i="200"/>
  <c r="Q2486" i="200" s="1"/>
  <c r="O2479" i="200"/>
  <c r="Q2479" i="200" s="1"/>
  <c r="O2482" i="200"/>
  <c r="Q2482" i="200" s="1"/>
  <c r="O2480" i="200"/>
  <c r="Q2480" i="200" s="1"/>
  <c r="I2496" i="200"/>
  <c r="K2496" i="200" s="1"/>
  <c r="F2496" i="200"/>
  <c r="H2496" i="200" s="1"/>
  <c r="L2496" i="200"/>
  <c r="N2496" i="200" s="1"/>
  <c r="I2499" i="200"/>
  <c r="K2499" i="200" s="1"/>
  <c r="F2499" i="200"/>
  <c r="H2499" i="200" s="1"/>
  <c r="L2499" i="200"/>
  <c r="N2499" i="200" s="1"/>
  <c r="B2499" i="200"/>
  <c r="D2499" i="200" s="1"/>
  <c r="B2498" i="200"/>
  <c r="D2498" i="200" s="1"/>
  <c r="B2496" i="200"/>
  <c r="D2496" i="200" s="1"/>
  <c r="B2506" i="200"/>
  <c r="D2506" i="200" s="1"/>
  <c r="B2497" i="200"/>
  <c r="D2497" i="200" s="1"/>
  <c r="B2500" i="200"/>
  <c r="D2500" i="200" s="1"/>
  <c r="B2501" i="200"/>
  <c r="D2501" i="200" s="1"/>
  <c r="B2505" i="200"/>
  <c r="D2505" i="200" s="1"/>
  <c r="B2503" i="200"/>
  <c r="D2503" i="200" s="1"/>
  <c r="B2502" i="200"/>
  <c r="D2502" i="200" s="1"/>
  <c r="B2504" i="200"/>
  <c r="D2504" i="200" s="1"/>
  <c r="O2477" i="200"/>
  <c r="Q2477" i="200" s="1"/>
  <c r="K2476" i="200"/>
  <c r="I2488" i="200"/>
  <c r="O2483" i="200"/>
  <c r="Q2483" i="200" s="1"/>
  <c r="I107" i="198"/>
  <c r="O2506" i="200" l="1"/>
  <c r="Q2506" i="200" s="1"/>
  <c r="O2502" i="200"/>
  <c r="Q2502" i="200" s="1"/>
  <c r="K2495" i="200"/>
  <c r="I2507" i="200"/>
  <c r="L2518" i="200"/>
  <c r="N2518" i="200" s="1"/>
  <c r="I2518" i="200"/>
  <c r="K2518" i="200" s="1"/>
  <c r="F2518" i="200"/>
  <c r="H2518" i="200" s="1"/>
  <c r="F2522" i="200"/>
  <c r="H2522" i="200" s="1"/>
  <c r="I2522" i="200"/>
  <c r="K2522" i="200" s="1"/>
  <c r="L2522" i="200"/>
  <c r="N2522" i="200" s="1"/>
  <c r="B2548" i="200"/>
  <c r="E2537" i="200"/>
  <c r="B2533" i="200"/>
  <c r="Q2529" i="200"/>
  <c r="E2533" i="200"/>
  <c r="E2539" i="200"/>
  <c r="E2534" i="200"/>
  <c r="E2542" i="200"/>
  <c r="E2544" i="200"/>
  <c r="E2538" i="200"/>
  <c r="E2543" i="200"/>
  <c r="D2529" i="200"/>
  <c r="E2541" i="200"/>
  <c r="E2540" i="200"/>
  <c r="E2535" i="200"/>
  <c r="E2536" i="200"/>
  <c r="L2507" i="200"/>
  <c r="N2495" i="200"/>
  <c r="F2515" i="200"/>
  <c r="H2515" i="200" s="1"/>
  <c r="L2515" i="200"/>
  <c r="N2515" i="200" s="1"/>
  <c r="I2515" i="200"/>
  <c r="K2515" i="200" s="1"/>
  <c r="I2516" i="200"/>
  <c r="K2516" i="200" s="1"/>
  <c r="L2516" i="200"/>
  <c r="N2516" i="200" s="1"/>
  <c r="F2516" i="200"/>
  <c r="H2516" i="200" s="1"/>
  <c r="L2524" i="200"/>
  <c r="N2524" i="200" s="1"/>
  <c r="F2524" i="200"/>
  <c r="H2524" i="200" s="1"/>
  <c r="I2524" i="200"/>
  <c r="K2524" i="200" s="1"/>
  <c r="I2525" i="200"/>
  <c r="K2525" i="200" s="1"/>
  <c r="F2525" i="200"/>
  <c r="H2525" i="200" s="1"/>
  <c r="L2525" i="200"/>
  <c r="N2525" i="200" s="1"/>
  <c r="O2476" i="200"/>
  <c r="Q2476" i="200" s="1"/>
  <c r="Q2488" i="200" s="1"/>
  <c r="O2505" i="200"/>
  <c r="Q2505" i="200" s="1"/>
  <c r="O2498" i="200"/>
  <c r="Q2498" i="200" s="1"/>
  <c r="O2499" i="200"/>
  <c r="Q2499" i="200" s="1"/>
  <c r="O2496" i="200"/>
  <c r="Q2496" i="200" s="1"/>
  <c r="F2507" i="200"/>
  <c r="H2495" i="200"/>
  <c r="B2523" i="200"/>
  <c r="D2523" i="200" s="1"/>
  <c r="B2520" i="200"/>
  <c r="D2520" i="200" s="1"/>
  <c r="B2516" i="200"/>
  <c r="D2516" i="200" s="1"/>
  <c r="B2519" i="200"/>
  <c r="D2519" i="200" s="1"/>
  <c r="B2524" i="200"/>
  <c r="D2524" i="200" s="1"/>
  <c r="B2522" i="200"/>
  <c r="D2522" i="200" s="1"/>
  <c r="B2515" i="200"/>
  <c r="D2515" i="200" s="1"/>
  <c r="B2518" i="200"/>
  <c r="D2518" i="200" s="1"/>
  <c r="B2521" i="200"/>
  <c r="D2521" i="200" s="1"/>
  <c r="B2525" i="200"/>
  <c r="D2525" i="200" s="1"/>
  <c r="B2517" i="200"/>
  <c r="D2517" i="200" s="1"/>
  <c r="F2519" i="200"/>
  <c r="H2519" i="200" s="1"/>
  <c r="L2519" i="200"/>
  <c r="N2519" i="200" s="1"/>
  <c r="I2519" i="200"/>
  <c r="K2519" i="200" s="1"/>
  <c r="L2520" i="200"/>
  <c r="N2520" i="200" s="1"/>
  <c r="I2520" i="200"/>
  <c r="K2520" i="200" s="1"/>
  <c r="F2520" i="200"/>
  <c r="H2520" i="200" s="1"/>
  <c r="I2521" i="200"/>
  <c r="K2521" i="200" s="1"/>
  <c r="F2521" i="200"/>
  <c r="H2521" i="200" s="1"/>
  <c r="L2521" i="200"/>
  <c r="N2521" i="200" s="1"/>
  <c r="O2503" i="200"/>
  <c r="Q2503" i="200" s="1"/>
  <c r="O2504" i="200"/>
  <c r="Q2504" i="200" s="1"/>
  <c r="O2501" i="200"/>
  <c r="Q2501" i="200" s="1"/>
  <c r="I2517" i="200"/>
  <c r="K2517" i="200" s="1"/>
  <c r="F2517" i="200"/>
  <c r="H2517" i="200" s="1"/>
  <c r="L2517" i="200"/>
  <c r="N2517" i="200" s="1"/>
  <c r="I2523" i="200"/>
  <c r="K2523" i="200" s="1"/>
  <c r="L2523" i="200"/>
  <c r="N2523" i="200" s="1"/>
  <c r="F2523" i="200"/>
  <c r="H2523" i="200" s="1"/>
  <c r="D2514" i="200"/>
  <c r="E2526" i="200"/>
  <c r="L2514" i="200"/>
  <c r="I2514" i="200"/>
  <c r="F2514" i="200"/>
  <c r="O2500" i="200"/>
  <c r="Q2500" i="200" s="1"/>
  <c r="O2497" i="200"/>
  <c r="Q2497" i="200" s="1"/>
  <c r="I135" i="204"/>
  <c r="I109" i="198"/>
  <c r="I108" i="198"/>
  <c r="O2495" i="200" l="1"/>
  <c r="Q2495" i="200" s="1"/>
  <c r="O2525" i="200"/>
  <c r="Q2525" i="200" s="1"/>
  <c r="O2515" i="200"/>
  <c r="Q2515" i="200" s="1"/>
  <c r="O2518" i="200"/>
  <c r="Q2518" i="200" s="1"/>
  <c r="O2520" i="200"/>
  <c r="Q2520" i="200" s="1"/>
  <c r="L2526" i="200"/>
  <c r="N2514" i="200"/>
  <c r="O2516" i="200"/>
  <c r="Q2516" i="200" s="1"/>
  <c r="F2541" i="200"/>
  <c r="H2541" i="200" s="1"/>
  <c r="L2541" i="200"/>
  <c r="N2541" i="200" s="1"/>
  <c r="I2541" i="200"/>
  <c r="K2541" i="200" s="1"/>
  <c r="F2544" i="200"/>
  <c r="H2544" i="200" s="1"/>
  <c r="I2544" i="200"/>
  <c r="K2544" i="200" s="1"/>
  <c r="L2544" i="200"/>
  <c r="N2544" i="200" s="1"/>
  <c r="L2533" i="200"/>
  <c r="F2533" i="200"/>
  <c r="D2533" i="200"/>
  <c r="I2533" i="200"/>
  <c r="E2560" i="200"/>
  <c r="B2567" i="200"/>
  <c r="E2563" i="200"/>
  <c r="B2552" i="200"/>
  <c r="E2562" i="200"/>
  <c r="E2555" i="200"/>
  <c r="E2559" i="200"/>
  <c r="E2561" i="200"/>
  <c r="E2558" i="200"/>
  <c r="E2552" i="200"/>
  <c r="E2553" i="200"/>
  <c r="E2557" i="200"/>
  <c r="E2554" i="200"/>
  <c r="Q2548" i="200"/>
  <c r="D2548" i="200"/>
  <c r="E2556" i="200"/>
  <c r="I2536" i="200"/>
  <c r="K2536" i="200" s="1"/>
  <c r="F2536" i="200"/>
  <c r="H2536" i="200" s="1"/>
  <c r="L2536" i="200"/>
  <c r="N2536" i="200" s="1"/>
  <c r="F2542" i="200"/>
  <c r="H2542" i="200" s="1"/>
  <c r="I2542" i="200"/>
  <c r="K2542" i="200" s="1"/>
  <c r="L2542" i="200"/>
  <c r="N2542" i="200" s="1"/>
  <c r="F2526" i="200"/>
  <c r="H2514" i="200"/>
  <c r="O2521" i="200"/>
  <c r="Q2521" i="200" s="1"/>
  <c r="O2519" i="200"/>
  <c r="Q2519" i="200" s="1"/>
  <c r="Q2507" i="200"/>
  <c r="O2524" i="200"/>
  <c r="Q2524" i="200" s="1"/>
  <c r="I2535" i="200"/>
  <c r="K2535" i="200" s="1"/>
  <c r="L2535" i="200"/>
  <c r="N2535" i="200" s="1"/>
  <c r="F2535" i="200"/>
  <c r="H2535" i="200" s="1"/>
  <c r="F2543" i="200"/>
  <c r="H2543" i="200" s="1"/>
  <c r="L2543" i="200"/>
  <c r="N2543" i="200" s="1"/>
  <c r="I2543" i="200"/>
  <c r="K2543" i="200" s="1"/>
  <c r="E2545" i="200"/>
  <c r="I2534" i="200"/>
  <c r="K2534" i="200" s="1"/>
  <c r="L2534" i="200"/>
  <c r="N2534" i="200" s="1"/>
  <c r="F2534" i="200"/>
  <c r="H2534" i="200" s="1"/>
  <c r="B2536" i="200"/>
  <c r="D2536" i="200" s="1"/>
  <c r="B2534" i="200"/>
  <c r="D2534" i="200" s="1"/>
  <c r="B2541" i="200"/>
  <c r="D2541" i="200" s="1"/>
  <c r="B2535" i="200"/>
  <c r="D2535" i="200" s="1"/>
  <c r="B2543" i="200"/>
  <c r="D2543" i="200" s="1"/>
  <c r="B2540" i="200"/>
  <c r="D2540" i="200" s="1"/>
  <c r="B2538" i="200"/>
  <c r="D2538" i="200" s="1"/>
  <c r="B2537" i="200"/>
  <c r="D2537" i="200" s="1"/>
  <c r="B2544" i="200"/>
  <c r="D2544" i="200" s="1"/>
  <c r="B2542" i="200"/>
  <c r="D2542" i="200" s="1"/>
  <c r="B2539" i="200"/>
  <c r="D2539" i="200" s="1"/>
  <c r="I2526" i="200"/>
  <c r="K2514" i="200"/>
  <c r="O2523" i="200"/>
  <c r="Q2523" i="200" s="1"/>
  <c r="O2517" i="200"/>
  <c r="Q2517" i="200" s="1"/>
  <c r="I2540" i="200"/>
  <c r="K2540" i="200" s="1"/>
  <c r="F2540" i="200"/>
  <c r="H2540" i="200" s="1"/>
  <c r="L2540" i="200"/>
  <c r="N2540" i="200" s="1"/>
  <c r="L2538" i="200"/>
  <c r="N2538" i="200" s="1"/>
  <c r="F2538" i="200"/>
  <c r="H2538" i="200" s="1"/>
  <c r="I2538" i="200"/>
  <c r="K2538" i="200" s="1"/>
  <c r="L2539" i="200"/>
  <c r="N2539" i="200" s="1"/>
  <c r="F2539" i="200"/>
  <c r="H2539" i="200" s="1"/>
  <c r="I2539" i="200"/>
  <c r="K2539" i="200" s="1"/>
  <c r="I2537" i="200"/>
  <c r="K2537" i="200" s="1"/>
  <c r="F2537" i="200"/>
  <c r="H2537" i="200" s="1"/>
  <c r="L2537" i="200"/>
  <c r="N2537" i="200" s="1"/>
  <c r="O2522" i="200"/>
  <c r="Q2522" i="200" s="1"/>
  <c r="I136" i="204"/>
  <c r="I110" i="198"/>
  <c r="O2514" i="200" l="1"/>
  <c r="Q2514" i="200" s="1"/>
  <c r="O2535" i="200"/>
  <c r="Q2535" i="200" s="1"/>
  <c r="O2534" i="200"/>
  <c r="Q2534" i="200" s="1"/>
  <c r="O2536" i="200"/>
  <c r="Q2536" i="200" s="1"/>
  <c r="I2556" i="200"/>
  <c r="K2556" i="200" s="1"/>
  <c r="L2556" i="200"/>
  <c r="N2556" i="200" s="1"/>
  <c r="F2556" i="200"/>
  <c r="H2556" i="200" s="1"/>
  <c r="I2557" i="200"/>
  <c r="K2557" i="200" s="1"/>
  <c r="L2557" i="200"/>
  <c r="N2557" i="200" s="1"/>
  <c r="F2557" i="200"/>
  <c r="H2557" i="200" s="1"/>
  <c r="I2561" i="200"/>
  <c r="K2561" i="200" s="1"/>
  <c r="L2561" i="200"/>
  <c r="N2561" i="200" s="1"/>
  <c r="F2561" i="200"/>
  <c r="H2561" i="200" s="1"/>
  <c r="B2563" i="200"/>
  <c r="D2563" i="200" s="1"/>
  <c r="B2557" i="200"/>
  <c r="D2557" i="200" s="1"/>
  <c r="B2561" i="200"/>
  <c r="D2561" i="200" s="1"/>
  <c r="B2559" i="200"/>
  <c r="D2559" i="200" s="1"/>
  <c r="B2553" i="200"/>
  <c r="D2553" i="200" s="1"/>
  <c r="B2560" i="200"/>
  <c r="B2562" i="200"/>
  <c r="D2562" i="200" s="1"/>
  <c r="B2558" i="200"/>
  <c r="D2558" i="200" s="1"/>
  <c r="B2555" i="200"/>
  <c r="D2555" i="200" s="1"/>
  <c r="B2554" i="200"/>
  <c r="B2556" i="200"/>
  <c r="D2556" i="200" s="1"/>
  <c r="K2533" i="200"/>
  <c r="I2545" i="200"/>
  <c r="O2538" i="200"/>
  <c r="Q2538" i="200" s="1"/>
  <c r="Q2526" i="200"/>
  <c r="I137" i="204" s="1"/>
  <c r="I2553" i="200"/>
  <c r="K2553" i="200" s="1"/>
  <c r="F2553" i="200"/>
  <c r="H2553" i="200" s="1"/>
  <c r="L2553" i="200"/>
  <c r="N2553" i="200" s="1"/>
  <c r="L2559" i="200"/>
  <c r="N2559" i="200" s="1"/>
  <c r="F2559" i="200"/>
  <c r="H2559" i="200" s="1"/>
  <c r="I2559" i="200"/>
  <c r="K2559" i="200" s="1"/>
  <c r="I2563" i="200"/>
  <c r="K2563" i="200" s="1"/>
  <c r="L2563" i="200"/>
  <c r="N2563" i="200" s="1"/>
  <c r="F2563" i="200"/>
  <c r="H2563" i="200" s="1"/>
  <c r="O2540" i="200"/>
  <c r="Q2540" i="200" s="1"/>
  <c r="O2539" i="200"/>
  <c r="Q2539" i="200" s="1"/>
  <c r="O2542" i="200"/>
  <c r="Q2542" i="200" s="1"/>
  <c r="E2564" i="200"/>
  <c r="I2552" i="200"/>
  <c r="L2552" i="200"/>
  <c r="F2552" i="200"/>
  <c r="D2552" i="200"/>
  <c r="I2555" i="200"/>
  <c r="K2555" i="200" s="1"/>
  <c r="F2555" i="200"/>
  <c r="H2555" i="200" s="1"/>
  <c r="L2555" i="200"/>
  <c r="N2555" i="200" s="1"/>
  <c r="B2586" i="200"/>
  <c r="E2574" i="200"/>
  <c r="E2571" i="200"/>
  <c r="E2581" i="200"/>
  <c r="Q2567" i="200"/>
  <c r="B2571" i="200"/>
  <c r="D2567" i="200"/>
  <c r="E2580" i="200"/>
  <c r="E2578" i="200"/>
  <c r="E2572" i="200"/>
  <c r="E2575" i="200"/>
  <c r="E2573" i="200"/>
  <c r="E2582" i="200"/>
  <c r="E2577" i="200"/>
  <c r="E2576" i="200"/>
  <c r="E2579" i="200"/>
  <c r="H2533" i="200"/>
  <c r="F2545" i="200"/>
  <c r="O2541" i="200"/>
  <c r="Q2541" i="200" s="1"/>
  <c r="O2537" i="200"/>
  <c r="Q2537" i="200" s="1"/>
  <c r="O2543" i="200"/>
  <c r="Q2543" i="200" s="1"/>
  <c r="F2554" i="200"/>
  <c r="H2554" i="200" s="1"/>
  <c r="I2554" i="200"/>
  <c r="K2554" i="200" s="1"/>
  <c r="D2554" i="200"/>
  <c r="L2554" i="200"/>
  <c r="N2554" i="200" s="1"/>
  <c r="F2558" i="200"/>
  <c r="H2558" i="200" s="1"/>
  <c r="I2558" i="200"/>
  <c r="K2558" i="200" s="1"/>
  <c r="L2558" i="200"/>
  <c r="N2558" i="200" s="1"/>
  <c r="I2562" i="200"/>
  <c r="K2562" i="200" s="1"/>
  <c r="L2562" i="200"/>
  <c r="N2562" i="200" s="1"/>
  <c r="F2562" i="200"/>
  <c r="H2562" i="200" s="1"/>
  <c r="F2560" i="200"/>
  <c r="H2560" i="200" s="1"/>
  <c r="L2560" i="200"/>
  <c r="N2560" i="200" s="1"/>
  <c r="I2560" i="200"/>
  <c r="K2560" i="200" s="1"/>
  <c r="D2560" i="200"/>
  <c r="N2533" i="200"/>
  <c r="L2545" i="200"/>
  <c r="O2544" i="200"/>
  <c r="Q2544" i="200" s="1"/>
  <c r="I111" i="198"/>
  <c r="O2562" i="200" l="1"/>
  <c r="O2556" i="200"/>
  <c r="O2563" i="200"/>
  <c r="Q2563" i="200" s="1"/>
  <c r="O2553" i="200"/>
  <c r="Q2553" i="200" s="1"/>
  <c r="F2579" i="200"/>
  <c r="H2579" i="200" s="1"/>
  <c r="L2579" i="200"/>
  <c r="N2579" i="200" s="1"/>
  <c r="I2579" i="200"/>
  <c r="K2579" i="200" s="1"/>
  <c r="F2573" i="200"/>
  <c r="H2573" i="200" s="1"/>
  <c r="I2573" i="200"/>
  <c r="K2573" i="200" s="1"/>
  <c r="L2573" i="200"/>
  <c r="N2573" i="200" s="1"/>
  <c r="F2580" i="200"/>
  <c r="H2580" i="200" s="1"/>
  <c r="I2580" i="200"/>
  <c r="K2580" i="200" s="1"/>
  <c r="L2580" i="200"/>
  <c r="N2580" i="200" s="1"/>
  <c r="L2581" i="200"/>
  <c r="N2581" i="200" s="1"/>
  <c r="I2581" i="200"/>
  <c r="K2581" i="200" s="1"/>
  <c r="F2581" i="200"/>
  <c r="H2581" i="200" s="1"/>
  <c r="Q2562" i="200"/>
  <c r="Q2556" i="200"/>
  <c r="I2576" i="200"/>
  <c r="K2576" i="200" s="1"/>
  <c r="L2576" i="200"/>
  <c r="N2576" i="200" s="1"/>
  <c r="F2576" i="200"/>
  <c r="H2576" i="200" s="1"/>
  <c r="I2575" i="200"/>
  <c r="K2575" i="200" s="1"/>
  <c r="F2575" i="200"/>
  <c r="H2575" i="200" s="1"/>
  <c r="L2575" i="200"/>
  <c r="N2575" i="200" s="1"/>
  <c r="E2583" i="200"/>
  <c r="D2571" i="200"/>
  <c r="F2571" i="200"/>
  <c r="I2571" i="200"/>
  <c r="L2571" i="200"/>
  <c r="F2564" i="200"/>
  <c r="H2552" i="200"/>
  <c r="O2559" i="200"/>
  <c r="O2554" i="200"/>
  <c r="Q2554" i="200" s="1"/>
  <c r="I2577" i="200"/>
  <c r="K2577" i="200" s="1"/>
  <c r="F2577" i="200"/>
  <c r="H2577" i="200" s="1"/>
  <c r="L2577" i="200"/>
  <c r="N2577" i="200" s="1"/>
  <c r="F2572" i="200"/>
  <c r="H2572" i="200" s="1"/>
  <c r="I2572" i="200"/>
  <c r="K2572" i="200" s="1"/>
  <c r="L2572" i="200"/>
  <c r="N2572" i="200" s="1"/>
  <c r="B2580" i="200"/>
  <c r="D2580" i="200" s="1"/>
  <c r="B2577" i="200"/>
  <c r="D2577" i="200" s="1"/>
  <c r="B2581" i="200"/>
  <c r="D2581" i="200" s="1"/>
  <c r="B2574" i="200"/>
  <c r="D2574" i="200" s="1"/>
  <c r="B2576" i="200"/>
  <c r="D2576" i="200" s="1"/>
  <c r="B2579" i="200"/>
  <c r="D2579" i="200" s="1"/>
  <c r="B2572" i="200"/>
  <c r="D2572" i="200" s="1"/>
  <c r="B2573" i="200"/>
  <c r="D2573" i="200" s="1"/>
  <c r="B2575" i="200"/>
  <c r="D2575" i="200" s="1"/>
  <c r="B2578" i="200"/>
  <c r="D2578" i="200" s="1"/>
  <c r="B2582" i="200"/>
  <c r="D2582" i="200" s="1"/>
  <c r="I2574" i="200"/>
  <c r="K2574" i="200" s="1"/>
  <c r="L2574" i="200"/>
  <c r="N2574" i="200" s="1"/>
  <c r="F2574" i="200"/>
  <c r="H2574" i="200" s="1"/>
  <c r="O2555" i="200"/>
  <c r="Q2555" i="200" s="1"/>
  <c r="L2564" i="200"/>
  <c r="N2552" i="200"/>
  <c r="O2558" i="200"/>
  <c r="O2560" i="200"/>
  <c r="Q2560" i="200" s="1"/>
  <c r="O2533" i="200"/>
  <c r="Q2533" i="200" s="1"/>
  <c r="Q2545" i="200" s="1"/>
  <c r="I138" i="204" s="1"/>
  <c r="I2582" i="200"/>
  <c r="K2582" i="200" s="1"/>
  <c r="L2582" i="200"/>
  <c r="N2582" i="200" s="1"/>
  <c r="F2582" i="200"/>
  <c r="H2582" i="200" s="1"/>
  <c r="L2578" i="200"/>
  <c r="N2578" i="200" s="1"/>
  <c r="I2578" i="200"/>
  <c r="K2578" i="200" s="1"/>
  <c r="F2578" i="200"/>
  <c r="H2578" i="200" s="1"/>
  <c r="E2600" i="200"/>
  <c r="B2605" i="200"/>
  <c r="E2593" i="200"/>
  <c r="E2590" i="200"/>
  <c r="Q2586" i="200"/>
  <c r="E2599" i="200"/>
  <c r="E2594" i="200"/>
  <c r="E2591" i="200"/>
  <c r="D2586" i="200"/>
  <c r="E2597" i="200"/>
  <c r="E2595" i="200"/>
  <c r="E2601" i="200"/>
  <c r="E2598" i="200"/>
  <c r="B2590" i="200"/>
  <c r="E2596" i="200"/>
  <c r="E2592" i="200"/>
  <c r="I2564" i="200"/>
  <c r="K2552" i="200"/>
  <c r="Q2559" i="200"/>
  <c r="Q2558" i="200"/>
  <c r="O2561" i="200"/>
  <c r="Q2561" i="200" s="1"/>
  <c r="O2557" i="200"/>
  <c r="Q2557" i="200" s="1"/>
  <c r="I112" i="198"/>
  <c r="O2579" i="200" l="1"/>
  <c r="Q2579" i="200" s="1"/>
  <c r="O2573" i="200"/>
  <c r="Q2573" i="200" s="1"/>
  <c r="O2575" i="200"/>
  <c r="Q2575" i="200" s="1"/>
  <c r="O2580" i="200"/>
  <c r="Q2580" i="200" s="1"/>
  <c r="L2592" i="200"/>
  <c r="N2592" i="200" s="1"/>
  <c r="F2592" i="200"/>
  <c r="H2592" i="200" s="1"/>
  <c r="I2592" i="200"/>
  <c r="K2592" i="200" s="1"/>
  <c r="I2601" i="200"/>
  <c r="K2601" i="200" s="1"/>
  <c r="L2601" i="200"/>
  <c r="N2601" i="200" s="1"/>
  <c r="F2601" i="200"/>
  <c r="H2601" i="200" s="1"/>
  <c r="I2591" i="200"/>
  <c r="K2591" i="200" s="1"/>
  <c r="L2591" i="200"/>
  <c r="N2591" i="200" s="1"/>
  <c r="F2591" i="200"/>
  <c r="H2591" i="200" s="1"/>
  <c r="L2590" i="200"/>
  <c r="D2590" i="200"/>
  <c r="I2590" i="200"/>
  <c r="F2590" i="200"/>
  <c r="E2602" i="200"/>
  <c r="O2578" i="200"/>
  <c r="Q2578" i="200" s="1"/>
  <c r="O2582" i="200"/>
  <c r="Q2582" i="200" s="1"/>
  <c r="O2572" i="200"/>
  <c r="Q2572" i="200" s="1"/>
  <c r="K2571" i="200"/>
  <c r="I2583" i="200"/>
  <c r="O2576" i="200"/>
  <c r="Q2576" i="200" s="1"/>
  <c r="F2596" i="200"/>
  <c r="H2596" i="200" s="1"/>
  <c r="L2596" i="200"/>
  <c r="N2596" i="200" s="1"/>
  <c r="I2596" i="200"/>
  <c r="K2596" i="200" s="1"/>
  <c r="F2594" i="200"/>
  <c r="H2594" i="200" s="1"/>
  <c r="L2594" i="200"/>
  <c r="N2594" i="200" s="1"/>
  <c r="I2594" i="200"/>
  <c r="K2594" i="200" s="1"/>
  <c r="I2593" i="200"/>
  <c r="K2593" i="200" s="1"/>
  <c r="L2593" i="200"/>
  <c r="N2593" i="200" s="1"/>
  <c r="F2593" i="200"/>
  <c r="H2593" i="200" s="1"/>
  <c r="O2552" i="200"/>
  <c r="Q2552" i="200" s="1"/>
  <c r="Q2564" i="200" s="1"/>
  <c r="I139" i="204" s="1"/>
  <c r="F2583" i="200"/>
  <c r="H2571" i="200"/>
  <c r="I2595" i="200"/>
  <c r="K2595" i="200" s="1"/>
  <c r="L2595" i="200"/>
  <c r="N2595" i="200" s="1"/>
  <c r="F2595" i="200"/>
  <c r="H2595" i="200" s="1"/>
  <c r="B2598" i="200"/>
  <c r="D2598" i="200" s="1"/>
  <c r="B2600" i="200"/>
  <c r="B2596" i="200"/>
  <c r="D2596" i="200" s="1"/>
  <c r="B2592" i="200"/>
  <c r="D2592" i="200" s="1"/>
  <c r="B2595" i="200"/>
  <c r="D2595" i="200" s="1"/>
  <c r="B2591" i="200"/>
  <c r="D2591" i="200" s="1"/>
  <c r="B2601" i="200"/>
  <c r="D2601" i="200" s="1"/>
  <c r="B2599" i="200"/>
  <c r="D2599" i="200" s="1"/>
  <c r="B2594" i="200"/>
  <c r="D2594" i="200" s="1"/>
  <c r="B2597" i="200"/>
  <c r="D2597" i="200" s="1"/>
  <c r="B2593" i="200"/>
  <c r="D2593" i="200" s="1"/>
  <c r="I2597" i="200"/>
  <c r="K2597" i="200" s="1"/>
  <c r="L2597" i="200"/>
  <c r="N2597" i="200" s="1"/>
  <c r="F2597" i="200"/>
  <c r="H2597" i="200" s="1"/>
  <c r="I2599" i="200"/>
  <c r="K2599" i="200" s="1"/>
  <c r="F2599" i="200"/>
  <c r="H2599" i="200" s="1"/>
  <c r="L2599" i="200"/>
  <c r="N2599" i="200" s="1"/>
  <c r="E2619" i="200"/>
  <c r="E2616" i="200"/>
  <c r="E2613" i="200"/>
  <c r="B2624" i="200"/>
  <c r="E2615" i="200"/>
  <c r="E2612" i="200"/>
  <c r="D2605" i="200"/>
  <c r="Q2605" i="200"/>
  <c r="E2618" i="200"/>
  <c r="E2611" i="200"/>
  <c r="B2609" i="200"/>
  <c r="E2610" i="200"/>
  <c r="E2609" i="200"/>
  <c r="E2614" i="200"/>
  <c r="E2620" i="200"/>
  <c r="E2617" i="200"/>
  <c r="O2581" i="200"/>
  <c r="Q2581" i="200" s="1"/>
  <c r="F2598" i="200"/>
  <c r="H2598" i="200" s="1"/>
  <c r="L2598" i="200"/>
  <c r="N2598" i="200" s="1"/>
  <c r="I2598" i="200"/>
  <c r="K2598" i="200" s="1"/>
  <c r="I2600" i="200"/>
  <c r="K2600" i="200" s="1"/>
  <c r="F2600" i="200"/>
  <c r="H2600" i="200" s="1"/>
  <c r="L2600" i="200"/>
  <c r="N2600" i="200" s="1"/>
  <c r="D2600" i="200"/>
  <c r="O2574" i="200"/>
  <c r="Q2574" i="200" s="1"/>
  <c r="O2577" i="200"/>
  <c r="Q2577" i="200" s="1"/>
  <c r="N2571" i="200"/>
  <c r="L2583" i="200"/>
  <c r="I113" i="198"/>
  <c r="O2601" i="200" l="1"/>
  <c r="Q2601" i="200" s="1"/>
  <c r="O2598" i="200"/>
  <c r="Q2598" i="200" s="1"/>
  <c r="O2596" i="200"/>
  <c r="Q2596" i="200" s="1"/>
  <c r="O2591" i="200"/>
  <c r="Q2591" i="200" s="1"/>
  <c r="F2620" i="200"/>
  <c r="H2620" i="200" s="1"/>
  <c r="I2620" i="200"/>
  <c r="K2620" i="200" s="1"/>
  <c r="L2620" i="200"/>
  <c r="N2620" i="200" s="1"/>
  <c r="B2620" i="200"/>
  <c r="D2620" i="200" s="1"/>
  <c r="B2613" i="200"/>
  <c r="D2613" i="200" s="1"/>
  <c r="B2619" i="200"/>
  <c r="B2616" i="200"/>
  <c r="D2616" i="200" s="1"/>
  <c r="B2614" i="200"/>
  <c r="D2614" i="200" s="1"/>
  <c r="B2615" i="200"/>
  <c r="D2615" i="200" s="1"/>
  <c r="B2611" i="200"/>
  <c r="B2617" i="200"/>
  <c r="D2617" i="200" s="1"/>
  <c r="B2618" i="200"/>
  <c r="D2618" i="200" s="1"/>
  <c r="B2612" i="200"/>
  <c r="D2612" i="200" s="1"/>
  <c r="B2610" i="200"/>
  <c r="L2613" i="200"/>
  <c r="N2613" i="200" s="1"/>
  <c r="F2613" i="200"/>
  <c r="H2613" i="200" s="1"/>
  <c r="I2613" i="200"/>
  <c r="K2613" i="200" s="1"/>
  <c r="O2597" i="200"/>
  <c r="O2593" i="200"/>
  <c r="O2594" i="200"/>
  <c r="Q2594" i="200" s="1"/>
  <c r="I2614" i="200"/>
  <c r="K2614" i="200" s="1"/>
  <c r="L2614" i="200"/>
  <c r="N2614" i="200" s="1"/>
  <c r="F2614" i="200"/>
  <c r="H2614" i="200" s="1"/>
  <c r="F2611" i="200"/>
  <c r="H2611" i="200" s="1"/>
  <c r="I2611" i="200"/>
  <c r="K2611" i="200" s="1"/>
  <c r="D2611" i="200"/>
  <c r="L2611" i="200"/>
  <c r="N2611" i="200" s="1"/>
  <c r="F2612" i="200"/>
  <c r="H2612" i="200" s="1"/>
  <c r="I2612" i="200"/>
  <c r="K2612" i="200" s="1"/>
  <c r="L2612" i="200"/>
  <c r="N2612" i="200" s="1"/>
  <c r="F2616" i="200"/>
  <c r="H2616" i="200" s="1"/>
  <c r="I2616" i="200"/>
  <c r="K2616" i="200" s="1"/>
  <c r="L2616" i="200"/>
  <c r="N2616" i="200" s="1"/>
  <c r="O2599" i="200"/>
  <c r="Q2599" i="200" s="1"/>
  <c r="N2590" i="200"/>
  <c r="L2602" i="200"/>
  <c r="I2618" i="200"/>
  <c r="K2618" i="200" s="1"/>
  <c r="L2618" i="200"/>
  <c r="N2618" i="200" s="1"/>
  <c r="F2618" i="200"/>
  <c r="H2618" i="200" s="1"/>
  <c r="F2615" i="200"/>
  <c r="H2615" i="200" s="1"/>
  <c r="I2615" i="200"/>
  <c r="K2615" i="200" s="1"/>
  <c r="L2615" i="200"/>
  <c r="N2615" i="200" s="1"/>
  <c r="F2619" i="200"/>
  <c r="H2619" i="200" s="1"/>
  <c r="I2619" i="200"/>
  <c r="K2619" i="200" s="1"/>
  <c r="L2619" i="200"/>
  <c r="N2619" i="200" s="1"/>
  <c r="D2619" i="200"/>
  <c r="H2590" i="200"/>
  <c r="F2602" i="200"/>
  <c r="E2621" i="200"/>
  <c r="F2609" i="200"/>
  <c r="I2609" i="200"/>
  <c r="L2609" i="200"/>
  <c r="D2609" i="200"/>
  <c r="O2600" i="200"/>
  <c r="Q2600" i="200" s="1"/>
  <c r="F2617" i="200"/>
  <c r="H2617" i="200" s="1"/>
  <c r="I2617" i="200"/>
  <c r="K2617" i="200" s="1"/>
  <c r="L2617" i="200"/>
  <c r="N2617" i="200" s="1"/>
  <c r="D2610" i="200"/>
  <c r="F2610" i="200"/>
  <c r="H2610" i="200" s="1"/>
  <c r="I2610" i="200"/>
  <c r="K2610" i="200" s="1"/>
  <c r="L2610" i="200"/>
  <c r="N2610" i="200" s="1"/>
  <c r="B2643" i="200"/>
  <c r="E2634" i="200"/>
  <c r="E2631" i="200"/>
  <c r="E2628" i="200"/>
  <c r="E2633" i="200"/>
  <c r="E2630" i="200"/>
  <c r="B2628" i="200"/>
  <c r="Q2624" i="200"/>
  <c r="D2624" i="200"/>
  <c r="E2639" i="200"/>
  <c r="E2636" i="200"/>
  <c r="E2637" i="200"/>
  <c r="E2638" i="200"/>
  <c r="E2635" i="200"/>
  <c r="E2632" i="200"/>
  <c r="E2629" i="200"/>
  <c r="Q2597" i="200"/>
  <c r="Q2593" i="200"/>
  <c r="O2595" i="200"/>
  <c r="Q2595" i="200" s="1"/>
  <c r="O2571" i="200"/>
  <c r="Q2571" i="200" s="1"/>
  <c r="Q2583" i="200" s="1"/>
  <c r="I140" i="204" s="1"/>
  <c r="K2590" i="200"/>
  <c r="I2602" i="200"/>
  <c r="O2592" i="200"/>
  <c r="Q2592" i="200" s="1"/>
  <c r="I114" i="198"/>
  <c r="O2618" i="200" l="1"/>
  <c r="O2614" i="200"/>
  <c r="Q2614" i="200" s="1"/>
  <c r="O2619" i="200"/>
  <c r="Q2619" i="200" s="1"/>
  <c r="O2616" i="200"/>
  <c r="Q2616" i="200" s="1"/>
  <c r="O2612" i="200"/>
  <c r="O2613" i="200"/>
  <c r="Q2613" i="200" s="1"/>
  <c r="O2620" i="200"/>
  <c r="Q2620" i="200" s="1"/>
  <c r="L2638" i="200"/>
  <c r="N2638" i="200" s="1"/>
  <c r="F2638" i="200"/>
  <c r="H2638" i="200" s="1"/>
  <c r="I2638" i="200"/>
  <c r="K2638" i="200" s="1"/>
  <c r="F2633" i="200"/>
  <c r="H2633" i="200" s="1"/>
  <c r="I2633" i="200"/>
  <c r="K2633" i="200" s="1"/>
  <c r="L2633" i="200"/>
  <c r="N2633" i="200" s="1"/>
  <c r="E2656" i="200"/>
  <c r="E2653" i="200"/>
  <c r="E2649" i="200"/>
  <c r="Q2643" i="200"/>
  <c r="B2662" i="200"/>
  <c r="E2647" i="200"/>
  <c r="D2643" i="200"/>
  <c r="E2651" i="200"/>
  <c r="E2658" i="200"/>
  <c r="E2654" i="200"/>
  <c r="B2647" i="200"/>
  <c r="E2657" i="200"/>
  <c r="E2650" i="200"/>
  <c r="E2652" i="200"/>
  <c r="E2648" i="200"/>
  <c r="E2655" i="200"/>
  <c r="F2621" i="200"/>
  <c r="H2609" i="200"/>
  <c r="O2611" i="200"/>
  <c r="Q2611" i="200" s="1"/>
  <c r="Q2612" i="200"/>
  <c r="L2629" i="200"/>
  <c r="N2629" i="200" s="1"/>
  <c r="F2629" i="200"/>
  <c r="H2629" i="200" s="1"/>
  <c r="I2629" i="200"/>
  <c r="K2629" i="200" s="1"/>
  <c r="F2637" i="200"/>
  <c r="H2637" i="200" s="1"/>
  <c r="I2637" i="200"/>
  <c r="K2637" i="200" s="1"/>
  <c r="L2637" i="200"/>
  <c r="N2637" i="200" s="1"/>
  <c r="F2628" i="200"/>
  <c r="I2628" i="200"/>
  <c r="L2628" i="200"/>
  <c r="E2640" i="200"/>
  <c r="D2628" i="200"/>
  <c r="Q2618" i="200"/>
  <c r="F2632" i="200"/>
  <c r="H2632" i="200" s="1"/>
  <c r="I2632" i="200"/>
  <c r="K2632" i="200" s="1"/>
  <c r="L2632" i="200"/>
  <c r="N2632" i="200" s="1"/>
  <c r="L2636" i="200"/>
  <c r="N2636" i="200" s="1"/>
  <c r="F2636" i="200"/>
  <c r="H2636" i="200" s="1"/>
  <c r="I2636" i="200"/>
  <c r="K2636" i="200" s="1"/>
  <c r="B2631" i="200"/>
  <c r="D2631" i="200" s="1"/>
  <c r="B2633" i="200"/>
  <c r="D2633" i="200" s="1"/>
  <c r="B2630" i="200"/>
  <c r="D2630" i="200" s="1"/>
  <c r="B2636" i="200"/>
  <c r="D2636" i="200" s="1"/>
  <c r="B2629" i="200"/>
  <c r="D2629" i="200" s="1"/>
  <c r="B2639" i="200"/>
  <c r="D2639" i="200" s="1"/>
  <c r="B2632" i="200"/>
  <c r="D2632" i="200" s="1"/>
  <c r="B2634" i="200"/>
  <c r="D2634" i="200" s="1"/>
  <c r="B2635" i="200"/>
  <c r="D2635" i="200" s="1"/>
  <c r="B2637" i="200"/>
  <c r="D2637" i="200" s="1"/>
  <c r="B2638" i="200"/>
  <c r="D2638" i="200" s="1"/>
  <c r="F2631" i="200"/>
  <c r="H2631" i="200" s="1"/>
  <c r="I2631" i="200"/>
  <c r="K2631" i="200" s="1"/>
  <c r="L2631" i="200"/>
  <c r="N2631" i="200" s="1"/>
  <c r="L2621" i="200"/>
  <c r="N2609" i="200"/>
  <c r="F2635" i="200"/>
  <c r="H2635" i="200" s="1"/>
  <c r="I2635" i="200"/>
  <c r="K2635" i="200" s="1"/>
  <c r="L2635" i="200"/>
  <c r="N2635" i="200" s="1"/>
  <c r="F2639" i="200"/>
  <c r="H2639" i="200" s="1"/>
  <c r="I2639" i="200"/>
  <c r="K2639" i="200" s="1"/>
  <c r="L2639" i="200"/>
  <c r="N2639" i="200" s="1"/>
  <c r="I2630" i="200"/>
  <c r="K2630" i="200" s="1"/>
  <c r="L2630" i="200"/>
  <c r="N2630" i="200" s="1"/>
  <c r="F2630" i="200"/>
  <c r="H2630" i="200" s="1"/>
  <c r="I2634" i="200"/>
  <c r="K2634" i="200" s="1"/>
  <c r="L2634" i="200"/>
  <c r="N2634" i="200" s="1"/>
  <c r="F2634" i="200"/>
  <c r="H2634" i="200" s="1"/>
  <c r="O2610" i="200"/>
  <c r="Q2610" i="200" s="1"/>
  <c r="O2617" i="200"/>
  <c r="Q2617" i="200" s="1"/>
  <c r="I2621" i="200"/>
  <c r="K2609" i="200"/>
  <c r="O2590" i="200"/>
  <c r="Q2590" i="200" s="1"/>
  <c r="Q2602" i="200" s="1"/>
  <c r="I141" i="204" s="1"/>
  <c r="O2615" i="200"/>
  <c r="Q2615" i="200" s="1"/>
  <c r="I115" i="198"/>
  <c r="O2631" i="200" l="1"/>
  <c r="Q2631" i="200" s="1"/>
  <c r="O2630" i="200"/>
  <c r="Q2630" i="200" s="1"/>
  <c r="O2635" i="200"/>
  <c r="Q2635" i="200" s="1"/>
  <c r="O2636" i="200"/>
  <c r="Q2636" i="200" s="1"/>
  <c r="O2632" i="200"/>
  <c r="Q2632" i="200" s="1"/>
  <c r="O2629" i="200"/>
  <c r="Q2629" i="200" s="1"/>
  <c r="L2650" i="200"/>
  <c r="N2650" i="200" s="1"/>
  <c r="F2650" i="200"/>
  <c r="H2650" i="200" s="1"/>
  <c r="I2650" i="200"/>
  <c r="K2650" i="200" s="1"/>
  <c r="F2658" i="200"/>
  <c r="H2658" i="200" s="1"/>
  <c r="I2658" i="200"/>
  <c r="K2658" i="200" s="1"/>
  <c r="L2658" i="200"/>
  <c r="N2658" i="200" s="1"/>
  <c r="D2662" i="200"/>
  <c r="E2672" i="200"/>
  <c r="E2675" i="200"/>
  <c r="E2671" i="200"/>
  <c r="E2667" i="200"/>
  <c r="E2677" i="200"/>
  <c r="B2666" i="200"/>
  <c r="E2674" i="200"/>
  <c r="E2670" i="200"/>
  <c r="E2673" i="200"/>
  <c r="B2681" i="200"/>
  <c r="Q2662" i="200"/>
  <c r="E2669" i="200"/>
  <c r="E2676" i="200"/>
  <c r="E2666" i="200"/>
  <c r="E2668" i="200"/>
  <c r="I2656" i="200"/>
  <c r="K2656" i="200" s="1"/>
  <c r="L2656" i="200"/>
  <c r="N2656" i="200" s="1"/>
  <c r="F2656" i="200"/>
  <c r="H2656" i="200" s="1"/>
  <c r="O2634" i="200"/>
  <c r="Q2634" i="200" s="1"/>
  <c r="N2628" i="200"/>
  <c r="L2640" i="200"/>
  <c r="I2655" i="200"/>
  <c r="K2655" i="200" s="1"/>
  <c r="F2655" i="200"/>
  <c r="H2655" i="200" s="1"/>
  <c r="L2655" i="200"/>
  <c r="N2655" i="200" s="1"/>
  <c r="L2657" i="200"/>
  <c r="N2657" i="200" s="1"/>
  <c r="F2657" i="200"/>
  <c r="H2657" i="200" s="1"/>
  <c r="I2657" i="200"/>
  <c r="K2657" i="200" s="1"/>
  <c r="F2651" i="200"/>
  <c r="H2651" i="200" s="1"/>
  <c r="I2651" i="200"/>
  <c r="K2651" i="200" s="1"/>
  <c r="L2651" i="200"/>
  <c r="N2651" i="200" s="1"/>
  <c r="O2639" i="200"/>
  <c r="Q2639" i="200" s="1"/>
  <c r="K2628" i="200"/>
  <c r="I2640" i="200"/>
  <c r="O2637" i="200"/>
  <c r="Q2637" i="200" s="1"/>
  <c r="O2609" i="200"/>
  <c r="Q2609" i="200" s="1"/>
  <c r="Q2621" i="200" s="1"/>
  <c r="I142" i="204" s="1"/>
  <c r="I2648" i="200"/>
  <c r="K2648" i="200" s="1"/>
  <c r="L2648" i="200"/>
  <c r="N2648" i="200" s="1"/>
  <c r="F2648" i="200"/>
  <c r="H2648" i="200" s="1"/>
  <c r="B2655" i="200"/>
  <c r="D2655" i="200" s="1"/>
  <c r="B2650" i="200"/>
  <c r="D2650" i="200" s="1"/>
  <c r="B2657" i="200"/>
  <c r="D2657" i="200" s="1"/>
  <c r="B2658" i="200"/>
  <c r="D2658" i="200" s="1"/>
  <c r="B2656" i="200"/>
  <c r="D2656" i="200" s="1"/>
  <c r="B2648" i="200"/>
  <c r="D2648" i="200" s="1"/>
  <c r="B2652" i="200"/>
  <c r="D2652" i="200" s="1"/>
  <c r="B2651" i="200"/>
  <c r="D2651" i="200" s="1"/>
  <c r="B2653" i="200"/>
  <c r="D2653" i="200" s="1"/>
  <c r="B2654" i="200"/>
  <c r="D2654" i="200" s="1"/>
  <c r="B2649" i="200"/>
  <c r="D2649" i="200" s="1"/>
  <c r="F2649" i="200"/>
  <c r="H2649" i="200" s="1"/>
  <c r="L2649" i="200"/>
  <c r="N2649" i="200" s="1"/>
  <c r="I2649" i="200"/>
  <c r="K2649" i="200" s="1"/>
  <c r="O2638" i="200"/>
  <c r="Q2638" i="200" s="1"/>
  <c r="F2640" i="200"/>
  <c r="H2628" i="200"/>
  <c r="O2628" i="200" s="1"/>
  <c r="Q2628" i="200" s="1"/>
  <c r="L2652" i="200"/>
  <c r="N2652" i="200" s="1"/>
  <c r="I2652" i="200"/>
  <c r="K2652" i="200" s="1"/>
  <c r="F2652" i="200"/>
  <c r="H2652" i="200" s="1"/>
  <c r="I2654" i="200"/>
  <c r="K2654" i="200" s="1"/>
  <c r="L2654" i="200"/>
  <c r="N2654" i="200" s="1"/>
  <c r="F2654" i="200"/>
  <c r="H2654" i="200" s="1"/>
  <c r="L2647" i="200"/>
  <c r="D2647" i="200"/>
  <c r="F2647" i="200"/>
  <c r="I2647" i="200"/>
  <c r="E2659" i="200"/>
  <c r="F2653" i="200"/>
  <c r="H2653" i="200" s="1"/>
  <c r="L2653" i="200"/>
  <c r="N2653" i="200" s="1"/>
  <c r="I2653" i="200"/>
  <c r="K2653" i="200" s="1"/>
  <c r="O2633" i="200"/>
  <c r="Q2633" i="200" s="1"/>
  <c r="I116" i="198"/>
  <c r="O2655" i="200" l="1"/>
  <c r="Q2655" i="200" s="1"/>
  <c r="O2652" i="200"/>
  <c r="O2651" i="200"/>
  <c r="Q2651" i="200" s="1"/>
  <c r="O2657" i="200"/>
  <c r="Q2657" i="200" s="1"/>
  <c r="N2647" i="200"/>
  <c r="L2659" i="200"/>
  <c r="H2647" i="200"/>
  <c r="F2659" i="200"/>
  <c r="O2653" i="200"/>
  <c r="Q2652" i="200"/>
  <c r="O2648" i="200"/>
  <c r="Q2648" i="200" s="1"/>
  <c r="O2656" i="200"/>
  <c r="Q2656" i="200" s="1"/>
  <c r="I2666" i="200"/>
  <c r="E2678" i="200"/>
  <c r="D2666" i="200"/>
  <c r="F2666" i="200"/>
  <c r="L2666" i="200"/>
  <c r="B2700" i="200"/>
  <c r="E2693" i="200"/>
  <c r="E2696" i="200"/>
  <c r="E2692" i="200"/>
  <c r="E2690" i="200"/>
  <c r="E2689" i="200"/>
  <c r="E2691" i="200"/>
  <c r="E2687" i="200"/>
  <c r="E2688" i="200"/>
  <c r="E2685" i="200"/>
  <c r="E2686" i="200"/>
  <c r="E2695" i="200"/>
  <c r="B2685" i="200"/>
  <c r="Q2681" i="200"/>
  <c r="D2681" i="200"/>
  <c r="E2694" i="200"/>
  <c r="B2669" i="200"/>
  <c r="B2667" i="200"/>
  <c r="D2667" i="200" s="1"/>
  <c r="B2674" i="200"/>
  <c r="D2674" i="200" s="1"/>
  <c r="B2672" i="200"/>
  <c r="D2672" i="200" s="1"/>
  <c r="B2676" i="200"/>
  <c r="D2676" i="200" s="1"/>
  <c r="B2670" i="200"/>
  <c r="D2670" i="200" s="1"/>
  <c r="B2677" i="200"/>
  <c r="D2677" i="200" s="1"/>
  <c r="B2673" i="200"/>
  <c r="D2673" i="200" s="1"/>
  <c r="B2675" i="200"/>
  <c r="D2675" i="200" s="1"/>
  <c r="B2668" i="200"/>
  <c r="D2668" i="200" s="1"/>
  <c r="B2671" i="200"/>
  <c r="D2671" i="200" s="1"/>
  <c r="L2675" i="200"/>
  <c r="N2675" i="200" s="1"/>
  <c r="F2675" i="200"/>
  <c r="H2675" i="200" s="1"/>
  <c r="I2675" i="200"/>
  <c r="K2675" i="200" s="1"/>
  <c r="Q2640" i="200"/>
  <c r="I143" i="204" s="1"/>
  <c r="F2676" i="200"/>
  <c r="H2676" i="200" s="1"/>
  <c r="L2676" i="200"/>
  <c r="N2676" i="200" s="1"/>
  <c r="I2676" i="200"/>
  <c r="K2676" i="200" s="1"/>
  <c r="F2673" i="200"/>
  <c r="H2673" i="200" s="1"/>
  <c r="L2673" i="200"/>
  <c r="N2673" i="200" s="1"/>
  <c r="I2673" i="200"/>
  <c r="K2673" i="200" s="1"/>
  <c r="I2677" i="200"/>
  <c r="K2677" i="200" s="1"/>
  <c r="F2677" i="200"/>
  <c r="H2677" i="200" s="1"/>
  <c r="L2677" i="200"/>
  <c r="N2677" i="200" s="1"/>
  <c r="L2672" i="200"/>
  <c r="N2672" i="200" s="1"/>
  <c r="I2672" i="200"/>
  <c r="K2672" i="200" s="1"/>
  <c r="F2672" i="200"/>
  <c r="H2672" i="200" s="1"/>
  <c r="O2650" i="200"/>
  <c r="Q2650" i="200" s="1"/>
  <c r="K2647" i="200"/>
  <c r="I2659" i="200"/>
  <c r="O2654" i="200"/>
  <c r="Q2654" i="200" s="1"/>
  <c r="Q2653" i="200"/>
  <c r="D2669" i="200"/>
  <c r="I2669" i="200"/>
  <c r="K2669" i="200" s="1"/>
  <c r="L2669" i="200"/>
  <c r="N2669" i="200" s="1"/>
  <c r="F2669" i="200"/>
  <c r="H2669" i="200" s="1"/>
  <c r="F2670" i="200"/>
  <c r="H2670" i="200" s="1"/>
  <c r="I2670" i="200"/>
  <c r="K2670" i="200" s="1"/>
  <c r="L2670" i="200"/>
  <c r="N2670" i="200" s="1"/>
  <c r="F2667" i="200"/>
  <c r="H2667" i="200" s="1"/>
  <c r="I2667" i="200"/>
  <c r="K2667" i="200" s="1"/>
  <c r="L2667" i="200"/>
  <c r="N2667" i="200" s="1"/>
  <c r="O2658" i="200"/>
  <c r="Q2658" i="200" s="1"/>
  <c r="O2649" i="200"/>
  <c r="Q2649" i="200" s="1"/>
  <c r="F2668" i="200"/>
  <c r="H2668" i="200" s="1"/>
  <c r="I2668" i="200"/>
  <c r="K2668" i="200" s="1"/>
  <c r="L2668" i="200"/>
  <c r="N2668" i="200" s="1"/>
  <c r="I2674" i="200"/>
  <c r="K2674" i="200" s="1"/>
  <c r="F2674" i="200"/>
  <c r="H2674" i="200" s="1"/>
  <c r="L2674" i="200"/>
  <c r="N2674" i="200" s="1"/>
  <c r="I2671" i="200"/>
  <c r="K2671" i="200" s="1"/>
  <c r="F2671" i="200"/>
  <c r="H2671" i="200" s="1"/>
  <c r="L2671" i="200"/>
  <c r="N2671" i="200" s="1"/>
  <c r="I118" i="198"/>
  <c r="I117" i="198"/>
  <c r="O2668" i="200" l="1"/>
  <c r="O2677" i="200"/>
  <c r="Q2677" i="200" s="1"/>
  <c r="O2669" i="200"/>
  <c r="Q2669" i="200" s="1"/>
  <c r="O2674" i="200"/>
  <c r="Q2674" i="200" s="1"/>
  <c r="L2686" i="200"/>
  <c r="N2686" i="200" s="1"/>
  <c r="F2686" i="200"/>
  <c r="H2686" i="200" s="1"/>
  <c r="I2686" i="200"/>
  <c r="K2686" i="200" s="1"/>
  <c r="F2691" i="200"/>
  <c r="H2691" i="200" s="1"/>
  <c r="L2691" i="200"/>
  <c r="N2691" i="200" s="1"/>
  <c r="I2691" i="200"/>
  <c r="K2691" i="200" s="1"/>
  <c r="F2696" i="200"/>
  <c r="H2696" i="200" s="1"/>
  <c r="L2696" i="200"/>
  <c r="N2696" i="200" s="1"/>
  <c r="I2696" i="200"/>
  <c r="K2696" i="200" s="1"/>
  <c r="F2678" i="200"/>
  <c r="H2666" i="200"/>
  <c r="O2671" i="200"/>
  <c r="Q2671" i="200" s="1"/>
  <c r="Q2668" i="200"/>
  <c r="E2697" i="200"/>
  <c r="I2685" i="200"/>
  <c r="L2685" i="200"/>
  <c r="F2685" i="200"/>
  <c r="D2685" i="200"/>
  <c r="F2689" i="200"/>
  <c r="H2689" i="200" s="1"/>
  <c r="I2689" i="200"/>
  <c r="K2689" i="200" s="1"/>
  <c r="L2689" i="200"/>
  <c r="N2689" i="200" s="1"/>
  <c r="I2693" i="200"/>
  <c r="K2693" i="200" s="1"/>
  <c r="L2693" i="200"/>
  <c r="N2693" i="200" s="1"/>
  <c r="F2693" i="200"/>
  <c r="H2693" i="200" s="1"/>
  <c r="O2670" i="200"/>
  <c r="Q2670" i="200" s="1"/>
  <c r="O2672" i="200"/>
  <c r="Q2672" i="200" s="1"/>
  <c r="O2667" i="200"/>
  <c r="Q2667" i="200" s="1"/>
  <c r="O2676" i="200"/>
  <c r="Q2676" i="200" s="1"/>
  <c r="O2675" i="200"/>
  <c r="Q2675" i="200" s="1"/>
  <c r="B2694" i="200"/>
  <c r="D2694" i="200" s="1"/>
  <c r="B2688" i="200"/>
  <c r="D2688" i="200" s="1"/>
  <c r="B2687" i="200"/>
  <c r="D2687" i="200" s="1"/>
  <c r="B2690" i="200"/>
  <c r="D2690" i="200" s="1"/>
  <c r="B2695" i="200"/>
  <c r="D2695" i="200" s="1"/>
  <c r="B2696" i="200"/>
  <c r="D2696" i="200" s="1"/>
  <c r="B2686" i="200"/>
  <c r="D2686" i="200" s="1"/>
  <c r="B2689" i="200"/>
  <c r="D2689" i="200" s="1"/>
  <c r="B2691" i="200"/>
  <c r="D2691" i="200" s="1"/>
  <c r="B2693" i="200"/>
  <c r="D2693" i="200" s="1"/>
  <c r="B2692" i="200"/>
  <c r="D2692" i="200" s="1"/>
  <c r="L2688" i="200"/>
  <c r="N2688" i="200" s="1"/>
  <c r="F2688" i="200"/>
  <c r="H2688" i="200" s="1"/>
  <c r="I2688" i="200"/>
  <c r="K2688" i="200" s="1"/>
  <c r="I2690" i="200"/>
  <c r="K2690" i="200" s="1"/>
  <c r="L2690" i="200"/>
  <c r="N2690" i="200" s="1"/>
  <c r="F2690" i="200"/>
  <c r="H2690" i="200" s="1"/>
  <c r="E2715" i="200"/>
  <c r="E2714" i="200"/>
  <c r="E2705" i="200"/>
  <c r="B2704" i="200"/>
  <c r="E2707" i="200"/>
  <c r="Q2700" i="200"/>
  <c r="E2711" i="200"/>
  <c r="E2704" i="200"/>
  <c r="D2700" i="200"/>
  <c r="E2708" i="200"/>
  <c r="B2719" i="200"/>
  <c r="E2713" i="200"/>
  <c r="E2706" i="200"/>
  <c r="E2712" i="200"/>
  <c r="E2709" i="200"/>
  <c r="E2710" i="200"/>
  <c r="O2673" i="200"/>
  <c r="Q2673" i="200" s="1"/>
  <c r="L2694" i="200"/>
  <c r="N2694" i="200" s="1"/>
  <c r="I2694" i="200"/>
  <c r="K2694" i="200" s="1"/>
  <c r="F2694" i="200"/>
  <c r="H2694" i="200" s="1"/>
  <c r="L2695" i="200"/>
  <c r="N2695" i="200" s="1"/>
  <c r="F2695" i="200"/>
  <c r="H2695" i="200" s="1"/>
  <c r="I2695" i="200"/>
  <c r="K2695" i="200" s="1"/>
  <c r="F2687" i="200"/>
  <c r="H2687" i="200" s="1"/>
  <c r="I2687" i="200"/>
  <c r="K2687" i="200" s="1"/>
  <c r="L2687" i="200"/>
  <c r="N2687" i="200" s="1"/>
  <c r="F2692" i="200"/>
  <c r="H2692" i="200" s="1"/>
  <c r="I2692" i="200"/>
  <c r="K2692" i="200" s="1"/>
  <c r="L2692" i="200"/>
  <c r="N2692" i="200" s="1"/>
  <c r="L2678" i="200"/>
  <c r="N2666" i="200"/>
  <c r="I2678" i="200"/>
  <c r="K2666" i="200"/>
  <c r="O2647" i="200"/>
  <c r="Q2647" i="200" s="1"/>
  <c r="Q2659" i="200" s="1"/>
  <c r="I144" i="204" s="1"/>
  <c r="I119" i="198"/>
  <c r="O2694" i="200" l="1"/>
  <c r="O2690" i="200"/>
  <c r="Q2690" i="200" s="1"/>
  <c r="O2695" i="200"/>
  <c r="Q2695" i="200" s="1"/>
  <c r="F2712" i="200"/>
  <c r="H2712" i="200" s="1"/>
  <c r="I2712" i="200"/>
  <c r="K2712" i="200" s="1"/>
  <c r="L2712" i="200"/>
  <c r="N2712" i="200" s="1"/>
  <c r="L2708" i="200"/>
  <c r="N2708" i="200" s="1"/>
  <c r="F2708" i="200"/>
  <c r="H2708" i="200" s="1"/>
  <c r="I2708" i="200"/>
  <c r="K2708" i="200" s="1"/>
  <c r="F2714" i="200"/>
  <c r="H2714" i="200" s="1"/>
  <c r="I2714" i="200"/>
  <c r="K2714" i="200" s="1"/>
  <c r="L2714" i="200"/>
  <c r="N2714" i="200" s="1"/>
  <c r="O2693" i="200"/>
  <c r="Q2693" i="200" s="1"/>
  <c r="H2685" i="200"/>
  <c r="F2697" i="200"/>
  <c r="O2686" i="200"/>
  <c r="Q2686" i="200" s="1"/>
  <c r="E2716" i="200"/>
  <c r="F2706" i="200"/>
  <c r="H2706" i="200" s="1"/>
  <c r="I2706" i="200"/>
  <c r="K2706" i="200" s="1"/>
  <c r="L2706" i="200"/>
  <c r="N2706" i="200" s="1"/>
  <c r="L2707" i="200"/>
  <c r="N2707" i="200" s="1"/>
  <c r="F2707" i="200"/>
  <c r="H2707" i="200" s="1"/>
  <c r="I2707" i="200"/>
  <c r="K2707" i="200" s="1"/>
  <c r="F2715" i="200"/>
  <c r="H2715" i="200" s="1"/>
  <c r="I2715" i="200"/>
  <c r="K2715" i="200" s="1"/>
  <c r="L2715" i="200"/>
  <c r="N2715" i="200" s="1"/>
  <c r="L2697" i="200"/>
  <c r="N2685" i="200"/>
  <c r="O2692" i="200"/>
  <c r="Q2692" i="200" s="1"/>
  <c r="I2710" i="200"/>
  <c r="K2710" i="200" s="1"/>
  <c r="F2710" i="200"/>
  <c r="H2710" i="200" s="1"/>
  <c r="L2710" i="200"/>
  <c r="N2710" i="200" s="1"/>
  <c r="F2713" i="200"/>
  <c r="H2713" i="200" s="1"/>
  <c r="I2713" i="200"/>
  <c r="K2713" i="200" s="1"/>
  <c r="L2713" i="200"/>
  <c r="N2713" i="200" s="1"/>
  <c r="I2704" i="200"/>
  <c r="D2704" i="200"/>
  <c r="L2704" i="200"/>
  <c r="F2704" i="200"/>
  <c r="B2712" i="200"/>
  <c r="D2712" i="200" s="1"/>
  <c r="B2711" i="200"/>
  <c r="B2706" i="200"/>
  <c r="D2706" i="200" s="1"/>
  <c r="B2705" i="200"/>
  <c r="D2705" i="200" s="1"/>
  <c r="B2709" i="200"/>
  <c r="D2709" i="200" s="1"/>
  <c r="B2707" i="200"/>
  <c r="D2707" i="200" s="1"/>
  <c r="B2715" i="200"/>
  <c r="D2715" i="200" s="1"/>
  <c r="B2714" i="200"/>
  <c r="D2714" i="200" s="1"/>
  <c r="B2710" i="200"/>
  <c r="D2710" i="200" s="1"/>
  <c r="B2708" i="200"/>
  <c r="D2708" i="200" s="1"/>
  <c r="B2713" i="200"/>
  <c r="D2713" i="200" s="1"/>
  <c r="O2688" i="200"/>
  <c r="Q2688" i="200" s="1"/>
  <c r="Q2694" i="200"/>
  <c r="O2689" i="200"/>
  <c r="I2697" i="200"/>
  <c r="K2685" i="200"/>
  <c r="O2691" i="200"/>
  <c r="Q2691" i="200" s="1"/>
  <c r="O2687" i="200"/>
  <c r="Q2687" i="200" s="1"/>
  <c r="L2709" i="200"/>
  <c r="N2709" i="200" s="1"/>
  <c r="F2709" i="200"/>
  <c r="H2709" i="200" s="1"/>
  <c r="I2709" i="200"/>
  <c r="K2709" i="200" s="1"/>
  <c r="E2728" i="200"/>
  <c r="E2734" i="200"/>
  <c r="E2727" i="200"/>
  <c r="E2730" i="200"/>
  <c r="E2733" i="200"/>
  <c r="E2726" i="200"/>
  <c r="E2731" i="200"/>
  <c r="B2723" i="200"/>
  <c r="B2738" i="200"/>
  <c r="E2729" i="200"/>
  <c r="E2724" i="200"/>
  <c r="Q2719" i="200"/>
  <c r="E2732" i="200"/>
  <c r="E2725" i="200"/>
  <c r="D2719" i="200"/>
  <c r="E2723" i="200"/>
  <c r="F2711" i="200"/>
  <c r="H2711" i="200" s="1"/>
  <c r="I2711" i="200"/>
  <c r="K2711" i="200" s="1"/>
  <c r="D2711" i="200"/>
  <c r="L2711" i="200"/>
  <c r="N2711" i="200" s="1"/>
  <c r="I2705" i="200"/>
  <c r="K2705" i="200" s="1"/>
  <c r="F2705" i="200"/>
  <c r="H2705" i="200" s="1"/>
  <c r="L2705" i="200"/>
  <c r="N2705" i="200" s="1"/>
  <c r="Q2689" i="200"/>
  <c r="O2666" i="200"/>
  <c r="Q2666" i="200" s="1"/>
  <c r="Q2678" i="200" s="1"/>
  <c r="I145" i="204" s="1"/>
  <c r="O2696" i="200"/>
  <c r="Q2696" i="200" s="1"/>
  <c r="I120" i="198"/>
  <c r="O2712" i="200" l="1"/>
  <c r="Q2712" i="200" s="1"/>
  <c r="O2710" i="200"/>
  <c r="Q2710" i="200" s="1"/>
  <c r="I2725" i="200"/>
  <c r="K2725" i="200" s="1"/>
  <c r="L2725" i="200"/>
  <c r="N2725" i="200" s="1"/>
  <c r="F2725" i="200"/>
  <c r="H2725" i="200" s="1"/>
  <c r="F2729" i="200"/>
  <c r="H2729" i="200" s="1"/>
  <c r="I2729" i="200"/>
  <c r="K2729" i="200" s="1"/>
  <c r="L2729" i="200"/>
  <c r="N2729" i="200" s="1"/>
  <c r="F2726" i="200"/>
  <c r="H2726" i="200" s="1"/>
  <c r="L2726" i="200"/>
  <c r="N2726" i="200" s="1"/>
  <c r="I2726" i="200"/>
  <c r="K2726" i="200" s="1"/>
  <c r="F2734" i="200"/>
  <c r="H2734" i="200" s="1"/>
  <c r="L2734" i="200"/>
  <c r="N2734" i="200" s="1"/>
  <c r="I2734" i="200"/>
  <c r="K2734" i="200" s="1"/>
  <c r="N2704" i="200"/>
  <c r="L2716" i="200"/>
  <c r="O2685" i="200"/>
  <c r="Q2685" i="200" s="1"/>
  <c r="Q2697" i="200" s="1"/>
  <c r="O2711" i="200"/>
  <c r="L2732" i="200"/>
  <c r="N2732" i="200" s="1"/>
  <c r="F2732" i="200"/>
  <c r="H2732" i="200" s="1"/>
  <c r="I2732" i="200"/>
  <c r="K2732" i="200" s="1"/>
  <c r="B2757" i="200"/>
  <c r="E2748" i="200"/>
  <c r="E2745" i="200"/>
  <c r="E2751" i="200"/>
  <c r="E2746" i="200"/>
  <c r="E2744" i="200"/>
  <c r="B2742" i="200"/>
  <c r="E2742" i="200"/>
  <c r="D2738" i="200"/>
  <c r="E2753" i="200"/>
  <c r="E2747" i="200"/>
  <c r="E2743" i="200"/>
  <c r="E2752" i="200"/>
  <c r="E2749" i="200"/>
  <c r="E2750" i="200"/>
  <c r="Q2738" i="200"/>
  <c r="I2733" i="200"/>
  <c r="K2733" i="200" s="1"/>
  <c r="L2733" i="200"/>
  <c r="N2733" i="200" s="1"/>
  <c r="F2733" i="200"/>
  <c r="H2733" i="200" s="1"/>
  <c r="I2728" i="200"/>
  <c r="K2728" i="200" s="1"/>
  <c r="L2728" i="200"/>
  <c r="N2728" i="200" s="1"/>
  <c r="F2728" i="200"/>
  <c r="H2728" i="200" s="1"/>
  <c r="O2714" i="200"/>
  <c r="Q2714" i="200" s="1"/>
  <c r="O2705" i="200"/>
  <c r="F2723" i="200"/>
  <c r="E2735" i="200"/>
  <c r="L2723" i="200"/>
  <c r="I2723" i="200"/>
  <c r="D2723" i="200"/>
  <c r="B2729" i="200"/>
  <c r="D2729" i="200" s="1"/>
  <c r="B2726" i="200"/>
  <c r="D2726" i="200" s="1"/>
  <c r="B2724" i="200"/>
  <c r="B2725" i="200"/>
  <c r="D2725" i="200" s="1"/>
  <c r="B2731" i="200"/>
  <c r="D2731" i="200" s="1"/>
  <c r="B2727" i="200"/>
  <c r="D2727" i="200" s="1"/>
  <c r="B2734" i="200"/>
  <c r="D2734" i="200" s="1"/>
  <c r="B2732" i="200"/>
  <c r="D2732" i="200" s="1"/>
  <c r="B2733" i="200"/>
  <c r="D2733" i="200" s="1"/>
  <c r="B2730" i="200"/>
  <c r="B2728" i="200"/>
  <c r="D2728" i="200" s="1"/>
  <c r="F2730" i="200"/>
  <c r="H2730" i="200" s="1"/>
  <c r="I2730" i="200"/>
  <c r="K2730" i="200" s="1"/>
  <c r="D2730" i="200"/>
  <c r="L2730" i="200"/>
  <c r="N2730" i="200" s="1"/>
  <c r="K2704" i="200"/>
  <c r="I2716" i="200"/>
  <c r="O2713" i="200"/>
  <c r="Q2713" i="200" s="1"/>
  <c r="Q2705" i="200"/>
  <c r="Q2711" i="200"/>
  <c r="I2724" i="200"/>
  <c r="K2724" i="200" s="1"/>
  <c r="L2724" i="200"/>
  <c r="N2724" i="200" s="1"/>
  <c r="D2724" i="200"/>
  <c r="F2724" i="200"/>
  <c r="H2724" i="200" s="1"/>
  <c r="L2731" i="200"/>
  <c r="N2731" i="200" s="1"/>
  <c r="I2731" i="200"/>
  <c r="K2731" i="200" s="1"/>
  <c r="F2731" i="200"/>
  <c r="H2731" i="200" s="1"/>
  <c r="L2727" i="200"/>
  <c r="N2727" i="200" s="1"/>
  <c r="F2727" i="200"/>
  <c r="H2727" i="200" s="1"/>
  <c r="I2727" i="200"/>
  <c r="K2727" i="200" s="1"/>
  <c r="O2709" i="200"/>
  <c r="Q2709" i="200" s="1"/>
  <c r="H2704" i="200"/>
  <c r="F2716" i="200"/>
  <c r="O2715" i="200"/>
  <c r="Q2715" i="200" s="1"/>
  <c r="O2707" i="200"/>
  <c r="Q2707" i="200" s="1"/>
  <c r="O2706" i="200"/>
  <c r="Q2706" i="200" s="1"/>
  <c r="O2708" i="200"/>
  <c r="Q2708" i="200" s="1"/>
  <c r="I146" i="204"/>
  <c r="I121" i="198"/>
  <c r="O2733" i="200" l="1"/>
  <c r="O2726" i="200"/>
  <c r="Q2726" i="200" s="1"/>
  <c r="O2725" i="200"/>
  <c r="Q2725" i="200" s="1"/>
  <c r="O2704" i="200"/>
  <c r="Q2704" i="200" s="1"/>
  <c r="Q2716" i="200" s="1"/>
  <c r="I147" i="204" s="1"/>
  <c r="Q2733" i="200"/>
  <c r="O2728" i="200"/>
  <c r="Q2728" i="200" s="1"/>
  <c r="L2735" i="200"/>
  <c r="N2723" i="200"/>
  <c r="F2752" i="200"/>
  <c r="H2752" i="200" s="1"/>
  <c r="I2752" i="200"/>
  <c r="K2752" i="200" s="1"/>
  <c r="L2752" i="200"/>
  <c r="N2752" i="200" s="1"/>
  <c r="L2746" i="200"/>
  <c r="N2746" i="200" s="1"/>
  <c r="I2746" i="200"/>
  <c r="K2746" i="200" s="1"/>
  <c r="F2746" i="200"/>
  <c r="H2746" i="200" s="1"/>
  <c r="E2771" i="200"/>
  <c r="E2762" i="200"/>
  <c r="E2761" i="200"/>
  <c r="E2767" i="200"/>
  <c r="D2757" i="200"/>
  <c r="E2765" i="200"/>
  <c r="E2768" i="200"/>
  <c r="E2763" i="200"/>
  <c r="E2766" i="200"/>
  <c r="B2776" i="200"/>
  <c r="E2764" i="200"/>
  <c r="Q2757" i="200"/>
  <c r="E2770" i="200"/>
  <c r="B2761" i="200"/>
  <c r="E2769" i="200"/>
  <c r="E2772" i="200"/>
  <c r="L2743" i="200"/>
  <c r="N2743" i="200" s="1"/>
  <c r="I2743" i="200"/>
  <c r="K2743" i="200" s="1"/>
  <c r="F2743" i="200"/>
  <c r="H2743" i="200" s="1"/>
  <c r="E2754" i="200"/>
  <c r="L2742" i="200"/>
  <c r="F2742" i="200"/>
  <c r="I2742" i="200"/>
  <c r="D2742" i="200"/>
  <c r="F2751" i="200"/>
  <c r="H2751" i="200" s="1"/>
  <c r="L2751" i="200"/>
  <c r="N2751" i="200" s="1"/>
  <c r="I2751" i="200"/>
  <c r="K2751" i="200" s="1"/>
  <c r="O2734" i="200"/>
  <c r="Q2734" i="200" s="1"/>
  <c r="O2731" i="200"/>
  <c r="Q2731" i="200" s="1"/>
  <c r="O2724" i="200"/>
  <c r="Q2724" i="200" s="1"/>
  <c r="O2730" i="200"/>
  <c r="Q2730" i="200" s="1"/>
  <c r="H2723" i="200"/>
  <c r="F2735" i="200"/>
  <c r="L2750" i="200"/>
  <c r="N2750" i="200" s="1"/>
  <c r="I2750" i="200"/>
  <c r="K2750" i="200" s="1"/>
  <c r="F2750" i="200"/>
  <c r="H2750" i="200" s="1"/>
  <c r="I2747" i="200"/>
  <c r="K2747" i="200" s="1"/>
  <c r="F2747" i="200"/>
  <c r="H2747" i="200" s="1"/>
  <c r="L2747" i="200"/>
  <c r="N2747" i="200" s="1"/>
  <c r="B2750" i="200"/>
  <c r="D2750" i="200" s="1"/>
  <c r="B2747" i="200"/>
  <c r="D2747" i="200" s="1"/>
  <c r="B2753" i="200"/>
  <c r="D2753" i="200" s="1"/>
  <c r="B2746" i="200"/>
  <c r="D2746" i="200" s="1"/>
  <c r="B2748" i="200"/>
  <c r="D2748" i="200" s="1"/>
  <c r="B2749" i="200"/>
  <c r="D2749" i="200" s="1"/>
  <c r="B2752" i="200"/>
  <c r="D2752" i="200" s="1"/>
  <c r="B2751" i="200"/>
  <c r="D2751" i="200" s="1"/>
  <c r="B2745" i="200"/>
  <c r="D2745" i="200" s="1"/>
  <c r="B2744" i="200"/>
  <c r="D2744" i="200" s="1"/>
  <c r="B2743" i="200"/>
  <c r="D2743" i="200" s="1"/>
  <c r="I2745" i="200"/>
  <c r="K2745" i="200" s="1"/>
  <c r="L2745" i="200"/>
  <c r="N2745" i="200" s="1"/>
  <c r="F2745" i="200"/>
  <c r="H2745" i="200" s="1"/>
  <c r="O2732" i="200"/>
  <c r="Q2732" i="200" s="1"/>
  <c r="O2727" i="200"/>
  <c r="Q2727" i="200" s="1"/>
  <c r="K2723" i="200"/>
  <c r="I2735" i="200"/>
  <c r="L2749" i="200"/>
  <c r="N2749" i="200" s="1"/>
  <c r="F2749" i="200"/>
  <c r="H2749" i="200" s="1"/>
  <c r="I2749" i="200"/>
  <c r="K2749" i="200" s="1"/>
  <c r="F2753" i="200"/>
  <c r="H2753" i="200" s="1"/>
  <c r="I2753" i="200"/>
  <c r="K2753" i="200" s="1"/>
  <c r="L2753" i="200"/>
  <c r="N2753" i="200" s="1"/>
  <c r="I2744" i="200"/>
  <c r="K2744" i="200" s="1"/>
  <c r="L2744" i="200"/>
  <c r="N2744" i="200" s="1"/>
  <c r="F2744" i="200"/>
  <c r="H2744" i="200" s="1"/>
  <c r="I2748" i="200"/>
  <c r="K2748" i="200" s="1"/>
  <c r="L2748" i="200"/>
  <c r="N2748" i="200" s="1"/>
  <c r="F2748" i="200"/>
  <c r="H2748" i="200" s="1"/>
  <c r="O2729" i="200"/>
  <c r="Q2729" i="200" s="1"/>
  <c r="I122" i="198"/>
  <c r="O2744" i="200" l="1"/>
  <c r="O2752" i="200"/>
  <c r="Q2752" i="200" s="1"/>
  <c r="O2748" i="200"/>
  <c r="Q2748" i="200" s="1"/>
  <c r="O2743" i="200"/>
  <c r="Q2743" i="200" s="1"/>
  <c r="O2745" i="200"/>
  <c r="Q2745" i="200" s="1"/>
  <c r="O2749" i="200"/>
  <c r="Q2749" i="200" s="1"/>
  <c r="Q2744" i="200"/>
  <c r="O2747" i="200"/>
  <c r="Q2747" i="200" s="1"/>
  <c r="O2751" i="200"/>
  <c r="Q2751" i="200" s="1"/>
  <c r="N2742" i="200"/>
  <c r="L2754" i="200"/>
  <c r="B2769" i="200"/>
  <c r="D2769" i="200" s="1"/>
  <c r="B2762" i="200"/>
  <c r="D2762" i="200" s="1"/>
  <c r="B2772" i="200"/>
  <c r="B2765" i="200"/>
  <c r="D2765" i="200" s="1"/>
  <c r="B2770" i="200"/>
  <c r="D2770" i="200" s="1"/>
  <c r="B2764" i="200"/>
  <c r="B2766" i="200"/>
  <c r="B2768" i="200"/>
  <c r="D2768" i="200" s="1"/>
  <c r="B2771" i="200"/>
  <c r="D2771" i="200" s="1"/>
  <c r="B2767" i="200"/>
  <c r="D2767" i="200" s="1"/>
  <c r="B2763" i="200"/>
  <c r="D2763" i="200" s="1"/>
  <c r="E2787" i="200"/>
  <c r="E2788" i="200"/>
  <c r="E2789" i="200"/>
  <c r="B2780" i="200"/>
  <c r="E2783" i="200"/>
  <c r="E2782" i="200"/>
  <c r="E2784" i="200"/>
  <c r="D2776" i="200"/>
  <c r="E2790" i="200"/>
  <c r="E2780" i="200"/>
  <c r="E2786" i="200"/>
  <c r="E2791" i="200"/>
  <c r="E2785" i="200"/>
  <c r="Q2776" i="200"/>
  <c r="E2781" i="200"/>
  <c r="L2765" i="200"/>
  <c r="N2765" i="200" s="1"/>
  <c r="I2765" i="200"/>
  <c r="K2765" i="200" s="1"/>
  <c r="F2765" i="200"/>
  <c r="H2765" i="200" s="1"/>
  <c r="I2762" i="200"/>
  <c r="K2762" i="200" s="1"/>
  <c r="L2762" i="200"/>
  <c r="N2762" i="200" s="1"/>
  <c r="F2762" i="200"/>
  <c r="H2762" i="200" s="1"/>
  <c r="L2770" i="200"/>
  <c r="N2770" i="200" s="1"/>
  <c r="I2770" i="200"/>
  <c r="K2770" i="200" s="1"/>
  <c r="F2770" i="200"/>
  <c r="H2770" i="200" s="1"/>
  <c r="I2766" i="200"/>
  <c r="K2766" i="200" s="1"/>
  <c r="D2766" i="200"/>
  <c r="L2766" i="200"/>
  <c r="N2766" i="200" s="1"/>
  <c r="F2766" i="200"/>
  <c r="H2766" i="200" s="1"/>
  <c r="F2771" i="200"/>
  <c r="H2771" i="200" s="1"/>
  <c r="L2771" i="200"/>
  <c r="N2771" i="200" s="1"/>
  <c r="I2771" i="200"/>
  <c r="K2771" i="200" s="1"/>
  <c r="O2753" i="200"/>
  <c r="Q2753" i="200" s="1"/>
  <c r="I2754" i="200"/>
  <c r="K2742" i="200"/>
  <c r="I2772" i="200"/>
  <c r="K2772" i="200" s="1"/>
  <c r="F2772" i="200"/>
  <c r="H2772" i="200" s="1"/>
  <c r="L2772" i="200"/>
  <c r="N2772" i="200" s="1"/>
  <c r="D2772" i="200"/>
  <c r="L2763" i="200"/>
  <c r="N2763" i="200" s="1"/>
  <c r="I2763" i="200"/>
  <c r="K2763" i="200" s="1"/>
  <c r="F2763" i="200"/>
  <c r="H2763" i="200" s="1"/>
  <c r="L2767" i="200"/>
  <c r="N2767" i="200" s="1"/>
  <c r="I2767" i="200"/>
  <c r="K2767" i="200" s="1"/>
  <c r="F2767" i="200"/>
  <c r="H2767" i="200" s="1"/>
  <c r="O2746" i="200"/>
  <c r="Q2746" i="200" s="1"/>
  <c r="O2750" i="200"/>
  <c r="Q2750" i="200" s="1"/>
  <c r="O2723" i="200"/>
  <c r="Q2723" i="200" s="1"/>
  <c r="Q2735" i="200" s="1"/>
  <c r="I148" i="204" s="1"/>
  <c r="F2754" i="200"/>
  <c r="H2742" i="200"/>
  <c r="I2769" i="200"/>
  <c r="K2769" i="200" s="1"/>
  <c r="L2769" i="200"/>
  <c r="N2769" i="200" s="1"/>
  <c r="F2769" i="200"/>
  <c r="H2769" i="200" s="1"/>
  <c r="F2764" i="200"/>
  <c r="H2764" i="200" s="1"/>
  <c r="D2764" i="200"/>
  <c r="L2764" i="200"/>
  <c r="N2764" i="200" s="1"/>
  <c r="I2764" i="200"/>
  <c r="K2764" i="200" s="1"/>
  <c r="L2768" i="200"/>
  <c r="N2768" i="200" s="1"/>
  <c r="F2768" i="200"/>
  <c r="H2768" i="200" s="1"/>
  <c r="I2768" i="200"/>
  <c r="K2768" i="200" s="1"/>
  <c r="F2761" i="200"/>
  <c r="L2761" i="200"/>
  <c r="I2761" i="200"/>
  <c r="E2773" i="200"/>
  <c r="D2761" i="200"/>
  <c r="I123" i="198"/>
  <c r="O2742" i="200" l="1"/>
  <c r="Q2742" i="200" s="1"/>
  <c r="O2762" i="200"/>
  <c r="O2769" i="200"/>
  <c r="Q2769" i="200" s="1"/>
  <c r="O2763" i="200"/>
  <c r="Q2763" i="200" s="1"/>
  <c r="I2780" i="200"/>
  <c r="D2780" i="200"/>
  <c r="L2780" i="200"/>
  <c r="E2792" i="200"/>
  <c r="F2780" i="200"/>
  <c r="L2782" i="200"/>
  <c r="N2782" i="200" s="1"/>
  <c r="I2782" i="200"/>
  <c r="K2782" i="200" s="1"/>
  <c r="F2782" i="200"/>
  <c r="H2782" i="200" s="1"/>
  <c r="F2788" i="200"/>
  <c r="H2788" i="200" s="1"/>
  <c r="I2788" i="200"/>
  <c r="K2788" i="200" s="1"/>
  <c r="L2788" i="200"/>
  <c r="N2788" i="200" s="1"/>
  <c r="O2768" i="200"/>
  <c r="Q2768" i="200" s="1"/>
  <c r="I2785" i="200"/>
  <c r="K2785" i="200" s="1"/>
  <c r="F2785" i="200"/>
  <c r="H2785" i="200" s="1"/>
  <c r="L2785" i="200"/>
  <c r="N2785" i="200" s="1"/>
  <c r="L2790" i="200"/>
  <c r="N2790" i="200" s="1"/>
  <c r="I2790" i="200"/>
  <c r="K2790" i="200" s="1"/>
  <c r="F2790" i="200"/>
  <c r="H2790" i="200" s="1"/>
  <c r="I2783" i="200"/>
  <c r="K2783" i="200" s="1"/>
  <c r="F2783" i="200"/>
  <c r="H2783" i="200" s="1"/>
  <c r="L2783" i="200"/>
  <c r="N2783" i="200" s="1"/>
  <c r="L2787" i="200"/>
  <c r="N2787" i="200" s="1"/>
  <c r="F2787" i="200"/>
  <c r="H2787" i="200" s="1"/>
  <c r="I2787" i="200"/>
  <c r="K2787" i="200" s="1"/>
  <c r="Q2754" i="200"/>
  <c r="I149" i="204" s="1"/>
  <c r="K2761" i="200"/>
  <c r="I2773" i="200"/>
  <c r="N2761" i="200"/>
  <c r="L2773" i="200"/>
  <c r="O2767" i="200"/>
  <c r="O2772" i="200"/>
  <c r="Q2772" i="200" s="1"/>
  <c r="O2771" i="200"/>
  <c r="Q2771" i="200" s="1"/>
  <c r="F2791" i="200"/>
  <c r="H2791" i="200" s="1"/>
  <c r="L2791" i="200"/>
  <c r="N2791" i="200" s="1"/>
  <c r="I2791" i="200"/>
  <c r="K2791" i="200" s="1"/>
  <c r="B2787" i="200"/>
  <c r="D2787" i="200" s="1"/>
  <c r="B2781" i="200"/>
  <c r="D2781" i="200" s="1"/>
  <c r="B2783" i="200"/>
  <c r="D2783" i="200" s="1"/>
  <c r="B2782" i="200"/>
  <c r="D2782" i="200" s="1"/>
  <c r="B2789" i="200"/>
  <c r="D2789" i="200" s="1"/>
  <c r="B2788" i="200"/>
  <c r="D2788" i="200" s="1"/>
  <c r="B2790" i="200"/>
  <c r="D2790" i="200" s="1"/>
  <c r="B2791" i="200"/>
  <c r="D2791" i="200" s="1"/>
  <c r="B2784" i="200"/>
  <c r="D2784" i="200" s="1"/>
  <c r="B2785" i="200"/>
  <c r="D2785" i="200" s="1"/>
  <c r="B2786" i="200"/>
  <c r="D2786" i="200" s="1"/>
  <c r="H2761" i="200"/>
  <c r="F2773" i="200"/>
  <c r="O2764" i="200"/>
  <c r="Q2764" i="200" s="1"/>
  <c r="O2766" i="200"/>
  <c r="Q2766" i="200" s="1"/>
  <c r="O2770" i="200"/>
  <c r="Q2770" i="200" s="1"/>
  <c r="O2765" i="200"/>
  <c r="Q2765" i="200" s="1"/>
  <c r="F2781" i="200"/>
  <c r="H2781" i="200" s="1"/>
  <c r="I2781" i="200"/>
  <c r="K2781" i="200" s="1"/>
  <c r="L2781" i="200"/>
  <c r="N2781" i="200" s="1"/>
  <c r="L2786" i="200"/>
  <c r="N2786" i="200" s="1"/>
  <c r="F2786" i="200"/>
  <c r="H2786" i="200" s="1"/>
  <c r="I2786" i="200"/>
  <c r="K2786" i="200" s="1"/>
  <c r="L2784" i="200"/>
  <c r="N2784" i="200" s="1"/>
  <c r="F2784" i="200"/>
  <c r="H2784" i="200" s="1"/>
  <c r="I2784" i="200"/>
  <c r="K2784" i="200" s="1"/>
  <c r="I2789" i="200"/>
  <c r="K2789" i="200" s="1"/>
  <c r="L2789" i="200"/>
  <c r="N2789" i="200" s="1"/>
  <c r="F2789" i="200"/>
  <c r="H2789" i="200" s="1"/>
  <c r="Q2767" i="200"/>
  <c r="Q2762" i="200"/>
  <c r="I124" i="198"/>
  <c r="O2786" i="200" l="1"/>
  <c r="Q2786" i="200" s="1"/>
  <c r="O2791" i="200"/>
  <c r="O2785" i="200"/>
  <c r="Q2785" i="200" s="1"/>
  <c r="O2789" i="200"/>
  <c r="Q2789" i="200" s="1"/>
  <c r="O2781" i="200"/>
  <c r="Q2781" i="200" s="1"/>
  <c r="Q2791" i="200"/>
  <c r="O2790" i="200"/>
  <c r="Q2790" i="200" s="1"/>
  <c r="L2792" i="200"/>
  <c r="N2780" i="200"/>
  <c r="O2787" i="200"/>
  <c r="Q2787" i="200" s="1"/>
  <c r="O2783" i="200"/>
  <c r="Q2783" i="200" s="1"/>
  <c r="O2788" i="200"/>
  <c r="Q2788" i="200" s="1"/>
  <c r="F2792" i="200"/>
  <c r="H2780" i="200"/>
  <c r="K2780" i="200"/>
  <c r="I2792" i="200"/>
  <c r="O2784" i="200"/>
  <c r="Q2784" i="200" s="1"/>
  <c r="O2761" i="200"/>
  <c r="Q2761" i="200" s="1"/>
  <c r="Q2773" i="200" s="1"/>
  <c r="I150" i="204" s="1"/>
  <c r="O2782" i="200"/>
  <c r="Q2782" i="200" s="1"/>
  <c r="I125" i="198"/>
  <c r="O2780" i="200" l="1"/>
  <c r="Q2780" i="200" s="1"/>
  <c r="Q2792" i="200" s="1"/>
  <c r="I151" i="204" s="1"/>
  <c r="I152" i="204" s="1"/>
  <c r="I126" i="198"/>
  <c r="I198" i="198" l="1"/>
  <c r="G9" i="205" l="1"/>
  <c r="I199" i="198"/>
  <c r="B3764" i="199" l="1"/>
  <c r="I200" i="198" l="1"/>
  <c r="E3772" i="199"/>
  <c r="E3773" i="199"/>
  <c r="E3774" i="199"/>
  <c r="E3771" i="199"/>
  <c r="E3768" i="199"/>
  <c r="E3769" i="199"/>
  <c r="E3770" i="199"/>
  <c r="B3768" i="199"/>
  <c r="B3783" i="199"/>
  <c r="I3764" i="199"/>
  <c r="D3764" i="199"/>
  <c r="E3779" i="199"/>
  <c r="G3779" i="199" s="1"/>
  <c r="E3776" i="199"/>
  <c r="E3777" i="199"/>
  <c r="E3778" i="199"/>
  <c r="E3775" i="199"/>
  <c r="I201" i="198" l="1"/>
  <c r="G3776" i="199"/>
  <c r="E3798" i="199"/>
  <c r="G3798" i="199" s="1"/>
  <c r="B3802" i="199"/>
  <c r="I3783" i="199"/>
  <c r="D3783" i="199"/>
  <c r="E3797" i="199"/>
  <c r="G3797" i="199" s="1"/>
  <c r="E3794" i="199"/>
  <c r="G3794" i="199" s="1"/>
  <c r="E3795" i="199"/>
  <c r="G3795" i="199" s="1"/>
  <c r="E3796" i="199"/>
  <c r="G3796" i="199" s="1"/>
  <c r="E3793" i="199"/>
  <c r="G3793" i="199" s="1"/>
  <c r="E3790" i="199"/>
  <c r="G3790" i="199" s="1"/>
  <c r="E3791" i="199"/>
  <c r="G3791" i="199" s="1"/>
  <c r="E3792" i="199"/>
  <c r="G3792" i="199" s="1"/>
  <c r="E3789" i="199"/>
  <c r="B3787" i="199"/>
  <c r="E3787" i="199"/>
  <c r="E3788" i="199"/>
  <c r="G3788" i="199" s="1"/>
  <c r="D3768" i="199"/>
  <c r="G3768" i="199"/>
  <c r="E3780" i="199"/>
  <c r="G3772" i="199"/>
  <c r="G3775" i="199"/>
  <c r="B3778" i="199"/>
  <c r="B3775" i="199"/>
  <c r="D3775" i="199" s="1"/>
  <c r="B3777" i="199"/>
  <c r="D3777" i="199" s="1"/>
  <c r="B3774" i="199"/>
  <c r="B3771" i="199"/>
  <c r="D3771" i="199" s="1"/>
  <c r="B3773" i="199"/>
  <c r="D3773" i="199" s="1"/>
  <c r="B3770" i="199"/>
  <c r="D3770" i="199" s="1"/>
  <c r="B3776" i="199"/>
  <c r="D3776" i="199" s="1"/>
  <c r="B3769" i="199"/>
  <c r="D3769" i="199" s="1"/>
  <c r="B3779" i="199"/>
  <c r="D3779" i="199" s="1"/>
  <c r="I3779" i="199" s="1"/>
  <c r="B3772" i="199"/>
  <c r="D3772" i="199" s="1"/>
  <c r="G3771" i="199"/>
  <c r="D3778" i="199"/>
  <c r="G3778" i="199"/>
  <c r="G3770" i="199"/>
  <c r="D3774" i="199"/>
  <c r="G3774" i="199"/>
  <c r="G3777" i="199"/>
  <c r="G3769" i="199"/>
  <c r="G3773" i="199"/>
  <c r="I3775" i="199" l="1"/>
  <c r="I3776" i="199"/>
  <c r="I3770" i="199"/>
  <c r="I202" i="198"/>
  <c r="I3778" i="199"/>
  <c r="I3773" i="199"/>
  <c r="I3774" i="199"/>
  <c r="I3777" i="199"/>
  <c r="B3798" i="199"/>
  <c r="D3798" i="199" s="1"/>
  <c r="I3798" i="199" s="1"/>
  <c r="B3791" i="199"/>
  <c r="D3791" i="199" s="1"/>
  <c r="I3791" i="199" s="1"/>
  <c r="B3797" i="199"/>
  <c r="D3797" i="199" s="1"/>
  <c r="I3797" i="199" s="1"/>
  <c r="B3794" i="199"/>
  <c r="D3794" i="199" s="1"/>
  <c r="I3794" i="199" s="1"/>
  <c r="B3796" i="199"/>
  <c r="D3796" i="199" s="1"/>
  <c r="I3796" i="199" s="1"/>
  <c r="B3793" i="199"/>
  <c r="D3793" i="199" s="1"/>
  <c r="I3793" i="199" s="1"/>
  <c r="B3790" i="199"/>
  <c r="D3790" i="199" s="1"/>
  <c r="I3790" i="199" s="1"/>
  <c r="B3792" i="199"/>
  <c r="D3792" i="199" s="1"/>
  <c r="I3792" i="199" s="1"/>
  <c r="B3789" i="199"/>
  <c r="D3789" i="199" s="1"/>
  <c r="B3795" i="199"/>
  <c r="D3795" i="199" s="1"/>
  <c r="I3795" i="199" s="1"/>
  <c r="B3788" i="199"/>
  <c r="D3788" i="199" s="1"/>
  <c r="I3788" i="199" s="1"/>
  <c r="E3813" i="199"/>
  <c r="E3810" i="199"/>
  <c r="G3810" i="199" s="1"/>
  <c r="E3807" i="199"/>
  <c r="B3806" i="199"/>
  <c r="E3816" i="199"/>
  <c r="G3816" i="199" s="1"/>
  <c r="B3821" i="199"/>
  <c r="E3806" i="199"/>
  <c r="D3802" i="199"/>
  <c r="E3812" i="199"/>
  <c r="G3812" i="199" s="1"/>
  <c r="E3814" i="199"/>
  <c r="G3814" i="199" s="1"/>
  <c r="I3802" i="199"/>
  <c r="E3808" i="199"/>
  <c r="G3808" i="199" s="1"/>
  <c r="E3817" i="199"/>
  <c r="G3817" i="199" s="1"/>
  <c r="E3815" i="199"/>
  <c r="G3815" i="199" s="1"/>
  <c r="E3811" i="199"/>
  <c r="G3811" i="199" s="1"/>
  <c r="E3809" i="199"/>
  <c r="G3809" i="199" s="1"/>
  <c r="I3772" i="199"/>
  <c r="I3768" i="199"/>
  <c r="G3789" i="199"/>
  <c r="I3769" i="199"/>
  <c r="I3771" i="199"/>
  <c r="G3787" i="199"/>
  <c r="E3799" i="199"/>
  <c r="D3787" i="199"/>
  <c r="I3789" i="199" l="1"/>
  <c r="I3780" i="199"/>
  <c r="I203" i="198" s="1"/>
  <c r="I3787" i="199"/>
  <c r="G3813" i="199"/>
  <c r="B3813" i="199"/>
  <c r="D3813" i="199" s="1"/>
  <c r="B3807" i="199"/>
  <c r="D3807" i="199" s="1"/>
  <c r="B3809" i="199"/>
  <c r="D3809" i="199" s="1"/>
  <c r="I3809" i="199" s="1"/>
  <c r="B3814" i="199"/>
  <c r="D3814" i="199" s="1"/>
  <c r="I3814" i="199" s="1"/>
  <c r="B3812" i="199"/>
  <c r="D3812" i="199" s="1"/>
  <c r="I3812" i="199" s="1"/>
  <c r="B3810" i="199"/>
  <c r="D3810" i="199" s="1"/>
  <c r="I3810" i="199" s="1"/>
  <c r="B3815" i="199"/>
  <c r="D3815" i="199" s="1"/>
  <c r="I3815" i="199" s="1"/>
  <c r="B3808" i="199"/>
  <c r="D3808" i="199" s="1"/>
  <c r="I3808" i="199" s="1"/>
  <c r="B3817" i="199"/>
  <c r="D3817" i="199" s="1"/>
  <c r="I3817" i="199" s="1"/>
  <c r="B3811" i="199"/>
  <c r="D3811" i="199" s="1"/>
  <c r="I3811" i="199" s="1"/>
  <c r="B3816" i="199"/>
  <c r="D3816" i="199" s="1"/>
  <c r="I3816" i="199" s="1"/>
  <c r="D3806" i="199"/>
  <c r="G3806" i="199"/>
  <c r="E3818" i="199"/>
  <c r="G3807" i="199"/>
  <c r="E3829" i="199"/>
  <c r="E3830" i="199"/>
  <c r="E3831" i="199"/>
  <c r="E3828" i="199"/>
  <c r="E3825" i="199"/>
  <c r="E3826" i="199"/>
  <c r="E3827" i="199"/>
  <c r="G3827" i="199" s="1"/>
  <c r="B3825" i="199"/>
  <c r="B3840" i="199"/>
  <c r="I3821" i="199"/>
  <c r="D3821" i="199"/>
  <c r="E3832" i="199"/>
  <c r="G3832" i="199" s="1"/>
  <c r="E3833" i="199"/>
  <c r="E3834" i="199"/>
  <c r="E3835" i="199"/>
  <c r="E3836" i="199"/>
  <c r="I3799" i="199" l="1"/>
  <c r="I204" i="198" s="1"/>
  <c r="I3807" i="199"/>
  <c r="G3835" i="199"/>
  <c r="G3833" i="199"/>
  <c r="E3846" i="199"/>
  <c r="G3846" i="199" s="1"/>
  <c r="B3844" i="199"/>
  <c r="E3844" i="199"/>
  <c r="D3840" i="199"/>
  <c r="E3855" i="199"/>
  <c r="G3855" i="199" s="1"/>
  <c r="B3859" i="199"/>
  <c r="I3840" i="199"/>
  <c r="E3849" i="199"/>
  <c r="G3849" i="199" s="1"/>
  <c r="E3854" i="199"/>
  <c r="G3854" i="199" s="1"/>
  <c r="E3851" i="199"/>
  <c r="G3851" i="199" s="1"/>
  <c r="E3852" i="199"/>
  <c r="G3852" i="199" s="1"/>
  <c r="E3853" i="199"/>
  <c r="G3853" i="199" s="1"/>
  <c r="E3850" i="199"/>
  <c r="G3850" i="199" s="1"/>
  <c r="E3847" i="199"/>
  <c r="G3847" i="199" s="1"/>
  <c r="E3848" i="199"/>
  <c r="G3848" i="199" s="1"/>
  <c r="E3845" i="199"/>
  <c r="G3845" i="199" s="1"/>
  <c r="D3825" i="199"/>
  <c r="G3825" i="199"/>
  <c r="E3837" i="199"/>
  <c r="G3829" i="199"/>
  <c r="G3836" i="199"/>
  <c r="B3826" i="199"/>
  <c r="B3836" i="199"/>
  <c r="D3836" i="199" s="1"/>
  <c r="B3833" i="199"/>
  <c r="D3833" i="199" s="1"/>
  <c r="I3833" i="199" s="1"/>
  <c r="B3835" i="199"/>
  <c r="D3835" i="199" s="1"/>
  <c r="B3832" i="199"/>
  <c r="D3832" i="199" s="1"/>
  <c r="I3832" i="199" s="1"/>
  <c r="B3834" i="199"/>
  <c r="D3834" i="199" s="1"/>
  <c r="B3831" i="199"/>
  <c r="D3831" i="199" s="1"/>
  <c r="B3828" i="199"/>
  <c r="D3828" i="199" s="1"/>
  <c r="B3830" i="199"/>
  <c r="D3830" i="199" s="1"/>
  <c r="B3827" i="199"/>
  <c r="D3827" i="199" s="1"/>
  <c r="I3827" i="199" s="1"/>
  <c r="B3829" i="199"/>
  <c r="D3829" i="199" s="1"/>
  <c r="G3828" i="199"/>
  <c r="I3806" i="199"/>
  <c r="I3813" i="199"/>
  <c r="G3831" i="199"/>
  <c r="G3834" i="199"/>
  <c r="D3826" i="199"/>
  <c r="G3826" i="199"/>
  <c r="G3830" i="199"/>
  <c r="I3836" i="199" l="1"/>
  <c r="I3818" i="199"/>
  <c r="I205" i="198" s="1"/>
  <c r="I3830" i="199"/>
  <c r="I3828" i="199"/>
  <c r="I3831" i="199"/>
  <c r="I3829" i="199"/>
  <c r="I3826" i="199"/>
  <c r="G3844" i="199"/>
  <c r="E3856" i="199"/>
  <c r="D3844" i="199"/>
  <c r="E3871" i="199"/>
  <c r="G3871" i="199" s="1"/>
  <c r="E3872" i="199"/>
  <c r="G3872" i="199" s="1"/>
  <c r="E3873" i="199"/>
  <c r="G3873" i="199" s="1"/>
  <c r="E3870" i="199"/>
  <c r="G3870" i="199" s="1"/>
  <c r="E3867" i="199"/>
  <c r="E3868" i="199"/>
  <c r="E3869" i="199"/>
  <c r="G3869" i="199" s="1"/>
  <c r="E3874" i="199"/>
  <c r="G3874" i="199" s="1"/>
  <c r="E3863" i="199"/>
  <c r="E3864" i="199"/>
  <c r="G3864" i="199" s="1"/>
  <c r="E3865" i="199"/>
  <c r="G3865" i="199" s="1"/>
  <c r="E3866" i="199"/>
  <c r="G3866" i="199" s="1"/>
  <c r="B3878" i="199"/>
  <c r="I3859" i="199"/>
  <c r="D3859" i="199"/>
  <c r="B3863" i="199"/>
  <c r="B3851" i="199"/>
  <c r="D3851" i="199" s="1"/>
  <c r="I3851" i="199" s="1"/>
  <c r="B3853" i="199"/>
  <c r="D3853" i="199" s="1"/>
  <c r="I3853" i="199" s="1"/>
  <c r="B3854" i="199"/>
  <c r="D3854" i="199" s="1"/>
  <c r="I3854" i="199" s="1"/>
  <c r="B3847" i="199"/>
  <c r="D3847" i="199" s="1"/>
  <c r="I3847" i="199" s="1"/>
  <c r="B3849" i="199"/>
  <c r="D3849" i="199" s="1"/>
  <c r="I3849" i="199" s="1"/>
  <c r="B3846" i="199"/>
  <c r="D3846" i="199" s="1"/>
  <c r="I3846" i="199" s="1"/>
  <c r="B3852" i="199"/>
  <c r="D3852" i="199" s="1"/>
  <c r="I3852" i="199" s="1"/>
  <c r="B3845" i="199"/>
  <c r="D3845" i="199" s="1"/>
  <c r="I3845" i="199" s="1"/>
  <c r="B3855" i="199"/>
  <c r="D3855" i="199" s="1"/>
  <c r="I3855" i="199" s="1"/>
  <c r="B3848" i="199"/>
  <c r="D3848" i="199" s="1"/>
  <c r="I3848" i="199" s="1"/>
  <c r="B3850" i="199"/>
  <c r="D3850" i="199" s="1"/>
  <c r="I3850" i="199" s="1"/>
  <c r="I3834" i="199"/>
  <c r="I3825" i="199"/>
  <c r="I3835" i="199"/>
  <c r="I3837" i="199" l="1"/>
  <c r="I206" i="198" s="1"/>
  <c r="B3868" i="199"/>
  <c r="B3865" i="199"/>
  <c r="D3865" i="199" s="1"/>
  <c r="I3865" i="199" s="1"/>
  <c r="B3867" i="199"/>
  <c r="B3864" i="199"/>
  <c r="D3864" i="199" s="1"/>
  <c r="I3864" i="199" s="1"/>
  <c r="B3874" i="199"/>
  <c r="D3874" i="199" s="1"/>
  <c r="I3874" i="199" s="1"/>
  <c r="B3871" i="199"/>
  <c r="D3871" i="199" s="1"/>
  <c r="I3871" i="199" s="1"/>
  <c r="B3873" i="199"/>
  <c r="D3873" i="199" s="1"/>
  <c r="I3873" i="199" s="1"/>
  <c r="B3870" i="199"/>
  <c r="D3870" i="199" s="1"/>
  <c r="I3870" i="199" s="1"/>
  <c r="B3872" i="199"/>
  <c r="D3872" i="199" s="1"/>
  <c r="I3872" i="199" s="1"/>
  <c r="B3869" i="199"/>
  <c r="D3869" i="199" s="1"/>
  <c r="I3869" i="199" s="1"/>
  <c r="B3866" i="199"/>
  <c r="D3866" i="199" s="1"/>
  <c r="I3866" i="199" s="1"/>
  <c r="I3844" i="199"/>
  <c r="I3856" i="199" s="1"/>
  <c r="I207" i="198" s="1"/>
  <c r="D3868" i="199"/>
  <c r="G3868" i="199"/>
  <c r="E3884" i="199"/>
  <c r="G3884" i="199" s="1"/>
  <c r="B3882" i="199"/>
  <c r="E3882" i="199"/>
  <c r="E3883" i="199"/>
  <c r="G3883" i="199" s="1"/>
  <c r="E3893" i="199"/>
  <c r="G3893" i="199" s="1"/>
  <c r="B3897" i="199"/>
  <c r="I3878" i="199"/>
  <c r="D3878" i="199"/>
  <c r="E3892" i="199"/>
  <c r="G3892" i="199" s="1"/>
  <c r="E3889" i="199"/>
  <c r="G3889" i="199" s="1"/>
  <c r="E3890" i="199"/>
  <c r="G3890" i="199" s="1"/>
  <c r="E3887" i="199"/>
  <c r="G3887" i="199" s="1"/>
  <c r="E3888" i="199"/>
  <c r="G3888" i="199" s="1"/>
  <c r="E3885" i="199"/>
  <c r="G3885" i="199" s="1"/>
  <c r="E3886" i="199"/>
  <c r="G3886" i="199" s="1"/>
  <c r="E3891" i="199"/>
  <c r="G3891" i="199" s="1"/>
  <c r="D3863" i="199"/>
  <c r="G3863" i="199"/>
  <c r="E3875" i="199"/>
  <c r="G3867" i="199"/>
  <c r="D3867" i="199"/>
  <c r="E3901" i="199" l="1"/>
  <c r="E3902" i="199"/>
  <c r="E3903" i="199"/>
  <c r="E3908" i="199"/>
  <c r="B3916" i="199"/>
  <c r="I3897" i="199"/>
  <c r="D3897" i="199"/>
  <c r="E3912" i="199"/>
  <c r="E3909" i="199"/>
  <c r="G3909" i="199" s="1"/>
  <c r="E3910" i="199"/>
  <c r="E3911" i="199"/>
  <c r="E3904" i="199"/>
  <c r="E3905" i="199"/>
  <c r="E3906" i="199"/>
  <c r="E3907" i="199"/>
  <c r="B3901" i="199"/>
  <c r="B3889" i="199"/>
  <c r="D3889" i="199" s="1"/>
  <c r="I3889" i="199" s="1"/>
  <c r="B3891" i="199"/>
  <c r="D3891" i="199" s="1"/>
  <c r="I3891" i="199" s="1"/>
  <c r="B3884" i="199"/>
  <c r="D3884" i="199" s="1"/>
  <c r="I3884" i="199" s="1"/>
  <c r="B3885" i="199"/>
  <c r="D3885" i="199" s="1"/>
  <c r="I3885" i="199" s="1"/>
  <c r="B3887" i="199"/>
  <c r="D3887" i="199" s="1"/>
  <c r="I3887" i="199" s="1"/>
  <c r="B3888" i="199"/>
  <c r="D3888" i="199" s="1"/>
  <c r="I3888" i="199" s="1"/>
  <c r="B3890" i="199"/>
  <c r="D3890" i="199" s="1"/>
  <c r="I3890" i="199" s="1"/>
  <c r="B3883" i="199"/>
  <c r="D3883" i="199" s="1"/>
  <c r="I3883" i="199" s="1"/>
  <c r="B3893" i="199"/>
  <c r="D3893" i="199" s="1"/>
  <c r="I3893" i="199" s="1"/>
  <c r="B3886" i="199"/>
  <c r="D3886" i="199" s="1"/>
  <c r="I3886" i="199" s="1"/>
  <c r="B3892" i="199"/>
  <c r="D3892" i="199" s="1"/>
  <c r="I3892" i="199" s="1"/>
  <c r="I3867" i="199"/>
  <c r="I3863" i="199"/>
  <c r="G3882" i="199"/>
  <c r="E3894" i="199"/>
  <c r="D3882" i="199"/>
  <c r="I3868" i="199"/>
  <c r="I3875" i="199" l="1"/>
  <c r="I208" i="198" s="1"/>
  <c r="I3882" i="199"/>
  <c r="I3894" i="199" s="1"/>
  <c r="I209" i="198" s="1"/>
  <c r="B3902" i="199"/>
  <c r="D3902" i="199" s="1"/>
  <c r="B3912" i="199"/>
  <c r="D3912" i="199" s="1"/>
  <c r="B3905" i="199"/>
  <c r="D3905" i="199" s="1"/>
  <c r="B3911" i="199"/>
  <c r="D3911" i="199" s="1"/>
  <c r="B3908" i="199"/>
  <c r="D3908" i="199" s="1"/>
  <c r="B3910" i="199"/>
  <c r="D3910" i="199" s="1"/>
  <c r="B3907" i="199"/>
  <c r="D3907" i="199" s="1"/>
  <c r="B3904" i="199"/>
  <c r="D3904" i="199" s="1"/>
  <c r="B3906" i="199"/>
  <c r="D3906" i="199" s="1"/>
  <c r="B3903" i="199"/>
  <c r="D3903" i="199" s="1"/>
  <c r="B3909" i="199"/>
  <c r="D3909" i="199" s="1"/>
  <c r="I3909" i="199" s="1"/>
  <c r="G3904" i="199"/>
  <c r="G3912" i="199"/>
  <c r="G3908" i="199"/>
  <c r="G3907" i="199"/>
  <c r="G3911" i="199"/>
  <c r="G3903" i="199"/>
  <c r="G3902" i="199"/>
  <c r="G3906" i="199"/>
  <c r="G3910" i="199"/>
  <c r="G3905" i="199"/>
  <c r="E3930" i="199"/>
  <c r="G3930" i="199" s="1"/>
  <c r="E3927" i="199"/>
  <c r="G3927" i="199" s="1"/>
  <c r="E3928" i="199"/>
  <c r="G3928" i="199" s="1"/>
  <c r="D3916" i="199"/>
  <c r="E3926" i="199"/>
  <c r="E3923" i="199"/>
  <c r="G3923" i="199" s="1"/>
  <c r="E3924" i="199"/>
  <c r="E3925" i="199"/>
  <c r="G3925" i="199" s="1"/>
  <c r="E3922" i="199"/>
  <c r="G3922" i="199" s="1"/>
  <c r="B3920" i="199"/>
  <c r="E3920" i="199"/>
  <c r="E3929" i="199"/>
  <c r="G3929" i="199" s="1"/>
  <c r="E3931" i="199"/>
  <c r="B3935" i="199"/>
  <c r="I3916" i="199"/>
  <c r="E3921" i="199"/>
  <c r="G3921" i="199" s="1"/>
  <c r="G3901" i="199"/>
  <c r="E3913" i="199"/>
  <c r="D3901" i="199"/>
  <c r="I3907" i="199" l="1"/>
  <c r="I3906" i="199"/>
  <c r="I3904" i="199"/>
  <c r="I3911" i="199"/>
  <c r="I3901" i="199"/>
  <c r="I3910" i="199"/>
  <c r="E3943" i="199"/>
  <c r="E3944" i="199"/>
  <c r="E3945" i="199"/>
  <c r="B3939" i="199"/>
  <c r="E3939" i="199"/>
  <c r="E3940" i="199"/>
  <c r="G3940" i="199" s="1"/>
  <c r="E3941" i="199"/>
  <c r="G3941" i="199" s="1"/>
  <c r="E3946" i="199"/>
  <c r="G3946" i="199" s="1"/>
  <c r="B3954" i="199"/>
  <c r="I3935" i="199"/>
  <c r="D3935" i="199"/>
  <c r="E3950" i="199"/>
  <c r="G3950" i="199" s="1"/>
  <c r="E3947" i="199"/>
  <c r="G3947" i="199" s="1"/>
  <c r="E3948" i="199"/>
  <c r="G3948" i="199" s="1"/>
  <c r="E3949" i="199"/>
  <c r="G3949" i="199" s="1"/>
  <c r="E3942" i="199"/>
  <c r="G3942" i="199" s="1"/>
  <c r="G3920" i="199"/>
  <c r="E3932" i="199"/>
  <c r="D3920" i="199"/>
  <c r="G3924" i="199"/>
  <c r="I3905" i="199"/>
  <c r="I3903" i="199"/>
  <c r="I3912" i="199"/>
  <c r="B3931" i="199"/>
  <c r="D3931" i="199" s="1"/>
  <c r="B3924" i="199"/>
  <c r="D3924" i="199" s="1"/>
  <c r="B3930" i="199"/>
  <c r="D3930" i="199" s="1"/>
  <c r="I3930" i="199" s="1"/>
  <c r="B3927" i="199"/>
  <c r="D3927" i="199" s="1"/>
  <c r="I3927" i="199" s="1"/>
  <c r="B3929" i="199"/>
  <c r="D3929" i="199" s="1"/>
  <c r="I3929" i="199" s="1"/>
  <c r="B3922" i="199"/>
  <c r="D3922" i="199" s="1"/>
  <c r="I3922" i="199" s="1"/>
  <c r="B3923" i="199"/>
  <c r="D3923" i="199" s="1"/>
  <c r="I3923" i="199" s="1"/>
  <c r="B3925" i="199"/>
  <c r="D3925" i="199" s="1"/>
  <c r="I3925" i="199" s="1"/>
  <c r="B3926" i="199"/>
  <c r="D3926" i="199" s="1"/>
  <c r="B3928" i="199"/>
  <c r="D3928" i="199" s="1"/>
  <c r="I3928" i="199" s="1"/>
  <c r="B3921" i="199"/>
  <c r="D3921" i="199" s="1"/>
  <c r="I3921" i="199" s="1"/>
  <c r="G3931" i="199"/>
  <c r="G3926" i="199"/>
  <c r="I3902" i="199"/>
  <c r="I3908" i="199"/>
  <c r="I3920" i="199" l="1"/>
  <c r="I3931" i="199"/>
  <c r="I3924" i="199"/>
  <c r="I3926" i="199"/>
  <c r="I3913" i="199"/>
  <c r="I210" i="198" s="1"/>
  <c r="B3944" i="199"/>
  <c r="B3941" i="199"/>
  <c r="D3941" i="199" s="1"/>
  <c r="I3941" i="199" s="1"/>
  <c r="B3947" i="199"/>
  <c r="D3947" i="199" s="1"/>
  <c r="I3947" i="199" s="1"/>
  <c r="B3940" i="199"/>
  <c r="D3940" i="199" s="1"/>
  <c r="I3940" i="199" s="1"/>
  <c r="B3950" i="199"/>
  <c r="D3950" i="199" s="1"/>
  <c r="I3950" i="199" s="1"/>
  <c r="B3943" i="199"/>
  <c r="B3949" i="199"/>
  <c r="D3949" i="199" s="1"/>
  <c r="I3949" i="199" s="1"/>
  <c r="B3946" i="199"/>
  <c r="D3946" i="199" s="1"/>
  <c r="I3946" i="199" s="1"/>
  <c r="B3948" i="199"/>
  <c r="D3948" i="199" s="1"/>
  <c r="I3948" i="199" s="1"/>
  <c r="B3945" i="199"/>
  <c r="D3945" i="199" s="1"/>
  <c r="B3942" i="199"/>
  <c r="D3942" i="199" s="1"/>
  <c r="I3942" i="199" s="1"/>
  <c r="G3945" i="199"/>
  <c r="D3944" i="199"/>
  <c r="G3944" i="199"/>
  <c r="E3967" i="199"/>
  <c r="E3960" i="199"/>
  <c r="B3958" i="199"/>
  <c r="E3958" i="199"/>
  <c r="E3963" i="199"/>
  <c r="G3963" i="199" s="1"/>
  <c r="E3969" i="199"/>
  <c r="G3969" i="199" s="1"/>
  <c r="B3973" i="199"/>
  <c r="I3954" i="199"/>
  <c r="E3968" i="199"/>
  <c r="G3968" i="199" s="1"/>
  <c r="E3965" i="199"/>
  <c r="G3965" i="199" s="1"/>
  <c r="E3966" i="199"/>
  <c r="G3966" i="199" s="1"/>
  <c r="E3959" i="199"/>
  <c r="G3959" i="199" s="1"/>
  <c r="E3964" i="199"/>
  <c r="E3961" i="199"/>
  <c r="E3962" i="199"/>
  <c r="D3954" i="199"/>
  <c r="G3939" i="199"/>
  <c r="E3951" i="199"/>
  <c r="D3939" i="199"/>
  <c r="D3943" i="199"/>
  <c r="G3943" i="199"/>
  <c r="I3932" i="199" l="1"/>
  <c r="I211" i="198" s="1"/>
  <c r="I3939" i="199"/>
  <c r="I3944" i="199"/>
  <c r="G3964" i="199"/>
  <c r="G3967" i="199"/>
  <c r="G3962" i="199"/>
  <c r="I3943" i="199"/>
  <c r="G3958" i="199"/>
  <c r="E3970" i="199"/>
  <c r="D3958" i="199"/>
  <c r="E3980" i="199"/>
  <c r="E3981" i="199"/>
  <c r="E3982" i="199"/>
  <c r="E3983" i="199"/>
  <c r="B3977" i="199"/>
  <c r="E3977" i="199"/>
  <c r="E3978" i="199"/>
  <c r="G3978" i="199" s="1"/>
  <c r="E3979" i="199"/>
  <c r="E3988" i="199"/>
  <c r="G3988" i="199" s="1"/>
  <c r="B3992" i="199"/>
  <c r="I3973" i="199"/>
  <c r="D3973" i="199"/>
  <c r="E3984" i="199"/>
  <c r="G3984" i="199" s="1"/>
  <c r="E3985" i="199"/>
  <c r="G3985" i="199" s="1"/>
  <c r="E3986" i="199"/>
  <c r="G3986" i="199" s="1"/>
  <c r="E3987" i="199"/>
  <c r="G3987" i="199" s="1"/>
  <c r="B3964" i="199"/>
  <c r="D3964" i="199" s="1"/>
  <c r="B3961" i="199"/>
  <c r="D3961" i="199" s="1"/>
  <c r="B3963" i="199"/>
  <c r="D3963" i="199" s="1"/>
  <c r="I3963" i="199" s="1"/>
  <c r="B3960" i="199"/>
  <c r="D3960" i="199" s="1"/>
  <c r="B3966" i="199"/>
  <c r="D3966" i="199" s="1"/>
  <c r="I3966" i="199" s="1"/>
  <c r="B3959" i="199"/>
  <c r="D3959" i="199" s="1"/>
  <c r="I3959" i="199" s="1"/>
  <c r="B3969" i="199"/>
  <c r="D3969" i="199" s="1"/>
  <c r="I3969" i="199" s="1"/>
  <c r="B3962" i="199"/>
  <c r="D3962" i="199" s="1"/>
  <c r="B3968" i="199"/>
  <c r="D3968" i="199" s="1"/>
  <c r="I3968" i="199" s="1"/>
  <c r="B3965" i="199"/>
  <c r="D3965" i="199" s="1"/>
  <c r="I3965" i="199" s="1"/>
  <c r="B3967" i="199"/>
  <c r="D3967" i="199" s="1"/>
  <c r="G3961" i="199"/>
  <c r="G3960" i="199"/>
  <c r="I3945" i="199"/>
  <c r="I3960" i="199" l="1"/>
  <c r="I3958" i="199"/>
  <c r="I3951" i="199"/>
  <c r="I212" i="198" s="1"/>
  <c r="E4001" i="199"/>
  <c r="E4002" i="199"/>
  <c r="E3999" i="199"/>
  <c r="E4000" i="199"/>
  <c r="E3997" i="199"/>
  <c r="E3998" i="199"/>
  <c r="B3996" i="199"/>
  <c r="E3996" i="199"/>
  <c r="D3992" i="199"/>
  <c r="E4007" i="199"/>
  <c r="B4011" i="199"/>
  <c r="I3992" i="199"/>
  <c r="E4005" i="199"/>
  <c r="E4006" i="199"/>
  <c r="E4003" i="199"/>
  <c r="E4004" i="199"/>
  <c r="D3977" i="199"/>
  <c r="G3977" i="199"/>
  <c r="E3989" i="199"/>
  <c r="G3981" i="199"/>
  <c r="I3961" i="199"/>
  <c r="B3986" i="199"/>
  <c r="D3986" i="199" s="1"/>
  <c r="I3986" i="199" s="1"/>
  <c r="B3983" i="199"/>
  <c r="D3983" i="199" s="1"/>
  <c r="B3980" i="199"/>
  <c r="D3980" i="199" s="1"/>
  <c r="B3982" i="199"/>
  <c r="D3982" i="199" s="1"/>
  <c r="B3979" i="199"/>
  <c r="D3979" i="199" s="1"/>
  <c r="B3985" i="199"/>
  <c r="D3985" i="199" s="1"/>
  <c r="I3985" i="199" s="1"/>
  <c r="B3978" i="199"/>
  <c r="D3978" i="199" s="1"/>
  <c r="I3978" i="199" s="1"/>
  <c r="B3988" i="199"/>
  <c r="D3988" i="199" s="1"/>
  <c r="I3988" i="199" s="1"/>
  <c r="B3981" i="199"/>
  <c r="D3981" i="199" s="1"/>
  <c r="B3987" i="199"/>
  <c r="D3987" i="199" s="1"/>
  <c r="I3987" i="199" s="1"/>
  <c r="B3984" i="199"/>
  <c r="D3984" i="199" s="1"/>
  <c r="I3984" i="199" s="1"/>
  <c r="G3980" i="199"/>
  <c r="I3967" i="199"/>
  <c r="G3979" i="199"/>
  <c r="G3983" i="199"/>
  <c r="G3982" i="199"/>
  <c r="I3962" i="199"/>
  <c r="I3964" i="199"/>
  <c r="I3982" i="199" l="1"/>
  <c r="I3980" i="199"/>
  <c r="I3970" i="199"/>
  <c r="I213" i="198" s="1"/>
  <c r="I3981" i="199"/>
  <c r="G3998" i="199"/>
  <c r="G4004" i="199"/>
  <c r="D3996" i="199"/>
  <c r="G3996" i="199"/>
  <c r="E4008" i="199"/>
  <c r="G4000" i="199"/>
  <c r="G4007" i="199"/>
  <c r="I3983" i="199"/>
  <c r="G4003" i="199"/>
  <c r="E4026" i="199"/>
  <c r="B4030" i="199"/>
  <c r="I4011" i="199"/>
  <c r="D4011" i="199"/>
  <c r="E4022" i="199"/>
  <c r="G4022" i="199" s="1"/>
  <c r="E4023" i="199"/>
  <c r="E4024" i="199"/>
  <c r="E4025" i="199"/>
  <c r="G4025" i="199" s="1"/>
  <c r="E4018" i="199"/>
  <c r="E4019" i="199"/>
  <c r="G4019" i="199" s="1"/>
  <c r="E4020" i="199"/>
  <c r="E4021" i="199"/>
  <c r="B4015" i="199"/>
  <c r="E4015" i="199"/>
  <c r="E4016" i="199"/>
  <c r="G4016" i="199" s="1"/>
  <c r="E4017" i="199"/>
  <c r="B4002" i="199"/>
  <c r="D4002" i="199" s="1"/>
  <c r="B3999" i="199"/>
  <c r="D3999" i="199" s="1"/>
  <c r="B4001" i="199"/>
  <c r="D4001" i="199" s="1"/>
  <c r="B3998" i="199"/>
  <c r="D3998" i="199" s="1"/>
  <c r="B4004" i="199"/>
  <c r="D4004" i="199" s="1"/>
  <c r="B3997" i="199"/>
  <c r="D3997" i="199" s="1"/>
  <c r="B4007" i="199"/>
  <c r="D4007" i="199" s="1"/>
  <c r="B4000" i="199"/>
  <c r="D4000" i="199" s="1"/>
  <c r="B4006" i="199"/>
  <c r="B4003" i="199"/>
  <c r="D4003" i="199" s="1"/>
  <c r="B4005" i="199"/>
  <c r="D4005" i="199" s="1"/>
  <c r="G3999" i="199"/>
  <c r="D4006" i="199"/>
  <c r="G4006" i="199"/>
  <c r="G4002" i="199"/>
  <c r="I3979" i="199"/>
  <c r="I3977" i="199"/>
  <c r="G4005" i="199"/>
  <c r="G3997" i="199"/>
  <c r="G4001" i="199"/>
  <c r="I4004" i="199" l="1"/>
  <c r="I4000" i="199"/>
  <c r="I3997" i="199"/>
  <c r="I4003" i="199"/>
  <c r="I4006" i="199"/>
  <c r="I4001" i="199"/>
  <c r="I4002" i="199"/>
  <c r="I4005" i="199"/>
  <c r="I3989" i="199"/>
  <c r="I214" i="198" s="1"/>
  <c r="G4021" i="199"/>
  <c r="E4027" i="199"/>
  <c r="D4015" i="199"/>
  <c r="G4015" i="199"/>
  <c r="G4023" i="199"/>
  <c r="E4043" i="199"/>
  <c r="G4043" i="199" s="1"/>
  <c r="E4044" i="199"/>
  <c r="G4044" i="199" s="1"/>
  <c r="E4041" i="199"/>
  <c r="G4041" i="199" s="1"/>
  <c r="E4042" i="199"/>
  <c r="G4042" i="199" s="1"/>
  <c r="E4039" i="199"/>
  <c r="G4039" i="199" s="1"/>
  <c r="E4040" i="199"/>
  <c r="E4037" i="199"/>
  <c r="G4037" i="199" s="1"/>
  <c r="E4038" i="199"/>
  <c r="E4035" i="199"/>
  <c r="E4036" i="199"/>
  <c r="B4034" i="199"/>
  <c r="E4034" i="199"/>
  <c r="D4030" i="199"/>
  <c r="E4045" i="199"/>
  <c r="G4045" i="199" s="1"/>
  <c r="B4049" i="199"/>
  <c r="I4030" i="199"/>
  <c r="I3999" i="199"/>
  <c r="B4019" i="199"/>
  <c r="D4019" i="199" s="1"/>
  <c r="I4019" i="199" s="1"/>
  <c r="B4025" i="199"/>
  <c r="D4025" i="199" s="1"/>
  <c r="I4025" i="199" s="1"/>
  <c r="B4022" i="199"/>
  <c r="D4022" i="199" s="1"/>
  <c r="I4022" i="199" s="1"/>
  <c r="B4024" i="199"/>
  <c r="D4024" i="199" s="1"/>
  <c r="B4021" i="199"/>
  <c r="D4021" i="199" s="1"/>
  <c r="B4018" i="199"/>
  <c r="D4018" i="199" s="1"/>
  <c r="B4020" i="199"/>
  <c r="D4020" i="199" s="1"/>
  <c r="B4017" i="199"/>
  <c r="D4017" i="199" s="1"/>
  <c r="B4023" i="199"/>
  <c r="D4023" i="199" s="1"/>
  <c r="B4016" i="199"/>
  <c r="D4016" i="199" s="1"/>
  <c r="I4016" i="199" s="1"/>
  <c r="B4026" i="199"/>
  <c r="D4026" i="199" s="1"/>
  <c r="G4018" i="199"/>
  <c r="G4026" i="199"/>
  <c r="I4007" i="199"/>
  <c r="G4017" i="199"/>
  <c r="G4020" i="199"/>
  <c r="G4024" i="199"/>
  <c r="I3996" i="199"/>
  <c r="I3998" i="199"/>
  <c r="I4023" i="199" l="1"/>
  <c r="I4021" i="199"/>
  <c r="I4026" i="199"/>
  <c r="I4015" i="199"/>
  <c r="I4020" i="199"/>
  <c r="I4018" i="199"/>
  <c r="I4008" i="199"/>
  <c r="I215" i="198" s="1"/>
  <c r="G4035" i="199"/>
  <c r="D4034" i="199"/>
  <c r="G4034" i="199"/>
  <c r="E4046" i="199"/>
  <c r="G4038" i="199"/>
  <c r="E4064" i="199"/>
  <c r="G4064" i="199" s="1"/>
  <c r="B4068" i="199"/>
  <c r="I4049" i="199"/>
  <c r="D4049" i="199"/>
  <c r="E4060" i="199"/>
  <c r="E4061" i="199"/>
  <c r="G4061" i="199" s="1"/>
  <c r="E4062" i="199"/>
  <c r="E4063" i="199"/>
  <c r="E4056" i="199"/>
  <c r="G4056" i="199" s="1"/>
  <c r="E4057" i="199"/>
  <c r="G4057" i="199" s="1"/>
  <c r="E4058" i="199"/>
  <c r="E4059" i="199"/>
  <c r="G4059" i="199" s="1"/>
  <c r="B4053" i="199"/>
  <c r="E4053" i="199"/>
  <c r="E4054" i="199"/>
  <c r="G4054" i="199" s="1"/>
  <c r="E4055" i="199"/>
  <c r="B4044" i="199"/>
  <c r="D4044" i="199" s="1"/>
  <c r="I4044" i="199" s="1"/>
  <c r="B4041" i="199"/>
  <c r="D4041" i="199" s="1"/>
  <c r="I4041" i="199" s="1"/>
  <c r="B4043" i="199"/>
  <c r="D4043" i="199" s="1"/>
  <c r="I4043" i="199" s="1"/>
  <c r="B4040" i="199"/>
  <c r="B4037" i="199"/>
  <c r="D4037" i="199" s="1"/>
  <c r="I4037" i="199" s="1"/>
  <c r="B4039" i="199"/>
  <c r="D4039" i="199" s="1"/>
  <c r="I4039" i="199" s="1"/>
  <c r="B4036" i="199"/>
  <c r="B4042" i="199"/>
  <c r="D4042" i="199" s="1"/>
  <c r="I4042" i="199" s="1"/>
  <c r="B4035" i="199"/>
  <c r="D4035" i="199" s="1"/>
  <c r="B4045" i="199"/>
  <c r="D4045" i="199" s="1"/>
  <c r="I4045" i="199" s="1"/>
  <c r="B4038" i="199"/>
  <c r="D4038" i="199" s="1"/>
  <c r="I4024" i="199"/>
  <c r="I4017" i="199"/>
  <c r="G4036" i="199"/>
  <c r="D4036" i="199"/>
  <c r="D4040" i="199"/>
  <c r="G4040" i="199"/>
  <c r="I4038" i="199" l="1"/>
  <c r="I4027" i="199"/>
  <c r="I216" i="198" s="1"/>
  <c r="I4036" i="199"/>
  <c r="I4040" i="199"/>
  <c r="G4058" i="199"/>
  <c r="G4062" i="199"/>
  <c r="B4061" i="199"/>
  <c r="D4061" i="199" s="1"/>
  <c r="I4061" i="199" s="1"/>
  <c r="B4054" i="199"/>
  <c r="D4054" i="199" s="1"/>
  <c r="I4054" i="199" s="1"/>
  <c r="B4064" i="199"/>
  <c r="D4064" i="199" s="1"/>
  <c r="I4064" i="199" s="1"/>
  <c r="B4057" i="199"/>
  <c r="D4057" i="199" s="1"/>
  <c r="I4057" i="199" s="1"/>
  <c r="B4063" i="199"/>
  <c r="D4063" i="199" s="1"/>
  <c r="B4060" i="199"/>
  <c r="D4060" i="199" s="1"/>
  <c r="B4058" i="199"/>
  <c r="D4058" i="199" s="1"/>
  <c r="I4058" i="199" s="1"/>
  <c r="B4062" i="199"/>
  <c r="D4062" i="199" s="1"/>
  <c r="B4059" i="199"/>
  <c r="D4059" i="199" s="1"/>
  <c r="I4059" i="199" s="1"/>
  <c r="B4056" i="199"/>
  <c r="D4056" i="199" s="1"/>
  <c r="I4056" i="199" s="1"/>
  <c r="B4055" i="199"/>
  <c r="D4055" i="199" s="1"/>
  <c r="G4060" i="199"/>
  <c r="G4055" i="199"/>
  <c r="G4063" i="199"/>
  <c r="I4034" i="199"/>
  <c r="G4053" i="199"/>
  <c r="E4065" i="199"/>
  <c r="D4053" i="199"/>
  <c r="D4068" i="199"/>
  <c r="E4083" i="199"/>
  <c r="G4083" i="199" s="1"/>
  <c r="B4087" i="199"/>
  <c r="I4068" i="199"/>
  <c r="B4072" i="199"/>
  <c r="E4081" i="199"/>
  <c r="G4081" i="199" s="1"/>
  <c r="E4082" i="199"/>
  <c r="E4079" i="199"/>
  <c r="G4079" i="199" s="1"/>
  <c r="E4080" i="199"/>
  <c r="E4073" i="199"/>
  <c r="E4077" i="199"/>
  <c r="E4078" i="199"/>
  <c r="E4075" i="199"/>
  <c r="G4075" i="199" s="1"/>
  <c r="E4076" i="199"/>
  <c r="E4074" i="199"/>
  <c r="E4072" i="199"/>
  <c r="I4035" i="199"/>
  <c r="I4046" i="199" l="1"/>
  <c r="I217" i="198" s="1"/>
  <c r="I4053" i="199"/>
  <c r="I4063" i="199"/>
  <c r="G4078" i="199"/>
  <c r="G4074" i="199"/>
  <c r="G4077" i="199"/>
  <c r="G4082" i="199"/>
  <c r="E4099" i="199"/>
  <c r="E4092" i="199"/>
  <c r="E4098" i="199"/>
  <c r="G4098" i="199" s="1"/>
  <c r="E4102" i="199"/>
  <c r="E4095" i="199"/>
  <c r="E4101" i="199"/>
  <c r="G4101" i="199" s="1"/>
  <c r="B4091" i="199"/>
  <c r="E4094" i="199"/>
  <c r="G4094" i="199" s="1"/>
  <c r="E4100" i="199"/>
  <c r="E4097" i="199"/>
  <c r="E4091" i="199"/>
  <c r="D4087" i="199"/>
  <c r="B4106" i="199"/>
  <c r="E4096" i="199"/>
  <c r="G4096" i="199" s="1"/>
  <c r="E4093" i="199"/>
  <c r="I4087" i="199"/>
  <c r="I4062" i="199"/>
  <c r="G4080" i="199"/>
  <c r="B4083" i="199"/>
  <c r="D4083" i="199" s="1"/>
  <c r="I4083" i="199" s="1"/>
  <c r="B4076" i="199"/>
  <c r="D4076" i="199" s="1"/>
  <c r="B4082" i="199"/>
  <c r="D4082" i="199" s="1"/>
  <c r="B4079" i="199"/>
  <c r="D4079" i="199" s="1"/>
  <c r="I4079" i="199" s="1"/>
  <c r="B4081" i="199"/>
  <c r="D4081" i="199" s="1"/>
  <c r="I4081" i="199" s="1"/>
  <c r="B4078" i="199"/>
  <c r="D4078" i="199" s="1"/>
  <c r="B4075" i="199"/>
  <c r="D4075" i="199" s="1"/>
  <c r="I4075" i="199" s="1"/>
  <c r="B4077" i="199"/>
  <c r="D4077" i="199" s="1"/>
  <c r="B4074" i="199"/>
  <c r="D4074" i="199" s="1"/>
  <c r="B4080" i="199"/>
  <c r="D4080" i="199" s="1"/>
  <c r="B4073" i="199"/>
  <c r="D4073" i="199" s="1"/>
  <c r="G4076" i="199"/>
  <c r="G4073" i="199"/>
  <c r="I4055" i="199"/>
  <c r="E4084" i="199"/>
  <c r="D4072" i="199"/>
  <c r="G4072" i="199"/>
  <c r="I4060" i="199"/>
  <c r="I4074" i="199" l="1"/>
  <c r="I4080" i="199"/>
  <c r="I4078" i="199"/>
  <c r="I4065" i="199"/>
  <c r="I218" i="198" s="1"/>
  <c r="G4102" i="199"/>
  <c r="I4082" i="199"/>
  <c r="I4076" i="199"/>
  <c r="G4093" i="199"/>
  <c r="E4103" i="199"/>
  <c r="D4091" i="199"/>
  <c r="G4091" i="199"/>
  <c r="B4100" i="199"/>
  <c r="D4100" i="199" s="1"/>
  <c r="B4097" i="199"/>
  <c r="D4097" i="199" s="1"/>
  <c r="B4094" i="199"/>
  <c r="D4094" i="199" s="1"/>
  <c r="I4094" i="199" s="1"/>
  <c r="B4096" i="199"/>
  <c r="D4096" i="199" s="1"/>
  <c r="I4096" i="199" s="1"/>
  <c r="B4093" i="199"/>
  <c r="D4093" i="199" s="1"/>
  <c r="B4095" i="199"/>
  <c r="B4092" i="199"/>
  <c r="D4092" i="199" s="1"/>
  <c r="B4102" i="199"/>
  <c r="D4102" i="199" s="1"/>
  <c r="B4099" i="199"/>
  <c r="D4099" i="199" s="1"/>
  <c r="B4101" i="199"/>
  <c r="D4101" i="199" s="1"/>
  <c r="I4101" i="199" s="1"/>
  <c r="B4098" i="199"/>
  <c r="D4098" i="199" s="1"/>
  <c r="I4098" i="199" s="1"/>
  <c r="G4097" i="199"/>
  <c r="G4092" i="199"/>
  <c r="I4072" i="199"/>
  <c r="I4073" i="199"/>
  <c r="E4121" i="199"/>
  <c r="B4125" i="199"/>
  <c r="I4106" i="199"/>
  <c r="E4115" i="199"/>
  <c r="E4120" i="199"/>
  <c r="E4117" i="199"/>
  <c r="E4118" i="199"/>
  <c r="G4118" i="199" s="1"/>
  <c r="E4119" i="199"/>
  <c r="E4116" i="199"/>
  <c r="E4113" i="199"/>
  <c r="E4114" i="199"/>
  <c r="E4111" i="199"/>
  <c r="G4111" i="199" s="1"/>
  <c r="E4112" i="199"/>
  <c r="B4110" i="199"/>
  <c r="E4110" i="199"/>
  <c r="D4106" i="199"/>
  <c r="G4100" i="199"/>
  <c r="D4095" i="199"/>
  <c r="G4095" i="199"/>
  <c r="G4099" i="199"/>
  <c r="I4077" i="199"/>
  <c r="I4093" i="199" l="1"/>
  <c r="I4091" i="199"/>
  <c r="I4097" i="199"/>
  <c r="I4100" i="199"/>
  <c r="I4084" i="199"/>
  <c r="I219" i="198" s="1"/>
  <c r="I4099" i="199"/>
  <c r="B4121" i="199"/>
  <c r="D4121" i="199" s="1"/>
  <c r="B4114" i="199"/>
  <c r="D4114" i="199" s="1"/>
  <c r="B4116" i="199"/>
  <c r="D4116" i="199" s="1"/>
  <c r="B4117" i="199"/>
  <c r="D4117" i="199" s="1"/>
  <c r="B4119" i="199"/>
  <c r="D4119" i="199" s="1"/>
  <c r="B4120" i="199"/>
  <c r="D4120" i="199" s="1"/>
  <c r="B4113" i="199"/>
  <c r="D4113" i="199" s="1"/>
  <c r="B4115" i="199"/>
  <c r="D4115" i="199" s="1"/>
  <c r="B4112" i="199"/>
  <c r="D4112" i="199" s="1"/>
  <c r="B4118" i="199"/>
  <c r="D4118" i="199" s="1"/>
  <c r="I4118" i="199" s="1"/>
  <c r="B4111" i="199"/>
  <c r="D4111" i="199" s="1"/>
  <c r="I4111" i="199" s="1"/>
  <c r="G4113" i="199"/>
  <c r="G4117" i="199"/>
  <c r="E4137" i="199"/>
  <c r="G4137" i="199" s="1"/>
  <c r="E4138" i="199"/>
  <c r="G4138" i="199" s="1"/>
  <c r="E4139" i="199"/>
  <c r="G4139" i="199" s="1"/>
  <c r="E4136" i="199"/>
  <c r="E4133" i="199"/>
  <c r="G4133" i="199" s="1"/>
  <c r="E4134" i="199"/>
  <c r="E4135" i="199"/>
  <c r="E4140" i="199"/>
  <c r="E4129" i="199"/>
  <c r="E4130" i="199"/>
  <c r="E4131" i="199"/>
  <c r="E4132" i="199"/>
  <c r="G4132" i="199" s="1"/>
  <c r="B4144" i="199"/>
  <c r="I4125" i="199"/>
  <c r="D4125" i="199"/>
  <c r="B4129" i="199"/>
  <c r="G4112" i="199"/>
  <c r="G4116" i="199"/>
  <c r="G4120" i="199"/>
  <c r="G4121" i="199"/>
  <c r="I4092" i="199"/>
  <c r="G4119" i="199"/>
  <c r="G4115" i="199"/>
  <c r="I4095" i="199"/>
  <c r="G4110" i="199"/>
  <c r="E4122" i="199"/>
  <c r="D4110" i="199"/>
  <c r="G4114" i="199"/>
  <c r="I4102" i="199"/>
  <c r="I4112" i="199" l="1"/>
  <c r="I4113" i="199"/>
  <c r="I4116" i="199"/>
  <c r="I4103" i="199"/>
  <c r="I220" i="198" s="1"/>
  <c r="I4115" i="199"/>
  <c r="I4114" i="199"/>
  <c r="I4121" i="199"/>
  <c r="B4134" i="199"/>
  <c r="D4134" i="199" s="1"/>
  <c r="B4131" i="199"/>
  <c r="D4131" i="199" s="1"/>
  <c r="B4133" i="199"/>
  <c r="D4133" i="199" s="1"/>
  <c r="I4133" i="199" s="1"/>
  <c r="B4130" i="199"/>
  <c r="D4130" i="199" s="1"/>
  <c r="B4140" i="199"/>
  <c r="D4140" i="199" s="1"/>
  <c r="B4137" i="199"/>
  <c r="D4137" i="199" s="1"/>
  <c r="I4137" i="199" s="1"/>
  <c r="B4139" i="199"/>
  <c r="D4139" i="199" s="1"/>
  <c r="I4139" i="199" s="1"/>
  <c r="B4136" i="199"/>
  <c r="D4136" i="199" s="1"/>
  <c r="B4138" i="199"/>
  <c r="D4138" i="199" s="1"/>
  <c r="I4138" i="199" s="1"/>
  <c r="B4135" i="199"/>
  <c r="D4135" i="199" s="1"/>
  <c r="B4132" i="199"/>
  <c r="D4132" i="199" s="1"/>
  <c r="I4132" i="199" s="1"/>
  <c r="G4140" i="199"/>
  <c r="G4136" i="199"/>
  <c r="I4117" i="199"/>
  <c r="G4131" i="199"/>
  <c r="G4135" i="199"/>
  <c r="I4119" i="199"/>
  <c r="G4130" i="199"/>
  <c r="G4134" i="199"/>
  <c r="I4110" i="199"/>
  <c r="I4120" i="199"/>
  <c r="E4150" i="199"/>
  <c r="B4148" i="199"/>
  <c r="E4148" i="199"/>
  <c r="E4149" i="199"/>
  <c r="G4149" i="199" s="1"/>
  <c r="E4159" i="199"/>
  <c r="G4159" i="199" s="1"/>
  <c r="B4163" i="199"/>
  <c r="I4144" i="199"/>
  <c r="D4144" i="199"/>
  <c r="E4158" i="199"/>
  <c r="G4158" i="199" s="1"/>
  <c r="E4155" i="199"/>
  <c r="G4155" i="199" s="1"/>
  <c r="E4156" i="199"/>
  <c r="G4156" i="199" s="1"/>
  <c r="E4153" i="199"/>
  <c r="G4153" i="199" s="1"/>
  <c r="E4154" i="199"/>
  <c r="G4154" i="199" s="1"/>
  <c r="E4151" i="199"/>
  <c r="G4151" i="199" s="1"/>
  <c r="E4152" i="199"/>
  <c r="G4152" i="199" s="1"/>
  <c r="E4157" i="199"/>
  <c r="G4157" i="199" s="1"/>
  <c r="D4129" i="199"/>
  <c r="G4129" i="199"/>
  <c r="E4141" i="199"/>
  <c r="I4130" i="199" l="1"/>
  <c r="I4131" i="199"/>
  <c r="I4122" i="199"/>
  <c r="I221" i="198" s="1"/>
  <c r="G4148" i="199"/>
  <c r="E4160" i="199"/>
  <c r="D4148" i="199"/>
  <c r="E4171" i="199"/>
  <c r="G4171" i="199" s="1"/>
  <c r="E4172" i="199"/>
  <c r="E4173" i="199"/>
  <c r="B4167" i="199"/>
  <c r="E4167" i="199"/>
  <c r="E4168" i="199"/>
  <c r="E4169" i="199"/>
  <c r="E4174" i="199"/>
  <c r="B4182" i="199"/>
  <c r="I4163" i="199"/>
  <c r="D4163" i="199"/>
  <c r="E4178" i="199"/>
  <c r="E4175" i="199"/>
  <c r="G4175" i="199" s="1"/>
  <c r="E4176" i="199"/>
  <c r="G4176" i="199" s="1"/>
  <c r="E4177" i="199"/>
  <c r="G4177" i="199" s="1"/>
  <c r="E4170" i="199"/>
  <c r="G4170" i="199" s="1"/>
  <c r="B4155" i="199"/>
  <c r="D4155" i="199" s="1"/>
  <c r="I4155" i="199" s="1"/>
  <c r="B4157" i="199"/>
  <c r="D4157" i="199" s="1"/>
  <c r="I4157" i="199" s="1"/>
  <c r="B4150" i="199"/>
  <c r="D4150" i="199" s="1"/>
  <c r="B4151" i="199"/>
  <c r="D4151" i="199" s="1"/>
  <c r="I4151" i="199" s="1"/>
  <c r="B4153" i="199"/>
  <c r="D4153" i="199" s="1"/>
  <c r="I4153" i="199" s="1"/>
  <c r="B4154" i="199"/>
  <c r="D4154" i="199" s="1"/>
  <c r="I4154" i="199" s="1"/>
  <c r="B4156" i="199"/>
  <c r="D4156" i="199" s="1"/>
  <c r="I4156" i="199" s="1"/>
  <c r="B4149" i="199"/>
  <c r="D4149" i="199" s="1"/>
  <c r="I4149" i="199" s="1"/>
  <c r="B4159" i="199"/>
  <c r="D4159" i="199" s="1"/>
  <c r="I4159" i="199" s="1"/>
  <c r="B4152" i="199"/>
  <c r="D4152" i="199" s="1"/>
  <c r="I4152" i="199" s="1"/>
  <c r="B4158" i="199"/>
  <c r="D4158" i="199" s="1"/>
  <c r="I4158" i="199" s="1"/>
  <c r="I4136" i="199"/>
  <c r="G4150" i="199"/>
  <c r="I4129" i="199"/>
  <c r="I4134" i="199"/>
  <c r="I4135" i="199"/>
  <c r="I4140" i="199"/>
  <c r="I4150" i="199" l="1"/>
  <c r="I4148" i="199"/>
  <c r="I4141" i="199"/>
  <c r="I222" i="198" s="1"/>
  <c r="E4197" i="199"/>
  <c r="G4197" i="199" s="1"/>
  <c r="B4201" i="199"/>
  <c r="I4182" i="199"/>
  <c r="E4187" i="199"/>
  <c r="E4196" i="199"/>
  <c r="E4193" i="199"/>
  <c r="E4194" i="199"/>
  <c r="E4191" i="199"/>
  <c r="E4192" i="199"/>
  <c r="E4189" i="199"/>
  <c r="E4190" i="199"/>
  <c r="G4190" i="199" s="1"/>
  <c r="D4182" i="199"/>
  <c r="E4188" i="199"/>
  <c r="B4186" i="199"/>
  <c r="E4186" i="199"/>
  <c r="E4195" i="199"/>
  <c r="D4167" i="199"/>
  <c r="G4167" i="199"/>
  <c r="E4179" i="199"/>
  <c r="G4178" i="199"/>
  <c r="G4174" i="199"/>
  <c r="B4177" i="199"/>
  <c r="D4177" i="199" s="1"/>
  <c r="I4177" i="199" s="1"/>
  <c r="B4174" i="199"/>
  <c r="D4174" i="199" s="1"/>
  <c r="B4176" i="199"/>
  <c r="D4176" i="199" s="1"/>
  <c r="I4176" i="199" s="1"/>
  <c r="B4173" i="199"/>
  <c r="D4173" i="199" s="1"/>
  <c r="B4170" i="199"/>
  <c r="D4170" i="199" s="1"/>
  <c r="I4170" i="199" s="1"/>
  <c r="B4172" i="199"/>
  <c r="D4172" i="199" s="1"/>
  <c r="B4169" i="199"/>
  <c r="D4169" i="199" s="1"/>
  <c r="B4175" i="199"/>
  <c r="D4175" i="199" s="1"/>
  <c r="I4175" i="199" s="1"/>
  <c r="B4168" i="199"/>
  <c r="D4168" i="199" s="1"/>
  <c r="B4178" i="199"/>
  <c r="D4178" i="199" s="1"/>
  <c r="B4171" i="199"/>
  <c r="D4171" i="199" s="1"/>
  <c r="I4171" i="199" s="1"/>
  <c r="G4169" i="199"/>
  <c r="G4173" i="199"/>
  <c r="G4168" i="199"/>
  <c r="G4172" i="199"/>
  <c r="I4173" i="199" l="1"/>
  <c r="I4160" i="199"/>
  <c r="I223" i="198" s="1"/>
  <c r="I4169" i="199"/>
  <c r="G4195" i="199"/>
  <c r="G4191" i="199"/>
  <c r="G4187" i="199"/>
  <c r="E4198" i="199"/>
  <c r="D4186" i="199"/>
  <c r="G4186" i="199"/>
  <c r="G4194" i="199"/>
  <c r="I4168" i="199"/>
  <c r="I4174" i="199"/>
  <c r="B4189" i="199"/>
  <c r="B4191" i="199"/>
  <c r="D4191" i="199" s="1"/>
  <c r="B4192" i="199"/>
  <c r="D4192" i="199" s="1"/>
  <c r="B4194" i="199"/>
  <c r="D4194" i="199" s="1"/>
  <c r="B4187" i="199"/>
  <c r="D4187" i="199" s="1"/>
  <c r="B4197" i="199"/>
  <c r="D4197" i="199" s="1"/>
  <c r="I4197" i="199" s="1"/>
  <c r="B4190" i="199"/>
  <c r="D4190" i="199" s="1"/>
  <c r="I4190" i="199" s="1"/>
  <c r="B4196" i="199"/>
  <c r="D4196" i="199" s="1"/>
  <c r="B4193" i="199"/>
  <c r="D4193" i="199" s="1"/>
  <c r="B4195" i="199"/>
  <c r="D4195" i="199" s="1"/>
  <c r="B4188" i="199"/>
  <c r="D4188" i="199" s="1"/>
  <c r="G4189" i="199"/>
  <c r="D4189" i="199"/>
  <c r="G4193" i="199"/>
  <c r="E4213" i="199"/>
  <c r="G4213" i="199" s="1"/>
  <c r="E4214" i="199"/>
  <c r="G4214" i="199" s="1"/>
  <c r="E4215" i="199"/>
  <c r="G4215" i="199" s="1"/>
  <c r="E4208" i="199"/>
  <c r="E4209" i="199"/>
  <c r="E4210" i="199"/>
  <c r="E4211" i="199"/>
  <c r="B4205" i="199"/>
  <c r="E4205" i="199"/>
  <c r="E4206" i="199"/>
  <c r="G4206" i="199" s="1"/>
  <c r="E4207" i="199"/>
  <c r="G4207" i="199" s="1"/>
  <c r="E4212" i="199"/>
  <c r="G4212" i="199" s="1"/>
  <c r="B4220" i="199"/>
  <c r="I4201" i="199"/>
  <c r="D4201" i="199"/>
  <c r="E4216" i="199"/>
  <c r="G4216" i="199" s="1"/>
  <c r="I4172" i="199"/>
  <c r="I4178" i="199"/>
  <c r="I4167" i="199"/>
  <c r="G4188" i="199"/>
  <c r="G4192" i="199"/>
  <c r="G4196" i="199"/>
  <c r="I4196" i="199" l="1"/>
  <c r="I4194" i="199"/>
  <c r="I4188" i="199"/>
  <c r="I4189" i="199"/>
  <c r="I4186" i="199"/>
  <c r="B4206" i="199"/>
  <c r="D4206" i="199" s="1"/>
  <c r="I4206" i="199" s="1"/>
  <c r="B4216" i="199"/>
  <c r="D4216" i="199" s="1"/>
  <c r="I4216" i="199" s="1"/>
  <c r="B4209" i="199"/>
  <c r="D4209" i="199" s="1"/>
  <c r="B4215" i="199"/>
  <c r="D4215" i="199" s="1"/>
  <c r="I4215" i="199" s="1"/>
  <c r="B4212" i="199"/>
  <c r="D4212" i="199" s="1"/>
  <c r="I4212" i="199" s="1"/>
  <c r="B4214" i="199"/>
  <c r="D4214" i="199" s="1"/>
  <c r="I4214" i="199" s="1"/>
  <c r="B4211" i="199"/>
  <c r="B4208" i="199"/>
  <c r="B4210" i="199"/>
  <c r="D4210" i="199" s="1"/>
  <c r="B4207" i="199"/>
  <c r="D4207" i="199" s="1"/>
  <c r="I4207" i="199" s="1"/>
  <c r="B4213" i="199"/>
  <c r="D4213" i="199" s="1"/>
  <c r="I4213" i="199" s="1"/>
  <c r="D4208" i="199"/>
  <c r="G4208" i="199"/>
  <c r="G4211" i="199"/>
  <c r="D4211" i="199"/>
  <c r="I4193" i="199"/>
  <c r="I4191" i="199"/>
  <c r="G4210" i="199"/>
  <c r="I4192" i="199"/>
  <c r="I4179" i="199"/>
  <c r="I224" i="198" s="1"/>
  <c r="E4230" i="199"/>
  <c r="G4230" i="199" s="1"/>
  <c r="I4220" i="199"/>
  <c r="E4227" i="199"/>
  <c r="G4227" i="199" s="1"/>
  <c r="E4228" i="199"/>
  <c r="G4228" i="199" s="1"/>
  <c r="E4233" i="199"/>
  <c r="G4233" i="199" s="1"/>
  <c r="E4226" i="199"/>
  <c r="G4226" i="199" s="1"/>
  <c r="D4220" i="199"/>
  <c r="B4239" i="199"/>
  <c r="E4229" i="199"/>
  <c r="G4229" i="199" s="1"/>
  <c r="B4224" i="199"/>
  <c r="E4235" i="199"/>
  <c r="G4235" i="199" s="1"/>
  <c r="E4225" i="199"/>
  <c r="G4225" i="199" s="1"/>
  <c r="E4234" i="199"/>
  <c r="E4224" i="199"/>
  <c r="E4232" i="199"/>
  <c r="G4232" i="199" s="1"/>
  <c r="E4231" i="199"/>
  <c r="G4231" i="199" s="1"/>
  <c r="D4205" i="199"/>
  <c r="G4205" i="199"/>
  <c r="E4217" i="199"/>
  <c r="G4209" i="199"/>
  <c r="I4187" i="199"/>
  <c r="I4195" i="199"/>
  <c r="I4208" i="199" l="1"/>
  <c r="I4198" i="199"/>
  <c r="I225" i="198" s="1"/>
  <c r="G4224" i="199"/>
  <c r="D4224" i="199"/>
  <c r="E4236" i="199"/>
  <c r="B4234" i="199"/>
  <c r="D4234" i="199" s="1"/>
  <c r="B4231" i="199"/>
  <c r="D4231" i="199" s="1"/>
  <c r="I4231" i="199" s="1"/>
  <c r="B4229" i="199"/>
  <c r="D4229" i="199" s="1"/>
  <c r="I4229" i="199" s="1"/>
  <c r="B4230" i="199"/>
  <c r="D4230" i="199" s="1"/>
  <c r="I4230" i="199" s="1"/>
  <c r="B4232" i="199"/>
  <c r="D4232" i="199" s="1"/>
  <c r="I4232" i="199" s="1"/>
  <c r="B4227" i="199"/>
  <c r="D4227" i="199" s="1"/>
  <c r="I4227" i="199" s="1"/>
  <c r="B4226" i="199"/>
  <c r="D4226" i="199" s="1"/>
  <c r="I4226" i="199" s="1"/>
  <c r="B4228" i="199"/>
  <c r="D4228" i="199" s="1"/>
  <c r="I4228" i="199" s="1"/>
  <c r="B4225" i="199"/>
  <c r="D4225" i="199" s="1"/>
  <c r="I4225" i="199" s="1"/>
  <c r="B4235" i="199"/>
  <c r="D4235" i="199" s="1"/>
  <c r="I4235" i="199" s="1"/>
  <c r="B4233" i="199"/>
  <c r="D4233" i="199" s="1"/>
  <c r="I4233" i="199" s="1"/>
  <c r="I4210" i="199"/>
  <c r="I4211" i="199"/>
  <c r="I4205" i="199"/>
  <c r="G4234" i="199"/>
  <c r="I4209" i="199"/>
  <c r="E4254" i="199"/>
  <c r="G4254" i="199" s="1"/>
  <c r="B4258" i="199"/>
  <c r="I4239" i="199"/>
  <c r="D4239" i="199"/>
  <c r="E4250" i="199"/>
  <c r="G4250" i="199" s="1"/>
  <c r="E4251" i="199"/>
  <c r="G4251" i="199" s="1"/>
  <c r="E4252" i="199"/>
  <c r="G4252" i="199" s="1"/>
  <c r="E4253" i="199"/>
  <c r="G4253" i="199" s="1"/>
  <c r="E4246" i="199"/>
  <c r="E4247" i="199"/>
  <c r="E4248" i="199"/>
  <c r="E4245" i="199"/>
  <c r="B4243" i="199"/>
  <c r="E4243" i="199"/>
  <c r="E4244" i="199"/>
  <c r="G4244" i="199" s="1"/>
  <c r="E4249" i="199"/>
  <c r="G4249" i="199" s="1"/>
  <c r="I4224" i="199" l="1"/>
  <c r="I4217" i="199"/>
  <c r="I226" i="198" s="1"/>
  <c r="E4255" i="199"/>
  <c r="D4243" i="199"/>
  <c r="G4243" i="199"/>
  <c r="B4247" i="199"/>
  <c r="D4247" i="199" s="1"/>
  <c r="B4253" i="199"/>
  <c r="D4253" i="199" s="1"/>
  <c r="I4253" i="199" s="1"/>
  <c r="B4254" i="199"/>
  <c r="D4254" i="199" s="1"/>
  <c r="I4254" i="199" s="1"/>
  <c r="B4252" i="199"/>
  <c r="D4252" i="199" s="1"/>
  <c r="I4252" i="199" s="1"/>
  <c r="B4249" i="199"/>
  <c r="D4249" i="199" s="1"/>
  <c r="I4249" i="199" s="1"/>
  <c r="B4246" i="199"/>
  <c r="D4246" i="199" s="1"/>
  <c r="B4244" i="199"/>
  <c r="D4244" i="199" s="1"/>
  <c r="I4244" i="199" s="1"/>
  <c r="B4248" i="199"/>
  <c r="D4248" i="199" s="1"/>
  <c r="B4245" i="199"/>
  <c r="B4251" i="199"/>
  <c r="D4251" i="199" s="1"/>
  <c r="I4251" i="199" s="1"/>
  <c r="B4250" i="199"/>
  <c r="D4250" i="199" s="1"/>
  <c r="I4250" i="199" s="1"/>
  <c r="G4245" i="199"/>
  <c r="D4245" i="199"/>
  <c r="G4248" i="199"/>
  <c r="G4247" i="199"/>
  <c r="E4271" i="199"/>
  <c r="E4267" i="199"/>
  <c r="E4268" i="199"/>
  <c r="E4265" i="199"/>
  <c r="E4262" i="199"/>
  <c r="E4272" i="199"/>
  <c r="E4263" i="199"/>
  <c r="G4263" i="199" s="1"/>
  <c r="E4264" i="199"/>
  <c r="G4264" i="199" s="1"/>
  <c r="B4262" i="199"/>
  <c r="B4277" i="199"/>
  <c r="E4270" i="199"/>
  <c r="D4258" i="199"/>
  <c r="E4273" i="199"/>
  <c r="G4273" i="199" s="1"/>
  <c r="E4266" i="199"/>
  <c r="G4266" i="199" s="1"/>
  <c r="I4258" i="199"/>
  <c r="E4269" i="199"/>
  <c r="I4234" i="199"/>
  <c r="I4236" i="199" s="1"/>
  <c r="I227" i="198" s="1"/>
  <c r="G4246" i="199"/>
  <c r="I4248" i="199" l="1"/>
  <c r="I4247" i="199"/>
  <c r="I4245" i="199"/>
  <c r="G4265" i="199"/>
  <c r="G4269" i="199"/>
  <c r="G4270" i="199"/>
  <c r="G4268" i="199"/>
  <c r="G4267" i="199"/>
  <c r="I4243" i="199"/>
  <c r="I4246" i="199"/>
  <c r="E4288" i="199"/>
  <c r="E4289" i="199"/>
  <c r="E4290" i="199"/>
  <c r="E4291" i="199"/>
  <c r="G4291" i="199" s="1"/>
  <c r="E4284" i="199"/>
  <c r="E4285" i="199"/>
  <c r="G4285" i="199" s="1"/>
  <c r="E4286" i="199"/>
  <c r="G4286" i="199" s="1"/>
  <c r="E4283" i="199"/>
  <c r="B4296" i="199"/>
  <c r="D4277" i="199"/>
  <c r="B4281" i="199"/>
  <c r="E4281" i="199"/>
  <c r="E4282" i="199"/>
  <c r="G4282" i="199" s="1"/>
  <c r="E4287" i="199"/>
  <c r="E4292" i="199"/>
  <c r="I4277" i="199"/>
  <c r="G4272" i="199"/>
  <c r="B4268" i="199"/>
  <c r="D4268" i="199" s="1"/>
  <c r="B4265" i="199"/>
  <c r="D4265" i="199" s="1"/>
  <c r="B4267" i="199"/>
  <c r="D4267" i="199" s="1"/>
  <c r="B4264" i="199"/>
  <c r="D4264" i="199" s="1"/>
  <c r="I4264" i="199" s="1"/>
  <c r="B4270" i="199"/>
  <c r="D4270" i="199" s="1"/>
  <c r="I4270" i="199" s="1"/>
  <c r="B4263" i="199"/>
  <c r="D4263" i="199" s="1"/>
  <c r="I4263" i="199" s="1"/>
  <c r="B4269" i="199"/>
  <c r="D4269" i="199" s="1"/>
  <c r="B4273" i="199"/>
  <c r="D4273" i="199" s="1"/>
  <c r="I4273" i="199" s="1"/>
  <c r="B4266" i="199"/>
  <c r="D4266" i="199" s="1"/>
  <c r="I4266" i="199" s="1"/>
  <c r="B4272" i="199"/>
  <c r="D4272" i="199" s="1"/>
  <c r="B4271" i="199"/>
  <c r="D4271" i="199" s="1"/>
  <c r="E4274" i="199"/>
  <c r="D4262" i="199"/>
  <c r="G4262" i="199"/>
  <c r="G4271" i="199"/>
  <c r="I4268" i="199" l="1"/>
  <c r="I4265" i="199"/>
  <c r="I4272" i="199"/>
  <c r="I4255" i="199"/>
  <c r="I228" i="198" s="1"/>
  <c r="I4262" i="199"/>
  <c r="G4281" i="199"/>
  <c r="D4281" i="199"/>
  <c r="E4293" i="199"/>
  <c r="G4283" i="199"/>
  <c r="I4269" i="199"/>
  <c r="G4292" i="199"/>
  <c r="B4286" i="199"/>
  <c r="D4286" i="199" s="1"/>
  <c r="I4286" i="199" s="1"/>
  <c r="B4283" i="199"/>
  <c r="D4283" i="199" s="1"/>
  <c r="B4287" i="199"/>
  <c r="B4289" i="199"/>
  <c r="D4289" i="199" s="1"/>
  <c r="B4282" i="199"/>
  <c r="D4282" i="199" s="1"/>
  <c r="I4282" i="199" s="1"/>
  <c r="B4288" i="199"/>
  <c r="D4288" i="199" s="1"/>
  <c r="B4285" i="199"/>
  <c r="D4285" i="199" s="1"/>
  <c r="I4285" i="199" s="1"/>
  <c r="B4291" i="199"/>
  <c r="D4291" i="199" s="1"/>
  <c r="I4291" i="199" s="1"/>
  <c r="B4292" i="199"/>
  <c r="D4292" i="199" s="1"/>
  <c r="B4290" i="199"/>
  <c r="D4290" i="199" s="1"/>
  <c r="B4284" i="199"/>
  <c r="G4290" i="199"/>
  <c r="G4289" i="199"/>
  <c r="G4287" i="199"/>
  <c r="D4287" i="199"/>
  <c r="I4271" i="199"/>
  <c r="E4309" i="199"/>
  <c r="G4309" i="199" s="1"/>
  <c r="E4310" i="199"/>
  <c r="G4310" i="199" s="1"/>
  <c r="E4307" i="199"/>
  <c r="E4300" i="199"/>
  <c r="D4296" i="199"/>
  <c r="I4296" i="199"/>
  <c r="E4305" i="199"/>
  <c r="E4306" i="199"/>
  <c r="G4306" i="199" s="1"/>
  <c r="E4303" i="199"/>
  <c r="G4303" i="199" s="1"/>
  <c r="B4315" i="199"/>
  <c r="E4311" i="199"/>
  <c r="G4311" i="199" s="1"/>
  <c r="E4301" i="199"/>
  <c r="G4301" i="199" s="1"/>
  <c r="E4302" i="199"/>
  <c r="B4300" i="199"/>
  <c r="E4304" i="199"/>
  <c r="G4304" i="199" s="1"/>
  <c r="E4308" i="199"/>
  <c r="D4284" i="199"/>
  <c r="G4284" i="199"/>
  <c r="G4288" i="199"/>
  <c r="I4267" i="199"/>
  <c r="I4274" i="199" l="1"/>
  <c r="I229" i="198" s="1"/>
  <c r="I4281" i="199"/>
  <c r="I4284" i="199"/>
  <c r="I4287" i="199"/>
  <c r="I4289" i="199"/>
  <c r="D4300" i="199"/>
  <c r="G4300" i="199"/>
  <c r="E4312" i="199"/>
  <c r="I4292" i="199"/>
  <c r="G4308" i="199"/>
  <c r="I4288" i="199"/>
  <c r="G4305" i="199"/>
  <c r="G4307" i="199"/>
  <c r="G4302" i="199"/>
  <c r="B4311" i="199"/>
  <c r="D4311" i="199" s="1"/>
  <c r="I4311" i="199" s="1"/>
  <c r="B4304" i="199"/>
  <c r="D4304" i="199" s="1"/>
  <c r="I4304" i="199" s="1"/>
  <c r="B4310" i="199"/>
  <c r="D4310" i="199" s="1"/>
  <c r="I4310" i="199" s="1"/>
  <c r="B4307" i="199"/>
  <c r="D4307" i="199" s="1"/>
  <c r="B4305" i="199"/>
  <c r="D4305" i="199" s="1"/>
  <c r="B4306" i="199"/>
  <c r="D4306" i="199" s="1"/>
  <c r="I4306" i="199" s="1"/>
  <c r="B4303" i="199"/>
  <c r="D4303" i="199" s="1"/>
  <c r="I4303" i="199" s="1"/>
  <c r="B4309" i="199"/>
  <c r="D4309" i="199" s="1"/>
  <c r="I4309" i="199" s="1"/>
  <c r="B4302" i="199"/>
  <c r="D4302" i="199" s="1"/>
  <c r="B4308" i="199"/>
  <c r="D4308" i="199" s="1"/>
  <c r="B4301" i="199"/>
  <c r="D4301" i="199" s="1"/>
  <c r="I4301" i="199" s="1"/>
  <c r="E4322" i="199"/>
  <c r="E4323" i="199"/>
  <c r="E4324" i="199"/>
  <c r="E4329" i="199"/>
  <c r="B4319" i="199"/>
  <c r="E4319" i="199"/>
  <c r="E4320" i="199"/>
  <c r="G4320" i="199" s="1"/>
  <c r="E4321" i="199"/>
  <c r="E4330" i="199"/>
  <c r="B4334" i="199"/>
  <c r="I4315" i="199"/>
  <c r="D4315" i="199"/>
  <c r="E4326" i="199"/>
  <c r="G4326" i="199" s="1"/>
  <c r="E4327" i="199"/>
  <c r="E4328" i="199"/>
  <c r="G4328" i="199" s="1"/>
  <c r="E4325" i="199"/>
  <c r="G4325" i="199" s="1"/>
  <c r="I4290" i="199"/>
  <c r="I4283" i="199"/>
  <c r="I4308" i="199" l="1"/>
  <c r="I4305" i="199"/>
  <c r="I4302" i="199"/>
  <c r="I4307" i="199"/>
  <c r="I4293" i="199"/>
  <c r="I230" i="198" s="1"/>
  <c r="I4300" i="199"/>
  <c r="G4324" i="199"/>
  <c r="G4321" i="199"/>
  <c r="G4327" i="199"/>
  <c r="E4347" i="199"/>
  <c r="G4347" i="199" s="1"/>
  <c r="E4343" i="199"/>
  <c r="E4344" i="199"/>
  <c r="E4341" i="199"/>
  <c r="G4341" i="199" s="1"/>
  <c r="B4353" i="199"/>
  <c r="E4348" i="199"/>
  <c r="G4348" i="199" s="1"/>
  <c r="E4339" i="199"/>
  <c r="E4340" i="199"/>
  <c r="B4338" i="199"/>
  <c r="E4342" i="199"/>
  <c r="G4342" i="199" s="1"/>
  <c r="E4338" i="199"/>
  <c r="D4334" i="199"/>
  <c r="E4349" i="199"/>
  <c r="G4349" i="199" s="1"/>
  <c r="E4346" i="199"/>
  <c r="G4346" i="199" s="1"/>
  <c r="I4334" i="199"/>
  <c r="E4345" i="199"/>
  <c r="E4331" i="199"/>
  <c r="D4319" i="199"/>
  <c r="G4319" i="199"/>
  <c r="G4323" i="199"/>
  <c r="G4329" i="199"/>
  <c r="G4330" i="199"/>
  <c r="B4327" i="199"/>
  <c r="D4327" i="199" s="1"/>
  <c r="B4320" i="199"/>
  <c r="D4320" i="199" s="1"/>
  <c r="I4320" i="199" s="1"/>
  <c r="B4330" i="199"/>
  <c r="D4330" i="199" s="1"/>
  <c r="B4321" i="199"/>
  <c r="D4321" i="199" s="1"/>
  <c r="B4323" i="199"/>
  <c r="D4323" i="199" s="1"/>
  <c r="B4329" i="199"/>
  <c r="D4329" i="199" s="1"/>
  <c r="B4322" i="199"/>
  <c r="D4322" i="199" s="1"/>
  <c r="B4324" i="199"/>
  <c r="D4324" i="199" s="1"/>
  <c r="I4324" i="199" s="1"/>
  <c r="B4328" i="199"/>
  <c r="D4328" i="199" s="1"/>
  <c r="I4328" i="199" s="1"/>
  <c r="B4325" i="199"/>
  <c r="D4325" i="199" s="1"/>
  <c r="I4325" i="199" s="1"/>
  <c r="B4326" i="199"/>
  <c r="D4326" i="199" s="1"/>
  <c r="I4326" i="199" s="1"/>
  <c r="G4322" i="199"/>
  <c r="I4329" i="199" l="1"/>
  <c r="I4312" i="199"/>
  <c r="I231" i="198" s="1"/>
  <c r="I4323" i="199"/>
  <c r="I4322" i="199"/>
  <c r="I4330" i="199"/>
  <c r="B4349" i="199"/>
  <c r="D4349" i="199" s="1"/>
  <c r="I4349" i="199" s="1"/>
  <c r="B4342" i="199"/>
  <c r="D4342" i="199" s="1"/>
  <c r="I4342" i="199" s="1"/>
  <c r="B4348" i="199"/>
  <c r="D4348" i="199" s="1"/>
  <c r="I4348" i="199" s="1"/>
  <c r="B4345" i="199"/>
  <c r="D4345" i="199" s="1"/>
  <c r="B4343" i="199"/>
  <c r="B4344" i="199"/>
  <c r="D4344" i="199" s="1"/>
  <c r="B4341" i="199"/>
  <c r="D4341" i="199" s="1"/>
  <c r="I4341" i="199" s="1"/>
  <c r="B4347" i="199"/>
  <c r="D4347" i="199" s="1"/>
  <c r="I4347" i="199" s="1"/>
  <c r="B4340" i="199"/>
  <c r="B4346" i="199"/>
  <c r="D4346" i="199" s="1"/>
  <c r="I4346" i="199" s="1"/>
  <c r="B4339" i="199"/>
  <c r="D4339" i="199" s="1"/>
  <c r="E4368" i="199"/>
  <c r="G4368" i="199" s="1"/>
  <c r="B4372" i="199"/>
  <c r="I4353" i="199"/>
  <c r="D4353" i="199"/>
  <c r="E4364" i="199"/>
  <c r="G4364" i="199" s="1"/>
  <c r="E4365" i="199"/>
  <c r="G4365" i="199" s="1"/>
  <c r="E4366" i="199"/>
  <c r="G4366" i="199" s="1"/>
  <c r="E4363" i="199"/>
  <c r="G4363" i="199" s="1"/>
  <c r="E4360" i="199"/>
  <c r="G4360" i="199" s="1"/>
  <c r="E4361" i="199"/>
  <c r="G4361" i="199" s="1"/>
  <c r="E4362" i="199"/>
  <c r="G4362" i="199" s="1"/>
  <c r="E4367" i="199"/>
  <c r="B4357" i="199"/>
  <c r="E4357" i="199"/>
  <c r="E4358" i="199"/>
  <c r="G4358" i="199" s="1"/>
  <c r="E4359" i="199"/>
  <c r="G4359" i="199" s="1"/>
  <c r="G4345" i="199"/>
  <c r="D4340" i="199"/>
  <c r="G4340" i="199"/>
  <c r="G4338" i="199"/>
  <c r="E4350" i="199"/>
  <c r="D4338" i="199"/>
  <c r="G4339" i="199"/>
  <c r="G4344" i="199"/>
  <c r="I4327" i="199"/>
  <c r="I4319" i="199"/>
  <c r="G4343" i="199"/>
  <c r="D4343" i="199"/>
  <c r="I4321" i="199"/>
  <c r="I4331" i="199" l="1"/>
  <c r="I232" i="198" s="1"/>
  <c r="I4343" i="199"/>
  <c r="I4339" i="199"/>
  <c r="I4340" i="199"/>
  <c r="I4338" i="199"/>
  <c r="B4365" i="199"/>
  <c r="D4365" i="199" s="1"/>
  <c r="I4365" i="199" s="1"/>
  <c r="B4358" i="199"/>
  <c r="D4358" i="199" s="1"/>
  <c r="I4358" i="199" s="1"/>
  <c r="B4368" i="199"/>
  <c r="D4368" i="199" s="1"/>
  <c r="I4368" i="199" s="1"/>
  <c r="B4361" i="199"/>
  <c r="D4361" i="199" s="1"/>
  <c r="I4361" i="199" s="1"/>
  <c r="B4367" i="199"/>
  <c r="D4367" i="199" s="1"/>
  <c r="B4360" i="199"/>
  <c r="D4360" i="199" s="1"/>
  <c r="I4360" i="199" s="1"/>
  <c r="B4366" i="199"/>
  <c r="D4366" i="199" s="1"/>
  <c r="I4366" i="199" s="1"/>
  <c r="B4363" i="199"/>
  <c r="D4363" i="199" s="1"/>
  <c r="I4363" i="199" s="1"/>
  <c r="B4364" i="199"/>
  <c r="D4364" i="199" s="1"/>
  <c r="I4364" i="199" s="1"/>
  <c r="B4362" i="199"/>
  <c r="D4362" i="199" s="1"/>
  <c r="I4362" i="199" s="1"/>
  <c r="B4359" i="199"/>
  <c r="D4359" i="199" s="1"/>
  <c r="I4359" i="199" s="1"/>
  <c r="G4367" i="199"/>
  <c r="I4344" i="199"/>
  <c r="I4345" i="199"/>
  <c r="E4369" i="199"/>
  <c r="D4357" i="199"/>
  <c r="G4357" i="199"/>
  <c r="E4377" i="199"/>
  <c r="E4378" i="199"/>
  <c r="B4376" i="199"/>
  <c r="E4376" i="199"/>
  <c r="B4391" i="199"/>
  <c r="D4372" i="199"/>
  <c r="E4387" i="199"/>
  <c r="G4387" i="199" s="1"/>
  <c r="E4380" i="199"/>
  <c r="G4380" i="199" s="1"/>
  <c r="E4385" i="199"/>
  <c r="E4386" i="199"/>
  <c r="G4386" i="199" s="1"/>
  <c r="E4383" i="199"/>
  <c r="G4383" i="199" s="1"/>
  <c r="I4372" i="199"/>
  <c r="E4381" i="199"/>
  <c r="E4382" i="199"/>
  <c r="E4379" i="199"/>
  <c r="E4384" i="199"/>
  <c r="G4384" i="199" s="1"/>
  <c r="I4367" i="199" l="1"/>
  <c r="I4350" i="199"/>
  <c r="I233" i="198" s="1"/>
  <c r="G4382" i="199"/>
  <c r="G4378" i="199"/>
  <c r="E4388" i="199"/>
  <c r="D4376" i="199"/>
  <c r="G4376" i="199"/>
  <c r="G4381" i="199"/>
  <c r="G4385" i="199"/>
  <c r="E4405" i="199"/>
  <c r="G4405" i="199" s="1"/>
  <c r="E4402" i="199"/>
  <c r="G4402" i="199" s="1"/>
  <c r="E4403" i="199"/>
  <c r="G4403" i="199" s="1"/>
  <c r="E4404" i="199"/>
  <c r="G4404" i="199" s="1"/>
  <c r="E4401" i="199"/>
  <c r="E4398" i="199"/>
  <c r="E4399" i="199"/>
  <c r="E4400" i="199"/>
  <c r="E4397" i="199"/>
  <c r="G4397" i="199" s="1"/>
  <c r="B4395" i="199"/>
  <c r="E4395" i="199"/>
  <c r="E4396" i="199"/>
  <c r="G4396" i="199" s="1"/>
  <c r="E4406" i="199"/>
  <c r="G4406" i="199" s="1"/>
  <c r="B4410" i="199"/>
  <c r="I4391" i="199"/>
  <c r="D4391" i="199"/>
  <c r="G4377" i="199"/>
  <c r="G4379" i="199"/>
  <c r="B4386" i="199"/>
  <c r="D4386" i="199" s="1"/>
  <c r="I4386" i="199" s="1"/>
  <c r="B4383" i="199"/>
  <c r="D4383" i="199" s="1"/>
  <c r="I4383" i="199" s="1"/>
  <c r="B4385" i="199"/>
  <c r="D4385" i="199" s="1"/>
  <c r="B4382" i="199"/>
  <c r="D4382" i="199" s="1"/>
  <c r="B4379" i="199"/>
  <c r="D4379" i="199" s="1"/>
  <c r="B4377" i="199"/>
  <c r="D4377" i="199" s="1"/>
  <c r="B4378" i="199"/>
  <c r="D4378" i="199" s="1"/>
  <c r="B4384" i="199"/>
  <c r="D4384" i="199" s="1"/>
  <c r="I4384" i="199" s="1"/>
  <c r="B4381" i="199"/>
  <c r="D4381" i="199" s="1"/>
  <c r="I4381" i="199" s="1"/>
  <c r="B4387" i="199"/>
  <c r="D4387" i="199" s="1"/>
  <c r="I4387" i="199" s="1"/>
  <c r="B4380" i="199"/>
  <c r="D4380" i="199" s="1"/>
  <c r="I4380" i="199" s="1"/>
  <c r="I4357" i="199"/>
  <c r="I4369" i="199" s="1"/>
  <c r="I234" i="198" s="1"/>
  <c r="I4378" i="199" l="1"/>
  <c r="I4377" i="199"/>
  <c r="I4376" i="199"/>
  <c r="G4401" i="199"/>
  <c r="I4379" i="199"/>
  <c r="G4400" i="199"/>
  <c r="I4385" i="199"/>
  <c r="G4395" i="199"/>
  <c r="E4407" i="199"/>
  <c r="D4395" i="199"/>
  <c r="G4399" i="199"/>
  <c r="B4429" i="199"/>
  <c r="I4410" i="199"/>
  <c r="D4410" i="199"/>
  <c r="E4425" i="199"/>
  <c r="G4425" i="199" s="1"/>
  <c r="E4422" i="199"/>
  <c r="G4422" i="199" s="1"/>
  <c r="E4423" i="199"/>
  <c r="G4423" i="199" s="1"/>
  <c r="E4424" i="199"/>
  <c r="G4424" i="199" s="1"/>
  <c r="E4421" i="199"/>
  <c r="G4421" i="199" s="1"/>
  <c r="E4418" i="199"/>
  <c r="G4418" i="199" s="1"/>
  <c r="E4419" i="199"/>
  <c r="G4419" i="199" s="1"/>
  <c r="E4420" i="199"/>
  <c r="G4420" i="199" s="1"/>
  <c r="E4417" i="199"/>
  <c r="G4417" i="199" s="1"/>
  <c r="E4414" i="199"/>
  <c r="E4415" i="199"/>
  <c r="G4415" i="199" s="1"/>
  <c r="E4416" i="199"/>
  <c r="B4414" i="199"/>
  <c r="B4402" i="199"/>
  <c r="D4402" i="199" s="1"/>
  <c r="I4402" i="199" s="1"/>
  <c r="B4404" i="199"/>
  <c r="D4404" i="199" s="1"/>
  <c r="I4404" i="199" s="1"/>
  <c r="B4401" i="199"/>
  <c r="D4401" i="199" s="1"/>
  <c r="B4398" i="199"/>
  <c r="B4400" i="199"/>
  <c r="D4400" i="199" s="1"/>
  <c r="B4397" i="199"/>
  <c r="D4397" i="199" s="1"/>
  <c r="I4397" i="199" s="1"/>
  <c r="B4403" i="199"/>
  <c r="D4403" i="199" s="1"/>
  <c r="I4403" i="199" s="1"/>
  <c r="B4396" i="199"/>
  <c r="D4396" i="199" s="1"/>
  <c r="I4396" i="199" s="1"/>
  <c r="B4406" i="199"/>
  <c r="D4406" i="199" s="1"/>
  <c r="I4406" i="199" s="1"/>
  <c r="B4399" i="199"/>
  <c r="D4399" i="199" s="1"/>
  <c r="B4405" i="199"/>
  <c r="D4405" i="199" s="1"/>
  <c r="I4405" i="199" s="1"/>
  <c r="D4398" i="199"/>
  <c r="G4398" i="199"/>
  <c r="I4382" i="199"/>
  <c r="I4400" i="199" l="1"/>
  <c r="I4388" i="199"/>
  <c r="I235" i="198" s="1"/>
  <c r="G4414" i="199"/>
  <c r="E4426" i="199"/>
  <c r="D4414" i="199"/>
  <c r="E4442" i="199"/>
  <c r="G4442" i="199" s="1"/>
  <c r="E4435" i="199"/>
  <c r="G4435" i="199" s="1"/>
  <c r="E4433" i="199"/>
  <c r="D4429" i="199"/>
  <c r="E4437" i="199"/>
  <c r="G4437" i="199" s="1"/>
  <c r="E4436" i="199"/>
  <c r="B4448" i="199"/>
  <c r="E4438" i="199"/>
  <c r="G4438" i="199" s="1"/>
  <c r="E4440" i="199"/>
  <c r="G4440" i="199" s="1"/>
  <c r="I4429" i="199"/>
  <c r="E4441" i="199"/>
  <c r="E4443" i="199"/>
  <c r="B4433" i="199"/>
  <c r="E4444" i="199"/>
  <c r="G4444" i="199" s="1"/>
  <c r="E4439" i="199"/>
  <c r="G4439" i="199" s="1"/>
  <c r="E4434" i="199"/>
  <c r="G4434" i="199" s="1"/>
  <c r="G4416" i="199"/>
  <c r="I4398" i="199"/>
  <c r="B4424" i="199"/>
  <c r="D4424" i="199" s="1"/>
  <c r="I4424" i="199" s="1"/>
  <c r="B4421" i="199"/>
  <c r="D4421" i="199" s="1"/>
  <c r="I4421" i="199" s="1"/>
  <c r="B4425" i="199"/>
  <c r="D4425" i="199" s="1"/>
  <c r="I4425" i="199" s="1"/>
  <c r="B4423" i="199"/>
  <c r="D4423" i="199" s="1"/>
  <c r="I4423" i="199" s="1"/>
  <c r="B4420" i="199"/>
  <c r="D4420" i="199" s="1"/>
  <c r="I4420" i="199" s="1"/>
  <c r="B4417" i="199"/>
  <c r="D4417" i="199" s="1"/>
  <c r="I4417" i="199" s="1"/>
  <c r="B4415" i="199"/>
  <c r="D4415" i="199" s="1"/>
  <c r="I4415" i="199" s="1"/>
  <c r="B4419" i="199"/>
  <c r="D4419" i="199" s="1"/>
  <c r="I4419" i="199" s="1"/>
  <c r="B4416" i="199"/>
  <c r="D4416" i="199" s="1"/>
  <c r="B4422" i="199"/>
  <c r="D4422" i="199" s="1"/>
  <c r="I4422" i="199" s="1"/>
  <c r="B4418" i="199"/>
  <c r="D4418" i="199" s="1"/>
  <c r="I4418" i="199" s="1"/>
  <c r="I4399" i="199"/>
  <c r="I4395" i="199"/>
  <c r="I4401" i="199"/>
  <c r="I4414" i="199" l="1"/>
  <c r="I4407" i="199"/>
  <c r="I236" i="198" s="1"/>
  <c r="B4442" i="199"/>
  <c r="D4442" i="199" s="1"/>
  <c r="I4442" i="199" s="1"/>
  <c r="B4444" i="199"/>
  <c r="D4444" i="199" s="1"/>
  <c r="I4444" i="199" s="1"/>
  <c r="B4441" i="199"/>
  <c r="D4441" i="199" s="1"/>
  <c r="B4438" i="199"/>
  <c r="D4438" i="199" s="1"/>
  <c r="I4438" i="199" s="1"/>
  <c r="B4440" i="199"/>
  <c r="D4440" i="199" s="1"/>
  <c r="I4440" i="199" s="1"/>
  <c r="B4437" i="199"/>
  <c r="D4437" i="199" s="1"/>
  <c r="I4437" i="199" s="1"/>
  <c r="B4443" i="199"/>
  <c r="D4443" i="199" s="1"/>
  <c r="B4436" i="199"/>
  <c r="D4436" i="199" s="1"/>
  <c r="B4435" i="199"/>
  <c r="D4435" i="199" s="1"/>
  <c r="I4435" i="199" s="1"/>
  <c r="B4439" i="199"/>
  <c r="D4439" i="199" s="1"/>
  <c r="I4439" i="199" s="1"/>
  <c r="B4434" i="199"/>
  <c r="D4434" i="199" s="1"/>
  <c r="I4434" i="199" s="1"/>
  <c r="G4443" i="199"/>
  <c r="G4433" i="199"/>
  <c r="E4445" i="199"/>
  <c r="D4433" i="199"/>
  <c r="G4441" i="199"/>
  <c r="E4454" i="199"/>
  <c r="G4454" i="199" s="1"/>
  <c r="B4452" i="199"/>
  <c r="E4452" i="199"/>
  <c r="E4453" i="199"/>
  <c r="G4453" i="199" s="1"/>
  <c r="E4463" i="199"/>
  <c r="G4463" i="199" s="1"/>
  <c r="B4467" i="199"/>
  <c r="I4448" i="199"/>
  <c r="D4448" i="199"/>
  <c r="E4462" i="199"/>
  <c r="G4462" i="199" s="1"/>
  <c r="E4459" i="199"/>
  <c r="G4459" i="199" s="1"/>
  <c r="E4460" i="199"/>
  <c r="G4460" i="199" s="1"/>
  <c r="E4457" i="199"/>
  <c r="G4457" i="199" s="1"/>
  <c r="E4458" i="199"/>
  <c r="G4458" i="199" s="1"/>
  <c r="E4455" i="199"/>
  <c r="G4455" i="199" s="1"/>
  <c r="E4456" i="199"/>
  <c r="G4456" i="199" s="1"/>
  <c r="E4461" i="199"/>
  <c r="G4461" i="199" s="1"/>
  <c r="I4416" i="199"/>
  <c r="I4426" i="199" s="1"/>
  <c r="I237" i="198" s="1"/>
  <c r="G4436" i="199"/>
  <c r="I4443" i="199" l="1"/>
  <c r="E4475" i="199"/>
  <c r="G4475" i="199" s="1"/>
  <c r="E4476" i="199"/>
  <c r="E4477" i="199"/>
  <c r="B4471" i="199"/>
  <c r="E4471" i="199"/>
  <c r="E4472" i="199"/>
  <c r="G4472" i="199" s="1"/>
  <c r="E4473" i="199"/>
  <c r="G4473" i="199" s="1"/>
  <c r="E4478" i="199"/>
  <c r="G4478" i="199" s="1"/>
  <c r="B4486" i="199"/>
  <c r="I4467" i="199"/>
  <c r="D4467" i="199"/>
  <c r="E4482" i="199"/>
  <c r="E4479" i="199"/>
  <c r="G4479" i="199" s="1"/>
  <c r="E4480" i="199"/>
  <c r="E4481" i="199"/>
  <c r="E4474" i="199"/>
  <c r="B4463" i="199"/>
  <c r="D4463" i="199" s="1"/>
  <c r="I4463" i="199" s="1"/>
  <c r="B4456" i="199"/>
  <c r="D4456" i="199" s="1"/>
  <c r="I4456" i="199" s="1"/>
  <c r="B4462" i="199"/>
  <c r="D4462" i="199" s="1"/>
  <c r="I4462" i="199" s="1"/>
  <c r="B4459" i="199"/>
  <c r="D4459" i="199" s="1"/>
  <c r="I4459" i="199" s="1"/>
  <c r="B4461" i="199"/>
  <c r="D4461" i="199" s="1"/>
  <c r="I4461" i="199" s="1"/>
  <c r="B4454" i="199"/>
  <c r="D4454" i="199" s="1"/>
  <c r="I4454" i="199" s="1"/>
  <c r="B4455" i="199"/>
  <c r="D4455" i="199" s="1"/>
  <c r="I4455" i="199" s="1"/>
  <c r="B4457" i="199"/>
  <c r="D4457" i="199" s="1"/>
  <c r="I4457" i="199" s="1"/>
  <c r="B4458" i="199"/>
  <c r="D4458" i="199" s="1"/>
  <c r="I4458" i="199" s="1"/>
  <c r="B4460" i="199"/>
  <c r="D4460" i="199" s="1"/>
  <c r="I4460" i="199" s="1"/>
  <c r="B4453" i="199"/>
  <c r="D4453" i="199" s="1"/>
  <c r="I4453" i="199" s="1"/>
  <c r="I4433" i="199"/>
  <c r="I4436" i="199"/>
  <c r="G4452" i="199"/>
  <c r="E4464" i="199"/>
  <c r="D4452" i="199"/>
  <c r="I4441" i="199"/>
  <c r="I4452" i="199" l="1"/>
  <c r="I4464" i="199" s="1"/>
  <c r="I239" i="198" s="1"/>
  <c r="G4474" i="199"/>
  <c r="G4482" i="199"/>
  <c r="B4481" i="199"/>
  <c r="D4481" i="199" s="1"/>
  <c r="B4478" i="199"/>
  <c r="D4478" i="199" s="1"/>
  <c r="I4478" i="199" s="1"/>
  <c r="B4480" i="199"/>
  <c r="D4480" i="199" s="1"/>
  <c r="B4477" i="199"/>
  <c r="D4477" i="199" s="1"/>
  <c r="B4474" i="199"/>
  <c r="D4474" i="199" s="1"/>
  <c r="B4476" i="199"/>
  <c r="D4476" i="199" s="1"/>
  <c r="B4473" i="199"/>
  <c r="D4473" i="199" s="1"/>
  <c r="I4473" i="199" s="1"/>
  <c r="B4479" i="199"/>
  <c r="D4479" i="199" s="1"/>
  <c r="I4479" i="199" s="1"/>
  <c r="B4472" i="199"/>
  <c r="D4472" i="199" s="1"/>
  <c r="I4472" i="199" s="1"/>
  <c r="B4482" i="199"/>
  <c r="D4482" i="199" s="1"/>
  <c r="B4475" i="199"/>
  <c r="D4475" i="199" s="1"/>
  <c r="I4475" i="199" s="1"/>
  <c r="G4481" i="199"/>
  <c r="G4477" i="199"/>
  <c r="G4480" i="199"/>
  <c r="G4476" i="199"/>
  <c r="I4445" i="199"/>
  <c r="I238" i="198" s="1"/>
  <c r="E4496" i="199"/>
  <c r="G4496" i="199" s="1"/>
  <c r="E4493" i="199"/>
  <c r="E4494" i="199"/>
  <c r="E4495" i="199"/>
  <c r="E4492" i="199"/>
  <c r="G4492" i="199" s="1"/>
  <c r="B4490" i="199"/>
  <c r="E4490" i="199"/>
  <c r="E4499" i="199"/>
  <c r="G4499" i="199" s="1"/>
  <c r="E4501" i="199"/>
  <c r="B4505" i="199"/>
  <c r="I4486" i="199"/>
  <c r="E4491" i="199"/>
  <c r="E4500" i="199"/>
  <c r="E4497" i="199"/>
  <c r="E4498" i="199"/>
  <c r="D4486" i="199"/>
  <c r="E4483" i="199"/>
  <c r="D4471" i="199"/>
  <c r="G4471" i="199"/>
  <c r="I4474" i="199" l="1"/>
  <c r="I4477" i="199"/>
  <c r="I4482" i="199"/>
  <c r="G4490" i="199"/>
  <c r="E4502" i="199"/>
  <c r="D4490" i="199"/>
  <c r="G4494" i="199"/>
  <c r="G4500" i="199"/>
  <c r="G4498" i="199"/>
  <c r="I4471" i="199"/>
  <c r="G4497" i="199"/>
  <c r="B4524" i="199"/>
  <c r="I4505" i="199"/>
  <c r="D4505" i="199"/>
  <c r="E4520" i="199"/>
  <c r="G4520" i="199" s="1"/>
  <c r="E4517" i="199"/>
  <c r="E4518" i="199"/>
  <c r="E4519" i="199"/>
  <c r="G4519" i="199" s="1"/>
  <c r="E4512" i="199"/>
  <c r="E4513" i="199"/>
  <c r="E4514" i="199"/>
  <c r="E4515" i="199"/>
  <c r="B4509" i="199"/>
  <c r="E4509" i="199"/>
  <c r="E4510" i="199"/>
  <c r="G4510" i="199" s="1"/>
  <c r="E4511" i="199"/>
  <c r="G4511" i="199" s="1"/>
  <c r="E4516" i="199"/>
  <c r="G4516" i="199" s="1"/>
  <c r="B4501" i="199"/>
  <c r="D4501" i="199" s="1"/>
  <c r="B4494" i="199"/>
  <c r="D4494" i="199" s="1"/>
  <c r="B4500" i="199"/>
  <c r="D4500" i="199" s="1"/>
  <c r="B4497" i="199"/>
  <c r="D4497" i="199" s="1"/>
  <c r="I4497" i="199" s="1"/>
  <c r="B4499" i="199"/>
  <c r="D4499" i="199" s="1"/>
  <c r="I4499" i="199" s="1"/>
  <c r="B4492" i="199"/>
  <c r="D4492" i="199" s="1"/>
  <c r="I4492" i="199" s="1"/>
  <c r="B4493" i="199"/>
  <c r="D4493" i="199" s="1"/>
  <c r="B4495" i="199"/>
  <c r="D4495" i="199" s="1"/>
  <c r="B4496" i="199"/>
  <c r="D4496" i="199" s="1"/>
  <c r="I4496" i="199" s="1"/>
  <c r="B4498" i="199"/>
  <c r="D4498" i="199" s="1"/>
  <c r="B4491" i="199"/>
  <c r="D4491" i="199" s="1"/>
  <c r="G4493" i="199"/>
  <c r="I4476" i="199"/>
  <c r="G4501" i="199"/>
  <c r="G4491" i="199"/>
  <c r="G4495" i="199"/>
  <c r="I4480" i="199"/>
  <c r="I4481" i="199"/>
  <c r="I4500" i="199" l="1"/>
  <c r="I4493" i="199"/>
  <c r="I4490" i="199"/>
  <c r="I4495" i="199"/>
  <c r="I4501" i="199"/>
  <c r="I4483" i="199"/>
  <c r="I240" i="198" s="1"/>
  <c r="B4518" i="199"/>
  <c r="D4518" i="199" s="1"/>
  <c r="B4515" i="199"/>
  <c r="D4515" i="199" s="1"/>
  <c r="B4512" i="199"/>
  <c r="D4512" i="199" s="1"/>
  <c r="B4514" i="199"/>
  <c r="D4514" i="199" s="1"/>
  <c r="B4511" i="199"/>
  <c r="D4511" i="199" s="1"/>
  <c r="I4511" i="199" s="1"/>
  <c r="B4517" i="199"/>
  <c r="D4517" i="199" s="1"/>
  <c r="B4510" i="199"/>
  <c r="D4510" i="199" s="1"/>
  <c r="I4510" i="199" s="1"/>
  <c r="B4520" i="199"/>
  <c r="D4520" i="199" s="1"/>
  <c r="I4520" i="199" s="1"/>
  <c r="B4513" i="199"/>
  <c r="D4513" i="199" s="1"/>
  <c r="B4519" i="199"/>
  <c r="D4519" i="199" s="1"/>
  <c r="I4519" i="199" s="1"/>
  <c r="B4516" i="199"/>
  <c r="D4516" i="199" s="1"/>
  <c r="I4516" i="199" s="1"/>
  <c r="G4512" i="199"/>
  <c r="G4515" i="199"/>
  <c r="G4514" i="199"/>
  <c r="G4518" i="199"/>
  <c r="I4491" i="199"/>
  <c r="G4509" i="199"/>
  <c r="E4521" i="199"/>
  <c r="D4509" i="199"/>
  <c r="G4513" i="199"/>
  <c r="G4517" i="199"/>
  <c r="E4538" i="199"/>
  <c r="G4538" i="199" s="1"/>
  <c r="E4535" i="199"/>
  <c r="G4535" i="199" s="1"/>
  <c r="E4536" i="199"/>
  <c r="G4536" i="199" s="1"/>
  <c r="E4537" i="199"/>
  <c r="G4537" i="199" s="1"/>
  <c r="E4534" i="199"/>
  <c r="G4534" i="199" s="1"/>
  <c r="E4531" i="199"/>
  <c r="G4531" i="199" s="1"/>
  <c r="E4532" i="199"/>
  <c r="G4532" i="199" s="1"/>
  <c r="E4529" i="199"/>
  <c r="G4529" i="199" s="1"/>
  <c r="E4530" i="199"/>
  <c r="B4528" i="199"/>
  <c r="E4528" i="199"/>
  <c r="D4524" i="199"/>
  <c r="E4539" i="199"/>
  <c r="B4543" i="199"/>
  <c r="I4524" i="199"/>
  <c r="E4533" i="199"/>
  <c r="G4533" i="199" s="1"/>
  <c r="I4498" i="199"/>
  <c r="I4494" i="199"/>
  <c r="I4514" i="199" l="1"/>
  <c r="I4502" i="199"/>
  <c r="I241" i="198" s="1"/>
  <c r="I4509" i="199"/>
  <c r="G4530" i="199"/>
  <c r="G4539" i="199"/>
  <c r="G4528" i="199"/>
  <c r="E4540" i="199"/>
  <c r="D4528" i="199"/>
  <c r="I4517" i="199"/>
  <c r="I4518" i="199"/>
  <c r="I4515" i="199"/>
  <c r="E4551" i="199"/>
  <c r="E4552" i="199"/>
  <c r="E4553" i="199"/>
  <c r="E4550" i="199"/>
  <c r="E4547" i="199"/>
  <c r="E4548" i="199"/>
  <c r="G4548" i="199" s="1"/>
  <c r="E4549" i="199"/>
  <c r="B4547" i="199"/>
  <c r="B4562" i="199"/>
  <c r="I4543" i="199"/>
  <c r="D4543" i="199"/>
  <c r="E4554" i="199"/>
  <c r="G4554" i="199" s="1"/>
  <c r="E4555" i="199"/>
  <c r="G4555" i="199" s="1"/>
  <c r="E4556" i="199"/>
  <c r="G4556" i="199" s="1"/>
  <c r="E4557" i="199"/>
  <c r="G4557" i="199" s="1"/>
  <c r="E4558" i="199"/>
  <c r="G4558" i="199" s="1"/>
  <c r="B4539" i="199"/>
  <c r="D4539" i="199" s="1"/>
  <c r="B4532" i="199"/>
  <c r="D4532" i="199" s="1"/>
  <c r="I4532" i="199" s="1"/>
  <c r="B4534" i="199"/>
  <c r="D4534" i="199" s="1"/>
  <c r="I4534" i="199" s="1"/>
  <c r="B4535" i="199"/>
  <c r="D4535" i="199" s="1"/>
  <c r="I4535" i="199" s="1"/>
  <c r="B4537" i="199"/>
  <c r="D4537" i="199" s="1"/>
  <c r="I4537" i="199" s="1"/>
  <c r="B4538" i="199"/>
  <c r="D4538" i="199" s="1"/>
  <c r="I4538" i="199" s="1"/>
  <c r="B4531" i="199"/>
  <c r="D4531" i="199" s="1"/>
  <c r="I4531" i="199" s="1"/>
  <c r="B4533" i="199"/>
  <c r="D4533" i="199" s="1"/>
  <c r="I4533" i="199" s="1"/>
  <c r="B4530" i="199"/>
  <c r="D4530" i="199" s="1"/>
  <c r="I4530" i="199" s="1"/>
  <c r="B4536" i="199"/>
  <c r="D4536" i="199" s="1"/>
  <c r="I4536" i="199" s="1"/>
  <c r="B4529" i="199"/>
  <c r="D4529" i="199" s="1"/>
  <c r="I4529" i="199" s="1"/>
  <c r="I4513" i="199"/>
  <c r="I4512" i="199"/>
  <c r="I4528" i="199" l="1"/>
  <c r="I4521" i="199"/>
  <c r="I242" i="198" s="1"/>
  <c r="G4552" i="199"/>
  <c r="E4572" i="199"/>
  <c r="E4569" i="199"/>
  <c r="E4570" i="199"/>
  <c r="G4570" i="199" s="1"/>
  <c r="E4567" i="199"/>
  <c r="E4568" i="199"/>
  <c r="G4568" i="199" s="1"/>
  <c r="B4566" i="199"/>
  <c r="E4566" i="199"/>
  <c r="D4562" i="199"/>
  <c r="E4577" i="199"/>
  <c r="G4577" i="199" s="1"/>
  <c r="B4581" i="199"/>
  <c r="I4562" i="199"/>
  <c r="E4571" i="199"/>
  <c r="G4571" i="199" s="1"/>
  <c r="E4576" i="199"/>
  <c r="G4576" i="199" s="1"/>
  <c r="E4573" i="199"/>
  <c r="G4573" i="199" s="1"/>
  <c r="E4574" i="199"/>
  <c r="G4574" i="199" s="1"/>
  <c r="E4575" i="199"/>
  <c r="G4575" i="199" s="1"/>
  <c r="D4547" i="199"/>
  <c r="G4547" i="199"/>
  <c r="E4559" i="199"/>
  <c r="G4551" i="199"/>
  <c r="I4539" i="199"/>
  <c r="I4540" i="199" s="1"/>
  <c r="I243" i="198" s="1"/>
  <c r="B4552" i="199"/>
  <c r="D4552" i="199" s="1"/>
  <c r="B4549" i="199"/>
  <c r="B4551" i="199"/>
  <c r="D4551" i="199" s="1"/>
  <c r="B4548" i="199"/>
  <c r="D4548" i="199" s="1"/>
  <c r="I4548" i="199" s="1"/>
  <c r="B4558" i="199"/>
  <c r="D4558" i="199" s="1"/>
  <c r="I4558" i="199" s="1"/>
  <c r="B4555" i="199"/>
  <c r="D4555" i="199" s="1"/>
  <c r="I4555" i="199" s="1"/>
  <c r="B4557" i="199"/>
  <c r="D4557" i="199" s="1"/>
  <c r="I4557" i="199" s="1"/>
  <c r="B4554" i="199"/>
  <c r="D4554" i="199" s="1"/>
  <c r="I4554" i="199" s="1"/>
  <c r="B4556" i="199"/>
  <c r="D4556" i="199" s="1"/>
  <c r="I4556" i="199" s="1"/>
  <c r="B4553" i="199"/>
  <c r="D4553" i="199" s="1"/>
  <c r="B4550" i="199"/>
  <c r="D4550" i="199" s="1"/>
  <c r="G4550" i="199"/>
  <c r="G4549" i="199"/>
  <c r="D4549" i="199"/>
  <c r="G4553" i="199"/>
  <c r="I4551" i="199" l="1"/>
  <c r="I4547" i="199"/>
  <c r="I4550" i="199"/>
  <c r="E4587" i="199"/>
  <c r="B4600" i="199"/>
  <c r="E4585" i="199"/>
  <c r="E4594" i="199"/>
  <c r="G4594" i="199" s="1"/>
  <c r="E4596" i="199"/>
  <c r="E4593" i="199"/>
  <c r="G4593" i="199" s="1"/>
  <c r="I4581" i="199"/>
  <c r="B4585" i="199"/>
  <c r="E4595" i="199"/>
  <c r="G4595" i="199" s="1"/>
  <c r="E4592" i="199"/>
  <c r="G4592" i="199" s="1"/>
  <c r="E4589" i="199"/>
  <c r="E4586" i="199"/>
  <c r="G4586" i="199" s="1"/>
  <c r="E4591" i="199"/>
  <c r="E4588" i="199"/>
  <c r="E4590" i="199"/>
  <c r="D4581" i="199"/>
  <c r="B4577" i="199"/>
  <c r="D4577" i="199" s="1"/>
  <c r="I4577" i="199" s="1"/>
  <c r="B4570" i="199"/>
  <c r="D4570" i="199" s="1"/>
  <c r="I4570" i="199" s="1"/>
  <c r="B4572" i="199"/>
  <c r="D4572" i="199" s="1"/>
  <c r="B4573" i="199"/>
  <c r="D4573" i="199" s="1"/>
  <c r="I4573" i="199" s="1"/>
  <c r="B4575" i="199"/>
  <c r="D4575" i="199" s="1"/>
  <c r="I4575" i="199" s="1"/>
  <c r="B4576" i="199"/>
  <c r="D4576" i="199" s="1"/>
  <c r="I4576" i="199" s="1"/>
  <c r="B4569" i="199"/>
  <c r="D4569" i="199" s="1"/>
  <c r="B4571" i="199"/>
  <c r="D4571" i="199" s="1"/>
  <c r="I4571" i="199" s="1"/>
  <c r="B4568" i="199"/>
  <c r="D4568" i="199" s="1"/>
  <c r="I4568" i="199" s="1"/>
  <c r="B4574" i="199"/>
  <c r="D4574" i="199" s="1"/>
  <c r="I4574" i="199" s="1"/>
  <c r="B4567" i="199"/>
  <c r="D4567" i="199" s="1"/>
  <c r="G4569" i="199"/>
  <c r="I4549" i="199"/>
  <c r="G4572" i="199"/>
  <c r="G4567" i="199"/>
  <c r="I4553" i="199"/>
  <c r="G4566" i="199"/>
  <c r="E4578" i="199"/>
  <c r="D4566" i="199"/>
  <c r="I4552" i="199"/>
  <c r="I4566" i="199" l="1"/>
  <c r="I4569" i="199"/>
  <c r="I4559" i="199"/>
  <c r="I244" i="198" s="1"/>
  <c r="B4592" i="199"/>
  <c r="D4592" i="199" s="1"/>
  <c r="I4592" i="199" s="1"/>
  <c r="B4594" i="199"/>
  <c r="D4594" i="199" s="1"/>
  <c r="I4594" i="199" s="1"/>
  <c r="B4591" i="199"/>
  <c r="B4588" i="199"/>
  <c r="D4588" i="199" s="1"/>
  <c r="B4590" i="199"/>
  <c r="D4590" i="199" s="1"/>
  <c r="B4587" i="199"/>
  <c r="B4593" i="199"/>
  <c r="D4593" i="199" s="1"/>
  <c r="I4593" i="199" s="1"/>
  <c r="B4595" i="199"/>
  <c r="D4595" i="199" s="1"/>
  <c r="I4595" i="199" s="1"/>
  <c r="B4596" i="199"/>
  <c r="D4596" i="199" s="1"/>
  <c r="B4589" i="199"/>
  <c r="D4589" i="199" s="1"/>
  <c r="B4586" i="199"/>
  <c r="D4586" i="199" s="1"/>
  <c r="I4586" i="199" s="1"/>
  <c r="I4572" i="199"/>
  <c r="G4590" i="199"/>
  <c r="G4589" i="199"/>
  <c r="D4585" i="199"/>
  <c r="G4585" i="199"/>
  <c r="E4597" i="199"/>
  <c r="G4588" i="199"/>
  <c r="E4608" i="199"/>
  <c r="E4609" i="199"/>
  <c r="E4610" i="199"/>
  <c r="B4604" i="199"/>
  <c r="E4604" i="199"/>
  <c r="E4605" i="199"/>
  <c r="E4606" i="199"/>
  <c r="E4611" i="199"/>
  <c r="B4619" i="199"/>
  <c r="I4600" i="199"/>
  <c r="D4600" i="199"/>
  <c r="E4615" i="199"/>
  <c r="E4612" i="199"/>
  <c r="E4613" i="199"/>
  <c r="E4614" i="199"/>
  <c r="E4607" i="199"/>
  <c r="I4567" i="199"/>
  <c r="D4591" i="199"/>
  <c r="G4591" i="199"/>
  <c r="G4596" i="199"/>
  <c r="G4587" i="199"/>
  <c r="D4587" i="199"/>
  <c r="I4578" i="199" l="1"/>
  <c r="I245" i="198" s="1"/>
  <c r="I4585" i="199"/>
  <c r="I4590" i="199"/>
  <c r="I4587" i="199"/>
  <c r="G4615" i="199"/>
  <c r="G4606" i="199"/>
  <c r="G4610" i="199"/>
  <c r="I4588" i="199"/>
  <c r="G4611" i="199"/>
  <c r="I4591" i="199"/>
  <c r="G4605" i="199"/>
  <c r="G4609" i="199"/>
  <c r="I4589" i="199"/>
  <c r="G4607" i="199"/>
  <c r="G4614" i="199"/>
  <c r="G4613" i="199"/>
  <c r="I4596" i="199"/>
  <c r="G4612" i="199"/>
  <c r="E4629" i="199"/>
  <c r="G4629" i="199" s="1"/>
  <c r="E4626" i="199"/>
  <c r="G4626" i="199" s="1"/>
  <c r="E4627" i="199"/>
  <c r="G4627" i="199" s="1"/>
  <c r="E4628" i="199"/>
  <c r="G4628" i="199" s="1"/>
  <c r="E4625" i="199"/>
  <c r="G4625" i="199" s="1"/>
  <c r="B4623" i="199"/>
  <c r="E4623" i="199"/>
  <c r="E4632" i="199"/>
  <c r="G4632" i="199" s="1"/>
  <c r="E4634" i="199"/>
  <c r="G4634" i="199" s="1"/>
  <c r="B4638" i="199"/>
  <c r="I4619" i="199"/>
  <c r="E4624" i="199"/>
  <c r="G4624" i="199" s="1"/>
  <c r="E4633" i="199"/>
  <c r="G4633" i="199" s="1"/>
  <c r="E4630" i="199"/>
  <c r="G4630" i="199" s="1"/>
  <c r="E4631" i="199"/>
  <c r="G4631" i="199" s="1"/>
  <c r="D4619" i="199"/>
  <c r="E4616" i="199"/>
  <c r="D4604" i="199"/>
  <c r="G4604" i="199"/>
  <c r="G4608" i="199"/>
  <c r="B4605" i="199"/>
  <c r="D4605" i="199" s="1"/>
  <c r="I4605" i="199" s="1"/>
  <c r="B4615" i="199"/>
  <c r="D4615" i="199" s="1"/>
  <c r="B4608" i="199"/>
  <c r="D4608" i="199" s="1"/>
  <c r="B4614" i="199"/>
  <c r="D4614" i="199" s="1"/>
  <c r="B4611" i="199"/>
  <c r="D4611" i="199" s="1"/>
  <c r="B4613" i="199"/>
  <c r="D4613" i="199" s="1"/>
  <c r="I4613" i="199" s="1"/>
  <c r="B4610" i="199"/>
  <c r="D4610" i="199" s="1"/>
  <c r="B4607" i="199"/>
  <c r="D4607" i="199" s="1"/>
  <c r="I4607" i="199" s="1"/>
  <c r="B4609" i="199"/>
  <c r="D4609" i="199" s="1"/>
  <c r="B4606" i="199"/>
  <c r="D4606" i="199" s="1"/>
  <c r="B4612" i="199"/>
  <c r="D4612" i="199" s="1"/>
  <c r="I4610" i="199" l="1"/>
  <c r="I4612" i="199"/>
  <c r="I4614" i="199"/>
  <c r="I4609" i="199"/>
  <c r="I4608" i="199"/>
  <c r="I4611" i="199"/>
  <c r="I4597" i="199"/>
  <c r="I246" i="198" s="1"/>
  <c r="I4606" i="199"/>
  <c r="G4623" i="199"/>
  <c r="E4635" i="199"/>
  <c r="D4623" i="199"/>
  <c r="I4604" i="199"/>
  <c r="B4657" i="199"/>
  <c r="E4642" i="199"/>
  <c r="D4638" i="199"/>
  <c r="E4644" i="199"/>
  <c r="G4644" i="199" s="1"/>
  <c r="E4651" i="199"/>
  <c r="G4651" i="199" s="1"/>
  <c r="I4638" i="199"/>
  <c r="E4653" i="199"/>
  <c r="G4653" i="199" s="1"/>
  <c r="E4649" i="199"/>
  <c r="G4649" i="199" s="1"/>
  <c r="E4652" i="199"/>
  <c r="G4652" i="199" s="1"/>
  <c r="E4647" i="199"/>
  <c r="G4647" i="199" s="1"/>
  <c r="E4650" i="199"/>
  <c r="G4650" i="199" s="1"/>
  <c r="E4645" i="199"/>
  <c r="G4645" i="199" s="1"/>
  <c r="E4646" i="199"/>
  <c r="G4646" i="199" s="1"/>
  <c r="E4643" i="199"/>
  <c r="E4648" i="199"/>
  <c r="G4648" i="199" s="1"/>
  <c r="B4642" i="199"/>
  <c r="B4630" i="199"/>
  <c r="D4630" i="199" s="1"/>
  <c r="I4630" i="199" s="1"/>
  <c r="B4632" i="199"/>
  <c r="D4632" i="199" s="1"/>
  <c r="I4632" i="199" s="1"/>
  <c r="B4625" i="199"/>
  <c r="D4625" i="199" s="1"/>
  <c r="I4625" i="199" s="1"/>
  <c r="B4626" i="199"/>
  <c r="D4626" i="199" s="1"/>
  <c r="I4626" i="199" s="1"/>
  <c r="B4628" i="199"/>
  <c r="D4628" i="199" s="1"/>
  <c r="I4628" i="199" s="1"/>
  <c r="B4629" i="199"/>
  <c r="D4629" i="199" s="1"/>
  <c r="I4629" i="199" s="1"/>
  <c r="B4631" i="199"/>
  <c r="D4631" i="199" s="1"/>
  <c r="I4631" i="199" s="1"/>
  <c r="B4624" i="199"/>
  <c r="D4624" i="199" s="1"/>
  <c r="I4624" i="199" s="1"/>
  <c r="B4634" i="199"/>
  <c r="D4634" i="199" s="1"/>
  <c r="I4634" i="199" s="1"/>
  <c r="B4627" i="199"/>
  <c r="D4627" i="199" s="1"/>
  <c r="I4627" i="199" s="1"/>
  <c r="B4633" i="199"/>
  <c r="D4633" i="199" s="1"/>
  <c r="I4633" i="199" s="1"/>
  <c r="I4615" i="199"/>
  <c r="I4623" i="199" l="1"/>
  <c r="I4635" i="199" s="1"/>
  <c r="I248" i="198" s="1"/>
  <c r="I4616" i="199"/>
  <c r="I247" i="198" s="1"/>
  <c r="G4643" i="199"/>
  <c r="E4654" i="199"/>
  <c r="D4642" i="199"/>
  <c r="G4642" i="199"/>
  <c r="E4667" i="199"/>
  <c r="E4664" i="199"/>
  <c r="G4664" i="199" s="1"/>
  <c r="E4665" i="199"/>
  <c r="E4662" i="199"/>
  <c r="E4663" i="199"/>
  <c r="G4663" i="199" s="1"/>
  <c r="B4661" i="199"/>
  <c r="E4661" i="199"/>
  <c r="E4666" i="199"/>
  <c r="G4666" i="199" s="1"/>
  <c r="E4672" i="199"/>
  <c r="B4676" i="199"/>
  <c r="I4657" i="199"/>
  <c r="D4657" i="199"/>
  <c r="E4671" i="199"/>
  <c r="E4668" i="199"/>
  <c r="G4668" i="199" s="1"/>
  <c r="E4669" i="199"/>
  <c r="E4670" i="199"/>
  <c r="G4670" i="199" s="1"/>
  <c r="B4652" i="199"/>
  <c r="D4652" i="199" s="1"/>
  <c r="I4652" i="199" s="1"/>
  <c r="B4648" i="199"/>
  <c r="D4648" i="199" s="1"/>
  <c r="I4648" i="199" s="1"/>
  <c r="B4650" i="199"/>
  <c r="D4650" i="199" s="1"/>
  <c r="I4650" i="199" s="1"/>
  <c r="B4653" i="199"/>
  <c r="D4653" i="199" s="1"/>
  <c r="I4653" i="199" s="1"/>
  <c r="B4644" i="199"/>
  <c r="D4644" i="199" s="1"/>
  <c r="I4644" i="199" s="1"/>
  <c r="B4646" i="199"/>
  <c r="D4646" i="199" s="1"/>
  <c r="I4646" i="199" s="1"/>
  <c r="B4647" i="199"/>
  <c r="D4647" i="199" s="1"/>
  <c r="I4647" i="199" s="1"/>
  <c r="B4649" i="199"/>
  <c r="D4649" i="199" s="1"/>
  <c r="I4649" i="199" s="1"/>
  <c r="B4651" i="199"/>
  <c r="D4651" i="199" s="1"/>
  <c r="I4651" i="199" s="1"/>
  <c r="B4643" i="199"/>
  <c r="D4643" i="199" s="1"/>
  <c r="B4645" i="199"/>
  <c r="D4645" i="199" s="1"/>
  <c r="I4645" i="199" s="1"/>
  <c r="I4643" i="199" l="1"/>
  <c r="I4642" i="199"/>
  <c r="G4671" i="199"/>
  <c r="G4667" i="199"/>
  <c r="G4669" i="199"/>
  <c r="E4673" i="199"/>
  <c r="D4661" i="199"/>
  <c r="G4661" i="199"/>
  <c r="G4665" i="199"/>
  <c r="G4672" i="199"/>
  <c r="E4690" i="199"/>
  <c r="E4680" i="199"/>
  <c r="D4676" i="199"/>
  <c r="E4689" i="199"/>
  <c r="B4695" i="199"/>
  <c r="E4691" i="199"/>
  <c r="I4676" i="199"/>
  <c r="E4687" i="199"/>
  <c r="E4685" i="199"/>
  <c r="E4686" i="199"/>
  <c r="E4688" i="199"/>
  <c r="E4684" i="199"/>
  <c r="E4681" i="199"/>
  <c r="E4682" i="199"/>
  <c r="B4680" i="199"/>
  <c r="E4683" i="199"/>
  <c r="B4664" i="199"/>
  <c r="D4664" i="199" s="1"/>
  <c r="I4664" i="199" s="1"/>
  <c r="B4666" i="199"/>
  <c r="D4666" i="199" s="1"/>
  <c r="I4666" i="199" s="1"/>
  <c r="B4663" i="199"/>
  <c r="D4663" i="199" s="1"/>
  <c r="I4663" i="199" s="1"/>
  <c r="B4669" i="199"/>
  <c r="D4669" i="199" s="1"/>
  <c r="B4662" i="199"/>
  <c r="B4672" i="199"/>
  <c r="D4672" i="199" s="1"/>
  <c r="I4672" i="199" s="1"/>
  <c r="B4665" i="199"/>
  <c r="D4665" i="199" s="1"/>
  <c r="B4667" i="199"/>
  <c r="D4667" i="199" s="1"/>
  <c r="B4668" i="199"/>
  <c r="D4668" i="199" s="1"/>
  <c r="I4668" i="199" s="1"/>
  <c r="B4670" i="199"/>
  <c r="D4670" i="199" s="1"/>
  <c r="I4670" i="199" s="1"/>
  <c r="B4671" i="199"/>
  <c r="D4671" i="199" s="1"/>
  <c r="G4662" i="199"/>
  <c r="D4662" i="199"/>
  <c r="I4667" i="199" l="1"/>
  <c r="I4654" i="199"/>
  <c r="I249" i="198" s="1"/>
  <c r="I4662" i="199"/>
  <c r="I4661" i="199"/>
  <c r="B4687" i="199"/>
  <c r="B4681" i="199"/>
  <c r="D4681" i="199" s="1"/>
  <c r="B4683" i="199"/>
  <c r="D4683" i="199" s="1"/>
  <c r="B4688" i="199"/>
  <c r="D4688" i="199" s="1"/>
  <c r="B4690" i="199"/>
  <c r="D4690" i="199" s="1"/>
  <c r="B4684" i="199"/>
  <c r="B4689" i="199"/>
  <c r="D4689" i="199" s="1"/>
  <c r="B4686" i="199"/>
  <c r="D4686" i="199" s="1"/>
  <c r="B4691" i="199"/>
  <c r="D4691" i="199" s="1"/>
  <c r="B4685" i="199"/>
  <c r="D4685" i="199" s="1"/>
  <c r="B4682" i="199"/>
  <c r="D4682" i="199" s="1"/>
  <c r="G4688" i="199"/>
  <c r="G4682" i="199"/>
  <c r="G4686" i="199"/>
  <c r="G4691" i="199"/>
  <c r="E4692" i="199"/>
  <c r="D4680" i="199"/>
  <c r="G4680" i="199"/>
  <c r="I4665" i="199"/>
  <c r="G4690" i="199"/>
  <c r="G4681" i="199"/>
  <c r="G4685" i="199"/>
  <c r="B4714" i="199"/>
  <c r="I4695" i="199"/>
  <c r="D4695" i="199"/>
  <c r="E4702" i="199"/>
  <c r="E4707" i="199"/>
  <c r="E4708" i="199"/>
  <c r="B4699" i="199"/>
  <c r="E4709" i="199"/>
  <c r="G4709" i="199" s="1"/>
  <c r="E4703" i="199"/>
  <c r="G4703" i="199" s="1"/>
  <c r="E4704" i="199"/>
  <c r="G4704" i="199" s="1"/>
  <c r="E4710" i="199"/>
  <c r="G4710" i="199" s="1"/>
  <c r="E4706" i="199"/>
  <c r="G4706" i="199" s="1"/>
  <c r="E4699" i="199"/>
  <c r="E4700" i="199"/>
  <c r="E4705" i="199"/>
  <c r="E4701" i="199"/>
  <c r="G4683" i="199"/>
  <c r="D4684" i="199"/>
  <c r="G4684" i="199"/>
  <c r="D4687" i="199"/>
  <c r="G4687" i="199"/>
  <c r="G4689" i="199"/>
  <c r="I4669" i="199"/>
  <c r="I4671" i="199"/>
  <c r="I4691" i="199" l="1"/>
  <c r="I4689" i="199"/>
  <c r="I4684" i="199"/>
  <c r="I4685" i="199"/>
  <c r="I4690" i="199"/>
  <c r="I4673" i="199"/>
  <c r="I250" i="198" s="1"/>
  <c r="G4705" i="199"/>
  <c r="B4704" i="199"/>
  <c r="D4704" i="199" s="1"/>
  <c r="I4704" i="199" s="1"/>
  <c r="B4701" i="199"/>
  <c r="D4701" i="199" s="1"/>
  <c r="B4707" i="199"/>
  <c r="D4707" i="199" s="1"/>
  <c r="B4700" i="199"/>
  <c r="B4710" i="199"/>
  <c r="D4710" i="199" s="1"/>
  <c r="I4710" i="199" s="1"/>
  <c r="B4703" i="199"/>
  <c r="D4703" i="199" s="1"/>
  <c r="I4703" i="199" s="1"/>
  <c r="B4709" i="199"/>
  <c r="D4709" i="199" s="1"/>
  <c r="I4709" i="199" s="1"/>
  <c r="B4706" i="199"/>
  <c r="D4706" i="199" s="1"/>
  <c r="I4706" i="199" s="1"/>
  <c r="B4708" i="199"/>
  <c r="D4708" i="199" s="1"/>
  <c r="B4705" i="199"/>
  <c r="D4705" i="199" s="1"/>
  <c r="B4702" i="199"/>
  <c r="D4700" i="199"/>
  <c r="G4700" i="199"/>
  <c r="G4708" i="199"/>
  <c r="I4682" i="199"/>
  <c r="I4687" i="199"/>
  <c r="I4683" i="199"/>
  <c r="E4711" i="199"/>
  <c r="G4699" i="199"/>
  <c r="D4699" i="199"/>
  <c r="G4707" i="199"/>
  <c r="E4720" i="199"/>
  <c r="E4723" i="199"/>
  <c r="G4723" i="199" s="1"/>
  <c r="E4729" i="199"/>
  <c r="G4729" i="199" s="1"/>
  <c r="B4733" i="199"/>
  <c r="E4718" i="199"/>
  <c r="D4714" i="199"/>
  <c r="E4728" i="199"/>
  <c r="G4728" i="199" s="1"/>
  <c r="E4725" i="199"/>
  <c r="G4725" i="199" s="1"/>
  <c r="I4714" i="199"/>
  <c r="E4727" i="199"/>
  <c r="G4727" i="199" s="1"/>
  <c r="E4719" i="199"/>
  <c r="E4724" i="199"/>
  <c r="G4724" i="199" s="1"/>
  <c r="E4721" i="199"/>
  <c r="G4721" i="199" s="1"/>
  <c r="E4726" i="199"/>
  <c r="G4726" i="199" s="1"/>
  <c r="E4722" i="199"/>
  <c r="G4722" i="199" s="1"/>
  <c r="B4718" i="199"/>
  <c r="I4681" i="199"/>
  <c r="G4701" i="199"/>
  <c r="D4702" i="199"/>
  <c r="G4702" i="199"/>
  <c r="I4680" i="199"/>
  <c r="I4686" i="199"/>
  <c r="I4688" i="199"/>
  <c r="I4699" i="199" l="1"/>
  <c r="I4707" i="199"/>
  <c r="I4708" i="199"/>
  <c r="I4701" i="199"/>
  <c r="G4719" i="199"/>
  <c r="E4730" i="199"/>
  <c r="D4718" i="199"/>
  <c r="G4718" i="199"/>
  <c r="G4720" i="199"/>
  <c r="I4700" i="199"/>
  <c r="I4692" i="199"/>
  <c r="I251" i="198" s="1"/>
  <c r="I4702" i="199"/>
  <c r="B4725" i="199"/>
  <c r="D4725" i="199" s="1"/>
  <c r="I4725" i="199" s="1"/>
  <c r="B4727" i="199"/>
  <c r="D4727" i="199" s="1"/>
  <c r="I4727" i="199" s="1"/>
  <c r="B4724" i="199"/>
  <c r="D4724" i="199" s="1"/>
  <c r="I4724" i="199" s="1"/>
  <c r="B4721" i="199"/>
  <c r="D4721" i="199" s="1"/>
  <c r="I4721" i="199" s="1"/>
  <c r="B4723" i="199"/>
  <c r="D4723" i="199" s="1"/>
  <c r="I4723" i="199" s="1"/>
  <c r="B4720" i="199"/>
  <c r="D4720" i="199" s="1"/>
  <c r="B4726" i="199"/>
  <c r="D4726" i="199" s="1"/>
  <c r="I4726" i="199" s="1"/>
  <c r="B4719" i="199"/>
  <c r="D4719" i="199" s="1"/>
  <c r="B4729" i="199"/>
  <c r="D4729" i="199" s="1"/>
  <c r="I4729" i="199" s="1"/>
  <c r="B4722" i="199"/>
  <c r="D4722" i="199" s="1"/>
  <c r="I4722" i="199" s="1"/>
  <c r="B4728" i="199"/>
  <c r="D4728" i="199" s="1"/>
  <c r="I4728" i="199" s="1"/>
  <c r="E4741" i="199"/>
  <c r="E4742" i="199"/>
  <c r="G4742" i="199" s="1"/>
  <c r="E4747" i="199"/>
  <c r="G4747" i="199" s="1"/>
  <c r="E4743" i="199"/>
  <c r="G4743" i="199" s="1"/>
  <c r="E4737" i="199"/>
  <c r="E4738" i="199"/>
  <c r="G4738" i="199" s="1"/>
  <c r="E4744" i="199"/>
  <c r="G4744" i="199" s="1"/>
  <c r="E4740" i="199"/>
  <c r="G4740" i="199" s="1"/>
  <c r="B4752" i="199"/>
  <c r="I4733" i="199"/>
  <c r="D4733" i="199"/>
  <c r="E4739" i="199"/>
  <c r="G4739" i="199" s="1"/>
  <c r="E4745" i="199"/>
  <c r="E4746" i="199"/>
  <c r="B4737" i="199"/>
  <c r="E4748" i="199"/>
  <c r="G4748" i="199" s="1"/>
  <c r="I4705" i="199"/>
  <c r="I4711" i="199" l="1"/>
  <c r="I252" i="198" s="1"/>
  <c r="I4720" i="199"/>
  <c r="G4746" i="199"/>
  <c r="G4745" i="199"/>
  <c r="B4771" i="199"/>
  <c r="E4762" i="199"/>
  <c r="G4762" i="199" s="1"/>
  <c r="E4759" i="199"/>
  <c r="G4759" i="199" s="1"/>
  <c r="E4760" i="199"/>
  <c r="G4760" i="199" s="1"/>
  <c r="E4761" i="199"/>
  <c r="G4761" i="199" s="1"/>
  <c r="E4763" i="199"/>
  <c r="G4763" i="199" s="1"/>
  <c r="E4758" i="199"/>
  <c r="B4756" i="199"/>
  <c r="E4757" i="199"/>
  <c r="G4757" i="199" s="1"/>
  <c r="E4756" i="199"/>
  <c r="E4765" i="199"/>
  <c r="G4765" i="199" s="1"/>
  <c r="E4767" i="199"/>
  <c r="G4767" i="199" s="1"/>
  <c r="I4752" i="199"/>
  <c r="D4752" i="199"/>
  <c r="E4766" i="199"/>
  <c r="G4766" i="199" s="1"/>
  <c r="E4764" i="199"/>
  <c r="G4764" i="199" s="1"/>
  <c r="D4737" i="199"/>
  <c r="G4737" i="199"/>
  <c r="E4749" i="199"/>
  <c r="G4741" i="199"/>
  <c r="I4719" i="199"/>
  <c r="B4746" i="199"/>
  <c r="D4746" i="199" s="1"/>
  <c r="B4743" i="199"/>
  <c r="D4743" i="199" s="1"/>
  <c r="I4743" i="199" s="1"/>
  <c r="B4740" i="199"/>
  <c r="D4740" i="199" s="1"/>
  <c r="I4740" i="199" s="1"/>
  <c r="B4744" i="199"/>
  <c r="D4744" i="199" s="1"/>
  <c r="I4744" i="199" s="1"/>
  <c r="B4742" i="199"/>
  <c r="D4742" i="199" s="1"/>
  <c r="I4742" i="199" s="1"/>
  <c r="B4739" i="199"/>
  <c r="D4739" i="199" s="1"/>
  <c r="I4739" i="199" s="1"/>
  <c r="B4745" i="199"/>
  <c r="D4745" i="199" s="1"/>
  <c r="B4738" i="199"/>
  <c r="D4738" i="199" s="1"/>
  <c r="I4738" i="199" s="1"/>
  <c r="B4748" i="199"/>
  <c r="D4748" i="199" s="1"/>
  <c r="I4748" i="199" s="1"/>
  <c r="B4741" i="199"/>
  <c r="D4741" i="199" s="1"/>
  <c r="B4747" i="199"/>
  <c r="D4747" i="199" s="1"/>
  <c r="I4747" i="199" s="1"/>
  <c r="I4718" i="199"/>
  <c r="I4730" i="199" l="1"/>
  <c r="I253" i="198" s="1"/>
  <c r="I4746" i="199"/>
  <c r="I4741" i="199"/>
  <c r="B4767" i="199"/>
  <c r="D4767" i="199" s="1"/>
  <c r="I4767" i="199" s="1"/>
  <c r="B4760" i="199"/>
  <c r="D4760" i="199" s="1"/>
  <c r="I4760" i="199" s="1"/>
  <c r="B4766" i="199"/>
  <c r="D4766" i="199" s="1"/>
  <c r="I4766" i="199" s="1"/>
  <c r="B4763" i="199"/>
  <c r="D4763" i="199" s="1"/>
  <c r="I4763" i="199" s="1"/>
  <c r="B4765" i="199"/>
  <c r="D4765" i="199" s="1"/>
  <c r="I4765" i="199" s="1"/>
  <c r="B4762" i="199"/>
  <c r="D4762" i="199" s="1"/>
  <c r="I4762" i="199" s="1"/>
  <c r="B4759" i="199"/>
  <c r="D4759" i="199" s="1"/>
  <c r="I4759" i="199" s="1"/>
  <c r="B4761" i="199"/>
  <c r="D4761" i="199" s="1"/>
  <c r="I4761" i="199" s="1"/>
  <c r="B4758" i="199"/>
  <c r="B4764" i="199"/>
  <c r="D4764" i="199" s="1"/>
  <c r="I4764" i="199" s="1"/>
  <c r="B4757" i="199"/>
  <c r="D4757" i="199" s="1"/>
  <c r="I4757" i="199" s="1"/>
  <c r="G4758" i="199"/>
  <c r="D4758" i="199"/>
  <c r="I4745" i="199"/>
  <c r="G4756" i="199"/>
  <c r="E4768" i="199"/>
  <c r="D4756" i="199"/>
  <c r="I4737" i="199"/>
  <c r="E4785" i="199"/>
  <c r="G4785" i="199" s="1"/>
  <c r="E4786" i="199"/>
  <c r="B4775" i="199"/>
  <c r="E4782" i="199"/>
  <c r="G4782" i="199" s="1"/>
  <c r="E4778" i="199"/>
  <c r="G4778" i="199" s="1"/>
  <c r="I4771" i="199"/>
  <c r="E4781" i="199"/>
  <c r="E4784" i="199"/>
  <c r="E4775" i="199"/>
  <c r="E4783" i="199"/>
  <c r="D4771" i="199"/>
  <c r="E4780" i="199"/>
  <c r="E4777" i="199"/>
  <c r="E4776" i="199"/>
  <c r="E4779" i="199"/>
  <c r="B4790" i="199"/>
  <c r="G4786" i="199" l="1"/>
  <c r="G4777" i="199"/>
  <c r="G4783" i="199"/>
  <c r="B4809" i="199"/>
  <c r="I4790" i="199"/>
  <c r="D4790" i="199"/>
  <c r="E4805" i="199"/>
  <c r="G4805" i="199" s="1"/>
  <c r="E4802" i="199"/>
  <c r="G4802" i="199" s="1"/>
  <c r="E4803" i="199"/>
  <c r="G4803" i="199" s="1"/>
  <c r="E4804" i="199"/>
  <c r="G4804" i="199" s="1"/>
  <c r="E4801" i="199"/>
  <c r="G4801" i="199" s="1"/>
  <c r="E4799" i="199"/>
  <c r="E4797" i="199"/>
  <c r="E4795" i="199"/>
  <c r="B4794" i="199"/>
  <c r="E4798" i="199"/>
  <c r="E4800" i="199"/>
  <c r="E4794" i="199"/>
  <c r="E4796" i="199"/>
  <c r="G4784" i="199"/>
  <c r="I4749" i="199"/>
  <c r="I254" i="198" s="1"/>
  <c r="G4776" i="199"/>
  <c r="D4775" i="199"/>
  <c r="G4775" i="199"/>
  <c r="E4787" i="199"/>
  <c r="G4780" i="199"/>
  <c r="G4779" i="199"/>
  <c r="G4781" i="199"/>
  <c r="B4786" i="199"/>
  <c r="D4786" i="199" s="1"/>
  <c r="B4777" i="199"/>
  <c r="D4777" i="199" s="1"/>
  <c r="B4780" i="199"/>
  <c r="D4780" i="199" s="1"/>
  <c r="B4779" i="199"/>
  <c r="D4779" i="199" s="1"/>
  <c r="B4783" i="199"/>
  <c r="D4783" i="199" s="1"/>
  <c r="B4782" i="199"/>
  <c r="D4782" i="199" s="1"/>
  <c r="I4782" i="199" s="1"/>
  <c r="B4785" i="199"/>
  <c r="D4785" i="199" s="1"/>
  <c r="I4785" i="199" s="1"/>
  <c r="B4776" i="199"/>
  <c r="D4776" i="199" s="1"/>
  <c r="B4784" i="199"/>
  <c r="D4784" i="199" s="1"/>
  <c r="B4781" i="199"/>
  <c r="D4781" i="199" s="1"/>
  <c r="B4778" i="199"/>
  <c r="D4778" i="199" s="1"/>
  <c r="I4778" i="199" s="1"/>
  <c r="I4756" i="199"/>
  <c r="I4758" i="199"/>
  <c r="I4776" i="199" l="1"/>
  <c r="I4783" i="199"/>
  <c r="I4779" i="199"/>
  <c r="I4775" i="199"/>
  <c r="I4768" i="199"/>
  <c r="I255" i="198" s="1"/>
  <c r="G4800" i="199"/>
  <c r="G4797" i="199"/>
  <c r="I4781" i="199"/>
  <c r="I4780" i="199"/>
  <c r="I4784" i="199"/>
  <c r="G4798" i="199"/>
  <c r="G4799" i="199"/>
  <c r="E4823" i="199"/>
  <c r="E4820" i="199"/>
  <c r="E4821" i="199"/>
  <c r="G4821" i="199" s="1"/>
  <c r="E4822" i="199"/>
  <c r="E4819" i="199"/>
  <c r="E4816" i="199"/>
  <c r="E4817" i="199"/>
  <c r="E4818" i="199"/>
  <c r="E4815" i="199"/>
  <c r="B4813" i="199"/>
  <c r="E4813" i="199"/>
  <c r="E4814" i="199"/>
  <c r="G4814" i="199" s="1"/>
  <c r="E4824" i="199"/>
  <c r="B4828" i="199"/>
  <c r="I4809" i="199"/>
  <c r="D4809" i="199"/>
  <c r="I4777" i="199"/>
  <c r="G4796" i="199"/>
  <c r="B4803" i="199"/>
  <c r="D4803" i="199" s="1"/>
  <c r="I4803" i="199" s="1"/>
  <c r="B4800" i="199"/>
  <c r="D4800" i="199" s="1"/>
  <c r="B4797" i="199"/>
  <c r="D4797" i="199" s="1"/>
  <c r="B4799" i="199"/>
  <c r="D4799" i="199" s="1"/>
  <c r="B4796" i="199"/>
  <c r="D4796" i="199" s="1"/>
  <c r="B4802" i="199"/>
  <c r="D4802" i="199" s="1"/>
  <c r="I4802" i="199" s="1"/>
  <c r="B4795" i="199"/>
  <c r="B4805" i="199"/>
  <c r="D4805" i="199" s="1"/>
  <c r="I4805" i="199" s="1"/>
  <c r="B4798" i="199"/>
  <c r="D4798" i="199" s="1"/>
  <c r="I4798" i="199" s="1"/>
  <c r="B4804" i="199"/>
  <c r="D4804" i="199" s="1"/>
  <c r="I4804" i="199" s="1"/>
  <c r="B4801" i="199"/>
  <c r="D4801" i="199" s="1"/>
  <c r="I4801" i="199" s="1"/>
  <c r="G4794" i="199"/>
  <c r="E4806" i="199"/>
  <c r="D4794" i="199"/>
  <c r="D4795" i="199"/>
  <c r="G4795" i="199"/>
  <c r="I4786" i="199"/>
  <c r="I4794" i="199" l="1"/>
  <c r="I4800" i="199"/>
  <c r="I4787" i="199"/>
  <c r="I256" i="198" s="1"/>
  <c r="G4824" i="199"/>
  <c r="G4815" i="199"/>
  <c r="G4819" i="199"/>
  <c r="G4823" i="199"/>
  <c r="G4818" i="199"/>
  <c r="G4822" i="199"/>
  <c r="I4797" i="199"/>
  <c r="G4813" i="199"/>
  <c r="E4825" i="199"/>
  <c r="D4813" i="199"/>
  <c r="G4817" i="199"/>
  <c r="I4799" i="199"/>
  <c r="I4795" i="199"/>
  <c r="I4796" i="199"/>
  <c r="E4843" i="199"/>
  <c r="E4836" i="199"/>
  <c r="G4836" i="199" s="1"/>
  <c r="E4833" i="199"/>
  <c r="G4833" i="199" s="1"/>
  <c r="E4835" i="199"/>
  <c r="E4842" i="199"/>
  <c r="G4842" i="199" s="1"/>
  <c r="I4828" i="199"/>
  <c r="E4839" i="199"/>
  <c r="E4832" i="199"/>
  <c r="D4828" i="199"/>
  <c r="B4832" i="199"/>
  <c r="B4847" i="199"/>
  <c r="E4841" i="199"/>
  <c r="E4840" i="199"/>
  <c r="G4840" i="199" s="1"/>
  <c r="E4837" i="199"/>
  <c r="G4837" i="199" s="1"/>
  <c r="E4834" i="199"/>
  <c r="E4838" i="199"/>
  <c r="G4838" i="199" s="1"/>
  <c r="B4820" i="199"/>
  <c r="B4822" i="199"/>
  <c r="D4822" i="199" s="1"/>
  <c r="B4819" i="199"/>
  <c r="D4819" i="199" s="1"/>
  <c r="B4821" i="199"/>
  <c r="D4821" i="199" s="1"/>
  <c r="I4821" i="199" s="1"/>
  <c r="B4814" i="199"/>
  <c r="D4814" i="199" s="1"/>
  <c r="I4814" i="199" s="1"/>
  <c r="B4816" i="199"/>
  <c r="D4816" i="199" s="1"/>
  <c r="B4818" i="199"/>
  <c r="D4818" i="199" s="1"/>
  <c r="B4815" i="199"/>
  <c r="D4815" i="199" s="1"/>
  <c r="I4815" i="199" s="1"/>
  <c r="B4817" i="199"/>
  <c r="D4817" i="199" s="1"/>
  <c r="I4817" i="199" s="1"/>
  <c r="B4824" i="199"/>
  <c r="D4824" i="199" s="1"/>
  <c r="B4823" i="199"/>
  <c r="D4823" i="199" s="1"/>
  <c r="G4816" i="199"/>
  <c r="D4820" i="199"/>
  <c r="G4820" i="199"/>
  <c r="I4823" i="199" l="1"/>
  <c r="I4824" i="199"/>
  <c r="I4820" i="199"/>
  <c r="I4806" i="199"/>
  <c r="I257" i="198" s="1"/>
  <c r="I4813" i="199"/>
  <c r="G4835" i="199"/>
  <c r="G4834" i="199"/>
  <c r="E4855" i="199"/>
  <c r="G4855" i="199" s="1"/>
  <c r="E4856" i="199"/>
  <c r="G4856" i="199" s="1"/>
  <c r="E4857" i="199"/>
  <c r="G4857" i="199" s="1"/>
  <c r="B4851" i="199"/>
  <c r="B4866" i="199"/>
  <c r="D4847" i="199"/>
  <c r="E4860" i="199"/>
  <c r="G4860" i="199" s="1"/>
  <c r="E4854" i="199"/>
  <c r="G4854" i="199" s="1"/>
  <c r="E4851" i="199"/>
  <c r="E4852" i="199"/>
  <c r="G4852" i="199" s="1"/>
  <c r="E4853" i="199"/>
  <c r="G4853" i="199" s="1"/>
  <c r="E4858" i="199"/>
  <c r="G4858" i="199" s="1"/>
  <c r="I4847" i="199"/>
  <c r="E4862" i="199"/>
  <c r="G4862" i="199" s="1"/>
  <c r="E4859" i="199"/>
  <c r="G4859" i="199" s="1"/>
  <c r="E4861" i="199"/>
  <c r="G4861" i="199" s="1"/>
  <c r="G4839" i="199"/>
  <c r="I4822" i="199"/>
  <c r="G4841" i="199"/>
  <c r="B4841" i="199"/>
  <c r="D4841" i="199" s="1"/>
  <c r="B4834" i="199"/>
  <c r="D4834" i="199" s="1"/>
  <c r="B4837" i="199"/>
  <c r="D4837" i="199" s="1"/>
  <c r="I4837" i="199" s="1"/>
  <c r="B4840" i="199"/>
  <c r="D4840" i="199" s="1"/>
  <c r="I4840" i="199" s="1"/>
  <c r="B4836" i="199"/>
  <c r="D4836" i="199" s="1"/>
  <c r="I4836" i="199" s="1"/>
  <c r="B4843" i="199"/>
  <c r="D4843" i="199" s="1"/>
  <c r="B4842" i="199"/>
  <c r="D4842" i="199" s="1"/>
  <c r="I4842" i="199" s="1"/>
  <c r="B4838" i="199"/>
  <c r="D4838" i="199" s="1"/>
  <c r="I4838" i="199" s="1"/>
  <c r="B4839" i="199"/>
  <c r="D4839" i="199" s="1"/>
  <c r="B4835" i="199"/>
  <c r="D4835" i="199" s="1"/>
  <c r="B4833" i="199"/>
  <c r="D4833" i="199" s="1"/>
  <c r="I4833" i="199" s="1"/>
  <c r="E4844" i="199"/>
  <c r="G4832" i="199"/>
  <c r="D4832" i="199"/>
  <c r="I4816" i="199"/>
  <c r="G4843" i="199"/>
  <c r="I4818" i="199"/>
  <c r="I4819" i="199"/>
  <c r="I4835" i="199" l="1"/>
  <c r="I4832" i="199"/>
  <c r="I4825" i="199"/>
  <c r="I258" i="198" s="1"/>
  <c r="I4841" i="199"/>
  <c r="B4856" i="199"/>
  <c r="D4856" i="199" s="1"/>
  <c r="I4856" i="199" s="1"/>
  <c r="B4853" i="199"/>
  <c r="D4853" i="199" s="1"/>
  <c r="I4853" i="199" s="1"/>
  <c r="B4859" i="199"/>
  <c r="D4859" i="199" s="1"/>
  <c r="I4859" i="199" s="1"/>
  <c r="B4858" i="199"/>
  <c r="D4858" i="199" s="1"/>
  <c r="I4858" i="199" s="1"/>
  <c r="B4860" i="199"/>
  <c r="D4860" i="199" s="1"/>
  <c r="I4860" i="199" s="1"/>
  <c r="B4854" i="199"/>
  <c r="D4854" i="199" s="1"/>
  <c r="I4854" i="199" s="1"/>
  <c r="B4852" i="199"/>
  <c r="D4852" i="199" s="1"/>
  <c r="I4852" i="199" s="1"/>
  <c r="B4862" i="199"/>
  <c r="D4862" i="199" s="1"/>
  <c r="I4862" i="199" s="1"/>
  <c r="B4855" i="199"/>
  <c r="D4855" i="199" s="1"/>
  <c r="I4855" i="199" s="1"/>
  <c r="B4861" i="199"/>
  <c r="D4861" i="199" s="1"/>
  <c r="I4861" i="199" s="1"/>
  <c r="B4857" i="199"/>
  <c r="D4857" i="199" s="1"/>
  <c r="I4857" i="199" s="1"/>
  <c r="I4834" i="199"/>
  <c r="I4843" i="199"/>
  <c r="I4839" i="199"/>
  <c r="D4851" i="199"/>
  <c r="E4863" i="199"/>
  <c r="G4851" i="199"/>
  <c r="E4876" i="199"/>
  <c r="E4873" i="199"/>
  <c r="E4874" i="199"/>
  <c r="E4875" i="199"/>
  <c r="E4881" i="199"/>
  <c r="I4866" i="199"/>
  <c r="E4877" i="199"/>
  <c r="G4877" i="199" s="1"/>
  <c r="D4866" i="199"/>
  <c r="E4872" i="199"/>
  <c r="G4872" i="199" s="1"/>
  <c r="B4870" i="199"/>
  <c r="E4870" i="199"/>
  <c r="E4879" i="199"/>
  <c r="G4879" i="199" s="1"/>
  <c r="B4885" i="199"/>
  <c r="E4871" i="199"/>
  <c r="G4871" i="199" s="1"/>
  <c r="E4880" i="199"/>
  <c r="E4878" i="199"/>
  <c r="I4844" i="199" l="1"/>
  <c r="I259" i="198" s="1"/>
  <c r="G4878" i="199"/>
  <c r="B4877" i="199"/>
  <c r="D4877" i="199" s="1"/>
  <c r="I4877" i="199" s="1"/>
  <c r="B4879" i="199"/>
  <c r="D4879" i="199" s="1"/>
  <c r="I4879" i="199" s="1"/>
  <c r="B4872" i="199"/>
  <c r="D4872" i="199" s="1"/>
  <c r="I4872" i="199" s="1"/>
  <c r="B4878" i="199"/>
  <c r="D4878" i="199" s="1"/>
  <c r="B4880" i="199"/>
  <c r="D4880" i="199" s="1"/>
  <c r="B4873" i="199"/>
  <c r="D4873" i="199" s="1"/>
  <c r="B4875" i="199"/>
  <c r="D4875" i="199" s="1"/>
  <c r="B4876" i="199"/>
  <c r="B4871" i="199"/>
  <c r="D4871" i="199" s="1"/>
  <c r="I4871" i="199" s="1"/>
  <c r="B4881" i="199"/>
  <c r="D4881" i="199" s="1"/>
  <c r="B4874" i="199"/>
  <c r="G4873" i="199"/>
  <c r="I4851" i="199"/>
  <c r="I4863" i="199" s="1"/>
  <c r="I260" i="198" s="1"/>
  <c r="E4889" i="199"/>
  <c r="E4890" i="199"/>
  <c r="E4891" i="199"/>
  <c r="G4891" i="199" s="1"/>
  <c r="E4896" i="199"/>
  <c r="E4898" i="199"/>
  <c r="G4898" i="199" s="1"/>
  <c r="E4893" i="199"/>
  <c r="G4893" i="199" s="1"/>
  <c r="E4895" i="199"/>
  <c r="B4904" i="199"/>
  <c r="I4885" i="199"/>
  <c r="D4885" i="199"/>
  <c r="E4900" i="199"/>
  <c r="G4900" i="199" s="1"/>
  <c r="E4897" i="199"/>
  <c r="G4897" i="199" s="1"/>
  <c r="E4899" i="199"/>
  <c r="G4899" i="199" s="1"/>
  <c r="E4892" i="199"/>
  <c r="G4892" i="199" s="1"/>
  <c r="E4894" i="199"/>
  <c r="B4889" i="199"/>
  <c r="G4881" i="199"/>
  <c r="G4876" i="199"/>
  <c r="D4876" i="199"/>
  <c r="G4875" i="199"/>
  <c r="G4880" i="199"/>
  <c r="G4870" i="199"/>
  <c r="E4882" i="199"/>
  <c r="D4870" i="199"/>
  <c r="D4874" i="199"/>
  <c r="G4874" i="199"/>
  <c r="I4878" i="199" l="1"/>
  <c r="I4874" i="199"/>
  <c r="I4870" i="199"/>
  <c r="I4875" i="199"/>
  <c r="I4881" i="199"/>
  <c r="I4876" i="199"/>
  <c r="B4890" i="199"/>
  <c r="B4900" i="199"/>
  <c r="D4900" i="199" s="1"/>
  <c r="I4900" i="199" s="1"/>
  <c r="B4893" i="199"/>
  <c r="D4893" i="199" s="1"/>
  <c r="I4893" i="199" s="1"/>
  <c r="B4899" i="199"/>
  <c r="D4899" i="199" s="1"/>
  <c r="I4899" i="199" s="1"/>
  <c r="B4896" i="199"/>
  <c r="B4898" i="199"/>
  <c r="D4898" i="199" s="1"/>
  <c r="I4898" i="199" s="1"/>
  <c r="B4895" i="199"/>
  <c r="D4895" i="199" s="1"/>
  <c r="B4892" i="199"/>
  <c r="D4892" i="199" s="1"/>
  <c r="I4892" i="199" s="1"/>
  <c r="B4894" i="199"/>
  <c r="B4891" i="199"/>
  <c r="D4891" i="199" s="1"/>
  <c r="I4891" i="199" s="1"/>
  <c r="B4897" i="199"/>
  <c r="D4897" i="199" s="1"/>
  <c r="I4897" i="199" s="1"/>
  <c r="E4919" i="199"/>
  <c r="G4919" i="199" s="1"/>
  <c r="B4923" i="199"/>
  <c r="I4904" i="199"/>
  <c r="E4913" i="199"/>
  <c r="G4913" i="199" s="1"/>
  <c r="E4918" i="199"/>
  <c r="G4918" i="199" s="1"/>
  <c r="E4915" i="199"/>
  <c r="G4915" i="199" s="1"/>
  <c r="E4916" i="199"/>
  <c r="G4916" i="199" s="1"/>
  <c r="E4917" i="199"/>
  <c r="G4917" i="199" s="1"/>
  <c r="E4914" i="199"/>
  <c r="G4914" i="199" s="1"/>
  <c r="E4911" i="199"/>
  <c r="E4912" i="199"/>
  <c r="E4909" i="199"/>
  <c r="E4910" i="199"/>
  <c r="B4908" i="199"/>
  <c r="E4908" i="199"/>
  <c r="D4904" i="199"/>
  <c r="D4896" i="199"/>
  <c r="G4896" i="199"/>
  <c r="G4894" i="199"/>
  <c r="D4894" i="199"/>
  <c r="G4895" i="199"/>
  <c r="G4890" i="199"/>
  <c r="D4890" i="199"/>
  <c r="I4873" i="199"/>
  <c r="I4880" i="199"/>
  <c r="D4889" i="199"/>
  <c r="G4889" i="199"/>
  <c r="E4901" i="199"/>
  <c r="I4882" i="199" l="1"/>
  <c r="I261" i="198" s="1"/>
  <c r="I4890" i="199"/>
  <c r="I4894" i="199"/>
  <c r="I4895" i="199"/>
  <c r="I4896" i="199"/>
  <c r="G4910" i="199"/>
  <c r="G4909" i="199"/>
  <c r="I4889" i="199"/>
  <c r="D4908" i="199"/>
  <c r="G4908" i="199"/>
  <c r="E4920" i="199"/>
  <c r="G4912" i="199"/>
  <c r="B4916" i="199"/>
  <c r="D4916" i="199" s="1"/>
  <c r="I4916" i="199" s="1"/>
  <c r="B4909" i="199"/>
  <c r="D4909" i="199" s="1"/>
  <c r="B4919" i="199"/>
  <c r="D4919" i="199" s="1"/>
  <c r="I4919" i="199" s="1"/>
  <c r="B4912" i="199"/>
  <c r="D4912" i="199" s="1"/>
  <c r="B4914" i="199"/>
  <c r="D4914" i="199" s="1"/>
  <c r="I4914" i="199" s="1"/>
  <c r="B4915" i="199"/>
  <c r="D4915" i="199" s="1"/>
  <c r="I4915" i="199" s="1"/>
  <c r="B4917" i="199"/>
  <c r="D4917" i="199" s="1"/>
  <c r="I4917" i="199" s="1"/>
  <c r="B4918" i="199"/>
  <c r="D4918" i="199" s="1"/>
  <c r="I4918" i="199" s="1"/>
  <c r="B4911" i="199"/>
  <c r="D4911" i="199" s="1"/>
  <c r="B4913" i="199"/>
  <c r="D4913" i="199" s="1"/>
  <c r="I4913" i="199" s="1"/>
  <c r="B4910" i="199"/>
  <c r="D4910" i="199" s="1"/>
  <c r="G4911" i="199"/>
  <c r="E4935" i="199"/>
  <c r="G4935" i="199" s="1"/>
  <c r="E4936" i="199"/>
  <c r="G4936" i="199" s="1"/>
  <c r="E4937" i="199"/>
  <c r="G4937" i="199" s="1"/>
  <c r="E4938" i="199"/>
  <c r="G4938" i="199" s="1"/>
  <c r="E4931" i="199"/>
  <c r="E4932" i="199"/>
  <c r="E4933" i="199"/>
  <c r="E4930" i="199"/>
  <c r="E4927" i="199"/>
  <c r="E4928" i="199"/>
  <c r="G4928" i="199" s="1"/>
  <c r="E4929" i="199"/>
  <c r="B4927" i="199"/>
  <c r="B4942" i="199"/>
  <c r="I4923" i="199"/>
  <c r="D4923" i="199"/>
  <c r="E4934" i="199"/>
  <c r="G4934" i="199" s="1"/>
  <c r="I4901" i="199" l="1"/>
  <c r="I262" i="198" s="1"/>
  <c r="E4957" i="199"/>
  <c r="G4957" i="199" s="1"/>
  <c r="B4961" i="199"/>
  <c r="I4942" i="199"/>
  <c r="E4951" i="199"/>
  <c r="G4951" i="199" s="1"/>
  <c r="E4956" i="199"/>
  <c r="G4956" i="199" s="1"/>
  <c r="E4953" i="199"/>
  <c r="G4953" i="199" s="1"/>
  <c r="E4954" i="199"/>
  <c r="G4954" i="199" s="1"/>
  <c r="E4955" i="199"/>
  <c r="G4955" i="199" s="1"/>
  <c r="E4952" i="199"/>
  <c r="G4952" i="199" s="1"/>
  <c r="E4949" i="199"/>
  <c r="G4949" i="199" s="1"/>
  <c r="E4950" i="199"/>
  <c r="G4950" i="199" s="1"/>
  <c r="E4947" i="199"/>
  <c r="G4947" i="199" s="1"/>
  <c r="E4948" i="199"/>
  <c r="B4946" i="199"/>
  <c r="E4946" i="199"/>
  <c r="D4942" i="199"/>
  <c r="G4931" i="199"/>
  <c r="B4932" i="199"/>
  <c r="D4932" i="199" s="1"/>
  <c r="B4929" i="199"/>
  <c r="B4931" i="199"/>
  <c r="D4931" i="199" s="1"/>
  <c r="B4928" i="199"/>
  <c r="D4928" i="199" s="1"/>
  <c r="I4928" i="199" s="1"/>
  <c r="B4938" i="199"/>
  <c r="D4938" i="199" s="1"/>
  <c r="I4938" i="199" s="1"/>
  <c r="B4935" i="199"/>
  <c r="D4935" i="199" s="1"/>
  <c r="I4935" i="199" s="1"/>
  <c r="B4937" i="199"/>
  <c r="D4937" i="199" s="1"/>
  <c r="I4937" i="199" s="1"/>
  <c r="B4934" i="199"/>
  <c r="D4934" i="199" s="1"/>
  <c r="I4934" i="199" s="1"/>
  <c r="B4936" i="199"/>
  <c r="D4936" i="199" s="1"/>
  <c r="I4936" i="199" s="1"/>
  <c r="B4933" i="199"/>
  <c r="D4933" i="199" s="1"/>
  <c r="B4930" i="199"/>
  <c r="D4930" i="199" s="1"/>
  <c r="G4930" i="199"/>
  <c r="I4909" i="199"/>
  <c r="D4927" i="199"/>
  <c r="G4927" i="199"/>
  <c r="E4939" i="199"/>
  <c r="G4929" i="199"/>
  <c r="D4929" i="199"/>
  <c r="G4933" i="199"/>
  <c r="I4911" i="199"/>
  <c r="I4908" i="199"/>
  <c r="G4932" i="199"/>
  <c r="I4912" i="199"/>
  <c r="I4910" i="199"/>
  <c r="I4931" i="199" l="1"/>
  <c r="I4927" i="199"/>
  <c r="I4933" i="199"/>
  <c r="I4920" i="199"/>
  <c r="I263" i="198" s="1"/>
  <c r="I4929" i="199"/>
  <c r="G4946" i="199"/>
  <c r="E4958" i="199"/>
  <c r="D4946" i="199"/>
  <c r="I4932" i="199"/>
  <c r="I4930" i="199"/>
  <c r="B4957" i="199"/>
  <c r="D4957" i="199" s="1"/>
  <c r="I4957" i="199" s="1"/>
  <c r="B4950" i="199"/>
  <c r="D4950" i="199" s="1"/>
  <c r="I4950" i="199" s="1"/>
  <c r="B4952" i="199"/>
  <c r="D4952" i="199" s="1"/>
  <c r="I4952" i="199" s="1"/>
  <c r="B4953" i="199"/>
  <c r="D4953" i="199" s="1"/>
  <c r="I4953" i="199" s="1"/>
  <c r="B4955" i="199"/>
  <c r="D4955" i="199" s="1"/>
  <c r="I4955" i="199" s="1"/>
  <c r="B4956" i="199"/>
  <c r="D4956" i="199" s="1"/>
  <c r="I4956" i="199" s="1"/>
  <c r="B4949" i="199"/>
  <c r="D4949" i="199" s="1"/>
  <c r="I4949" i="199" s="1"/>
  <c r="B4951" i="199"/>
  <c r="D4951" i="199" s="1"/>
  <c r="I4951" i="199" s="1"/>
  <c r="B4948" i="199"/>
  <c r="B4954" i="199"/>
  <c r="D4954" i="199" s="1"/>
  <c r="I4954" i="199" s="1"/>
  <c r="B4947" i="199"/>
  <c r="D4947" i="199" s="1"/>
  <c r="I4947" i="199" s="1"/>
  <c r="E4972" i="199"/>
  <c r="G4972" i="199" s="1"/>
  <c r="E4973" i="199"/>
  <c r="G4973" i="199" s="1"/>
  <c r="E4974" i="199"/>
  <c r="G4974" i="199" s="1"/>
  <c r="E4975" i="199"/>
  <c r="G4975" i="199" s="1"/>
  <c r="E4968" i="199"/>
  <c r="G4968" i="199" s="1"/>
  <c r="E4969" i="199"/>
  <c r="G4969" i="199" s="1"/>
  <c r="E4970" i="199"/>
  <c r="G4970" i="199" s="1"/>
  <c r="E4971" i="199"/>
  <c r="G4971" i="199" s="1"/>
  <c r="B4965" i="199"/>
  <c r="E4965" i="199"/>
  <c r="E4966" i="199"/>
  <c r="G4966" i="199" s="1"/>
  <c r="E4967" i="199"/>
  <c r="E4976" i="199"/>
  <c r="G4976" i="199" s="1"/>
  <c r="B4980" i="199"/>
  <c r="I4961" i="199"/>
  <c r="D4961" i="199"/>
  <c r="G4948" i="199"/>
  <c r="D4948" i="199"/>
  <c r="I4939" i="199" l="1"/>
  <c r="I264" i="198" s="1"/>
  <c r="G4967" i="199"/>
  <c r="I4946" i="199"/>
  <c r="I4948" i="199"/>
  <c r="D4980" i="199"/>
  <c r="E4995" i="199"/>
  <c r="I4980" i="199"/>
  <c r="E4993" i="199"/>
  <c r="E4994" i="199"/>
  <c r="E4991" i="199"/>
  <c r="E4992" i="199"/>
  <c r="E4989" i="199"/>
  <c r="E4990" i="199"/>
  <c r="E4987" i="199"/>
  <c r="E4988" i="199"/>
  <c r="E4985" i="199"/>
  <c r="G4985" i="199" s="1"/>
  <c r="E4986" i="199"/>
  <c r="B4984" i="199"/>
  <c r="E4984" i="199"/>
  <c r="E4977" i="199"/>
  <c r="D4965" i="199"/>
  <c r="G4965" i="199"/>
  <c r="B4973" i="199"/>
  <c r="D4973" i="199" s="1"/>
  <c r="I4973" i="199" s="1"/>
  <c r="B4966" i="199"/>
  <c r="D4966" i="199" s="1"/>
  <c r="I4966" i="199" s="1"/>
  <c r="B4976" i="199"/>
  <c r="D4976" i="199" s="1"/>
  <c r="I4976" i="199" s="1"/>
  <c r="B4969" i="199"/>
  <c r="D4969" i="199" s="1"/>
  <c r="I4969" i="199" s="1"/>
  <c r="B4975" i="199"/>
  <c r="D4975" i="199" s="1"/>
  <c r="I4975" i="199" s="1"/>
  <c r="B4972" i="199"/>
  <c r="D4972" i="199" s="1"/>
  <c r="I4972" i="199" s="1"/>
  <c r="B4974" i="199"/>
  <c r="D4974" i="199" s="1"/>
  <c r="I4974" i="199" s="1"/>
  <c r="B4971" i="199"/>
  <c r="D4971" i="199" s="1"/>
  <c r="I4971" i="199" s="1"/>
  <c r="B4968" i="199"/>
  <c r="D4968" i="199" s="1"/>
  <c r="I4968" i="199" s="1"/>
  <c r="B4970" i="199"/>
  <c r="D4970" i="199" s="1"/>
  <c r="I4970" i="199" s="1"/>
  <c r="B4967" i="199"/>
  <c r="D4967" i="199" s="1"/>
  <c r="I4967" i="199" l="1"/>
  <c r="I4958" i="199"/>
  <c r="I265" i="198" s="1"/>
  <c r="G4989" i="199"/>
  <c r="D4984" i="199"/>
  <c r="G4984" i="199"/>
  <c r="E4996" i="199"/>
  <c r="G4988" i="199"/>
  <c r="G4992" i="199"/>
  <c r="G4993" i="199"/>
  <c r="B4990" i="199"/>
  <c r="D4990" i="199" s="1"/>
  <c r="B4987" i="199"/>
  <c r="D4987" i="199" s="1"/>
  <c r="B4989" i="199"/>
  <c r="D4989" i="199" s="1"/>
  <c r="B4986" i="199"/>
  <c r="D4986" i="199" s="1"/>
  <c r="B4992" i="199"/>
  <c r="D4992" i="199" s="1"/>
  <c r="B4985" i="199"/>
  <c r="D4985" i="199" s="1"/>
  <c r="I4985" i="199" s="1"/>
  <c r="B4995" i="199"/>
  <c r="D4995" i="199" s="1"/>
  <c r="B4988" i="199"/>
  <c r="D4988" i="199" s="1"/>
  <c r="B4994" i="199"/>
  <c r="D4994" i="199" s="1"/>
  <c r="B4991" i="199"/>
  <c r="D4991" i="199" s="1"/>
  <c r="B4993" i="199"/>
  <c r="D4993" i="199" s="1"/>
  <c r="G4987" i="199"/>
  <c r="G4991" i="199"/>
  <c r="I4965" i="199"/>
  <c r="G4986" i="199"/>
  <c r="G4990" i="199"/>
  <c r="G4994" i="199"/>
  <c r="G4995" i="199"/>
  <c r="I4977" i="199" l="1"/>
  <c r="I266" i="198" s="1"/>
  <c r="I4995" i="199"/>
  <c r="I4989" i="199"/>
  <c r="I4993" i="199"/>
  <c r="I4992" i="199"/>
  <c r="I4986" i="199"/>
  <c r="I4994" i="199"/>
  <c r="I4987" i="199"/>
  <c r="I4984" i="199"/>
  <c r="I4990" i="199"/>
  <c r="I4988" i="199"/>
  <c r="I4991" i="199"/>
  <c r="I4996" i="199" l="1"/>
  <c r="I267" i="198" s="1"/>
  <c r="I268" i="198" l="1"/>
  <c r="G7" i="205" l="1"/>
  <c r="G13" i="205" s="1"/>
</calcChain>
</file>

<file path=xl/sharedStrings.xml><?xml version="1.0" encoding="utf-8"?>
<sst xmlns="http://schemas.openxmlformats.org/spreadsheetml/2006/main" count="14623" uniqueCount="1187">
  <si>
    <t>№</t>
    <phoneticPr fontId="6"/>
  </si>
  <si>
    <t>施設名</t>
    <rPh sb="0" eb="2">
      <t>シセツ</t>
    </rPh>
    <rPh sb="2" eb="3">
      <t>メイ</t>
    </rPh>
    <phoneticPr fontId="6"/>
  </si>
  <si>
    <t>契約
電力</t>
    <rPh sb="0" eb="2">
      <t>ケイヤク</t>
    </rPh>
    <rPh sb="3" eb="5">
      <t>デンリョク</t>
    </rPh>
    <phoneticPr fontId="6"/>
  </si>
  <si>
    <t>基本料金</t>
    <rPh sb="0" eb="2">
      <t>キホン</t>
    </rPh>
    <rPh sb="2" eb="4">
      <t>リョウキン</t>
    </rPh>
    <phoneticPr fontId="6"/>
  </si>
  <si>
    <t>電力量料金</t>
    <rPh sb="0" eb="2">
      <t>デンリョク</t>
    </rPh>
    <rPh sb="2" eb="3">
      <t>リョウ</t>
    </rPh>
    <rPh sb="3" eb="5">
      <t>リョウキン</t>
    </rPh>
    <phoneticPr fontId="6"/>
  </si>
  <si>
    <t>(kW)</t>
  </si>
  <si>
    <t>(円)</t>
  </si>
  <si>
    <t>7月～9月</t>
    <rPh sb="1" eb="2">
      <t>ガツ</t>
    </rPh>
    <rPh sb="4" eb="5">
      <t>ガツ</t>
    </rPh>
    <phoneticPr fontId="6"/>
  </si>
  <si>
    <t>(円)</t>
    <rPh sb="1" eb="2">
      <t>エン</t>
    </rPh>
    <phoneticPr fontId="6"/>
  </si>
  <si>
    <t>計</t>
    <rPh sb="0" eb="1">
      <t>ケイ</t>
    </rPh>
    <phoneticPr fontId="6"/>
  </si>
  <si>
    <t>№</t>
    <phoneticPr fontId="6"/>
  </si>
  <si>
    <t>第1段階
料金単価
（0kWh
～120kWh)</t>
    <rPh sb="0" eb="1">
      <t>ダイ</t>
    </rPh>
    <rPh sb="2" eb="4">
      <t>ダンカイ</t>
    </rPh>
    <rPh sb="5" eb="7">
      <t>リョウキン</t>
    </rPh>
    <rPh sb="7" eb="9">
      <t>タンカ</t>
    </rPh>
    <phoneticPr fontId="6"/>
  </si>
  <si>
    <t>No.</t>
    <phoneticPr fontId="6"/>
  </si>
  <si>
    <t>施設名：</t>
    <rPh sb="0" eb="2">
      <t>シセツ</t>
    </rPh>
    <rPh sb="2" eb="3">
      <t>メイ</t>
    </rPh>
    <phoneticPr fontId="6"/>
  </si>
  <si>
    <t>月</t>
    <rPh sb="0" eb="1">
      <t>ツキ</t>
    </rPh>
    <phoneticPr fontId="6"/>
  </si>
  <si>
    <t>基本料金
入札単価</t>
    <rPh sb="0" eb="2">
      <t>キホン</t>
    </rPh>
    <rPh sb="2" eb="4">
      <t>リョウキン</t>
    </rPh>
    <rPh sb="5" eb="7">
      <t>ニュウサツ</t>
    </rPh>
    <rPh sb="7" eb="9">
      <t>タンカ</t>
    </rPh>
    <phoneticPr fontId="6"/>
  </si>
  <si>
    <t>予定使用
電力量
(a)</t>
    <rPh sb="0" eb="2">
      <t>ヨテイ</t>
    </rPh>
    <rPh sb="2" eb="4">
      <t>シヨウ</t>
    </rPh>
    <rPh sb="5" eb="7">
      <t>デンリョク</t>
    </rPh>
    <rPh sb="7" eb="8">
      <t>リョウ</t>
    </rPh>
    <phoneticPr fontId="6"/>
  </si>
  <si>
    <t>電力量料金
入札単価
(b)</t>
    <rPh sb="0" eb="2">
      <t>デンリョク</t>
    </rPh>
    <rPh sb="2" eb="3">
      <t>リョウ</t>
    </rPh>
    <rPh sb="3" eb="5">
      <t>リョウキン</t>
    </rPh>
    <rPh sb="6" eb="8">
      <t>ニュウサツ</t>
    </rPh>
    <rPh sb="8" eb="10">
      <t>タンカ</t>
    </rPh>
    <phoneticPr fontId="6"/>
  </si>
  <si>
    <t>合計
(a*b=②)</t>
    <rPh sb="0" eb="2">
      <t>ゴウケイ</t>
    </rPh>
    <phoneticPr fontId="6"/>
  </si>
  <si>
    <t>(円／kW・
1月当たり)</t>
    <phoneticPr fontId="6"/>
  </si>
  <si>
    <t>(kWh)</t>
    <phoneticPr fontId="6"/>
  </si>
  <si>
    <t>(円／kWh)</t>
    <rPh sb="1" eb="2">
      <t>エン</t>
    </rPh>
    <phoneticPr fontId="6"/>
  </si>
  <si>
    <t>特記事項（割引などがある場合に記載）</t>
    <rPh sb="0" eb="2">
      <t>トッキ</t>
    </rPh>
    <rPh sb="2" eb="4">
      <t>ジコウ</t>
    </rPh>
    <rPh sb="5" eb="7">
      <t>ワリビキ</t>
    </rPh>
    <rPh sb="12" eb="14">
      <t>バアイ</t>
    </rPh>
    <rPh sb="15" eb="17">
      <t>キサイ</t>
    </rPh>
    <phoneticPr fontId="6"/>
  </si>
  <si>
    <t>(kWh)</t>
    <phoneticPr fontId="6"/>
  </si>
  <si>
    <t>No.</t>
    <phoneticPr fontId="6"/>
  </si>
  <si>
    <t>(kWh)</t>
    <phoneticPr fontId="6"/>
  </si>
  <si>
    <t>契約
電力
(α)</t>
    <rPh sb="0" eb="2">
      <t>ケイヤク</t>
    </rPh>
    <rPh sb="3" eb="5">
      <t>デンリョク</t>
    </rPh>
    <phoneticPr fontId="6"/>
  </si>
  <si>
    <t>合計①
(α*β)</t>
    <rPh sb="0" eb="2">
      <t>ゴウケイ</t>
    </rPh>
    <phoneticPr fontId="6"/>
  </si>
  <si>
    <t>小計②
(b*c)</t>
    <rPh sb="0" eb="2">
      <t>ショウケイ</t>
    </rPh>
    <phoneticPr fontId="6"/>
  </si>
  <si>
    <t>小計③
(d*e)</t>
    <rPh sb="0" eb="2">
      <t>ショウケイ</t>
    </rPh>
    <phoneticPr fontId="6"/>
  </si>
  <si>
    <t>小計④
(f*g)</t>
    <rPh sb="0" eb="2">
      <t>ショウケイ</t>
    </rPh>
    <phoneticPr fontId="6"/>
  </si>
  <si>
    <t>(kVA)</t>
    <phoneticPr fontId="6"/>
  </si>
  <si>
    <t>(円／kVA・
1月当たり)</t>
    <phoneticPr fontId="6"/>
  </si>
  <si>
    <t>(kWh)</t>
    <phoneticPr fontId="6"/>
  </si>
  <si>
    <t>(A)</t>
    <phoneticPr fontId="6"/>
  </si>
  <si>
    <t>1月～6月</t>
    <rPh sb="1" eb="2">
      <t>ガツ</t>
    </rPh>
    <rPh sb="4" eb="5">
      <t>ガツ</t>
    </rPh>
    <phoneticPr fontId="6"/>
  </si>
  <si>
    <t>10月～12月</t>
    <rPh sb="2" eb="3">
      <t>ガツ</t>
    </rPh>
    <rPh sb="6" eb="7">
      <t>ガツ</t>
    </rPh>
    <phoneticPr fontId="6"/>
  </si>
  <si>
    <t>❶</t>
    <phoneticPr fontId="2"/>
  </si>
  <si>
    <t>❸</t>
    <phoneticPr fontId="2"/>
  </si>
  <si>
    <t>従量電灯Ｂ</t>
  </si>
  <si>
    <t>低圧電力</t>
  </si>
  <si>
    <t>電力量料金
入札単価
(円/kWh)</t>
    <rPh sb="0" eb="2">
      <t>デンリョク</t>
    </rPh>
    <rPh sb="2" eb="3">
      <t>リョウ</t>
    </rPh>
    <rPh sb="3" eb="5">
      <t>リョウキン</t>
    </rPh>
    <rPh sb="6" eb="8">
      <t>ニュウサツ</t>
    </rPh>
    <rPh sb="8" eb="10">
      <t>タンカ</t>
    </rPh>
    <rPh sb="12" eb="13">
      <t>エン</t>
    </rPh>
    <phoneticPr fontId="6"/>
  </si>
  <si>
    <t>❷</t>
    <phoneticPr fontId="2"/>
  </si>
  <si>
    <t>(円)</t>
    <phoneticPr fontId="2"/>
  </si>
  <si>
    <t>特別な割引等
（③）</t>
    <rPh sb="0" eb="2">
      <t>トクベツ</t>
    </rPh>
    <rPh sb="3" eb="5">
      <t>ワリビキ</t>
    </rPh>
    <rPh sb="5" eb="6">
      <t>ナド</t>
    </rPh>
    <phoneticPr fontId="2"/>
  </si>
  <si>
    <t>総計
(①+②+③)</t>
    <rPh sb="0" eb="2">
      <t>ソウケイ</t>
    </rPh>
    <phoneticPr fontId="6"/>
  </si>
  <si>
    <t>(円)</t>
    <phoneticPr fontId="2"/>
  </si>
  <si>
    <t>茂木第二地下ポンプ場</t>
  </si>
  <si>
    <t>群馬県前橋市茂木町３９０－３</t>
  </si>
  <si>
    <t>群馬県前橋市大手町１丁目１２</t>
  </si>
  <si>
    <t>東善第ニ地下ポンプ場</t>
  </si>
  <si>
    <t>群馬県前橋市東善町７８０－１８</t>
  </si>
  <si>
    <t>東片貝　流量計</t>
  </si>
  <si>
    <t>青柳　流量計</t>
  </si>
  <si>
    <t>石倉　流量計</t>
  </si>
  <si>
    <t>岩神雨水吐室ＮＯ．１４</t>
  </si>
  <si>
    <t>大手雨水吐室ポンプ場内</t>
  </si>
  <si>
    <t>昭和雨水吐室ＮＯ．１２</t>
  </si>
  <si>
    <t>別紙１（段階別使用量）</t>
    <rPh sb="0" eb="2">
      <t>ベッシ</t>
    </rPh>
    <rPh sb="4" eb="6">
      <t>ダンカイ</t>
    </rPh>
    <rPh sb="6" eb="7">
      <t>ベツ</t>
    </rPh>
    <rPh sb="7" eb="10">
      <t>シヨウリョウ</t>
    </rPh>
    <phoneticPr fontId="15"/>
  </si>
  <si>
    <t>【単位：kWh】</t>
    <rPh sb="1" eb="3">
      <t>タンイ</t>
    </rPh>
    <phoneticPr fontId="15"/>
  </si>
  <si>
    <t>NO</t>
    <phoneticPr fontId="15"/>
  </si>
  <si>
    <t>契約者名</t>
    <phoneticPr fontId="15"/>
  </si>
  <si>
    <t>使用場所住所</t>
    <phoneticPr fontId="15"/>
  </si>
  <si>
    <t>1月使用量</t>
    <phoneticPr fontId="15"/>
  </si>
  <si>
    <t>2月使用量</t>
    <rPh sb="1" eb="2">
      <t>ガツ</t>
    </rPh>
    <phoneticPr fontId="15"/>
  </si>
  <si>
    <t>3月使用量</t>
  </si>
  <si>
    <t>4月使用量</t>
    <rPh sb="1" eb="2">
      <t>ガツ</t>
    </rPh>
    <phoneticPr fontId="15"/>
  </si>
  <si>
    <t>5月使用量</t>
  </si>
  <si>
    <t>6月使用量</t>
    <rPh sb="1" eb="2">
      <t>ガツ</t>
    </rPh>
    <phoneticPr fontId="15"/>
  </si>
  <si>
    <t>7月使用量</t>
  </si>
  <si>
    <t>8月使用量</t>
    <rPh sb="1" eb="2">
      <t>ガツ</t>
    </rPh>
    <phoneticPr fontId="15"/>
  </si>
  <si>
    <t>9月使用量</t>
  </si>
  <si>
    <t>10月使用量</t>
    <rPh sb="2" eb="3">
      <t>ガツ</t>
    </rPh>
    <phoneticPr fontId="15"/>
  </si>
  <si>
    <t>11月使用量</t>
  </si>
  <si>
    <t>12月使用量</t>
    <rPh sb="2" eb="3">
      <t>ガツ</t>
    </rPh>
    <phoneticPr fontId="15"/>
  </si>
  <si>
    <t>合計</t>
    <rPh sb="0" eb="2">
      <t>ゴウケイ</t>
    </rPh>
    <phoneticPr fontId="15"/>
  </si>
  <si>
    <t>第1段階/
その他季</t>
    <rPh sb="0" eb="1">
      <t>ダイ</t>
    </rPh>
    <rPh sb="2" eb="4">
      <t>ダンカイ</t>
    </rPh>
    <rPh sb="8" eb="9">
      <t>タ</t>
    </rPh>
    <rPh sb="9" eb="10">
      <t>キ</t>
    </rPh>
    <phoneticPr fontId="15"/>
  </si>
  <si>
    <t>第2段階/
夏季</t>
    <rPh sb="0" eb="1">
      <t>ダイ</t>
    </rPh>
    <rPh sb="2" eb="4">
      <t>ダンカイ</t>
    </rPh>
    <rPh sb="6" eb="8">
      <t>カキ</t>
    </rPh>
    <phoneticPr fontId="15"/>
  </si>
  <si>
    <t>第3段階</t>
    <rPh sb="0" eb="1">
      <t>ダイ</t>
    </rPh>
    <rPh sb="2" eb="4">
      <t>ダンカイ</t>
    </rPh>
    <phoneticPr fontId="15"/>
  </si>
  <si>
    <t>湯之沢浄水場</t>
  </si>
  <si>
    <t>契約内容
A</t>
    <rPh sb="0" eb="2">
      <t>ケイヤク</t>
    </rPh>
    <rPh sb="2" eb="4">
      <t>ナイヨウ</t>
    </rPh>
    <phoneticPr fontId="15"/>
  </si>
  <si>
    <t>合計
(①)</t>
    <rPh sb="0" eb="2">
      <t>ゴウケイ</t>
    </rPh>
    <phoneticPr fontId="6"/>
  </si>
  <si>
    <t>合計</t>
    <rPh sb="0" eb="2">
      <t>ゴウケイ</t>
    </rPh>
    <phoneticPr fontId="6"/>
  </si>
  <si>
    <t>従量電灯Ａ</t>
  </si>
  <si>
    <t>予定使用
電力量
(b)</t>
    <rPh sb="0" eb="2">
      <t>ヨテイ</t>
    </rPh>
    <rPh sb="2" eb="4">
      <t>シヨウ</t>
    </rPh>
    <rPh sb="5" eb="7">
      <t>デンリョク</t>
    </rPh>
    <rPh sb="7" eb="8">
      <t>リョウ</t>
    </rPh>
    <phoneticPr fontId="6"/>
  </si>
  <si>
    <t>第三段階</t>
    <rPh sb="0" eb="1">
      <t>ダイ</t>
    </rPh>
    <rPh sb="1" eb="4">
      <t>サンダンカイ</t>
    </rPh>
    <phoneticPr fontId="2"/>
  </si>
  <si>
    <t>区分</t>
    <rPh sb="0" eb="2">
      <t>クブン</t>
    </rPh>
    <phoneticPr fontId="2"/>
  </si>
  <si>
    <t>❸</t>
  </si>
  <si>
    <t>第一段階/
その他季</t>
    <rPh sb="0" eb="2">
      <t>ダイイチ</t>
    </rPh>
    <rPh sb="2" eb="4">
      <t>ダンカイ</t>
    </rPh>
    <rPh sb="8" eb="9">
      <t>タ</t>
    </rPh>
    <rPh sb="9" eb="10">
      <t>キ</t>
    </rPh>
    <phoneticPr fontId="2"/>
  </si>
  <si>
    <t>第二段階/
夏季</t>
    <rPh sb="0" eb="2">
      <t>ダイニ</t>
    </rPh>
    <rPh sb="2" eb="4">
      <t>ダンカイ</t>
    </rPh>
    <rPh sb="6" eb="7">
      <t>ナツ</t>
    </rPh>
    <rPh sb="7" eb="8">
      <t>キ</t>
    </rPh>
    <phoneticPr fontId="2"/>
  </si>
  <si>
    <t>基本料金/
最低料金</t>
    <rPh sb="0" eb="2">
      <t>キホン</t>
    </rPh>
    <rPh sb="2" eb="4">
      <t>リョウキン</t>
    </rPh>
    <rPh sb="6" eb="8">
      <t>サイテイ</t>
    </rPh>
    <rPh sb="8" eb="10">
      <t>リョウキン</t>
    </rPh>
    <phoneticPr fontId="2"/>
  </si>
  <si>
    <t>❶</t>
  </si>
  <si>
    <t>❷</t>
  </si>
  <si>
    <t>(b)のうち
8kWh超過分
(c)</t>
    <rPh sb="11" eb="13">
      <t>チョウカ</t>
    </rPh>
    <rPh sb="13" eb="14">
      <t>ブン</t>
    </rPh>
    <phoneticPr fontId="6"/>
  </si>
  <si>
    <t xml:space="preserve">特記事項（割引などがある場合に記載）
</t>
    <rPh sb="0" eb="2">
      <t>トッキ</t>
    </rPh>
    <rPh sb="2" eb="4">
      <t>ジコウ</t>
    </rPh>
    <rPh sb="5" eb="7">
      <t>ワリビキ</t>
    </rPh>
    <rPh sb="12" eb="14">
      <t>バアイ</t>
    </rPh>
    <rPh sb="15" eb="17">
      <t>キサイ</t>
    </rPh>
    <phoneticPr fontId="6"/>
  </si>
  <si>
    <t>(円/kWh)</t>
    <phoneticPr fontId="2"/>
  </si>
  <si>
    <t>電力量料金
入札単価
8kWh超過分</t>
    <rPh sb="0" eb="2">
      <t>デンリョク</t>
    </rPh>
    <rPh sb="2" eb="3">
      <t>リョウ</t>
    </rPh>
    <rPh sb="3" eb="5">
      <t>リョウキン</t>
    </rPh>
    <rPh sb="6" eb="8">
      <t>ニュウサツ</t>
    </rPh>
    <rPh sb="8" eb="10">
      <t>タンカ</t>
    </rPh>
    <phoneticPr fontId="6"/>
  </si>
  <si>
    <t>電力量料金
入札単価
(d)</t>
    <phoneticPr fontId="2"/>
  </si>
  <si>
    <t>最低料金
(最初の8kWhまで)
(a)</t>
    <rPh sb="0" eb="2">
      <t>サイテイ</t>
    </rPh>
    <rPh sb="2" eb="4">
      <t>リョウキン</t>
    </rPh>
    <rPh sb="6" eb="8">
      <t>サイショ</t>
    </rPh>
    <phoneticPr fontId="6"/>
  </si>
  <si>
    <t>合計
(c*d=②)</t>
    <rPh sb="0" eb="2">
      <t>ゴウケイ</t>
    </rPh>
    <phoneticPr fontId="6"/>
  </si>
  <si>
    <t>契約内容
kW</t>
    <rPh sb="0" eb="2">
      <t>ケイヤク</t>
    </rPh>
    <rPh sb="2" eb="4">
      <t>ナイヨウ</t>
    </rPh>
    <phoneticPr fontId="15"/>
  </si>
  <si>
    <t>（円/kW）</t>
    <phoneticPr fontId="2"/>
  </si>
  <si>
    <t>最低料金</t>
    <rPh sb="0" eb="2">
      <t>サイテイ</t>
    </rPh>
    <rPh sb="2" eb="4">
      <t>リョウキン</t>
    </rPh>
    <phoneticPr fontId="6"/>
  </si>
  <si>
    <t>（円）</t>
    <phoneticPr fontId="2"/>
  </si>
  <si>
    <t>(A)</t>
    <phoneticPr fontId="2"/>
  </si>
  <si>
    <t>(円・1月当たり)</t>
    <phoneticPr fontId="2"/>
  </si>
  <si>
    <t>特別な
割引等
（⑥）</t>
    <rPh sb="0" eb="2">
      <t>トクベツ</t>
    </rPh>
    <rPh sb="4" eb="6">
      <t>ワリビキ</t>
    </rPh>
    <rPh sb="6" eb="7">
      <t>ナド</t>
    </rPh>
    <phoneticPr fontId="2"/>
  </si>
  <si>
    <t>基本料金
入札単価
(β)</t>
    <rPh sb="0" eb="2">
      <t>キホン</t>
    </rPh>
    <rPh sb="2" eb="4">
      <t>リョウキン</t>
    </rPh>
    <rPh sb="5" eb="7">
      <t>ニュウサツ</t>
    </rPh>
    <rPh sb="7" eb="9">
      <t>タンカ</t>
    </rPh>
    <phoneticPr fontId="6"/>
  </si>
  <si>
    <t>(a)のうち
0kWh～120kWh
(b)</t>
    <phoneticPr fontId="6"/>
  </si>
  <si>
    <t>堀久保浄水場</t>
  </si>
  <si>
    <t>群馬県前橋市粕川町室沢１２１７番１号</t>
  </si>
  <si>
    <t>水道資料館</t>
  </si>
  <si>
    <t>群馬県前橋市敷島町２１６番</t>
  </si>
  <si>
    <t>駒形汚水中継ポンプ場</t>
  </si>
  <si>
    <t>群馬県前橋市駒形町５８４</t>
  </si>
  <si>
    <t>契約内容
kVA</t>
    <rPh sb="0" eb="2">
      <t>ケイヤク</t>
    </rPh>
    <rPh sb="2" eb="4">
      <t>ナイヨウ</t>
    </rPh>
    <phoneticPr fontId="15"/>
  </si>
  <si>
    <t>❹</t>
    <phoneticPr fontId="2"/>
  </si>
  <si>
    <t>(kVA)</t>
    <phoneticPr fontId="2"/>
  </si>
  <si>
    <t>基本料金
入札単価
（円/kVA）</t>
    <rPh sb="0" eb="2">
      <t>キホン</t>
    </rPh>
    <rPh sb="2" eb="4">
      <t>リョウキン</t>
    </rPh>
    <rPh sb="5" eb="7">
      <t>ニュウサツ</t>
    </rPh>
    <rPh sb="7" eb="9">
      <t>タンカ</t>
    </rPh>
    <rPh sb="11" eb="12">
      <t>エン</t>
    </rPh>
    <phoneticPr fontId="6"/>
  </si>
  <si>
    <t>❹</t>
    <phoneticPr fontId="2"/>
  </si>
  <si>
    <t>(A)</t>
    <phoneticPr fontId="2"/>
  </si>
  <si>
    <t>基本料金
入札単価
（円/10A）</t>
    <rPh sb="0" eb="2">
      <t>キホン</t>
    </rPh>
    <rPh sb="2" eb="4">
      <t>リョウキン</t>
    </rPh>
    <rPh sb="5" eb="7">
      <t>ニュウサツ</t>
    </rPh>
    <rPh sb="7" eb="9">
      <t>タンカ</t>
    </rPh>
    <rPh sb="11" eb="12">
      <t>エン</t>
    </rPh>
    <phoneticPr fontId="6"/>
  </si>
  <si>
    <t>(A)</t>
    <phoneticPr fontId="6"/>
  </si>
  <si>
    <t>(円／10A・
1月当たり)</t>
    <phoneticPr fontId="6"/>
  </si>
  <si>
    <t>第2段階
料金単価
（121kWh
～300kWh)</t>
    <rPh sb="0" eb="1">
      <t>ダイ</t>
    </rPh>
    <rPh sb="2" eb="4">
      <t>ダンカイ</t>
    </rPh>
    <rPh sb="5" eb="7">
      <t>リョウキン</t>
    </rPh>
    <rPh sb="7" eb="9">
      <t>タンカ</t>
    </rPh>
    <phoneticPr fontId="6"/>
  </si>
  <si>
    <t>第3段階
料金単価
（301kWh～)</t>
    <rPh sb="0" eb="1">
      <t>ダイ</t>
    </rPh>
    <rPh sb="2" eb="4">
      <t>ダンカイ</t>
    </rPh>
    <rPh sb="5" eb="7">
      <t>リョウキン</t>
    </rPh>
    <rPh sb="7" eb="9">
      <t>タンカ</t>
    </rPh>
    <phoneticPr fontId="6"/>
  </si>
  <si>
    <t>(a)のうち
121kWh～300kWh
(d)</t>
    <phoneticPr fontId="6"/>
  </si>
  <si>
    <t>(a)のうち
301kWh～
(f)</t>
    <phoneticPr fontId="6"/>
  </si>
  <si>
    <t>第3段階
料金単価
（301kWh～)
(g)</t>
    <phoneticPr fontId="2"/>
  </si>
  <si>
    <t>(a)のうち
121kWh～300kWh
(d)</t>
    <phoneticPr fontId="6"/>
  </si>
  <si>
    <t>(a)のうち
301kWh～
(f)</t>
    <phoneticPr fontId="6"/>
  </si>
  <si>
    <t>芦ヶ関浄水場</t>
  </si>
  <si>
    <t>横阿内浄水場</t>
  </si>
  <si>
    <t>荻窪配水場</t>
  </si>
  <si>
    <t>高花台配水場</t>
  </si>
  <si>
    <t>小原目浄水場</t>
  </si>
  <si>
    <t>上細井配水場</t>
  </si>
  <si>
    <t>清里浄水場</t>
  </si>
  <si>
    <t>清里前原受水場</t>
  </si>
  <si>
    <t>中之沢ポンプ場</t>
  </si>
  <si>
    <t>鼻毛石受水場</t>
  </si>
  <si>
    <t>富田受水場</t>
  </si>
  <si>
    <t>堀越受水場</t>
  </si>
  <si>
    <t>堀越第１配水場</t>
  </si>
  <si>
    <t>嶺受水場</t>
  </si>
  <si>
    <t>室沢浄水場</t>
  </si>
  <si>
    <t>総社流量調整場</t>
  </si>
  <si>
    <t>大洞１号水源</t>
  </si>
  <si>
    <t>大洞２号水源</t>
  </si>
  <si>
    <t>大洞浄水場</t>
  </si>
  <si>
    <t>二本木浄水場</t>
  </si>
  <si>
    <t>八幡配水場</t>
  </si>
  <si>
    <t>堀越第２配水場</t>
  </si>
  <si>
    <t>川曲地下ポンプ場</t>
  </si>
  <si>
    <t>下大島地下ポンプ場</t>
  </si>
  <si>
    <t>関根地下ポンプ場</t>
  </si>
  <si>
    <t>亀泉地下ポンプ場</t>
  </si>
  <si>
    <t>駒形地下ポンプ場</t>
  </si>
  <si>
    <t>元総社第一地下ポンプ場</t>
  </si>
  <si>
    <t>元総社第ニ地下ポンプ場</t>
  </si>
  <si>
    <t>元総社第三地下ポンプ場</t>
  </si>
  <si>
    <t>元総社第四地下ポンプ場</t>
  </si>
  <si>
    <t>原之郷第五地下ポンプ場</t>
  </si>
  <si>
    <t>五代地下ポンプ場</t>
  </si>
  <si>
    <t>五代第２地下ポンプ場</t>
  </si>
  <si>
    <t>紅雲ポンプ場</t>
  </si>
  <si>
    <t>時沢第ニ地下ポンプ場</t>
  </si>
  <si>
    <t>時沢第三地下ポンプ場</t>
  </si>
  <si>
    <t>時沢第四地下ポンプ場</t>
  </si>
  <si>
    <t>時沢第五地下ポンプ場</t>
  </si>
  <si>
    <t>時沢第６ポンプ場</t>
  </si>
  <si>
    <t>時沢第７ポンプ場</t>
  </si>
  <si>
    <t>小屋原地下ポンプ場</t>
  </si>
  <si>
    <t>小相木地下ポンプ場</t>
  </si>
  <si>
    <t>小島田地下ポンプ場</t>
  </si>
  <si>
    <t>小暮地下ポンプ場</t>
  </si>
  <si>
    <t>小暮第二地下ポンプ場</t>
  </si>
  <si>
    <t>青梨子第一地下ポンプ場</t>
  </si>
  <si>
    <t>赤城山大洞処理場</t>
  </si>
  <si>
    <t>泉沢地下ポンプ場</t>
  </si>
  <si>
    <t>総社植野第二地下ポンプ場</t>
  </si>
  <si>
    <t>総社町植野第三地下ポンプ場</t>
  </si>
  <si>
    <t>総社町総社第四地下ポンプ場</t>
  </si>
  <si>
    <t>総社町総社第五地下ポンプ場</t>
  </si>
  <si>
    <t>大胡地下ポンプ場</t>
  </si>
  <si>
    <t>大手ポンプ場</t>
  </si>
  <si>
    <t>大手第二地下ポンプ場</t>
  </si>
  <si>
    <t>鳥羽第ニ地下ポンプ場</t>
  </si>
  <si>
    <t>田口地下ポンプ場</t>
  </si>
  <si>
    <t>東善第一地下ポンプ場</t>
  </si>
  <si>
    <t>日輪寺地下ポンプ場</t>
  </si>
  <si>
    <t>樋越第２地下ポンプ場</t>
  </si>
  <si>
    <t>鼻毛石第二地下ポンプ場</t>
  </si>
  <si>
    <t>富田地下ポンプ場</t>
  </si>
  <si>
    <t>堀越地下ポンプ場</t>
  </si>
  <si>
    <t>笂井地下ポンプ場</t>
  </si>
  <si>
    <t>河原浜 地下ポンプ場</t>
  </si>
  <si>
    <t>原之郷第一地下ポンプ場</t>
  </si>
  <si>
    <t>原之郷第ニ地下ポンプ場</t>
  </si>
  <si>
    <t>原之郷第三地下ポンプ場</t>
  </si>
  <si>
    <t>原之郷第四地下ポンプ場</t>
  </si>
  <si>
    <t>厚生団地汚水中継ポンプ場</t>
  </si>
  <si>
    <t>江田地下ポンプ場</t>
  </si>
  <si>
    <t>高井地下ポンプ場</t>
  </si>
  <si>
    <t>時沢第一地下ポンプ場</t>
  </si>
  <si>
    <t>住吉町１丁目雨水吐室地下ポンプ場</t>
  </si>
  <si>
    <t>上新田地下ポンプ場</t>
  </si>
  <si>
    <t>上泉地下ポンプ場</t>
  </si>
  <si>
    <t>青梨子第二地下ポンプ場</t>
  </si>
  <si>
    <t>石倉地下ポンプ場</t>
  </si>
  <si>
    <t>赤城山大洞地下ポンプ場</t>
  </si>
  <si>
    <t>赤城神社汚水中継ポンプ場</t>
  </si>
  <si>
    <t>総社第一地下ポンプ場</t>
  </si>
  <si>
    <t>総社第二地下ポンプ場</t>
  </si>
  <si>
    <t>総社第三地下ポンプ場</t>
  </si>
  <si>
    <t>総社町桜が丘地下ポンプ場</t>
  </si>
  <si>
    <t>総社町植野第一地下ポンプ場</t>
  </si>
  <si>
    <t>総社町総社第一地下ポンプ場</t>
  </si>
  <si>
    <t>総社町総社第二地下ポンプ場</t>
  </si>
  <si>
    <t>総社町総社第三地下ポンプ場</t>
  </si>
  <si>
    <t>大手第一地下ポンプ場</t>
  </si>
  <si>
    <t>大洞汚水中継ポンプ場</t>
  </si>
  <si>
    <t>朝倉地下ポンプ場</t>
  </si>
  <si>
    <t>鳥羽第一地下ポンプ場</t>
  </si>
  <si>
    <t>天川地下ポンプ場</t>
  </si>
  <si>
    <t>田島地下ポンプ場</t>
  </si>
  <si>
    <t>樋越地下ポンプ場</t>
  </si>
  <si>
    <t>鼻毛石第一地下ポンプ場</t>
  </si>
  <si>
    <t>敷島地下ポンプ場</t>
  </si>
  <si>
    <t>茂木地下ポンプ場</t>
  </si>
  <si>
    <t>岩神滞水池</t>
  </si>
  <si>
    <t>城東雨水吐室</t>
  </si>
  <si>
    <t>朝倉雨水吐室ＮＯ．２０３</t>
  </si>
  <si>
    <t>朝日雨水吐室ＮＯ．１８</t>
  </si>
  <si>
    <t>天川滞水池</t>
  </si>
  <si>
    <t>南町貯留管</t>
  </si>
  <si>
    <t>群馬県前橋市富士見町皆沢２９８番２号</t>
  </si>
  <si>
    <t>群馬県前橋市富士見町皆沢２７９番１８号</t>
  </si>
  <si>
    <t>群馬県前橋市荻窪町１３４５番８号</t>
  </si>
  <si>
    <t>群馬県前橋市高花台２丁目１６番１号</t>
  </si>
  <si>
    <t>群馬県前橋市富士見町石井２０６番２号</t>
  </si>
  <si>
    <t>群馬県前橋市上細井町１１０番１号</t>
  </si>
  <si>
    <t>群馬県前橋市池端町３９３番</t>
  </si>
  <si>
    <t>群馬県前橋市青梨子町１２８５番</t>
  </si>
  <si>
    <t>群馬県前橋市粕川町中之沢３３３番２号</t>
  </si>
  <si>
    <t>群馬県前橋市鼻毛石町２１００番４号</t>
  </si>
  <si>
    <t>群馬県前橋市富田町２７番１号</t>
  </si>
  <si>
    <t>群馬県前橋市堀越町２６８７番</t>
  </si>
  <si>
    <t>群馬県前橋市堀越町２１５５番１号</t>
  </si>
  <si>
    <t>群馬県前橋市嶺町１８９５番５号</t>
  </si>
  <si>
    <t>群馬県前橋市柏倉町３８１８番５号</t>
  </si>
  <si>
    <t>群馬県前橋市富士見町赤城山１番</t>
  </si>
  <si>
    <t>群馬県前橋市川曲町７３－１</t>
  </si>
  <si>
    <t xml:space="preserve">群馬県前橋市下大島町１３０１－５シモオオシマダンチ </t>
  </si>
  <si>
    <t>群馬県前橋市亀泉町６５４</t>
  </si>
  <si>
    <t>群馬県前橋市元総社町４７５－１２</t>
  </si>
  <si>
    <t>群馬県前橋市元総社町４７５</t>
  </si>
  <si>
    <t>群馬県前橋市元総社町２６８２－３</t>
  </si>
  <si>
    <t>群馬県前橋市富士見町原之郷５６６－１</t>
  </si>
  <si>
    <t>群馬県前橋市五代町９１</t>
  </si>
  <si>
    <t>群馬県前橋市紅雲町１丁目２４</t>
  </si>
  <si>
    <t>群馬県前橋市富士見町時沢２８５１－１</t>
  </si>
  <si>
    <t>群馬県前橋市富士見町時沢２８７－３</t>
  </si>
  <si>
    <t>群馬県前橋市富士見町時沢６０２－５</t>
  </si>
  <si>
    <t>群馬県前橋市富士見町時沢４３８－８</t>
  </si>
  <si>
    <t>群馬県前橋市富士見町時沢２６９－２</t>
  </si>
  <si>
    <t>群馬県前橋市富士見町時沢２６６－５</t>
  </si>
  <si>
    <t>群馬県前橋市小屋原町５０９－４</t>
  </si>
  <si>
    <t>群馬県前橋市小相木町６４５</t>
  </si>
  <si>
    <t>群馬県前橋市富士見町小暮２２３－１</t>
  </si>
  <si>
    <t>群馬県前橋市青梨子町２１６－１</t>
  </si>
  <si>
    <t>群馬県前橋市富士見町赤城山３</t>
  </si>
  <si>
    <t>群馬県前橋市泉沢町８７２－１</t>
  </si>
  <si>
    <t>群馬県前橋市総社町植野２４０</t>
  </si>
  <si>
    <t>群馬県前橋市総社町植野８２５－２</t>
  </si>
  <si>
    <t>群馬県前橋市総社町総社２８８７－１</t>
  </si>
  <si>
    <t>群馬県前橋市総社町総社２８１７</t>
  </si>
  <si>
    <t>群馬県前橋市大胡町５４０</t>
  </si>
  <si>
    <t>群馬県前橋市大手町３丁目１５</t>
  </si>
  <si>
    <t>群馬県前橋市鳥羽町６０１－２</t>
  </si>
  <si>
    <t>群馬県前橋市東善町２９８－３</t>
  </si>
  <si>
    <t>前橋市日輪寺町３９０－１</t>
  </si>
  <si>
    <t>群馬県前橋市鼻毛石町４５８</t>
  </si>
  <si>
    <t>群馬県前橋市堀越町８７４－２</t>
  </si>
  <si>
    <t>群馬県前橋市河原浜町６４６－１</t>
  </si>
  <si>
    <t>群馬県前橋市富士見町原之郷１９４５－６</t>
  </si>
  <si>
    <t>群馬県前橋市富士見町原之郷９８７－４</t>
  </si>
  <si>
    <t>群馬県前橋市富士見町原之郷４５０－２</t>
  </si>
  <si>
    <t>群馬県前橋市富士見町原之郷１０２６－３</t>
  </si>
  <si>
    <t>群馬県前橋市富士見町赤城山３２</t>
  </si>
  <si>
    <t>群馬県前橋市江田町２４７－１</t>
  </si>
  <si>
    <t>群馬県前橋市高井町１丁目３７－２</t>
  </si>
  <si>
    <t>群馬県前橋市富士見町時沢１６１－４</t>
  </si>
  <si>
    <t>群馬県前橋市住吉町１丁目３００－５</t>
  </si>
  <si>
    <t>群馬県前橋市上新田町１３７６－１２</t>
  </si>
  <si>
    <t>群馬県前橋市上泉町２５１５</t>
  </si>
  <si>
    <t>群馬県前橋市青梨子町１３５７－５</t>
  </si>
  <si>
    <t>群馬県前橋市石倉町１丁目１３－２４</t>
  </si>
  <si>
    <t>群馬県前橋市富士見町赤城山３８</t>
  </si>
  <si>
    <t>群馬県前橋市富士見町赤城山１</t>
  </si>
  <si>
    <t>群馬県前橋市総社町３丁目１０－１７</t>
  </si>
  <si>
    <t>群馬県前橋市総社町４丁目３－５</t>
  </si>
  <si>
    <t>群馬県前橋市総社町総社１０－２１</t>
  </si>
  <si>
    <t>群馬県前橋市総社町桜が丘１０５７－２</t>
  </si>
  <si>
    <t>群馬県前橋市総社町植野７７９</t>
  </si>
  <si>
    <t>群馬県前橋市総社町総社１００－５</t>
  </si>
  <si>
    <t>群馬県前橋市総社町総社２８２２－６</t>
  </si>
  <si>
    <t>群馬県前橋市総社町総社２３６７</t>
  </si>
  <si>
    <t>群馬県前橋市大手町３丁目８－１</t>
  </si>
  <si>
    <t>群馬県前橋市富士見町赤城山</t>
  </si>
  <si>
    <t>群馬県前橋市朝倉町４丁目２４－４</t>
  </si>
  <si>
    <t>群馬県前橋市鳥羽町１５１－２</t>
  </si>
  <si>
    <t>群馬県前橋市天川町１６２８－２</t>
  </si>
  <si>
    <t>群馬県前橋市富士見町田島１６７－７</t>
  </si>
  <si>
    <t>群馬県前橋市樋越町５０１－１２</t>
  </si>
  <si>
    <t>群馬県前橋市鼻毛石町１５６６－６</t>
  </si>
  <si>
    <t>群馬県前橋市敷島町２１－４</t>
  </si>
  <si>
    <t>群馬県前橋市茂木町２６－１２</t>
  </si>
  <si>
    <t>大脇配水場</t>
  </si>
  <si>
    <t>横沢配水場</t>
  </si>
  <si>
    <t>荻窪受水場</t>
  </si>
  <si>
    <t>月田浄水場</t>
  </si>
  <si>
    <t>山口浄水場</t>
  </si>
  <si>
    <t>小坂子第１配水場</t>
  </si>
  <si>
    <t>小坂子第２配水場</t>
  </si>
  <si>
    <t>沼の窪浄水場</t>
  </si>
  <si>
    <t>石井配水場</t>
  </si>
  <si>
    <t>赤城山受水場</t>
  </si>
  <si>
    <t>大前田配水場</t>
  </si>
  <si>
    <t>田口第２高区配水場</t>
  </si>
  <si>
    <t>苗ヶ島原配水場</t>
  </si>
  <si>
    <t>米野配水場</t>
  </si>
  <si>
    <t>下新田　流量計</t>
  </si>
  <si>
    <t>高井　流量計</t>
  </si>
  <si>
    <t>小屋原　流量計</t>
  </si>
  <si>
    <t>昭和滞水池</t>
  </si>
  <si>
    <t>上沖　流量計</t>
  </si>
  <si>
    <t>大渡　流量計</t>
  </si>
  <si>
    <t>大利根　流量計</t>
  </si>
  <si>
    <t>中内　流量計</t>
  </si>
  <si>
    <t>群馬県前橋市柏倉町１８７４番８号</t>
  </si>
  <si>
    <t>群馬県前橋市横沢町７５７番３号</t>
  </si>
  <si>
    <t>群馬県前橋市苗ヶ島町２５２７番</t>
  </si>
  <si>
    <t>群馬県前橋市粕川町月田２８２番</t>
  </si>
  <si>
    <t>群馬県前橋市小坂子町１９３４番３号</t>
  </si>
  <si>
    <t>群馬県前橋市富士見町赤城山２６番４５号</t>
  </si>
  <si>
    <t>群馬県前橋市苗ヶ島町１４３２番９号</t>
  </si>
  <si>
    <t>備考　１　基本料金入札単価及び電力量料金入札単価は、少数第二位まで設定することができる。
　　　２　各月の基本料金及び電力量料金の合計額に１円未満の端数があるときは、その全部を切り捨てた額とする。
　　　３　各月の入札単価は、消費税及び地方消費税相当分を含むものとし、税率は全て10％とする。
　　　４　全く電気を使用しない月の基本料金は、半額とする。
　　　５　力率、燃料費調整額、再生可能エネルギー発電促進賦課金は、考慮しないものとする。
　　　６　特別な割引等がある場合は、【特別な割引等③】に入力し、内容について下記特記事項に記載すること。　</t>
    <rPh sb="0" eb="2">
      <t>ビコウ</t>
    </rPh>
    <rPh sb="50" eb="52">
      <t>カクツキ</t>
    </rPh>
    <rPh sb="53" eb="55">
      <t>キホン</t>
    </rPh>
    <rPh sb="55" eb="57">
      <t>リョウキン</t>
    </rPh>
    <rPh sb="57" eb="58">
      <t>オヨ</t>
    </rPh>
    <rPh sb="59" eb="61">
      <t>デンリョク</t>
    </rPh>
    <rPh sb="61" eb="62">
      <t>リョウ</t>
    </rPh>
    <rPh sb="62" eb="64">
      <t>リョウキン</t>
    </rPh>
    <rPh sb="65" eb="67">
      <t>ゴウケイ</t>
    </rPh>
    <rPh sb="67" eb="68">
      <t>ガク</t>
    </rPh>
    <rPh sb="70" eb="71">
      <t>エン</t>
    </rPh>
    <rPh sb="71" eb="73">
      <t>ミマン</t>
    </rPh>
    <rPh sb="74" eb="76">
      <t>ハスウ</t>
    </rPh>
    <rPh sb="85" eb="87">
      <t>ゼンブ</t>
    </rPh>
    <rPh sb="88" eb="89">
      <t>キ</t>
    </rPh>
    <rPh sb="90" eb="91">
      <t>ス</t>
    </rPh>
    <rPh sb="93" eb="94">
      <t>ガク</t>
    </rPh>
    <rPh sb="104" eb="106">
      <t>カクツキ</t>
    </rPh>
    <rPh sb="107" eb="109">
      <t>ニュウサツ</t>
    </rPh>
    <rPh sb="109" eb="111">
      <t>タンカ</t>
    </rPh>
    <rPh sb="113" eb="116">
      <t>ショウヒゼイ</t>
    </rPh>
    <rPh sb="116" eb="117">
      <t>オヨ</t>
    </rPh>
    <rPh sb="118" eb="120">
      <t>チホウ</t>
    </rPh>
    <rPh sb="120" eb="123">
      <t>ショウヒゼイ</t>
    </rPh>
    <rPh sb="123" eb="126">
      <t>ソウトウブン</t>
    </rPh>
    <rPh sb="127" eb="128">
      <t>フク</t>
    </rPh>
    <rPh sb="134" eb="136">
      <t>ゼイリツ</t>
    </rPh>
    <rPh sb="137" eb="138">
      <t>スベ</t>
    </rPh>
    <rPh sb="152" eb="153">
      <t>マッタ</t>
    </rPh>
    <rPh sb="154" eb="156">
      <t>デンキ</t>
    </rPh>
    <rPh sb="157" eb="159">
      <t>シヨウ</t>
    </rPh>
    <rPh sb="162" eb="163">
      <t>ツキ</t>
    </rPh>
    <rPh sb="164" eb="166">
      <t>キホン</t>
    </rPh>
    <rPh sb="166" eb="168">
      <t>リョウキン</t>
    </rPh>
    <rPh sb="170" eb="172">
      <t>ハンガク</t>
    </rPh>
    <rPh sb="210" eb="212">
      <t>コウリョ</t>
    </rPh>
    <rPh sb="227" eb="229">
      <t>トクベツ</t>
    </rPh>
    <rPh sb="230" eb="232">
      <t>ワリビキ</t>
    </rPh>
    <rPh sb="232" eb="233">
      <t>トウ</t>
    </rPh>
    <rPh sb="236" eb="238">
      <t>バアイ</t>
    </rPh>
    <rPh sb="241" eb="243">
      <t>トクベツ</t>
    </rPh>
    <rPh sb="244" eb="246">
      <t>ワリビキ</t>
    </rPh>
    <rPh sb="246" eb="247">
      <t>トウ</t>
    </rPh>
    <rPh sb="250" eb="252">
      <t>ニュウリョク</t>
    </rPh>
    <rPh sb="254" eb="256">
      <t>ナイヨウ</t>
    </rPh>
    <rPh sb="260" eb="262">
      <t>カキ</t>
    </rPh>
    <rPh sb="262" eb="264">
      <t>トッキ</t>
    </rPh>
    <rPh sb="264" eb="266">
      <t>ジコウ</t>
    </rPh>
    <rPh sb="267" eb="269">
      <t>キサイ</t>
    </rPh>
    <phoneticPr fontId="6"/>
  </si>
  <si>
    <t>備考　１　最低料金入札単価及び電力量料金入札単価は、少数第二位まで設定することができる。
　　　２　各月の最低料金及び電力量料金の合計額に１円未満の端数があるときは、その全部を切り捨てた額とする。
　　　３　各月の入札単価は、消費税及び地方消費税相当分を含むものとし、税率は全て10％とする。
　　　４　燃料費調整額、再生可能エネルギー発電促進賦課金は、考慮しないものとする。
　　　５　特別な割引等がある場合は、【特別な割引等③】に入力し、内容について下記特記事項に記載すること。　
　　　６　使用電力量のうち、最初の8kWhまでは、最低料金に含む。</t>
    <rPh sb="0" eb="2">
      <t>ビコウ</t>
    </rPh>
    <rPh sb="5" eb="7">
      <t>サイテイ</t>
    </rPh>
    <rPh sb="7" eb="9">
      <t>リョウキン</t>
    </rPh>
    <rPh sb="9" eb="11">
      <t>ニュウサツ</t>
    </rPh>
    <rPh sb="11" eb="13">
      <t>タンカ</t>
    </rPh>
    <rPh sb="13" eb="14">
      <t>オヨ</t>
    </rPh>
    <rPh sb="15" eb="17">
      <t>デンリョク</t>
    </rPh>
    <rPh sb="17" eb="18">
      <t>リョウ</t>
    </rPh>
    <rPh sb="18" eb="20">
      <t>リョウキン</t>
    </rPh>
    <rPh sb="20" eb="22">
      <t>ニュウサツ</t>
    </rPh>
    <rPh sb="22" eb="24">
      <t>タンカ</t>
    </rPh>
    <rPh sb="26" eb="28">
      <t>ショウスウ</t>
    </rPh>
    <rPh sb="28" eb="29">
      <t>ダイ</t>
    </rPh>
    <rPh sb="29" eb="31">
      <t>２イ</t>
    </rPh>
    <rPh sb="33" eb="35">
      <t>セッテイ</t>
    </rPh>
    <rPh sb="50" eb="52">
      <t>カクツキ</t>
    </rPh>
    <rPh sb="53" eb="55">
      <t>サイテイ</t>
    </rPh>
    <rPh sb="55" eb="57">
      <t>リョウキン</t>
    </rPh>
    <rPh sb="57" eb="58">
      <t>オヨ</t>
    </rPh>
    <rPh sb="59" eb="61">
      <t>デンリョク</t>
    </rPh>
    <rPh sb="61" eb="62">
      <t>リョウ</t>
    </rPh>
    <rPh sb="62" eb="64">
      <t>リョウキン</t>
    </rPh>
    <rPh sb="65" eb="67">
      <t>ゴウケイ</t>
    </rPh>
    <rPh sb="67" eb="68">
      <t>ガク</t>
    </rPh>
    <rPh sb="70" eb="71">
      <t>エン</t>
    </rPh>
    <rPh sb="71" eb="73">
      <t>ミマン</t>
    </rPh>
    <rPh sb="74" eb="76">
      <t>ハスウ</t>
    </rPh>
    <rPh sb="85" eb="87">
      <t>ゼンブ</t>
    </rPh>
    <rPh sb="88" eb="89">
      <t>キ</t>
    </rPh>
    <rPh sb="90" eb="91">
      <t>ス</t>
    </rPh>
    <rPh sb="93" eb="94">
      <t>ガク</t>
    </rPh>
    <rPh sb="104" eb="106">
      <t>カクツキ</t>
    </rPh>
    <rPh sb="107" eb="109">
      <t>ニュウサツ</t>
    </rPh>
    <rPh sb="109" eb="111">
      <t>タンカ</t>
    </rPh>
    <rPh sb="113" eb="116">
      <t>ショウヒゼイ</t>
    </rPh>
    <rPh sb="116" eb="117">
      <t>オヨ</t>
    </rPh>
    <rPh sb="118" eb="120">
      <t>チホウ</t>
    </rPh>
    <rPh sb="120" eb="123">
      <t>ショウヒゼイ</t>
    </rPh>
    <rPh sb="123" eb="126">
      <t>ソウトウブン</t>
    </rPh>
    <rPh sb="127" eb="128">
      <t>フク</t>
    </rPh>
    <rPh sb="134" eb="136">
      <t>ゼイリツ</t>
    </rPh>
    <rPh sb="137" eb="138">
      <t>スベ</t>
    </rPh>
    <rPh sb="152" eb="154">
      <t>ネンリョウ</t>
    </rPh>
    <rPh sb="154" eb="155">
      <t>ヒ</t>
    </rPh>
    <rPh sb="177" eb="179">
      <t>コウリョ</t>
    </rPh>
    <rPh sb="248" eb="250">
      <t>シヨウ</t>
    </rPh>
    <rPh sb="250" eb="252">
      <t>デンリョク</t>
    </rPh>
    <rPh sb="252" eb="253">
      <t>リョウ</t>
    </rPh>
    <rPh sb="257" eb="259">
      <t>サイショ</t>
    </rPh>
    <rPh sb="268" eb="270">
      <t>サイテイ</t>
    </rPh>
    <rPh sb="270" eb="272">
      <t>リョウキン</t>
    </rPh>
    <rPh sb="273" eb="274">
      <t>フク</t>
    </rPh>
    <phoneticPr fontId="6"/>
  </si>
  <si>
    <t>予定
使用
電力量
(a)</t>
    <rPh sb="0" eb="2">
      <t>ヨテイ</t>
    </rPh>
    <rPh sb="3" eb="5">
      <t>シヨウ</t>
    </rPh>
    <rPh sb="6" eb="8">
      <t>デンリョク</t>
    </rPh>
    <rPh sb="8" eb="9">
      <t>リョウ</t>
    </rPh>
    <phoneticPr fontId="6"/>
  </si>
  <si>
    <t>第1段階
料金単価
（0kWh～120kWh)
(c)</t>
    <phoneticPr fontId="2"/>
  </si>
  <si>
    <t>(a)のうち
0kWh～120kWh
(b)</t>
    <phoneticPr fontId="6"/>
  </si>
  <si>
    <t>第2段階
料金単価
（121kWh～300kWh)
(e)</t>
    <phoneticPr fontId="2"/>
  </si>
  <si>
    <t>合計⑤
(②+③
+④)</t>
    <rPh sb="0" eb="2">
      <t>ゴウケイ</t>
    </rPh>
    <phoneticPr fontId="6"/>
  </si>
  <si>
    <t>総計
(①+⑤
+⑥)</t>
    <rPh sb="0" eb="2">
      <t>ソウケイ</t>
    </rPh>
    <phoneticPr fontId="6"/>
  </si>
  <si>
    <t>第2段階
料金単価
（121kWh～300kWh)
(e)</t>
    <phoneticPr fontId="2"/>
  </si>
  <si>
    <t>第3段階
料金単価
（301kWh～)
(g)</t>
    <phoneticPr fontId="2"/>
  </si>
  <si>
    <t>【年額】入札書記載金額…①×100/110</t>
    <rPh sb="1" eb="3">
      <t>ネンガク</t>
    </rPh>
    <rPh sb="4" eb="6">
      <t>ニュウサツ</t>
    </rPh>
    <rPh sb="6" eb="7">
      <t>ショ</t>
    </rPh>
    <rPh sb="7" eb="9">
      <t>キサイ</t>
    </rPh>
    <rPh sb="9" eb="11">
      <t>キンガク</t>
    </rPh>
    <phoneticPr fontId="2"/>
  </si>
  <si>
    <t>【年額】契約希望金額　…①</t>
    <phoneticPr fontId="2"/>
  </si>
  <si>
    <t>(使用電力料合計)</t>
    <phoneticPr fontId="2"/>
  </si>
  <si>
    <t>☜入札書記載金額入力欄</t>
    <rPh sb="1" eb="3">
      <t>ニュウサツ</t>
    </rPh>
    <rPh sb="3" eb="4">
      <t>ショ</t>
    </rPh>
    <rPh sb="4" eb="6">
      <t>キサイ</t>
    </rPh>
    <rPh sb="6" eb="8">
      <t>キンガク</t>
    </rPh>
    <rPh sb="8" eb="10">
      <t>ニュウリョク</t>
    </rPh>
    <rPh sb="10" eb="11">
      <t>ラン</t>
    </rPh>
    <phoneticPr fontId="6"/>
  </si>
  <si>
    <t>　金額は、留意事項を参考に算出</t>
    <rPh sb="1" eb="3">
      <t>キンガク</t>
    </rPh>
    <rPh sb="5" eb="7">
      <t>リュウイ</t>
    </rPh>
    <rPh sb="7" eb="9">
      <t>ジコウ</t>
    </rPh>
    <rPh sb="10" eb="12">
      <t>サンコウ</t>
    </rPh>
    <rPh sb="13" eb="15">
      <t>サンシュツ</t>
    </rPh>
    <phoneticPr fontId="6"/>
  </si>
  <si>
    <t>※留意事項</t>
    <rPh sb="1" eb="3">
      <t>リュウイ</t>
    </rPh>
    <rPh sb="3" eb="5">
      <t>ジコウ</t>
    </rPh>
    <phoneticPr fontId="2"/>
  </si>
  <si>
    <t>合計
(特別な割引等を含む。)</t>
    <rPh sb="0" eb="2">
      <t>ゴウケイ</t>
    </rPh>
    <rPh sb="4" eb="6">
      <t>トクベツ</t>
    </rPh>
    <rPh sb="7" eb="9">
      <t>ワリビキ</t>
    </rPh>
    <rPh sb="9" eb="10">
      <t>ナド</t>
    </rPh>
    <rPh sb="11" eb="12">
      <t>フク</t>
    </rPh>
    <phoneticPr fontId="2"/>
  </si>
  <si>
    <t>・内訳書は、入札書と同封すること（内訳書を添付していない入札書は、無効とする。）。</t>
    <rPh sb="1" eb="4">
      <t>ウチワケショ</t>
    </rPh>
    <rPh sb="6" eb="8">
      <t>ニュウサツ</t>
    </rPh>
    <rPh sb="8" eb="9">
      <t>ショ</t>
    </rPh>
    <rPh sb="10" eb="12">
      <t>ドウフウ</t>
    </rPh>
    <rPh sb="17" eb="20">
      <t>ウチワケショ</t>
    </rPh>
    <rPh sb="21" eb="23">
      <t>テンプ</t>
    </rPh>
    <rPh sb="28" eb="30">
      <t>ニュウサツ</t>
    </rPh>
    <rPh sb="30" eb="31">
      <t>ショ</t>
    </rPh>
    <rPh sb="33" eb="35">
      <t>ムコウ</t>
    </rPh>
    <phoneticPr fontId="19"/>
  </si>
  <si>
    <t>・電気を使用しない月の基本料金（従量電灯Ａを除く。）は、半額とする。</t>
    <rPh sb="1" eb="3">
      <t>デンキ</t>
    </rPh>
    <rPh sb="4" eb="6">
      <t>シヨウ</t>
    </rPh>
    <rPh sb="9" eb="10">
      <t>ツキ</t>
    </rPh>
    <rPh sb="11" eb="13">
      <t>キホン</t>
    </rPh>
    <rPh sb="13" eb="15">
      <t>リョウキン</t>
    </rPh>
    <rPh sb="16" eb="18">
      <t>ジュウリョウ</t>
    </rPh>
    <rPh sb="18" eb="20">
      <t>デントウ</t>
    </rPh>
    <rPh sb="22" eb="23">
      <t>ノゾ</t>
    </rPh>
    <rPh sb="28" eb="30">
      <t>ハンガク</t>
    </rPh>
    <phoneticPr fontId="2"/>
  </si>
  <si>
    <t>・基本料金単価及び電力量料金単価は、小数第二位まで入力すること。</t>
    <rPh sb="1" eb="3">
      <t>キホン</t>
    </rPh>
    <rPh sb="3" eb="5">
      <t>リョウキン</t>
    </rPh>
    <rPh sb="5" eb="7">
      <t>タンカ</t>
    </rPh>
    <rPh sb="7" eb="8">
      <t>オヨ</t>
    </rPh>
    <rPh sb="9" eb="11">
      <t>デンリョク</t>
    </rPh>
    <rPh sb="11" eb="12">
      <t>リョウ</t>
    </rPh>
    <rPh sb="12" eb="14">
      <t>リョウキン</t>
    </rPh>
    <rPh sb="14" eb="16">
      <t>タンカ</t>
    </rPh>
    <rPh sb="18" eb="20">
      <t>ショウスウ</t>
    </rPh>
    <rPh sb="20" eb="21">
      <t>ダイ</t>
    </rPh>
    <rPh sb="21" eb="22">
      <t>ニ</t>
    </rPh>
    <rPh sb="22" eb="23">
      <t>クライ</t>
    </rPh>
    <rPh sb="25" eb="27">
      <t>ニュウリョク</t>
    </rPh>
    <phoneticPr fontId="2"/>
  </si>
  <si>
    <t>・【年額】入札書記載金額（黄色いセル）の金額を入札書へ記載すること。</t>
    <rPh sb="2" eb="4">
      <t>ネンガク</t>
    </rPh>
    <rPh sb="5" eb="7">
      <t>ニュウサツ</t>
    </rPh>
    <rPh sb="7" eb="8">
      <t>ショ</t>
    </rPh>
    <rPh sb="8" eb="10">
      <t>キサイ</t>
    </rPh>
    <rPh sb="10" eb="12">
      <t>キンガク</t>
    </rPh>
    <rPh sb="13" eb="15">
      <t>キイロ</t>
    </rPh>
    <rPh sb="20" eb="22">
      <t>キンガク</t>
    </rPh>
    <rPh sb="23" eb="25">
      <t>ニュウサツ</t>
    </rPh>
    <rPh sb="25" eb="26">
      <t>ショ</t>
    </rPh>
    <rPh sb="27" eb="29">
      <t>キサイ</t>
    </rPh>
    <phoneticPr fontId="2"/>
  </si>
  <si>
    <t>・対象施設及び各施設の電気の使用状況は、別紙１のとおり</t>
    <rPh sb="1" eb="3">
      <t>タイショウ</t>
    </rPh>
    <rPh sb="3" eb="5">
      <t>シセツ</t>
    </rPh>
    <rPh sb="5" eb="6">
      <t>オヨ</t>
    </rPh>
    <rPh sb="7" eb="10">
      <t>カクシセツ</t>
    </rPh>
    <rPh sb="11" eb="13">
      <t>デンキ</t>
    </rPh>
    <rPh sb="14" eb="16">
      <t>シヨウ</t>
    </rPh>
    <rPh sb="16" eb="18">
      <t>ジョウキョウ</t>
    </rPh>
    <rPh sb="20" eb="22">
      <t>ベッシ</t>
    </rPh>
    <phoneticPr fontId="2"/>
  </si>
  <si>
    <t>・入札書に添付する明細書は、この様式又は当該様式を参考に作成した任意様式とする。</t>
    <rPh sb="18" eb="19">
      <t>マタ</t>
    </rPh>
    <rPh sb="28" eb="30">
      <t>サクセイ</t>
    </rPh>
    <phoneticPr fontId="2"/>
  </si>
  <si>
    <t>・入札書に記載された金額に当該金額の100分の10に相当する額を加算した金額（１円未満の端数があるときは、その端数金額を切り捨てた金額）をもって</t>
    <phoneticPr fontId="2"/>
  </si>
  <si>
    <t>　落札金額とするので、入札者は、消費税法（昭和63年法律第108号）に係る課税事業者であるか免税事業者であるかを問わず、見積もった契約希望金額の</t>
    <phoneticPr fontId="2"/>
  </si>
  <si>
    <t>　110分の100に相当する金額を入札書に記載すること。</t>
    <phoneticPr fontId="2"/>
  </si>
  <si>
    <t>・入札内訳書及び契約種別ごとの一覧表を提出すること。</t>
    <rPh sb="6" eb="7">
      <t>オヨ</t>
    </rPh>
    <rPh sb="8" eb="10">
      <t>ケイヤク</t>
    </rPh>
    <rPh sb="10" eb="12">
      <t>シュベツ</t>
    </rPh>
    <rPh sb="15" eb="18">
      <t>イチランヒョウ</t>
    </rPh>
    <rPh sb="19" eb="21">
      <t>テイシュツ</t>
    </rPh>
    <phoneticPr fontId="2"/>
  </si>
  <si>
    <t>・入札書の入札金額と上記の入札書記載金額（税抜き金額）の金額が一致すること。</t>
    <rPh sb="1" eb="3">
      <t>ニュウサツ</t>
    </rPh>
    <rPh sb="3" eb="4">
      <t>ショ</t>
    </rPh>
    <rPh sb="5" eb="7">
      <t>ニュウサツ</t>
    </rPh>
    <rPh sb="7" eb="9">
      <t>キンガク</t>
    </rPh>
    <rPh sb="10" eb="12">
      <t>ジョウキ</t>
    </rPh>
    <rPh sb="13" eb="15">
      <t>ニュウサツ</t>
    </rPh>
    <rPh sb="15" eb="16">
      <t>ショ</t>
    </rPh>
    <rPh sb="16" eb="18">
      <t>キサイ</t>
    </rPh>
    <rPh sb="18" eb="19">
      <t>キン</t>
    </rPh>
    <rPh sb="19" eb="20">
      <t>ガク</t>
    </rPh>
    <rPh sb="21" eb="22">
      <t>ゼイ</t>
    </rPh>
    <rPh sb="22" eb="23">
      <t>ヌ</t>
    </rPh>
    <rPh sb="24" eb="26">
      <t>キンガク</t>
    </rPh>
    <rPh sb="28" eb="30">
      <t>キンガク</t>
    </rPh>
    <rPh sb="31" eb="33">
      <t>イッチ</t>
    </rPh>
    <phoneticPr fontId="19"/>
  </si>
  <si>
    <t>・記載する基本料金及び各単価には、消費税及び地方消費税相当額を含む金額を記入すること。</t>
    <rPh sb="5" eb="7">
      <t>キホン</t>
    </rPh>
    <rPh sb="7" eb="9">
      <t>リョウキン</t>
    </rPh>
    <rPh sb="11" eb="12">
      <t>カク</t>
    </rPh>
    <rPh sb="12" eb="14">
      <t>タンカ</t>
    </rPh>
    <phoneticPr fontId="2"/>
  </si>
  <si>
    <t>備考　１　基本料金入札単価及び電力量料金入札単価は、少数第二位まで設定することができる。
　　　２　各月の基本料金及び電力量料金の合計額に１円未満の端数があるときは、その全部を切り捨てた額とする。
　　　３　各月の入札単価は、消費税及び地方消費税相当分を含むものとし、税率は全て10％とする。
　　　４　全く電気を使用しない月の基本料金は、半額とする。
　　　５　燃料費調整額、再生可能エネルギー発電促進賦課金は、考慮しないものとする。
　　　６　特別な割引等がある場合は、【特別な割引等③】に入力し、内容について下記特記事項に記載すること。
　　　７　使用電力量のうち最初の120kWhまでを第１段階料金、121kWhから300kWhまでを第２段階料金、301kWh以上を第３段階料金とする。</t>
    <rPh sb="0" eb="2">
      <t>ビコウ</t>
    </rPh>
    <rPh sb="5" eb="7">
      <t>キホン</t>
    </rPh>
    <rPh sb="7" eb="9">
      <t>リョウキン</t>
    </rPh>
    <rPh sb="9" eb="11">
      <t>ニュウサツ</t>
    </rPh>
    <rPh sb="11" eb="13">
      <t>タンカ</t>
    </rPh>
    <rPh sb="13" eb="14">
      <t>オヨ</t>
    </rPh>
    <rPh sb="15" eb="17">
      <t>デンリョク</t>
    </rPh>
    <rPh sb="17" eb="18">
      <t>リョウ</t>
    </rPh>
    <rPh sb="18" eb="20">
      <t>リョウキン</t>
    </rPh>
    <rPh sb="20" eb="22">
      <t>ニュウサツ</t>
    </rPh>
    <rPh sb="22" eb="24">
      <t>タンカ</t>
    </rPh>
    <rPh sb="26" eb="28">
      <t>ショウスウ</t>
    </rPh>
    <rPh sb="28" eb="29">
      <t>ダイ</t>
    </rPh>
    <rPh sb="29" eb="31">
      <t>２イ</t>
    </rPh>
    <rPh sb="33" eb="35">
      <t>セッテイ</t>
    </rPh>
    <rPh sb="50" eb="52">
      <t>カクツキ</t>
    </rPh>
    <rPh sb="53" eb="55">
      <t>キホン</t>
    </rPh>
    <rPh sb="55" eb="57">
      <t>リョウキン</t>
    </rPh>
    <rPh sb="57" eb="58">
      <t>オヨ</t>
    </rPh>
    <rPh sb="59" eb="61">
      <t>デンリョク</t>
    </rPh>
    <rPh sb="61" eb="62">
      <t>リョウ</t>
    </rPh>
    <rPh sb="62" eb="64">
      <t>リョウキン</t>
    </rPh>
    <rPh sb="65" eb="67">
      <t>ゴウケイ</t>
    </rPh>
    <rPh sb="67" eb="68">
      <t>ガク</t>
    </rPh>
    <rPh sb="70" eb="71">
      <t>エン</t>
    </rPh>
    <rPh sb="71" eb="73">
      <t>ミマン</t>
    </rPh>
    <rPh sb="74" eb="76">
      <t>ハスウ</t>
    </rPh>
    <rPh sb="85" eb="87">
      <t>ゼンブ</t>
    </rPh>
    <rPh sb="88" eb="89">
      <t>キ</t>
    </rPh>
    <rPh sb="90" eb="91">
      <t>ス</t>
    </rPh>
    <rPh sb="93" eb="94">
      <t>ガク</t>
    </rPh>
    <rPh sb="104" eb="106">
      <t>カクツキ</t>
    </rPh>
    <rPh sb="107" eb="109">
      <t>ニュウサツ</t>
    </rPh>
    <rPh sb="109" eb="111">
      <t>タンカ</t>
    </rPh>
    <rPh sb="113" eb="116">
      <t>ショウヒゼイ</t>
    </rPh>
    <rPh sb="116" eb="117">
      <t>オヨ</t>
    </rPh>
    <rPh sb="118" eb="120">
      <t>チホウ</t>
    </rPh>
    <rPh sb="120" eb="123">
      <t>ショウヒゼイ</t>
    </rPh>
    <rPh sb="123" eb="126">
      <t>ソウトウブン</t>
    </rPh>
    <rPh sb="127" eb="128">
      <t>フク</t>
    </rPh>
    <rPh sb="134" eb="136">
      <t>ゼイリツ</t>
    </rPh>
    <rPh sb="137" eb="138">
      <t>スベ</t>
    </rPh>
    <rPh sb="277" eb="279">
      <t>シヨウ</t>
    </rPh>
    <rPh sb="279" eb="281">
      <t>デンリョク</t>
    </rPh>
    <rPh sb="281" eb="282">
      <t>リョウ</t>
    </rPh>
    <rPh sb="285" eb="287">
      <t>サイショ</t>
    </rPh>
    <rPh sb="297" eb="298">
      <t>ダイ</t>
    </rPh>
    <rPh sb="299" eb="301">
      <t>ダンカイ</t>
    </rPh>
    <rPh sb="301" eb="303">
      <t>リョウキン</t>
    </rPh>
    <rPh sb="321" eb="322">
      <t>ダイ</t>
    </rPh>
    <rPh sb="323" eb="325">
      <t>ダンカイ</t>
    </rPh>
    <rPh sb="325" eb="327">
      <t>リョウキン</t>
    </rPh>
    <rPh sb="334" eb="336">
      <t>イジョウ</t>
    </rPh>
    <rPh sb="337" eb="338">
      <t>ダイ</t>
    </rPh>
    <rPh sb="339" eb="341">
      <t>ダンカイ</t>
    </rPh>
    <rPh sb="341" eb="343">
      <t>リョウキン</t>
    </rPh>
    <phoneticPr fontId="6"/>
  </si>
  <si>
    <t>備考　１　基本料金入札単価及び電力量料金入札単価は、少数第二位まで設定することができる。
　　　２　各月の基本料金及び電力量料金の合計額に１円未満の端数があるときは、その全部を切り捨てた額とする。
　　　３　各月の入札単価は、消費税及び地方消費税相当分を含むものとし、税率は全て10％とする。
　　　４　全く電気を使用しない月の基本料金は、半額とする。
　　　５　燃料費調整額、再生可能エネルギー発電促進賦課金は、考慮しないものとする。
　　　６　特別な割引等がある場合は、【特別な割引等③】に入力し、内容について下記特記事項に記載すること。
　　　７　使用電力量のうち最初の120kWhまでを第１段階料金、121kWhから300kWhまでを第２段階料金、301kWh以上を第３段階料金とする。</t>
    <rPh sb="0" eb="2">
      <t>ビコウ</t>
    </rPh>
    <rPh sb="5" eb="7">
      <t>キホン</t>
    </rPh>
    <rPh sb="7" eb="9">
      <t>リョウキン</t>
    </rPh>
    <rPh sb="9" eb="11">
      <t>ニュウサツ</t>
    </rPh>
    <rPh sb="11" eb="13">
      <t>タンカ</t>
    </rPh>
    <rPh sb="13" eb="14">
      <t>オヨ</t>
    </rPh>
    <rPh sb="15" eb="17">
      <t>デンリョク</t>
    </rPh>
    <rPh sb="17" eb="18">
      <t>リョウ</t>
    </rPh>
    <rPh sb="18" eb="20">
      <t>リョウキン</t>
    </rPh>
    <rPh sb="20" eb="22">
      <t>ニュウサツ</t>
    </rPh>
    <rPh sb="22" eb="24">
      <t>タンカ</t>
    </rPh>
    <rPh sb="26" eb="28">
      <t>ショウスウ</t>
    </rPh>
    <rPh sb="28" eb="29">
      <t>ダイ</t>
    </rPh>
    <rPh sb="29" eb="31">
      <t>２イ</t>
    </rPh>
    <rPh sb="33" eb="35">
      <t>セッテイ</t>
    </rPh>
    <rPh sb="50" eb="52">
      <t>カクツキ</t>
    </rPh>
    <rPh sb="53" eb="55">
      <t>キホン</t>
    </rPh>
    <rPh sb="55" eb="57">
      <t>リョウキン</t>
    </rPh>
    <rPh sb="57" eb="58">
      <t>オヨ</t>
    </rPh>
    <rPh sb="59" eb="61">
      <t>デンリョク</t>
    </rPh>
    <rPh sb="61" eb="62">
      <t>リョウ</t>
    </rPh>
    <rPh sb="62" eb="64">
      <t>リョウキン</t>
    </rPh>
    <rPh sb="65" eb="67">
      <t>ゴウケイ</t>
    </rPh>
    <rPh sb="67" eb="68">
      <t>ガク</t>
    </rPh>
    <rPh sb="70" eb="71">
      <t>エン</t>
    </rPh>
    <rPh sb="71" eb="73">
      <t>ミマン</t>
    </rPh>
    <rPh sb="74" eb="76">
      <t>ハスウ</t>
    </rPh>
    <rPh sb="85" eb="87">
      <t>ゼンブ</t>
    </rPh>
    <rPh sb="88" eb="89">
      <t>キ</t>
    </rPh>
    <rPh sb="90" eb="91">
      <t>ス</t>
    </rPh>
    <rPh sb="93" eb="94">
      <t>ガク</t>
    </rPh>
    <rPh sb="104" eb="106">
      <t>カクツキ</t>
    </rPh>
    <rPh sb="107" eb="109">
      <t>ニュウサツ</t>
    </rPh>
    <rPh sb="109" eb="111">
      <t>タンカ</t>
    </rPh>
    <rPh sb="113" eb="116">
      <t>ショウヒゼイ</t>
    </rPh>
    <rPh sb="116" eb="117">
      <t>オヨ</t>
    </rPh>
    <rPh sb="118" eb="120">
      <t>チホウ</t>
    </rPh>
    <rPh sb="120" eb="123">
      <t>ショウヒゼイ</t>
    </rPh>
    <rPh sb="123" eb="126">
      <t>ソウトウブン</t>
    </rPh>
    <rPh sb="127" eb="128">
      <t>フク</t>
    </rPh>
    <rPh sb="134" eb="136">
      <t>ゼイリツ</t>
    </rPh>
    <rPh sb="137" eb="138">
      <t>スベ</t>
    </rPh>
    <rPh sb="207" eb="209">
      <t>コウリョ</t>
    </rPh>
    <phoneticPr fontId="6"/>
  </si>
  <si>
    <t>需要場所</t>
    <phoneticPr fontId="15"/>
  </si>
  <si>
    <t>施設名</t>
    <rPh sb="0" eb="3">
      <t>シセツメイ</t>
    </rPh>
    <phoneticPr fontId="15"/>
  </si>
  <si>
    <t>特別な割引等</t>
    <rPh sb="0" eb="2">
      <t>トクベツ</t>
    </rPh>
    <rPh sb="3" eb="5">
      <t>ワリビキ</t>
    </rPh>
    <rPh sb="5" eb="6">
      <t>ナド</t>
    </rPh>
    <phoneticPr fontId="2"/>
  </si>
  <si>
    <t>年間総計</t>
    <rPh sb="0" eb="2">
      <t>ネンカン</t>
    </rPh>
    <rPh sb="2" eb="4">
      <t>ソウケイ</t>
    </rPh>
    <phoneticPr fontId="6"/>
  </si>
  <si>
    <t>低圧電力/東京低圧電力</t>
    <rPh sb="0" eb="2">
      <t>テイアツ</t>
    </rPh>
    <rPh sb="2" eb="4">
      <t>デンリョク</t>
    </rPh>
    <rPh sb="5" eb="7">
      <t>トウキョウ</t>
    </rPh>
    <phoneticPr fontId="2"/>
  </si>
  <si>
    <t>従量電灯Ｂ/東京従量電灯Ｂ</t>
    <rPh sb="6" eb="8">
      <t>トウキョウ</t>
    </rPh>
    <phoneticPr fontId="2"/>
  </si>
  <si>
    <t>従量電灯Ｃ/東京従量電灯Ｃ</t>
    <rPh sb="6" eb="8">
      <t>トウキョウ</t>
    </rPh>
    <phoneticPr fontId="2"/>
  </si>
  <si>
    <t>元総社第五地下</t>
  </si>
  <si>
    <t>道の駅地下ポンプ場</t>
  </si>
  <si>
    <t>田口第二地下ポンプ場</t>
  </si>
  <si>
    <t>荻窪地下ポンプ場</t>
  </si>
  <si>
    <t>稲里第１ポンプ場</t>
  </si>
  <si>
    <t>横引第１ポンプ場</t>
  </si>
  <si>
    <t>横引第２ポンプ場</t>
  </si>
  <si>
    <t>横引第３ポンプ場</t>
  </si>
  <si>
    <t>横引第４ポンプ場</t>
  </si>
  <si>
    <t>横引第５ポンプ場</t>
  </si>
  <si>
    <t>横引第６ポンプ場</t>
  </si>
  <si>
    <t>横引第７ポンプ場</t>
  </si>
  <si>
    <t>横引第８．９ポンプ場</t>
  </si>
  <si>
    <t>横引第１０ポンプ場</t>
  </si>
  <si>
    <t>荒北第１－１ポンプ場</t>
  </si>
  <si>
    <t>荒北第１－２ポンプ場</t>
  </si>
  <si>
    <t>荒北第１－３ポンプ場</t>
  </si>
  <si>
    <t>荒北第１－４ポンプ場</t>
  </si>
  <si>
    <t>荒北第１－５ポンプ場</t>
  </si>
  <si>
    <t>荒北第１－６ポンプ場</t>
  </si>
  <si>
    <t>荒北第１－７ポンプ場</t>
  </si>
  <si>
    <t>荒北第１－８ポンプ場</t>
  </si>
  <si>
    <t>荒北第１－９ポンプ場</t>
  </si>
  <si>
    <t>荒北第１－１０ポンプ場</t>
  </si>
  <si>
    <t>荒北第１－１１ポンプ場</t>
  </si>
  <si>
    <t>荒北第２－１ポンプ場</t>
  </si>
  <si>
    <t>荒北第２－２ポンプ場</t>
  </si>
  <si>
    <t>荒北第２－３ポンプ場</t>
  </si>
  <si>
    <t>荒北第２－４ポンプ場</t>
  </si>
  <si>
    <t>荒北第２－５ポンプ場</t>
  </si>
  <si>
    <t>荒北第２－６ポンプ場</t>
  </si>
  <si>
    <t>荒北第２－７ポンプ場</t>
  </si>
  <si>
    <t>荒北第２－８ポンプ場</t>
  </si>
  <si>
    <t>荒北第２－９ポンプ場</t>
  </si>
  <si>
    <t>荒北第２－１０ポンプ場</t>
  </si>
  <si>
    <t>荒北第２－１１ポンプ場</t>
  </si>
  <si>
    <t>込皆戸第１ポンプ場</t>
  </si>
  <si>
    <t>込皆戸第２ポンプ場</t>
  </si>
  <si>
    <t>込皆戸第３ポンプ場</t>
  </si>
  <si>
    <t>込皆戸第４ポンプ場</t>
  </si>
  <si>
    <t>込皆戸第５ポンプ場</t>
  </si>
  <si>
    <t>込皆戸第６ポンプ場</t>
  </si>
  <si>
    <t>込皆戸第７ポンプ場</t>
  </si>
  <si>
    <t>込皆戸第８ポンプ場</t>
  </si>
  <si>
    <t>込皆戸第９ポンプ場</t>
  </si>
  <si>
    <t>込皆戸第１０ポンプ場</t>
  </si>
  <si>
    <t>込皆戸第１１ポンプ場</t>
  </si>
  <si>
    <t>込皆戸第１２ポンプ場</t>
  </si>
  <si>
    <t>込皆戸第１３ポンプ場</t>
  </si>
  <si>
    <t>込皆戸第１４ポンプ場</t>
  </si>
  <si>
    <t>今井第１ポンプ場</t>
  </si>
  <si>
    <t>今井第２ポンプ場</t>
  </si>
  <si>
    <t>今井第３ポンプ場</t>
  </si>
  <si>
    <t>今井第４ポンプ場</t>
  </si>
  <si>
    <t>市之木場処理施設</t>
  </si>
  <si>
    <t>市之木場第１ポンプ場</t>
  </si>
  <si>
    <t>市之木場第３ポンプ場</t>
  </si>
  <si>
    <t>市之木場第４ポンプ場</t>
  </si>
  <si>
    <t>市之木場第５ポンプ場</t>
  </si>
  <si>
    <t>市之木場第６ポンプ場</t>
  </si>
  <si>
    <t>市之木場第７ポンプ場</t>
  </si>
  <si>
    <t>市之木場第８ポンプ場</t>
  </si>
  <si>
    <t>市之木場第１０ポンプ場</t>
  </si>
  <si>
    <t>上増田第１ポンプ場</t>
  </si>
  <si>
    <t>上増田第２ポンプ場</t>
  </si>
  <si>
    <t>新屋第１ポンプ場</t>
  </si>
  <si>
    <t>新屋第２ポンプ場</t>
  </si>
  <si>
    <t>新屋第３ポンプ場</t>
  </si>
  <si>
    <t>新屋第４ポンプ場</t>
  </si>
  <si>
    <t>新屋第５ポンプ場</t>
  </si>
  <si>
    <t>新屋第６ポンプ場</t>
  </si>
  <si>
    <t>新屋第７ポンプ場</t>
  </si>
  <si>
    <t>新屋第８ポンプ場</t>
  </si>
  <si>
    <t>新屋第９ポンプ場</t>
  </si>
  <si>
    <t>新屋第１０ポンプ場</t>
  </si>
  <si>
    <t>石井処理施設</t>
  </si>
  <si>
    <t>石井第１ポンプ場</t>
  </si>
  <si>
    <t>石井第２ポンプ場</t>
  </si>
  <si>
    <t>石井第３ポンプ場</t>
  </si>
  <si>
    <t>石井第４ポンプ場</t>
  </si>
  <si>
    <t>石井第６ポンプ場</t>
  </si>
  <si>
    <t>石井第７ポンプ場</t>
  </si>
  <si>
    <t>石井第８ポンプ場</t>
  </si>
  <si>
    <t>石井第１０ポンプ場</t>
  </si>
  <si>
    <t>石井第１１ポンプ場</t>
  </si>
  <si>
    <t>石井第１２ポンプ場</t>
  </si>
  <si>
    <t>石井第１３ポンプ場</t>
  </si>
  <si>
    <t>大室第１ポンプ場</t>
  </si>
  <si>
    <t>大室第２ポンプ場</t>
  </si>
  <si>
    <t>大室第３ポンプ場</t>
  </si>
  <si>
    <t>大室第４ポンプ場</t>
  </si>
  <si>
    <t>大室第５ポンプ場</t>
  </si>
  <si>
    <t>大室第６ポンプ場</t>
  </si>
  <si>
    <t>大室第７ポンプ場</t>
  </si>
  <si>
    <t>大室第８．９ポンプ場</t>
  </si>
  <si>
    <t>大室第１０ポンプ場</t>
  </si>
  <si>
    <t>大室第１１ポンプ場</t>
  </si>
  <si>
    <t>大室第１２ポンプ場</t>
  </si>
  <si>
    <t>大室第１３ポンプ場</t>
  </si>
  <si>
    <t>大室第１４ポンプ場</t>
  </si>
  <si>
    <t>大室第１５ポンプ場</t>
  </si>
  <si>
    <t>大室第１６ポンプ場</t>
  </si>
  <si>
    <t>大室第１８ポンプ場</t>
  </si>
  <si>
    <t>大室第１９ポンプ場</t>
  </si>
  <si>
    <t>大室第２０ポンプ場</t>
  </si>
  <si>
    <t>二之宮第１ポンプ場</t>
  </si>
  <si>
    <t>二之宮第２ポンプ場</t>
  </si>
  <si>
    <t>二之宮第３ポンプ場</t>
  </si>
  <si>
    <t>二之宮第４ポンプ場</t>
  </si>
  <si>
    <t>二之宮第５ポンプ場</t>
  </si>
  <si>
    <t>二之宮第６ポンプ場</t>
  </si>
  <si>
    <t>二之宮第７ポンプ場</t>
  </si>
  <si>
    <t>二之宮第８ポンプ場</t>
  </si>
  <si>
    <t>二之宮第９ポンプ場</t>
  </si>
  <si>
    <t>二之宮第１０ポンプ場</t>
  </si>
  <si>
    <t>馬場処理施設</t>
  </si>
  <si>
    <t>馬場第１ポンプ場</t>
  </si>
  <si>
    <t>白川東第１ポンプ場</t>
  </si>
  <si>
    <t>白川東第２ポンプ場</t>
  </si>
  <si>
    <t>白川東第３ポンプ場</t>
  </si>
  <si>
    <t>白川東第４ポンプ場</t>
  </si>
  <si>
    <t>白川東第５ポンプ場</t>
  </si>
  <si>
    <t>白川東第６ポンプ場</t>
  </si>
  <si>
    <t>白川東第７ポンプ場</t>
  </si>
  <si>
    <t>白川東第８ポンプ場</t>
  </si>
  <si>
    <t>白川東第９ポンプ場</t>
  </si>
  <si>
    <t>白川東第１０ポンプ場</t>
  </si>
  <si>
    <t>白川東第１１ポンプ場</t>
  </si>
  <si>
    <t>白川東第１２ポンプ場</t>
  </si>
  <si>
    <t>白川東第１３ポンプ場</t>
  </si>
  <si>
    <t>白川東第１４ポンプ場</t>
  </si>
  <si>
    <t>白川東第１５ポンプ場</t>
  </si>
  <si>
    <t>樋越第１．２ポンプ場</t>
  </si>
  <si>
    <t>樋越第３ポンプ場</t>
  </si>
  <si>
    <t>樋越第５．６ポンプ場</t>
  </si>
  <si>
    <t>樋越第７ポンプ場</t>
  </si>
  <si>
    <t>樋越第８ポンプ場</t>
  </si>
  <si>
    <t>樋越第９ポンプ場</t>
  </si>
  <si>
    <t>樋越第１０ポンプ場</t>
  </si>
  <si>
    <t>富士見東部第１ポンプ場</t>
  </si>
  <si>
    <t>富士見東部第２ポンプ場</t>
  </si>
  <si>
    <t>富士見東部第３ポンプ場</t>
  </si>
  <si>
    <t>富士見東部第７ポンプ場</t>
  </si>
  <si>
    <t>富士見東部第８ポンプ場</t>
  </si>
  <si>
    <t>富士見東部第９ポンプ場</t>
  </si>
  <si>
    <t>富士見東部第１０ポンプ場</t>
  </si>
  <si>
    <t>米野第１．２ポンプ場</t>
  </si>
  <si>
    <t>米野第３ポンプ場</t>
  </si>
  <si>
    <t>群馬県前橋市苗ヶ島町８８番</t>
  </si>
  <si>
    <t>群馬県前橋市田口町１３６９－３</t>
  </si>
  <si>
    <t>群馬県前橋市粕川町新屋３７４</t>
  </si>
  <si>
    <t>群馬県前橋市富士見町横室８９４</t>
  </si>
  <si>
    <t>群馬県前橋市富士見町横室８８８－６</t>
  </si>
  <si>
    <t>群馬県前橋市富士見町引田１１</t>
  </si>
  <si>
    <t>群馬県前橋市富士見町横室７８６</t>
  </si>
  <si>
    <t>群馬県前橋市富士見町原之郷１８７８－３</t>
  </si>
  <si>
    <t>群馬県前橋市富士見町原之郷２３３－３</t>
  </si>
  <si>
    <t>群馬県前橋市富士見町原之郷５５２</t>
  </si>
  <si>
    <t>群馬県前橋市富士見町原之郷１８２</t>
  </si>
  <si>
    <t>群馬県前橋市富士見町原之郷５５－１</t>
  </si>
  <si>
    <t>群馬県前橋市荒子町８８３</t>
  </si>
  <si>
    <t>群馬県前橋市荒子町５５０－１１</t>
  </si>
  <si>
    <t>群馬県前橋市荒子町６２７</t>
  </si>
  <si>
    <t>群馬県前橋市下大屋町５１７</t>
  </si>
  <si>
    <t>群馬県前橋市下大屋町３１３－６</t>
  </si>
  <si>
    <t>群馬県前橋市下大屋町２４０－２</t>
  </si>
  <si>
    <t>群馬県前橋市下大屋町３０－１</t>
  </si>
  <si>
    <t>群馬県前橋市泉沢町９９５－７</t>
  </si>
  <si>
    <t>群馬県前橋市泉沢町９０５</t>
  </si>
  <si>
    <t>群馬県前橋市下大屋町２８８</t>
  </si>
  <si>
    <t>群馬県前橋市荒子町１２７９－２５</t>
  </si>
  <si>
    <t>群馬県前橋市荒口町３９６－２</t>
  </si>
  <si>
    <t>群馬県前橋市荒口町２９９－３</t>
  </si>
  <si>
    <t>群馬県前橋市荒口町１０８－２</t>
  </si>
  <si>
    <t>群馬県前橋市荒口町７２３－１</t>
  </si>
  <si>
    <t>群馬県前橋市荒口町８５７</t>
  </si>
  <si>
    <t>群馬県前橋市荒口町１３０６</t>
  </si>
  <si>
    <t>群馬県前橋市泉沢町３９７－２</t>
  </si>
  <si>
    <t>群馬県前橋市泉沢町６３</t>
  </si>
  <si>
    <t>群馬県前橋市荒口町７９４－２</t>
  </si>
  <si>
    <t>群馬県前橋市泉沢町３４５－２</t>
  </si>
  <si>
    <t>群馬県前橋市泉沢町２７０</t>
  </si>
  <si>
    <t>群馬県前橋市粕川町込皆戸５７</t>
  </si>
  <si>
    <t>群馬県前橋市粕川町込皆戸９３－５</t>
  </si>
  <si>
    <t>群馬県前橋市粕川町込皆戸１９５－２</t>
  </si>
  <si>
    <t>群馬県前橋市粕川町込皆戸２０５</t>
  </si>
  <si>
    <t>群馬県前橋市粕川町込皆戸２１９－３</t>
  </si>
  <si>
    <t>群馬県前橋市粕川町込皆戸１７７－１</t>
  </si>
  <si>
    <t>群馬県前橋市粕川町込皆戸４７４</t>
  </si>
  <si>
    <t>群馬県前橋市粕川町込皆戸４３１－２</t>
  </si>
  <si>
    <t>群馬県前橋市粕川町込皆戸２４８－２２</t>
  </si>
  <si>
    <t>群馬県前橋市粕川町込皆戸２７５－２０</t>
  </si>
  <si>
    <t>群馬県前橋市粕川町込皆戸３５９－３</t>
  </si>
  <si>
    <t>群馬県前橋市粕川町込皆戸１５３５－３</t>
  </si>
  <si>
    <t>群馬県前橋市粕川町深津１９３８－２３</t>
  </si>
  <si>
    <t>群馬県前橋市粕川町込皆戸１９３８－４１</t>
  </si>
  <si>
    <t>群馬県前橋市今井町４１４－１</t>
  </si>
  <si>
    <t>群馬県前橋市二之宮町１２４５－２</t>
  </si>
  <si>
    <t>群馬県前橋市今井町１４７</t>
  </si>
  <si>
    <t>群馬県前橋市二之宮町６２５－１２</t>
  </si>
  <si>
    <t>群馬県前橋市富士見町引田１０２</t>
  </si>
  <si>
    <t>群馬県前橋市富士見町山口７６－６</t>
  </si>
  <si>
    <t>群馬県前橋市富士見町山口２４２－１</t>
  </si>
  <si>
    <t>群馬県前橋市富士見町山口２１７－１</t>
  </si>
  <si>
    <t>群馬県前橋市富士見町山口３５５－２</t>
  </si>
  <si>
    <t>群馬県前橋市富士見町市之木場３３２－１１</t>
  </si>
  <si>
    <t>群馬県前橋市富士見町市之木場２５２－４</t>
  </si>
  <si>
    <t>群馬県前橋市富士見町市之木場４８－２</t>
  </si>
  <si>
    <t>群馬県前橋市富士見町漆窪２０２</t>
  </si>
  <si>
    <t>群馬県前橋市上増田町６６１－２</t>
  </si>
  <si>
    <t>群馬県前橋市笂井町６６８－１</t>
  </si>
  <si>
    <t>群馬県前橋市粕川町新屋５８２－１</t>
  </si>
  <si>
    <t>群馬県前橋市粕川町新屋６３４－２</t>
  </si>
  <si>
    <t>群馬県前橋市粕川町込皆戸５３４</t>
  </si>
  <si>
    <t>群馬県前橋市粕川町女渕１４８６－２</t>
  </si>
  <si>
    <t>群馬県前橋市粕川町新屋７９－４</t>
  </si>
  <si>
    <t>群馬県前橋市粕川町新屋２３４－２</t>
  </si>
  <si>
    <t>群馬県前橋市粕川町新屋１９１－１</t>
  </si>
  <si>
    <t>群馬県前橋市粕川町女渕１４１１－１</t>
  </si>
  <si>
    <t>群馬県前橋市粕川町女渕１４０５－２</t>
  </si>
  <si>
    <t>群馬県前橋市粕川町新屋６８８－２</t>
  </si>
  <si>
    <t>群馬県前橋市富士見町石井２６２</t>
  </si>
  <si>
    <t>群馬県前橋市富士見町石井１８１６－２</t>
  </si>
  <si>
    <t>群馬県前橋市富士見町石井１８３８－９</t>
  </si>
  <si>
    <t>群馬県前橋市富士見町石井１８３７－１</t>
  </si>
  <si>
    <t>群馬県前橋市富士見町赤城山２６</t>
  </si>
  <si>
    <t>群馬県前橋市富士見町石井２１５６－１５</t>
  </si>
  <si>
    <t>群馬県前橋市富士見町石井１４２５－１</t>
  </si>
  <si>
    <t>群馬県前橋市富士見町石井４７３－２</t>
  </si>
  <si>
    <t>群馬県前橋市富士見町石井５２</t>
  </si>
  <si>
    <t>群馬県前橋市富士見町石井２４７</t>
  </si>
  <si>
    <t>群馬県前橋市富士見町石井１８２－１</t>
  </si>
  <si>
    <t>群馬県前橋市富士見町石井２１１３－２</t>
  </si>
  <si>
    <t>群馬県前橋市西大室町１６９１－１</t>
  </si>
  <si>
    <t>群馬県前橋市神沢の森１２４－２</t>
  </si>
  <si>
    <t>群馬県前橋市西大室町２２７</t>
  </si>
  <si>
    <t>群馬県前橋市西大室町２４４－２</t>
  </si>
  <si>
    <t>群馬県前橋市西大室町２７１－４</t>
  </si>
  <si>
    <t>群馬県前橋市西大室町１６４６－２</t>
  </si>
  <si>
    <t>群馬県前橋市西大室町１２６７</t>
  </si>
  <si>
    <t>群馬県前橋市西大室町１２０５</t>
  </si>
  <si>
    <t>群馬県前橋市西大室町２４４６－１</t>
  </si>
  <si>
    <t>群馬県前橋市西大室町６０５－２</t>
  </si>
  <si>
    <t>群馬県前橋市東大室町６２３</t>
  </si>
  <si>
    <t>群馬県前橋市西大室町７３－４</t>
  </si>
  <si>
    <t>群馬県前橋市西大室町１６３５－１</t>
  </si>
  <si>
    <t>群馬県前橋市西大室町１５４６－２</t>
  </si>
  <si>
    <t>群馬県前橋市西大室町１３５－３</t>
  </si>
  <si>
    <t>群馬県前橋市西大室町７１８－１</t>
  </si>
  <si>
    <t>群馬県前橋市西大室町１３０２－３</t>
  </si>
  <si>
    <t>群馬県前橋市西大室町１２２９－１</t>
  </si>
  <si>
    <t>群馬県前橋市新井町１９３－１</t>
  </si>
  <si>
    <t>群馬県前橋市二之宮町２４３４－１</t>
  </si>
  <si>
    <t>群馬県前橋市二之宮町１１０７</t>
  </si>
  <si>
    <t>群馬県前橋市二之宮町１１９４</t>
  </si>
  <si>
    <t>群馬県前橋市飯土井町１００４</t>
  </si>
  <si>
    <t>群馬県前橋市飯土井町９８４－１</t>
  </si>
  <si>
    <t>群馬県前橋市飯土井町９７２－２</t>
  </si>
  <si>
    <t>群馬県前橋市飯土井町６５６－１</t>
  </si>
  <si>
    <t>群馬県前橋市飯土井町１２０４－１</t>
  </si>
  <si>
    <t>群馬県前橋市二之宮町４８７－１</t>
  </si>
  <si>
    <t>群馬県前橋市馬場町４２２－８</t>
  </si>
  <si>
    <t>群馬県前橋市馬場町３３０</t>
  </si>
  <si>
    <t>群馬県前橋市富士見町小暮１５６９－１０</t>
  </si>
  <si>
    <t>群馬県前橋市富士見町小暮１０４－１</t>
  </si>
  <si>
    <t>群馬県前橋市富士見町小暮１０１７－１</t>
  </si>
  <si>
    <t>群馬県前橋市富士見町小暮１７０７－２</t>
  </si>
  <si>
    <t>群馬県前橋市富士見町小暮１６９３－３</t>
  </si>
  <si>
    <t>群馬県前橋市富士見町小暮８９５－１</t>
  </si>
  <si>
    <t>群馬県前橋市富士見町小暮１１３３－２</t>
  </si>
  <si>
    <t>群馬県前橋市富士見町小暮１８７５－１</t>
  </si>
  <si>
    <t>群馬県前橋市富士見町小暮１８６７－３</t>
  </si>
  <si>
    <t>群馬県前橋市富士見町小暮１０１０－１</t>
  </si>
  <si>
    <t>群馬県前橋市富士見町小暮１７４７－２</t>
  </si>
  <si>
    <t>群馬県前橋市富士見町小暮１８４８－４</t>
  </si>
  <si>
    <t>群馬県前橋市富士見町小暮２２９９－２５</t>
  </si>
  <si>
    <t>群馬県前橋市富士見町小暮２３９１－６</t>
  </si>
  <si>
    <t>群馬県前橋市富士見町小暮２３９５－３２</t>
  </si>
  <si>
    <t>群馬県前橋市樋越町３９７－１</t>
  </si>
  <si>
    <t>群馬県前橋市樋越町２７７－５</t>
  </si>
  <si>
    <t>群馬県前橋市樋越町４３４</t>
  </si>
  <si>
    <t>群馬県前橋市樋越町５９８－３</t>
  </si>
  <si>
    <t>群馬県前橋市樋越町５８２－１</t>
  </si>
  <si>
    <t>群馬県前橋市樋越町５８７－１</t>
  </si>
  <si>
    <t>群馬県前橋市樋越町１７４－２</t>
  </si>
  <si>
    <t>群馬県前橋市富士見町皆沢３１２－４</t>
  </si>
  <si>
    <t>群馬県前橋市富士見町赤城山１７０９－１０</t>
  </si>
  <si>
    <t>群馬県前橋市富士見町皆沢２９１－１</t>
  </si>
  <si>
    <t>群馬県前橋市富士見町皆沢５３</t>
  </si>
  <si>
    <t>群馬県前橋市富士見町小暮８０３－４</t>
  </si>
  <si>
    <t>群馬県前橋市富士見町皆沢９６－２</t>
  </si>
  <si>
    <t>群馬県前橋市富士見町小暮２６５２－２</t>
  </si>
  <si>
    <t>群馬県前橋市富士見町米野９８８－２</t>
  </si>
  <si>
    <t>群馬県前橋市富士見町米野９７８－２</t>
  </si>
  <si>
    <t>東京低圧電力</t>
  </si>
  <si>
    <t>東京低圧電力（970.90，13.82，12.56）</t>
  </si>
  <si>
    <t>現在の契約種別</t>
    <rPh sb="0" eb="2">
      <t>ゲンザイ</t>
    </rPh>
    <rPh sb="3" eb="5">
      <t>ケイヤク</t>
    </rPh>
    <rPh sb="5" eb="7">
      <t>シュベツ</t>
    </rPh>
    <phoneticPr fontId="15"/>
  </si>
  <si>
    <t>低圧電力/東京低圧電力</t>
    <rPh sb="0" eb="2">
      <t>テイアツ</t>
    </rPh>
    <rPh sb="2" eb="4">
      <t>デンリョク</t>
    </rPh>
    <rPh sb="5" eb="7">
      <t>トウキョウ</t>
    </rPh>
    <rPh sb="7" eb="9">
      <t>テイアツ</t>
    </rPh>
    <rPh sb="9" eb="11">
      <t>デンリョク</t>
    </rPh>
    <phoneticPr fontId="15"/>
  </si>
  <si>
    <t>従量電灯Ａ/東京従量電灯Ｂ５Ａ</t>
    <rPh sb="0" eb="2">
      <t>ジュウリョウ</t>
    </rPh>
    <rPh sb="2" eb="4">
      <t>デントウ</t>
    </rPh>
    <phoneticPr fontId="2"/>
  </si>
  <si>
    <t>従量電灯Ｂ/東京従量電灯Ｂ（５Ａを除く。）</t>
    <phoneticPr fontId="15"/>
  </si>
  <si>
    <t>従量電灯Ｃ/東京従量電灯Ｃ</t>
    <phoneticPr fontId="15"/>
  </si>
  <si>
    <t>従量電灯Ａ/東京従量電灯Ｂ５Ａ</t>
    <rPh sb="0" eb="2">
      <t>ジュウリョウ</t>
    </rPh>
    <rPh sb="2" eb="4">
      <t>デントウ</t>
    </rPh>
    <phoneticPr fontId="15"/>
  </si>
  <si>
    <t>２－２　従量電灯Ａ/東京従量電灯Ｂ５Ａ　契約施設内訳書</t>
    <rPh sb="24" eb="27">
      <t>ウチワケショ</t>
    </rPh>
    <phoneticPr fontId="2"/>
  </si>
  <si>
    <t>２－１　従量電灯Ａ/東京従量電灯Ｂ５Ａ　契約施設一覧表</t>
    <phoneticPr fontId="2"/>
  </si>
  <si>
    <t>１－１　低圧電力/東京低圧電力　契約施設一覧表</t>
    <rPh sb="20" eb="22">
      <t>イチラン</t>
    </rPh>
    <rPh sb="22" eb="23">
      <t>ヒョウ</t>
    </rPh>
    <phoneticPr fontId="2"/>
  </si>
  <si>
    <t>１－２　低圧電力/東京低圧電力　契約施設内訳書</t>
    <rPh sb="20" eb="22">
      <t>ウチワケ</t>
    </rPh>
    <rPh sb="22" eb="23">
      <t>ショ</t>
    </rPh>
    <phoneticPr fontId="2"/>
  </si>
  <si>
    <t>３－１　従量電灯Ｂ/東京従量電灯Ｂ（５Ａを除く。）　契約施設一覧表</t>
    <rPh sb="26" eb="28">
      <t>ケイヤク</t>
    </rPh>
    <phoneticPr fontId="2"/>
  </si>
  <si>
    <t>３－２　従量電灯Ｂ/東京従量電灯Ｂ（５Ａを除く。）　契約施設内訳書</t>
    <rPh sb="30" eb="33">
      <t>ウチワケショ</t>
    </rPh>
    <phoneticPr fontId="2"/>
  </si>
  <si>
    <t>４－１　従量電灯Ｃ/東京従量電灯Ｃ　契約施設一覧表</t>
    <rPh sb="18" eb="20">
      <t>ケイヤク</t>
    </rPh>
    <phoneticPr fontId="2"/>
  </si>
  <si>
    <t>４－２　従量電灯Ｃ/東京従量電灯Ｃ　契約施設内訳書</t>
    <rPh sb="22" eb="25">
      <t>ウチワケショ</t>
    </rPh>
    <phoneticPr fontId="2"/>
  </si>
  <si>
    <t>　なお、特別な割引等がある場合は、契約種別ごとの内訳書も両面印刷（４アップ、短辺綴じ、割り印不要、ホチキス留め等任意）し、提出すること。</t>
    <rPh sb="4" eb="6">
      <t>トクベツ</t>
    </rPh>
    <rPh sb="7" eb="9">
      <t>ワリビキ</t>
    </rPh>
    <rPh sb="9" eb="10">
      <t>トウ</t>
    </rPh>
    <rPh sb="13" eb="15">
      <t>バアイ</t>
    </rPh>
    <rPh sb="17" eb="19">
      <t>ケイヤク</t>
    </rPh>
    <rPh sb="19" eb="21">
      <t>シュベツ</t>
    </rPh>
    <rPh sb="24" eb="27">
      <t>ウチワケショ</t>
    </rPh>
    <rPh sb="55" eb="56">
      <t>トウ</t>
    </rPh>
    <phoneticPr fontId="2"/>
  </si>
  <si>
    <t>城東滞水池（前橋こども公園駐車場）</t>
  </si>
  <si>
    <t>群馬県前橋市富士見町小暮１８４８－１</t>
  </si>
  <si>
    <t>東京従量電灯B30A</t>
  </si>
  <si>
    <t>東京従量電灯B40A</t>
  </si>
  <si>
    <t>東京従量電灯B10A</t>
  </si>
  <si>
    <t>東京従量電灯B60A</t>
  </si>
  <si>
    <t>東京従量電灯B50A</t>
  </si>
  <si>
    <t>東京従量電灯B15A</t>
  </si>
  <si>
    <t>東京従量電灯B20A</t>
  </si>
  <si>
    <t>東京従量電灯C</t>
  </si>
  <si>
    <t>従量電灯Ｃ</t>
  </si>
  <si>
    <t>供給地点特定番号</t>
    <rPh sb="0" eb="8">
      <t>キョウキュウチテントクテイバンゴウ</t>
    </rPh>
    <phoneticPr fontId="15"/>
  </si>
  <si>
    <t>03-0011-2020-4198-0720-1003</t>
  </si>
  <si>
    <t>03-0011-2020-4198-0820-0643</t>
  </si>
  <si>
    <t>03-0011-2020-4288-1220-2033</t>
  </si>
  <si>
    <t>03-0011-2020-4632-1610-1513</t>
  </si>
  <si>
    <t>03-0011-2020-4200-4120-0223</t>
  </si>
  <si>
    <t>03-0011-2020-4266-1320-2013</t>
  </si>
  <si>
    <t>03-0011-2020-4350-0520-2013</t>
  </si>
  <si>
    <t>03-0011-2020-4349-1120-2033</t>
  </si>
  <si>
    <t>03-0011-2020-4234-1020-1533</t>
  </si>
  <si>
    <t>03-0011-2020-4025-0005-4967</t>
  </si>
  <si>
    <t>03-0011-2020-4244-0820-0453</t>
  </si>
  <si>
    <t>03-0011-2020-5195-2620-0343</t>
  </si>
  <si>
    <t>03-0011-2020-4214-0020-0573</t>
  </si>
  <si>
    <t>03-0011-2020-4214-7120-0403</t>
  </si>
  <si>
    <t>03-0011-2020-4277-1820-0073</t>
  </si>
  <si>
    <t>03-0011-2020-4234-0820-0353</t>
  </si>
  <si>
    <t>03-0011-1020-4025-0209-7184</t>
  </si>
  <si>
    <t>03-0011-2020-4025-0209-7183</t>
  </si>
  <si>
    <t>03-0011-2020-4343-8720-2013</t>
  </si>
  <si>
    <t>03-0011-2020-4025-0408-7271</t>
  </si>
  <si>
    <t>03-0011-2020-4025-0407-6457</t>
  </si>
  <si>
    <t>03-0011-2020-4025-0404-1400</t>
  </si>
  <si>
    <t>03-0011-2020-4246-0920-1593</t>
  </si>
  <si>
    <t>03-0011-2020-4196-3720-0493</t>
  </si>
  <si>
    <t xml:space="preserve">03-0011-2020-4214-0020-0623 </t>
  </si>
  <si>
    <t>03-0011-2020-4331-0520-0313</t>
  </si>
  <si>
    <t>03-0011-2020-4025-0405-3554</t>
  </si>
  <si>
    <t>03-0011-2020-5600-0120-0063</t>
  </si>
  <si>
    <t>03-0011-2020-4025-0508-8280</t>
  </si>
  <si>
    <t>03-0011-2020-4025-0104-9312</t>
  </si>
  <si>
    <t>03-0011-2020-5025-0404-4545</t>
  </si>
  <si>
    <t>03-0011-2020-4338-3320-2093</t>
  </si>
  <si>
    <t>03-0011-2020-4338-3320-2083</t>
  </si>
  <si>
    <t>03-0011-2020-4338-7720-0033</t>
  </si>
  <si>
    <t>03-0011-2020-4338-7720-1383</t>
  </si>
  <si>
    <t>03-0011-2020-4025-0005-5193</t>
  </si>
  <si>
    <t>03-0011-2020-4025-0304-0547</t>
  </si>
  <si>
    <t>03-0011-2020-4025-0400-3194</t>
  </si>
  <si>
    <t>03-0011-2020-4121-2410-1513</t>
  </si>
  <si>
    <t>03-0011-2020-4025-0000-7630</t>
  </si>
  <si>
    <t>03-0011-2020-4025-0100-4206</t>
  </si>
  <si>
    <t>03-0011-2020-4025-0103-6653</t>
  </si>
  <si>
    <t>03-0011-2020-4025-0103-6674</t>
  </si>
  <si>
    <t>03-0011-2020-4025-0202-3823</t>
  </si>
  <si>
    <t>03-0011-2020-4025-0202-3817</t>
  </si>
  <si>
    <t>03-0011-2020-5025-0103-8684</t>
  </si>
  <si>
    <t>03-0011-2020-4326-3220-2013</t>
  </si>
  <si>
    <t>03-0011-2020-4025-0408-7569</t>
  </si>
  <si>
    <t>03-0011-2020-4196-4120-2123</t>
  </si>
  <si>
    <t>03-0011-2020-4025-0404-0006</t>
  </si>
  <si>
    <t>03-0011-2020-4349-0220-0213</t>
  </si>
  <si>
    <t>03-0011-2020-4199-0220-0133</t>
  </si>
  <si>
    <t>03-0011-2020-4025-0006-0433</t>
  </si>
  <si>
    <t>03-0011-2020-4345-2120-0403</t>
  </si>
  <si>
    <t>03-0011-2020-4345-3220-0053</t>
  </si>
  <si>
    <t>03-0011-2020-4343-5020-0053</t>
  </si>
  <si>
    <t>03-0011-2020-4025-0109-3781</t>
  </si>
  <si>
    <t>03-0011-2020-4025-0002-3571</t>
  </si>
  <si>
    <t>03-0011-2020-4161-1210-3513</t>
  </si>
  <si>
    <t>03-0011-2020-4163-1510-4013</t>
  </si>
  <si>
    <t>03-0011-2020-4337-1020-0083</t>
  </si>
  <si>
    <t>03-0011-2020-4025-0504-2738</t>
  </si>
  <si>
    <t>03-0011-2020-5025-0005-9735</t>
  </si>
  <si>
    <t>03-0011-2020-5025-0104-7500</t>
  </si>
  <si>
    <t>03-0011-2020-4025-0309-0483</t>
  </si>
  <si>
    <t>03-0011-2020-4025-0603-2540</t>
  </si>
  <si>
    <t>03-0011-2020-4025-0107-9080</t>
  </si>
  <si>
    <t>03-0011-2020-5025-0409-5983</t>
  </si>
  <si>
    <t>03-0011-2020-4214-8120-0023</t>
  </si>
  <si>
    <t>03-0011-2020-4025-0200-4865</t>
  </si>
  <si>
    <t>03-0011-2020-4025-0409-6029</t>
  </si>
  <si>
    <t>03-0011-2020-5216-0820-0083</t>
  </si>
  <si>
    <t>03-0011-2020-4211-0920-0033</t>
  </si>
  <si>
    <t>03-0011-2020-4194-1920-2053</t>
  </si>
  <si>
    <t>03-0011-2020-4194-3720-2023</t>
  </si>
  <si>
    <t>03-0011-2020-4194-3420-2013</t>
  </si>
  <si>
    <t>03-0011-2020-4194-3720-2013</t>
  </si>
  <si>
    <t>03-0011-2020-4199-0220-0233</t>
  </si>
  <si>
    <t>03-0011-2020-9335-3420-0313</t>
  </si>
  <si>
    <t>03-0011-2020-4411-0215-0503</t>
  </si>
  <si>
    <t>03-0011-2020-4197-8520-2013</t>
  </si>
  <si>
    <t>03-0011-2020-4025-0300-3103</t>
  </si>
  <si>
    <t>03-0011-2020-4330-3320-1003</t>
  </si>
  <si>
    <t>03-0011-2020-4025-0209-3609</t>
  </si>
  <si>
    <t>03-0011-2020-4349-1120-0963</t>
  </si>
  <si>
    <t>03-0011-2020-4181-1310-8023</t>
  </si>
  <si>
    <t>03-0011-2020-4199-0120-0583</t>
  </si>
  <si>
    <t>03-0011-2020-4199-0120-0623</t>
  </si>
  <si>
    <t>03-0011-2020-4403-1010-1513</t>
  </si>
  <si>
    <t>03-0011-2020-4404-1920-2013</t>
  </si>
  <si>
    <t>03-0011-2020-4343-5020-2043</t>
  </si>
  <si>
    <t>03-0011-2020-4346-1820-0083</t>
  </si>
  <si>
    <t>03-0011-2020-4345-0220-0113</t>
  </si>
  <si>
    <t>03-0011-2020-4404-0320-2013</t>
  </si>
  <si>
    <t>03-0011-2020-4343-4120-2013</t>
  </si>
  <si>
    <t>03-0011-2020-4343-4020-0013</t>
  </si>
  <si>
    <t>03-0011-2020-4163-0810-1013</t>
  </si>
  <si>
    <t>03-0011-2020-4199-0120-0523</t>
  </si>
  <si>
    <t>03-0011-2020-4364-2310-4023</t>
  </si>
  <si>
    <t>03-0011-2020-4337-0120-2023</t>
  </si>
  <si>
    <t>03-0011-2020-4193-1420-0173</t>
  </si>
  <si>
    <t>03-0011-2020-4025-0209-4738</t>
  </si>
  <si>
    <t>03-0011-2020-4244-1920-1093</t>
  </si>
  <si>
    <t>03-0011-2020-4252-0620-0553</t>
  </si>
  <si>
    <t>03-0011-2020-4217-6520-0063</t>
  </si>
  <si>
    <t>03-0011-1020-4025-0700-2796</t>
  </si>
  <si>
    <t>03-0011-1020-4025-0701-9706</t>
  </si>
  <si>
    <t>03-0011-1020-4025-0703-0469</t>
  </si>
  <si>
    <t>03-0011-1020-4025-0704-2280</t>
  </si>
  <si>
    <t>03-0011-1020-4025-0703-4977</t>
  </si>
  <si>
    <t>03-0011-2020-4025-0009-3454</t>
  </si>
  <si>
    <t>03-0011-2020-4025-0304-0319</t>
  </si>
  <si>
    <t>03-0011-2020-4025-0105-1493</t>
  </si>
  <si>
    <t>03-0011-1020-4330-1510-7811</t>
  </si>
  <si>
    <t>03-0011-1020-5206-2420-0321</t>
  </si>
  <si>
    <t>03-0011-1020-4271-0320-2021</t>
  </si>
  <si>
    <t>03-0011-1020-4025-0304-7328</t>
  </si>
  <si>
    <t>03-0011-1020-4421-0710-8021</t>
  </si>
  <si>
    <t>03-0011-2020-4194-2120-0113</t>
  </si>
  <si>
    <t>03-0011-2020-4194-2020-0233</t>
  </si>
  <si>
    <t>03-0011-2020-4192-1120-0493</t>
  </si>
  <si>
    <t>03-0011-2020-4192-1320-0513</t>
  </si>
  <si>
    <t>03-0011-2020-4191-0720-0493</t>
  </si>
  <si>
    <t>03-0011-2020-4192-1420-0263</t>
  </si>
  <si>
    <t>03-0011-2020-4194-2220-0183</t>
  </si>
  <si>
    <t>03-0011-2020-4194-2120-0493</t>
  </si>
  <si>
    <t>03-0011-2020-4194-2120-0483</t>
  </si>
  <si>
    <t>03-0011-2020-5025-0103-9524</t>
  </si>
  <si>
    <t>03-0011-2020-5025-0105-4701</t>
  </si>
  <si>
    <t>03-0011-2020-5025-0103-9562</t>
  </si>
  <si>
    <t>03-0011-2020-5025-0105-4692</t>
  </si>
  <si>
    <t>03-0011-2020-5025-0105-4695</t>
  </si>
  <si>
    <t>03-0011-2020-5025-0105-4697</t>
  </si>
  <si>
    <t>03-0011-2020-5025-0105-4698</t>
  </si>
  <si>
    <t>03-0011-2020-5025-0103-9623</t>
  </si>
  <si>
    <t>03-0011-2020-5025-0105-4706</t>
  </si>
  <si>
    <t>03-0011-2020-5025-0105-4708</t>
  </si>
  <si>
    <t>03-0011-2020-5025-0103-9642</t>
  </si>
  <si>
    <t>03-0011-2020-5025-0104-4684</t>
  </si>
  <si>
    <t>03-0011-2020-5025-0104-4687</t>
  </si>
  <si>
    <t>03-0011-2020-5025-0104-5201</t>
  </si>
  <si>
    <t>03-0011-2020-5025-0104-7504</t>
  </si>
  <si>
    <t>03-0011-2020-5025-0106-7535</t>
  </si>
  <si>
    <t>03-0011-2020-5025-0106-7540</t>
  </si>
  <si>
    <t>03-0011-2020-5025-0106-7529</t>
  </si>
  <si>
    <t>03-0011-2020-5025-0108-2524</t>
  </si>
  <si>
    <t>03-0011-2020-5025-0202-7056</t>
  </si>
  <si>
    <t>03-0011-2020-5025-0202-7057</t>
  </si>
  <si>
    <t>03-0011-2020-5025-0202-7016</t>
  </si>
  <si>
    <t>03-0011-2020-4230-6220-0053</t>
  </si>
  <si>
    <t>03-0011-2020-4230-5120-0053</t>
  </si>
  <si>
    <t>03-0011-2020-4230-4820-0373</t>
  </si>
  <si>
    <t>03-0011-2020-4230-4820-0463</t>
  </si>
  <si>
    <t>03-0011-2020-4230-4820-0383</t>
  </si>
  <si>
    <t>03-0011-2020-4230-4820-0443</t>
  </si>
  <si>
    <t>03-0011-2020-4230-4620-0833</t>
  </si>
  <si>
    <t>03-0011-2020-4230-0020-0093</t>
  </si>
  <si>
    <t>03-0011-2020-4230-6420-0403</t>
  </si>
  <si>
    <t>03-0011-2020-4230-6420-0393</t>
  </si>
  <si>
    <t>03-0011-2020-4230-4520-0363</t>
  </si>
  <si>
    <t>03-0011-2020-4230-4520-0163</t>
  </si>
  <si>
    <t>03-0011-2020-4229-2320-0463</t>
  </si>
  <si>
    <t>03-0011-2020-4229-2320-0413</t>
  </si>
  <si>
    <t>03-0011-2020-5203-1120-0353</t>
  </si>
  <si>
    <t>03-0011-2020-5200-2320-0263</t>
  </si>
  <si>
    <t>03-0011-2020-5203-0920-0023</t>
  </si>
  <si>
    <t>03-0011-2020-5203-0820-0293</t>
  </si>
  <si>
    <t>03-0011-2020-4191-0720-0523</t>
  </si>
  <si>
    <t>03-0011-2020-4202-0220-2053</t>
  </si>
  <si>
    <t>03-0011-2020-4202-0220-2023</t>
  </si>
  <si>
    <t>03-0011-2020-4202-0220-2013</t>
  </si>
  <si>
    <t>03-0011-2020-4202-0220-2043</t>
  </si>
  <si>
    <t>03-0011-2020-4201-0220-1233</t>
  </si>
  <si>
    <t>03-0011-2020-4201-0220-2063</t>
  </si>
  <si>
    <t>03-0011-2020-4190-1020-0013</t>
  </si>
  <si>
    <t>03-0011-2020-4201-0220-2043</t>
  </si>
  <si>
    <t>03-0011-2020-5202-1020-0293</t>
  </si>
  <si>
    <t>03-0011-2020-5205-0520-2013</t>
  </si>
  <si>
    <t>03-0011-2020-4231-5520-0963</t>
  </si>
  <si>
    <t>03-0011-2020-4231-5620-0613</t>
  </si>
  <si>
    <t>03-0011-2020-4231-5420-0233</t>
  </si>
  <si>
    <t>03-0011-2020-4231-5220-0043</t>
  </si>
  <si>
    <t>03-0011-2020-4231-1120-0203</t>
  </si>
  <si>
    <t>03-0011-2020-4228-3720-0033</t>
  </si>
  <si>
    <t>03-0011-2020-4228-3720-0043</t>
  </si>
  <si>
    <t>03-0011-2020-4025-0208-1936</t>
  </si>
  <si>
    <t>03-0011-2020-4230-4620-0783</t>
  </si>
  <si>
    <t>03-0011-2020-4228-2420-0043</t>
  </si>
  <si>
    <t>03-0011-2020-4200-4320-0513</t>
  </si>
  <si>
    <t>03-0011-2020-4200-6220-2013</t>
  </si>
  <si>
    <t>03-0011-2020-4200-5920-0243</t>
  </si>
  <si>
    <t>03-0011-2020-4200-6220-2083</t>
  </si>
  <si>
    <t>03-0011-2020-4200-6020-2043</t>
  </si>
  <si>
    <t>03-0011-2020-4200-6320-2043</t>
  </si>
  <si>
    <t>03-0011-2020-4200-6320-2013</t>
  </si>
  <si>
    <t>03-0011-2020-4200-4320-0133</t>
  </si>
  <si>
    <t>03-0011-2020-4200-4120-0283</t>
  </si>
  <si>
    <t>03-0011-2020-4200-4320-0323</t>
  </si>
  <si>
    <t>03-0011-2020-4200-4120-0043</t>
  </si>
  <si>
    <t>03-0011-2020-4200-6320-2053</t>
  </si>
  <si>
    <t>03-0011-2020-5191-0320-2013</t>
  </si>
  <si>
    <t>03-0011-2020-5191-3020-0023</t>
  </si>
  <si>
    <t>03-0011-2020-5191-2720-2013</t>
  </si>
  <si>
    <t>03-0011-2020-5191-2620-0223</t>
  </si>
  <si>
    <t>03-0011-2020-5191-0520-2013</t>
  </si>
  <si>
    <t>03-0011-2020-5191-2320-0393</t>
  </si>
  <si>
    <t>03-0011-2020-5190-0420-0613</t>
  </si>
  <si>
    <t>03-0011-2020-5190-0320-0543</t>
  </si>
  <si>
    <t>03-0011-2020-5191-0620-0433</t>
  </si>
  <si>
    <t>03-0011-2020-5190-1320-0283</t>
  </si>
  <si>
    <t>03-0011-2020-5190-1320-2013</t>
  </si>
  <si>
    <t>03-0011-2020-5190-0920-0233</t>
  </si>
  <si>
    <t>03-0011-2020-5191-2320-0443</t>
  </si>
  <si>
    <t>03-0011-2020-5191-1320-2013</t>
  </si>
  <si>
    <t>03-0011-2020-5190-0720-2023</t>
  </si>
  <si>
    <t>03-0011-2020-5191-2420-0083</t>
  </si>
  <si>
    <t>03-0011-2020-5191-1220-2013</t>
  </si>
  <si>
    <t>03-0011-2020-5191-1020-0083</t>
  </si>
  <si>
    <t>03-0011-2020-5199-0220-0153</t>
  </si>
  <si>
    <t>03-0011-2020-5200-2220-0303</t>
  </si>
  <si>
    <t>03-0011-2020-5200-1420-0093</t>
  </si>
  <si>
    <t>03-0011-2020-5200-4420-0213</t>
  </si>
  <si>
    <t>03-0011-2020-5198-0120-0123</t>
  </si>
  <si>
    <t>03-0011-2020-5198-0920-0353</t>
  </si>
  <si>
    <t>03-0011-2020-5198-0920-0333</t>
  </si>
  <si>
    <t>03-0011-2020-5198-1020-0233</t>
  </si>
  <si>
    <t>03-0011-2020-5198-0720-0193</t>
  </si>
  <si>
    <t>03-0011-2020-5200-0320-0013</t>
  </si>
  <si>
    <t>03-0011-2020-4025-0007-7485</t>
  </si>
  <si>
    <t>03-0011-2020-4025-0008-6308</t>
  </si>
  <si>
    <t>03-0011-2020-4025-0201-0883</t>
  </si>
  <si>
    <t>03-0011-2020-4025-0201-0888</t>
  </si>
  <si>
    <t>03-0011-2020-4025-0201-0903</t>
  </si>
  <si>
    <t>03-0011-2020-4025-0201-0898</t>
  </si>
  <si>
    <t>03-0011-2020-4025-0201-0893</t>
  </si>
  <si>
    <t>03-0011-2020-4025-0202-3840</t>
  </si>
  <si>
    <t>03-0011-2020-4025-0202-3838</t>
  </si>
  <si>
    <t>03-0011-2020-4025-0201-0906</t>
  </si>
  <si>
    <t>03-0011-2020-4025-0201-0913</t>
  </si>
  <si>
    <t>03-0011-2020-4025-0202-2839</t>
  </si>
  <si>
    <t>03-0011-2020-4025-0202-3842</t>
  </si>
  <si>
    <t>03-0011-2020-4025-0202-3827</t>
  </si>
  <si>
    <t>03-0011-1020-4025-0202-3820</t>
  </si>
  <si>
    <t>03-0011-1020-4025-0201-4209</t>
  </si>
  <si>
    <t>03-0011-2020-4211-1420-0373</t>
  </si>
  <si>
    <t>03-0011-2020-4210-0520-0553</t>
  </si>
  <si>
    <t>03-0011-2020-4210-0420-1453</t>
  </si>
  <si>
    <t>03-0011-2020-4210-1020-1113</t>
  </si>
  <si>
    <t>03-0011-2020-4210-0120-0013</t>
  </si>
  <si>
    <t>03-0011-1020-4210-0220-0721</t>
  </si>
  <si>
    <t>03-0011-2020-4210-1920-0643</t>
  </si>
  <si>
    <t>03-0011-2020-4198-0520-0103</t>
  </si>
  <si>
    <t>03-0011-1020-4025-0201-4204</t>
  </si>
  <si>
    <t>03-0011-2020-4199-9120-0213</t>
  </si>
  <si>
    <t>03-0011-2020-4198-0720-0883</t>
  </si>
  <si>
    <t>03-0011-2020-4198-0620-0843</t>
  </si>
  <si>
    <t>03-0011-2020-4196-3720-0723</t>
  </si>
  <si>
    <t>03-0011-2020-4196-9420-0243</t>
  </si>
  <si>
    <t>03-0011-2020-4196-9420-0223</t>
  </si>
  <si>
    <t>03-0011-2020-4190-0520-0643</t>
  </si>
  <si>
    <t>03-0011-2020-4025-0206-0938</t>
  </si>
  <si>
    <t>03-0011-1020-4198-0720-1001</t>
  </si>
  <si>
    <t>03-0011-1020-4198-0820-0641</t>
  </si>
  <si>
    <t>03-0011-1020-4288-1220-2031</t>
  </si>
  <si>
    <t>03-0011-1020-4632-1610-1511</t>
  </si>
  <si>
    <t>03-0011-1020-4200-4120-0221</t>
  </si>
  <si>
    <t>03-0011-1020-4266-1320-2011</t>
  </si>
  <si>
    <t>03-0011-1020-4350-0520-2011</t>
  </si>
  <si>
    <t>03-0011-1020-4349-1120-2031</t>
  </si>
  <si>
    <t>03-0011-1020-4234-1020-1531</t>
  </si>
  <si>
    <t>03-0011-1020-4025-0005-4958</t>
  </si>
  <si>
    <t>03-0011-1020-4244-0820-0451</t>
  </si>
  <si>
    <t>03-0011-1020-5195-2620-0341</t>
  </si>
  <si>
    <t>03-0011-1020-4214-0020-0571</t>
  </si>
  <si>
    <t>03-0011-1020-4214-7120-0401</t>
  </si>
  <si>
    <t>03-0011-1020-4277-1820-0071</t>
  </si>
  <si>
    <t>03-0011-1020-4246-2120-0561</t>
  </si>
  <si>
    <t>03-0011-1020-4219-6720-0201</t>
  </si>
  <si>
    <t>03-0011-1020-4343-8720-2011</t>
  </si>
  <si>
    <t>03-0011-1020-4025-0408-7267</t>
  </si>
  <si>
    <t>03-0011-1020-4025-0407-6454</t>
  </si>
  <si>
    <t>03-0011-1020-4025-0404-1423</t>
  </si>
  <si>
    <t>03-0011-1020-4246-0920-1591</t>
  </si>
  <si>
    <t>03-0011-1020-4196-3720-0491</t>
  </si>
  <si>
    <t>03-0011-1020-4214-0020-0621</t>
  </si>
  <si>
    <t>03-0011-1020-4200-6020-0171</t>
  </si>
  <si>
    <t>03-0011-1020-4243-0820-0221</t>
  </si>
  <si>
    <t>03-0011-1020-4288-2420-2011</t>
  </si>
  <si>
    <t>03-0011-1020-4233-1220-0591</t>
  </si>
  <si>
    <t>03-0011-1020-4202-0220-1201</t>
  </si>
  <si>
    <t>03-0011-1020-4278-3720-0191</t>
  </si>
  <si>
    <t xml:space="preserve">03-0011-1020-4278-3520-0191 </t>
  </si>
  <si>
    <t>03-0011-1020-4200-6020-0431</t>
  </si>
  <si>
    <t xml:space="preserve">03-0011-1020-4200-6220-0581 </t>
  </si>
  <si>
    <t>03-0011-1020-4199-8720-0681</t>
  </si>
  <si>
    <t>03-0011-1020-4025-0004-2580</t>
  </si>
  <si>
    <t>03-0011-1020-4025-0003-2806</t>
  </si>
  <si>
    <t>03-0011-1020-4243-2220-0671</t>
  </si>
  <si>
    <t>03-0011-1020-4190-0120-0061</t>
  </si>
  <si>
    <t>03-0011-1020-4025-0509-1918</t>
  </si>
  <si>
    <t>03-0011-1020-4025-0405-3555</t>
  </si>
  <si>
    <t>03-0011-1020-5600-0120-0061</t>
  </si>
  <si>
    <t>03-0011-1020-4025-0508-8277</t>
  </si>
  <si>
    <t>03-0011-1020-4025-0104-9306</t>
  </si>
  <si>
    <t>03-0011-1020-5025-0404-4550</t>
  </si>
  <si>
    <t>03-0011-1020-4025-0001-0592</t>
  </si>
  <si>
    <t>03-0011-1020-4025-0603-4459</t>
  </si>
  <si>
    <t>03-0011-1020-4338-7720-0031</t>
  </si>
  <si>
    <t>03-0011-1020-4338-7720-1381</t>
  </si>
  <si>
    <t>03-0011-1020-4025-0005-5192</t>
  </si>
  <si>
    <t>03-0011-1020-4025-0304-0542</t>
  </si>
  <si>
    <t>03-0011-1020-4025-0400-3195</t>
  </si>
  <si>
    <t>03-0011-1020-4121-2410-1511</t>
  </si>
  <si>
    <t>03-0011-1020-4025-0000-7631</t>
  </si>
  <si>
    <t>03-0011-1020-4025-0100-4204</t>
  </si>
  <si>
    <t>03-0011-1020-4025-0103-6659</t>
  </si>
  <si>
    <t>03-0011-1020-4025-0103-6676</t>
  </si>
  <si>
    <t>03-0011-1020-4025-0202-3822</t>
  </si>
  <si>
    <t>03-0011-1020-4025-0202-3816</t>
  </si>
  <si>
    <t>03-0011-1020-5025-0103-8697</t>
  </si>
  <si>
    <t>03-0011-1020-4025-0603-4448</t>
  </si>
  <si>
    <t>03-0011-1020-4025-0408-7568</t>
  </si>
  <si>
    <t>03-0011-1020-4196-4120-2121</t>
  </si>
  <si>
    <t>03-0011-1020-4025-0404-0007</t>
  </si>
  <si>
    <t>03-0011-1020-4349-0220-0211</t>
  </si>
  <si>
    <t>03-0011-1020-4199-0220-0131</t>
  </si>
  <si>
    <t>03-0011-1020-4025-0006-0439</t>
  </si>
  <si>
    <t>03-0011-1020-4345-2120-0401</t>
  </si>
  <si>
    <t>03-0011-1020-4345-3220-0051</t>
  </si>
  <si>
    <t>03-0011-1020-4343-5020-0051</t>
  </si>
  <si>
    <t>03-0011-1020-4025-0109-3779</t>
  </si>
  <si>
    <t>03-0011-1020-4025-0002-3573</t>
  </si>
  <si>
    <t>03-0011-1020-4161-1210-3511</t>
  </si>
  <si>
    <t>03-0011-1020-4025-0004-7759</t>
  </si>
  <si>
    <t>03-0011-1020-4337-1020-0081</t>
  </si>
  <si>
    <t>03-0011-1020-4025-0504-2734</t>
  </si>
  <si>
    <t>03-0011-1020-5025-0005-9728</t>
  </si>
  <si>
    <t>03-0011-1020-5025-0104-7498</t>
  </si>
  <si>
    <t>03-0011-1020-4025-0309-0475</t>
  </si>
  <si>
    <t>03-0011-1020-4025-0603-2539</t>
  </si>
  <si>
    <t>03-0011-1020-4025-0107-9082</t>
  </si>
  <si>
    <t>03-0011-1020-5025-0409-5992</t>
  </si>
  <si>
    <t>03-0011-1020-4214-8120-0021</t>
  </si>
  <si>
    <t>03-0011-2020-4310-1020-2023</t>
  </si>
  <si>
    <t>03-0011-2020-4025-0700-3024</t>
  </si>
  <si>
    <t>03-0011-2020-4025-0701-3612</t>
  </si>
  <si>
    <t>03-0011-2020-4025-0703-1621</t>
  </si>
  <si>
    <t>03-0011-2020-4025-0704-2285</t>
  </si>
  <si>
    <t xml:space="preserve">03-0011-1020-4025-0009-3446 </t>
  </si>
  <si>
    <t>03-0011-1020-4025-0304-0301</t>
  </si>
  <si>
    <t>03-0011-1020-4025-0105-1496</t>
  </si>
  <si>
    <t>03-0011-1020-4025-0108-9921</t>
  </si>
  <si>
    <t>03-0011-1020-4411-1910-1501</t>
  </si>
  <si>
    <t>03-0011-1020-4025-0206-4610</t>
  </si>
  <si>
    <t>03-0011-1020-4025-0203-5862</t>
  </si>
  <si>
    <t>03-0011-1020-4181-0610-9021</t>
  </si>
  <si>
    <t>03-0011-1020-4372-0110-1501</t>
  </si>
  <si>
    <t>03-0011-1020-5025-0300-9671</t>
  </si>
  <si>
    <t xml:space="preserve">03-0011-1020-4025-0206-5531 </t>
  </si>
  <si>
    <t>03-0011-2020-4025-0301-3274</t>
  </si>
  <si>
    <t>03-0011-2020-4231-5320-0113</t>
  </si>
  <si>
    <t>03-0011-1020-5025-0103-9545</t>
  </si>
  <si>
    <t>03-0011-1020-5025-0103-9553</t>
  </si>
  <si>
    <t>03-0011-1020-5025-0103-9564</t>
  </si>
  <si>
    <t>03-0011-1020-5025-0103-9567</t>
  </si>
  <si>
    <t>03-0011-1020-5025-0103-9585</t>
  </si>
  <si>
    <t>03-0011-1020-5025-0103-9618</t>
  </si>
  <si>
    <t>03-0011-1020-5025-0103-9622</t>
  </si>
  <si>
    <t>03-0011-1020-5025-0103-9624</t>
  </si>
  <si>
    <t>03-0011-1020-5025-0103-9625</t>
  </si>
  <si>
    <t>03-0011-1020-5025-0103-9629</t>
  </si>
  <si>
    <t>03-0011-1020-5025-0103-9643</t>
  </si>
  <si>
    <t>03-0011-1020-5025-0104-4669</t>
  </si>
  <si>
    <t>03-0011-1020-5025-0104-4692</t>
  </si>
  <si>
    <t>03-0011-1020-5025-0202-7051</t>
  </si>
  <si>
    <t>03-0011-1020-5025-0202-7052</t>
  </si>
  <si>
    <t>03-0011-1020-5025-0202-7010</t>
  </si>
  <si>
    <t>03-0011-1020-4191-0720-0521</t>
  </si>
  <si>
    <t>03-0011-1020-4201-0220-1231</t>
  </si>
  <si>
    <t>03-0011-1020-5202-1020-0291</t>
  </si>
  <si>
    <t>03-0011-1020-4200-4320-0511</t>
  </si>
  <si>
    <t>03-0011-1020-5191-1320-2011</t>
  </si>
  <si>
    <t>03-0011-1020-5190-0720-2021</t>
  </si>
  <si>
    <t>03-0011-1020-4025-0008-6307</t>
  </si>
  <si>
    <t>03-0011-1020-4025-0201-4179</t>
  </si>
  <si>
    <t>03-0011-1020-4025-0201-4185</t>
  </si>
  <si>
    <t>03-0011-1020-4025-0201-4195</t>
  </si>
  <si>
    <t>03-0011-1020-4025-0201-4193</t>
  </si>
  <si>
    <t>03-0011-1020-4025-0201-4191</t>
  </si>
  <si>
    <t>03-0011-1020-4025-0202-3839</t>
  </si>
  <si>
    <t>03-0011-1020-4025-0202-3837</t>
  </si>
  <si>
    <t>03-0011-1020-4025-0201-4200</t>
  </si>
  <si>
    <t>03-0011-1020-4025-0201-4202</t>
  </si>
  <si>
    <t>03-0011-1020-4025-0202-2836</t>
  </si>
  <si>
    <t>03-0011-1020-4025-0202-3841</t>
  </si>
  <si>
    <t>03-0011-1020-4025-0202-3825</t>
  </si>
  <si>
    <t>03-0011-2020-4025-0201-0915</t>
  </si>
  <si>
    <t>03-0011-2020-4025-0202-3821</t>
  </si>
  <si>
    <t>03-0011-2020-4025-0201-0921</t>
  </si>
  <si>
    <t>03-0011-2020-4210-0220-0723</t>
  </si>
  <si>
    <t>03-0011-1020-4190-0520-0641</t>
  </si>
  <si>
    <t>03-0011-1020-4234-0820-0351</t>
  </si>
  <si>
    <t>03-0011-1020-4252-0620-0531</t>
  </si>
  <si>
    <t>03-0011-1020-5216-0820-0081</t>
  </si>
  <si>
    <t>03-0011-1020-4025-0007-7486</t>
  </si>
  <si>
    <t>03-0011-1020-4025-0200-4864</t>
  </si>
  <si>
    <t>03-0011-1020-4025-0409-6030</t>
  </si>
  <si>
    <t>03-0011-1020-5025-0104-5200</t>
  </si>
  <si>
    <t>03-0011-1020-5025-0104-7502</t>
  </si>
  <si>
    <t>03-0011-1020-5025-0106-7537</t>
  </si>
  <si>
    <t>03-0011-1020-5025-0106-7541</t>
  </si>
  <si>
    <t>03-0011-1020-5025-0106-7538</t>
  </si>
  <si>
    <t>03-0011-1020-5025-0108-2526</t>
  </si>
  <si>
    <t>03-0011-1020-4025-0206-0940</t>
  </si>
  <si>
    <t>群馬県前橋市笂井町３９０－１</t>
  </si>
  <si>
    <t>東京従量電灯B5A</t>
  </si>
  <si>
    <t>群馬県前橋市総社町総社２５７０番</t>
  </si>
  <si>
    <t>群馬県前橋市富士見町赤城山１番１４号</t>
  </si>
  <si>
    <t>群馬県前橋市柏倉町２１８９番１７３号</t>
  </si>
  <si>
    <t xml:space="preserve">群馬県前橋市富士見町小暮８１４番２号 </t>
  </si>
  <si>
    <t>群馬県前橋市堀越町２７５６番５号</t>
  </si>
  <si>
    <t>上西峰浄水場</t>
  </si>
  <si>
    <t>群馬県前橋市富士見町石井１８８４番４号</t>
  </si>
  <si>
    <t>苗ヶ島配水場</t>
  </si>
  <si>
    <t>群馬県前橋市荻窪町７３２番４号</t>
  </si>
  <si>
    <t>群馬県前橋市富士見町山口４７０番１０号</t>
  </si>
  <si>
    <t>群馬県前橋市小坂子町２３２２番５号</t>
  </si>
  <si>
    <t>群馬県前橋市富士見町石井１８６３番３号</t>
  </si>
  <si>
    <t>群馬県前橋市富士見町赤城山６２６番５８９号</t>
  </si>
  <si>
    <t xml:space="preserve">群馬県前橋市大前田町１９番３号 </t>
  </si>
  <si>
    <t>群馬県前橋市田口町１０５２番</t>
  </si>
  <si>
    <t xml:space="preserve">群馬県前橋市富士見町米野１３番３号 </t>
  </si>
  <si>
    <t>後家地下ポンプ場</t>
  </si>
  <si>
    <t>群馬県前橋市後家町５７－３</t>
  </si>
  <si>
    <t>群馬県前橋市関根町１９３－１</t>
  </si>
  <si>
    <t>群馬県前橋市駒形町１４７８－２</t>
  </si>
  <si>
    <t>群馬県前橋市五代町７５０</t>
  </si>
  <si>
    <t>群馬県前橋市小島田町１</t>
  </si>
  <si>
    <t>群馬県前橋市富士見町小暮３３０</t>
  </si>
  <si>
    <t>群馬県前橋市田口町１２０５－３５</t>
  </si>
  <si>
    <t>群馬県前橋市樋越町４７９－６</t>
  </si>
  <si>
    <t>群馬県前橋市富田町１</t>
  </si>
  <si>
    <t>群馬県前橋市元総社町１３２０－１５</t>
  </si>
  <si>
    <t>群馬県前橋市田口町９７－１</t>
  </si>
  <si>
    <t>群馬県前橋市荻窪町１２２０－４</t>
  </si>
  <si>
    <t>群馬県前橋市岩神町１丁目１３</t>
  </si>
  <si>
    <t>群馬県前橋市岩神町１丁目１５</t>
  </si>
  <si>
    <t>群馬県前橋市昭和町３丁目２８</t>
  </si>
  <si>
    <t>群馬県前橋市城東町４丁目１７</t>
  </si>
  <si>
    <t>群馬県前橋市高井町１丁目１９－１</t>
  </si>
  <si>
    <t>群馬県前橋市昭和町３丁目２６</t>
  </si>
  <si>
    <t>群馬県前橋市城東町５丁目６５３－６</t>
  </si>
  <si>
    <t>群馬県前橋市石倉町１丁目６－９</t>
  </si>
  <si>
    <t>群馬県前橋市大利根町２丁目１－１</t>
  </si>
  <si>
    <t>群馬県前橋市中内町３２７－１５</t>
  </si>
  <si>
    <t>群馬県前橋市東片貝町４１７ー９</t>
  </si>
  <si>
    <t>群馬県前橋市南町２丁目４６－８</t>
  </si>
  <si>
    <t>群馬県前橋市朝倉町３丁目４８－６</t>
  </si>
  <si>
    <t>群馬県前橋市朝日町４丁目２２－２</t>
  </si>
  <si>
    <t>群馬県前橋市天川町１６７７－２</t>
  </si>
  <si>
    <t xml:space="preserve">群馬県前橋市堀越町２７５６番５号 </t>
    <phoneticPr fontId="2"/>
  </si>
  <si>
    <t>03-0011-2020-4025-0108-9918</t>
  </si>
  <si>
    <t>03-0011-2020-4025-0105-1498</t>
  </si>
  <si>
    <t>03-0011-2020-4025-0204-0805</t>
  </si>
  <si>
    <t>03-0011-2020-4025-0206-0063</t>
  </si>
  <si>
    <t>03-0011-2020-4025-0301-5454</t>
  </si>
  <si>
    <t>群馬県前橋市天川町１６７８</t>
  </si>
  <si>
    <t>群馬県前橋市下新田町４６０　
オオトネ　ダイニダンチ</t>
  </si>
  <si>
    <t>群馬県前橋市小屋原町１６６４－２</t>
  </si>
  <si>
    <t>群馬県前橋市上沖町３８３</t>
  </si>
  <si>
    <t>群馬県前橋市青柳町５１２</t>
  </si>
  <si>
    <t>群馬県前橋市大渡町１丁目７－８</t>
  </si>
  <si>
    <t>03-0011-1020-4025-0105-1495</t>
  </si>
  <si>
    <t>03-0011-1020-4025-0204-0793</t>
  </si>
  <si>
    <t>03-0011-1020-4025-0206-0060</t>
  </si>
  <si>
    <t>03-0011-1020-4025-0301-5455</t>
  </si>
  <si>
    <t>（様式第６－１号）</t>
    <phoneticPr fontId="2"/>
  </si>
  <si>
    <t>入札内訳書</t>
    <rPh sb="0" eb="2">
      <t>ニュウサツ</t>
    </rPh>
    <rPh sb="2" eb="5">
      <t>ウチワケショ</t>
    </rPh>
    <phoneticPr fontId="2"/>
  </si>
  <si>
    <t>（前橋市水道局所管の全１５２施設で使用する低圧電気の需給業務）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</si>
</sst>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.00_);[Red]\(0.00\)"/>
    <numFmt numFmtId="177" formatCode="#,##0_);[Red]\(#,##0\)"/>
    <numFmt numFmtId="178" formatCode="#,##0.00_);[Red]\(#,##0.00\)"/>
    <numFmt numFmtId="179" formatCode="#,##0.0_);[Red]\(#,##0.0\)"/>
    <numFmt numFmtId="180" formatCode="#,##0.0;[Red]\-#,##0.0"/>
  </numFmts>
  <fonts count="33" x14ac:knownFonts="1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2"/>
      <name val="Arial"/>
      <family val="2"/>
    </font>
    <font>
      <sz val="11"/>
      <color theme="1"/>
      <name val="游ゴシック"/>
      <family val="3"/>
      <charset val="128"/>
      <scheme val="minor"/>
    </font>
    <font>
      <sz val="11"/>
      <color theme="1"/>
      <name val="ＭＳ ゴシック"/>
      <family val="3"/>
      <charset val="128"/>
    </font>
    <font>
      <sz val="6"/>
      <name val="ＭＳ Ｐゴシック"/>
      <family val="3"/>
      <charset val="128"/>
    </font>
    <font>
      <sz val="9"/>
      <color theme="1"/>
      <name val="ＭＳ ゴシック"/>
      <family val="3"/>
      <charset val="128"/>
    </font>
    <font>
      <sz val="11"/>
      <name val="ＭＳ ゴシック"/>
      <family val="3"/>
      <charset val="128"/>
    </font>
    <font>
      <sz val="8"/>
      <color theme="1"/>
      <name val="游ゴシック"/>
      <family val="3"/>
      <charset val="128"/>
      <scheme val="minor"/>
    </font>
    <font>
      <sz val="9"/>
      <name val="ＭＳ ゴシック"/>
      <family val="3"/>
      <charset val="128"/>
    </font>
    <font>
      <sz val="11"/>
      <name val="游ゴシック"/>
      <family val="3"/>
      <charset val="128"/>
      <scheme val="minor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8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6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b/>
      <sz val="12"/>
      <color theme="1"/>
      <name val="ＭＳ 明朝"/>
      <family val="1"/>
      <charset val="128"/>
    </font>
    <font>
      <sz val="12"/>
      <name val="ＭＳ 明朝"/>
      <family val="1"/>
      <charset val="128"/>
    </font>
    <font>
      <b/>
      <sz val="12"/>
      <name val="ＭＳ 明朝"/>
      <family val="1"/>
      <charset val="128"/>
    </font>
    <font>
      <sz val="11"/>
      <name val="ＭＳ 明朝"/>
      <family val="1"/>
      <charset val="128"/>
    </font>
    <font>
      <sz val="11"/>
      <color theme="1"/>
      <name val="游ゴシック"/>
      <family val="2"/>
      <scheme val="minor"/>
    </font>
    <font>
      <sz val="10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9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10"/>
      <name val="ＭＳ 明朝"/>
      <family val="1"/>
      <charset val="128"/>
    </font>
    <font>
      <sz val="8"/>
      <name val="ＭＳ 明朝"/>
      <family val="1"/>
      <charset val="128"/>
    </font>
    <font>
      <b/>
      <sz val="12"/>
      <color rgb="FFFF0000"/>
      <name val="ＭＳ 明朝"/>
      <family val="1"/>
      <charset val="128"/>
    </font>
    <font>
      <sz val="12"/>
      <color rgb="FFFF0000"/>
      <name val="ＭＳ 明朝"/>
      <family val="1"/>
      <charset val="128"/>
    </font>
    <font>
      <b/>
      <sz val="10"/>
      <color theme="1"/>
      <name val="ＭＳ 明朝"/>
      <family val="1"/>
      <charset val="128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</fills>
  <borders count="9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hair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 diagonalDown="1"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 style="hair">
        <color auto="1"/>
      </diagonal>
    </border>
    <border diagonalDown="1"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 style="hair">
        <color auto="1"/>
      </diagonal>
    </border>
    <border diagonalDown="1"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 style="thin">
        <color auto="1"/>
      </diagonal>
    </border>
    <border diagonalDown="1">
      <left/>
      <right style="hair">
        <color auto="1"/>
      </right>
      <top style="thin">
        <color auto="1"/>
      </top>
      <bottom style="thin">
        <color auto="1"/>
      </bottom>
      <diagonal style="thin">
        <color auto="1"/>
      </diagonal>
    </border>
    <border diagonalDown="1">
      <left style="hair">
        <color auto="1"/>
      </left>
      <right/>
      <top style="thin">
        <color auto="1"/>
      </top>
      <bottom style="thin">
        <color auto="1"/>
      </bottom>
      <diagonal style="hair">
        <color auto="1"/>
      </diagonal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 diagonalDown="1"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hair">
        <color auto="1"/>
      </right>
      <top style="medium">
        <color indexed="64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/>
      <right style="hair">
        <color auto="1"/>
      </right>
      <top style="medium">
        <color indexed="64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medium">
        <color indexed="64"/>
      </top>
      <bottom style="thin">
        <color auto="1"/>
      </bottom>
      <diagonal/>
    </border>
    <border diagonalDown="1">
      <left style="hair">
        <color auto="1"/>
      </left>
      <right style="hair">
        <color auto="1"/>
      </right>
      <top style="medium">
        <color indexed="64"/>
      </top>
      <bottom style="thin">
        <color auto="1"/>
      </bottom>
      <diagonal style="hair">
        <color auto="1"/>
      </diagonal>
    </border>
    <border diagonalDown="1">
      <left style="hair">
        <color auto="1"/>
      </left>
      <right style="medium">
        <color auto="1"/>
      </right>
      <top style="medium">
        <color indexed="64"/>
      </top>
      <bottom style="thin">
        <color auto="1"/>
      </bottom>
      <diagonal style="hair">
        <color auto="1"/>
      </diagonal>
    </border>
    <border diagonalDown="1">
      <left style="hair">
        <color auto="1"/>
      </left>
      <right/>
      <top style="medium">
        <color indexed="64"/>
      </top>
      <bottom style="thin">
        <color auto="1"/>
      </bottom>
      <diagonal style="hair">
        <color auto="1"/>
      </diagonal>
    </border>
    <border diagonalDown="1">
      <left style="hair">
        <color auto="1"/>
      </left>
      <right style="hair">
        <color auto="1"/>
      </right>
      <top style="thin">
        <color auto="1"/>
      </top>
      <bottom style="medium">
        <color indexed="64"/>
      </bottom>
      <diagonal style="hair">
        <color auto="1"/>
      </diagonal>
    </border>
    <border diagonalDown="1">
      <left style="hair">
        <color auto="1"/>
      </left>
      <right style="medium">
        <color auto="1"/>
      </right>
      <top style="thin">
        <color auto="1"/>
      </top>
      <bottom style="medium">
        <color indexed="64"/>
      </bottom>
      <diagonal style="hair">
        <color auto="1"/>
      </diagonal>
    </border>
    <border diagonalDown="1">
      <left style="hair">
        <color auto="1"/>
      </left>
      <right/>
      <top style="thin">
        <color auto="1"/>
      </top>
      <bottom style="medium">
        <color indexed="64"/>
      </bottom>
      <diagonal style="hair">
        <color auto="1"/>
      </diagonal>
    </border>
    <border diagonalDown="1">
      <left style="hair">
        <color auto="1"/>
      </left>
      <right style="hair">
        <color auto="1"/>
      </right>
      <top style="medium">
        <color indexed="64"/>
      </top>
      <bottom style="thin">
        <color auto="1"/>
      </bottom>
      <diagonal style="thin">
        <color auto="1"/>
      </diagonal>
    </border>
    <border diagonalDown="1">
      <left/>
      <right style="hair">
        <color auto="1"/>
      </right>
      <top style="medium">
        <color indexed="64"/>
      </top>
      <bottom style="thin">
        <color auto="1"/>
      </bottom>
      <diagonal style="thin">
        <color auto="1"/>
      </diagonal>
    </border>
    <border diagonalDown="1">
      <left style="hair">
        <color auto="1"/>
      </left>
      <right style="hair">
        <color auto="1"/>
      </right>
      <top style="thin">
        <color auto="1"/>
      </top>
      <bottom style="medium">
        <color indexed="64"/>
      </bottom>
      <diagonal style="thin">
        <color auto="1"/>
      </diagonal>
    </border>
    <border diagonalDown="1">
      <left/>
      <right style="hair">
        <color auto="1"/>
      </right>
      <top style="thin">
        <color auto="1"/>
      </top>
      <bottom style="medium">
        <color indexed="64"/>
      </bottom>
      <diagonal style="thin">
        <color auto="1"/>
      </diagonal>
    </border>
    <border diagonalDown="1">
      <left style="hair">
        <color auto="1"/>
      </left>
      <right style="hair">
        <color auto="1"/>
      </right>
      <top/>
      <bottom style="thin">
        <color auto="1"/>
      </bottom>
      <diagonal style="hair">
        <color auto="1"/>
      </diagonal>
    </border>
    <border diagonalDown="1">
      <left style="hair">
        <color auto="1"/>
      </left>
      <right style="medium">
        <color auto="1"/>
      </right>
      <top/>
      <bottom style="thin">
        <color auto="1"/>
      </bottom>
      <diagonal style="hair">
        <color auto="1"/>
      </diagonal>
    </border>
    <border diagonalDown="1">
      <left style="hair">
        <color auto="1"/>
      </left>
      <right style="hair">
        <color auto="1"/>
      </right>
      <top/>
      <bottom style="thin">
        <color auto="1"/>
      </bottom>
      <diagonal style="thin">
        <color auto="1"/>
      </diagonal>
    </border>
    <border diagonalDown="1">
      <left/>
      <right style="hair">
        <color auto="1"/>
      </right>
      <top/>
      <bottom style="thin">
        <color auto="1"/>
      </bottom>
      <diagonal style="thin">
        <color auto="1"/>
      </diagonal>
    </border>
    <border diagonalDown="1">
      <left style="hair">
        <color auto="1"/>
      </left>
      <right/>
      <top/>
      <bottom style="thin">
        <color auto="1"/>
      </bottom>
      <diagonal style="hair">
        <color auto="1"/>
      </diagonal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 diagonalDown="1">
      <left style="hair">
        <color auto="1"/>
      </left>
      <right style="medium">
        <color auto="1"/>
      </right>
      <top/>
      <bottom style="medium">
        <color indexed="64"/>
      </bottom>
      <diagonal style="hair">
        <color auto="1"/>
      </diagonal>
    </border>
    <border>
      <left/>
      <right style="hair">
        <color auto="1"/>
      </right>
      <top/>
      <bottom style="medium">
        <color auto="1"/>
      </bottom>
      <diagonal/>
    </border>
    <border diagonalDown="1">
      <left style="hair">
        <color auto="1"/>
      </left>
      <right/>
      <top/>
      <bottom style="medium">
        <color indexed="64"/>
      </bottom>
      <diagonal style="hair">
        <color auto="1"/>
      </diagonal>
    </border>
    <border>
      <left style="double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3" fillId="0" borderId="0"/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23" fillId="0" borderId="0" applyFont="0" applyFill="0" applyBorder="0" applyAlignment="0" applyProtection="0">
      <alignment vertical="center"/>
    </xf>
  </cellStyleXfs>
  <cellXfs count="448">
    <xf numFmtId="0" fontId="0" fillId="0" borderId="0" xfId="0"/>
    <xf numFmtId="0" fontId="5" fillId="0" borderId="0" xfId="2" applyFont="1" applyAlignment="1">
      <alignment horizontal="center" vertical="center"/>
    </xf>
    <xf numFmtId="0" fontId="5" fillId="0" borderId="0" xfId="2" applyFont="1">
      <alignment vertical="center"/>
    </xf>
    <xf numFmtId="0" fontId="4" fillId="0" borderId="0" xfId="2" applyAlignment="1">
      <alignment horizontal="center" vertical="center"/>
    </xf>
    <xf numFmtId="0" fontId="7" fillId="0" borderId="3" xfId="2" applyFont="1" applyBorder="1" applyAlignment="1">
      <alignment horizontal="center" vertical="center" wrapText="1"/>
    </xf>
    <xf numFmtId="38" fontId="5" fillId="0" borderId="4" xfId="2" applyNumberFormat="1" applyFont="1" applyFill="1" applyBorder="1" applyAlignment="1">
      <alignment vertical="center" shrinkToFit="1"/>
    </xf>
    <xf numFmtId="0" fontId="5" fillId="0" borderId="1" xfId="2" applyFont="1" applyBorder="1" applyAlignment="1">
      <alignment horizontal="center" vertical="center" shrinkToFit="1"/>
    </xf>
    <xf numFmtId="38" fontId="5" fillId="0" borderId="1" xfId="3" applyFont="1" applyFill="1" applyBorder="1" applyAlignment="1">
      <alignment vertical="center" shrinkToFit="1"/>
    </xf>
    <xf numFmtId="38" fontId="5" fillId="0" borderId="1" xfId="2" applyNumberFormat="1" applyFont="1" applyFill="1" applyBorder="1" applyAlignment="1">
      <alignment vertical="center" shrinkToFit="1"/>
    </xf>
    <xf numFmtId="0" fontId="5" fillId="0" borderId="0" xfId="2" applyFont="1" applyFill="1">
      <alignment vertical="center"/>
    </xf>
    <xf numFmtId="0" fontId="5" fillId="0" borderId="1" xfId="2" applyFont="1" applyBorder="1" applyAlignment="1">
      <alignment vertical="center" shrinkToFit="1"/>
    </xf>
    <xf numFmtId="0" fontId="8" fillId="0" borderId="0" xfId="2" applyFont="1" applyAlignment="1">
      <alignment horizontal="center" vertical="center"/>
    </xf>
    <xf numFmtId="0" fontId="10" fillId="0" borderId="3" xfId="2" applyFont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8" fillId="0" borderId="0" xfId="2" applyFont="1">
      <alignment vertical="center"/>
    </xf>
    <xf numFmtId="0" fontId="8" fillId="0" borderId="0" xfId="2" applyFont="1" applyAlignment="1">
      <alignment horizontal="center" vertical="top"/>
    </xf>
    <xf numFmtId="49" fontId="8" fillId="0" borderId="5" xfId="2" applyNumberFormat="1" applyFont="1" applyBorder="1" applyAlignment="1">
      <alignment horizontal="center" vertical="center" wrapText="1"/>
    </xf>
    <xf numFmtId="49" fontId="12" fillId="0" borderId="5" xfId="2" applyNumberFormat="1" applyFont="1" applyBorder="1" applyAlignment="1">
      <alignment horizontal="center" vertical="center" wrapText="1"/>
    </xf>
    <xf numFmtId="0" fontId="10" fillId="0" borderId="0" xfId="2" applyFont="1" applyAlignment="1">
      <alignment horizontal="center" vertical="center"/>
    </xf>
    <xf numFmtId="0" fontId="8" fillId="0" borderId="1" xfId="2" applyFont="1" applyBorder="1" applyAlignment="1">
      <alignment horizontal="center" vertical="center" shrinkToFit="1"/>
    </xf>
    <xf numFmtId="0" fontId="8" fillId="0" borderId="0" xfId="2" applyFont="1" applyAlignment="1">
      <alignment vertical="center" shrinkToFit="1"/>
    </xf>
    <xf numFmtId="0" fontId="5" fillId="0" borderId="3" xfId="2" applyFont="1" applyBorder="1" applyAlignment="1">
      <alignment horizontal="center" vertical="center" shrinkToFit="1"/>
    </xf>
    <xf numFmtId="0" fontId="5" fillId="0" borderId="14" xfId="2" applyFont="1" applyBorder="1" applyAlignment="1">
      <alignment vertical="center" shrinkToFit="1"/>
    </xf>
    <xf numFmtId="0" fontId="5" fillId="0" borderId="14" xfId="2" applyFont="1" applyBorder="1" applyAlignment="1">
      <alignment horizontal="center" vertical="center" shrinkToFit="1"/>
    </xf>
    <xf numFmtId="4" fontId="5" fillId="0" borderId="14" xfId="2" applyNumberFormat="1" applyFont="1" applyBorder="1" applyAlignment="1">
      <alignment horizontal="center" vertical="center" shrinkToFit="1"/>
    </xf>
    <xf numFmtId="38" fontId="5" fillId="0" borderId="14" xfId="2" applyNumberFormat="1" applyFont="1" applyFill="1" applyBorder="1" applyAlignment="1">
      <alignment horizontal="center" vertical="center" shrinkToFit="1"/>
    </xf>
    <xf numFmtId="0" fontId="5" fillId="0" borderId="2" xfId="2" applyFont="1" applyBorder="1" applyAlignment="1">
      <alignment horizontal="center" vertical="center" shrinkToFit="1"/>
    </xf>
    <xf numFmtId="38" fontId="5" fillId="0" borderId="2" xfId="2" applyNumberFormat="1" applyFont="1" applyFill="1" applyBorder="1" applyAlignment="1">
      <alignment horizontal="center" vertical="center" shrinkToFit="1"/>
    </xf>
    <xf numFmtId="38" fontId="5" fillId="0" borderId="2" xfId="3" applyFont="1" applyFill="1" applyBorder="1" applyAlignment="1">
      <alignment vertical="center" shrinkToFit="1"/>
    </xf>
    <xf numFmtId="0" fontId="5" fillId="0" borderId="0" xfId="2" applyFont="1" applyAlignment="1">
      <alignment horizontal="left" vertical="center"/>
    </xf>
    <xf numFmtId="38" fontId="5" fillId="0" borderId="11" xfId="2" applyNumberFormat="1" applyFont="1" applyFill="1" applyBorder="1" applyAlignment="1">
      <alignment vertical="center" shrinkToFit="1"/>
    </xf>
    <xf numFmtId="38" fontId="5" fillId="0" borderId="13" xfId="2" applyNumberFormat="1" applyFont="1" applyFill="1" applyBorder="1" applyAlignment="1">
      <alignment vertical="center" shrinkToFit="1"/>
    </xf>
    <xf numFmtId="0" fontId="8" fillId="0" borderId="0" xfId="2" applyFont="1" applyAlignment="1">
      <alignment horizontal="left" vertical="center"/>
    </xf>
    <xf numFmtId="0" fontId="5" fillId="0" borderId="2" xfId="2" applyFont="1" applyBorder="1" applyAlignment="1">
      <alignment vertical="center" shrinkToFit="1"/>
    </xf>
    <xf numFmtId="0" fontId="7" fillId="0" borderId="12" xfId="2" applyFont="1" applyBorder="1" applyAlignment="1">
      <alignment horizontal="center" vertical="center" wrapText="1"/>
    </xf>
    <xf numFmtId="0" fontId="17" fillId="0" borderId="0" xfId="4" applyFont="1" applyFill="1" applyBorder="1" applyAlignment="1">
      <alignment vertical="center" shrinkToFit="1"/>
    </xf>
    <xf numFmtId="0" fontId="17" fillId="0" borderId="0" xfId="4" applyFont="1" applyFill="1" applyAlignment="1">
      <alignment vertical="center" shrinkToFit="1"/>
    </xf>
    <xf numFmtId="38" fontId="17" fillId="0" borderId="0" xfId="5" applyFont="1" applyFill="1" applyBorder="1" applyAlignment="1">
      <alignment vertical="center" shrinkToFit="1"/>
    </xf>
    <xf numFmtId="0" fontId="18" fillId="0" borderId="28" xfId="4" applyFont="1" applyFill="1" applyBorder="1" applyAlignment="1">
      <alignment horizontal="center" vertical="center" wrapText="1" shrinkToFit="1"/>
    </xf>
    <xf numFmtId="0" fontId="18" fillId="0" borderId="29" xfId="4" applyFont="1" applyFill="1" applyBorder="1" applyAlignment="1">
      <alignment horizontal="center" vertical="center" wrapText="1" shrinkToFit="1"/>
    </xf>
    <xf numFmtId="0" fontId="18" fillId="0" borderId="30" xfId="4" applyFont="1" applyFill="1" applyBorder="1" applyAlignment="1">
      <alignment horizontal="center" vertical="center" shrinkToFit="1"/>
    </xf>
    <xf numFmtId="0" fontId="18" fillId="0" borderId="31" xfId="4" applyFont="1" applyFill="1" applyBorder="1" applyAlignment="1">
      <alignment horizontal="center" vertical="center" wrapText="1" shrinkToFit="1"/>
    </xf>
    <xf numFmtId="0" fontId="18" fillId="0" borderId="27" xfId="4" applyFont="1" applyFill="1" applyBorder="1" applyAlignment="1">
      <alignment horizontal="center" vertical="center" shrinkToFit="1"/>
    </xf>
    <xf numFmtId="0" fontId="19" fillId="0" borderId="32" xfId="4" applyFont="1" applyFill="1" applyBorder="1" applyAlignment="1">
      <alignment horizontal="center" vertical="center" wrapText="1" shrinkToFit="1"/>
    </xf>
    <xf numFmtId="0" fontId="19" fillId="0" borderId="29" xfId="4" applyFont="1" applyFill="1" applyBorder="1" applyAlignment="1">
      <alignment horizontal="center" vertical="center" wrapText="1" shrinkToFit="1"/>
    </xf>
    <xf numFmtId="0" fontId="19" fillId="0" borderId="30" xfId="4" applyFont="1" applyFill="1" applyBorder="1" applyAlignment="1">
      <alignment horizontal="center" vertical="center" shrinkToFit="1"/>
    </xf>
    <xf numFmtId="38" fontId="22" fillId="0" borderId="0" xfId="5" applyFont="1" applyFill="1" applyBorder="1" applyAlignment="1">
      <alignment vertical="center" shrinkToFit="1"/>
    </xf>
    <xf numFmtId="0" fontId="22" fillId="0" borderId="0" xfId="4" applyFont="1" applyFill="1" applyBorder="1" applyAlignment="1">
      <alignment vertical="center" shrinkToFit="1"/>
    </xf>
    <xf numFmtId="0" fontId="17" fillId="0" borderId="0" xfId="2" applyFont="1">
      <alignment vertical="center"/>
    </xf>
    <xf numFmtId="0" fontId="17" fillId="0" borderId="0" xfId="2" applyFont="1" applyAlignment="1">
      <alignment horizontal="left" vertical="center"/>
    </xf>
    <xf numFmtId="0" fontId="17" fillId="0" borderId="0" xfId="2" applyFont="1" applyAlignment="1">
      <alignment horizontal="center" vertical="center"/>
    </xf>
    <xf numFmtId="0" fontId="22" fillId="0" borderId="0" xfId="2" applyFont="1" applyAlignment="1">
      <alignment horizontal="center" vertical="center"/>
    </xf>
    <xf numFmtId="0" fontId="17" fillId="0" borderId="0" xfId="2" applyFont="1" applyAlignment="1">
      <alignment horizontal="center" vertical="top"/>
    </xf>
    <xf numFmtId="0" fontId="17" fillId="0" borderId="0" xfId="2" applyFont="1" applyAlignment="1">
      <alignment vertical="center"/>
    </xf>
    <xf numFmtId="0" fontId="17" fillId="0" borderId="0" xfId="2" applyFont="1" applyAlignment="1">
      <alignment horizontal="right" vertical="center"/>
    </xf>
    <xf numFmtId="0" fontId="17" fillId="0" borderId="4" xfId="2" applyFont="1" applyBorder="1" applyAlignment="1">
      <alignment horizontal="center" vertical="center" wrapText="1"/>
    </xf>
    <xf numFmtId="0" fontId="17" fillId="0" borderId="5" xfId="2" applyFont="1" applyBorder="1" applyAlignment="1">
      <alignment horizontal="center" vertical="center" wrapText="1"/>
    </xf>
    <xf numFmtId="0" fontId="22" fillId="0" borderId="5" xfId="2" applyFont="1" applyBorder="1" applyAlignment="1">
      <alignment horizontal="center" vertical="center" wrapText="1"/>
    </xf>
    <xf numFmtId="0" fontId="24" fillId="0" borderId="5" xfId="2" applyFont="1" applyBorder="1" applyAlignment="1">
      <alignment horizontal="center" vertical="center" wrapText="1"/>
    </xf>
    <xf numFmtId="0" fontId="25" fillId="0" borderId="0" xfId="2" applyFont="1" applyAlignment="1">
      <alignment horizontal="center" vertical="center"/>
    </xf>
    <xf numFmtId="0" fontId="25" fillId="0" borderId="3" xfId="2" applyFont="1" applyBorder="1" applyAlignment="1">
      <alignment horizontal="center" vertical="center" wrapText="1"/>
    </xf>
    <xf numFmtId="0" fontId="26" fillId="0" borderId="3" xfId="2" applyFont="1" applyBorder="1" applyAlignment="1">
      <alignment horizontal="center" vertical="center" wrapText="1"/>
    </xf>
    <xf numFmtId="0" fontId="17" fillId="0" borderId="0" xfId="2" applyFont="1" applyAlignment="1">
      <alignment vertical="center" shrinkToFit="1"/>
    </xf>
    <xf numFmtId="0" fontId="17" fillId="0" borderId="1" xfId="2" applyFont="1" applyBorder="1" applyAlignment="1">
      <alignment horizontal="center" vertical="center" shrinkToFit="1"/>
    </xf>
    <xf numFmtId="38" fontId="22" fillId="2" borderId="1" xfId="2" applyNumberFormat="1" applyFont="1" applyFill="1" applyBorder="1" applyAlignment="1">
      <alignment horizontal="center" vertical="center" shrinkToFit="1"/>
    </xf>
    <xf numFmtId="38" fontId="17" fillId="2" borderId="1" xfId="2" applyNumberFormat="1" applyFont="1" applyFill="1" applyBorder="1" applyAlignment="1">
      <alignment horizontal="center" vertical="center" shrinkToFit="1"/>
    </xf>
    <xf numFmtId="0" fontId="17" fillId="0" borderId="4" xfId="2" applyFont="1" applyBorder="1" applyAlignment="1">
      <alignment horizontal="center" vertical="center" shrinkToFit="1"/>
    </xf>
    <xf numFmtId="0" fontId="25" fillId="0" borderId="12" xfId="2" applyFont="1" applyBorder="1" applyAlignment="1">
      <alignment horizontal="center" vertical="center" wrapText="1"/>
    </xf>
    <xf numFmtId="0" fontId="17" fillId="0" borderId="4" xfId="2" applyFont="1" applyBorder="1" applyAlignment="1">
      <alignment horizontal="left" vertical="center" shrinkToFit="1"/>
    </xf>
    <xf numFmtId="0" fontId="17" fillId="0" borderId="4" xfId="2" applyFont="1" applyBorder="1" applyAlignment="1">
      <alignment horizontal="center" vertical="center" wrapText="1" shrinkToFit="1"/>
    </xf>
    <xf numFmtId="0" fontId="17" fillId="0" borderId="4" xfId="2" applyFont="1" applyFill="1" applyBorder="1" applyAlignment="1">
      <alignment horizontal="center" vertical="center" shrinkToFit="1"/>
    </xf>
    <xf numFmtId="0" fontId="17" fillId="0" borderId="2" xfId="2" applyFont="1" applyBorder="1" applyAlignment="1">
      <alignment horizontal="center" vertical="center" shrinkToFit="1"/>
    </xf>
    <xf numFmtId="0" fontId="17" fillId="0" borderId="2" xfId="2" applyFont="1" applyBorder="1" applyAlignment="1">
      <alignment horizontal="left" vertical="center" shrinkToFit="1"/>
    </xf>
    <xf numFmtId="0" fontId="17" fillId="0" borderId="3" xfId="2" applyFont="1" applyBorder="1" applyAlignment="1">
      <alignment horizontal="center" vertical="center" shrinkToFit="1"/>
    </xf>
    <xf numFmtId="0" fontId="17" fillId="0" borderId="0" xfId="2" applyFont="1" applyAlignment="1">
      <alignment horizontal="center" vertical="center" shrinkToFit="1"/>
    </xf>
    <xf numFmtId="0" fontId="17" fillId="0" borderId="0" xfId="2" applyFont="1" applyFill="1">
      <alignment vertical="center"/>
    </xf>
    <xf numFmtId="0" fontId="17" fillId="0" borderId="1" xfId="2" applyFont="1" applyBorder="1" applyAlignment="1">
      <alignment vertical="center" shrinkToFit="1"/>
    </xf>
    <xf numFmtId="0" fontId="17" fillId="0" borderId="2" xfId="2" applyFont="1" applyBorder="1" applyAlignment="1">
      <alignment vertical="center" shrinkToFit="1"/>
    </xf>
    <xf numFmtId="0" fontId="17" fillId="0" borderId="0" xfId="2" applyFont="1" applyBorder="1" applyAlignment="1">
      <alignment horizontal="center" vertical="center" shrinkToFit="1"/>
    </xf>
    <xf numFmtId="0" fontId="17" fillId="0" borderId="0" xfId="2" applyFont="1" applyBorder="1" applyAlignment="1">
      <alignment vertical="center" shrinkToFit="1"/>
    </xf>
    <xf numFmtId="4" fontId="17" fillId="0" borderId="0" xfId="2" applyNumberFormat="1" applyFont="1" applyBorder="1" applyAlignment="1">
      <alignment horizontal="center" vertical="center" shrinkToFit="1"/>
    </xf>
    <xf numFmtId="38" fontId="17" fillId="0" borderId="0" xfId="2" applyNumberFormat="1" applyFont="1" applyFill="1" applyBorder="1" applyAlignment="1">
      <alignment vertical="center" shrinkToFit="1"/>
    </xf>
    <xf numFmtId="38" fontId="17" fillId="0" borderId="0" xfId="2" applyNumberFormat="1" applyFont="1" applyFill="1" applyBorder="1" applyAlignment="1">
      <alignment horizontal="center" vertical="center" shrinkToFit="1"/>
    </xf>
    <xf numFmtId="38" fontId="17" fillId="0" borderId="0" xfId="3" applyFont="1" applyFill="1" applyBorder="1" applyAlignment="1">
      <alignment vertical="center" shrinkToFit="1"/>
    </xf>
    <xf numFmtId="0" fontId="22" fillId="0" borderId="0" xfId="2" applyFont="1" applyAlignment="1">
      <alignment horizontal="left" vertical="center"/>
    </xf>
    <xf numFmtId="0" fontId="22" fillId="0" borderId="0" xfId="2" applyFont="1">
      <alignment vertical="center"/>
    </xf>
    <xf numFmtId="0" fontId="22" fillId="0" borderId="0" xfId="2" applyFont="1" applyAlignment="1">
      <alignment horizontal="center" vertical="top"/>
    </xf>
    <xf numFmtId="0" fontId="22" fillId="0" borderId="0" xfId="2" applyFont="1" applyBorder="1" applyAlignment="1">
      <alignment vertical="center"/>
    </xf>
    <xf numFmtId="0" fontId="22" fillId="0" borderId="0" xfId="2" applyFont="1" applyAlignment="1">
      <alignment horizontal="right" vertical="center"/>
    </xf>
    <xf numFmtId="0" fontId="22" fillId="0" borderId="4" xfId="2" applyFont="1" applyBorder="1" applyAlignment="1">
      <alignment horizontal="center" vertical="center" wrapText="1"/>
    </xf>
    <xf numFmtId="49" fontId="28" fillId="0" borderId="5" xfId="2" applyNumberFormat="1" applyFont="1" applyBorder="1" applyAlignment="1">
      <alignment horizontal="center" vertical="center" wrapText="1"/>
    </xf>
    <xf numFmtId="49" fontId="22" fillId="0" borderId="5" xfId="2" applyNumberFormat="1" applyFont="1" applyBorder="1" applyAlignment="1">
      <alignment horizontal="center" vertical="center" wrapText="1"/>
    </xf>
    <xf numFmtId="0" fontId="26" fillId="0" borderId="0" xfId="2" applyFont="1" applyAlignment="1">
      <alignment horizontal="center" vertical="center"/>
    </xf>
    <xf numFmtId="0" fontId="22" fillId="0" borderId="1" xfId="2" applyFont="1" applyBorder="1" applyAlignment="1">
      <alignment horizontal="center" vertical="center" shrinkToFit="1"/>
    </xf>
    <xf numFmtId="0" fontId="22" fillId="0" borderId="0" xfId="2" applyFont="1" applyAlignment="1">
      <alignment vertical="center" shrinkToFit="1"/>
    </xf>
    <xf numFmtId="0" fontId="22" fillId="0" borderId="0" xfId="2" applyFont="1" applyAlignment="1">
      <alignment vertical="center"/>
    </xf>
    <xf numFmtId="0" fontId="17" fillId="0" borderId="4" xfId="2" applyFont="1" applyBorder="1" applyAlignment="1">
      <alignment horizontal="center" vertical="center" wrapText="1"/>
    </xf>
    <xf numFmtId="0" fontId="5" fillId="0" borderId="3" xfId="2" applyFont="1" applyBorder="1" applyAlignment="1">
      <alignment horizontal="center" vertical="center" wrapText="1"/>
    </xf>
    <xf numFmtId="0" fontId="28" fillId="0" borderId="4" xfId="2" applyFont="1" applyBorder="1" applyAlignment="1">
      <alignment horizontal="center" vertical="center" wrapText="1"/>
    </xf>
    <xf numFmtId="0" fontId="17" fillId="0" borderId="60" xfId="2" applyFont="1" applyBorder="1" applyAlignment="1">
      <alignment vertical="center" shrinkToFit="1"/>
    </xf>
    <xf numFmtId="38" fontId="17" fillId="0" borderId="4" xfId="6" applyFont="1" applyFill="1" applyBorder="1" applyAlignment="1">
      <alignment vertical="center" shrinkToFit="1"/>
    </xf>
    <xf numFmtId="38" fontId="17" fillId="0" borderId="1" xfId="6" applyFont="1" applyFill="1" applyBorder="1" applyAlignment="1">
      <alignment horizontal="center" vertical="center" shrinkToFit="1"/>
    </xf>
    <xf numFmtId="38" fontId="17" fillId="0" borderId="1" xfId="6" applyFont="1" applyBorder="1" applyAlignment="1">
      <alignment vertical="center" shrinkToFit="1"/>
    </xf>
    <xf numFmtId="38" fontId="17" fillId="0" borderId="1" xfId="6" applyFont="1" applyFill="1" applyBorder="1" applyAlignment="1">
      <alignment vertical="center" shrinkToFit="1"/>
    </xf>
    <xf numFmtId="38" fontId="17" fillId="0" borderId="2" xfId="6" applyFont="1" applyFill="1" applyBorder="1" applyAlignment="1">
      <alignment horizontal="center" vertical="center" shrinkToFit="1"/>
    </xf>
    <xf numFmtId="38" fontId="17" fillId="0" borderId="2" xfId="6" applyFont="1" applyFill="1" applyBorder="1" applyAlignment="1">
      <alignment vertical="center" shrinkToFit="1"/>
    </xf>
    <xf numFmtId="38" fontId="17" fillId="0" borderId="60" xfId="6" applyFont="1" applyBorder="1" applyAlignment="1">
      <alignment horizontal="center" vertical="center" shrinkToFit="1"/>
    </xf>
    <xf numFmtId="38" fontId="17" fillId="0" borderId="60" xfId="6" applyFont="1" applyBorder="1" applyAlignment="1">
      <alignment vertical="center" shrinkToFit="1"/>
    </xf>
    <xf numFmtId="38" fontId="17" fillId="0" borderId="11" xfId="6" applyFont="1" applyFill="1" applyBorder="1" applyAlignment="1">
      <alignment vertical="center" shrinkToFit="1"/>
    </xf>
    <xf numFmtId="38" fontId="17" fillId="0" borderId="13" xfId="6" applyFont="1" applyFill="1" applyBorder="1" applyAlignment="1">
      <alignment vertical="center" shrinkToFit="1"/>
    </xf>
    <xf numFmtId="180" fontId="17" fillId="0" borderId="4" xfId="6" applyNumberFormat="1" applyFont="1" applyFill="1" applyBorder="1" applyAlignment="1">
      <alignment horizontal="center" vertical="center" shrinkToFit="1"/>
    </xf>
    <xf numFmtId="180" fontId="17" fillId="0" borderId="2" xfId="6" applyNumberFormat="1" applyFont="1" applyFill="1" applyBorder="1" applyAlignment="1">
      <alignment horizontal="center" vertical="center" shrinkToFit="1"/>
    </xf>
    <xf numFmtId="40" fontId="17" fillId="0" borderId="4" xfId="6" applyNumberFormat="1" applyFont="1" applyBorder="1" applyAlignment="1">
      <alignment vertical="center" shrinkToFit="1"/>
    </xf>
    <xf numFmtId="40" fontId="17" fillId="0" borderId="1" xfId="6" applyNumberFormat="1" applyFont="1" applyBorder="1" applyAlignment="1">
      <alignment vertical="center" shrinkToFit="1"/>
    </xf>
    <xf numFmtId="40" fontId="17" fillId="0" borderId="2" xfId="6" applyNumberFormat="1" applyFont="1" applyBorder="1" applyAlignment="1">
      <alignment vertical="center" shrinkToFit="1"/>
    </xf>
    <xf numFmtId="40" fontId="17" fillId="0" borderId="4" xfId="6" applyNumberFormat="1" applyFont="1" applyFill="1" applyBorder="1" applyAlignment="1">
      <alignment vertical="center" shrinkToFit="1"/>
    </xf>
    <xf numFmtId="40" fontId="17" fillId="0" borderId="1" xfId="6" applyNumberFormat="1" applyFont="1" applyFill="1" applyBorder="1" applyAlignment="1">
      <alignment vertical="center" shrinkToFit="1"/>
    </xf>
    <xf numFmtId="40" fontId="17" fillId="0" borderId="2" xfId="6" applyNumberFormat="1" applyFont="1" applyFill="1" applyBorder="1" applyAlignment="1">
      <alignment vertical="center" shrinkToFit="1"/>
    </xf>
    <xf numFmtId="40" fontId="17" fillId="0" borderId="60" xfId="6" applyNumberFormat="1" applyFont="1" applyFill="1" applyBorder="1" applyAlignment="1">
      <alignment vertical="center" shrinkToFit="1"/>
    </xf>
    <xf numFmtId="40" fontId="17" fillId="0" borderId="60" xfId="6" applyNumberFormat="1" applyFont="1" applyBorder="1" applyAlignment="1">
      <alignment vertical="center" shrinkToFit="1"/>
    </xf>
    <xf numFmtId="38" fontId="17" fillId="0" borderId="59" xfId="6" applyFont="1" applyBorder="1" applyAlignment="1">
      <alignment horizontal="center" vertical="center" shrinkToFit="1"/>
    </xf>
    <xf numFmtId="180" fontId="17" fillId="2" borderId="1" xfId="6" applyNumberFormat="1" applyFont="1" applyFill="1" applyBorder="1" applyAlignment="1">
      <alignment horizontal="center" vertical="center" shrinkToFit="1"/>
    </xf>
    <xf numFmtId="38" fontId="26" fillId="0" borderId="3" xfId="6" applyFont="1" applyBorder="1" applyAlignment="1">
      <alignment horizontal="center" vertical="center" wrapText="1"/>
    </xf>
    <xf numFmtId="38" fontId="25" fillId="0" borderId="3" xfId="6" applyFont="1" applyBorder="1" applyAlignment="1">
      <alignment horizontal="center" vertical="center" wrapText="1"/>
    </xf>
    <xf numFmtId="38" fontId="22" fillId="2" borderId="1" xfId="6" applyFont="1" applyFill="1" applyBorder="1" applyAlignment="1">
      <alignment vertical="center" shrinkToFit="1"/>
    </xf>
    <xf numFmtId="38" fontId="22" fillId="2" borderId="13" xfId="6" applyFont="1" applyFill="1" applyBorder="1" applyAlignment="1">
      <alignment vertical="center" shrinkToFit="1"/>
    </xf>
    <xf numFmtId="40" fontId="22" fillId="2" borderId="1" xfId="6" applyNumberFormat="1" applyFont="1" applyFill="1" applyBorder="1" applyAlignment="1">
      <alignment vertical="center" shrinkToFit="1"/>
    </xf>
    <xf numFmtId="38" fontId="17" fillId="2" borderId="1" xfId="6" applyFont="1" applyFill="1" applyBorder="1" applyAlignment="1">
      <alignment vertical="center" shrinkToFit="1"/>
    </xf>
    <xf numFmtId="38" fontId="22" fillId="2" borderId="8" xfId="6" applyFont="1" applyFill="1" applyBorder="1" applyAlignment="1">
      <alignment vertical="center" shrinkToFit="1"/>
    </xf>
    <xf numFmtId="38" fontId="17" fillId="0" borderId="58" xfId="6" applyFont="1" applyBorder="1" applyAlignment="1">
      <alignment vertical="center" shrinkToFit="1"/>
    </xf>
    <xf numFmtId="38" fontId="17" fillId="2" borderId="13" xfId="6" applyFont="1" applyFill="1" applyBorder="1" applyAlignment="1">
      <alignment vertical="center" shrinkToFit="1"/>
    </xf>
    <xf numFmtId="40" fontId="17" fillId="2" borderId="1" xfId="6" applyNumberFormat="1" applyFont="1" applyFill="1" applyBorder="1" applyAlignment="1">
      <alignment vertical="center" shrinkToFit="1"/>
    </xf>
    <xf numFmtId="40" fontId="17" fillId="4" borderId="1" xfId="6" applyNumberFormat="1" applyFont="1" applyFill="1" applyBorder="1" applyAlignment="1">
      <alignment vertical="center" shrinkToFit="1"/>
    </xf>
    <xf numFmtId="40" fontId="17" fillId="3" borderId="1" xfId="6" applyNumberFormat="1" applyFont="1" applyFill="1" applyBorder="1" applyAlignment="1">
      <alignment vertical="center" shrinkToFit="1"/>
    </xf>
    <xf numFmtId="38" fontId="17" fillId="0" borderId="59" xfId="6" applyFont="1" applyBorder="1" applyAlignment="1">
      <alignment vertical="center" shrinkToFit="1"/>
    </xf>
    <xf numFmtId="38" fontId="22" fillId="2" borderId="10" xfId="6" applyFont="1" applyFill="1" applyBorder="1" applyAlignment="1">
      <alignment vertical="center" shrinkToFit="1"/>
    </xf>
    <xf numFmtId="40" fontId="17" fillId="2" borderId="13" xfId="6" applyNumberFormat="1" applyFont="1" applyFill="1" applyBorder="1" applyAlignment="1">
      <alignment vertical="center" shrinkToFit="1"/>
    </xf>
    <xf numFmtId="38" fontId="17" fillId="2" borderId="1" xfId="6" applyNumberFormat="1" applyFont="1" applyFill="1" applyBorder="1" applyAlignment="1">
      <alignment vertical="center" shrinkToFit="1"/>
    </xf>
    <xf numFmtId="38" fontId="17" fillId="2" borderId="13" xfId="6" applyNumberFormat="1" applyFont="1" applyFill="1" applyBorder="1" applyAlignment="1">
      <alignment vertical="center" shrinkToFit="1"/>
    </xf>
    <xf numFmtId="0" fontId="22" fillId="0" borderId="58" xfId="2" applyFont="1" applyBorder="1" applyAlignment="1">
      <alignment horizontal="center" vertical="center" shrinkToFit="1"/>
    </xf>
    <xf numFmtId="0" fontId="25" fillId="0" borderId="3" xfId="2" applyFont="1" applyBorder="1" applyAlignment="1">
      <alignment horizontal="center" vertical="top" wrapText="1"/>
    </xf>
    <xf numFmtId="0" fontId="5" fillId="0" borderId="0" xfId="2" applyFont="1" applyAlignment="1">
      <alignment vertical="center"/>
    </xf>
    <xf numFmtId="0" fontId="8" fillId="0" borderId="0" xfId="2" applyFont="1" applyAlignment="1">
      <alignment horizontal="right" vertical="center"/>
    </xf>
    <xf numFmtId="38" fontId="8" fillId="2" borderId="1" xfId="6" applyFont="1" applyFill="1" applyBorder="1" applyAlignment="1">
      <alignment vertical="center" shrinkToFit="1"/>
    </xf>
    <xf numFmtId="38" fontId="5" fillId="0" borderId="1" xfId="6" applyFont="1" applyFill="1" applyBorder="1" applyAlignment="1">
      <alignment vertical="center" shrinkToFit="1"/>
    </xf>
    <xf numFmtId="38" fontId="5" fillId="2" borderId="1" xfId="6" applyFont="1" applyFill="1" applyBorder="1" applyAlignment="1">
      <alignment vertical="center" shrinkToFit="1"/>
    </xf>
    <xf numFmtId="38" fontId="8" fillId="0" borderId="59" xfId="6" applyFont="1" applyBorder="1" applyAlignment="1">
      <alignment vertical="center" shrinkToFit="1"/>
    </xf>
    <xf numFmtId="38" fontId="8" fillId="0" borderId="61" xfId="6" applyFont="1" applyBorder="1" applyAlignment="1">
      <alignment vertical="center" shrinkToFit="1"/>
    </xf>
    <xf numFmtId="38" fontId="8" fillId="2" borderId="13" xfId="6" applyFont="1" applyFill="1" applyBorder="1" applyAlignment="1">
      <alignment vertical="center" shrinkToFit="1"/>
    </xf>
    <xf numFmtId="38" fontId="8" fillId="2" borderId="10" xfId="6" applyFont="1" applyFill="1" applyBorder="1" applyAlignment="1">
      <alignment vertical="center" shrinkToFit="1"/>
    </xf>
    <xf numFmtId="38" fontId="5" fillId="2" borderId="13" xfId="6" applyFont="1" applyFill="1" applyBorder="1" applyAlignment="1">
      <alignment vertical="center" shrinkToFit="1"/>
    </xf>
    <xf numFmtId="40" fontId="8" fillId="2" borderId="1" xfId="6" applyNumberFormat="1" applyFont="1" applyFill="1" applyBorder="1" applyAlignment="1">
      <alignment vertical="center" shrinkToFit="1"/>
    </xf>
    <xf numFmtId="0" fontId="5" fillId="0" borderId="3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38" fontId="22" fillId="0" borderId="0" xfId="6" applyFont="1" applyFill="1" applyBorder="1" applyAlignment="1">
      <alignment vertical="center" shrinkToFit="1"/>
    </xf>
    <xf numFmtId="0" fontId="17" fillId="0" borderId="0" xfId="0" applyFont="1" applyFill="1" applyBorder="1" applyAlignment="1">
      <alignment vertical="center" shrinkToFit="1"/>
    </xf>
    <xf numFmtId="4" fontId="5" fillId="0" borderId="1" xfId="2" applyNumberFormat="1" applyFont="1" applyBorder="1" applyAlignment="1">
      <alignment vertical="center" shrinkToFit="1"/>
    </xf>
    <xf numFmtId="176" fontId="5" fillId="0" borderId="1" xfId="2" applyNumberFormat="1" applyFont="1" applyFill="1" applyBorder="1" applyAlignment="1">
      <alignment vertical="center" shrinkToFit="1"/>
    </xf>
    <xf numFmtId="4" fontId="5" fillId="0" borderId="2" xfId="2" applyNumberFormat="1" applyFont="1" applyBorder="1" applyAlignment="1">
      <alignment vertical="center" shrinkToFit="1"/>
    </xf>
    <xf numFmtId="176" fontId="5" fillId="0" borderId="2" xfId="2" applyNumberFormat="1" applyFont="1" applyFill="1" applyBorder="1" applyAlignment="1">
      <alignment vertical="center" shrinkToFit="1"/>
    </xf>
    <xf numFmtId="0" fontId="17" fillId="0" borderId="0" xfId="2" applyFont="1" applyAlignment="1">
      <alignment horizontal="center" vertical="center"/>
    </xf>
    <xf numFmtId="0" fontId="8" fillId="0" borderId="4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17" fillId="0" borderId="64" xfId="2" applyFont="1" applyBorder="1" applyAlignment="1">
      <alignment vertical="center" shrinkToFit="1"/>
    </xf>
    <xf numFmtId="38" fontId="17" fillId="0" borderId="64" xfId="6" applyFont="1" applyBorder="1" applyAlignment="1">
      <alignment horizontal="center" vertical="center" shrinkToFit="1"/>
    </xf>
    <xf numFmtId="38" fontId="17" fillId="0" borderId="64" xfId="6" applyFont="1" applyFill="1" applyBorder="1" applyAlignment="1">
      <alignment horizontal="center" vertical="center" shrinkToFit="1"/>
    </xf>
    <xf numFmtId="0" fontId="18" fillId="0" borderId="0" xfId="0" applyFont="1" applyAlignment="1">
      <alignment vertical="center"/>
    </xf>
    <xf numFmtId="0" fontId="18" fillId="0" borderId="0" xfId="2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19" fillId="5" borderId="47" xfId="0" applyFont="1" applyFill="1" applyBorder="1" applyAlignment="1">
      <alignment horizontal="center" vertical="center"/>
    </xf>
    <xf numFmtId="0" fontId="19" fillId="5" borderId="48" xfId="0" applyFont="1" applyFill="1" applyBorder="1" applyAlignment="1">
      <alignment horizontal="center" vertical="center" wrapText="1"/>
    </xf>
    <xf numFmtId="0" fontId="19" fillId="5" borderId="49" xfId="0" applyFont="1" applyFill="1" applyBorder="1" applyAlignment="1">
      <alignment horizontal="center" vertical="center"/>
    </xf>
    <xf numFmtId="0" fontId="19" fillId="5" borderId="13" xfId="0" applyFont="1" applyFill="1" applyBorder="1" applyAlignment="1">
      <alignment horizontal="center" vertical="center" wrapText="1"/>
    </xf>
    <xf numFmtId="0" fontId="19" fillId="0" borderId="50" xfId="0" applyFont="1" applyBorder="1" applyAlignment="1">
      <alignment horizontal="center" vertical="center" wrapText="1"/>
    </xf>
    <xf numFmtId="40" fontId="30" fillId="0" borderId="51" xfId="0" applyNumberFormat="1" applyFont="1" applyBorder="1" applyAlignment="1">
      <alignment horizontal="right" vertical="center"/>
    </xf>
    <xf numFmtId="40" fontId="30" fillId="0" borderId="51" xfId="0" applyNumberFormat="1" applyFont="1" applyBorder="1" applyAlignment="1">
      <alignment vertical="center"/>
    </xf>
    <xf numFmtId="40" fontId="30" fillId="0" borderId="55" xfId="0" applyNumberFormat="1" applyFont="1" applyBorder="1" applyAlignment="1">
      <alignment vertical="center"/>
    </xf>
    <xf numFmtId="38" fontId="19" fillId="0" borderId="63" xfId="6" applyFont="1" applyBorder="1" applyAlignment="1">
      <alignment vertical="center"/>
    </xf>
    <xf numFmtId="0" fontId="19" fillId="0" borderId="52" xfId="0" applyFont="1" applyBorder="1" applyAlignment="1">
      <alignment horizontal="center" vertical="center"/>
    </xf>
    <xf numFmtId="2" fontId="30" fillId="0" borderId="53" xfId="0" applyNumberFormat="1" applyFont="1" applyBorder="1" applyAlignment="1">
      <alignment horizontal="right" vertical="center"/>
    </xf>
    <xf numFmtId="2" fontId="30" fillId="0" borderId="53" xfId="0" applyNumberFormat="1" applyFont="1" applyBorder="1" applyAlignment="1">
      <alignment vertical="center"/>
    </xf>
    <xf numFmtId="2" fontId="30" fillId="0" borderId="56" xfId="0" applyNumberFormat="1" applyFont="1" applyBorder="1" applyAlignment="1">
      <alignment vertical="center"/>
    </xf>
    <xf numFmtId="2" fontId="30" fillId="0" borderId="57" xfId="0" applyNumberFormat="1" applyFont="1" applyBorder="1" applyAlignment="1">
      <alignment vertical="center"/>
    </xf>
    <xf numFmtId="38" fontId="19" fillId="0" borderId="54" xfId="6" applyFont="1" applyBorder="1" applyAlignment="1">
      <alignment vertical="center"/>
    </xf>
    <xf numFmtId="0" fontId="19" fillId="0" borderId="52" xfId="0" applyFont="1" applyBorder="1" applyAlignment="1">
      <alignment horizontal="center" vertical="center" wrapText="1"/>
    </xf>
    <xf numFmtId="2" fontId="30" fillId="0" borderId="54" xfId="0" applyNumberFormat="1" applyFont="1" applyBorder="1" applyAlignment="1">
      <alignment vertical="center"/>
    </xf>
    <xf numFmtId="38" fontId="19" fillId="0" borderId="4" xfId="0" applyNumberFormat="1" applyFont="1" applyFill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24" fillId="0" borderId="0" xfId="2" applyFont="1" applyAlignment="1">
      <alignment horizontal="left" vertical="center"/>
    </xf>
    <xf numFmtId="0" fontId="16" fillId="0" borderId="0" xfId="2" applyFont="1" applyAlignment="1">
      <alignment horizontal="left" vertical="center"/>
    </xf>
    <xf numFmtId="0" fontId="32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0" xfId="0" applyFont="1" applyFill="1" applyAlignment="1">
      <alignment vertical="center"/>
    </xf>
    <xf numFmtId="40" fontId="22" fillId="2" borderId="4" xfId="6" applyNumberFormat="1" applyFont="1" applyFill="1" applyBorder="1" applyAlignment="1">
      <alignment vertical="center" shrinkToFit="1"/>
    </xf>
    <xf numFmtId="40" fontId="8" fillId="2" borderId="13" xfId="6" applyNumberFormat="1" applyFont="1" applyFill="1" applyBorder="1" applyAlignment="1">
      <alignment vertical="center" shrinkToFit="1"/>
    </xf>
    <xf numFmtId="40" fontId="8" fillId="2" borderId="4" xfId="6" applyNumberFormat="1" applyFont="1" applyFill="1" applyBorder="1" applyAlignment="1">
      <alignment vertical="center" shrinkToFit="1"/>
    </xf>
    <xf numFmtId="40" fontId="8" fillId="2" borderId="62" xfId="6" applyNumberFormat="1" applyFont="1" applyFill="1" applyBorder="1" applyAlignment="1">
      <alignment vertical="center" shrinkToFit="1"/>
    </xf>
    <xf numFmtId="38" fontId="8" fillId="0" borderId="58" xfId="6" applyFont="1" applyBorder="1" applyAlignment="1">
      <alignment vertical="center" shrinkToFit="1"/>
    </xf>
    <xf numFmtId="38" fontId="8" fillId="0" borderId="65" xfId="6" applyFont="1" applyBorder="1" applyAlignment="1">
      <alignment vertical="center" shrinkToFit="1"/>
    </xf>
    <xf numFmtId="38" fontId="8" fillId="0" borderId="66" xfId="6" applyFont="1" applyBorder="1" applyAlignment="1">
      <alignment vertical="center" shrinkToFit="1"/>
    </xf>
    <xf numFmtId="0" fontId="22" fillId="0" borderId="59" xfId="2" applyFont="1" applyBorder="1" applyAlignment="1">
      <alignment horizontal="center" vertical="center" shrinkToFit="1"/>
    </xf>
    <xf numFmtId="0" fontId="17" fillId="0" borderId="4" xfId="2" applyFont="1" applyBorder="1" applyAlignment="1">
      <alignment horizontal="center" vertical="center" wrapText="1"/>
    </xf>
    <xf numFmtId="0" fontId="5" fillId="0" borderId="4" xfId="2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 wrapText="1"/>
    </xf>
    <xf numFmtId="0" fontId="16" fillId="0" borderId="0" xfId="4" applyFont="1" applyFill="1" applyAlignment="1">
      <alignment vertical="center"/>
    </xf>
    <xf numFmtId="0" fontId="20" fillId="0" borderId="33" xfId="4" applyFont="1" applyFill="1" applyBorder="1" applyAlignment="1">
      <alignment horizontal="center" vertical="center" shrinkToFit="1"/>
    </xf>
    <xf numFmtId="0" fontId="18" fillId="0" borderId="38" xfId="4" applyFont="1" applyFill="1" applyBorder="1" applyAlignment="1">
      <alignment vertical="center" shrinkToFit="1"/>
    </xf>
    <xf numFmtId="0" fontId="18" fillId="0" borderId="15" xfId="4" applyFont="1" applyFill="1" applyBorder="1" applyAlignment="1">
      <alignment vertical="center" shrinkToFit="1"/>
    </xf>
    <xf numFmtId="179" fontId="18" fillId="0" borderId="39" xfId="4" applyNumberFormat="1" applyFont="1" applyFill="1" applyBorder="1" applyAlignment="1">
      <alignment vertical="center" shrinkToFit="1"/>
    </xf>
    <xf numFmtId="177" fontId="18" fillId="0" borderId="38" xfId="4" applyNumberFormat="1" applyFont="1" applyFill="1" applyBorder="1" applyAlignment="1">
      <alignment vertical="center" shrinkToFit="1"/>
    </xf>
    <xf numFmtId="177" fontId="18" fillId="0" borderId="42" xfId="4" applyNumberFormat="1" applyFont="1" applyFill="1" applyBorder="1" applyAlignment="1">
      <alignment vertical="center" shrinkToFit="1"/>
    </xf>
    <xf numFmtId="177" fontId="18" fillId="0" borderId="43" xfId="4" applyNumberFormat="1" applyFont="1" applyFill="1" applyBorder="1" applyAlignment="1">
      <alignment vertical="center" shrinkToFit="1"/>
    </xf>
    <xf numFmtId="177" fontId="18" fillId="0" borderId="40" xfId="4" applyNumberFormat="1" applyFont="1" applyFill="1" applyBorder="1" applyAlignment="1">
      <alignment vertical="center" shrinkToFit="1"/>
    </xf>
    <xf numFmtId="177" fontId="18" fillId="0" borderId="44" xfId="4" applyNumberFormat="1" applyFont="1" applyFill="1" applyBorder="1" applyAlignment="1">
      <alignment vertical="center" shrinkToFit="1"/>
    </xf>
    <xf numFmtId="177" fontId="18" fillId="0" borderId="45" xfId="4" applyNumberFormat="1" applyFont="1" applyFill="1" applyBorder="1" applyAlignment="1">
      <alignment vertical="center" shrinkToFit="1"/>
    </xf>
    <xf numFmtId="177" fontId="18" fillId="0" borderId="15" xfId="4" applyNumberFormat="1" applyFont="1" applyFill="1" applyBorder="1" applyAlignment="1">
      <alignment vertical="center" shrinkToFit="1"/>
    </xf>
    <xf numFmtId="177" fontId="18" fillId="0" borderId="46" xfId="4" applyNumberFormat="1" applyFont="1" applyFill="1" applyBorder="1" applyAlignment="1">
      <alignment vertical="center" shrinkToFit="1"/>
    </xf>
    <xf numFmtId="177" fontId="19" fillId="0" borderId="41" xfId="4" applyNumberFormat="1" applyFont="1" applyFill="1" applyBorder="1" applyAlignment="1">
      <alignment vertical="center" shrinkToFit="1"/>
    </xf>
    <xf numFmtId="177" fontId="19" fillId="0" borderId="15" xfId="4" applyNumberFormat="1" applyFont="1" applyFill="1" applyBorder="1" applyAlignment="1">
      <alignment vertical="center" shrinkToFit="1"/>
    </xf>
    <xf numFmtId="177" fontId="19" fillId="0" borderId="39" xfId="4" applyNumberFormat="1" applyFont="1" applyFill="1" applyBorder="1" applyAlignment="1">
      <alignment vertical="center" shrinkToFit="1"/>
    </xf>
    <xf numFmtId="0" fontId="18" fillId="0" borderId="38" xfId="4" applyFont="1" applyFill="1" applyBorder="1" applyAlignment="1">
      <alignment horizontal="center" vertical="center" shrinkToFit="1"/>
    </xf>
    <xf numFmtId="177" fontId="18" fillId="0" borderId="39" xfId="4" applyNumberFormat="1" applyFont="1" applyFill="1" applyBorder="1" applyAlignment="1">
      <alignment vertical="center" shrinkToFit="1"/>
    </xf>
    <xf numFmtId="177" fontId="18" fillId="0" borderId="16" xfId="4" applyNumberFormat="1" applyFont="1" applyFill="1" applyBorder="1" applyAlignment="1">
      <alignment vertical="center" shrinkToFit="1"/>
    </xf>
    <xf numFmtId="0" fontId="20" fillId="0" borderId="33" xfId="4" applyFont="1" applyFill="1" applyBorder="1" applyAlignment="1">
      <alignment vertical="center" shrinkToFit="1"/>
    </xf>
    <xf numFmtId="0" fontId="20" fillId="0" borderId="34" xfId="4" applyFont="1" applyFill="1" applyBorder="1" applyAlignment="1">
      <alignment vertical="center" shrinkToFit="1"/>
    </xf>
    <xf numFmtId="177" fontId="20" fillId="0" borderId="35" xfId="4" applyNumberFormat="1" applyFont="1" applyFill="1" applyBorder="1" applyAlignment="1">
      <alignment vertical="center" shrinkToFit="1"/>
    </xf>
    <xf numFmtId="177" fontId="20" fillId="0" borderId="33" xfId="4" applyNumberFormat="1" applyFont="1" applyFill="1" applyBorder="1" applyAlignment="1">
      <alignment vertical="center" shrinkToFit="1"/>
    </xf>
    <xf numFmtId="177" fontId="20" fillId="0" borderId="34" xfId="4" applyNumberFormat="1" applyFont="1" applyFill="1" applyBorder="1" applyAlignment="1">
      <alignment vertical="center" shrinkToFit="1"/>
    </xf>
    <xf numFmtId="177" fontId="20" fillId="0" borderId="36" xfId="4" applyNumberFormat="1" applyFont="1" applyFill="1" applyBorder="1" applyAlignment="1">
      <alignment vertical="center" shrinkToFit="1"/>
    </xf>
    <xf numFmtId="177" fontId="21" fillId="0" borderId="37" xfId="4" applyNumberFormat="1" applyFont="1" applyFill="1" applyBorder="1" applyAlignment="1">
      <alignment vertical="center" shrinkToFit="1"/>
    </xf>
    <xf numFmtId="177" fontId="21" fillId="0" borderId="34" xfId="4" applyNumberFormat="1" applyFont="1" applyFill="1" applyBorder="1" applyAlignment="1">
      <alignment vertical="center" shrinkToFit="1"/>
    </xf>
    <xf numFmtId="177" fontId="21" fillId="0" borderId="35" xfId="4" applyNumberFormat="1" applyFont="1" applyFill="1" applyBorder="1" applyAlignment="1">
      <alignment vertical="center" shrinkToFit="1"/>
    </xf>
    <xf numFmtId="0" fontId="18" fillId="0" borderId="38" xfId="0" applyFont="1" applyFill="1" applyBorder="1" applyAlignment="1">
      <alignment horizontal="center" vertical="center" shrinkToFit="1"/>
    </xf>
    <xf numFmtId="0" fontId="18" fillId="0" borderId="38" xfId="0" applyFont="1" applyFill="1" applyBorder="1" applyAlignment="1">
      <alignment vertical="center" shrinkToFit="1"/>
    </xf>
    <xf numFmtId="0" fontId="18" fillId="0" borderId="15" xfId="0" applyFont="1" applyFill="1" applyBorder="1" applyAlignment="1">
      <alignment vertical="center" shrinkToFit="1"/>
    </xf>
    <xf numFmtId="178" fontId="18" fillId="0" borderId="39" xfId="0" applyNumberFormat="1" applyFont="1" applyFill="1" applyBorder="1" applyAlignment="1">
      <alignment vertical="center" shrinkToFit="1"/>
    </xf>
    <xf numFmtId="177" fontId="18" fillId="0" borderId="38" xfId="0" applyNumberFormat="1" applyFont="1" applyFill="1" applyBorder="1" applyAlignment="1">
      <alignment vertical="center" shrinkToFit="1"/>
    </xf>
    <xf numFmtId="177" fontId="18" fillId="0" borderId="15" xfId="0" applyNumberFormat="1" applyFont="1" applyFill="1" applyBorder="1" applyAlignment="1">
      <alignment vertical="center" shrinkToFit="1"/>
    </xf>
    <xf numFmtId="177" fontId="18" fillId="0" borderId="39" xfId="0" applyNumberFormat="1" applyFont="1" applyFill="1" applyBorder="1" applyAlignment="1">
      <alignment vertical="center" shrinkToFit="1"/>
    </xf>
    <xf numFmtId="177" fontId="18" fillId="0" borderId="40" xfId="0" applyNumberFormat="1" applyFont="1" applyFill="1" applyBorder="1" applyAlignment="1">
      <alignment vertical="center" shrinkToFit="1"/>
    </xf>
    <xf numFmtId="177" fontId="18" fillId="0" borderId="16" xfId="0" applyNumberFormat="1" applyFont="1" applyFill="1" applyBorder="1" applyAlignment="1">
      <alignment vertical="center" shrinkToFit="1"/>
    </xf>
    <xf numFmtId="177" fontId="19" fillId="0" borderId="41" xfId="0" applyNumberFormat="1" applyFont="1" applyFill="1" applyBorder="1" applyAlignment="1">
      <alignment vertical="center" shrinkToFit="1"/>
    </xf>
    <xf numFmtId="177" fontId="19" fillId="0" borderId="15" xfId="0" applyNumberFormat="1" applyFont="1" applyFill="1" applyBorder="1" applyAlignment="1">
      <alignment vertical="center" shrinkToFit="1"/>
    </xf>
    <xf numFmtId="177" fontId="19" fillId="0" borderId="39" xfId="0" applyNumberFormat="1" applyFont="1" applyFill="1" applyBorder="1" applyAlignment="1">
      <alignment vertical="center" shrinkToFit="1"/>
    </xf>
    <xf numFmtId="0" fontId="18" fillId="0" borderId="67" xfId="0" applyFont="1" applyFill="1" applyBorder="1" applyAlignment="1">
      <alignment horizontal="center" vertical="center" shrinkToFit="1"/>
    </xf>
    <xf numFmtId="0" fontId="18" fillId="0" borderId="67" xfId="0" applyFont="1" applyFill="1" applyBorder="1" applyAlignment="1">
      <alignment vertical="center" shrinkToFit="1"/>
    </xf>
    <xf numFmtId="0" fontId="18" fillId="0" borderId="68" xfId="0" applyFont="1" applyFill="1" applyBorder="1" applyAlignment="1">
      <alignment vertical="center" shrinkToFit="1"/>
    </xf>
    <xf numFmtId="178" fontId="18" fillId="0" borderId="69" xfId="0" applyNumberFormat="1" applyFont="1" applyFill="1" applyBorder="1" applyAlignment="1">
      <alignment vertical="center" shrinkToFit="1"/>
    </xf>
    <xf numFmtId="177" fontId="18" fillId="0" borderId="67" xfId="0" applyNumberFormat="1" applyFont="1" applyFill="1" applyBorder="1" applyAlignment="1">
      <alignment vertical="center" shrinkToFit="1"/>
    </xf>
    <xf numFmtId="177" fontId="18" fillId="0" borderId="68" xfId="0" applyNumberFormat="1" applyFont="1" applyFill="1" applyBorder="1" applyAlignment="1">
      <alignment vertical="center" shrinkToFit="1"/>
    </xf>
    <xf numFmtId="177" fontId="18" fillId="0" borderId="69" xfId="0" applyNumberFormat="1" applyFont="1" applyFill="1" applyBorder="1" applyAlignment="1">
      <alignment vertical="center" shrinkToFit="1"/>
    </xf>
    <xf numFmtId="177" fontId="18" fillId="0" borderId="70" xfId="0" applyNumberFormat="1" applyFont="1" applyFill="1" applyBorder="1" applyAlignment="1">
      <alignment vertical="center" shrinkToFit="1"/>
    </xf>
    <xf numFmtId="177" fontId="18" fillId="0" borderId="20" xfId="0" applyNumberFormat="1" applyFont="1" applyFill="1" applyBorder="1" applyAlignment="1">
      <alignment vertical="center" shrinkToFit="1"/>
    </xf>
    <xf numFmtId="177" fontId="19" fillId="0" borderId="71" xfId="0" applyNumberFormat="1" applyFont="1" applyFill="1" applyBorder="1" applyAlignment="1">
      <alignment vertical="center" shrinkToFit="1"/>
    </xf>
    <xf numFmtId="177" fontId="19" fillId="0" borderId="68" xfId="0" applyNumberFormat="1" applyFont="1" applyFill="1" applyBorder="1" applyAlignment="1">
      <alignment vertical="center" shrinkToFit="1"/>
    </xf>
    <xf numFmtId="177" fontId="19" fillId="0" borderId="69" xfId="0" applyNumberFormat="1" applyFont="1" applyFill="1" applyBorder="1" applyAlignment="1">
      <alignment vertical="center" shrinkToFit="1"/>
    </xf>
    <xf numFmtId="0" fontId="18" fillId="0" borderId="67" xfId="4" applyFont="1" applyFill="1" applyBorder="1" applyAlignment="1">
      <alignment horizontal="center" vertical="center" shrinkToFit="1"/>
    </xf>
    <xf numFmtId="0" fontId="18" fillId="0" borderId="67" xfId="4" applyFont="1" applyFill="1" applyBorder="1" applyAlignment="1">
      <alignment vertical="center" shrinkToFit="1"/>
    </xf>
    <xf numFmtId="0" fontId="18" fillId="0" borderId="68" xfId="4" applyFont="1" applyFill="1" applyBorder="1" applyAlignment="1">
      <alignment vertical="center" shrinkToFit="1"/>
    </xf>
    <xf numFmtId="177" fontId="18" fillId="0" borderId="69" xfId="4" applyNumberFormat="1" applyFont="1" applyFill="1" applyBorder="1" applyAlignment="1">
      <alignment vertical="center" shrinkToFit="1"/>
    </xf>
    <xf numFmtId="177" fontId="18" fillId="0" borderId="67" xfId="4" applyNumberFormat="1" applyFont="1" applyFill="1" applyBorder="1" applyAlignment="1">
      <alignment vertical="center" shrinkToFit="1"/>
    </xf>
    <xf numFmtId="177" fontId="18" fillId="0" borderId="68" xfId="4" applyNumberFormat="1" applyFont="1" applyFill="1" applyBorder="1" applyAlignment="1">
      <alignment vertical="center" shrinkToFit="1"/>
    </xf>
    <xf numFmtId="177" fontId="18" fillId="0" borderId="70" xfId="4" applyNumberFormat="1" applyFont="1" applyFill="1" applyBorder="1" applyAlignment="1">
      <alignment vertical="center" shrinkToFit="1"/>
    </xf>
    <xf numFmtId="177" fontId="18" fillId="0" borderId="20" xfId="4" applyNumberFormat="1" applyFont="1" applyFill="1" applyBorder="1" applyAlignment="1">
      <alignment vertical="center" shrinkToFit="1"/>
    </xf>
    <xf numFmtId="177" fontId="19" fillId="0" borderId="71" xfId="4" applyNumberFormat="1" applyFont="1" applyFill="1" applyBorder="1" applyAlignment="1">
      <alignment vertical="center" shrinkToFit="1"/>
    </xf>
    <xf numFmtId="177" fontId="19" fillId="0" borderId="68" xfId="4" applyNumberFormat="1" applyFont="1" applyFill="1" applyBorder="1" applyAlignment="1">
      <alignment vertical="center" shrinkToFit="1"/>
    </xf>
    <xf numFmtId="177" fontId="19" fillId="0" borderId="69" xfId="4" applyNumberFormat="1" applyFont="1" applyFill="1" applyBorder="1" applyAlignment="1">
      <alignment vertical="center" shrinkToFit="1"/>
    </xf>
    <xf numFmtId="0" fontId="18" fillId="0" borderId="28" xfId="4" applyFont="1" applyFill="1" applyBorder="1" applyAlignment="1">
      <alignment vertical="center" shrinkToFit="1"/>
    </xf>
    <xf numFmtId="0" fontId="18" fillId="0" borderId="29" xfId="4" applyFont="1" applyFill="1" applyBorder="1" applyAlignment="1">
      <alignment vertical="center" shrinkToFit="1"/>
    </xf>
    <xf numFmtId="177" fontId="18" fillId="0" borderId="30" xfId="4" applyNumberFormat="1" applyFont="1" applyFill="1" applyBorder="1" applyAlignment="1">
      <alignment vertical="center" shrinkToFit="1"/>
    </xf>
    <xf numFmtId="177" fontId="18" fillId="0" borderId="28" xfId="4" applyNumberFormat="1" applyFont="1" applyFill="1" applyBorder="1" applyAlignment="1">
      <alignment vertical="center" shrinkToFit="1"/>
    </xf>
    <xf numFmtId="177" fontId="18" fillId="0" borderId="29" xfId="4" applyNumberFormat="1" applyFont="1" applyFill="1" applyBorder="1" applyAlignment="1">
      <alignment vertical="center" shrinkToFit="1"/>
    </xf>
    <xf numFmtId="177" fontId="18" fillId="0" borderId="31" xfId="4" applyNumberFormat="1" applyFont="1" applyFill="1" applyBorder="1" applyAlignment="1">
      <alignment vertical="center" shrinkToFit="1"/>
    </xf>
    <xf numFmtId="177" fontId="18" fillId="0" borderId="27" xfId="4" applyNumberFormat="1" applyFont="1" applyFill="1" applyBorder="1" applyAlignment="1">
      <alignment vertical="center" shrinkToFit="1"/>
    </xf>
    <xf numFmtId="177" fontId="19" fillId="0" borderId="32" xfId="4" applyNumberFormat="1" applyFont="1" applyFill="1" applyBorder="1" applyAlignment="1">
      <alignment vertical="center" shrinkToFit="1"/>
    </xf>
    <xf numFmtId="177" fontId="19" fillId="0" borderId="29" xfId="4" applyNumberFormat="1" applyFont="1" applyFill="1" applyBorder="1" applyAlignment="1">
      <alignment vertical="center" shrinkToFit="1"/>
    </xf>
    <xf numFmtId="177" fontId="19" fillId="0" borderId="30" xfId="4" applyNumberFormat="1" applyFont="1" applyFill="1" applyBorder="1" applyAlignment="1">
      <alignment vertical="center" shrinkToFit="1"/>
    </xf>
    <xf numFmtId="0" fontId="20" fillId="0" borderId="67" xfId="4" applyFont="1" applyFill="1" applyBorder="1" applyAlignment="1">
      <alignment horizontal="center" vertical="center" shrinkToFit="1"/>
    </xf>
    <xf numFmtId="177" fontId="18" fillId="0" borderId="72" xfId="4" applyNumberFormat="1" applyFont="1" applyFill="1" applyBorder="1" applyAlignment="1">
      <alignment vertical="center" shrinkToFit="1"/>
    </xf>
    <xf numFmtId="177" fontId="18" fillId="0" borderId="73" xfId="4" applyNumberFormat="1" applyFont="1" applyFill="1" applyBorder="1" applyAlignment="1">
      <alignment vertical="center" shrinkToFit="1"/>
    </xf>
    <xf numFmtId="177" fontId="18" fillId="0" borderId="74" xfId="4" applyNumberFormat="1" applyFont="1" applyFill="1" applyBorder="1" applyAlignment="1">
      <alignment vertical="center" shrinkToFit="1"/>
    </xf>
    <xf numFmtId="0" fontId="18" fillId="0" borderId="28" xfId="4" applyFont="1" applyFill="1" applyBorder="1" applyAlignment="1">
      <alignment horizontal="center" vertical="center" shrinkToFit="1"/>
    </xf>
    <xf numFmtId="177" fontId="18" fillId="0" borderId="75" xfId="4" applyNumberFormat="1" applyFont="1" applyFill="1" applyBorder="1" applyAlignment="1">
      <alignment vertical="center" shrinkToFit="1"/>
    </xf>
    <xf numFmtId="177" fontId="18" fillId="0" borderId="76" xfId="4" applyNumberFormat="1" applyFont="1" applyFill="1" applyBorder="1" applyAlignment="1">
      <alignment vertical="center" shrinkToFit="1"/>
    </xf>
    <xf numFmtId="177" fontId="18" fillId="0" borderId="77" xfId="4" applyNumberFormat="1" applyFont="1" applyFill="1" applyBorder="1" applyAlignment="1">
      <alignment vertical="center" shrinkToFit="1"/>
    </xf>
    <xf numFmtId="179" fontId="18" fillId="0" borderId="69" xfId="4" applyNumberFormat="1" applyFont="1" applyFill="1" applyBorder="1" applyAlignment="1">
      <alignment vertical="center" shrinkToFit="1"/>
    </xf>
    <xf numFmtId="177" fontId="18" fillId="0" borderId="78" xfId="4" applyNumberFormat="1" applyFont="1" applyFill="1" applyBorder="1" applyAlignment="1">
      <alignment vertical="center" shrinkToFit="1"/>
    </xf>
    <xf numFmtId="177" fontId="18" fillId="0" borderId="79" xfId="4" applyNumberFormat="1" applyFont="1" applyFill="1" applyBorder="1" applyAlignment="1">
      <alignment vertical="center" shrinkToFit="1"/>
    </xf>
    <xf numFmtId="177" fontId="18" fillId="0" borderId="80" xfId="4" applyNumberFormat="1" applyFont="1" applyFill="1" applyBorder="1" applyAlignment="1">
      <alignment vertical="center" shrinkToFit="1"/>
    </xf>
    <xf numFmtId="177" fontId="18" fillId="0" borderId="81" xfId="4" applyNumberFormat="1" applyFont="1" applyFill="1" applyBorder="1" applyAlignment="1">
      <alignment vertical="center" shrinkToFit="1"/>
    </xf>
    <xf numFmtId="0" fontId="17" fillId="0" borderId="1" xfId="2" applyFont="1" applyBorder="1" applyAlignment="1">
      <alignment horizontal="left" vertical="center" shrinkToFit="1"/>
    </xf>
    <xf numFmtId="180" fontId="17" fillId="0" borderId="1" xfId="6" applyNumberFormat="1" applyFont="1" applyFill="1" applyBorder="1" applyAlignment="1">
      <alignment horizontal="center" vertical="center" shrinkToFit="1"/>
    </xf>
    <xf numFmtId="38" fontId="19" fillId="2" borderId="13" xfId="6" applyFont="1" applyFill="1" applyBorder="1" applyAlignment="1">
      <alignment vertical="center"/>
    </xf>
    <xf numFmtId="0" fontId="18" fillId="0" borderId="25" xfId="4" applyFont="1" applyFill="1" applyBorder="1" applyAlignment="1">
      <alignment horizontal="center" vertical="center" shrinkToFit="1"/>
    </xf>
    <xf numFmtId="0" fontId="18" fillId="0" borderId="27" xfId="4" applyFont="1" applyFill="1" applyBorder="1" applyAlignment="1">
      <alignment horizontal="center" vertical="center" shrinkToFit="1"/>
    </xf>
    <xf numFmtId="0" fontId="17" fillId="0" borderId="4" xfId="2" applyFont="1" applyBorder="1" applyAlignment="1">
      <alignment horizontal="center" vertical="center" wrapText="1"/>
    </xf>
    <xf numFmtId="0" fontId="17" fillId="0" borderId="5" xfId="2" applyFont="1" applyBorder="1" applyAlignment="1">
      <alignment horizontal="center" vertical="center" wrapText="1"/>
    </xf>
    <xf numFmtId="0" fontId="22" fillId="0" borderId="5" xfId="2" applyFont="1" applyBorder="1" applyAlignment="1">
      <alignment horizontal="center" vertical="center" wrapText="1"/>
    </xf>
    <xf numFmtId="0" fontId="17" fillId="0" borderId="4" xfId="2" applyFont="1" applyBorder="1" applyAlignment="1">
      <alignment horizontal="center" vertical="center" wrapText="1"/>
    </xf>
    <xf numFmtId="0" fontId="17" fillId="0" borderId="5" xfId="2" applyFont="1" applyBorder="1" applyAlignment="1">
      <alignment horizontal="center" vertical="center" wrapText="1"/>
    </xf>
    <xf numFmtId="0" fontId="22" fillId="0" borderId="4" xfId="2" applyFont="1" applyBorder="1" applyAlignment="1">
      <alignment horizontal="center" vertical="center" wrapText="1"/>
    </xf>
    <xf numFmtId="0" fontId="22" fillId="0" borderId="5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18" fillId="0" borderId="33" xfId="4" applyFont="1" applyFill="1" applyBorder="1" applyAlignment="1">
      <alignment horizontal="center" vertical="center" shrinkToFit="1"/>
    </xf>
    <xf numFmtId="0" fontId="18" fillId="0" borderId="33" xfId="4" applyFont="1" applyFill="1" applyBorder="1" applyAlignment="1">
      <alignment vertical="center" shrinkToFit="1"/>
    </xf>
    <xf numFmtId="0" fontId="18" fillId="0" borderId="34" xfId="4" applyFont="1" applyFill="1" applyBorder="1" applyAlignment="1">
      <alignment vertical="center" shrinkToFit="1"/>
    </xf>
    <xf numFmtId="177" fontId="18" fillId="0" borderId="33" xfId="4" applyNumberFormat="1" applyFont="1" applyFill="1" applyBorder="1" applyAlignment="1">
      <alignment vertical="center" shrinkToFit="1"/>
    </xf>
    <xf numFmtId="177" fontId="18" fillId="0" borderId="82" xfId="4" applyNumberFormat="1" applyFont="1" applyFill="1" applyBorder="1" applyAlignment="1">
      <alignment vertical="center" shrinkToFit="1"/>
    </xf>
    <xf numFmtId="177" fontId="18" fillId="0" borderId="83" xfId="4" applyNumberFormat="1" applyFont="1" applyFill="1" applyBorder="1" applyAlignment="1">
      <alignment vertical="center" shrinkToFit="1"/>
    </xf>
    <xf numFmtId="177" fontId="18" fillId="0" borderId="36" xfId="4" applyNumberFormat="1" applyFont="1" applyFill="1" applyBorder="1" applyAlignment="1">
      <alignment vertical="center" shrinkToFit="1"/>
    </xf>
    <xf numFmtId="177" fontId="18" fillId="0" borderId="84" xfId="4" applyNumberFormat="1" applyFont="1" applyFill="1" applyBorder="1" applyAlignment="1">
      <alignment vertical="center" shrinkToFit="1"/>
    </xf>
    <xf numFmtId="177" fontId="18" fillId="0" borderId="85" xfId="4" applyNumberFormat="1" applyFont="1" applyFill="1" applyBorder="1" applyAlignment="1">
      <alignment vertical="center" shrinkToFit="1"/>
    </xf>
    <xf numFmtId="177" fontId="18" fillId="0" borderId="34" xfId="4" applyNumberFormat="1" applyFont="1" applyFill="1" applyBorder="1" applyAlignment="1">
      <alignment vertical="center" shrinkToFit="1"/>
    </xf>
    <xf numFmtId="177" fontId="18" fillId="0" borderId="86" xfId="4" applyNumberFormat="1" applyFont="1" applyFill="1" applyBorder="1" applyAlignment="1">
      <alignment vertical="center" shrinkToFit="1"/>
    </xf>
    <xf numFmtId="177" fontId="19" fillId="0" borderId="87" xfId="4" applyNumberFormat="1" applyFont="1" applyFill="1" applyBorder="1" applyAlignment="1">
      <alignment vertical="center" shrinkToFit="1"/>
    </xf>
    <xf numFmtId="177" fontId="19" fillId="0" borderId="34" xfId="4" applyNumberFormat="1" applyFont="1" applyFill="1" applyBorder="1" applyAlignment="1">
      <alignment vertical="center" shrinkToFit="1"/>
    </xf>
    <xf numFmtId="177" fontId="19" fillId="0" borderId="35" xfId="4" applyNumberFormat="1" applyFont="1" applyFill="1" applyBorder="1" applyAlignment="1">
      <alignment vertical="center" shrinkToFit="1"/>
    </xf>
    <xf numFmtId="0" fontId="18" fillId="0" borderId="25" xfId="4" applyFont="1" applyFill="1" applyBorder="1" applyAlignment="1">
      <alignment vertical="center" shrinkToFit="1"/>
    </xf>
    <xf numFmtId="0" fontId="18" fillId="0" borderId="26" xfId="4" applyFont="1" applyFill="1" applyBorder="1" applyAlignment="1">
      <alignment vertical="center" shrinkToFit="1"/>
    </xf>
    <xf numFmtId="177" fontId="18" fillId="0" borderId="88" xfId="4" applyNumberFormat="1" applyFont="1" applyFill="1" applyBorder="1" applyAlignment="1">
      <alignment vertical="center" shrinkToFit="1"/>
    </xf>
    <xf numFmtId="177" fontId="18" fillId="0" borderId="25" xfId="4" applyNumberFormat="1" applyFont="1" applyFill="1" applyBorder="1" applyAlignment="1">
      <alignment vertical="center" shrinkToFit="1"/>
    </xf>
    <xf numFmtId="177" fontId="18" fillId="0" borderId="89" xfId="4" applyNumberFormat="1" applyFont="1" applyFill="1" applyBorder="1" applyAlignment="1">
      <alignment vertical="center" shrinkToFit="1"/>
    </xf>
    <xf numFmtId="177" fontId="18" fillId="0" borderId="90" xfId="4" applyNumberFormat="1" applyFont="1" applyFill="1" applyBorder="1" applyAlignment="1">
      <alignment vertical="center" shrinkToFit="1"/>
    </xf>
    <xf numFmtId="177" fontId="18" fillId="0" borderId="91" xfId="4" applyNumberFormat="1" applyFont="1" applyFill="1" applyBorder="1" applyAlignment="1">
      <alignment vertical="center" shrinkToFit="1"/>
    </xf>
    <xf numFmtId="177" fontId="19" fillId="0" borderId="92" xfId="4" applyNumberFormat="1" applyFont="1" applyFill="1" applyBorder="1" applyAlignment="1">
      <alignment vertical="center" shrinkToFit="1"/>
    </xf>
    <xf numFmtId="177" fontId="19" fillId="0" borderId="26" xfId="4" applyNumberFormat="1" applyFont="1" applyFill="1" applyBorder="1" applyAlignment="1">
      <alignment vertical="center" shrinkToFit="1"/>
    </xf>
    <xf numFmtId="177" fontId="19" fillId="0" borderId="88" xfId="4" applyNumberFormat="1" applyFont="1" applyFill="1" applyBorder="1" applyAlignment="1">
      <alignment vertical="center" shrinkToFit="1"/>
    </xf>
    <xf numFmtId="0" fontId="5" fillId="0" borderId="3" xfId="2" applyFont="1" applyBorder="1" applyAlignment="1">
      <alignment vertical="center" shrinkToFit="1"/>
    </xf>
    <xf numFmtId="38" fontId="17" fillId="0" borderId="3" xfId="6" applyFont="1" applyFill="1" applyBorder="1" applyAlignment="1">
      <alignment horizontal="center" vertical="center" shrinkToFit="1"/>
    </xf>
    <xf numFmtId="4" fontId="5" fillId="0" borderId="3" xfId="2" applyNumberFormat="1" applyFont="1" applyBorder="1" applyAlignment="1">
      <alignment vertical="center" shrinkToFit="1"/>
    </xf>
    <xf numFmtId="176" fontId="5" fillId="0" borderId="3" xfId="2" applyNumberFormat="1" applyFont="1" applyFill="1" applyBorder="1" applyAlignment="1">
      <alignment vertical="center" shrinkToFit="1"/>
    </xf>
    <xf numFmtId="38" fontId="5" fillId="0" borderId="3" xfId="3" applyFont="1" applyFill="1" applyBorder="1" applyAlignment="1">
      <alignment vertical="center" shrinkToFit="1"/>
    </xf>
    <xf numFmtId="38" fontId="5" fillId="0" borderId="3" xfId="2" applyNumberFormat="1" applyFont="1" applyFill="1" applyBorder="1" applyAlignment="1">
      <alignment vertical="center" shrinkToFit="1"/>
    </xf>
    <xf numFmtId="38" fontId="5" fillId="0" borderId="1" xfId="2" applyNumberFormat="1" applyFont="1" applyFill="1" applyBorder="1" applyAlignment="1">
      <alignment horizontal="center" vertical="center" shrinkToFit="1"/>
    </xf>
    <xf numFmtId="0" fontId="5" fillId="0" borderId="93" xfId="2" applyFont="1" applyBorder="1" applyAlignment="1">
      <alignment horizontal="center" vertical="center" shrinkToFit="1"/>
    </xf>
    <xf numFmtId="0" fontId="5" fillId="0" borderId="93" xfId="2" applyFont="1" applyBorder="1" applyAlignment="1">
      <alignment vertical="center" shrinkToFit="1"/>
    </xf>
    <xf numFmtId="4" fontId="5" fillId="0" borderId="93" xfId="2" applyNumberFormat="1" applyFont="1" applyBorder="1" applyAlignment="1">
      <alignment vertical="center" shrinkToFit="1"/>
    </xf>
    <xf numFmtId="176" fontId="5" fillId="0" borderId="93" xfId="2" applyNumberFormat="1" applyFont="1" applyFill="1" applyBorder="1" applyAlignment="1">
      <alignment vertical="center" shrinkToFit="1"/>
    </xf>
    <xf numFmtId="38" fontId="5" fillId="0" borderId="93" xfId="3" applyFont="1" applyFill="1" applyBorder="1" applyAlignment="1">
      <alignment vertical="center" shrinkToFit="1"/>
    </xf>
    <xf numFmtId="0" fontId="18" fillId="0" borderId="25" xfId="0" applyFont="1" applyFill="1" applyBorder="1" applyAlignment="1">
      <alignment horizontal="center" vertical="center" shrinkToFit="1"/>
    </xf>
    <xf numFmtId="0" fontId="18" fillId="0" borderId="25" xfId="0" applyFont="1" applyFill="1" applyBorder="1" applyAlignment="1">
      <alignment vertical="center" shrinkToFit="1"/>
    </xf>
    <xf numFmtId="0" fontId="18" fillId="0" borderId="26" xfId="0" applyFont="1" applyFill="1" applyBorder="1" applyAlignment="1">
      <alignment vertical="center" shrinkToFit="1"/>
    </xf>
    <xf numFmtId="178" fontId="18" fillId="0" borderId="88" xfId="0" applyNumberFormat="1" applyFont="1" applyFill="1" applyBorder="1" applyAlignment="1">
      <alignment vertical="center" shrinkToFit="1"/>
    </xf>
    <xf numFmtId="177" fontId="18" fillId="0" borderId="25" xfId="0" applyNumberFormat="1" applyFont="1" applyFill="1" applyBorder="1" applyAlignment="1">
      <alignment vertical="center" shrinkToFit="1"/>
    </xf>
    <xf numFmtId="177" fontId="18" fillId="0" borderId="26" xfId="0" applyNumberFormat="1" applyFont="1" applyFill="1" applyBorder="1" applyAlignment="1">
      <alignment vertical="center" shrinkToFit="1"/>
    </xf>
    <xf numFmtId="177" fontId="18" fillId="0" borderId="88" xfId="0" applyNumberFormat="1" applyFont="1" applyFill="1" applyBorder="1" applyAlignment="1">
      <alignment vertical="center" shrinkToFit="1"/>
    </xf>
    <xf numFmtId="177" fontId="18" fillId="0" borderId="90" xfId="0" applyNumberFormat="1" applyFont="1" applyFill="1" applyBorder="1" applyAlignment="1">
      <alignment vertical="center" shrinkToFit="1"/>
    </xf>
    <xf numFmtId="177" fontId="18" fillId="0" borderId="94" xfId="0" applyNumberFormat="1" applyFont="1" applyFill="1" applyBorder="1" applyAlignment="1">
      <alignment vertical="center" shrinkToFit="1"/>
    </xf>
    <xf numFmtId="177" fontId="19" fillId="0" borderId="92" xfId="0" applyNumberFormat="1" applyFont="1" applyFill="1" applyBorder="1" applyAlignment="1">
      <alignment vertical="center" shrinkToFit="1"/>
    </xf>
    <xf numFmtId="177" fontId="19" fillId="0" borderId="26" xfId="0" applyNumberFormat="1" applyFont="1" applyFill="1" applyBorder="1" applyAlignment="1">
      <alignment vertical="center" shrinkToFit="1"/>
    </xf>
    <xf numFmtId="177" fontId="19" fillId="0" borderId="88" xfId="0" applyNumberFormat="1" applyFont="1" applyFill="1" applyBorder="1" applyAlignment="1">
      <alignment vertical="center" shrinkToFit="1"/>
    </xf>
    <xf numFmtId="0" fontId="17" fillId="0" borderId="3" xfId="2" applyFont="1" applyBorder="1" applyAlignment="1">
      <alignment vertical="center" shrinkToFit="1"/>
    </xf>
    <xf numFmtId="40" fontId="17" fillId="0" borderId="3" xfId="6" applyNumberFormat="1" applyFont="1" applyBorder="1" applyAlignment="1">
      <alignment vertical="center" shrinkToFit="1"/>
    </xf>
    <xf numFmtId="38" fontId="17" fillId="0" borderId="3" xfId="6" applyFont="1" applyBorder="1" applyAlignment="1">
      <alignment vertical="center" shrinkToFit="1"/>
    </xf>
    <xf numFmtId="38" fontId="17" fillId="0" borderId="3" xfId="6" applyFont="1" applyFill="1" applyBorder="1" applyAlignment="1">
      <alignment vertical="center" shrinkToFit="1"/>
    </xf>
    <xf numFmtId="0" fontId="17" fillId="0" borderId="93" xfId="2" applyFont="1" applyBorder="1" applyAlignment="1">
      <alignment horizontal="center" vertical="center" shrinkToFit="1"/>
    </xf>
    <xf numFmtId="177" fontId="18" fillId="0" borderId="26" xfId="4" applyNumberFormat="1" applyFont="1" applyFill="1" applyBorder="1" applyAlignment="1">
      <alignment vertical="center" shrinkToFit="1"/>
    </xf>
    <xf numFmtId="177" fontId="18" fillId="0" borderId="35" xfId="4" applyNumberFormat="1" applyFont="1" applyFill="1" applyBorder="1" applyAlignment="1">
      <alignment vertical="center" shrinkToFit="1"/>
    </xf>
    <xf numFmtId="0" fontId="19" fillId="0" borderId="95" xfId="0" applyFont="1" applyBorder="1" applyAlignment="1">
      <alignment horizontal="center" vertical="center" wrapText="1"/>
    </xf>
    <xf numFmtId="2" fontId="30" fillId="0" borderId="96" xfId="0" applyNumberFormat="1" applyFont="1" applyBorder="1" applyAlignment="1">
      <alignment horizontal="right" vertical="center"/>
    </xf>
    <xf numFmtId="2" fontId="30" fillId="0" borderId="96" xfId="0" applyNumberFormat="1" applyFont="1" applyBorder="1" applyAlignment="1">
      <alignment vertical="center"/>
    </xf>
    <xf numFmtId="2" fontId="30" fillId="0" borderId="97" xfId="0" applyNumberFormat="1" applyFont="1" applyBorder="1" applyAlignment="1">
      <alignment vertical="center"/>
    </xf>
    <xf numFmtId="38" fontId="19" fillId="0" borderId="97" xfId="6" applyFont="1" applyBorder="1" applyAlignment="1">
      <alignment vertical="center"/>
    </xf>
    <xf numFmtId="38" fontId="5" fillId="0" borderId="0" xfId="2" applyNumberFormat="1" applyFont="1">
      <alignment vertical="center"/>
    </xf>
    <xf numFmtId="38" fontId="17" fillId="0" borderId="0" xfId="2" applyNumberFormat="1" applyFont="1" applyAlignment="1">
      <alignment vertical="center" shrinkToFit="1"/>
    </xf>
    <xf numFmtId="177" fontId="17" fillId="0" borderId="0" xfId="4" applyNumberFormat="1" applyFont="1" applyFill="1" applyBorder="1" applyAlignment="1">
      <alignment vertical="center" shrinkToFit="1"/>
    </xf>
    <xf numFmtId="38" fontId="17" fillId="0" borderId="0" xfId="4" applyNumberFormat="1" applyFont="1" applyFill="1" applyBorder="1" applyAlignment="1">
      <alignment vertical="center" shrinkToFit="1"/>
    </xf>
    <xf numFmtId="0" fontId="18" fillId="2" borderId="40" xfId="4" applyNumberFormat="1" applyFont="1" applyFill="1" applyBorder="1" applyAlignment="1">
      <alignment vertical="center" shrinkToFit="1"/>
    </xf>
    <xf numFmtId="0" fontId="18" fillId="0" borderId="21" xfId="4" applyNumberFormat="1" applyFont="1" applyFill="1" applyBorder="1" applyAlignment="1">
      <alignment horizontal="center" vertical="center" shrinkToFit="1"/>
    </xf>
    <xf numFmtId="0" fontId="18" fillId="0" borderId="22" xfId="4" applyNumberFormat="1" applyFont="1" applyFill="1" applyBorder="1" applyAlignment="1">
      <alignment horizontal="center" vertical="center" shrinkToFit="1"/>
    </xf>
    <xf numFmtId="0" fontId="18" fillId="0" borderId="23" xfId="4" applyNumberFormat="1" applyFont="1" applyFill="1" applyBorder="1" applyAlignment="1">
      <alignment horizontal="center" vertical="center" shrinkToFit="1"/>
    </xf>
    <xf numFmtId="0" fontId="18" fillId="0" borderId="21" xfId="4" applyFont="1" applyFill="1" applyBorder="1" applyAlignment="1">
      <alignment horizontal="center" vertical="center" shrinkToFit="1"/>
    </xf>
    <xf numFmtId="0" fontId="18" fillId="0" borderId="22" xfId="4" applyFont="1" applyFill="1" applyBorder="1" applyAlignment="1">
      <alignment horizontal="center" vertical="center" shrinkToFit="1"/>
    </xf>
    <xf numFmtId="0" fontId="18" fillId="0" borderId="23" xfId="4" applyFont="1" applyFill="1" applyBorder="1" applyAlignment="1">
      <alignment horizontal="center" vertical="center" shrinkToFit="1"/>
    </xf>
    <xf numFmtId="0" fontId="18" fillId="0" borderId="20" xfId="4" applyFont="1" applyFill="1" applyBorder="1" applyAlignment="1">
      <alignment horizontal="center" vertical="center" wrapText="1" shrinkToFit="1"/>
    </xf>
    <xf numFmtId="0" fontId="18" fillId="0" borderId="27" xfId="4" applyFont="1" applyFill="1" applyBorder="1" applyAlignment="1">
      <alignment horizontal="center" vertical="center" shrinkToFit="1"/>
    </xf>
    <xf numFmtId="0" fontId="18" fillId="0" borderId="18" xfId="4" applyFont="1" applyFill="1" applyBorder="1" applyAlignment="1">
      <alignment horizontal="center" vertical="center" shrinkToFit="1"/>
    </xf>
    <xf numFmtId="0" fontId="18" fillId="0" borderId="25" xfId="4" applyFont="1" applyFill="1" applyBorder="1" applyAlignment="1">
      <alignment horizontal="center" vertical="center" shrinkToFit="1"/>
    </xf>
    <xf numFmtId="0" fontId="18" fillId="0" borderId="19" xfId="4" applyFont="1" applyFill="1" applyBorder="1" applyAlignment="1">
      <alignment horizontal="center" vertical="center" shrinkToFit="1"/>
    </xf>
    <xf numFmtId="0" fontId="18" fillId="0" borderId="26" xfId="4" applyFont="1" applyFill="1" applyBorder="1" applyAlignment="1">
      <alignment horizontal="center" vertical="center" shrinkToFit="1"/>
    </xf>
    <xf numFmtId="0" fontId="18" fillId="0" borderId="19" xfId="4" applyFont="1" applyFill="1" applyBorder="1" applyAlignment="1">
      <alignment horizontal="center" vertical="center" wrapText="1" shrinkToFit="1"/>
    </xf>
    <xf numFmtId="0" fontId="18" fillId="0" borderId="26" xfId="4" applyFont="1" applyFill="1" applyBorder="1" applyAlignment="1">
      <alignment horizontal="center" vertical="center" wrapText="1" shrinkToFit="1"/>
    </xf>
    <xf numFmtId="0" fontId="17" fillId="0" borderId="17" xfId="4" applyFont="1" applyFill="1" applyBorder="1" applyAlignment="1">
      <alignment horizontal="right" vertical="center" shrinkToFit="1"/>
    </xf>
    <xf numFmtId="0" fontId="19" fillId="0" borderId="24" xfId="4" applyFont="1" applyFill="1" applyBorder="1" applyAlignment="1">
      <alignment horizontal="center" vertical="center" shrinkToFit="1"/>
    </xf>
    <xf numFmtId="0" fontId="19" fillId="0" borderId="22" xfId="4" applyFont="1" applyFill="1" applyBorder="1" applyAlignment="1">
      <alignment horizontal="center" vertical="center" shrinkToFit="1"/>
    </xf>
    <xf numFmtId="0" fontId="19" fillId="0" borderId="23" xfId="4" applyFont="1" applyFill="1" applyBorder="1" applyAlignment="1">
      <alignment horizontal="center" vertical="center" shrinkToFit="1"/>
    </xf>
    <xf numFmtId="0" fontId="17" fillId="0" borderId="0" xfId="4" applyFont="1" applyFill="1" applyBorder="1" applyAlignment="1">
      <alignment horizontal="right" vertical="center" shrinkToFit="1"/>
    </xf>
    <xf numFmtId="0" fontId="17" fillId="0" borderId="4" xfId="2" applyFont="1" applyBorder="1" applyAlignment="1">
      <alignment horizontal="center" vertical="center" wrapText="1"/>
    </xf>
    <xf numFmtId="0" fontId="17" fillId="0" borderId="3" xfId="2" applyFont="1" applyBorder="1" applyAlignment="1">
      <alignment horizontal="center" vertical="center" wrapText="1"/>
    </xf>
    <xf numFmtId="0" fontId="17" fillId="0" borderId="1" xfId="2" applyFont="1" applyBorder="1" applyAlignment="1">
      <alignment horizontal="center" vertical="center" wrapText="1"/>
    </xf>
    <xf numFmtId="0" fontId="27" fillId="0" borderId="6" xfId="2" applyFont="1" applyBorder="1" applyAlignment="1">
      <alignment horizontal="left" vertical="top" wrapText="1"/>
    </xf>
    <xf numFmtId="0" fontId="27" fillId="0" borderId="7" xfId="2" applyFont="1" applyBorder="1" applyAlignment="1">
      <alignment horizontal="left" vertical="top" wrapText="1"/>
    </xf>
    <xf numFmtId="0" fontId="27" fillId="0" borderId="8" xfId="2" applyFont="1" applyBorder="1" applyAlignment="1">
      <alignment horizontal="left" vertical="top" wrapText="1"/>
    </xf>
    <xf numFmtId="0" fontId="27" fillId="0" borderId="11" xfId="2" applyFont="1" applyBorder="1" applyAlignment="1">
      <alignment horizontal="left" vertical="center" wrapText="1"/>
    </xf>
    <xf numFmtId="0" fontId="27" fillId="0" borderId="9" xfId="2" applyFont="1" applyBorder="1" applyAlignment="1">
      <alignment horizontal="left" vertical="center" wrapText="1"/>
    </xf>
    <xf numFmtId="0" fontId="27" fillId="0" borderId="12" xfId="2" applyFont="1" applyBorder="1" applyAlignment="1">
      <alignment horizontal="left" vertical="center" wrapText="1"/>
    </xf>
    <xf numFmtId="0" fontId="17" fillId="0" borderId="5" xfId="2" applyFont="1" applyBorder="1" applyAlignment="1">
      <alignment horizontal="center" vertical="center" wrapText="1"/>
    </xf>
    <xf numFmtId="0" fontId="17" fillId="0" borderId="6" xfId="2" applyFont="1" applyBorder="1" applyAlignment="1">
      <alignment horizontal="center" vertical="center" wrapText="1"/>
    </xf>
    <xf numFmtId="0" fontId="17" fillId="0" borderId="7" xfId="2" applyFont="1" applyBorder="1" applyAlignment="1">
      <alignment horizontal="center" vertical="center" wrapText="1"/>
    </xf>
    <xf numFmtId="0" fontId="17" fillId="0" borderId="8" xfId="2" applyFont="1" applyBorder="1" applyAlignment="1">
      <alignment horizontal="center" vertical="center" wrapText="1"/>
    </xf>
    <xf numFmtId="0" fontId="27" fillId="0" borderId="1" xfId="2" applyFont="1" applyBorder="1" applyAlignment="1">
      <alignment horizontal="left" vertical="center" wrapText="1"/>
    </xf>
    <xf numFmtId="0" fontId="27" fillId="0" borderId="1" xfId="2" applyFont="1" applyBorder="1" applyAlignment="1">
      <alignment horizontal="left" vertical="center"/>
    </xf>
    <xf numFmtId="0" fontId="27" fillId="0" borderId="3" xfId="2" applyFont="1" applyBorder="1" applyAlignment="1">
      <alignment horizontal="left" vertical="center"/>
    </xf>
    <xf numFmtId="0" fontId="27" fillId="0" borderId="1" xfId="2" applyFont="1" applyFill="1" applyBorder="1" applyAlignment="1">
      <alignment horizontal="left" vertical="top" wrapText="1"/>
    </xf>
    <xf numFmtId="0" fontId="27" fillId="0" borderId="1" xfId="2" applyFont="1" applyFill="1" applyBorder="1" applyAlignment="1">
      <alignment horizontal="left" vertical="top"/>
    </xf>
    <xf numFmtId="0" fontId="29" fillId="0" borderId="11" xfId="2" applyFont="1" applyBorder="1" applyAlignment="1">
      <alignment horizontal="left" vertical="center" wrapText="1"/>
    </xf>
    <xf numFmtId="0" fontId="29" fillId="0" borderId="9" xfId="2" applyFont="1" applyBorder="1" applyAlignment="1">
      <alignment horizontal="left" vertical="center" wrapText="1"/>
    </xf>
    <xf numFmtId="0" fontId="29" fillId="0" borderId="12" xfId="2" applyFont="1" applyBorder="1" applyAlignment="1">
      <alignment horizontal="left" vertical="center" wrapText="1"/>
    </xf>
    <xf numFmtId="0" fontId="29" fillId="0" borderId="6" xfId="2" applyFont="1" applyBorder="1" applyAlignment="1">
      <alignment horizontal="left" vertical="top" wrapText="1"/>
    </xf>
    <xf numFmtId="0" fontId="29" fillId="0" borderId="7" xfId="2" applyFont="1" applyBorder="1" applyAlignment="1">
      <alignment horizontal="left" vertical="top" wrapText="1"/>
    </xf>
    <xf numFmtId="0" fontId="29" fillId="0" borderId="8" xfId="2" applyFont="1" applyBorder="1" applyAlignment="1">
      <alignment horizontal="left" vertical="top" wrapText="1"/>
    </xf>
    <xf numFmtId="0" fontId="29" fillId="0" borderId="6" xfId="2" applyFont="1" applyBorder="1" applyAlignment="1">
      <alignment horizontal="left" vertical="center" wrapText="1"/>
    </xf>
    <xf numFmtId="0" fontId="29" fillId="0" borderId="7" xfId="2" applyFont="1" applyBorder="1" applyAlignment="1">
      <alignment horizontal="left" vertical="center" wrapText="1"/>
    </xf>
    <xf numFmtId="0" fontId="22" fillId="0" borderId="6" xfId="2" applyFont="1" applyBorder="1" applyAlignment="1">
      <alignment horizontal="center" vertical="center" wrapText="1"/>
    </xf>
    <xf numFmtId="0" fontId="22" fillId="0" borderId="7" xfId="2" applyFont="1" applyBorder="1" applyAlignment="1">
      <alignment horizontal="center" vertical="center" wrapText="1"/>
    </xf>
    <xf numFmtId="0" fontId="22" fillId="0" borderId="8" xfId="2" applyFont="1" applyBorder="1" applyAlignment="1">
      <alignment horizontal="center" vertical="center" wrapText="1"/>
    </xf>
    <xf numFmtId="0" fontId="22" fillId="0" borderId="4" xfId="2" applyFont="1" applyBorder="1" applyAlignment="1">
      <alignment horizontal="center" vertical="center" wrapText="1"/>
    </xf>
    <xf numFmtId="0" fontId="22" fillId="0" borderId="5" xfId="2" applyFont="1" applyBorder="1" applyAlignment="1">
      <alignment horizontal="center" vertical="center" wrapText="1"/>
    </xf>
    <xf numFmtId="0" fontId="22" fillId="0" borderId="3" xfId="2" applyFont="1" applyBorder="1" applyAlignment="1">
      <alignment horizontal="center" vertical="center" wrapText="1"/>
    </xf>
    <xf numFmtId="0" fontId="22" fillId="0" borderId="1" xfId="2" applyFont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 wrapText="1"/>
    </xf>
    <xf numFmtId="0" fontId="4" fillId="0" borderId="1" xfId="2" applyBorder="1" applyAlignment="1">
      <alignment horizontal="center" vertical="center" wrapText="1"/>
    </xf>
    <xf numFmtId="0" fontId="5" fillId="0" borderId="4" xfId="2" applyFont="1" applyBorder="1" applyAlignment="1">
      <alignment horizontal="center" vertical="center" wrapText="1"/>
    </xf>
    <xf numFmtId="0" fontId="4" fillId="0" borderId="3" xfId="2" applyBorder="1" applyAlignment="1">
      <alignment horizontal="center" vertical="center" wrapText="1"/>
    </xf>
    <xf numFmtId="0" fontId="5" fillId="0" borderId="3" xfId="2" applyFont="1" applyBorder="1" applyAlignment="1">
      <alignment horizontal="center" vertical="center" wrapText="1"/>
    </xf>
    <xf numFmtId="0" fontId="13" fillId="0" borderId="11" xfId="2" applyFont="1" applyBorder="1" applyAlignment="1">
      <alignment horizontal="left" vertical="center" wrapText="1"/>
    </xf>
    <xf numFmtId="0" fontId="13" fillId="0" borderId="9" xfId="2" applyFont="1" applyBorder="1" applyAlignment="1">
      <alignment horizontal="left" vertical="center" wrapText="1"/>
    </xf>
    <xf numFmtId="0" fontId="13" fillId="0" borderId="12" xfId="2" applyFont="1" applyBorder="1" applyAlignment="1">
      <alignment horizontal="left" vertical="center" wrapText="1"/>
    </xf>
    <xf numFmtId="0" fontId="13" fillId="0" borderId="6" xfId="2" applyFont="1" applyBorder="1" applyAlignment="1">
      <alignment horizontal="left" vertical="top" wrapText="1"/>
    </xf>
    <xf numFmtId="0" fontId="13" fillId="0" borderId="7" xfId="2" applyFont="1" applyBorder="1" applyAlignment="1">
      <alignment horizontal="left" vertical="top" wrapText="1"/>
    </xf>
    <xf numFmtId="0" fontId="13" fillId="0" borderId="8" xfId="2" applyFont="1" applyBorder="1" applyAlignment="1">
      <alignment horizontal="left" vertical="top" wrapText="1"/>
    </xf>
    <xf numFmtId="0" fontId="8" fillId="0" borderId="4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8" fillId="0" borderId="3" xfId="2" applyFont="1" applyBorder="1" applyAlignment="1">
      <alignment horizontal="center" vertical="center" wrapText="1"/>
    </xf>
    <xf numFmtId="0" fontId="8" fillId="0" borderId="6" xfId="2" applyFont="1" applyBorder="1" applyAlignment="1">
      <alignment horizontal="center" vertical="center" wrapText="1"/>
    </xf>
    <xf numFmtId="0" fontId="8" fillId="0" borderId="7" xfId="2" applyFont="1" applyBorder="1" applyAlignment="1">
      <alignment horizontal="center" vertical="center" wrapText="1"/>
    </xf>
    <xf numFmtId="0" fontId="8" fillId="0" borderId="8" xfId="2" applyFont="1" applyBorder="1" applyAlignment="1">
      <alignment horizontal="center" vertical="center" wrapText="1"/>
    </xf>
    <xf numFmtId="0" fontId="5" fillId="0" borderId="5" xfId="2" applyFont="1" applyBorder="1" applyAlignment="1">
      <alignment horizontal="center" vertical="center" wrapText="1"/>
    </xf>
    <xf numFmtId="0" fontId="11" fillId="0" borderId="3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13" fillId="0" borderId="3" xfId="2" applyFont="1" applyBorder="1" applyAlignment="1">
      <alignment horizontal="left" vertical="center" wrapText="1"/>
    </xf>
    <xf numFmtId="0" fontId="14" fillId="0" borderId="3" xfId="2" applyFont="1" applyBorder="1" applyAlignment="1">
      <alignment horizontal="left" vertical="center"/>
    </xf>
    <xf numFmtId="0" fontId="14" fillId="0" borderId="1" xfId="2" applyFont="1" applyBorder="1" applyAlignment="1">
      <alignment horizontal="left" vertical="center"/>
    </xf>
    <xf numFmtId="0" fontId="13" fillId="0" borderId="1" xfId="2" applyFont="1" applyBorder="1" applyAlignment="1">
      <alignment horizontal="left" vertical="top" wrapText="1"/>
    </xf>
  </cellXfs>
  <cellStyles count="7">
    <cellStyle name="桁区切り" xfId="6" builtinId="6"/>
    <cellStyle name="桁区切り 2" xfId="3"/>
    <cellStyle name="桁区切り 3" xfId="5"/>
    <cellStyle name="標準" xfId="0" builtinId="0"/>
    <cellStyle name="標準 2" xfId="1"/>
    <cellStyle name="標準 3" xfId="2"/>
    <cellStyle name="標準 4" xfId="4"/>
  </cellStyles>
  <dxfs count="338"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"/>
  <sheetViews>
    <sheetView tabSelected="1" view="pageBreakPreview" zoomScale="85" zoomScaleNormal="100" zoomScaleSheetLayoutView="85" workbookViewId="0">
      <selection activeCell="C7" sqref="C7"/>
    </sheetView>
  </sheetViews>
  <sheetFormatPr defaultRowHeight="14.25" x14ac:dyDescent="0.4"/>
  <cols>
    <col min="1" max="1" width="4.375" style="167" customWidth="1"/>
    <col min="2" max="2" width="33.75" style="167" customWidth="1"/>
    <col min="3" max="6" width="16.125" style="167" customWidth="1"/>
    <col min="7" max="7" width="27" style="167" customWidth="1"/>
    <col min="8" max="8" width="3.25" style="167" customWidth="1"/>
    <col min="9" max="16384" width="9" style="167"/>
  </cols>
  <sheetData>
    <row r="1" spans="1:9" ht="18.75" customHeight="1" x14ac:dyDescent="0.4">
      <c r="A1" s="167" t="s">
        <v>1184</v>
      </c>
    </row>
    <row r="3" spans="1:9" ht="27.75" customHeight="1" x14ac:dyDescent="0.4">
      <c r="B3" s="191" t="s">
        <v>1185</v>
      </c>
    </row>
    <row r="4" spans="1:9" ht="24" customHeight="1" x14ac:dyDescent="0.4">
      <c r="B4" s="190" t="s">
        <v>1186</v>
      </c>
    </row>
    <row r="5" spans="1:9" ht="15" thickBot="1" x14ac:dyDescent="0.45">
      <c r="A5" s="168"/>
    </row>
    <row r="6" spans="1:9" s="169" customFormat="1" ht="33.75" customHeight="1" thickBot="1" x14ac:dyDescent="0.45">
      <c r="B6" s="170" t="s">
        <v>86</v>
      </c>
      <c r="C6" s="171" t="s">
        <v>90</v>
      </c>
      <c r="D6" s="171" t="s">
        <v>88</v>
      </c>
      <c r="E6" s="171" t="s">
        <v>89</v>
      </c>
      <c r="F6" s="172" t="s">
        <v>85</v>
      </c>
      <c r="G6" s="173" t="s">
        <v>363</v>
      </c>
    </row>
    <row r="7" spans="1:9" ht="33.75" customHeight="1" x14ac:dyDescent="0.4">
      <c r="A7" s="169" t="s">
        <v>91</v>
      </c>
      <c r="B7" s="174" t="s">
        <v>382</v>
      </c>
      <c r="C7" s="175"/>
      <c r="D7" s="176"/>
      <c r="E7" s="176"/>
      <c r="F7" s="177"/>
      <c r="G7" s="178">
        <f>低圧一覧!I268</f>
        <v>0</v>
      </c>
    </row>
    <row r="8" spans="1:9" ht="33.75" customHeight="1" x14ac:dyDescent="0.4">
      <c r="A8" s="169" t="s">
        <v>92</v>
      </c>
      <c r="B8" s="179" t="s">
        <v>683</v>
      </c>
      <c r="C8" s="180"/>
      <c r="D8" s="181"/>
      <c r="E8" s="182"/>
      <c r="F8" s="183"/>
      <c r="G8" s="184">
        <f>従量A一覧!G14</f>
        <v>0</v>
      </c>
    </row>
    <row r="9" spans="1:9" ht="33.75" customHeight="1" x14ac:dyDescent="0.4">
      <c r="A9" s="169" t="s">
        <v>87</v>
      </c>
      <c r="B9" s="185" t="s">
        <v>383</v>
      </c>
      <c r="C9" s="180"/>
      <c r="D9" s="181"/>
      <c r="E9" s="181"/>
      <c r="F9" s="186"/>
      <c r="G9" s="184">
        <f>従量Ｂ一覧!I152</f>
        <v>0</v>
      </c>
    </row>
    <row r="10" spans="1:9" ht="33.75" customHeight="1" thickBot="1" x14ac:dyDescent="0.45">
      <c r="A10" s="169" t="s">
        <v>116</v>
      </c>
      <c r="B10" s="362" t="s">
        <v>384</v>
      </c>
      <c r="C10" s="363"/>
      <c r="D10" s="364"/>
      <c r="E10" s="364"/>
      <c r="F10" s="365"/>
      <c r="G10" s="366">
        <f>従量Ｃ一覧!I9</f>
        <v>0</v>
      </c>
    </row>
    <row r="11" spans="1:9" ht="33.75" customHeight="1" x14ac:dyDescent="0.4"/>
    <row r="12" spans="1:9" ht="33.75" customHeight="1" x14ac:dyDescent="0.4">
      <c r="G12" s="169" t="s">
        <v>359</v>
      </c>
    </row>
    <row r="13" spans="1:9" ht="33.75" customHeight="1" thickBot="1" x14ac:dyDescent="0.45">
      <c r="D13" s="167" t="s">
        <v>358</v>
      </c>
      <c r="G13" s="187">
        <f>G7+G8+G9+G10</f>
        <v>0</v>
      </c>
      <c r="H13" s="188"/>
    </row>
    <row r="14" spans="1:9" ht="33.75" customHeight="1" thickBot="1" x14ac:dyDescent="0.45">
      <c r="D14" s="167" t="s">
        <v>357</v>
      </c>
      <c r="G14" s="295"/>
      <c r="I14" s="189" t="s">
        <v>360</v>
      </c>
    </row>
    <row r="15" spans="1:9" ht="18" customHeight="1" x14ac:dyDescent="0.4">
      <c r="I15" s="189" t="s">
        <v>361</v>
      </c>
    </row>
    <row r="16" spans="1:9" ht="18" customHeight="1" x14ac:dyDescent="0.4">
      <c r="B16" s="192" t="s">
        <v>362</v>
      </c>
    </row>
    <row r="17" spans="2:2" ht="18" customHeight="1" x14ac:dyDescent="0.4">
      <c r="B17" s="194" t="s">
        <v>367</v>
      </c>
    </row>
    <row r="18" spans="2:2" ht="18" customHeight="1" x14ac:dyDescent="0.4">
      <c r="B18" s="193" t="s">
        <v>375</v>
      </c>
    </row>
    <row r="19" spans="2:2" ht="18" customHeight="1" x14ac:dyDescent="0.4">
      <c r="B19" s="194" t="s">
        <v>366</v>
      </c>
    </row>
    <row r="20" spans="2:2" ht="18" customHeight="1" x14ac:dyDescent="0.4">
      <c r="B20" s="193" t="s">
        <v>365</v>
      </c>
    </row>
    <row r="21" spans="2:2" ht="18" customHeight="1" x14ac:dyDescent="0.4">
      <c r="B21" s="193" t="s">
        <v>369</v>
      </c>
    </row>
    <row r="22" spans="2:2" ht="18" customHeight="1" x14ac:dyDescent="0.4">
      <c r="B22" s="193" t="s">
        <v>370</v>
      </c>
    </row>
    <row r="23" spans="2:2" ht="18" customHeight="1" x14ac:dyDescent="0.4">
      <c r="B23" s="193" t="s">
        <v>371</v>
      </c>
    </row>
    <row r="24" spans="2:2" ht="18" customHeight="1" x14ac:dyDescent="0.4">
      <c r="B24" s="193" t="s">
        <v>372</v>
      </c>
    </row>
    <row r="25" spans="2:2" ht="18" customHeight="1" x14ac:dyDescent="0.4">
      <c r="B25" s="193" t="s">
        <v>364</v>
      </c>
    </row>
    <row r="26" spans="2:2" ht="18" customHeight="1" x14ac:dyDescent="0.4">
      <c r="B26" s="193" t="s">
        <v>374</v>
      </c>
    </row>
    <row r="27" spans="2:2" ht="18" customHeight="1" x14ac:dyDescent="0.4">
      <c r="B27" s="195" t="s">
        <v>373</v>
      </c>
    </row>
    <row r="28" spans="2:2" ht="18" customHeight="1" x14ac:dyDescent="0.4">
      <c r="B28" s="195" t="s">
        <v>695</v>
      </c>
    </row>
    <row r="29" spans="2:2" ht="18" customHeight="1" x14ac:dyDescent="0.4">
      <c r="B29" s="193" t="s">
        <v>368</v>
      </c>
    </row>
    <row r="30" spans="2:2" ht="18" customHeight="1" x14ac:dyDescent="0.4"/>
    <row r="31" spans="2:2" ht="18" customHeight="1" x14ac:dyDescent="0.4"/>
    <row r="32" spans="2:2" ht="18" customHeight="1" x14ac:dyDescent="0.4"/>
    <row r="33" ht="18" customHeight="1" x14ac:dyDescent="0.4"/>
    <row r="34" ht="18" customHeight="1" x14ac:dyDescent="0.4"/>
  </sheetData>
  <phoneticPr fontId="2"/>
  <pageMargins left="0.25" right="0.25" top="0.75" bottom="0.75" header="0.3" footer="0.3"/>
  <pageSetup paperSize="9" scale="6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7"/>
  <sheetViews>
    <sheetView view="pageBreakPreview" zoomScale="85" zoomScaleNormal="70" zoomScaleSheetLayoutView="85" workbookViewId="0">
      <selection activeCell="R22" sqref="R22"/>
    </sheetView>
  </sheetViews>
  <sheetFormatPr defaultColWidth="20.75" defaultRowHeight="13.5" x14ac:dyDescent="0.4"/>
  <cols>
    <col min="1" max="1" width="3.5" style="11" bestFit="1" customWidth="1"/>
    <col min="2" max="2" width="6.5" style="11" bestFit="1" customWidth="1"/>
    <col min="3" max="3" width="9.75" style="11" customWidth="1"/>
    <col min="4" max="4" width="10.375" style="14" customWidth="1"/>
    <col min="5" max="5" width="8" style="11" customWidth="1"/>
    <col min="6" max="7" width="9.625" style="11" customWidth="1"/>
    <col min="8" max="8" width="10.5" style="11" customWidth="1"/>
    <col min="9" max="10" width="9.625" style="11" customWidth="1"/>
    <col min="11" max="11" width="10.5" style="11" customWidth="1"/>
    <col min="12" max="13" width="9.625" style="11" customWidth="1"/>
    <col min="14" max="14" width="10.5" style="11" customWidth="1"/>
    <col min="15" max="15" width="10.375" style="11" customWidth="1"/>
    <col min="16" max="16" width="7.5" style="11" customWidth="1"/>
    <col min="17" max="17" width="9.5" style="11" customWidth="1"/>
    <col min="18" max="18" width="6" style="14" customWidth="1"/>
    <col min="19" max="260" width="20.75" style="14"/>
    <col min="261" max="261" width="3.5" style="14" bestFit="1" customWidth="1"/>
    <col min="262" max="262" width="6.5" style="14" bestFit="1" customWidth="1"/>
    <col min="263" max="263" width="11.875" style="14" customWidth="1"/>
    <col min="264" max="264" width="12.125" style="14" customWidth="1"/>
    <col min="265" max="265" width="12" style="14" customWidth="1"/>
    <col min="266" max="266" width="9.625" style="14" customWidth="1"/>
    <col min="267" max="267" width="11.375" style="14" customWidth="1"/>
    <col min="268" max="268" width="9.625" style="14" customWidth="1"/>
    <col min="269" max="269" width="11.375" style="14" customWidth="1"/>
    <col min="270" max="270" width="9.625" style="14" customWidth="1"/>
    <col min="271" max="271" width="11.375" style="14" customWidth="1"/>
    <col min="272" max="273" width="13.625" style="14" customWidth="1"/>
    <col min="274" max="274" width="6" style="14" customWidth="1"/>
    <col min="275" max="516" width="20.75" style="14"/>
    <col min="517" max="517" width="3.5" style="14" bestFit="1" customWidth="1"/>
    <col min="518" max="518" width="6.5" style="14" bestFit="1" customWidth="1"/>
    <col min="519" max="519" width="11.875" style="14" customWidth="1"/>
    <col min="520" max="520" width="12.125" style="14" customWidth="1"/>
    <col min="521" max="521" width="12" style="14" customWidth="1"/>
    <col min="522" max="522" width="9.625" style="14" customWidth="1"/>
    <col min="523" max="523" width="11.375" style="14" customWidth="1"/>
    <col min="524" max="524" width="9.625" style="14" customWidth="1"/>
    <col min="525" max="525" width="11.375" style="14" customWidth="1"/>
    <col min="526" max="526" width="9.625" style="14" customWidth="1"/>
    <col min="527" max="527" width="11.375" style="14" customWidth="1"/>
    <col min="528" max="529" width="13.625" style="14" customWidth="1"/>
    <col min="530" max="530" width="6" style="14" customWidth="1"/>
    <col min="531" max="772" width="20.75" style="14"/>
    <col min="773" max="773" width="3.5" style="14" bestFit="1" customWidth="1"/>
    <col min="774" max="774" width="6.5" style="14" bestFit="1" customWidth="1"/>
    <col min="775" max="775" width="11.875" style="14" customWidth="1"/>
    <col min="776" max="776" width="12.125" style="14" customWidth="1"/>
    <col min="777" max="777" width="12" style="14" customWidth="1"/>
    <col min="778" max="778" width="9.625" style="14" customWidth="1"/>
    <col min="779" max="779" width="11.375" style="14" customWidth="1"/>
    <col min="780" max="780" width="9.625" style="14" customWidth="1"/>
    <col min="781" max="781" width="11.375" style="14" customWidth="1"/>
    <col min="782" max="782" width="9.625" style="14" customWidth="1"/>
    <col min="783" max="783" width="11.375" style="14" customWidth="1"/>
    <col min="784" max="785" width="13.625" style="14" customWidth="1"/>
    <col min="786" max="786" width="6" style="14" customWidth="1"/>
    <col min="787" max="1028" width="20.75" style="14"/>
    <col min="1029" max="1029" width="3.5" style="14" bestFit="1" customWidth="1"/>
    <col min="1030" max="1030" width="6.5" style="14" bestFit="1" customWidth="1"/>
    <col min="1031" max="1031" width="11.875" style="14" customWidth="1"/>
    <col min="1032" max="1032" width="12.125" style="14" customWidth="1"/>
    <col min="1033" max="1033" width="12" style="14" customWidth="1"/>
    <col min="1034" max="1034" width="9.625" style="14" customWidth="1"/>
    <col min="1035" max="1035" width="11.375" style="14" customWidth="1"/>
    <col min="1036" max="1036" width="9.625" style="14" customWidth="1"/>
    <col min="1037" max="1037" width="11.375" style="14" customWidth="1"/>
    <col min="1038" max="1038" width="9.625" style="14" customWidth="1"/>
    <col min="1039" max="1039" width="11.375" style="14" customWidth="1"/>
    <col min="1040" max="1041" width="13.625" style="14" customWidth="1"/>
    <col min="1042" max="1042" width="6" style="14" customWidth="1"/>
    <col min="1043" max="1284" width="20.75" style="14"/>
    <col min="1285" max="1285" width="3.5" style="14" bestFit="1" customWidth="1"/>
    <col min="1286" max="1286" width="6.5" style="14" bestFit="1" customWidth="1"/>
    <col min="1287" max="1287" width="11.875" style="14" customWidth="1"/>
    <col min="1288" max="1288" width="12.125" style="14" customWidth="1"/>
    <col min="1289" max="1289" width="12" style="14" customWidth="1"/>
    <col min="1290" max="1290" width="9.625" style="14" customWidth="1"/>
    <col min="1291" max="1291" width="11.375" style="14" customWidth="1"/>
    <col min="1292" max="1292" width="9.625" style="14" customWidth="1"/>
    <col min="1293" max="1293" width="11.375" style="14" customWidth="1"/>
    <col min="1294" max="1294" width="9.625" style="14" customWidth="1"/>
    <col min="1295" max="1295" width="11.375" style="14" customWidth="1"/>
    <col min="1296" max="1297" width="13.625" style="14" customWidth="1"/>
    <col min="1298" max="1298" width="6" style="14" customWidth="1"/>
    <col min="1299" max="1540" width="20.75" style="14"/>
    <col min="1541" max="1541" width="3.5" style="14" bestFit="1" customWidth="1"/>
    <col min="1542" max="1542" width="6.5" style="14" bestFit="1" customWidth="1"/>
    <col min="1543" max="1543" width="11.875" style="14" customWidth="1"/>
    <col min="1544" max="1544" width="12.125" style="14" customWidth="1"/>
    <col min="1545" max="1545" width="12" style="14" customWidth="1"/>
    <col min="1546" max="1546" width="9.625" style="14" customWidth="1"/>
    <col min="1547" max="1547" width="11.375" style="14" customWidth="1"/>
    <col min="1548" max="1548" width="9.625" style="14" customWidth="1"/>
    <col min="1549" max="1549" width="11.375" style="14" customWidth="1"/>
    <col min="1550" max="1550" width="9.625" style="14" customWidth="1"/>
    <col min="1551" max="1551" width="11.375" style="14" customWidth="1"/>
    <col min="1552" max="1553" width="13.625" style="14" customWidth="1"/>
    <col min="1554" max="1554" width="6" style="14" customWidth="1"/>
    <col min="1555" max="1796" width="20.75" style="14"/>
    <col min="1797" max="1797" width="3.5" style="14" bestFit="1" customWidth="1"/>
    <col min="1798" max="1798" width="6.5" style="14" bestFit="1" customWidth="1"/>
    <col min="1799" max="1799" width="11.875" style="14" customWidth="1"/>
    <col min="1800" max="1800" width="12.125" style="14" customWidth="1"/>
    <col min="1801" max="1801" width="12" style="14" customWidth="1"/>
    <col min="1802" max="1802" width="9.625" style="14" customWidth="1"/>
    <col min="1803" max="1803" width="11.375" style="14" customWidth="1"/>
    <col min="1804" max="1804" width="9.625" style="14" customWidth="1"/>
    <col min="1805" max="1805" width="11.375" style="14" customWidth="1"/>
    <col min="1806" max="1806" width="9.625" style="14" customWidth="1"/>
    <col min="1807" max="1807" width="11.375" style="14" customWidth="1"/>
    <col min="1808" max="1809" width="13.625" style="14" customWidth="1"/>
    <col min="1810" max="1810" width="6" style="14" customWidth="1"/>
    <col min="1811" max="2052" width="20.75" style="14"/>
    <col min="2053" max="2053" width="3.5" style="14" bestFit="1" customWidth="1"/>
    <col min="2054" max="2054" width="6.5" style="14" bestFit="1" customWidth="1"/>
    <col min="2055" max="2055" width="11.875" style="14" customWidth="1"/>
    <col min="2056" max="2056" width="12.125" style="14" customWidth="1"/>
    <col min="2057" max="2057" width="12" style="14" customWidth="1"/>
    <col min="2058" max="2058" width="9.625" style="14" customWidth="1"/>
    <col min="2059" max="2059" width="11.375" style="14" customWidth="1"/>
    <col min="2060" max="2060" width="9.625" style="14" customWidth="1"/>
    <col min="2061" max="2061" width="11.375" style="14" customWidth="1"/>
    <col min="2062" max="2062" width="9.625" style="14" customWidth="1"/>
    <col min="2063" max="2063" width="11.375" style="14" customWidth="1"/>
    <col min="2064" max="2065" width="13.625" style="14" customWidth="1"/>
    <col min="2066" max="2066" width="6" style="14" customWidth="1"/>
    <col min="2067" max="2308" width="20.75" style="14"/>
    <col min="2309" max="2309" width="3.5" style="14" bestFit="1" customWidth="1"/>
    <col min="2310" max="2310" width="6.5" style="14" bestFit="1" customWidth="1"/>
    <col min="2311" max="2311" width="11.875" style="14" customWidth="1"/>
    <col min="2312" max="2312" width="12.125" style="14" customWidth="1"/>
    <col min="2313" max="2313" width="12" style="14" customWidth="1"/>
    <col min="2314" max="2314" width="9.625" style="14" customWidth="1"/>
    <col min="2315" max="2315" width="11.375" style="14" customWidth="1"/>
    <col min="2316" max="2316" width="9.625" style="14" customWidth="1"/>
    <col min="2317" max="2317" width="11.375" style="14" customWidth="1"/>
    <col min="2318" max="2318" width="9.625" style="14" customWidth="1"/>
    <col min="2319" max="2319" width="11.375" style="14" customWidth="1"/>
    <col min="2320" max="2321" width="13.625" style="14" customWidth="1"/>
    <col min="2322" max="2322" width="6" style="14" customWidth="1"/>
    <col min="2323" max="2564" width="20.75" style="14"/>
    <col min="2565" max="2565" width="3.5" style="14" bestFit="1" customWidth="1"/>
    <col min="2566" max="2566" width="6.5" style="14" bestFit="1" customWidth="1"/>
    <col min="2567" max="2567" width="11.875" style="14" customWidth="1"/>
    <col min="2568" max="2568" width="12.125" style="14" customWidth="1"/>
    <col min="2569" max="2569" width="12" style="14" customWidth="1"/>
    <col min="2570" max="2570" width="9.625" style="14" customWidth="1"/>
    <col min="2571" max="2571" width="11.375" style="14" customWidth="1"/>
    <col min="2572" max="2572" width="9.625" style="14" customWidth="1"/>
    <col min="2573" max="2573" width="11.375" style="14" customWidth="1"/>
    <col min="2574" max="2574" width="9.625" style="14" customWidth="1"/>
    <col min="2575" max="2575" width="11.375" style="14" customWidth="1"/>
    <col min="2576" max="2577" width="13.625" style="14" customWidth="1"/>
    <col min="2578" max="2578" width="6" style="14" customWidth="1"/>
    <col min="2579" max="2820" width="20.75" style="14"/>
    <col min="2821" max="2821" width="3.5" style="14" bestFit="1" customWidth="1"/>
    <col min="2822" max="2822" width="6.5" style="14" bestFit="1" customWidth="1"/>
    <col min="2823" max="2823" width="11.875" style="14" customWidth="1"/>
    <col min="2824" max="2824" width="12.125" style="14" customWidth="1"/>
    <col min="2825" max="2825" width="12" style="14" customWidth="1"/>
    <col min="2826" max="2826" width="9.625" style="14" customWidth="1"/>
    <col min="2827" max="2827" width="11.375" style="14" customWidth="1"/>
    <col min="2828" max="2828" width="9.625" style="14" customWidth="1"/>
    <col min="2829" max="2829" width="11.375" style="14" customWidth="1"/>
    <col min="2830" max="2830" width="9.625" style="14" customWidth="1"/>
    <col min="2831" max="2831" width="11.375" style="14" customWidth="1"/>
    <col min="2832" max="2833" width="13.625" style="14" customWidth="1"/>
    <col min="2834" max="2834" width="6" style="14" customWidth="1"/>
    <col min="2835" max="3076" width="20.75" style="14"/>
    <col min="3077" max="3077" width="3.5" style="14" bestFit="1" customWidth="1"/>
    <col min="3078" max="3078" width="6.5" style="14" bestFit="1" customWidth="1"/>
    <col min="3079" max="3079" width="11.875" style="14" customWidth="1"/>
    <col min="3080" max="3080" width="12.125" style="14" customWidth="1"/>
    <col min="3081" max="3081" width="12" style="14" customWidth="1"/>
    <col min="3082" max="3082" width="9.625" style="14" customWidth="1"/>
    <col min="3083" max="3083" width="11.375" style="14" customWidth="1"/>
    <col min="3084" max="3084" width="9.625" style="14" customWidth="1"/>
    <col min="3085" max="3085" width="11.375" style="14" customWidth="1"/>
    <col min="3086" max="3086" width="9.625" style="14" customWidth="1"/>
    <col min="3087" max="3087" width="11.375" style="14" customWidth="1"/>
    <col min="3088" max="3089" width="13.625" style="14" customWidth="1"/>
    <col min="3090" max="3090" width="6" style="14" customWidth="1"/>
    <col min="3091" max="3332" width="20.75" style="14"/>
    <col min="3333" max="3333" width="3.5" style="14" bestFit="1" customWidth="1"/>
    <col min="3334" max="3334" width="6.5" style="14" bestFit="1" customWidth="1"/>
    <col min="3335" max="3335" width="11.875" style="14" customWidth="1"/>
    <col min="3336" max="3336" width="12.125" style="14" customWidth="1"/>
    <col min="3337" max="3337" width="12" style="14" customWidth="1"/>
    <col min="3338" max="3338" width="9.625" style="14" customWidth="1"/>
    <col min="3339" max="3339" width="11.375" style="14" customWidth="1"/>
    <col min="3340" max="3340" width="9.625" style="14" customWidth="1"/>
    <col min="3341" max="3341" width="11.375" style="14" customWidth="1"/>
    <col min="3342" max="3342" width="9.625" style="14" customWidth="1"/>
    <col min="3343" max="3343" width="11.375" style="14" customWidth="1"/>
    <col min="3344" max="3345" width="13.625" style="14" customWidth="1"/>
    <col min="3346" max="3346" width="6" style="14" customWidth="1"/>
    <col min="3347" max="3588" width="20.75" style="14"/>
    <col min="3589" max="3589" width="3.5" style="14" bestFit="1" customWidth="1"/>
    <col min="3590" max="3590" width="6.5" style="14" bestFit="1" customWidth="1"/>
    <col min="3591" max="3591" width="11.875" style="14" customWidth="1"/>
    <col min="3592" max="3592" width="12.125" style="14" customWidth="1"/>
    <col min="3593" max="3593" width="12" style="14" customWidth="1"/>
    <col min="3594" max="3594" width="9.625" style="14" customWidth="1"/>
    <col min="3595" max="3595" width="11.375" style="14" customWidth="1"/>
    <col min="3596" max="3596" width="9.625" style="14" customWidth="1"/>
    <col min="3597" max="3597" width="11.375" style="14" customWidth="1"/>
    <col min="3598" max="3598" width="9.625" style="14" customWidth="1"/>
    <col min="3599" max="3599" width="11.375" style="14" customWidth="1"/>
    <col min="3600" max="3601" width="13.625" style="14" customWidth="1"/>
    <col min="3602" max="3602" width="6" style="14" customWidth="1"/>
    <col min="3603" max="3844" width="20.75" style="14"/>
    <col min="3845" max="3845" width="3.5" style="14" bestFit="1" customWidth="1"/>
    <col min="3846" max="3846" width="6.5" style="14" bestFit="1" customWidth="1"/>
    <col min="3847" max="3847" width="11.875" style="14" customWidth="1"/>
    <col min="3848" max="3848" width="12.125" style="14" customWidth="1"/>
    <col min="3849" max="3849" width="12" style="14" customWidth="1"/>
    <col min="3850" max="3850" width="9.625" style="14" customWidth="1"/>
    <col min="3851" max="3851" width="11.375" style="14" customWidth="1"/>
    <col min="3852" max="3852" width="9.625" style="14" customWidth="1"/>
    <col min="3853" max="3853" width="11.375" style="14" customWidth="1"/>
    <col min="3854" max="3854" width="9.625" style="14" customWidth="1"/>
    <col min="3855" max="3855" width="11.375" style="14" customWidth="1"/>
    <col min="3856" max="3857" width="13.625" style="14" customWidth="1"/>
    <col min="3858" max="3858" width="6" style="14" customWidth="1"/>
    <col min="3859" max="4100" width="20.75" style="14"/>
    <col min="4101" max="4101" width="3.5" style="14" bestFit="1" customWidth="1"/>
    <col min="4102" max="4102" width="6.5" style="14" bestFit="1" customWidth="1"/>
    <col min="4103" max="4103" width="11.875" style="14" customWidth="1"/>
    <col min="4104" max="4104" width="12.125" style="14" customWidth="1"/>
    <col min="4105" max="4105" width="12" style="14" customWidth="1"/>
    <col min="4106" max="4106" width="9.625" style="14" customWidth="1"/>
    <col min="4107" max="4107" width="11.375" style="14" customWidth="1"/>
    <col min="4108" max="4108" width="9.625" style="14" customWidth="1"/>
    <col min="4109" max="4109" width="11.375" style="14" customWidth="1"/>
    <col min="4110" max="4110" width="9.625" style="14" customWidth="1"/>
    <col min="4111" max="4111" width="11.375" style="14" customWidth="1"/>
    <col min="4112" max="4113" width="13.625" style="14" customWidth="1"/>
    <col min="4114" max="4114" width="6" style="14" customWidth="1"/>
    <col min="4115" max="4356" width="20.75" style="14"/>
    <col min="4357" max="4357" width="3.5" style="14" bestFit="1" customWidth="1"/>
    <col min="4358" max="4358" width="6.5" style="14" bestFit="1" customWidth="1"/>
    <col min="4359" max="4359" width="11.875" style="14" customWidth="1"/>
    <col min="4360" max="4360" width="12.125" style="14" customWidth="1"/>
    <col min="4361" max="4361" width="12" style="14" customWidth="1"/>
    <col min="4362" max="4362" width="9.625" style="14" customWidth="1"/>
    <col min="4363" max="4363" width="11.375" style="14" customWidth="1"/>
    <col min="4364" max="4364" width="9.625" style="14" customWidth="1"/>
    <col min="4365" max="4365" width="11.375" style="14" customWidth="1"/>
    <col min="4366" max="4366" width="9.625" style="14" customWidth="1"/>
    <col min="4367" max="4367" width="11.375" style="14" customWidth="1"/>
    <col min="4368" max="4369" width="13.625" style="14" customWidth="1"/>
    <col min="4370" max="4370" width="6" style="14" customWidth="1"/>
    <col min="4371" max="4612" width="20.75" style="14"/>
    <col min="4613" max="4613" width="3.5" style="14" bestFit="1" customWidth="1"/>
    <col min="4614" max="4614" width="6.5" style="14" bestFit="1" customWidth="1"/>
    <col min="4615" max="4615" width="11.875" style="14" customWidth="1"/>
    <col min="4616" max="4616" width="12.125" style="14" customWidth="1"/>
    <col min="4617" max="4617" width="12" style="14" customWidth="1"/>
    <col min="4618" max="4618" width="9.625" style="14" customWidth="1"/>
    <col min="4619" max="4619" width="11.375" style="14" customWidth="1"/>
    <col min="4620" max="4620" width="9.625" style="14" customWidth="1"/>
    <col min="4621" max="4621" width="11.375" style="14" customWidth="1"/>
    <col min="4622" max="4622" width="9.625" style="14" customWidth="1"/>
    <col min="4623" max="4623" width="11.375" style="14" customWidth="1"/>
    <col min="4624" max="4625" width="13.625" style="14" customWidth="1"/>
    <col min="4626" max="4626" width="6" style="14" customWidth="1"/>
    <col min="4627" max="4868" width="20.75" style="14"/>
    <col min="4869" max="4869" width="3.5" style="14" bestFit="1" customWidth="1"/>
    <col min="4870" max="4870" width="6.5" style="14" bestFit="1" customWidth="1"/>
    <col min="4871" max="4871" width="11.875" style="14" customWidth="1"/>
    <col min="4872" max="4872" width="12.125" style="14" customWidth="1"/>
    <col min="4873" max="4873" width="12" style="14" customWidth="1"/>
    <col min="4874" max="4874" width="9.625" style="14" customWidth="1"/>
    <col min="4875" max="4875" width="11.375" style="14" customWidth="1"/>
    <col min="4876" max="4876" width="9.625" style="14" customWidth="1"/>
    <col min="4877" max="4877" width="11.375" style="14" customWidth="1"/>
    <col min="4878" max="4878" width="9.625" style="14" customWidth="1"/>
    <col min="4879" max="4879" width="11.375" style="14" customWidth="1"/>
    <col min="4880" max="4881" width="13.625" style="14" customWidth="1"/>
    <col min="4882" max="4882" width="6" style="14" customWidth="1"/>
    <col min="4883" max="5124" width="20.75" style="14"/>
    <col min="5125" max="5125" width="3.5" style="14" bestFit="1" customWidth="1"/>
    <col min="5126" max="5126" width="6.5" style="14" bestFit="1" customWidth="1"/>
    <col min="5127" max="5127" width="11.875" style="14" customWidth="1"/>
    <col min="5128" max="5128" width="12.125" style="14" customWidth="1"/>
    <col min="5129" max="5129" width="12" style="14" customWidth="1"/>
    <col min="5130" max="5130" width="9.625" style="14" customWidth="1"/>
    <col min="5131" max="5131" width="11.375" style="14" customWidth="1"/>
    <col min="5132" max="5132" width="9.625" style="14" customWidth="1"/>
    <col min="5133" max="5133" width="11.375" style="14" customWidth="1"/>
    <col min="5134" max="5134" width="9.625" style="14" customWidth="1"/>
    <col min="5135" max="5135" width="11.375" style="14" customWidth="1"/>
    <col min="5136" max="5137" width="13.625" style="14" customWidth="1"/>
    <col min="5138" max="5138" width="6" style="14" customWidth="1"/>
    <col min="5139" max="5380" width="20.75" style="14"/>
    <col min="5381" max="5381" width="3.5" style="14" bestFit="1" customWidth="1"/>
    <col min="5382" max="5382" width="6.5" style="14" bestFit="1" customWidth="1"/>
    <col min="5383" max="5383" width="11.875" style="14" customWidth="1"/>
    <col min="5384" max="5384" width="12.125" style="14" customWidth="1"/>
    <col min="5385" max="5385" width="12" style="14" customWidth="1"/>
    <col min="5386" max="5386" width="9.625" style="14" customWidth="1"/>
    <col min="5387" max="5387" width="11.375" style="14" customWidth="1"/>
    <col min="5388" max="5388" width="9.625" style="14" customWidth="1"/>
    <col min="5389" max="5389" width="11.375" style="14" customWidth="1"/>
    <col min="5390" max="5390" width="9.625" style="14" customWidth="1"/>
    <col min="5391" max="5391" width="11.375" style="14" customWidth="1"/>
    <col min="5392" max="5393" width="13.625" style="14" customWidth="1"/>
    <col min="5394" max="5394" width="6" style="14" customWidth="1"/>
    <col min="5395" max="5636" width="20.75" style="14"/>
    <col min="5637" max="5637" width="3.5" style="14" bestFit="1" customWidth="1"/>
    <col min="5638" max="5638" width="6.5" style="14" bestFit="1" customWidth="1"/>
    <col min="5639" max="5639" width="11.875" style="14" customWidth="1"/>
    <col min="5640" max="5640" width="12.125" style="14" customWidth="1"/>
    <col min="5641" max="5641" width="12" style="14" customWidth="1"/>
    <col min="5642" max="5642" width="9.625" style="14" customWidth="1"/>
    <col min="5643" max="5643" width="11.375" style="14" customWidth="1"/>
    <col min="5644" max="5644" width="9.625" style="14" customWidth="1"/>
    <col min="5645" max="5645" width="11.375" style="14" customWidth="1"/>
    <col min="5646" max="5646" width="9.625" style="14" customWidth="1"/>
    <col min="5647" max="5647" width="11.375" style="14" customWidth="1"/>
    <col min="5648" max="5649" width="13.625" style="14" customWidth="1"/>
    <col min="5650" max="5650" width="6" style="14" customWidth="1"/>
    <col min="5651" max="5892" width="20.75" style="14"/>
    <col min="5893" max="5893" width="3.5" style="14" bestFit="1" customWidth="1"/>
    <col min="5894" max="5894" width="6.5" style="14" bestFit="1" customWidth="1"/>
    <col min="5895" max="5895" width="11.875" style="14" customWidth="1"/>
    <col min="5896" max="5896" width="12.125" style="14" customWidth="1"/>
    <col min="5897" max="5897" width="12" style="14" customWidth="1"/>
    <col min="5898" max="5898" width="9.625" style="14" customWidth="1"/>
    <col min="5899" max="5899" width="11.375" style="14" customWidth="1"/>
    <col min="5900" max="5900" width="9.625" style="14" customWidth="1"/>
    <col min="5901" max="5901" width="11.375" style="14" customWidth="1"/>
    <col min="5902" max="5902" width="9.625" style="14" customWidth="1"/>
    <col min="5903" max="5903" width="11.375" style="14" customWidth="1"/>
    <col min="5904" max="5905" width="13.625" style="14" customWidth="1"/>
    <col min="5906" max="5906" width="6" style="14" customWidth="1"/>
    <col min="5907" max="6148" width="20.75" style="14"/>
    <col min="6149" max="6149" width="3.5" style="14" bestFit="1" customWidth="1"/>
    <col min="6150" max="6150" width="6.5" style="14" bestFit="1" customWidth="1"/>
    <col min="6151" max="6151" width="11.875" style="14" customWidth="1"/>
    <col min="6152" max="6152" width="12.125" style="14" customWidth="1"/>
    <col min="6153" max="6153" width="12" style="14" customWidth="1"/>
    <col min="6154" max="6154" width="9.625" style="14" customWidth="1"/>
    <col min="6155" max="6155" width="11.375" style="14" customWidth="1"/>
    <col min="6156" max="6156" width="9.625" style="14" customWidth="1"/>
    <col min="6157" max="6157" width="11.375" style="14" customWidth="1"/>
    <col min="6158" max="6158" width="9.625" style="14" customWidth="1"/>
    <col min="6159" max="6159" width="11.375" style="14" customWidth="1"/>
    <col min="6160" max="6161" width="13.625" style="14" customWidth="1"/>
    <col min="6162" max="6162" width="6" style="14" customWidth="1"/>
    <col min="6163" max="6404" width="20.75" style="14"/>
    <col min="6405" max="6405" width="3.5" style="14" bestFit="1" customWidth="1"/>
    <col min="6406" max="6406" width="6.5" style="14" bestFit="1" customWidth="1"/>
    <col min="6407" max="6407" width="11.875" style="14" customWidth="1"/>
    <col min="6408" max="6408" width="12.125" style="14" customWidth="1"/>
    <col min="6409" max="6409" width="12" style="14" customWidth="1"/>
    <col min="6410" max="6410" width="9.625" style="14" customWidth="1"/>
    <col min="6411" max="6411" width="11.375" style="14" customWidth="1"/>
    <col min="6412" max="6412" width="9.625" style="14" customWidth="1"/>
    <col min="6413" max="6413" width="11.375" style="14" customWidth="1"/>
    <col min="6414" max="6414" width="9.625" style="14" customWidth="1"/>
    <col min="6415" max="6415" width="11.375" style="14" customWidth="1"/>
    <col min="6416" max="6417" width="13.625" style="14" customWidth="1"/>
    <col min="6418" max="6418" width="6" style="14" customWidth="1"/>
    <col min="6419" max="6660" width="20.75" style="14"/>
    <col min="6661" max="6661" width="3.5" style="14" bestFit="1" customWidth="1"/>
    <col min="6662" max="6662" width="6.5" style="14" bestFit="1" customWidth="1"/>
    <col min="6663" max="6663" width="11.875" style="14" customWidth="1"/>
    <col min="6664" max="6664" width="12.125" style="14" customWidth="1"/>
    <col min="6665" max="6665" width="12" style="14" customWidth="1"/>
    <col min="6666" max="6666" width="9.625" style="14" customWidth="1"/>
    <col min="6667" max="6667" width="11.375" style="14" customWidth="1"/>
    <col min="6668" max="6668" width="9.625" style="14" customWidth="1"/>
    <col min="6669" max="6669" width="11.375" style="14" customWidth="1"/>
    <col min="6670" max="6670" width="9.625" style="14" customWidth="1"/>
    <col min="6671" max="6671" width="11.375" style="14" customWidth="1"/>
    <col min="6672" max="6673" width="13.625" style="14" customWidth="1"/>
    <col min="6674" max="6674" width="6" style="14" customWidth="1"/>
    <col min="6675" max="6916" width="20.75" style="14"/>
    <col min="6917" max="6917" width="3.5" style="14" bestFit="1" customWidth="1"/>
    <col min="6918" max="6918" width="6.5" style="14" bestFit="1" customWidth="1"/>
    <col min="6919" max="6919" width="11.875" style="14" customWidth="1"/>
    <col min="6920" max="6920" width="12.125" style="14" customWidth="1"/>
    <col min="6921" max="6921" width="12" style="14" customWidth="1"/>
    <col min="6922" max="6922" width="9.625" style="14" customWidth="1"/>
    <col min="6923" max="6923" width="11.375" style="14" customWidth="1"/>
    <col min="6924" max="6924" width="9.625" style="14" customWidth="1"/>
    <col min="6925" max="6925" width="11.375" style="14" customWidth="1"/>
    <col min="6926" max="6926" width="9.625" style="14" customWidth="1"/>
    <col min="6927" max="6927" width="11.375" style="14" customWidth="1"/>
    <col min="6928" max="6929" width="13.625" style="14" customWidth="1"/>
    <col min="6930" max="6930" width="6" style="14" customWidth="1"/>
    <col min="6931" max="7172" width="20.75" style="14"/>
    <col min="7173" max="7173" width="3.5" style="14" bestFit="1" customWidth="1"/>
    <col min="7174" max="7174" width="6.5" style="14" bestFit="1" customWidth="1"/>
    <col min="7175" max="7175" width="11.875" style="14" customWidth="1"/>
    <col min="7176" max="7176" width="12.125" style="14" customWidth="1"/>
    <col min="7177" max="7177" width="12" style="14" customWidth="1"/>
    <col min="7178" max="7178" width="9.625" style="14" customWidth="1"/>
    <col min="7179" max="7179" width="11.375" style="14" customWidth="1"/>
    <col min="7180" max="7180" width="9.625" style="14" customWidth="1"/>
    <col min="7181" max="7181" width="11.375" style="14" customWidth="1"/>
    <col min="7182" max="7182" width="9.625" style="14" customWidth="1"/>
    <col min="7183" max="7183" width="11.375" style="14" customWidth="1"/>
    <col min="7184" max="7185" width="13.625" style="14" customWidth="1"/>
    <col min="7186" max="7186" width="6" style="14" customWidth="1"/>
    <col min="7187" max="7428" width="20.75" style="14"/>
    <col min="7429" max="7429" width="3.5" style="14" bestFit="1" customWidth="1"/>
    <col min="7430" max="7430" width="6.5" style="14" bestFit="1" customWidth="1"/>
    <col min="7431" max="7431" width="11.875" style="14" customWidth="1"/>
    <col min="7432" max="7432" width="12.125" style="14" customWidth="1"/>
    <col min="7433" max="7433" width="12" style="14" customWidth="1"/>
    <col min="7434" max="7434" width="9.625" style="14" customWidth="1"/>
    <col min="7435" max="7435" width="11.375" style="14" customWidth="1"/>
    <col min="7436" max="7436" width="9.625" style="14" customWidth="1"/>
    <col min="7437" max="7437" width="11.375" style="14" customWidth="1"/>
    <col min="7438" max="7438" width="9.625" style="14" customWidth="1"/>
    <col min="7439" max="7439" width="11.375" style="14" customWidth="1"/>
    <col min="7440" max="7441" width="13.625" style="14" customWidth="1"/>
    <col min="7442" max="7442" width="6" style="14" customWidth="1"/>
    <col min="7443" max="7684" width="20.75" style="14"/>
    <col min="7685" max="7685" width="3.5" style="14" bestFit="1" customWidth="1"/>
    <col min="7686" max="7686" width="6.5" style="14" bestFit="1" customWidth="1"/>
    <col min="7687" max="7687" width="11.875" style="14" customWidth="1"/>
    <col min="7688" max="7688" width="12.125" style="14" customWidth="1"/>
    <col min="7689" max="7689" width="12" style="14" customWidth="1"/>
    <col min="7690" max="7690" width="9.625" style="14" customWidth="1"/>
    <col min="7691" max="7691" width="11.375" style="14" customWidth="1"/>
    <col min="7692" max="7692" width="9.625" style="14" customWidth="1"/>
    <col min="7693" max="7693" width="11.375" style="14" customWidth="1"/>
    <col min="7694" max="7694" width="9.625" style="14" customWidth="1"/>
    <col min="7695" max="7695" width="11.375" style="14" customWidth="1"/>
    <col min="7696" max="7697" width="13.625" style="14" customWidth="1"/>
    <col min="7698" max="7698" width="6" style="14" customWidth="1"/>
    <col min="7699" max="7940" width="20.75" style="14"/>
    <col min="7941" max="7941" width="3.5" style="14" bestFit="1" customWidth="1"/>
    <col min="7942" max="7942" width="6.5" style="14" bestFit="1" customWidth="1"/>
    <col min="7943" max="7943" width="11.875" style="14" customWidth="1"/>
    <col min="7944" max="7944" width="12.125" style="14" customWidth="1"/>
    <col min="7945" max="7945" width="12" style="14" customWidth="1"/>
    <col min="7946" max="7946" width="9.625" style="14" customWidth="1"/>
    <col min="7947" max="7947" width="11.375" style="14" customWidth="1"/>
    <col min="7948" max="7948" width="9.625" style="14" customWidth="1"/>
    <col min="7949" max="7949" width="11.375" style="14" customWidth="1"/>
    <col min="7950" max="7950" width="9.625" style="14" customWidth="1"/>
    <col min="7951" max="7951" width="11.375" style="14" customWidth="1"/>
    <col min="7952" max="7953" width="13.625" style="14" customWidth="1"/>
    <col min="7954" max="7954" width="6" style="14" customWidth="1"/>
    <col min="7955" max="8196" width="20.75" style="14"/>
    <col min="8197" max="8197" width="3.5" style="14" bestFit="1" customWidth="1"/>
    <col min="8198" max="8198" width="6.5" style="14" bestFit="1" customWidth="1"/>
    <col min="8199" max="8199" width="11.875" style="14" customWidth="1"/>
    <col min="8200" max="8200" width="12.125" style="14" customWidth="1"/>
    <col min="8201" max="8201" width="12" style="14" customWidth="1"/>
    <col min="8202" max="8202" width="9.625" style="14" customWidth="1"/>
    <col min="8203" max="8203" width="11.375" style="14" customWidth="1"/>
    <col min="8204" max="8204" width="9.625" style="14" customWidth="1"/>
    <col min="8205" max="8205" width="11.375" style="14" customWidth="1"/>
    <col min="8206" max="8206" width="9.625" style="14" customWidth="1"/>
    <col min="8207" max="8207" width="11.375" style="14" customWidth="1"/>
    <col min="8208" max="8209" width="13.625" style="14" customWidth="1"/>
    <col min="8210" max="8210" width="6" style="14" customWidth="1"/>
    <col min="8211" max="8452" width="20.75" style="14"/>
    <col min="8453" max="8453" width="3.5" style="14" bestFit="1" customWidth="1"/>
    <col min="8454" max="8454" width="6.5" style="14" bestFit="1" customWidth="1"/>
    <col min="8455" max="8455" width="11.875" style="14" customWidth="1"/>
    <col min="8456" max="8456" width="12.125" style="14" customWidth="1"/>
    <col min="8457" max="8457" width="12" style="14" customWidth="1"/>
    <col min="8458" max="8458" width="9.625" style="14" customWidth="1"/>
    <col min="8459" max="8459" width="11.375" style="14" customWidth="1"/>
    <col min="8460" max="8460" width="9.625" style="14" customWidth="1"/>
    <col min="8461" max="8461" width="11.375" style="14" customWidth="1"/>
    <col min="8462" max="8462" width="9.625" style="14" customWidth="1"/>
    <col min="8463" max="8463" width="11.375" style="14" customWidth="1"/>
    <col min="8464" max="8465" width="13.625" style="14" customWidth="1"/>
    <col min="8466" max="8466" width="6" style="14" customWidth="1"/>
    <col min="8467" max="8708" width="20.75" style="14"/>
    <col min="8709" max="8709" width="3.5" style="14" bestFit="1" customWidth="1"/>
    <col min="8710" max="8710" width="6.5" style="14" bestFit="1" customWidth="1"/>
    <col min="8711" max="8711" width="11.875" style="14" customWidth="1"/>
    <col min="8712" max="8712" width="12.125" style="14" customWidth="1"/>
    <col min="8713" max="8713" width="12" style="14" customWidth="1"/>
    <col min="8714" max="8714" width="9.625" style="14" customWidth="1"/>
    <col min="8715" max="8715" width="11.375" style="14" customWidth="1"/>
    <col min="8716" max="8716" width="9.625" style="14" customWidth="1"/>
    <col min="8717" max="8717" width="11.375" style="14" customWidth="1"/>
    <col min="8718" max="8718" width="9.625" style="14" customWidth="1"/>
    <col min="8719" max="8719" width="11.375" style="14" customWidth="1"/>
    <col min="8720" max="8721" width="13.625" style="14" customWidth="1"/>
    <col min="8722" max="8722" width="6" style="14" customWidth="1"/>
    <col min="8723" max="8964" width="20.75" style="14"/>
    <col min="8965" max="8965" width="3.5" style="14" bestFit="1" customWidth="1"/>
    <col min="8966" max="8966" width="6.5" style="14" bestFit="1" customWidth="1"/>
    <col min="8967" max="8967" width="11.875" style="14" customWidth="1"/>
    <col min="8968" max="8968" width="12.125" style="14" customWidth="1"/>
    <col min="8969" max="8969" width="12" style="14" customWidth="1"/>
    <col min="8970" max="8970" width="9.625" style="14" customWidth="1"/>
    <col min="8971" max="8971" width="11.375" style="14" customWidth="1"/>
    <col min="8972" max="8972" width="9.625" style="14" customWidth="1"/>
    <col min="8973" max="8973" width="11.375" style="14" customWidth="1"/>
    <col min="8974" max="8974" width="9.625" style="14" customWidth="1"/>
    <col min="8975" max="8975" width="11.375" style="14" customWidth="1"/>
    <col min="8976" max="8977" width="13.625" style="14" customWidth="1"/>
    <col min="8978" max="8978" width="6" style="14" customWidth="1"/>
    <col min="8979" max="9220" width="20.75" style="14"/>
    <col min="9221" max="9221" width="3.5" style="14" bestFit="1" customWidth="1"/>
    <col min="9222" max="9222" width="6.5" style="14" bestFit="1" customWidth="1"/>
    <col min="9223" max="9223" width="11.875" style="14" customWidth="1"/>
    <col min="9224" max="9224" width="12.125" style="14" customWidth="1"/>
    <col min="9225" max="9225" width="12" style="14" customWidth="1"/>
    <col min="9226" max="9226" width="9.625" style="14" customWidth="1"/>
    <col min="9227" max="9227" width="11.375" style="14" customWidth="1"/>
    <col min="9228" max="9228" width="9.625" style="14" customWidth="1"/>
    <col min="9229" max="9229" width="11.375" style="14" customWidth="1"/>
    <col min="9230" max="9230" width="9.625" style="14" customWidth="1"/>
    <col min="9231" max="9231" width="11.375" style="14" customWidth="1"/>
    <col min="9232" max="9233" width="13.625" style="14" customWidth="1"/>
    <col min="9234" max="9234" width="6" style="14" customWidth="1"/>
    <col min="9235" max="9476" width="20.75" style="14"/>
    <col min="9477" max="9477" width="3.5" style="14" bestFit="1" customWidth="1"/>
    <col min="9478" max="9478" width="6.5" style="14" bestFit="1" customWidth="1"/>
    <col min="9479" max="9479" width="11.875" style="14" customWidth="1"/>
    <col min="9480" max="9480" width="12.125" style="14" customWidth="1"/>
    <col min="9481" max="9481" width="12" style="14" customWidth="1"/>
    <col min="9482" max="9482" width="9.625" style="14" customWidth="1"/>
    <col min="9483" max="9483" width="11.375" style="14" customWidth="1"/>
    <col min="9484" max="9484" width="9.625" style="14" customWidth="1"/>
    <col min="9485" max="9485" width="11.375" style="14" customWidth="1"/>
    <col min="9486" max="9486" width="9.625" style="14" customWidth="1"/>
    <col min="9487" max="9487" width="11.375" style="14" customWidth="1"/>
    <col min="9488" max="9489" width="13.625" style="14" customWidth="1"/>
    <col min="9490" max="9490" width="6" style="14" customWidth="1"/>
    <col min="9491" max="9732" width="20.75" style="14"/>
    <col min="9733" max="9733" width="3.5" style="14" bestFit="1" customWidth="1"/>
    <col min="9734" max="9734" width="6.5" style="14" bestFit="1" customWidth="1"/>
    <col min="9735" max="9735" width="11.875" style="14" customWidth="1"/>
    <col min="9736" max="9736" width="12.125" style="14" customWidth="1"/>
    <col min="9737" max="9737" width="12" style="14" customWidth="1"/>
    <col min="9738" max="9738" width="9.625" style="14" customWidth="1"/>
    <col min="9739" max="9739" width="11.375" style="14" customWidth="1"/>
    <col min="9740" max="9740" width="9.625" style="14" customWidth="1"/>
    <col min="9741" max="9741" width="11.375" style="14" customWidth="1"/>
    <col min="9742" max="9742" width="9.625" style="14" customWidth="1"/>
    <col min="9743" max="9743" width="11.375" style="14" customWidth="1"/>
    <col min="9744" max="9745" width="13.625" style="14" customWidth="1"/>
    <col min="9746" max="9746" width="6" style="14" customWidth="1"/>
    <col min="9747" max="9988" width="20.75" style="14"/>
    <col min="9989" max="9989" width="3.5" style="14" bestFit="1" customWidth="1"/>
    <col min="9990" max="9990" width="6.5" style="14" bestFit="1" customWidth="1"/>
    <col min="9991" max="9991" width="11.875" style="14" customWidth="1"/>
    <col min="9992" max="9992" width="12.125" style="14" customWidth="1"/>
    <col min="9993" max="9993" width="12" style="14" customWidth="1"/>
    <col min="9994" max="9994" width="9.625" style="14" customWidth="1"/>
    <col min="9995" max="9995" width="11.375" style="14" customWidth="1"/>
    <col min="9996" max="9996" width="9.625" style="14" customWidth="1"/>
    <col min="9997" max="9997" width="11.375" style="14" customWidth="1"/>
    <col min="9998" max="9998" width="9.625" style="14" customWidth="1"/>
    <col min="9999" max="9999" width="11.375" style="14" customWidth="1"/>
    <col min="10000" max="10001" width="13.625" style="14" customWidth="1"/>
    <col min="10002" max="10002" width="6" style="14" customWidth="1"/>
    <col min="10003" max="10244" width="20.75" style="14"/>
    <col min="10245" max="10245" width="3.5" style="14" bestFit="1" customWidth="1"/>
    <col min="10246" max="10246" width="6.5" style="14" bestFit="1" customWidth="1"/>
    <col min="10247" max="10247" width="11.875" style="14" customWidth="1"/>
    <col min="10248" max="10248" width="12.125" style="14" customWidth="1"/>
    <col min="10249" max="10249" width="12" style="14" customWidth="1"/>
    <col min="10250" max="10250" width="9.625" style="14" customWidth="1"/>
    <col min="10251" max="10251" width="11.375" style="14" customWidth="1"/>
    <col min="10252" max="10252" width="9.625" style="14" customWidth="1"/>
    <col min="10253" max="10253" width="11.375" style="14" customWidth="1"/>
    <col min="10254" max="10254" width="9.625" style="14" customWidth="1"/>
    <col min="10255" max="10255" width="11.375" style="14" customWidth="1"/>
    <col min="10256" max="10257" width="13.625" style="14" customWidth="1"/>
    <col min="10258" max="10258" width="6" style="14" customWidth="1"/>
    <col min="10259" max="10500" width="20.75" style="14"/>
    <col min="10501" max="10501" width="3.5" style="14" bestFit="1" customWidth="1"/>
    <col min="10502" max="10502" width="6.5" style="14" bestFit="1" customWidth="1"/>
    <col min="10503" max="10503" width="11.875" style="14" customWidth="1"/>
    <col min="10504" max="10504" width="12.125" style="14" customWidth="1"/>
    <col min="10505" max="10505" width="12" style="14" customWidth="1"/>
    <col min="10506" max="10506" width="9.625" style="14" customWidth="1"/>
    <col min="10507" max="10507" width="11.375" style="14" customWidth="1"/>
    <col min="10508" max="10508" width="9.625" style="14" customWidth="1"/>
    <col min="10509" max="10509" width="11.375" style="14" customWidth="1"/>
    <col min="10510" max="10510" width="9.625" style="14" customWidth="1"/>
    <col min="10511" max="10511" width="11.375" style="14" customWidth="1"/>
    <col min="10512" max="10513" width="13.625" style="14" customWidth="1"/>
    <col min="10514" max="10514" width="6" style="14" customWidth="1"/>
    <col min="10515" max="10756" width="20.75" style="14"/>
    <col min="10757" max="10757" width="3.5" style="14" bestFit="1" customWidth="1"/>
    <col min="10758" max="10758" width="6.5" style="14" bestFit="1" customWidth="1"/>
    <col min="10759" max="10759" width="11.875" style="14" customWidth="1"/>
    <col min="10760" max="10760" width="12.125" style="14" customWidth="1"/>
    <col min="10761" max="10761" width="12" style="14" customWidth="1"/>
    <col min="10762" max="10762" width="9.625" style="14" customWidth="1"/>
    <col min="10763" max="10763" width="11.375" style="14" customWidth="1"/>
    <col min="10764" max="10764" width="9.625" style="14" customWidth="1"/>
    <col min="10765" max="10765" width="11.375" style="14" customWidth="1"/>
    <col min="10766" max="10766" width="9.625" style="14" customWidth="1"/>
    <col min="10767" max="10767" width="11.375" style="14" customWidth="1"/>
    <col min="10768" max="10769" width="13.625" style="14" customWidth="1"/>
    <col min="10770" max="10770" width="6" style="14" customWidth="1"/>
    <col min="10771" max="11012" width="20.75" style="14"/>
    <col min="11013" max="11013" width="3.5" style="14" bestFit="1" customWidth="1"/>
    <col min="11014" max="11014" width="6.5" style="14" bestFit="1" customWidth="1"/>
    <col min="11015" max="11015" width="11.875" style="14" customWidth="1"/>
    <col min="11016" max="11016" width="12.125" style="14" customWidth="1"/>
    <col min="11017" max="11017" width="12" style="14" customWidth="1"/>
    <col min="11018" max="11018" width="9.625" style="14" customWidth="1"/>
    <col min="11019" max="11019" width="11.375" style="14" customWidth="1"/>
    <col min="11020" max="11020" width="9.625" style="14" customWidth="1"/>
    <col min="11021" max="11021" width="11.375" style="14" customWidth="1"/>
    <col min="11022" max="11022" width="9.625" style="14" customWidth="1"/>
    <col min="11023" max="11023" width="11.375" style="14" customWidth="1"/>
    <col min="11024" max="11025" width="13.625" style="14" customWidth="1"/>
    <col min="11026" max="11026" width="6" style="14" customWidth="1"/>
    <col min="11027" max="11268" width="20.75" style="14"/>
    <col min="11269" max="11269" width="3.5" style="14" bestFit="1" customWidth="1"/>
    <col min="11270" max="11270" width="6.5" style="14" bestFit="1" customWidth="1"/>
    <col min="11271" max="11271" width="11.875" style="14" customWidth="1"/>
    <col min="11272" max="11272" width="12.125" style="14" customWidth="1"/>
    <col min="11273" max="11273" width="12" style="14" customWidth="1"/>
    <col min="11274" max="11274" width="9.625" style="14" customWidth="1"/>
    <col min="11275" max="11275" width="11.375" style="14" customWidth="1"/>
    <col min="11276" max="11276" width="9.625" style="14" customWidth="1"/>
    <col min="11277" max="11277" width="11.375" style="14" customWidth="1"/>
    <col min="11278" max="11278" width="9.625" style="14" customWidth="1"/>
    <col min="11279" max="11279" width="11.375" style="14" customWidth="1"/>
    <col min="11280" max="11281" width="13.625" style="14" customWidth="1"/>
    <col min="11282" max="11282" width="6" style="14" customWidth="1"/>
    <col min="11283" max="11524" width="20.75" style="14"/>
    <col min="11525" max="11525" width="3.5" style="14" bestFit="1" customWidth="1"/>
    <col min="11526" max="11526" width="6.5" style="14" bestFit="1" customWidth="1"/>
    <col min="11527" max="11527" width="11.875" style="14" customWidth="1"/>
    <col min="11528" max="11528" width="12.125" style="14" customWidth="1"/>
    <col min="11529" max="11529" width="12" style="14" customWidth="1"/>
    <col min="11530" max="11530" width="9.625" style="14" customWidth="1"/>
    <col min="11531" max="11531" width="11.375" style="14" customWidth="1"/>
    <col min="11532" max="11532" width="9.625" style="14" customWidth="1"/>
    <col min="11533" max="11533" width="11.375" style="14" customWidth="1"/>
    <col min="11534" max="11534" width="9.625" style="14" customWidth="1"/>
    <col min="11535" max="11535" width="11.375" style="14" customWidth="1"/>
    <col min="11536" max="11537" width="13.625" style="14" customWidth="1"/>
    <col min="11538" max="11538" width="6" style="14" customWidth="1"/>
    <col min="11539" max="11780" width="20.75" style="14"/>
    <col min="11781" max="11781" width="3.5" style="14" bestFit="1" customWidth="1"/>
    <col min="11782" max="11782" width="6.5" style="14" bestFit="1" customWidth="1"/>
    <col min="11783" max="11783" width="11.875" style="14" customWidth="1"/>
    <col min="11784" max="11784" width="12.125" style="14" customWidth="1"/>
    <col min="11785" max="11785" width="12" style="14" customWidth="1"/>
    <col min="11786" max="11786" width="9.625" style="14" customWidth="1"/>
    <col min="11787" max="11787" width="11.375" style="14" customWidth="1"/>
    <col min="11788" max="11788" width="9.625" style="14" customWidth="1"/>
    <col min="11789" max="11789" width="11.375" style="14" customWidth="1"/>
    <col min="11790" max="11790" width="9.625" style="14" customWidth="1"/>
    <col min="11791" max="11791" width="11.375" style="14" customWidth="1"/>
    <col min="11792" max="11793" width="13.625" style="14" customWidth="1"/>
    <col min="11794" max="11794" width="6" style="14" customWidth="1"/>
    <col min="11795" max="12036" width="20.75" style="14"/>
    <col min="12037" max="12037" width="3.5" style="14" bestFit="1" customWidth="1"/>
    <col min="12038" max="12038" width="6.5" style="14" bestFit="1" customWidth="1"/>
    <col min="12039" max="12039" width="11.875" style="14" customWidth="1"/>
    <col min="12040" max="12040" width="12.125" style="14" customWidth="1"/>
    <col min="12041" max="12041" width="12" style="14" customWidth="1"/>
    <col min="12042" max="12042" width="9.625" style="14" customWidth="1"/>
    <col min="12043" max="12043" width="11.375" style="14" customWidth="1"/>
    <col min="12044" max="12044" width="9.625" style="14" customWidth="1"/>
    <col min="12045" max="12045" width="11.375" style="14" customWidth="1"/>
    <col min="12046" max="12046" width="9.625" style="14" customWidth="1"/>
    <col min="12047" max="12047" width="11.375" style="14" customWidth="1"/>
    <col min="12048" max="12049" width="13.625" style="14" customWidth="1"/>
    <col min="12050" max="12050" width="6" style="14" customWidth="1"/>
    <col min="12051" max="12292" width="20.75" style="14"/>
    <col min="12293" max="12293" width="3.5" style="14" bestFit="1" customWidth="1"/>
    <col min="12294" max="12294" width="6.5" style="14" bestFit="1" customWidth="1"/>
    <col min="12295" max="12295" width="11.875" style="14" customWidth="1"/>
    <col min="12296" max="12296" width="12.125" style="14" customWidth="1"/>
    <col min="12297" max="12297" width="12" style="14" customWidth="1"/>
    <col min="12298" max="12298" width="9.625" style="14" customWidth="1"/>
    <col min="12299" max="12299" width="11.375" style="14" customWidth="1"/>
    <col min="12300" max="12300" width="9.625" style="14" customWidth="1"/>
    <col min="12301" max="12301" width="11.375" style="14" customWidth="1"/>
    <col min="12302" max="12302" width="9.625" style="14" customWidth="1"/>
    <col min="12303" max="12303" width="11.375" style="14" customWidth="1"/>
    <col min="12304" max="12305" width="13.625" style="14" customWidth="1"/>
    <col min="12306" max="12306" width="6" style="14" customWidth="1"/>
    <col min="12307" max="12548" width="20.75" style="14"/>
    <col min="12549" max="12549" width="3.5" style="14" bestFit="1" customWidth="1"/>
    <col min="12550" max="12550" width="6.5" style="14" bestFit="1" customWidth="1"/>
    <col min="12551" max="12551" width="11.875" style="14" customWidth="1"/>
    <col min="12552" max="12552" width="12.125" style="14" customWidth="1"/>
    <col min="12553" max="12553" width="12" style="14" customWidth="1"/>
    <col min="12554" max="12554" width="9.625" style="14" customWidth="1"/>
    <col min="12555" max="12555" width="11.375" style="14" customWidth="1"/>
    <col min="12556" max="12556" width="9.625" style="14" customWidth="1"/>
    <col min="12557" max="12557" width="11.375" style="14" customWidth="1"/>
    <col min="12558" max="12558" width="9.625" style="14" customWidth="1"/>
    <col min="12559" max="12559" width="11.375" style="14" customWidth="1"/>
    <col min="12560" max="12561" width="13.625" style="14" customWidth="1"/>
    <col min="12562" max="12562" width="6" style="14" customWidth="1"/>
    <col min="12563" max="12804" width="20.75" style="14"/>
    <col min="12805" max="12805" width="3.5" style="14" bestFit="1" customWidth="1"/>
    <col min="12806" max="12806" width="6.5" style="14" bestFit="1" customWidth="1"/>
    <col min="12807" max="12807" width="11.875" style="14" customWidth="1"/>
    <col min="12808" max="12808" width="12.125" style="14" customWidth="1"/>
    <col min="12809" max="12809" width="12" style="14" customWidth="1"/>
    <col min="12810" max="12810" width="9.625" style="14" customWidth="1"/>
    <col min="12811" max="12811" width="11.375" style="14" customWidth="1"/>
    <col min="12812" max="12812" width="9.625" style="14" customWidth="1"/>
    <col min="12813" max="12813" width="11.375" style="14" customWidth="1"/>
    <col min="12814" max="12814" width="9.625" style="14" customWidth="1"/>
    <col min="12815" max="12815" width="11.375" style="14" customWidth="1"/>
    <col min="12816" max="12817" width="13.625" style="14" customWidth="1"/>
    <col min="12818" max="12818" width="6" style="14" customWidth="1"/>
    <col min="12819" max="13060" width="20.75" style="14"/>
    <col min="13061" max="13061" width="3.5" style="14" bestFit="1" customWidth="1"/>
    <col min="13062" max="13062" width="6.5" style="14" bestFit="1" customWidth="1"/>
    <col min="13063" max="13063" width="11.875" style="14" customWidth="1"/>
    <col min="13064" max="13064" width="12.125" style="14" customWidth="1"/>
    <col min="13065" max="13065" width="12" style="14" customWidth="1"/>
    <col min="13066" max="13066" width="9.625" style="14" customWidth="1"/>
    <col min="13067" max="13067" width="11.375" style="14" customWidth="1"/>
    <col min="13068" max="13068" width="9.625" style="14" customWidth="1"/>
    <col min="13069" max="13069" width="11.375" style="14" customWidth="1"/>
    <col min="13070" max="13070" width="9.625" style="14" customWidth="1"/>
    <col min="13071" max="13071" width="11.375" style="14" customWidth="1"/>
    <col min="13072" max="13073" width="13.625" style="14" customWidth="1"/>
    <col min="13074" max="13074" width="6" style="14" customWidth="1"/>
    <col min="13075" max="13316" width="20.75" style="14"/>
    <col min="13317" max="13317" width="3.5" style="14" bestFit="1" customWidth="1"/>
    <col min="13318" max="13318" width="6.5" style="14" bestFit="1" customWidth="1"/>
    <col min="13319" max="13319" width="11.875" style="14" customWidth="1"/>
    <col min="13320" max="13320" width="12.125" style="14" customWidth="1"/>
    <col min="13321" max="13321" width="12" style="14" customWidth="1"/>
    <col min="13322" max="13322" width="9.625" style="14" customWidth="1"/>
    <col min="13323" max="13323" width="11.375" style="14" customWidth="1"/>
    <col min="13324" max="13324" width="9.625" style="14" customWidth="1"/>
    <col min="13325" max="13325" width="11.375" style="14" customWidth="1"/>
    <col min="13326" max="13326" width="9.625" style="14" customWidth="1"/>
    <col min="13327" max="13327" width="11.375" style="14" customWidth="1"/>
    <col min="13328" max="13329" width="13.625" style="14" customWidth="1"/>
    <col min="13330" max="13330" width="6" style="14" customWidth="1"/>
    <col min="13331" max="13572" width="20.75" style="14"/>
    <col min="13573" max="13573" width="3.5" style="14" bestFit="1" customWidth="1"/>
    <col min="13574" max="13574" width="6.5" style="14" bestFit="1" customWidth="1"/>
    <col min="13575" max="13575" width="11.875" style="14" customWidth="1"/>
    <col min="13576" max="13576" width="12.125" style="14" customWidth="1"/>
    <col min="13577" max="13577" width="12" style="14" customWidth="1"/>
    <col min="13578" max="13578" width="9.625" style="14" customWidth="1"/>
    <col min="13579" max="13579" width="11.375" style="14" customWidth="1"/>
    <col min="13580" max="13580" width="9.625" style="14" customWidth="1"/>
    <col min="13581" max="13581" width="11.375" style="14" customWidth="1"/>
    <col min="13582" max="13582" width="9.625" style="14" customWidth="1"/>
    <col min="13583" max="13583" width="11.375" style="14" customWidth="1"/>
    <col min="13584" max="13585" width="13.625" style="14" customWidth="1"/>
    <col min="13586" max="13586" width="6" style="14" customWidth="1"/>
    <col min="13587" max="13828" width="20.75" style="14"/>
    <col min="13829" max="13829" width="3.5" style="14" bestFit="1" customWidth="1"/>
    <col min="13830" max="13830" width="6.5" style="14" bestFit="1" customWidth="1"/>
    <col min="13831" max="13831" width="11.875" style="14" customWidth="1"/>
    <col min="13832" max="13832" width="12.125" style="14" customWidth="1"/>
    <col min="13833" max="13833" width="12" style="14" customWidth="1"/>
    <col min="13834" max="13834" width="9.625" style="14" customWidth="1"/>
    <col min="13835" max="13835" width="11.375" style="14" customWidth="1"/>
    <col min="13836" max="13836" width="9.625" style="14" customWidth="1"/>
    <col min="13837" max="13837" width="11.375" style="14" customWidth="1"/>
    <col min="13838" max="13838" width="9.625" style="14" customWidth="1"/>
    <col min="13839" max="13839" width="11.375" style="14" customWidth="1"/>
    <col min="13840" max="13841" width="13.625" style="14" customWidth="1"/>
    <col min="13842" max="13842" width="6" style="14" customWidth="1"/>
    <col min="13843" max="14084" width="20.75" style="14"/>
    <col min="14085" max="14085" width="3.5" style="14" bestFit="1" customWidth="1"/>
    <col min="14086" max="14086" width="6.5" style="14" bestFit="1" customWidth="1"/>
    <col min="14087" max="14087" width="11.875" style="14" customWidth="1"/>
    <col min="14088" max="14088" width="12.125" style="14" customWidth="1"/>
    <col min="14089" max="14089" width="12" style="14" customWidth="1"/>
    <col min="14090" max="14090" width="9.625" style="14" customWidth="1"/>
    <col min="14091" max="14091" width="11.375" style="14" customWidth="1"/>
    <col min="14092" max="14092" width="9.625" style="14" customWidth="1"/>
    <col min="14093" max="14093" width="11.375" style="14" customWidth="1"/>
    <col min="14094" max="14094" width="9.625" style="14" customWidth="1"/>
    <col min="14095" max="14095" width="11.375" style="14" customWidth="1"/>
    <col min="14096" max="14097" width="13.625" style="14" customWidth="1"/>
    <col min="14098" max="14098" width="6" style="14" customWidth="1"/>
    <col min="14099" max="14340" width="20.75" style="14"/>
    <col min="14341" max="14341" width="3.5" style="14" bestFit="1" customWidth="1"/>
    <col min="14342" max="14342" width="6.5" style="14" bestFit="1" customWidth="1"/>
    <col min="14343" max="14343" width="11.875" style="14" customWidth="1"/>
    <col min="14344" max="14344" width="12.125" style="14" customWidth="1"/>
    <col min="14345" max="14345" width="12" style="14" customWidth="1"/>
    <col min="14346" max="14346" width="9.625" style="14" customWidth="1"/>
    <col min="14347" max="14347" width="11.375" style="14" customWidth="1"/>
    <col min="14348" max="14348" width="9.625" style="14" customWidth="1"/>
    <col min="14349" max="14349" width="11.375" style="14" customWidth="1"/>
    <col min="14350" max="14350" width="9.625" style="14" customWidth="1"/>
    <col min="14351" max="14351" width="11.375" style="14" customWidth="1"/>
    <col min="14352" max="14353" width="13.625" style="14" customWidth="1"/>
    <col min="14354" max="14354" width="6" style="14" customWidth="1"/>
    <col min="14355" max="14596" width="20.75" style="14"/>
    <col min="14597" max="14597" width="3.5" style="14" bestFit="1" customWidth="1"/>
    <col min="14598" max="14598" width="6.5" style="14" bestFit="1" customWidth="1"/>
    <col min="14599" max="14599" width="11.875" style="14" customWidth="1"/>
    <col min="14600" max="14600" width="12.125" style="14" customWidth="1"/>
    <col min="14601" max="14601" width="12" style="14" customWidth="1"/>
    <col min="14602" max="14602" width="9.625" style="14" customWidth="1"/>
    <col min="14603" max="14603" width="11.375" style="14" customWidth="1"/>
    <col min="14604" max="14604" width="9.625" style="14" customWidth="1"/>
    <col min="14605" max="14605" width="11.375" style="14" customWidth="1"/>
    <col min="14606" max="14606" width="9.625" style="14" customWidth="1"/>
    <col min="14607" max="14607" width="11.375" style="14" customWidth="1"/>
    <col min="14608" max="14609" width="13.625" style="14" customWidth="1"/>
    <col min="14610" max="14610" width="6" style="14" customWidth="1"/>
    <col min="14611" max="14852" width="20.75" style="14"/>
    <col min="14853" max="14853" width="3.5" style="14" bestFit="1" customWidth="1"/>
    <col min="14854" max="14854" width="6.5" style="14" bestFit="1" customWidth="1"/>
    <col min="14855" max="14855" width="11.875" style="14" customWidth="1"/>
    <col min="14856" max="14856" width="12.125" style="14" customWidth="1"/>
    <col min="14857" max="14857" width="12" style="14" customWidth="1"/>
    <col min="14858" max="14858" width="9.625" style="14" customWidth="1"/>
    <col min="14859" max="14859" width="11.375" style="14" customWidth="1"/>
    <col min="14860" max="14860" width="9.625" style="14" customWidth="1"/>
    <col min="14861" max="14861" width="11.375" style="14" customWidth="1"/>
    <col min="14862" max="14862" width="9.625" style="14" customWidth="1"/>
    <col min="14863" max="14863" width="11.375" style="14" customWidth="1"/>
    <col min="14864" max="14865" width="13.625" style="14" customWidth="1"/>
    <col min="14866" max="14866" width="6" style="14" customWidth="1"/>
    <col min="14867" max="15108" width="20.75" style="14"/>
    <col min="15109" max="15109" width="3.5" style="14" bestFit="1" customWidth="1"/>
    <col min="15110" max="15110" width="6.5" style="14" bestFit="1" customWidth="1"/>
    <col min="15111" max="15111" width="11.875" style="14" customWidth="1"/>
    <col min="15112" max="15112" width="12.125" style="14" customWidth="1"/>
    <col min="15113" max="15113" width="12" style="14" customWidth="1"/>
    <col min="15114" max="15114" width="9.625" style="14" customWidth="1"/>
    <col min="15115" max="15115" width="11.375" style="14" customWidth="1"/>
    <col min="15116" max="15116" width="9.625" style="14" customWidth="1"/>
    <col min="15117" max="15117" width="11.375" style="14" customWidth="1"/>
    <col min="15118" max="15118" width="9.625" style="14" customWidth="1"/>
    <col min="15119" max="15119" width="11.375" style="14" customWidth="1"/>
    <col min="15120" max="15121" width="13.625" style="14" customWidth="1"/>
    <col min="15122" max="15122" width="6" style="14" customWidth="1"/>
    <col min="15123" max="15364" width="20.75" style="14"/>
    <col min="15365" max="15365" width="3.5" style="14" bestFit="1" customWidth="1"/>
    <col min="15366" max="15366" width="6.5" style="14" bestFit="1" customWidth="1"/>
    <col min="15367" max="15367" width="11.875" style="14" customWidth="1"/>
    <col min="15368" max="15368" width="12.125" style="14" customWidth="1"/>
    <col min="15369" max="15369" width="12" style="14" customWidth="1"/>
    <col min="15370" max="15370" width="9.625" style="14" customWidth="1"/>
    <col min="15371" max="15371" width="11.375" style="14" customWidth="1"/>
    <col min="15372" max="15372" width="9.625" style="14" customWidth="1"/>
    <col min="15373" max="15373" width="11.375" style="14" customWidth="1"/>
    <col min="15374" max="15374" width="9.625" style="14" customWidth="1"/>
    <col min="15375" max="15375" width="11.375" style="14" customWidth="1"/>
    <col min="15376" max="15377" width="13.625" style="14" customWidth="1"/>
    <col min="15378" max="15378" width="6" style="14" customWidth="1"/>
    <col min="15379" max="15620" width="20.75" style="14"/>
    <col min="15621" max="15621" width="3.5" style="14" bestFit="1" customWidth="1"/>
    <col min="15622" max="15622" width="6.5" style="14" bestFit="1" customWidth="1"/>
    <col min="15623" max="15623" width="11.875" style="14" customWidth="1"/>
    <col min="15624" max="15624" width="12.125" style="14" customWidth="1"/>
    <col min="15625" max="15625" width="12" style="14" customWidth="1"/>
    <col min="15626" max="15626" width="9.625" style="14" customWidth="1"/>
    <col min="15627" max="15627" width="11.375" style="14" customWidth="1"/>
    <col min="15628" max="15628" width="9.625" style="14" customWidth="1"/>
    <col min="15629" max="15629" width="11.375" style="14" customWidth="1"/>
    <col min="15630" max="15630" width="9.625" style="14" customWidth="1"/>
    <col min="15631" max="15631" width="11.375" style="14" customWidth="1"/>
    <col min="15632" max="15633" width="13.625" style="14" customWidth="1"/>
    <col min="15634" max="15634" width="6" style="14" customWidth="1"/>
    <col min="15635" max="15876" width="20.75" style="14"/>
    <col min="15877" max="15877" width="3.5" style="14" bestFit="1" customWidth="1"/>
    <col min="15878" max="15878" width="6.5" style="14" bestFit="1" customWidth="1"/>
    <col min="15879" max="15879" width="11.875" style="14" customWidth="1"/>
    <col min="15880" max="15880" width="12.125" style="14" customWidth="1"/>
    <col min="15881" max="15881" width="12" style="14" customWidth="1"/>
    <col min="15882" max="15882" width="9.625" style="14" customWidth="1"/>
    <col min="15883" max="15883" width="11.375" style="14" customWidth="1"/>
    <col min="15884" max="15884" width="9.625" style="14" customWidth="1"/>
    <col min="15885" max="15885" width="11.375" style="14" customWidth="1"/>
    <col min="15886" max="15886" width="9.625" style="14" customWidth="1"/>
    <col min="15887" max="15887" width="11.375" style="14" customWidth="1"/>
    <col min="15888" max="15889" width="13.625" style="14" customWidth="1"/>
    <col min="15890" max="15890" width="6" style="14" customWidth="1"/>
    <col min="15891" max="16132" width="20.75" style="14"/>
    <col min="16133" max="16133" width="3.5" style="14" bestFit="1" customWidth="1"/>
    <col min="16134" max="16134" width="6.5" style="14" bestFit="1" customWidth="1"/>
    <col min="16135" max="16135" width="11.875" style="14" customWidth="1"/>
    <col min="16136" max="16136" width="12.125" style="14" customWidth="1"/>
    <col min="16137" max="16137" width="12" style="14" customWidth="1"/>
    <col min="16138" max="16138" width="9.625" style="14" customWidth="1"/>
    <col min="16139" max="16139" width="11.375" style="14" customWidth="1"/>
    <col min="16140" max="16140" width="9.625" style="14" customWidth="1"/>
    <col min="16141" max="16141" width="11.375" style="14" customWidth="1"/>
    <col min="16142" max="16142" width="9.625" style="14" customWidth="1"/>
    <col min="16143" max="16143" width="11.375" style="14" customWidth="1"/>
    <col min="16144" max="16145" width="13.625" style="14" customWidth="1"/>
    <col min="16146" max="16146" width="6" style="14" customWidth="1"/>
    <col min="16147" max="16384" width="20.75" style="14"/>
  </cols>
  <sheetData>
    <row r="1" spans="1:17" x14ac:dyDescent="0.4">
      <c r="A1" s="32" t="s">
        <v>694</v>
      </c>
    </row>
    <row r="2" spans="1:17" x14ac:dyDescent="0.4">
      <c r="A2" s="11" t="s">
        <v>12</v>
      </c>
      <c r="B2" s="15">
        <v>1</v>
      </c>
      <c r="C2" s="11" t="s">
        <v>13</v>
      </c>
      <c r="D2" s="13" t="str">
        <f>VLOOKUP(B2,別紙1!$A$436:$AS$439,3,FALSE)</f>
        <v>室沢浄水場</v>
      </c>
      <c r="Q2" s="142" t="str">
        <f>VLOOKUP(B2,別紙1!$A$436:$AS$439,5,FALSE)</f>
        <v>東京従量電灯C</v>
      </c>
    </row>
    <row r="3" spans="1:17" s="11" customFormat="1" ht="20.25" customHeight="1" x14ac:dyDescent="0.4">
      <c r="A3" s="435" t="s">
        <v>14</v>
      </c>
      <c r="B3" s="443" t="s">
        <v>3</v>
      </c>
      <c r="C3" s="443"/>
      <c r="D3" s="443"/>
      <c r="E3" s="438" t="s">
        <v>4</v>
      </c>
      <c r="F3" s="439"/>
      <c r="G3" s="439"/>
      <c r="H3" s="439"/>
      <c r="I3" s="439"/>
      <c r="J3" s="439"/>
      <c r="K3" s="439"/>
      <c r="L3" s="439"/>
      <c r="M3" s="439"/>
      <c r="N3" s="439"/>
      <c r="O3" s="440"/>
      <c r="P3" s="426" t="s">
        <v>106</v>
      </c>
      <c r="Q3" s="435" t="s">
        <v>354</v>
      </c>
    </row>
    <row r="4" spans="1:17" s="11" customFormat="1" ht="63.75" customHeight="1" x14ac:dyDescent="0.4">
      <c r="A4" s="436"/>
      <c r="B4" s="153" t="s">
        <v>26</v>
      </c>
      <c r="C4" s="153" t="s">
        <v>107</v>
      </c>
      <c r="D4" s="153" t="s">
        <v>27</v>
      </c>
      <c r="E4" s="16" t="s">
        <v>349</v>
      </c>
      <c r="F4" s="17" t="s">
        <v>108</v>
      </c>
      <c r="G4" s="17" t="s">
        <v>350</v>
      </c>
      <c r="H4" s="16" t="s">
        <v>28</v>
      </c>
      <c r="I4" s="17" t="s">
        <v>129</v>
      </c>
      <c r="J4" s="17" t="s">
        <v>355</v>
      </c>
      <c r="K4" s="16" t="s">
        <v>29</v>
      </c>
      <c r="L4" s="17" t="s">
        <v>130</v>
      </c>
      <c r="M4" s="17" t="s">
        <v>356</v>
      </c>
      <c r="N4" s="16" t="s">
        <v>30</v>
      </c>
      <c r="O4" s="154" t="s">
        <v>353</v>
      </c>
      <c r="P4" s="441"/>
      <c r="Q4" s="436"/>
    </row>
    <row r="5" spans="1:17" s="18" customFormat="1" ht="22.5" x14ac:dyDescent="0.4">
      <c r="A5" s="442"/>
      <c r="B5" s="12" t="s">
        <v>31</v>
      </c>
      <c r="C5" s="12" t="s">
        <v>32</v>
      </c>
      <c r="D5" s="12" t="s">
        <v>6</v>
      </c>
      <c r="E5" s="12" t="s">
        <v>20</v>
      </c>
      <c r="F5" s="12" t="s">
        <v>20</v>
      </c>
      <c r="G5" s="12" t="s">
        <v>8</v>
      </c>
      <c r="H5" s="12" t="s">
        <v>8</v>
      </c>
      <c r="I5" s="12" t="s">
        <v>20</v>
      </c>
      <c r="J5" s="12" t="s">
        <v>8</v>
      </c>
      <c r="K5" s="12" t="s">
        <v>8</v>
      </c>
      <c r="L5" s="12" t="s">
        <v>20</v>
      </c>
      <c r="M5" s="12" t="s">
        <v>8</v>
      </c>
      <c r="N5" s="12" t="s">
        <v>8</v>
      </c>
      <c r="O5" s="12" t="s">
        <v>8</v>
      </c>
      <c r="P5" s="4" t="s">
        <v>43</v>
      </c>
      <c r="Q5" s="12" t="s">
        <v>8</v>
      </c>
    </row>
    <row r="6" spans="1:17" s="20" customFormat="1" ht="18" customHeight="1" x14ac:dyDescent="0.4">
      <c r="A6" s="19">
        <v>1</v>
      </c>
      <c r="B6" s="143">
        <f>VLOOKUP(B2,別紙1!$A$436:$AS$439,6,FALSE)</f>
        <v>15</v>
      </c>
      <c r="C6" s="151">
        <f>内訳書!$C$10</f>
        <v>0</v>
      </c>
      <c r="D6" s="151">
        <f>IF(E6=0,ROUNDDOWN(C6*B6/2,2),ROUNDDOWN(C6*B6,2))</f>
        <v>0</v>
      </c>
      <c r="E6" s="143">
        <f>VLOOKUP(B2,別紙1!$A$436:$AS$439,7,FALSE)+VLOOKUP(B2,別紙1!$A$436:$AS$439,8,FALSE)+VLOOKUP(B2,別紙1!$A$436:$AS$439,9,FALSE)</f>
        <v>539</v>
      </c>
      <c r="F6" s="143">
        <f>IF(E6&lt;120,E6,120)</f>
        <v>120</v>
      </c>
      <c r="G6" s="151">
        <f>内訳書!$D$10</f>
        <v>0</v>
      </c>
      <c r="H6" s="151">
        <f>ROUNDDOWN(F6*G6,2)</f>
        <v>0</v>
      </c>
      <c r="I6" s="143">
        <f>IF(E6&lt;=300,IF(E6&lt;120,0,E6-120),180)</f>
        <v>180</v>
      </c>
      <c r="J6" s="151">
        <f>内訳書!$E$10</f>
        <v>0</v>
      </c>
      <c r="K6" s="151">
        <f>ROUNDDOWN(I6*J6,2)</f>
        <v>0</v>
      </c>
      <c r="L6" s="143">
        <f>IF(E6&lt;300,0,E6-300)</f>
        <v>239</v>
      </c>
      <c r="M6" s="151">
        <f>内訳書!$F$10</f>
        <v>0</v>
      </c>
      <c r="N6" s="151">
        <f>ROUNDDOWN(L6*M6,2)</f>
        <v>0</v>
      </c>
      <c r="O6" s="151">
        <f>H6+K6+N6</f>
        <v>0</v>
      </c>
      <c r="P6" s="144"/>
      <c r="Q6" s="145">
        <f>ROUNDDOWN(D6+O6+P6,0)</f>
        <v>0</v>
      </c>
    </row>
    <row r="7" spans="1:17" s="20" customFormat="1" ht="18" customHeight="1" x14ac:dyDescent="0.4">
      <c r="A7" s="19">
        <v>2</v>
      </c>
      <c r="B7" s="145">
        <f>B6</f>
        <v>15</v>
      </c>
      <c r="C7" s="151">
        <f>C6</f>
        <v>0</v>
      </c>
      <c r="D7" s="151">
        <f t="shared" ref="D7:D17" si="0">IF(E7=0,ROUNDDOWN(C7*B7/2,2),ROUNDDOWN(C7*B7,2))</f>
        <v>0</v>
      </c>
      <c r="E7" s="143">
        <f>VLOOKUP(B2,別紙1!$A$436:$AS$439,10,FALSE)+VLOOKUP(B2,別紙1!$A$436:$AS$439,11,FALSE)+VLOOKUP(B2,別紙1!$A$436:$AS$439,12,FALSE)</f>
        <v>587</v>
      </c>
      <c r="F7" s="143">
        <f t="shared" ref="F7:F17" si="1">IF(E7&lt;120,E7,120)</f>
        <v>120</v>
      </c>
      <c r="G7" s="151">
        <f>G6</f>
        <v>0</v>
      </c>
      <c r="H7" s="151">
        <f t="shared" ref="H7:H17" si="2">ROUNDDOWN(F7*G7,2)</f>
        <v>0</v>
      </c>
      <c r="I7" s="143">
        <f t="shared" ref="I7:I17" si="3">IF(E7&lt;=300,IF(E7&lt;120,0,E7-120),180)</f>
        <v>180</v>
      </c>
      <c r="J7" s="151">
        <f>J6</f>
        <v>0</v>
      </c>
      <c r="K7" s="151">
        <f t="shared" ref="K7:K17" si="4">ROUNDDOWN(I7*J7,2)</f>
        <v>0</v>
      </c>
      <c r="L7" s="143">
        <f t="shared" ref="L7:L17" si="5">IF(E7&lt;300,0,E7-300)</f>
        <v>287</v>
      </c>
      <c r="M7" s="151">
        <f>M6</f>
        <v>0</v>
      </c>
      <c r="N7" s="151">
        <f t="shared" ref="N7:N17" si="6">ROUNDDOWN(L7*M7,2)</f>
        <v>0</v>
      </c>
      <c r="O7" s="151">
        <f t="shared" ref="O7:O16" si="7">H7+K7+N7</f>
        <v>0</v>
      </c>
      <c r="P7" s="144"/>
      <c r="Q7" s="145">
        <f t="shared" ref="Q7:Q17" si="8">ROUNDDOWN(D7+O7+P7,0)</f>
        <v>0</v>
      </c>
    </row>
    <row r="8" spans="1:17" s="20" customFormat="1" ht="18" customHeight="1" x14ac:dyDescent="0.4">
      <c r="A8" s="19">
        <v>3</v>
      </c>
      <c r="B8" s="145">
        <f>B6</f>
        <v>15</v>
      </c>
      <c r="C8" s="151">
        <f t="shared" ref="C8:C17" si="9">C7</f>
        <v>0</v>
      </c>
      <c r="D8" s="151">
        <f t="shared" si="0"/>
        <v>0</v>
      </c>
      <c r="E8" s="143">
        <f>VLOOKUP(B2,別紙1!$A$436:$AS$439,13,FALSE)+VLOOKUP(B2,別紙1!$A$436:$AS$439,14,FALSE)+VLOOKUP(B2,別紙1!$A$436:$AS$439,15,FALSE)</f>
        <v>569</v>
      </c>
      <c r="F8" s="143">
        <f t="shared" si="1"/>
        <v>120</v>
      </c>
      <c r="G8" s="151">
        <f t="shared" ref="G8:G17" si="10">G7</f>
        <v>0</v>
      </c>
      <c r="H8" s="151">
        <f t="shared" si="2"/>
        <v>0</v>
      </c>
      <c r="I8" s="143">
        <f>IF(E8&lt;=300,IF(E8&lt;120,0,E8-120),180)</f>
        <v>180</v>
      </c>
      <c r="J8" s="151">
        <f t="shared" ref="J8:J17" si="11">J7</f>
        <v>0</v>
      </c>
      <c r="K8" s="151">
        <f t="shared" si="4"/>
        <v>0</v>
      </c>
      <c r="L8" s="143">
        <f t="shared" si="5"/>
        <v>269</v>
      </c>
      <c r="M8" s="151">
        <f t="shared" ref="M8:M17" si="12">M7</f>
        <v>0</v>
      </c>
      <c r="N8" s="151">
        <f t="shared" si="6"/>
        <v>0</v>
      </c>
      <c r="O8" s="151">
        <f t="shared" si="7"/>
        <v>0</v>
      </c>
      <c r="P8" s="144"/>
      <c r="Q8" s="145">
        <f t="shared" si="8"/>
        <v>0</v>
      </c>
    </row>
    <row r="9" spans="1:17" s="20" customFormat="1" ht="18" customHeight="1" x14ac:dyDescent="0.4">
      <c r="A9" s="19">
        <v>4</v>
      </c>
      <c r="B9" s="145">
        <f>B6</f>
        <v>15</v>
      </c>
      <c r="C9" s="151">
        <f t="shared" si="9"/>
        <v>0</v>
      </c>
      <c r="D9" s="151">
        <f t="shared" si="0"/>
        <v>0</v>
      </c>
      <c r="E9" s="143">
        <f>VLOOKUP(B2,別紙1!$A$436:$AS$439,16,FALSE)+VLOOKUP(B2,別紙1!$A$436:$AS$439,17,FALSE)+VLOOKUP(B2,別紙1!$A$436:$AS$439,18,FALSE)</f>
        <v>522</v>
      </c>
      <c r="F9" s="143">
        <f t="shared" si="1"/>
        <v>120</v>
      </c>
      <c r="G9" s="151">
        <f t="shared" si="10"/>
        <v>0</v>
      </c>
      <c r="H9" s="151">
        <f t="shared" si="2"/>
        <v>0</v>
      </c>
      <c r="I9" s="143">
        <f t="shared" si="3"/>
        <v>180</v>
      </c>
      <c r="J9" s="151">
        <f t="shared" si="11"/>
        <v>0</v>
      </c>
      <c r="K9" s="151">
        <f t="shared" si="4"/>
        <v>0</v>
      </c>
      <c r="L9" s="143">
        <f t="shared" si="5"/>
        <v>222</v>
      </c>
      <c r="M9" s="151">
        <f t="shared" si="12"/>
        <v>0</v>
      </c>
      <c r="N9" s="151">
        <f t="shared" si="6"/>
        <v>0</v>
      </c>
      <c r="O9" s="151">
        <f t="shared" si="7"/>
        <v>0</v>
      </c>
      <c r="P9" s="144"/>
      <c r="Q9" s="145">
        <f t="shared" si="8"/>
        <v>0</v>
      </c>
    </row>
    <row r="10" spans="1:17" s="20" customFormat="1" ht="18" customHeight="1" x14ac:dyDescent="0.4">
      <c r="A10" s="19">
        <v>5</v>
      </c>
      <c r="B10" s="145">
        <f>B6</f>
        <v>15</v>
      </c>
      <c r="C10" s="151">
        <f t="shared" si="9"/>
        <v>0</v>
      </c>
      <c r="D10" s="151">
        <f t="shared" si="0"/>
        <v>0</v>
      </c>
      <c r="E10" s="143">
        <f>VLOOKUP(B2,別紙1!$A$436:$AS$439,19,FALSE)+VLOOKUP(B2,別紙1!$A$436:$AS$439,20,FALSE)+VLOOKUP(B2,別紙1!$A$436:$AS$439,21,FALSE)</f>
        <v>434</v>
      </c>
      <c r="F10" s="143">
        <f t="shared" si="1"/>
        <v>120</v>
      </c>
      <c r="G10" s="151">
        <f t="shared" si="10"/>
        <v>0</v>
      </c>
      <c r="H10" s="151">
        <f t="shared" si="2"/>
        <v>0</v>
      </c>
      <c r="I10" s="143">
        <f t="shared" si="3"/>
        <v>180</v>
      </c>
      <c r="J10" s="151">
        <f t="shared" si="11"/>
        <v>0</v>
      </c>
      <c r="K10" s="151">
        <f t="shared" si="4"/>
        <v>0</v>
      </c>
      <c r="L10" s="143">
        <f t="shared" si="5"/>
        <v>134</v>
      </c>
      <c r="M10" s="151">
        <f t="shared" si="12"/>
        <v>0</v>
      </c>
      <c r="N10" s="151">
        <f t="shared" si="6"/>
        <v>0</v>
      </c>
      <c r="O10" s="151">
        <f t="shared" si="7"/>
        <v>0</v>
      </c>
      <c r="P10" s="144"/>
      <c r="Q10" s="145">
        <f t="shared" si="8"/>
        <v>0</v>
      </c>
    </row>
    <row r="11" spans="1:17" s="20" customFormat="1" ht="18" customHeight="1" x14ac:dyDescent="0.4">
      <c r="A11" s="19">
        <v>6</v>
      </c>
      <c r="B11" s="145">
        <f>B6</f>
        <v>15</v>
      </c>
      <c r="C11" s="151">
        <f t="shared" si="9"/>
        <v>0</v>
      </c>
      <c r="D11" s="151">
        <f t="shared" si="0"/>
        <v>0</v>
      </c>
      <c r="E11" s="143">
        <f>VLOOKUP(B2,別紙1!$A$436:$AS$439,22,FALSE)+VLOOKUP(B2,別紙1!$A$436:$AS$439,23,FALSE)+VLOOKUP(B2,別紙1!$A$436:$AS$439,24,FALSE)</f>
        <v>483</v>
      </c>
      <c r="F11" s="143">
        <f t="shared" si="1"/>
        <v>120</v>
      </c>
      <c r="G11" s="151">
        <f t="shared" si="10"/>
        <v>0</v>
      </c>
      <c r="H11" s="151">
        <f t="shared" si="2"/>
        <v>0</v>
      </c>
      <c r="I11" s="143">
        <f t="shared" si="3"/>
        <v>180</v>
      </c>
      <c r="J11" s="151">
        <f t="shared" si="11"/>
        <v>0</v>
      </c>
      <c r="K11" s="151">
        <f t="shared" si="4"/>
        <v>0</v>
      </c>
      <c r="L11" s="143">
        <f t="shared" si="5"/>
        <v>183</v>
      </c>
      <c r="M11" s="151">
        <f t="shared" si="12"/>
        <v>0</v>
      </c>
      <c r="N11" s="151">
        <f t="shared" si="6"/>
        <v>0</v>
      </c>
      <c r="O11" s="151">
        <f>H11+K11+N11</f>
        <v>0</v>
      </c>
      <c r="P11" s="144"/>
      <c r="Q11" s="145">
        <f t="shared" si="8"/>
        <v>0</v>
      </c>
    </row>
    <row r="12" spans="1:17" s="20" customFormat="1" ht="18" customHeight="1" x14ac:dyDescent="0.4">
      <c r="A12" s="19">
        <v>7</v>
      </c>
      <c r="B12" s="145">
        <f>B6</f>
        <v>15</v>
      </c>
      <c r="C12" s="151">
        <f t="shared" si="9"/>
        <v>0</v>
      </c>
      <c r="D12" s="151">
        <f t="shared" si="0"/>
        <v>0</v>
      </c>
      <c r="E12" s="143">
        <f>VLOOKUP(B2,別紙1!$A$436:$AS$439,25,FALSE)+VLOOKUP(B2,別紙1!$A$436:$AS$439,26,FALSE)+VLOOKUP(B2,別紙1!$A$436:$AS$439,27,FALSE)</f>
        <v>512</v>
      </c>
      <c r="F12" s="143">
        <f t="shared" si="1"/>
        <v>120</v>
      </c>
      <c r="G12" s="151">
        <f t="shared" si="10"/>
        <v>0</v>
      </c>
      <c r="H12" s="151">
        <f t="shared" si="2"/>
        <v>0</v>
      </c>
      <c r="I12" s="143">
        <f t="shared" si="3"/>
        <v>180</v>
      </c>
      <c r="J12" s="151">
        <f t="shared" si="11"/>
        <v>0</v>
      </c>
      <c r="K12" s="151">
        <f t="shared" si="4"/>
        <v>0</v>
      </c>
      <c r="L12" s="143">
        <f t="shared" si="5"/>
        <v>212</v>
      </c>
      <c r="M12" s="151">
        <f t="shared" si="12"/>
        <v>0</v>
      </c>
      <c r="N12" s="151">
        <f t="shared" si="6"/>
        <v>0</v>
      </c>
      <c r="O12" s="151">
        <f t="shared" si="7"/>
        <v>0</v>
      </c>
      <c r="P12" s="144"/>
      <c r="Q12" s="145">
        <f t="shared" si="8"/>
        <v>0</v>
      </c>
    </row>
    <row r="13" spans="1:17" s="20" customFormat="1" ht="18" customHeight="1" x14ac:dyDescent="0.4">
      <c r="A13" s="19">
        <v>8</v>
      </c>
      <c r="B13" s="145">
        <f>B6</f>
        <v>15</v>
      </c>
      <c r="C13" s="151">
        <f t="shared" si="9"/>
        <v>0</v>
      </c>
      <c r="D13" s="151">
        <f t="shared" si="0"/>
        <v>0</v>
      </c>
      <c r="E13" s="143">
        <f>VLOOKUP(B2,別紙1!$A$436:$AS$439,28,FALSE)+VLOOKUP(B2,別紙1!$A$436:$AS$439,29,FALSE)+VLOOKUP(B2,別紙1!$A$436:$AS$439,30,FALSE)</f>
        <v>686</v>
      </c>
      <c r="F13" s="143">
        <f t="shared" si="1"/>
        <v>120</v>
      </c>
      <c r="G13" s="151">
        <f t="shared" si="10"/>
        <v>0</v>
      </c>
      <c r="H13" s="151">
        <f t="shared" si="2"/>
        <v>0</v>
      </c>
      <c r="I13" s="143">
        <f t="shared" si="3"/>
        <v>180</v>
      </c>
      <c r="J13" s="151">
        <f t="shared" si="11"/>
        <v>0</v>
      </c>
      <c r="K13" s="151">
        <f t="shared" si="4"/>
        <v>0</v>
      </c>
      <c r="L13" s="143">
        <f t="shared" si="5"/>
        <v>386</v>
      </c>
      <c r="M13" s="151">
        <f t="shared" si="12"/>
        <v>0</v>
      </c>
      <c r="N13" s="151">
        <f t="shared" si="6"/>
        <v>0</v>
      </c>
      <c r="O13" s="151">
        <f t="shared" si="7"/>
        <v>0</v>
      </c>
      <c r="P13" s="144"/>
      <c r="Q13" s="145">
        <f t="shared" si="8"/>
        <v>0</v>
      </c>
    </row>
    <row r="14" spans="1:17" s="20" customFormat="1" ht="18" customHeight="1" x14ac:dyDescent="0.4">
      <c r="A14" s="19">
        <v>9</v>
      </c>
      <c r="B14" s="145">
        <f>B6</f>
        <v>15</v>
      </c>
      <c r="C14" s="151">
        <f t="shared" si="9"/>
        <v>0</v>
      </c>
      <c r="D14" s="151">
        <f t="shared" si="0"/>
        <v>0</v>
      </c>
      <c r="E14" s="143">
        <f>VLOOKUP(B2,別紙1!$A$436:$AS$439,31,FALSE)+VLOOKUP(B2,別紙1!$A$436:$AS$439,32,FALSE)+VLOOKUP(B2,別紙1!$A$436:$AS$439,33,FALSE)</f>
        <v>639</v>
      </c>
      <c r="F14" s="143">
        <f t="shared" si="1"/>
        <v>120</v>
      </c>
      <c r="G14" s="151">
        <f t="shared" si="10"/>
        <v>0</v>
      </c>
      <c r="H14" s="151">
        <f t="shared" si="2"/>
        <v>0</v>
      </c>
      <c r="I14" s="143">
        <f t="shared" si="3"/>
        <v>180</v>
      </c>
      <c r="J14" s="151">
        <f t="shared" si="11"/>
        <v>0</v>
      </c>
      <c r="K14" s="151">
        <f t="shared" si="4"/>
        <v>0</v>
      </c>
      <c r="L14" s="143">
        <f t="shared" si="5"/>
        <v>339</v>
      </c>
      <c r="M14" s="151">
        <f t="shared" si="12"/>
        <v>0</v>
      </c>
      <c r="N14" s="151">
        <f t="shared" si="6"/>
        <v>0</v>
      </c>
      <c r="O14" s="151">
        <f t="shared" si="7"/>
        <v>0</v>
      </c>
      <c r="P14" s="144"/>
      <c r="Q14" s="145">
        <f t="shared" si="8"/>
        <v>0</v>
      </c>
    </row>
    <row r="15" spans="1:17" s="20" customFormat="1" ht="18" customHeight="1" x14ac:dyDescent="0.4">
      <c r="A15" s="19">
        <v>10</v>
      </c>
      <c r="B15" s="145">
        <f>B6</f>
        <v>15</v>
      </c>
      <c r="C15" s="151">
        <f t="shared" si="9"/>
        <v>0</v>
      </c>
      <c r="D15" s="151">
        <f t="shared" si="0"/>
        <v>0</v>
      </c>
      <c r="E15" s="143">
        <f>VLOOKUP(B2,別紙1!$A$436:$AS$439,34,FALSE)+VLOOKUP(B2,別紙1!$A$436:$AS$439,35,FALSE)+VLOOKUP(B2,別紙1!$A$436:$AS$439,36,FALSE)</f>
        <v>625</v>
      </c>
      <c r="F15" s="143">
        <f t="shared" si="1"/>
        <v>120</v>
      </c>
      <c r="G15" s="151">
        <f t="shared" si="10"/>
        <v>0</v>
      </c>
      <c r="H15" s="151">
        <f t="shared" si="2"/>
        <v>0</v>
      </c>
      <c r="I15" s="143">
        <f t="shared" si="3"/>
        <v>180</v>
      </c>
      <c r="J15" s="151">
        <f t="shared" si="11"/>
        <v>0</v>
      </c>
      <c r="K15" s="151">
        <f t="shared" si="4"/>
        <v>0</v>
      </c>
      <c r="L15" s="143">
        <f t="shared" si="5"/>
        <v>325</v>
      </c>
      <c r="M15" s="151">
        <f t="shared" si="12"/>
        <v>0</v>
      </c>
      <c r="N15" s="151">
        <f t="shared" si="6"/>
        <v>0</v>
      </c>
      <c r="O15" s="151">
        <f t="shared" si="7"/>
        <v>0</v>
      </c>
      <c r="P15" s="144"/>
      <c r="Q15" s="145">
        <f t="shared" si="8"/>
        <v>0</v>
      </c>
    </row>
    <row r="16" spans="1:17" s="20" customFormat="1" ht="18" customHeight="1" x14ac:dyDescent="0.4">
      <c r="A16" s="19">
        <v>11</v>
      </c>
      <c r="B16" s="145">
        <f>B6</f>
        <v>15</v>
      </c>
      <c r="C16" s="151">
        <f t="shared" si="9"/>
        <v>0</v>
      </c>
      <c r="D16" s="151">
        <f t="shared" si="0"/>
        <v>0</v>
      </c>
      <c r="E16" s="143">
        <f>VLOOKUP(B2,別紙1!$A$436:$AS$439,37,FALSE)+VLOOKUP(B2,別紙1!$A$436:$AS$439,38,FALSE)+VLOOKUP(B2,別紙1!$A$436:$AS$439,39,FALSE)</f>
        <v>459</v>
      </c>
      <c r="F16" s="143">
        <f t="shared" si="1"/>
        <v>120</v>
      </c>
      <c r="G16" s="151">
        <f t="shared" si="10"/>
        <v>0</v>
      </c>
      <c r="H16" s="151">
        <f t="shared" si="2"/>
        <v>0</v>
      </c>
      <c r="I16" s="143">
        <f t="shared" si="3"/>
        <v>180</v>
      </c>
      <c r="J16" s="151">
        <f t="shared" si="11"/>
        <v>0</v>
      </c>
      <c r="K16" s="151">
        <f t="shared" si="4"/>
        <v>0</v>
      </c>
      <c r="L16" s="143">
        <f t="shared" si="5"/>
        <v>159</v>
      </c>
      <c r="M16" s="151">
        <f t="shared" si="12"/>
        <v>0</v>
      </c>
      <c r="N16" s="151">
        <f t="shared" si="6"/>
        <v>0</v>
      </c>
      <c r="O16" s="151">
        <f t="shared" si="7"/>
        <v>0</v>
      </c>
      <c r="P16" s="144"/>
      <c r="Q16" s="145">
        <f t="shared" si="8"/>
        <v>0</v>
      </c>
    </row>
    <row r="17" spans="1:17" s="20" customFormat="1" ht="18" customHeight="1" thickBot="1" x14ac:dyDescent="0.45">
      <c r="A17" s="19">
        <v>12</v>
      </c>
      <c r="B17" s="145">
        <f>B6</f>
        <v>15</v>
      </c>
      <c r="C17" s="151">
        <f t="shared" si="9"/>
        <v>0</v>
      </c>
      <c r="D17" s="151">
        <f t="shared" si="0"/>
        <v>0</v>
      </c>
      <c r="E17" s="143">
        <f>VLOOKUP(B2,別紙1!$A$436:$AS$439,40,FALSE)+VLOOKUP(B2,別紙1!$A$436:$AS$439,41,FALSE)+VLOOKUP(B2,別紙1!$A$436:$AS$439,42,FALSE)</f>
        <v>440</v>
      </c>
      <c r="F17" s="143">
        <f t="shared" si="1"/>
        <v>120</v>
      </c>
      <c r="G17" s="151">
        <f t="shared" si="10"/>
        <v>0</v>
      </c>
      <c r="H17" s="198">
        <f t="shared" si="2"/>
        <v>0</v>
      </c>
      <c r="I17" s="143">
        <f t="shared" si="3"/>
        <v>180</v>
      </c>
      <c r="J17" s="151">
        <f t="shared" si="11"/>
        <v>0</v>
      </c>
      <c r="K17" s="198">
        <f t="shared" si="4"/>
        <v>0</v>
      </c>
      <c r="L17" s="143">
        <f t="shared" si="5"/>
        <v>140</v>
      </c>
      <c r="M17" s="151">
        <f t="shared" si="12"/>
        <v>0</v>
      </c>
      <c r="N17" s="198">
        <f t="shared" si="6"/>
        <v>0</v>
      </c>
      <c r="O17" s="151">
        <f>H17+K17+N17</f>
        <v>0</v>
      </c>
      <c r="P17" s="144"/>
      <c r="Q17" s="145">
        <f t="shared" si="8"/>
        <v>0</v>
      </c>
    </row>
    <row r="18" spans="1:17" s="20" customFormat="1" ht="18" customHeight="1" thickBot="1" x14ac:dyDescent="0.45">
      <c r="A18" s="19" t="s">
        <v>9</v>
      </c>
      <c r="B18" s="146"/>
      <c r="C18" s="146"/>
      <c r="D18" s="197">
        <f t="shared" ref="D18" si="13">SUM(D6:D17)</f>
        <v>0</v>
      </c>
      <c r="E18" s="149">
        <f t="shared" ref="E18:L18" si="14">SUM(E6:E17)</f>
        <v>6495</v>
      </c>
      <c r="F18" s="149">
        <f t="shared" si="14"/>
        <v>1440</v>
      </c>
      <c r="G18" s="146"/>
      <c r="H18" s="197">
        <f>SUM(H6:H17)</f>
        <v>0</v>
      </c>
      <c r="I18" s="149">
        <f t="shared" si="14"/>
        <v>2160</v>
      </c>
      <c r="J18" s="200"/>
      <c r="K18" s="197">
        <f>SUM(K6:K17)</f>
        <v>0</v>
      </c>
      <c r="L18" s="149">
        <f t="shared" si="14"/>
        <v>2895</v>
      </c>
      <c r="M18" s="146"/>
      <c r="N18" s="197">
        <f>SUM(N6:N17)</f>
        <v>0</v>
      </c>
      <c r="O18" s="199">
        <f>SUM(O6:O17)</f>
        <v>0</v>
      </c>
      <c r="P18" s="150">
        <f>SUM(P6:P17)</f>
        <v>0</v>
      </c>
      <c r="Q18" s="148">
        <f>IF(SUM(Q6:Q17)="","",SUM(Q6:Q17))</f>
        <v>0</v>
      </c>
    </row>
    <row r="19" spans="1:17" ht="78" customHeight="1" x14ac:dyDescent="0.4">
      <c r="A19" s="444" t="s">
        <v>377</v>
      </c>
      <c r="B19" s="445"/>
      <c r="C19" s="445"/>
      <c r="D19" s="445"/>
      <c r="E19" s="446"/>
      <c r="F19" s="446"/>
      <c r="G19" s="446"/>
      <c r="H19" s="445"/>
      <c r="I19" s="446"/>
      <c r="J19" s="446"/>
      <c r="K19" s="445"/>
      <c r="L19" s="446"/>
      <c r="M19" s="446"/>
      <c r="N19" s="445"/>
      <c r="O19" s="445"/>
      <c r="P19" s="445"/>
      <c r="Q19" s="445"/>
    </row>
    <row r="20" spans="1:17" ht="78" customHeight="1" x14ac:dyDescent="0.4">
      <c r="A20" s="447" t="s">
        <v>22</v>
      </c>
      <c r="B20" s="447"/>
      <c r="C20" s="447"/>
      <c r="D20" s="447"/>
      <c r="E20" s="447"/>
      <c r="F20" s="447"/>
      <c r="G20" s="447"/>
      <c r="H20" s="447"/>
      <c r="I20" s="447"/>
      <c r="J20" s="447"/>
      <c r="K20" s="447"/>
      <c r="L20" s="447"/>
      <c r="M20" s="447"/>
      <c r="N20" s="447"/>
      <c r="O20" s="447"/>
      <c r="P20" s="447"/>
      <c r="Q20" s="447"/>
    </row>
    <row r="21" spans="1:17" x14ac:dyDescent="0.4">
      <c r="A21" s="11" t="s">
        <v>12</v>
      </c>
      <c r="B21" s="15">
        <f>B2+1</f>
        <v>2</v>
      </c>
      <c r="C21" s="11" t="s">
        <v>13</v>
      </c>
      <c r="D21" s="13" t="str">
        <f>VLOOKUP(B21,別紙1!$A$436:$AS$439,3,FALSE)</f>
        <v>水道資料館</v>
      </c>
      <c r="Q21" s="142" t="str">
        <f>VLOOKUP(B21,別紙1!$A$436:$AS$439,5,FALSE)</f>
        <v>東京従量電灯C</v>
      </c>
    </row>
    <row r="22" spans="1:17" s="11" customFormat="1" ht="20.25" customHeight="1" x14ac:dyDescent="0.4">
      <c r="A22" s="435" t="s">
        <v>14</v>
      </c>
      <c r="B22" s="443" t="s">
        <v>3</v>
      </c>
      <c r="C22" s="443"/>
      <c r="D22" s="443"/>
      <c r="E22" s="438" t="s">
        <v>4</v>
      </c>
      <c r="F22" s="439"/>
      <c r="G22" s="439"/>
      <c r="H22" s="439"/>
      <c r="I22" s="439"/>
      <c r="J22" s="439"/>
      <c r="K22" s="439"/>
      <c r="L22" s="439"/>
      <c r="M22" s="439"/>
      <c r="N22" s="439"/>
      <c r="O22" s="440"/>
      <c r="P22" s="426" t="s">
        <v>106</v>
      </c>
      <c r="Q22" s="435" t="s">
        <v>354</v>
      </c>
    </row>
    <row r="23" spans="1:17" s="11" customFormat="1" ht="60" x14ac:dyDescent="0.4">
      <c r="A23" s="436"/>
      <c r="B23" s="162" t="s">
        <v>26</v>
      </c>
      <c r="C23" s="162" t="s">
        <v>107</v>
      </c>
      <c r="D23" s="162" t="s">
        <v>27</v>
      </c>
      <c r="E23" s="16" t="s">
        <v>349</v>
      </c>
      <c r="F23" s="17" t="s">
        <v>108</v>
      </c>
      <c r="G23" s="17" t="s">
        <v>350</v>
      </c>
      <c r="H23" s="16" t="s">
        <v>28</v>
      </c>
      <c r="I23" s="17" t="s">
        <v>126</v>
      </c>
      <c r="J23" s="17" t="s">
        <v>355</v>
      </c>
      <c r="K23" s="16" t="s">
        <v>29</v>
      </c>
      <c r="L23" s="17" t="s">
        <v>127</v>
      </c>
      <c r="M23" s="17" t="s">
        <v>356</v>
      </c>
      <c r="N23" s="16" t="s">
        <v>30</v>
      </c>
      <c r="O23" s="163" t="s">
        <v>353</v>
      </c>
      <c r="P23" s="441"/>
      <c r="Q23" s="436"/>
    </row>
    <row r="24" spans="1:17" s="18" customFormat="1" ht="22.5" x14ac:dyDescent="0.4">
      <c r="A24" s="442"/>
      <c r="B24" s="12" t="s">
        <v>31</v>
      </c>
      <c r="C24" s="12" t="s">
        <v>32</v>
      </c>
      <c r="D24" s="12" t="s">
        <v>6</v>
      </c>
      <c r="E24" s="12" t="s">
        <v>20</v>
      </c>
      <c r="F24" s="12" t="s">
        <v>20</v>
      </c>
      <c r="G24" s="12" t="s">
        <v>8</v>
      </c>
      <c r="H24" s="12" t="s">
        <v>8</v>
      </c>
      <c r="I24" s="12" t="s">
        <v>20</v>
      </c>
      <c r="J24" s="12" t="s">
        <v>8</v>
      </c>
      <c r="K24" s="12" t="s">
        <v>8</v>
      </c>
      <c r="L24" s="12" t="s">
        <v>20</v>
      </c>
      <c r="M24" s="12" t="s">
        <v>8</v>
      </c>
      <c r="N24" s="12" t="s">
        <v>8</v>
      </c>
      <c r="O24" s="12" t="s">
        <v>8</v>
      </c>
      <c r="P24" s="4" t="s">
        <v>43</v>
      </c>
      <c r="Q24" s="12" t="s">
        <v>8</v>
      </c>
    </row>
    <row r="25" spans="1:17" s="20" customFormat="1" ht="18" customHeight="1" x14ac:dyDescent="0.4">
      <c r="A25" s="19">
        <v>1</v>
      </c>
      <c r="B25" s="143">
        <f>VLOOKUP(B21,別紙1!$A$436:$AS$439,6,FALSE)</f>
        <v>16</v>
      </c>
      <c r="C25" s="151">
        <f>内訳書!$C$10</f>
        <v>0</v>
      </c>
      <c r="D25" s="151">
        <f>IF(E25=0,ROUNDDOWN(C25*B25/2,2),ROUNDDOWN(C25*B25,2))</f>
        <v>0</v>
      </c>
      <c r="E25" s="143">
        <f>VLOOKUP(B21,別紙1!$A$436:$AS$439,7,FALSE)+VLOOKUP(B21,別紙1!$A$436:$AS$439,8,FALSE)+VLOOKUP(B21,別紙1!$A$436:$AS$439,9,FALSE)</f>
        <v>21</v>
      </c>
      <c r="F25" s="143">
        <f>IF(E25&lt;120,E25,120)</f>
        <v>21</v>
      </c>
      <c r="G25" s="151">
        <f>内訳書!$D$10</f>
        <v>0</v>
      </c>
      <c r="H25" s="151">
        <f>ROUNDDOWN(F25*G25,2)</f>
        <v>0</v>
      </c>
      <c r="I25" s="143">
        <f>IF(E25&lt;=300,IF(E25&lt;120,0,E25-120),180)</f>
        <v>0</v>
      </c>
      <c r="J25" s="151">
        <f>内訳書!$E$10</f>
        <v>0</v>
      </c>
      <c r="K25" s="151">
        <f>ROUNDDOWN(I25*J25,2)</f>
        <v>0</v>
      </c>
      <c r="L25" s="143">
        <f>IF(E25&lt;300,0,E25-300)</f>
        <v>0</v>
      </c>
      <c r="M25" s="151">
        <f>内訳書!$F$10</f>
        <v>0</v>
      </c>
      <c r="N25" s="151">
        <f>ROUNDDOWN(L25*M25,2)</f>
        <v>0</v>
      </c>
      <c r="O25" s="151">
        <f>H25+K25+N25</f>
        <v>0</v>
      </c>
      <c r="P25" s="144"/>
      <c r="Q25" s="145">
        <f>ROUNDDOWN(D25+O25+P25,0)</f>
        <v>0</v>
      </c>
    </row>
    <row r="26" spans="1:17" s="20" customFormat="1" ht="18" customHeight="1" x14ac:dyDescent="0.4">
      <c r="A26" s="19">
        <v>2</v>
      </c>
      <c r="B26" s="145">
        <f>B25</f>
        <v>16</v>
      </c>
      <c r="C26" s="151">
        <f>C25</f>
        <v>0</v>
      </c>
      <c r="D26" s="151">
        <f t="shared" ref="D26:D36" si="15">IF(E26=0,ROUNDDOWN(C26*B26/2,2),ROUNDDOWN(C26*B26,2))</f>
        <v>0</v>
      </c>
      <c r="E26" s="143">
        <f>VLOOKUP(B21,別紙1!$A$436:$AS$439,10,FALSE)+VLOOKUP(B21,別紙1!$A$436:$AS$439,11,FALSE)+VLOOKUP(B21,別紙1!$A$436:$AS$439,12,FALSE)</f>
        <v>21</v>
      </c>
      <c r="F26" s="143">
        <f t="shared" ref="F26:F36" si="16">IF(E26&lt;120,E26,120)</f>
        <v>21</v>
      </c>
      <c r="G26" s="151">
        <f>G25</f>
        <v>0</v>
      </c>
      <c r="H26" s="151">
        <f t="shared" ref="H26:H36" si="17">ROUNDDOWN(F26*G26,2)</f>
        <v>0</v>
      </c>
      <c r="I26" s="143">
        <f t="shared" ref="I26" si="18">IF(E26&lt;=300,IF(E26&lt;120,0,E26-120),180)</f>
        <v>0</v>
      </c>
      <c r="J26" s="151">
        <f>J25</f>
        <v>0</v>
      </c>
      <c r="K26" s="151">
        <f t="shared" ref="K26:K36" si="19">ROUNDDOWN(I26*J26,2)</f>
        <v>0</v>
      </c>
      <c r="L26" s="143">
        <f t="shared" ref="L26:L36" si="20">IF(E26&lt;300,0,E26-300)</f>
        <v>0</v>
      </c>
      <c r="M26" s="151">
        <f>M25</f>
        <v>0</v>
      </c>
      <c r="N26" s="151">
        <f t="shared" ref="N26:N36" si="21">ROUNDDOWN(L26*M26,2)</f>
        <v>0</v>
      </c>
      <c r="O26" s="151">
        <f t="shared" ref="O26:O29" si="22">H26+K26+N26</f>
        <v>0</v>
      </c>
      <c r="P26" s="144"/>
      <c r="Q26" s="145">
        <f t="shared" ref="Q26:Q36" si="23">ROUNDDOWN(D26+O26+P26,0)</f>
        <v>0</v>
      </c>
    </row>
    <row r="27" spans="1:17" s="20" customFormat="1" ht="18" customHeight="1" x14ac:dyDescent="0.4">
      <c r="A27" s="19">
        <v>3</v>
      </c>
      <c r="B27" s="145">
        <f>B25</f>
        <v>16</v>
      </c>
      <c r="C27" s="151">
        <f t="shared" ref="C27:C36" si="24">C26</f>
        <v>0</v>
      </c>
      <c r="D27" s="151">
        <f t="shared" si="15"/>
        <v>0</v>
      </c>
      <c r="E27" s="143">
        <f>VLOOKUP(B21,別紙1!$A$436:$AS$439,13,FALSE)+VLOOKUP(B21,別紙1!$A$436:$AS$439,14,FALSE)+VLOOKUP(B21,別紙1!$A$436:$AS$439,15,FALSE)</f>
        <v>20</v>
      </c>
      <c r="F27" s="143">
        <f t="shared" si="16"/>
        <v>20</v>
      </c>
      <c r="G27" s="151">
        <f t="shared" ref="G27:G36" si="25">G26</f>
        <v>0</v>
      </c>
      <c r="H27" s="151">
        <f t="shared" si="17"/>
        <v>0</v>
      </c>
      <c r="I27" s="143">
        <f>IF(E27&lt;=300,IF(E27&lt;120,0,E27-120),180)</f>
        <v>0</v>
      </c>
      <c r="J27" s="151">
        <f t="shared" ref="J27:J36" si="26">J26</f>
        <v>0</v>
      </c>
      <c r="K27" s="151">
        <f t="shared" si="19"/>
        <v>0</v>
      </c>
      <c r="L27" s="143">
        <f t="shared" si="20"/>
        <v>0</v>
      </c>
      <c r="M27" s="151">
        <f t="shared" ref="M27:M36" si="27">M26</f>
        <v>0</v>
      </c>
      <c r="N27" s="151">
        <f t="shared" si="21"/>
        <v>0</v>
      </c>
      <c r="O27" s="151">
        <f t="shared" si="22"/>
        <v>0</v>
      </c>
      <c r="P27" s="144"/>
      <c r="Q27" s="145">
        <f t="shared" si="23"/>
        <v>0</v>
      </c>
    </row>
    <row r="28" spans="1:17" s="20" customFormat="1" ht="18" customHeight="1" x14ac:dyDescent="0.4">
      <c r="A28" s="19">
        <v>4</v>
      </c>
      <c r="B28" s="145">
        <f>B25</f>
        <v>16</v>
      </c>
      <c r="C28" s="151">
        <f t="shared" si="24"/>
        <v>0</v>
      </c>
      <c r="D28" s="151">
        <f t="shared" si="15"/>
        <v>0</v>
      </c>
      <c r="E28" s="143">
        <f>VLOOKUP(B21,別紙1!$A$436:$AS$439,16,FALSE)+VLOOKUP(B21,別紙1!$A$436:$AS$439,17,FALSE)+VLOOKUP(B21,別紙1!$A$436:$AS$439,18,FALSE)</f>
        <v>21</v>
      </c>
      <c r="F28" s="143">
        <f t="shared" si="16"/>
        <v>21</v>
      </c>
      <c r="G28" s="151">
        <f t="shared" si="25"/>
        <v>0</v>
      </c>
      <c r="H28" s="151">
        <f t="shared" si="17"/>
        <v>0</v>
      </c>
      <c r="I28" s="143">
        <f t="shared" ref="I28:I36" si="28">IF(E28&lt;=300,IF(E28&lt;120,0,E28-120),180)</f>
        <v>0</v>
      </c>
      <c r="J28" s="151">
        <f t="shared" si="26"/>
        <v>0</v>
      </c>
      <c r="K28" s="151">
        <f t="shared" si="19"/>
        <v>0</v>
      </c>
      <c r="L28" s="143">
        <f t="shared" si="20"/>
        <v>0</v>
      </c>
      <c r="M28" s="151">
        <f t="shared" si="27"/>
        <v>0</v>
      </c>
      <c r="N28" s="151">
        <f t="shared" si="21"/>
        <v>0</v>
      </c>
      <c r="O28" s="151">
        <f t="shared" si="22"/>
        <v>0</v>
      </c>
      <c r="P28" s="144"/>
      <c r="Q28" s="145">
        <f t="shared" si="23"/>
        <v>0</v>
      </c>
    </row>
    <row r="29" spans="1:17" s="20" customFormat="1" ht="18" customHeight="1" x14ac:dyDescent="0.4">
      <c r="A29" s="19">
        <v>5</v>
      </c>
      <c r="B29" s="145">
        <f>B25</f>
        <v>16</v>
      </c>
      <c r="C29" s="151">
        <f t="shared" si="24"/>
        <v>0</v>
      </c>
      <c r="D29" s="151">
        <f t="shared" si="15"/>
        <v>0</v>
      </c>
      <c r="E29" s="143">
        <f>VLOOKUP(B21,別紙1!$A$436:$AS$439,19,FALSE)+VLOOKUP(B21,別紙1!$A$436:$AS$439,20,FALSE)+VLOOKUP(B21,別紙1!$A$436:$AS$439,21,FALSE)</f>
        <v>5</v>
      </c>
      <c r="F29" s="143">
        <f t="shared" si="16"/>
        <v>5</v>
      </c>
      <c r="G29" s="151">
        <f t="shared" si="25"/>
        <v>0</v>
      </c>
      <c r="H29" s="151">
        <f t="shared" si="17"/>
        <v>0</v>
      </c>
      <c r="I29" s="143">
        <f t="shared" si="28"/>
        <v>0</v>
      </c>
      <c r="J29" s="151">
        <f t="shared" si="26"/>
        <v>0</v>
      </c>
      <c r="K29" s="151">
        <f t="shared" si="19"/>
        <v>0</v>
      </c>
      <c r="L29" s="143">
        <f t="shared" si="20"/>
        <v>0</v>
      </c>
      <c r="M29" s="151">
        <f t="shared" si="27"/>
        <v>0</v>
      </c>
      <c r="N29" s="151">
        <f t="shared" si="21"/>
        <v>0</v>
      </c>
      <c r="O29" s="151">
        <f t="shared" si="22"/>
        <v>0</v>
      </c>
      <c r="P29" s="144"/>
      <c r="Q29" s="145">
        <f t="shared" si="23"/>
        <v>0</v>
      </c>
    </row>
    <row r="30" spans="1:17" s="20" customFormat="1" ht="18" customHeight="1" x14ac:dyDescent="0.4">
      <c r="A30" s="19">
        <v>6</v>
      </c>
      <c r="B30" s="145">
        <f>B25</f>
        <v>16</v>
      </c>
      <c r="C30" s="151">
        <f t="shared" si="24"/>
        <v>0</v>
      </c>
      <c r="D30" s="151">
        <f t="shared" si="15"/>
        <v>0</v>
      </c>
      <c r="E30" s="143">
        <f>VLOOKUP(B21,別紙1!$A$436:$AS$439,22,FALSE)+VLOOKUP(B21,別紙1!$A$436:$AS$439,23,FALSE)+VLOOKUP(B21,別紙1!$A$436:$AS$439,24,FALSE)</f>
        <v>0</v>
      </c>
      <c r="F30" s="143">
        <f t="shared" si="16"/>
        <v>0</v>
      </c>
      <c r="G30" s="151">
        <f t="shared" si="25"/>
        <v>0</v>
      </c>
      <c r="H30" s="151">
        <f t="shared" si="17"/>
        <v>0</v>
      </c>
      <c r="I30" s="143">
        <f t="shared" si="28"/>
        <v>0</v>
      </c>
      <c r="J30" s="151">
        <f t="shared" si="26"/>
        <v>0</v>
      </c>
      <c r="K30" s="151">
        <f t="shared" si="19"/>
        <v>0</v>
      </c>
      <c r="L30" s="143">
        <f t="shared" si="20"/>
        <v>0</v>
      </c>
      <c r="M30" s="151">
        <f t="shared" si="27"/>
        <v>0</v>
      </c>
      <c r="N30" s="151">
        <f t="shared" si="21"/>
        <v>0</v>
      </c>
      <c r="O30" s="151">
        <f>H30+K30+N30</f>
        <v>0</v>
      </c>
      <c r="P30" s="144"/>
      <c r="Q30" s="145">
        <f t="shared" si="23"/>
        <v>0</v>
      </c>
    </row>
    <row r="31" spans="1:17" s="20" customFormat="1" ht="18" customHeight="1" x14ac:dyDescent="0.4">
      <c r="A31" s="19">
        <v>7</v>
      </c>
      <c r="B31" s="145">
        <f>B25</f>
        <v>16</v>
      </c>
      <c r="C31" s="151">
        <f t="shared" si="24"/>
        <v>0</v>
      </c>
      <c r="D31" s="151">
        <f t="shared" si="15"/>
        <v>0</v>
      </c>
      <c r="E31" s="143">
        <f>VLOOKUP(B21,別紙1!$A$436:$AS$439,25,FALSE)+VLOOKUP(B21,別紙1!$A$436:$AS$439,26,FALSE)+VLOOKUP(B21,別紙1!$A$436:$AS$439,27,FALSE)</f>
        <v>11</v>
      </c>
      <c r="F31" s="143">
        <f t="shared" si="16"/>
        <v>11</v>
      </c>
      <c r="G31" s="151">
        <f t="shared" si="25"/>
        <v>0</v>
      </c>
      <c r="H31" s="151">
        <f t="shared" si="17"/>
        <v>0</v>
      </c>
      <c r="I31" s="143">
        <f t="shared" si="28"/>
        <v>0</v>
      </c>
      <c r="J31" s="151">
        <f t="shared" si="26"/>
        <v>0</v>
      </c>
      <c r="K31" s="151">
        <f t="shared" si="19"/>
        <v>0</v>
      </c>
      <c r="L31" s="143">
        <f t="shared" si="20"/>
        <v>0</v>
      </c>
      <c r="M31" s="151">
        <f t="shared" si="27"/>
        <v>0</v>
      </c>
      <c r="N31" s="151">
        <f t="shared" si="21"/>
        <v>0</v>
      </c>
      <c r="O31" s="151">
        <f t="shared" ref="O31:O35" si="29">H31+K31+N31</f>
        <v>0</v>
      </c>
      <c r="P31" s="144"/>
      <c r="Q31" s="145">
        <f t="shared" si="23"/>
        <v>0</v>
      </c>
    </row>
    <row r="32" spans="1:17" s="20" customFormat="1" ht="18" customHeight="1" x14ac:dyDescent="0.4">
      <c r="A32" s="19">
        <v>8</v>
      </c>
      <c r="B32" s="145">
        <f>B25</f>
        <v>16</v>
      </c>
      <c r="C32" s="151">
        <f t="shared" si="24"/>
        <v>0</v>
      </c>
      <c r="D32" s="151">
        <f t="shared" si="15"/>
        <v>0</v>
      </c>
      <c r="E32" s="143">
        <f>VLOOKUP(B21,別紙1!$A$436:$AS$439,28,FALSE)+VLOOKUP(B21,別紙1!$A$436:$AS$439,29,FALSE)+VLOOKUP(B21,別紙1!$A$436:$AS$439,30,FALSE)</f>
        <v>0</v>
      </c>
      <c r="F32" s="143">
        <f t="shared" si="16"/>
        <v>0</v>
      </c>
      <c r="G32" s="151">
        <f t="shared" si="25"/>
        <v>0</v>
      </c>
      <c r="H32" s="151">
        <f t="shared" si="17"/>
        <v>0</v>
      </c>
      <c r="I32" s="143">
        <f t="shared" si="28"/>
        <v>0</v>
      </c>
      <c r="J32" s="151">
        <f t="shared" si="26"/>
        <v>0</v>
      </c>
      <c r="K32" s="151">
        <f t="shared" si="19"/>
        <v>0</v>
      </c>
      <c r="L32" s="143">
        <f t="shared" si="20"/>
        <v>0</v>
      </c>
      <c r="M32" s="151">
        <f t="shared" si="27"/>
        <v>0</v>
      </c>
      <c r="N32" s="151">
        <f t="shared" si="21"/>
        <v>0</v>
      </c>
      <c r="O32" s="151">
        <f t="shared" si="29"/>
        <v>0</v>
      </c>
      <c r="P32" s="144"/>
      <c r="Q32" s="145">
        <f t="shared" si="23"/>
        <v>0</v>
      </c>
    </row>
    <row r="33" spans="1:17" s="20" customFormat="1" ht="18" customHeight="1" x14ac:dyDescent="0.4">
      <c r="A33" s="19">
        <v>9</v>
      </c>
      <c r="B33" s="145">
        <f>B25</f>
        <v>16</v>
      </c>
      <c r="C33" s="151">
        <f t="shared" si="24"/>
        <v>0</v>
      </c>
      <c r="D33" s="151">
        <f t="shared" si="15"/>
        <v>0</v>
      </c>
      <c r="E33" s="143">
        <f>VLOOKUP(B21,別紙1!$A$436:$AS$439,31,FALSE)+VLOOKUP(B21,別紙1!$A$436:$AS$439,32,FALSE)+VLOOKUP(B21,別紙1!$A$436:$AS$439,33,FALSE)</f>
        <v>0</v>
      </c>
      <c r="F33" s="143">
        <f t="shared" si="16"/>
        <v>0</v>
      </c>
      <c r="G33" s="151">
        <f t="shared" si="25"/>
        <v>0</v>
      </c>
      <c r="H33" s="151">
        <f t="shared" si="17"/>
        <v>0</v>
      </c>
      <c r="I33" s="143">
        <f t="shared" si="28"/>
        <v>0</v>
      </c>
      <c r="J33" s="151">
        <f t="shared" si="26"/>
        <v>0</v>
      </c>
      <c r="K33" s="151">
        <f t="shared" si="19"/>
        <v>0</v>
      </c>
      <c r="L33" s="143">
        <f t="shared" si="20"/>
        <v>0</v>
      </c>
      <c r="M33" s="151">
        <f t="shared" si="27"/>
        <v>0</v>
      </c>
      <c r="N33" s="151">
        <f t="shared" si="21"/>
        <v>0</v>
      </c>
      <c r="O33" s="151">
        <f t="shared" si="29"/>
        <v>0</v>
      </c>
      <c r="P33" s="144"/>
      <c r="Q33" s="145">
        <f t="shared" si="23"/>
        <v>0</v>
      </c>
    </row>
    <row r="34" spans="1:17" s="20" customFormat="1" ht="18" customHeight="1" x14ac:dyDescent="0.4">
      <c r="A34" s="19">
        <v>10</v>
      </c>
      <c r="B34" s="145">
        <f>B25</f>
        <v>16</v>
      </c>
      <c r="C34" s="151">
        <f t="shared" si="24"/>
        <v>0</v>
      </c>
      <c r="D34" s="151">
        <f t="shared" si="15"/>
        <v>0</v>
      </c>
      <c r="E34" s="143">
        <f>VLOOKUP(B21,別紙1!$A$436:$AS$439,34,FALSE)+VLOOKUP(B21,別紙1!$A$436:$AS$439,35,FALSE)+VLOOKUP(B21,別紙1!$A$436:$AS$439,36,FALSE)</f>
        <v>0</v>
      </c>
      <c r="F34" s="143">
        <f t="shared" si="16"/>
        <v>0</v>
      </c>
      <c r="G34" s="151">
        <f t="shared" si="25"/>
        <v>0</v>
      </c>
      <c r="H34" s="151">
        <f t="shared" si="17"/>
        <v>0</v>
      </c>
      <c r="I34" s="143">
        <f t="shared" si="28"/>
        <v>0</v>
      </c>
      <c r="J34" s="151">
        <f t="shared" si="26"/>
        <v>0</v>
      </c>
      <c r="K34" s="151">
        <f t="shared" si="19"/>
        <v>0</v>
      </c>
      <c r="L34" s="143">
        <f t="shared" si="20"/>
        <v>0</v>
      </c>
      <c r="M34" s="151">
        <f t="shared" si="27"/>
        <v>0</v>
      </c>
      <c r="N34" s="151">
        <f t="shared" si="21"/>
        <v>0</v>
      </c>
      <c r="O34" s="151">
        <f t="shared" si="29"/>
        <v>0</v>
      </c>
      <c r="P34" s="144"/>
      <c r="Q34" s="145">
        <f t="shared" si="23"/>
        <v>0</v>
      </c>
    </row>
    <row r="35" spans="1:17" s="20" customFormat="1" ht="18" customHeight="1" x14ac:dyDescent="0.4">
      <c r="A35" s="19">
        <v>11</v>
      </c>
      <c r="B35" s="145">
        <f>B25</f>
        <v>16</v>
      </c>
      <c r="C35" s="151">
        <f t="shared" si="24"/>
        <v>0</v>
      </c>
      <c r="D35" s="151">
        <f t="shared" si="15"/>
        <v>0</v>
      </c>
      <c r="E35" s="143">
        <f>VLOOKUP(B21,別紙1!$A$436:$AS$439,37,FALSE)+VLOOKUP(B21,別紙1!$A$436:$AS$439,38,FALSE)+VLOOKUP(B21,別紙1!$A$436:$AS$439,39,FALSE)</f>
        <v>0</v>
      </c>
      <c r="F35" s="143">
        <f t="shared" si="16"/>
        <v>0</v>
      </c>
      <c r="G35" s="151">
        <f t="shared" si="25"/>
        <v>0</v>
      </c>
      <c r="H35" s="151">
        <f t="shared" si="17"/>
        <v>0</v>
      </c>
      <c r="I35" s="143">
        <f t="shared" si="28"/>
        <v>0</v>
      </c>
      <c r="J35" s="151">
        <f t="shared" si="26"/>
        <v>0</v>
      </c>
      <c r="K35" s="151">
        <f t="shared" si="19"/>
        <v>0</v>
      </c>
      <c r="L35" s="143">
        <f t="shared" si="20"/>
        <v>0</v>
      </c>
      <c r="M35" s="151">
        <f t="shared" si="27"/>
        <v>0</v>
      </c>
      <c r="N35" s="151">
        <f t="shared" si="21"/>
        <v>0</v>
      </c>
      <c r="O35" s="151">
        <f t="shared" si="29"/>
        <v>0</v>
      </c>
      <c r="P35" s="144"/>
      <c r="Q35" s="145">
        <f t="shared" si="23"/>
        <v>0</v>
      </c>
    </row>
    <row r="36" spans="1:17" s="20" customFormat="1" ht="18" customHeight="1" thickBot="1" x14ac:dyDescent="0.45">
      <c r="A36" s="19">
        <v>12</v>
      </c>
      <c r="B36" s="145">
        <f>B25</f>
        <v>16</v>
      </c>
      <c r="C36" s="151">
        <f t="shared" si="24"/>
        <v>0</v>
      </c>
      <c r="D36" s="151">
        <f t="shared" si="15"/>
        <v>0</v>
      </c>
      <c r="E36" s="143">
        <f>VLOOKUP(B21,別紙1!$A$436:$AS$439,40,FALSE)+VLOOKUP(B21,別紙1!$A$436:$AS$439,41,FALSE)+VLOOKUP(B21,別紙1!$A$436:$AS$439,42,FALSE)</f>
        <v>0</v>
      </c>
      <c r="F36" s="143">
        <f t="shared" si="16"/>
        <v>0</v>
      </c>
      <c r="G36" s="151">
        <f t="shared" si="25"/>
        <v>0</v>
      </c>
      <c r="H36" s="198">
        <f t="shared" si="17"/>
        <v>0</v>
      </c>
      <c r="I36" s="143">
        <f t="shared" si="28"/>
        <v>0</v>
      </c>
      <c r="J36" s="151">
        <f t="shared" si="26"/>
        <v>0</v>
      </c>
      <c r="K36" s="198">
        <f t="shared" si="19"/>
        <v>0</v>
      </c>
      <c r="L36" s="143">
        <f t="shared" si="20"/>
        <v>0</v>
      </c>
      <c r="M36" s="151">
        <f t="shared" si="27"/>
        <v>0</v>
      </c>
      <c r="N36" s="198">
        <f t="shared" si="21"/>
        <v>0</v>
      </c>
      <c r="O36" s="151">
        <f>H36+K36+N36</f>
        <v>0</v>
      </c>
      <c r="P36" s="144"/>
      <c r="Q36" s="145">
        <f t="shared" si="23"/>
        <v>0</v>
      </c>
    </row>
    <row r="37" spans="1:17" s="20" customFormat="1" ht="18" customHeight="1" thickBot="1" x14ac:dyDescent="0.45">
      <c r="A37" s="19" t="s">
        <v>9</v>
      </c>
      <c r="B37" s="146"/>
      <c r="C37" s="147"/>
      <c r="D37" s="197">
        <f t="shared" ref="D37:F37" si="30">SUM(D25:D36)</f>
        <v>0</v>
      </c>
      <c r="E37" s="149">
        <f t="shared" si="30"/>
        <v>99</v>
      </c>
      <c r="F37" s="149">
        <f t="shared" si="30"/>
        <v>99</v>
      </c>
      <c r="G37" s="147"/>
      <c r="H37" s="197">
        <f>SUM(H25:H36)</f>
        <v>0</v>
      </c>
      <c r="I37" s="149">
        <f t="shared" ref="I37" si="31">SUM(I25:I36)</f>
        <v>0</v>
      </c>
      <c r="J37" s="147"/>
      <c r="K37" s="197">
        <f>SUM(K25:K36)</f>
        <v>0</v>
      </c>
      <c r="L37" s="149">
        <f t="shared" ref="L37" si="32">SUM(L25:L36)</f>
        <v>0</v>
      </c>
      <c r="M37" s="147"/>
      <c r="N37" s="197">
        <f>SUM(N25:N36)</f>
        <v>0</v>
      </c>
      <c r="O37" s="199">
        <f>SUM(O25:O36)</f>
        <v>0</v>
      </c>
      <c r="P37" s="150">
        <f>SUM(P25:P36)</f>
        <v>0</v>
      </c>
      <c r="Q37" s="148">
        <f>IF(SUM(Q25:Q36)="","",SUM(Q25:Q36))</f>
        <v>0</v>
      </c>
    </row>
    <row r="38" spans="1:17" ht="78" customHeight="1" x14ac:dyDescent="0.4">
      <c r="A38" s="444" t="s">
        <v>377</v>
      </c>
      <c r="B38" s="445"/>
      <c r="C38" s="445"/>
      <c r="D38" s="445"/>
      <c r="E38" s="446"/>
      <c r="F38" s="446"/>
      <c r="G38" s="446"/>
      <c r="H38" s="445"/>
      <c r="I38" s="446"/>
      <c r="J38" s="446"/>
      <c r="K38" s="445"/>
      <c r="L38" s="446"/>
      <c r="M38" s="446"/>
      <c r="N38" s="445"/>
      <c r="O38" s="445"/>
      <c r="P38" s="445"/>
      <c r="Q38" s="445"/>
    </row>
    <row r="39" spans="1:17" ht="78" customHeight="1" x14ac:dyDescent="0.4">
      <c r="A39" s="447" t="s">
        <v>22</v>
      </c>
      <c r="B39" s="447"/>
      <c r="C39" s="447"/>
      <c r="D39" s="447"/>
      <c r="E39" s="447"/>
      <c r="F39" s="447"/>
      <c r="G39" s="447"/>
      <c r="H39" s="447"/>
      <c r="I39" s="447"/>
      <c r="J39" s="447"/>
      <c r="K39" s="447"/>
      <c r="L39" s="447"/>
      <c r="M39" s="447"/>
      <c r="N39" s="447"/>
      <c r="O39" s="447"/>
      <c r="P39" s="447"/>
      <c r="Q39" s="447"/>
    </row>
    <row r="40" spans="1:17" ht="13.5" customHeight="1" x14ac:dyDescent="0.4">
      <c r="A40" s="11" t="s">
        <v>12</v>
      </c>
      <c r="B40" s="15">
        <f>B21+1</f>
        <v>3</v>
      </c>
      <c r="C40" s="11" t="s">
        <v>13</v>
      </c>
      <c r="D40" s="13" t="str">
        <f>VLOOKUP(B40,別紙1!$A$436:$AS$439,3,FALSE)</f>
        <v>駒形汚水中継ポンプ場</v>
      </c>
      <c r="Q40" s="142" t="str">
        <f>VLOOKUP(B40,別紙1!$A$436:$AS$439,5,FALSE)</f>
        <v>東京従量電灯C</v>
      </c>
    </row>
    <row r="41" spans="1:17" s="11" customFormat="1" ht="20.25" customHeight="1" x14ac:dyDescent="0.4">
      <c r="A41" s="435" t="s">
        <v>14</v>
      </c>
      <c r="B41" s="443" t="s">
        <v>3</v>
      </c>
      <c r="C41" s="443"/>
      <c r="D41" s="443"/>
      <c r="E41" s="438" t="s">
        <v>4</v>
      </c>
      <c r="F41" s="439"/>
      <c r="G41" s="439"/>
      <c r="H41" s="439"/>
      <c r="I41" s="439"/>
      <c r="J41" s="439"/>
      <c r="K41" s="439"/>
      <c r="L41" s="439"/>
      <c r="M41" s="439"/>
      <c r="N41" s="439"/>
      <c r="O41" s="440"/>
      <c r="P41" s="426" t="s">
        <v>106</v>
      </c>
      <c r="Q41" s="435" t="s">
        <v>354</v>
      </c>
    </row>
    <row r="42" spans="1:17" s="11" customFormat="1" ht="60" x14ac:dyDescent="0.4">
      <c r="A42" s="436"/>
      <c r="B42" s="162" t="s">
        <v>26</v>
      </c>
      <c r="C42" s="162" t="s">
        <v>107</v>
      </c>
      <c r="D42" s="162" t="s">
        <v>27</v>
      </c>
      <c r="E42" s="16" t="s">
        <v>349</v>
      </c>
      <c r="F42" s="17" t="s">
        <v>108</v>
      </c>
      <c r="G42" s="17" t="s">
        <v>350</v>
      </c>
      <c r="H42" s="16" t="s">
        <v>28</v>
      </c>
      <c r="I42" s="17" t="s">
        <v>126</v>
      </c>
      <c r="J42" s="17" t="s">
        <v>355</v>
      </c>
      <c r="K42" s="16" t="s">
        <v>29</v>
      </c>
      <c r="L42" s="17" t="s">
        <v>127</v>
      </c>
      <c r="M42" s="17" t="s">
        <v>356</v>
      </c>
      <c r="N42" s="16" t="s">
        <v>30</v>
      </c>
      <c r="O42" s="163" t="s">
        <v>353</v>
      </c>
      <c r="P42" s="441"/>
      <c r="Q42" s="436"/>
    </row>
    <row r="43" spans="1:17" s="18" customFormat="1" ht="22.5" x14ac:dyDescent="0.4">
      <c r="A43" s="442"/>
      <c r="B43" s="12" t="s">
        <v>31</v>
      </c>
      <c r="C43" s="12" t="s">
        <v>32</v>
      </c>
      <c r="D43" s="12" t="s">
        <v>6</v>
      </c>
      <c r="E43" s="12" t="s">
        <v>20</v>
      </c>
      <c r="F43" s="12" t="s">
        <v>20</v>
      </c>
      <c r="G43" s="12" t="s">
        <v>8</v>
      </c>
      <c r="H43" s="12" t="s">
        <v>8</v>
      </c>
      <c r="I43" s="12" t="s">
        <v>20</v>
      </c>
      <c r="J43" s="12" t="s">
        <v>8</v>
      </c>
      <c r="K43" s="12" t="s">
        <v>8</v>
      </c>
      <c r="L43" s="12" t="s">
        <v>20</v>
      </c>
      <c r="M43" s="12" t="s">
        <v>8</v>
      </c>
      <c r="N43" s="12" t="s">
        <v>8</v>
      </c>
      <c r="O43" s="12" t="s">
        <v>8</v>
      </c>
      <c r="P43" s="4" t="s">
        <v>43</v>
      </c>
      <c r="Q43" s="12" t="s">
        <v>8</v>
      </c>
    </row>
    <row r="44" spans="1:17" s="20" customFormat="1" ht="18" customHeight="1" x14ac:dyDescent="0.4">
      <c r="A44" s="19">
        <v>1</v>
      </c>
      <c r="B44" s="143">
        <f>VLOOKUP(B40,別紙1!$A$436:$AS$439,6,FALSE)</f>
        <v>10</v>
      </c>
      <c r="C44" s="151">
        <f>内訳書!$C$10</f>
        <v>0</v>
      </c>
      <c r="D44" s="151">
        <f>IF(E44=0,ROUNDDOWN(C44*B44/2,2),ROUNDDOWN(C44*B44,2))</f>
        <v>0</v>
      </c>
      <c r="E44" s="143">
        <f>VLOOKUP(B40,別紙1!$A$436:$AS$439,7,FALSE)+VLOOKUP(B40,別紙1!$A$436:$AS$439,8,FALSE)+VLOOKUP(B40,別紙1!$A$436:$AS$439,9,FALSE)</f>
        <v>482</v>
      </c>
      <c r="F44" s="143">
        <f>IF(E44&lt;120,E44,120)</f>
        <v>120</v>
      </c>
      <c r="G44" s="151">
        <f>内訳書!$D$10</f>
        <v>0</v>
      </c>
      <c r="H44" s="151">
        <f>ROUNDDOWN(F44*G44,2)</f>
        <v>0</v>
      </c>
      <c r="I44" s="143">
        <f>IF(E44&lt;=300,IF(E44&lt;120,0,E44-120),180)</f>
        <v>180</v>
      </c>
      <c r="J44" s="151">
        <f>内訳書!$E$10</f>
        <v>0</v>
      </c>
      <c r="K44" s="151">
        <f>ROUNDDOWN(I44*J44,2)</f>
        <v>0</v>
      </c>
      <c r="L44" s="143">
        <f>IF(E44&lt;300,0,E44-300)</f>
        <v>182</v>
      </c>
      <c r="M44" s="151">
        <f>内訳書!$F$10</f>
        <v>0</v>
      </c>
      <c r="N44" s="151">
        <f>ROUNDDOWN(L44*M44,2)</f>
        <v>0</v>
      </c>
      <c r="O44" s="151">
        <f>H44+K44+N44</f>
        <v>0</v>
      </c>
      <c r="P44" s="144"/>
      <c r="Q44" s="145">
        <f>ROUNDDOWN(D44+O44+P44,0)</f>
        <v>0</v>
      </c>
    </row>
    <row r="45" spans="1:17" s="20" customFormat="1" ht="18" customHeight="1" x14ac:dyDescent="0.4">
      <c r="A45" s="19">
        <v>2</v>
      </c>
      <c r="B45" s="145">
        <f>B44</f>
        <v>10</v>
      </c>
      <c r="C45" s="151">
        <f>C44</f>
        <v>0</v>
      </c>
      <c r="D45" s="151">
        <f t="shared" ref="D45:D55" si="33">IF(E45=0,ROUNDDOWN(C45*B45/2,2),ROUNDDOWN(C45*B45,2))</f>
        <v>0</v>
      </c>
      <c r="E45" s="143">
        <f>VLOOKUP(B40,別紙1!$A$436:$AS$439,10,FALSE)+VLOOKUP(B40,別紙1!$A$436:$AS$439,11,FALSE)+VLOOKUP(B40,別紙1!$A$436:$AS$439,12,FALSE)</f>
        <v>478</v>
      </c>
      <c r="F45" s="143">
        <f t="shared" ref="F45:F55" si="34">IF(E45&lt;120,E45,120)</f>
        <v>120</v>
      </c>
      <c r="G45" s="151">
        <f>G44</f>
        <v>0</v>
      </c>
      <c r="H45" s="151">
        <f t="shared" ref="H45:H55" si="35">ROUNDDOWN(F45*G45,2)</f>
        <v>0</v>
      </c>
      <c r="I45" s="143">
        <f t="shared" ref="I45" si="36">IF(E45&lt;=300,IF(E45&lt;120,0,E45-120),180)</f>
        <v>180</v>
      </c>
      <c r="J45" s="151">
        <f>J44</f>
        <v>0</v>
      </c>
      <c r="K45" s="151">
        <f t="shared" ref="K45:K55" si="37">ROUNDDOWN(I45*J45,2)</f>
        <v>0</v>
      </c>
      <c r="L45" s="143">
        <f t="shared" ref="L45:L55" si="38">IF(E45&lt;300,0,E45-300)</f>
        <v>178</v>
      </c>
      <c r="M45" s="151">
        <f>M44</f>
        <v>0</v>
      </c>
      <c r="N45" s="151">
        <f t="shared" ref="N45:N55" si="39">ROUNDDOWN(L45*M45,2)</f>
        <v>0</v>
      </c>
      <c r="O45" s="151">
        <f t="shared" ref="O45:O48" si="40">H45+K45+N45</f>
        <v>0</v>
      </c>
      <c r="P45" s="144"/>
      <c r="Q45" s="145">
        <f t="shared" ref="Q45:Q55" si="41">ROUNDDOWN(D45+O45+P45,0)</f>
        <v>0</v>
      </c>
    </row>
    <row r="46" spans="1:17" s="20" customFormat="1" ht="18" customHeight="1" x14ac:dyDescent="0.4">
      <c r="A46" s="19">
        <v>3</v>
      </c>
      <c r="B46" s="145">
        <f>B44</f>
        <v>10</v>
      </c>
      <c r="C46" s="151">
        <f t="shared" ref="C46:C55" si="42">C45</f>
        <v>0</v>
      </c>
      <c r="D46" s="151">
        <f t="shared" si="33"/>
        <v>0</v>
      </c>
      <c r="E46" s="143">
        <f>VLOOKUP(B40,別紙1!$A$436:$AS$439,13,FALSE)+VLOOKUP(B40,別紙1!$A$436:$AS$439,14,FALSE)+VLOOKUP(B40,別紙1!$A$436:$AS$439,15,FALSE)</f>
        <v>329</v>
      </c>
      <c r="F46" s="143">
        <f t="shared" si="34"/>
        <v>120</v>
      </c>
      <c r="G46" s="151">
        <f t="shared" ref="G46:G55" si="43">G45</f>
        <v>0</v>
      </c>
      <c r="H46" s="151">
        <f t="shared" si="35"/>
        <v>0</v>
      </c>
      <c r="I46" s="143">
        <f>IF(E46&lt;=300,IF(E46&lt;120,0,E46-120),180)</f>
        <v>180</v>
      </c>
      <c r="J46" s="151">
        <f t="shared" ref="J46:J55" si="44">J45</f>
        <v>0</v>
      </c>
      <c r="K46" s="151">
        <f t="shared" si="37"/>
        <v>0</v>
      </c>
      <c r="L46" s="143">
        <f t="shared" si="38"/>
        <v>29</v>
      </c>
      <c r="M46" s="151">
        <f t="shared" ref="M46:M55" si="45">M45</f>
        <v>0</v>
      </c>
      <c r="N46" s="151">
        <f t="shared" si="39"/>
        <v>0</v>
      </c>
      <c r="O46" s="151">
        <f t="shared" si="40"/>
        <v>0</v>
      </c>
      <c r="P46" s="144"/>
      <c r="Q46" s="145">
        <f t="shared" si="41"/>
        <v>0</v>
      </c>
    </row>
    <row r="47" spans="1:17" s="20" customFormat="1" ht="18" customHeight="1" x14ac:dyDescent="0.4">
      <c r="A47" s="19">
        <v>4</v>
      </c>
      <c r="B47" s="145">
        <f>B44</f>
        <v>10</v>
      </c>
      <c r="C47" s="151">
        <f t="shared" si="42"/>
        <v>0</v>
      </c>
      <c r="D47" s="151">
        <f t="shared" si="33"/>
        <v>0</v>
      </c>
      <c r="E47" s="143">
        <f>VLOOKUP(B40,別紙1!$A$436:$AS$439,16,FALSE)+VLOOKUP(B40,別紙1!$A$436:$AS$439,17,FALSE)+VLOOKUP(B40,別紙1!$A$436:$AS$439,18,FALSE)</f>
        <v>348</v>
      </c>
      <c r="F47" s="143">
        <f t="shared" si="34"/>
        <v>120</v>
      </c>
      <c r="G47" s="151">
        <f t="shared" si="43"/>
        <v>0</v>
      </c>
      <c r="H47" s="151">
        <f t="shared" si="35"/>
        <v>0</v>
      </c>
      <c r="I47" s="143">
        <f t="shared" ref="I47:I55" si="46">IF(E47&lt;=300,IF(E47&lt;120,0,E47-120),180)</f>
        <v>180</v>
      </c>
      <c r="J47" s="151">
        <f t="shared" si="44"/>
        <v>0</v>
      </c>
      <c r="K47" s="151">
        <f t="shared" si="37"/>
        <v>0</v>
      </c>
      <c r="L47" s="143">
        <f t="shared" si="38"/>
        <v>48</v>
      </c>
      <c r="M47" s="151">
        <f t="shared" si="45"/>
        <v>0</v>
      </c>
      <c r="N47" s="151">
        <f t="shared" si="39"/>
        <v>0</v>
      </c>
      <c r="O47" s="151">
        <f t="shared" si="40"/>
        <v>0</v>
      </c>
      <c r="P47" s="144"/>
      <c r="Q47" s="145">
        <f t="shared" si="41"/>
        <v>0</v>
      </c>
    </row>
    <row r="48" spans="1:17" s="20" customFormat="1" ht="18" customHeight="1" x14ac:dyDescent="0.4">
      <c r="A48" s="19">
        <v>5</v>
      </c>
      <c r="B48" s="145">
        <f>B44</f>
        <v>10</v>
      </c>
      <c r="C48" s="151">
        <f t="shared" si="42"/>
        <v>0</v>
      </c>
      <c r="D48" s="151">
        <f t="shared" si="33"/>
        <v>0</v>
      </c>
      <c r="E48" s="143">
        <f>VLOOKUP(B40,別紙1!$A$436:$AS$439,19,FALSE)+VLOOKUP(B40,別紙1!$A$436:$AS$439,20,FALSE)+VLOOKUP(B40,別紙1!$A$436:$AS$439,21,FALSE)</f>
        <v>345</v>
      </c>
      <c r="F48" s="143">
        <f t="shared" si="34"/>
        <v>120</v>
      </c>
      <c r="G48" s="151">
        <f t="shared" si="43"/>
        <v>0</v>
      </c>
      <c r="H48" s="151">
        <f t="shared" si="35"/>
        <v>0</v>
      </c>
      <c r="I48" s="143">
        <f t="shared" si="46"/>
        <v>180</v>
      </c>
      <c r="J48" s="151">
        <f t="shared" si="44"/>
        <v>0</v>
      </c>
      <c r="K48" s="151">
        <f t="shared" si="37"/>
        <v>0</v>
      </c>
      <c r="L48" s="143">
        <f t="shared" si="38"/>
        <v>45</v>
      </c>
      <c r="M48" s="151">
        <f t="shared" si="45"/>
        <v>0</v>
      </c>
      <c r="N48" s="151">
        <f t="shared" si="39"/>
        <v>0</v>
      </c>
      <c r="O48" s="151">
        <f t="shared" si="40"/>
        <v>0</v>
      </c>
      <c r="P48" s="144"/>
      <c r="Q48" s="145">
        <f t="shared" si="41"/>
        <v>0</v>
      </c>
    </row>
    <row r="49" spans="1:17" s="20" customFormat="1" ht="18" customHeight="1" x14ac:dyDescent="0.4">
      <c r="A49" s="19">
        <v>6</v>
      </c>
      <c r="B49" s="145">
        <f>B44</f>
        <v>10</v>
      </c>
      <c r="C49" s="151">
        <f t="shared" si="42"/>
        <v>0</v>
      </c>
      <c r="D49" s="151">
        <f t="shared" si="33"/>
        <v>0</v>
      </c>
      <c r="E49" s="143">
        <f>VLOOKUP(B40,別紙1!$A$436:$AS$439,22,FALSE)+VLOOKUP(B40,別紙1!$A$436:$AS$439,23,FALSE)+VLOOKUP(B40,別紙1!$A$436:$AS$439,24,FALSE)</f>
        <v>413</v>
      </c>
      <c r="F49" s="143">
        <f t="shared" si="34"/>
        <v>120</v>
      </c>
      <c r="G49" s="151">
        <f t="shared" si="43"/>
        <v>0</v>
      </c>
      <c r="H49" s="151">
        <f t="shared" si="35"/>
        <v>0</v>
      </c>
      <c r="I49" s="143">
        <f t="shared" si="46"/>
        <v>180</v>
      </c>
      <c r="J49" s="151">
        <f t="shared" si="44"/>
        <v>0</v>
      </c>
      <c r="K49" s="151">
        <f t="shared" si="37"/>
        <v>0</v>
      </c>
      <c r="L49" s="143">
        <f t="shared" si="38"/>
        <v>113</v>
      </c>
      <c r="M49" s="151">
        <f t="shared" si="45"/>
        <v>0</v>
      </c>
      <c r="N49" s="151">
        <f t="shared" si="39"/>
        <v>0</v>
      </c>
      <c r="O49" s="151">
        <f>H49+K49+N49</f>
        <v>0</v>
      </c>
      <c r="P49" s="144"/>
      <c r="Q49" s="145">
        <f t="shared" si="41"/>
        <v>0</v>
      </c>
    </row>
    <row r="50" spans="1:17" s="20" customFormat="1" ht="18" customHeight="1" x14ac:dyDescent="0.4">
      <c r="A50" s="19">
        <v>7</v>
      </c>
      <c r="B50" s="145">
        <f>B44</f>
        <v>10</v>
      </c>
      <c r="C50" s="151">
        <f t="shared" si="42"/>
        <v>0</v>
      </c>
      <c r="D50" s="151">
        <f t="shared" si="33"/>
        <v>0</v>
      </c>
      <c r="E50" s="143">
        <f>VLOOKUP(B40,別紙1!$A$436:$AS$439,25,FALSE)+VLOOKUP(B40,別紙1!$A$436:$AS$439,26,FALSE)+VLOOKUP(B40,別紙1!$A$436:$AS$439,27,FALSE)</f>
        <v>335</v>
      </c>
      <c r="F50" s="143">
        <f t="shared" si="34"/>
        <v>120</v>
      </c>
      <c r="G50" s="151">
        <f t="shared" si="43"/>
        <v>0</v>
      </c>
      <c r="H50" s="151">
        <f t="shared" si="35"/>
        <v>0</v>
      </c>
      <c r="I50" s="143">
        <f t="shared" si="46"/>
        <v>180</v>
      </c>
      <c r="J50" s="151">
        <f t="shared" si="44"/>
        <v>0</v>
      </c>
      <c r="K50" s="151">
        <f t="shared" si="37"/>
        <v>0</v>
      </c>
      <c r="L50" s="143">
        <f t="shared" si="38"/>
        <v>35</v>
      </c>
      <c r="M50" s="151">
        <f t="shared" si="45"/>
        <v>0</v>
      </c>
      <c r="N50" s="151">
        <f t="shared" si="39"/>
        <v>0</v>
      </c>
      <c r="O50" s="151">
        <f t="shared" ref="O50:O54" si="47">H50+K50+N50</f>
        <v>0</v>
      </c>
      <c r="P50" s="144"/>
      <c r="Q50" s="145">
        <f t="shared" si="41"/>
        <v>0</v>
      </c>
    </row>
    <row r="51" spans="1:17" s="20" customFormat="1" ht="18" customHeight="1" x14ac:dyDescent="0.4">
      <c r="A51" s="19">
        <v>8</v>
      </c>
      <c r="B51" s="145">
        <f>B44</f>
        <v>10</v>
      </c>
      <c r="C51" s="151">
        <f t="shared" si="42"/>
        <v>0</v>
      </c>
      <c r="D51" s="151">
        <f t="shared" si="33"/>
        <v>0</v>
      </c>
      <c r="E51" s="143">
        <f>VLOOKUP(B40,別紙1!$A$436:$AS$439,28,FALSE)+VLOOKUP(B40,別紙1!$A$436:$AS$439,29,FALSE)+VLOOKUP(B40,別紙1!$A$436:$AS$439,30,FALSE)</f>
        <v>357</v>
      </c>
      <c r="F51" s="143">
        <f t="shared" si="34"/>
        <v>120</v>
      </c>
      <c r="G51" s="151">
        <f t="shared" si="43"/>
        <v>0</v>
      </c>
      <c r="H51" s="151">
        <f t="shared" si="35"/>
        <v>0</v>
      </c>
      <c r="I51" s="143">
        <f t="shared" si="46"/>
        <v>180</v>
      </c>
      <c r="J51" s="151">
        <f t="shared" si="44"/>
        <v>0</v>
      </c>
      <c r="K51" s="151">
        <f t="shared" si="37"/>
        <v>0</v>
      </c>
      <c r="L51" s="143">
        <f t="shared" si="38"/>
        <v>57</v>
      </c>
      <c r="M51" s="151">
        <f t="shared" si="45"/>
        <v>0</v>
      </c>
      <c r="N51" s="151">
        <f t="shared" si="39"/>
        <v>0</v>
      </c>
      <c r="O51" s="151">
        <f t="shared" si="47"/>
        <v>0</v>
      </c>
      <c r="P51" s="144"/>
      <c r="Q51" s="145">
        <f t="shared" si="41"/>
        <v>0</v>
      </c>
    </row>
    <row r="52" spans="1:17" s="20" customFormat="1" ht="18" customHeight="1" x14ac:dyDescent="0.4">
      <c r="A52" s="19">
        <v>9</v>
      </c>
      <c r="B52" s="145">
        <f>B44</f>
        <v>10</v>
      </c>
      <c r="C52" s="151">
        <f t="shared" si="42"/>
        <v>0</v>
      </c>
      <c r="D52" s="151">
        <f t="shared" si="33"/>
        <v>0</v>
      </c>
      <c r="E52" s="143">
        <f>VLOOKUP(B40,別紙1!$A$436:$AS$439,31,FALSE)+VLOOKUP(B40,別紙1!$A$436:$AS$439,32,FALSE)+VLOOKUP(B40,別紙1!$A$436:$AS$439,33,FALSE)</f>
        <v>323</v>
      </c>
      <c r="F52" s="143">
        <f t="shared" si="34"/>
        <v>120</v>
      </c>
      <c r="G52" s="151">
        <f t="shared" si="43"/>
        <v>0</v>
      </c>
      <c r="H52" s="151">
        <f t="shared" si="35"/>
        <v>0</v>
      </c>
      <c r="I52" s="143">
        <f t="shared" si="46"/>
        <v>180</v>
      </c>
      <c r="J52" s="151">
        <f t="shared" si="44"/>
        <v>0</v>
      </c>
      <c r="K52" s="151">
        <f t="shared" si="37"/>
        <v>0</v>
      </c>
      <c r="L52" s="143">
        <f t="shared" si="38"/>
        <v>23</v>
      </c>
      <c r="M52" s="151">
        <f t="shared" si="45"/>
        <v>0</v>
      </c>
      <c r="N52" s="151">
        <f t="shared" si="39"/>
        <v>0</v>
      </c>
      <c r="O52" s="151">
        <f t="shared" si="47"/>
        <v>0</v>
      </c>
      <c r="P52" s="144"/>
      <c r="Q52" s="145">
        <f t="shared" si="41"/>
        <v>0</v>
      </c>
    </row>
    <row r="53" spans="1:17" s="20" customFormat="1" ht="18" customHeight="1" x14ac:dyDescent="0.4">
      <c r="A53" s="19">
        <v>10</v>
      </c>
      <c r="B53" s="145">
        <f>B44</f>
        <v>10</v>
      </c>
      <c r="C53" s="151">
        <f t="shared" si="42"/>
        <v>0</v>
      </c>
      <c r="D53" s="151">
        <f t="shared" si="33"/>
        <v>0</v>
      </c>
      <c r="E53" s="143">
        <f>VLOOKUP(B40,別紙1!$A$436:$AS$439,34,FALSE)+VLOOKUP(B40,別紙1!$A$436:$AS$439,35,FALSE)+VLOOKUP(B40,別紙1!$A$436:$AS$439,36,FALSE)</f>
        <v>279</v>
      </c>
      <c r="F53" s="143">
        <f t="shared" si="34"/>
        <v>120</v>
      </c>
      <c r="G53" s="151">
        <f t="shared" si="43"/>
        <v>0</v>
      </c>
      <c r="H53" s="151">
        <f t="shared" si="35"/>
        <v>0</v>
      </c>
      <c r="I53" s="143">
        <f t="shared" si="46"/>
        <v>159</v>
      </c>
      <c r="J53" s="151">
        <f t="shared" si="44"/>
        <v>0</v>
      </c>
      <c r="K53" s="151">
        <f t="shared" si="37"/>
        <v>0</v>
      </c>
      <c r="L53" s="143">
        <f t="shared" si="38"/>
        <v>0</v>
      </c>
      <c r="M53" s="151">
        <f t="shared" si="45"/>
        <v>0</v>
      </c>
      <c r="N53" s="151">
        <f t="shared" si="39"/>
        <v>0</v>
      </c>
      <c r="O53" s="151">
        <f t="shared" si="47"/>
        <v>0</v>
      </c>
      <c r="P53" s="144"/>
      <c r="Q53" s="145">
        <f t="shared" si="41"/>
        <v>0</v>
      </c>
    </row>
    <row r="54" spans="1:17" s="20" customFormat="1" ht="18" customHeight="1" x14ac:dyDescent="0.4">
      <c r="A54" s="19">
        <v>11</v>
      </c>
      <c r="B54" s="145">
        <f>B44</f>
        <v>10</v>
      </c>
      <c r="C54" s="151">
        <f t="shared" si="42"/>
        <v>0</v>
      </c>
      <c r="D54" s="151">
        <f t="shared" si="33"/>
        <v>0</v>
      </c>
      <c r="E54" s="143">
        <f>VLOOKUP(B40,別紙1!$A$436:$AS$439,37,FALSE)+VLOOKUP(B40,別紙1!$A$436:$AS$439,38,FALSE)+VLOOKUP(B40,別紙1!$A$436:$AS$439,39,FALSE)</f>
        <v>317</v>
      </c>
      <c r="F54" s="143">
        <f t="shared" si="34"/>
        <v>120</v>
      </c>
      <c r="G54" s="151">
        <f t="shared" si="43"/>
        <v>0</v>
      </c>
      <c r="H54" s="151">
        <f t="shared" si="35"/>
        <v>0</v>
      </c>
      <c r="I54" s="143">
        <f t="shared" si="46"/>
        <v>180</v>
      </c>
      <c r="J54" s="151">
        <f t="shared" si="44"/>
        <v>0</v>
      </c>
      <c r="K54" s="151">
        <f t="shared" si="37"/>
        <v>0</v>
      </c>
      <c r="L54" s="143">
        <f t="shared" si="38"/>
        <v>17</v>
      </c>
      <c r="M54" s="151">
        <f t="shared" si="45"/>
        <v>0</v>
      </c>
      <c r="N54" s="151">
        <f t="shared" si="39"/>
        <v>0</v>
      </c>
      <c r="O54" s="151">
        <f t="shared" si="47"/>
        <v>0</v>
      </c>
      <c r="P54" s="144"/>
      <c r="Q54" s="145">
        <f t="shared" si="41"/>
        <v>0</v>
      </c>
    </row>
    <row r="55" spans="1:17" s="20" customFormat="1" ht="18" customHeight="1" thickBot="1" x14ac:dyDescent="0.45">
      <c r="A55" s="19">
        <v>12</v>
      </c>
      <c r="B55" s="145">
        <f>B44</f>
        <v>10</v>
      </c>
      <c r="C55" s="151">
        <f t="shared" si="42"/>
        <v>0</v>
      </c>
      <c r="D55" s="151">
        <f t="shared" si="33"/>
        <v>0</v>
      </c>
      <c r="E55" s="143">
        <f>VLOOKUP(B40,別紙1!$A$436:$AS$439,40,FALSE)+VLOOKUP(B40,別紙1!$A$436:$AS$439,41,FALSE)+VLOOKUP(B40,別紙1!$A$436:$AS$439,42,FALSE)</f>
        <v>298</v>
      </c>
      <c r="F55" s="143">
        <f t="shared" si="34"/>
        <v>120</v>
      </c>
      <c r="G55" s="151">
        <f t="shared" si="43"/>
        <v>0</v>
      </c>
      <c r="H55" s="198">
        <f t="shared" si="35"/>
        <v>0</v>
      </c>
      <c r="I55" s="143">
        <f t="shared" si="46"/>
        <v>178</v>
      </c>
      <c r="J55" s="151">
        <f t="shared" si="44"/>
        <v>0</v>
      </c>
      <c r="K55" s="198">
        <f t="shared" si="37"/>
        <v>0</v>
      </c>
      <c r="L55" s="143">
        <f t="shared" si="38"/>
        <v>0</v>
      </c>
      <c r="M55" s="151">
        <f t="shared" si="45"/>
        <v>0</v>
      </c>
      <c r="N55" s="198">
        <f t="shared" si="39"/>
        <v>0</v>
      </c>
      <c r="O55" s="151">
        <f>H55+K55+N55</f>
        <v>0</v>
      </c>
      <c r="P55" s="144"/>
      <c r="Q55" s="145">
        <f t="shared" si="41"/>
        <v>0</v>
      </c>
    </row>
    <row r="56" spans="1:17" s="20" customFormat="1" ht="18" customHeight="1" thickBot="1" x14ac:dyDescent="0.45">
      <c r="A56" s="19" t="s">
        <v>9</v>
      </c>
      <c r="B56" s="146"/>
      <c r="C56" s="147"/>
      <c r="D56" s="197">
        <f t="shared" ref="D56:F56" si="48">SUM(D44:D55)</f>
        <v>0</v>
      </c>
      <c r="E56" s="149">
        <f t="shared" si="48"/>
        <v>4304</v>
      </c>
      <c r="F56" s="149">
        <f t="shared" si="48"/>
        <v>1440</v>
      </c>
      <c r="G56" s="147"/>
      <c r="H56" s="197">
        <f>SUM(H44:H55)</f>
        <v>0</v>
      </c>
      <c r="I56" s="149">
        <f t="shared" ref="I56" si="49">SUM(I44:I55)</f>
        <v>2137</v>
      </c>
      <c r="J56" s="147"/>
      <c r="K56" s="197">
        <f>SUM(K44:K55)</f>
        <v>0</v>
      </c>
      <c r="L56" s="149">
        <f t="shared" ref="L56" si="50">SUM(L44:L55)</f>
        <v>727</v>
      </c>
      <c r="M56" s="147"/>
      <c r="N56" s="197">
        <f>SUM(N44:N55)</f>
        <v>0</v>
      </c>
      <c r="O56" s="199">
        <f>SUM(O44:O55)</f>
        <v>0</v>
      </c>
      <c r="P56" s="150">
        <f>SUM(P44:P55)</f>
        <v>0</v>
      </c>
      <c r="Q56" s="148">
        <f>IF(SUM(Q44:Q55)="","",SUM(Q44:Q55))</f>
        <v>0</v>
      </c>
    </row>
    <row r="57" spans="1:17" ht="78" customHeight="1" x14ac:dyDescent="0.4">
      <c r="A57" s="444" t="s">
        <v>377</v>
      </c>
      <c r="B57" s="445"/>
      <c r="C57" s="445"/>
      <c r="D57" s="445"/>
      <c r="E57" s="446"/>
      <c r="F57" s="446"/>
      <c r="G57" s="446"/>
      <c r="H57" s="445"/>
      <c r="I57" s="446"/>
      <c r="J57" s="446"/>
      <c r="K57" s="445"/>
      <c r="L57" s="446"/>
      <c r="M57" s="446"/>
      <c r="N57" s="445"/>
      <c r="O57" s="445"/>
      <c r="P57" s="445"/>
      <c r="Q57" s="445"/>
    </row>
    <row r="58" spans="1:17" ht="78" customHeight="1" x14ac:dyDescent="0.4">
      <c r="A58" s="447" t="s">
        <v>22</v>
      </c>
      <c r="B58" s="447"/>
      <c r="C58" s="447"/>
      <c r="D58" s="447"/>
      <c r="E58" s="447"/>
      <c r="F58" s="447"/>
      <c r="G58" s="447"/>
      <c r="H58" s="447"/>
      <c r="I58" s="447"/>
      <c r="J58" s="447"/>
      <c r="K58" s="447"/>
      <c r="L58" s="447"/>
      <c r="M58" s="447"/>
      <c r="N58" s="447"/>
      <c r="O58" s="447"/>
      <c r="P58" s="447"/>
      <c r="Q58" s="447"/>
    </row>
    <row r="59" spans="1:17" ht="13.5" customHeight="1" x14ac:dyDescent="0.4">
      <c r="A59" s="11" t="s">
        <v>12</v>
      </c>
      <c r="B59" s="15">
        <f>B40+1</f>
        <v>4</v>
      </c>
      <c r="C59" s="11" t="s">
        <v>13</v>
      </c>
      <c r="D59" s="13" t="str">
        <f>VLOOKUP(B59,別紙1!$A$436:$AS$439,3,FALSE)</f>
        <v>馬場処理施設</v>
      </c>
      <c r="Q59" s="142" t="str">
        <f>VLOOKUP(B59,別紙1!$A$436:$AS$439,5,FALSE)</f>
        <v>従量電灯Ｃ</v>
      </c>
    </row>
    <row r="60" spans="1:17" s="11" customFormat="1" ht="20.25" customHeight="1" x14ac:dyDescent="0.4">
      <c r="A60" s="435" t="s">
        <v>14</v>
      </c>
      <c r="B60" s="443" t="s">
        <v>3</v>
      </c>
      <c r="C60" s="443"/>
      <c r="D60" s="443"/>
      <c r="E60" s="438" t="s">
        <v>4</v>
      </c>
      <c r="F60" s="439"/>
      <c r="G60" s="439"/>
      <c r="H60" s="439"/>
      <c r="I60" s="439"/>
      <c r="J60" s="439"/>
      <c r="K60" s="439"/>
      <c r="L60" s="439"/>
      <c r="M60" s="439"/>
      <c r="N60" s="439"/>
      <c r="O60" s="440"/>
      <c r="P60" s="426" t="s">
        <v>106</v>
      </c>
      <c r="Q60" s="435" t="s">
        <v>354</v>
      </c>
    </row>
    <row r="61" spans="1:17" s="11" customFormat="1" ht="60" x14ac:dyDescent="0.4">
      <c r="A61" s="436"/>
      <c r="B61" s="305" t="s">
        <v>26</v>
      </c>
      <c r="C61" s="305" t="s">
        <v>107</v>
      </c>
      <c r="D61" s="305" t="s">
        <v>27</v>
      </c>
      <c r="E61" s="16" t="s">
        <v>349</v>
      </c>
      <c r="F61" s="17" t="s">
        <v>108</v>
      </c>
      <c r="G61" s="17" t="s">
        <v>350</v>
      </c>
      <c r="H61" s="16" t="s">
        <v>28</v>
      </c>
      <c r="I61" s="17" t="s">
        <v>126</v>
      </c>
      <c r="J61" s="17" t="s">
        <v>352</v>
      </c>
      <c r="K61" s="16" t="s">
        <v>29</v>
      </c>
      <c r="L61" s="17" t="s">
        <v>127</v>
      </c>
      <c r="M61" s="17" t="s">
        <v>128</v>
      </c>
      <c r="N61" s="16" t="s">
        <v>30</v>
      </c>
      <c r="O61" s="306" t="s">
        <v>353</v>
      </c>
      <c r="P61" s="441"/>
      <c r="Q61" s="436"/>
    </row>
    <row r="62" spans="1:17" s="18" customFormat="1" ht="22.5" x14ac:dyDescent="0.4">
      <c r="A62" s="442"/>
      <c r="B62" s="12" t="s">
        <v>31</v>
      </c>
      <c r="C62" s="12" t="s">
        <v>32</v>
      </c>
      <c r="D62" s="12" t="s">
        <v>6</v>
      </c>
      <c r="E62" s="12" t="s">
        <v>20</v>
      </c>
      <c r="F62" s="12" t="s">
        <v>20</v>
      </c>
      <c r="G62" s="12" t="s">
        <v>8</v>
      </c>
      <c r="H62" s="12" t="s">
        <v>8</v>
      </c>
      <c r="I62" s="12" t="s">
        <v>20</v>
      </c>
      <c r="J62" s="12" t="s">
        <v>8</v>
      </c>
      <c r="K62" s="12" t="s">
        <v>8</v>
      </c>
      <c r="L62" s="12" t="s">
        <v>20</v>
      </c>
      <c r="M62" s="12" t="s">
        <v>8</v>
      </c>
      <c r="N62" s="12" t="s">
        <v>8</v>
      </c>
      <c r="O62" s="12" t="s">
        <v>8</v>
      </c>
      <c r="P62" s="4" t="s">
        <v>43</v>
      </c>
      <c r="Q62" s="12" t="s">
        <v>8</v>
      </c>
    </row>
    <row r="63" spans="1:17" s="20" customFormat="1" ht="18" customHeight="1" x14ac:dyDescent="0.4">
      <c r="A63" s="19">
        <v>1</v>
      </c>
      <c r="B63" s="143">
        <f>VLOOKUP(B59,別紙1!$A$436:$AS$439,6,FALSE)</f>
        <v>10</v>
      </c>
      <c r="C63" s="151">
        <f>内訳書!$C$10</f>
        <v>0</v>
      </c>
      <c r="D63" s="151">
        <f>IF(E63=0,ROUNDDOWN(C63*B63/2,2),ROUNDDOWN(C63*B63,2))</f>
        <v>0</v>
      </c>
      <c r="E63" s="143">
        <f>VLOOKUP(B59,別紙1!$A$436:$AS$439,7,FALSE)+VLOOKUP(B59,別紙1!$A$436:$AS$439,8,FALSE)+VLOOKUP(B59,別紙1!$A$436:$AS$439,9,FALSE)</f>
        <v>288</v>
      </c>
      <c r="F63" s="143">
        <f>IF(E63&lt;120,E63,120)</f>
        <v>120</v>
      </c>
      <c r="G63" s="151">
        <f>内訳書!$D$10</f>
        <v>0</v>
      </c>
      <c r="H63" s="151">
        <f>ROUNDDOWN(F63*G63,2)</f>
        <v>0</v>
      </c>
      <c r="I63" s="143">
        <f>IF(E63&lt;=300,IF(E63&lt;120,0,E63-120),180)</f>
        <v>168</v>
      </c>
      <c r="J63" s="151">
        <f>内訳書!$E$10</f>
        <v>0</v>
      </c>
      <c r="K63" s="151">
        <f>ROUNDDOWN(I63*J63,2)</f>
        <v>0</v>
      </c>
      <c r="L63" s="143">
        <f>IF(E63&lt;300,0,E63-300)</f>
        <v>0</v>
      </c>
      <c r="M63" s="151">
        <f>内訳書!$F$10</f>
        <v>0</v>
      </c>
      <c r="N63" s="151">
        <f>ROUNDDOWN(L63*M63,2)</f>
        <v>0</v>
      </c>
      <c r="O63" s="151">
        <f>H63+K63+N63</f>
        <v>0</v>
      </c>
      <c r="P63" s="144"/>
      <c r="Q63" s="145">
        <f>ROUNDDOWN(D63+O63+P63,0)</f>
        <v>0</v>
      </c>
    </row>
    <row r="64" spans="1:17" s="20" customFormat="1" ht="18" customHeight="1" x14ac:dyDescent="0.4">
      <c r="A64" s="19">
        <v>2</v>
      </c>
      <c r="B64" s="145">
        <f>B63</f>
        <v>10</v>
      </c>
      <c r="C64" s="151">
        <f>C63</f>
        <v>0</v>
      </c>
      <c r="D64" s="151">
        <f t="shared" ref="D64:D74" si="51">IF(E64=0,ROUNDDOWN(C64*B64/2,2),ROUNDDOWN(C64*B64,2))</f>
        <v>0</v>
      </c>
      <c r="E64" s="143">
        <f>VLOOKUP(B59,別紙1!$A$436:$AS$439,10,FALSE)+VLOOKUP(B59,別紙1!$A$436:$AS$439,11,FALSE)+VLOOKUP(B59,別紙1!$A$436:$AS$439,12,FALSE)</f>
        <v>308</v>
      </c>
      <c r="F64" s="143">
        <f t="shared" ref="F64:F74" si="52">IF(E64&lt;120,E64,120)</f>
        <v>120</v>
      </c>
      <c r="G64" s="151">
        <f>G63</f>
        <v>0</v>
      </c>
      <c r="H64" s="151">
        <f t="shared" ref="H64:H74" si="53">ROUNDDOWN(F64*G64,2)</f>
        <v>0</v>
      </c>
      <c r="I64" s="143">
        <f t="shared" ref="I64" si="54">IF(E64&lt;=300,IF(E64&lt;120,0,E64-120),180)</f>
        <v>180</v>
      </c>
      <c r="J64" s="151">
        <f>J63</f>
        <v>0</v>
      </c>
      <c r="K64" s="151">
        <f t="shared" ref="K64:K74" si="55">ROUNDDOWN(I64*J64,2)</f>
        <v>0</v>
      </c>
      <c r="L64" s="143">
        <f t="shared" ref="L64:L74" si="56">IF(E64&lt;300,0,E64-300)</f>
        <v>8</v>
      </c>
      <c r="M64" s="151">
        <f>M63</f>
        <v>0</v>
      </c>
      <c r="N64" s="151">
        <f t="shared" ref="N64:N74" si="57">ROUNDDOWN(L64*M64,2)</f>
        <v>0</v>
      </c>
      <c r="O64" s="151">
        <f t="shared" ref="O64:O67" si="58">H64+K64+N64</f>
        <v>0</v>
      </c>
      <c r="P64" s="144"/>
      <c r="Q64" s="145">
        <f t="shared" ref="Q64:Q74" si="59">ROUNDDOWN(D64+O64+P64,0)</f>
        <v>0</v>
      </c>
    </row>
    <row r="65" spans="1:17" s="20" customFormat="1" ht="18" customHeight="1" x14ac:dyDescent="0.4">
      <c r="A65" s="19">
        <v>3</v>
      </c>
      <c r="B65" s="145">
        <f>B63</f>
        <v>10</v>
      </c>
      <c r="C65" s="151">
        <f t="shared" ref="C65:C74" si="60">C64</f>
        <v>0</v>
      </c>
      <c r="D65" s="151">
        <f t="shared" si="51"/>
        <v>0</v>
      </c>
      <c r="E65" s="143">
        <f>VLOOKUP(B59,別紙1!$A$436:$AS$439,13,FALSE)+VLOOKUP(B59,別紙1!$A$436:$AS$439,14,FALSE)+VLOOKUP(B59,別紙1!$A$436:$AS$439,15,FALSE)</f>
        <v>324</v>
      </c>
      <c r="F65" s="143">
        <f t="shared" si="52"/>
        <v>120</v>
      </c>
      <c r="G65" s="151">
        <f t="shared" ref="G65:G74" si="61">G64</f>
        <v>0</v>
      </c>
      <c r="H65" s="151">
        <f t="shared" si="53"/>
        <v>0</v>
      </c>
      <c r="I65" s="143">
        <f>IF(E65&lt;=300,IF(E65&lt;120,0,E65-120),180)</f>
        <v>180</v>
      </c>
      <c r="J65" s="151">
        <f t="shared" ref="J65:J74" si="62">J64</f>
        <v>0</v>
      </c>
      <c r="K65" s="151">
        <f t="shared" si="55"/>
        <v>0</v>
      </c>
      <c r="L65" s="143">
        <f t="shared" si="56"/>
        <v>24</v>
      </c>
      <c r="M65" s="151">
        <f t="shared" ref="M65:M74" si="63">M64</f>
        <v>0</v>
      </c>
      <c r="N65" s="151">
        <f t="shared" si="57"/>
        <v>0</v>
      </c>
      <c r="O65" s="151">
        <f t="shared" si="58"/>
        <v>0</v>
      </c>
      <c r="P65" s="144"/>
      <c r="Q65" s="145">
        <f t="shared" si="59"/>
        <v>0</v>
      </c>
    </row>
    <row r="66" spans="1:17" s="20" customFormat="1" ht="18" customHeight="1" x14ac:dyDescent="0.4">
      <c r="A66" s="19">
        <v>4</v>
      </c>
      <c r="B66" s="145">
        <f>B63</f>
        <v>10</v>
      </c>
      <c r="C66" s="151">
        <f t="shared" si="60"/>
        <v>0</v>
      </c>
      <c r="D66" s="151">
        <f t="shared" si="51"/>
        <v>0</v>
      </c>
      <c r="E66" s="143">
        <f>VLOOKUP(B59,別紙1!$A$436:$AS$439,16,FALSE)+VLOOKUP(B59,別紙1!$A$436:$AS$439,17,FALSE)+VLOOKUP(B59,別紙1!$A$436:$AS$439,18,FALSE)</f>
        <v>323</v>
      </c>
      <c r="F66" s="143">
        <f t="shared" si="52"/>
        <v>120</v>
      </c>
      <c r="G66" s="151">
        <f t="shared" si="61"/>
        <v>0</v>
      </c>
      <c r="H66" s="151">
        <f t="shared" si="53"/>
        <v>0</v>
      </c>
      <c r="I66" s="143">
        <f t="shared" ref="I66:I74" si="64">IF(E66&lt;=300,IF(E66&lt;120,0,E66-120),180)</f>
        <v>180</v>
      </c>
      <c r="J66" s="151">
        <f t="shared" si="62"/>
        <v>0</v>
      </c>
      <c r="K66" s="151">
        <f t="shared" si="55"/>
        <v>0</v>
      </c>
      <c r="L66" s="143">
        <f t="shared" si="56"/>
        <v>23</v>
      </c>
      <c r="M66" s="151">
        <f t="shared" si="63"/>
        <v>0</v>
      </c>
      <c r="N66" s="151">
        <f t="shared" si="57"/>
        <v>0</v>
      </c>
      <c r="O66" s="151">
        <f t="shared" si="58"/>
        <v>0</v>
      </c>
      <c r="P66" s="144"/>
      <c r="Q66" s="145">
        <f t="shared" si="59"/>
        <v>0</v>
      </c>
    </row>
    <row r="67" spans="1:17" s="20" customFormat="1" ht="18" customHeight="1" x14ac:dyDescent="0.4">
      <c r="A67" s="19">
        <v>5</v>
      </c>
      <c r="B67" s="145">
        <f>B63</f>
        <v>10</v>
      </c>
      <c r="C67" s="151">
        <f t="shared" si="60"/>
        <v>0</v>
      </c>
      <c r="D67" s="151">
        <f t="shared" si="51"/>
        <v>0</v>
      </c>
      <c r="E67" s="143">
        <f>VLOOKUP(B59,別紙1!$A$436:$AS$439,19,FALSE)+VLOOKUP(B59,別紙1!$A$436:$AS$439,20,FALSE)+VLOOKUP(B59,別紙1!$A$436:$AS$439,21,FALSE)</f>
        <v>325</v>
      </c>
      <c r="F67" s="143">
        <f t="shared" si="52"/>
        <v>120</v>
      </c>
      <c r="G67" s="151">
        <f t="shared" si="61"/>
        <v>0</v>
      </c>
      <c r="H67" s="151">
        <f t="shared" si="53"/>
        <v>0</v>
      </c>
      <c r="I67" s="143">
        <f t="shared" si="64"/>
        <v>180</v>
      </c>
      <c r="J67" s="151">
        <f t="shared" si="62"/>
        <v>0</v>
      </c>
      <c r="K67" s="151">
        <f t="shared" si="55"/>
        <v>0</v>
      </c>
      <c r="L67" s="143">
        <f t="shared" si="56"/>
        <v>25</v>
      </c>
      <c r="M67" s="151">
        <f t="shared" si="63"/>
        <v>0</v>
      </c>
      <c r="N67" s="151">
        <f t="shared" si="57"/>
        <v>0</v>
      </c>
      <c r="O67" s="151">
        <f t="shared" si="58"/>
        <v>0</v>
      </c>
      <c r="P67" s="144"/>
      <c r="Q67" s="145">
        <f t="shared" si="59"/>
        <v>0</v>
      </c>
    </row>
    <row r="68" spans="1:17" s="20" customFormat="1" ht="18" customHeight="1" x14ac:dyDescent="0.4">
      <c r="A68" s="19">
        <v>6</v>
      </c>
      <c r="B68" s="145">
        <f>B63</f>
        <v>10</v>
      </c>
      <c r="C68" s="151">
        <f t="shared" si="60"/>
        <v>0</v>
      </c>
      <c r="D68" s="151">
        <f t="shared" si="51"/>
        <v>0</v>
      </c>
      <c r="E68" s="143">
        <f>VLOOKUP(B59,別紙1!$A$436:$AS$439,22,FALSE)+VLOOKUP(B59,別紙1!$A$436:$AS$439,23,FALSE)+VLOOKUP(B59,別紙1!$A$436:$AS$439,24,FALSE)</f>
        <v>339</v>
      </c>
      <c r="F68" s="143">
        <f t="shared" si="52"/>
        <v>120</v>
      </c>
      <c r="G68" s="151">
        <f t="shared" si="61"/>
        <v>0</v>
      </c>
      <c r="H68" s="151">
        <f t="shared" si="53"/>
        <v>0</v>
      </c>
      <c r="I68" s="143">
        <f t="shared" si="64"/>
        <v>180</v>
      </c>
      <c r="J68" s="151">
        <f t="shared" si="62"/>
        <v>0</v>
      </c>
      <c r="K68" s="151">
        <f t="shared" si="55"/>
        <v>0</v>
      </c>
      <c r="L68" s="143">
        <f t="shared" si="56"/>
        <v>39</v>
      </c>
      <c r="M68" s="151">
        <f t="shared" si="63"/>
        <v>0</v>
      </c>
      <c r="N68" s="151">
        <f t="shared" si="57"/>
        <v>0</v>
      </c>
      <c r="O68" s="151">
        <f>H68+K68+N68</f>
        <v>0</v>
      </c>
      <c r="P68" s="144"/>
      <c r="Q68" s="145">
        <f t="shared" si="59"/>
        <v>0</v>
      </c>
    </row>
    <row r="69" spans="1:17" s="20" customFormat="1" ht="18" customHeight="1" x14ac:dyDescent="0.4">
      <c r="A69" s="19">
        <v>7</v>
      </c>
      <c r="B69" s="145">
        <f>B63</f>
        <v>10</v>
      </c>
      <c r="C69" s="151">
        <f t="shared" si="60"/>
        <v>0</v>
      </c>
      <c r="D69" s="151">
        <f t="shared" si="51"/>
        <v>0</v>
      </c>
      <c r="E69" s="143">
        <f>VLOOKUP(B59,別紙1!$A$436:$AS$439,25,FALSE)+VLOOKUP(B59,別紙1!$A$436:$AS$439,26,FALSE)+VLOOKUP(B59,別紙1!$A$436:$AS$439,27,FALSE)</f>
        <v>388</v>
      </c>
      <c r="F69" s="143">
        <f t="shared" si="52"/>
        <v>120</v>
      </c>
      <c r="G69" s="151">
        <f t="shared" si="61"/>
        <v>0</v>
      </c>
      <c r="H69" s="151">
        <f t="shared" si="53"/>
        <v>0</v>
      </c>
      <c r="I69" s="143">
        <f t="shared" si="64"/>
        <v>180</v>
      </c>
      <c r="J69" s="151">
        <f t="shared" si="62"/>
        <v>0</v>
      </c>
      <c r="K69" s="151">
        <f t="shared" si="55"/>
        <v>0</v>
      </c>
      <c r="L69" s="143">
        <f t="shared" si="56"/>
        <v>88</v>
      </c>
      <c r="M69" s="151">
        <f t="shared" si="63"/>
        <v>0</v>
      </c>
      <c r="N69" s="151">
        <f t="shared" si="57"/>
        <v>0</v>
      </c>
      <c r="O69" s="151">
        <f t="shared" ref="O69:O73" si="65">H69+K69+N69</f>
        <v>0</v>
      </c>
      <c r="P69" s="144"/>
      <c r="Q69" s="145">
        <f t="shared" si="59"/>
        <v>0</v>
      </c>
    </row>
    <row r="70" spans="1:17" s="20" customFormat="1" ht="18" customHeight="1" x14ac:dyDescent="0.4">
      <c r="A70" s="19">
        <v>8</v>
      </c>
      <c r="B70" s="145">
        <f>B63</f>
        <v>10</v>
      </c>
      <c r="C70" s="151">
        <f t="shared" si="60"/>
        <v>0</v>
      </c>
      <c r="D70" s="151">
        <f t="shared" si="51"/>
        <v>0</v>
      </c>
      <c r="E70" s="143">
        <f>VLOOKUP(B59,別紙1!$A$436:$AS$439,28,FALSE)+VLOOKUP(B59,別紙1!$A$436:$AS$439,29,FALSE)+VLOOKUP(B59,別紙1!$A$436:$AS$439,30,FALSE)</f>
        <v>494</v>
      </c>
      <c r="F70" s="143">
        <f t="shared" si="52"/>
        <v>120</v>
      </c>
      <c r="G70" s="151">
        <f t="shared" si="61"/>
        <v>0</v>
      </c>
      <c r="H70" s="151">
        <f t="shared" si="53"/>
        <v>0</v>
      </c>
      <c r="I70" s="143">
        <f t="shared" si="64"/>
        <v>180</v>
      </c>
      <c r="J70" s="151">
        <f t="shared" si="62"/>
        <v>0</v>
      </c>
      <c r="K70" s="151">
        <f t="shared" si="55"/>
        <v>0</v>
      </c>
      <c r="L70" s="143">
        <f t="shared" si="56"/>
        <v>194</v>
      </c>
      <c r="M70" s="151">
        <f t="shared" si="63"/>
        <v>0</v>
      </c>
      <c r="N70" s="151">
        <f t="shared" si="57"/>
        <v>0</v>
      </c>
      <c r="O70" s="151">
        <f t="shared" si="65"/>
        <v>0</v>
      </c>
      <c r="P70" s="144"/>
      <c r="Q70" s="145">
        <f t="shared" si="59"/>
        <v>0</v>
      </c>
    </row>
    <row r="71" spans="1:17" s="20" customFormat="1" ht="18" customHeight="1" x14ac:dyDescent="0.4">
      <c r="A71" s="19">
        <v>9</v>
      </c>
      <c r="B71" s="145">
        <f>B63</f>
        <v>10</v>
      </c>
      <c r="C71" s="151">
        <f t="shared" si="60"/>
        <v>0</v>
      </c>
      <c r="D71" s="151">
        <f t="shared" si="51"/>
        <v>0</v>
      </c>
      <c r="E71" s="143">
        <f>VLOOKUP(B59,別紙1!$A$436:$AS$439,31,FALSE)+VLOOKUP(B59,別紙1!$A$436:$AS$439,32,FALSE)+VLOOKUP(B59,別紙1!$A$436:$AS$439,33,FALSE)</f>
        <v>493</v>
      </c>
      <c r="F71" s="143">
        <f t="shared" si="52"/>
        <v>120</v>
      </c>
      <c r="G71" s="151">
        <f t="shared" si="61"/>
        <v>0</v>
      </c>
      <c r="H71" s="151">
        <f t="shared" si="53"/>
        <v>0</v>
      </c>
      <c r="I71" s="143">
        <f t="shared" si="64"/>
        <v>180</v>
      </c>
      <c r="J71" s="151">
        <f t="shared" si="62"/>
        <v>0</v>
      </c>
      <c r="K71" s="151">
        <f t="shared" si="55"/>
        <v>0</v>
      </c>
      <c r="L71" s="143">
        <f t="shared" si="56"/>
        <v>193</v>
      </c>
      <c r="M71" s="151">
        <f t="shared" si="63"/>
        <v>0</v>
      </c>
      <c r="N71" s="151">
        <f t="shared" si="57"/>
        <v>0</v>
      </c>
      <c r="O71" s="151">
        <f t="shared" si="65"/>
        <v>0</v>
      </c>
      <c r="P71" s="144"/>
      <c r="Q71" s="145">
        <f t="shared" si="59"/>
        <v>0</v>
      </c>
    </row>
    <row r="72" spans="1:17" s="20" customFormat="1" ht="18" customHeight="1" x14ac:dyDescent="0.4">
      <c r="A72" s="19">
        <v>10</v>
      </c>
      <c r="B72" s="145">
        <f>B63</f>
        <v>10</v>
      </c>
      <c r="C72" s="151">
        <f t="shared" si="60"/>
        <v>0</v>
      </c>
      <c r="D72" s="151">
        <f t="shared" si="51"/>
        <v>0</v>
      </c>
      <c r="E72" s="143">
        <f>VLOOKUP(B59,別紙1!$A$436:$AS$439,34,FALSE)+VLOOKUP(B59,別紙1!$A$436:$AS$439,35,FALSE)+VLOOKUP(B59,別紙1!$A$436:$AS$439,36,FALSE)</f>
        <v>381</v>
      </c>
      <c r="F72" s="143">
        <f t="shared" si="52"/>
        <v>120</v>
      </c>
      <c r="G72" s="151">
        <f t="shared" si="61"/>
        <v>0</v>
      </c>
      <c r="H72" s="151">
        <f t="shared" si="53"/>
        <v>0</v>
      </c>
      <c r="I72" s="143">
        <f t="shared" si="64"/>
        <v>180</v>
      </c>
      <c r="J72" s="151">
        <f t="shared" si="62"/>
        <v>0</v>
      </c>
      <c r="K72" s="151">
        <f t="shared" si="55"/>
        <v>0</v>
      </c>
      <c r="L72" s="143">
        <f t="shared" si="56"/>
        <v>81</v>
      </c>
      <c r="M72" s="151">
        <f t="shared" si="63"/>
        <v>0</v>
      </c>
      <c r="N72" s="151">
        <f t="shared" si="57"/>
        <v>0</v>
      </c>
      <c r="O72" s="151">
        <f t="shared" si="65"/>
        <v>0</v>
      </c>
      <c r="P72" s="144"/>
      <c r="Q72" s="145">
        <f t="shared" si="59"/>
        <v>0</v>
      </c>
    </row>
    <row r="73" spans="1:17" s="20" customFormat="1" ht="18" customHeight="1" x14ac:dyDescent="0.4">
      <c r="A73" s="19">
        <v>11</v>
      </c>
      <c r="B73" s="145">
        <f>B63</f>
        <v>10</v>
      </c>
      <c r="C73" s="151">
        <f t="shared" si="60"/>
        <v>0</v>
      </c>
      <c r="D73" s="151">
        <f t="shared" si="51"/>
        <v>0</v>
      </c>
      <c r="E73" s="143">
        <f>VLOOKUP(B59,別紙1!$A$436:$AS$439,37,FALSE)+VLOOKUP(B59,別紙1!$A$436:$AS$439,38,FALSE)+VLOOKUP(B59,別紙1!$A$436:$AS$439,39,FALSE)</f>
        <v>308</v>
      </c>
      <c r="F73" s="143">
        <f t="shared" si="52"/>
        <v>120</v>
      </c>
      <c r="G73" s="151">
        <f t="shared" si="61"/>
        <v>0</v>
      </c>
      <c r="H73" s="151">
        <f t="shared" si="53"/>
        <v>0</v>
      </c>
      <c r="I73" s="143">
        <f t="shared" si="64"/>
        <v>180</v>
      </c>
      <c r="J73" s="151">
        <f t="shared" si="62"/>
        <v>0</v>
      </c>
      <c r="K73" s="151">
        <f t="shared" si="55"/>
        <v>0</v>
      </c>
      <c r="L73" s="143">
        <f t="shared" si="56"/>
        <v>8</v>
      </c>
      <c r="M73" s="151">
        <f t="shared" si="63"/>
        <v>0</v>
      </c>
      <c r="N73" s="151">
        <f t="shared" si="57"/>
        <v>0</v>
      </c>
      <c r="O73" s="151">
        <f t="shared" si="65"/>
        <v>0</v>
      </c>
      <c r="P73" s="144"/>
      <c r="Q73" s="145">
        <f t="shared" si="59"/>
        <v>0</v>
      </c>
    </row>
    <row r="74" spans="1:17" s="20" customFormat="1" ht="18" customHeight="1" thickBot="1" x14ac:dyDescent="0.45">
      <c r="A74" s="19">
        <v>12</v>
      </c>
      <c r="B74" s="145">
        <f>B63</f>
        <v>10</v>
      </c>
      <c r="C74" s="151">
        <f t="shared" si="60"/>
        <v>0</v>
      </c>
      <c r="D74" s="151">
        <f t="shared" si="51"/>
        <v>0</v>
      </c>
      <c r="E74" s="143">
        <f>VLOOKUP(B59,別紙1!$A$436:$AS$439,40,FALSE)+VLOOKUP(B59,別紙1!$A$436:$AS$439,41,FALSE)+VLOOKUP(B59,別紙1!$A$436:$AS$439,42,FALSE)</f>
        <v>282</v>
      </c>
      <c r="F74" s="143">
        <f t="shared" si="52"/>
        <v>120</v>
      </c>
      <c r="G74" s="151">
        <f t="shared" si="61"/>
        <v>0</v>
      </c>
      <c r="H74" s="198">
        <f t="shared" si="53"/>
        <v>0</v>
      </c>
      <c r="I74" s="143">
        <f t="shared" si="64"/>
        <v>162</v>
      </c>
      <c r="J74" s="151">
        <f t="shared" si="62"/>
        <v>0</v>
      </c>
      <c r="K74" s="198">
        <f t="shared" si="55"/>
        <v>0</v>
      </c>
      <c r="L74" s="143">
        <f t="shared" si="56"/>
        <v>0</v>
      </c>
      <c r="M74" s="151">
        <f t="shared" si="63"/>
        <v>0</v>
      </c>
      <c r="N74" s="198">
        <f t="shared" si="57"/>
        <v>0</v>
      </c>
      <c r="O74" s="151">
        <f>H74+K74+N74</f>
        <v>0</v>
      </c>
      <c r="P74" s="144"/>
      <c r="Q74" s="145">
        <f t="shared" si="59"/>
        <v>0</v>
      </c>
    </row>
    <row r="75" spans="1:17" s="20" customFormat="1" ht="18" customHeight="1" thickBot="1" x14ac:dyDescent="0.45">
      <c r="A75" s="19" t="s">
        <v>9</v>
      </c>
      <c r="B75" s="146"/>
      <c r="C75" s="147"/>
      <c r="D75" s="197">
        <f t="shared" ref="D75:F75" si="66">SUM(D63:D74)</f>
        <v>0</v>
      </c>
      <c r="E75" s="149">
        <f t="shared" si="66"/>
        <v>4253</v>
      </c>
      <c r="F75" s="149">
        <f t="shared" si="66"/>
        <v>1440</v>
      </c>
      <c r="G75" s="147"/>
      <c r="H75" s="197">
        <f>SUM(H63:H74)</f>
        <v>0</v>
      </c>
      <c r="I75" s="149">
        <f t="shared" ref="I75" si="67">SUM(I63:I74)</f>
        <v>2130</v>
      </c>
      <c r="J75" s="147"/>
      <c r="K75" s="197">
        <f>SUM(K63:K74)</f>
        <v>0</v>
      </c>
      <c r="L75" s="149">
        <f t="shared" ref="L75" si="68">SUM(L63:L74)</f>
        <v>683</v>
      </c>
      <c r="M75" s="147"/>
      <c r="N75" s="197">
        <f>SUM(N63:N74)</f>
        <v>0</v>
      </c>
      <c r="O75" s="199">
        <f>SUM(O63:O74)</f>
        <v>0</v>
      </c>
      <c r="P75" s="150">
        <f>SUM(P63:P74)</f>
        <v>0</v>
      </c>
      <c r="Q75" s="148">
        <f>IF(SUM(Q63:Q74)="","",SUM(Q63:Q74))</f>
        <v>0</v>
      </c>
    </row>
    <row r="76" spans="1:17" ht="78" customHeight="1" x14ac:dyDescent="0.4">
      <c r="A76" s="444" t="s">
        <v>377</v>
      </c>
      <c r="B76" s="445"/>
      <c r="C76" s="445"/>
      <c r="D76" s="445"/>
      <c r="E76" s="446"/>
      <c r="F76" s="446"/>
      <c r="G76" s="446"/>
      <c r="H76" s="445"/>
      <c r="I76" s="446"/>
      <c r="J76" s="446"/>
      <c r="K76" s="445"/>
      <c r="L76" s="446"/>
      <c r="M76" s="446"/>
      <c r="N76" s="445"/>
      <c r="O76" s="445"/>
      <c r="P76" s="445"/>
      <c r="Q76" s="445"/>
    </row>
    <row r="77" spans="1:17" ht="78" customHeight="1" x14ac:dyDescent="0.4">
      <c r="A77" s="447" t="s">
        <v>22</v>
      </c>
      <c r="B77" s="447"/>
      <c r="C77" s="447"/>
      <c r="D77" s="447"/>
      <c r="E77" s="447"/>
      <c r="F77" s="447"/>
      <c r="G77" s="447"/>
      <c r="H77" s="447"/>
      <c r="I77" s="447"/>
      <c r="J77" s="447"/>
      <c r="K77" s="447"/>
      <c r="L77" s="447"/>
      <c r="M77" s="447"/>
      <c r="N77" s="447"/>
      <c r="O77" s="447"/>
      <c r="P77" s="447"/>
      <c r="Q77" s="447"/>
    </row>
  </sheetData>
  <mergeCells count="28">
    <mergeCell ref="A76:Q76"/>
    <mergeCell ref="A77:Q77"/>
    <mergeCell ref="A60:A62"/>
    <mergeCell ref="B60:D60"/>
    <mergeCell ref="E60:O60"/>
    <mergeCell ref="P60:P61"/>
    <mergeCell ref="Q60:Q61"/>
    <mergeCell ref="A57:Q57"/>
    <mergeCell ref="A58:Q58"/>
    <mergeCell ref="A38:Q38"/>
    <mergeCell ref="A39:Q39"/>
    <mergeCell ref="A41:A43"/>
    <mergeCell ref="B41:D41"/>
    <mergeCell ref="E41:O41"/>
    <mergeCell ref="P41:P42"/>
    <mergeCell ref="Q41:Q42"/>
    <mergeCell ref="A20:Q20"/>
    <mergeCell ref="A22:A24"/>
    <mergeCell ref="B22:D22"/>
    <mergeCell ref="E22:O22"/>
    <mergeCell ref="P22:P23"/>
    <mergeCell ref="Q22:Q23"/>
    <mergeCell ref="A19:Q19"/>
    <mergeCell ref="A3:A5"/>
    <mergeCell ref="B3:D3"/>
    <mergeCell ref="E3:O3"/>
    <mergeCell ref="P3:P4"/>
    <mergeCell ref="Q3:Q4"/>
  </mergeCells>
  <phoneticPr fontId="2"/>
  <pageMargins left="0.31496062992125984" right="0.31496062992125984" top="0.55118110236220474" bottom="0.35433070866141736" header="0.31496062992125984" footer="0.31496062992125984"/>
  <pageSetup paperSize="9" scale="83" fitToHeight="0" orientation="landscape" r:id="rId1"/>
  <rowBreaks count="3" manualBreakCount="3">
    <brk id="20" max="16383" man="1"/>
    <brk id="39" max="16383" man="1"/>
    <brk id="5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439"/>
  <sheetViews>
    <sheetView view="pageBreakPreview" zoomScale="70" zoomScaleNormal="25" zoomScaleSheetLayoutView="70" workbookViewId="0">
      <pane xSplit="3" ySplit="4" topLeftCell="AP5" activePane="bottomRight" state="frozen"/>
      <selection pane="topRight" activeCell="D1" sqref="D1"/>
      <selection pane="bottomLeft" activeCell="A4" sqref="A4"/>
      <selection pane="bottomRight" activeCell="AU5" sqref="AU5"/>
    </sheetView>
  </sheetViews>
  <sheetFormatPr defaultColWidth="0.125" defaultRowHeight="13.5" x14ac:dyDescent="0.4"/>
  <cols>
    <col min="1" max="1" width="3.625" style="36" customWidth="1"/>
    <col min="2" max="2" width="32" style="36" customWidth="1"/>
    <col min="3" max="3" width="42.5" style="36" bestFit="1" customWidth="1"/>
    <col min="4" max="4" width="63.375" style="36" bestFit="1" customWidth="1"/>
    <col min="5" max="5" width="18" style="36" bestFit="1" customWidth="1"/>
    <col min="6" max="6" width="11.625" style="36" customWidth="1"/>
    <col min="7" max="9" width="11.625" style="35" customWidth="1"/>
    <col min="10" max="42" width="11.625" style="36" customWidth="1"/>
    <col min="43" max="44" width="11.625" style="35" customWidth="1"/>
    <col min="45" max="45" width="11.75" style="35" customWidth="1"/>
    <col min="46" max="46" width="10.125" style="37" customWidth="1"/>
    <col min="47" max="47" width="10.375" style="35" customWidth="1"/>
    <col min="48" max="48" width="6.125" style="35" customWidth="1"/>
    <col min="49" max="49" width="2.75" style="35" customWidth="1"/>
    <col min="50" max="50" width="7.5" style="35" customWidth="1"/>
    <col min="51" max="16384" width="0.125" style="35"/>
  </cols>
  <sheetData>
    <row r="1" spans="1:48" ht="22.5" customHeight="1" x14ac:dyDescent="0.4">
      <c r="A1" s="207" t="s">
        <v>58</v>
      </c>
      <c r="AQ1" s="390"/>
      <c r="AR1" s="390"/>
      <c r="AS1" s="390"/>
    </row>
    <row r="2" spans="1:48" ht="22.5" customHeight="1" thickBot="1" x14ac:dyDescent="0.45">
      <c r="A2" s="207" t="s">
        <v>682</v>
      </c>
      <c r="AQ2" s="386" t="s">
        <v>59</v>
      </c>
      <c r="AR2" s="386"/>
      <c r="AS2" s="386"/>
    </row>
    <row r="3" spans="1:48" ht="14.25" x14ac:dyDescent="0.4">
      <c r="A3" s="380" t="s">
        <v>60</v>
      </c>
      <c r="B3" s="380" t="s">
        <v>707</v>
      </c>
      <c r="C3" s="382" t="s">
        <v>379</v>
      </c>
      <c r="D3" s="382" t="s">
        <v>378</v>
      </c>
      <c r="E3" s="384" t="s">
        <v>681</v>
      </c>
      <c r="F3" s="378" t="s">
        <v>100</v>
      </c>
      <c r="G3" s="372" t="s">
        <v>63</v>
      </c>
      <c r="H3" s="373"/>
      <c r="I3" s="374"/>
      <c r="J3" s="375" t="s">
        <v>64</v>
      </c>
      <c r="K3" s="376"/>
      <c r="L3" s="377"/>
      <c r="M3" s="372" t="s">
        <v>65</v>
      </c>
      <c r="N3" s="373"/>
      <c r="O3" s="374"/>
      <c r="P3" s="375" t="s">
        <v>66</v>
      </c>
      <c r="Q3" s="376"/>
      <c r="R3" s="377"/>
      <c r="S3" s="372" t="s">
        <v>67</v>
      </c>
      <c r="T3" s="373"/>
      <c r="U3" s="374"/>
      <c r="V3" s="375" t="s">
        <v>68</v>
      </c>
      <c r="W3" s="376"/>
      <c r="X3" s="377"/>
      <c r="Y3" s="372" t="s">
        <v>69</v>
      </c>
      <c r="Z3" s="373"/>
      <c r="AA3" s="374"/>
      <c r="AB3" s="375" t="s">
        <v>70</v>
      </c>
      <c r="AC3" s="376"/>
      <c r="AD3" s="377"/>
      <c r="AE3" s="372" t="s">
        <v>71</v>
      </c>
      <c r="AF3" s="373"/>
      <c r="AG3" s="374"/>
      <c r="AH3" s="375" t="s">
        <v>72</v>
      </c>
      <c r="AI3" s="376"/>
      <c r="AJ3" s="377"/>
      <c r="AK3" s="372" t="s">
        <v>73</v>
      </c>
      <c r="AL3" s="373"/>
      <c r="AM3" s="374"/>
      <c r="AN3" s="375" t="s">
        <v>74</v>
      </c>
      <c r="AO3" s="376"/>
      <c r="AP3" s="376"/>
      <c r="AQ3" s="387" t="s">
        <v>75</v>
      </c>
      <c r="AR3" s="388"/>
      <c r="AS3" s="389"/>
    </row>
    <row r="4" spans="1:48" ht="29.25" thickBot="1" x14ac:dyDescent="0.45">
      <c r="A4" s="381"/>
      <c r="B4" s="381"/>
      <c r="C4" s="383"/>
      <c r="D4" s="383"/>
      <c r="E4" s="385"/>
      <c r="F4" s="379"/>
      <c r="G4" s="38" t="s">
        <v>76</v>
      </c>
      <c r="H4" s="39" t="s">
        <v>77</v>
      </c>
      <c r="I4" s="40" t="s">
        <v>78</v>
      </c>
      <c r="J4" s="41" t="s">
        <v>76</v>
      </c>
      <c r="K4" s="39" t="s">
        <v>77</v>
      </c>
      <c r="L4" s="40" t="s">
        <v>78</v>
      </c>
      <c r="M4" s="41" t="s">
        <v>76</v>
      </c>
      <c r="N4" s="39" t="s">
        <v>77</v>
      </c>
      <c r="O4" s="40" t="s">
        <v>78</v>
      </c>
      <c r="P4" s="41" t="s">
        <v>76</v>
      </c>
      <c r="Q4" s="39" t="s">
        <v>77</v>
      </c>
      <c r="R4" s="40" t="s">
        <v>78</v>
      </c>
      <c r="S4" s="41" t="s">
        <v>76</v>
      </c>
      <c r="T4" s="39" t="s">
        <v>77</v>
      </c>
      <c r="U4" s="40" t="s">
        <v>78</v>
      </c>
      <c r="V4" s="41" t="s">
        <v>76</v>
      </c>
      <c r="W4" s="39" t="s">
        <v>77</v>
      </c>
      <c r="X4" s="40" t="s">
        <v>78</v>
      </c>
      <c r="Y4" s="41" t="s">
        <v>76</v>
      </c>
      <c r="Z4" s="39" t="s">
        <v>77</v>
      </c>
      <c r="AA4" s="40" t="s">
        <v>78</v>
      </c>
      <c r="AB4" s="41" t="s">
        <v>76</v>
      </c>
      <c r="AC4" s="39" t="s">
        <v>77</v>
      </c>
      <c r="AD4" s="40" t="s">
        <v>78</v>
      </c>
      <c r="AE4" s="41" t="s">
        <v>76</v>
      </c>
      <c r="AF4" s="39" t="s">
        <v>77</v>
      </c>
      <c r="AG4" s="40" t="s">
        <v>78</v>
      </c>
      <c r="AH4" s="41" t="s">
        <v>76</v>
      </c>
      <c r="AI4" s="39" t="s">
        <v>77</v>
      </c>
      <c r="AJ4" s="40" t="s">
        <v>78</v>
      </c>
      <c r="AK4" s="41" t="s">
        <v>76</v>
      </c>
      <c r="AL4" s="39" t="s">
        <v>77</v>
      </c>
      <c r="AM4" s="40" t="s">
        <v>78</v>
      </c>
      <c r="AN4" s="41" t="s">
        <v>76</v>
      </c>
      <c r="AO4" s="39" t="s">
        <v>77</v>
      </c>
      <c r="AP4" s="297" t="s">
        <v>78</v>
      </c>
      <c r="AQ4" s="43" t="s">
        <v>76</v>
      </c>
      <c r="AR4" s="44" t="s">
        <v>77</v>
      </c>
      <c r="AS4" s="45" t="s">
        <v>78</v>
      </c>
    </row>
    <row r="5" spans="1:48" ht="17.100000000000001" customHeight="1" x14ac:dyDescent="0.4">
      <c r="A5" s="280">
        <v>1</v>
      </c>
      <c r="B5" s="260" t="s">
        <v>708</v>
      </c>
      <c r="C5" s="261" t="s">
        <v>131</v>
      </c>
      <c r="D5" s="261" t="s">
        <v>236</v>
      </c>
      <c r="E5" s="261" t="s">
        <v>679</v>
      </c>
      <c r="F5" s="288">
        <v>0.5</v>
      </c>
      <c r="G5" s="263">
        <v>30</v>
      </c>
      <c r="H5" s="281"/>
      <c r="I5" s="282"/>
      <c r="J5" s="265">
        <v>30</v>
      </c>
      <c r="K5" s="281"/>
      <c r="L5" s="282"/>
      <c r="M5" s="265">
        <v>29</v>
      </c>
      <c r="N5" s="281"/>
      <c r="O5" s="282"/>
      <c r="P5" s="265">
        <v>31</v>
      </c>
      <c r="Q5" s="281"/>
      <c r="R5" s="282"/>
      <c r="S5" s="265">
        <v>30</v>
      </c>
      <c r="T5" s="289"/>
      <c r="U5" s="282"/>
      <c r="V5" s="265">
        <v>31</v>
      </c>
      <c r="W5" s="289"/>
      <c r="X5" s="282"/>
      <c r="Y5" s="290"/>
      <c r="Z5" s="264">
        <v>30</v>
      </c>
      <c r="AA5" s="282"/>
      <c r="AB5" s="290"/>
      <c r="AC5" s="264">
        <v>31</v>
      </c>
      <c r="AD5" s="282"/>
      <c r="AE5" s="290"/>
      <c r="AF5" s="264">
        <v>31</v>
      </c>
      <c r="AG5" s="282"/>
      <c r="AH5" s="265">
        <v>30</v>
      </c>
      <c r="AI5" s="289"/>
      <c r="AJ5" s="282"/>
      <c r="AK5" s="265">
        <v>31</v>
      </c>
      <c r="AL5" s="289"/>
      <c r="AM5" s="282"/>
      <c r="AN5" s="265">
        <v>30</v>
      </c>
      <c r="AO5" s="289"/>
      <c r="AP5" s="283"/>
      <c r="AQ5" s="267">
        <f>G5+J5+M5+P5+S5+V5+Y5+AB5+AE5+AH5+AK5+AN5</f>
        <v>272</v>
      </c>
      <c r="AR5" s="268">
        <f>H5+K5+N5+Q5+T5+W5+Z5+AC5+AF5+AI5+AL5+AO5</f>
        <v>92</v>
      </c>
      <c r="AS5" s="269">
        <f t="shared" ref="AQ5:AS20" si="0">I5+L5+O5+R5+U5+X5+AA5+AD5+AG5+AJ5+AM5+AP5</f>
        <v>0</v>
      </c>
      <c r="AT5" s="46">
        <f>SUM(AQ5:AS5)</f>
        <v>364</v>
      </c>
      <c r="AU5" s="369">
        <f>SUM(G5:AP5)</f>
        <v>364</v>
      </c>
      <c r="AV5" s="370">
        <f>AT5-AU5</f>
        <v>0</v>
      </c>
    </row>
    <row r="6" spans="1:48" ht="17.100000000000001" customHeight="1" x14ac:dyDescent="0.4">
      <c r="A6" s="223">
        <v>2</v>
      </c>
      <c r="B6" s="209" t="s">
        <v>709</v>
      </c>
      <c r="C6" s="210" t="s">
        <v>132</v>
      </c>
      <c r="D6" s="210" t="s">
        <v>237</v>
      </c>
      <c r="E6" s="210" t="s">
        <v>679</v>
      </c>
      <c r="F6" s="211">
        <v>0.5</v>
      </c>
      <c r="G6" s="212">
        <v>0</v>
      </c>
      <c r="H6" s="213"/>
      <c r="I6" s="214"/>
      <c r="J6" s="215">
        <v>0</v>
      </c>
      <c r="K6" s="213"/>
      <c r="L6" s="214"/>
      <c r="M6" s="215">
        <v>0</v>
      </c>
      <c r="N6" s="213"/>
      <c r="O6" s="214"/>
      <c r="P6" s="215">
        <v>0</v>
      </c>
      <c r="Q6" s="213"/>
      <c r="R6" s="214"/>
      <c r="S6" s="215">
        <v>0</v>
      </c>
      <c r="T6" s="216"/>
      <c r="U6" s="214"/>
      <c r="V6" s="215">
        <v>0</v>
      </c>
      <c r="W6" s="216"/>
      <c r="X6" s="214"/>
      <c r="Y6" s="217"/>
      <c r="Z6" s="218">
        <v>0</v>
      </c>
      <c r="AA6" s="214"/>
      <c r="AB6" s="217"/>
      <c r="AC6" s="218">
        <v>0</v>
      </c>
      <c r="AD6" s="214"/>
      <c r="AE6" s="217"/>
      <c r="AF6" s="218">
        <v>0</v>
      </c>
      <c r="AG6" s="214"/>
      <c r="AH6" s="215">
        <v>0</v>
      </c>
      <c r="AI6" s="216"/>
      <c r="AJ6" s="214"/>
      <c r="AK6" s="215">
        <v>0</v>
      </c>
      <c r="AL6" s="216"/>
      <c r="AM6" s="214"/>
      <c r="AN6" s="215">
        <v>0</v>
      </c>
      <c r="AO6" s="216"/>
      <c r="AP6" s="219"/>
      <c r="AQ6" s="220">
        <f t="shared" si="0"/>
        <v>0</v>
      </c>
      <c r="AR6" s="221">
        <f t="shared" si="0"/>
        <v>0</v>
      </c>
      <c r="AS6" s="222">
        <f t="shared" si="0"/>
        <v>0</v>
      </c>
      <c r="AT6" s="46">
        <f t="shared" ref="AT6:AT69" si="1">SUM(AQ6:AS6)</f>
        <v>0</v>
      </c>
      <c r="AU6" s="369">
        <f t="shared" ref="AU6:AU69" si="2">SUM(G6:AP6)</f>
        <v>0</v>
      </c>
      <c r="AV6" s="370">
        <f t="shared" ref="AV6:AV69" si="3">AT6-AU6</f>
        <v>0</v>
      </c>
    </row>
    <row r="7" spans="1:48" ht="17.100000000000001" customHeight="1" x14ac:dyDescent="0.4">
      <c r="A7" s="208">
        <v>3</v>
      </c>
      <c r="B7" s="209" t="s">
        <v>710</v>
      </c>
      <c r="C7" s="210" t="s">
        <v>133</v>
      </c>
      <c r="D7" s="210" t="s">
        <v>238</v>
      </c>
      <c r="E7" s="210" t="s">
        <v>679</v>
      </c>
      <c r="F7" s="224">
        <v>1</v>
      </c>
      <c r="G7" s="212">
        <v>141</v>
      </c>
      <c r="H7" s="213"/>
      <c r="I7" s="214"/>
      <c r="J7" s="215">
        <v>141</v>
      </c>
      <c r="K7" s="213"/>
      <c r="L7" s="214"/>
      <c r="M7" s="215">
        <v>130</v>
      </c>
      <c r="N7" s="213"/>
      <c r="O7" s="214"/>
      <c r="P7" s="215">
        <v>139</v>
      </c>
      <c r="Q7" s="213"/>
      <c r="R7" s="214"/>
      <c r="S7" s="215">
        <v>135</v>
      </c>
      <c r="T7" s="216"/>
      <c r="U7" s="214"/>
      <c r="V7" s="215">
        <v>139</v>
      </c>
      <c r="W7" s="216"/>
      <c r="X7" s="214"/>
      <c r="Y7" s="217"/>
      <c r="Z7" s="218">
        <v>134</v>
      </c>
      <c r="AA7" s="214"/>
      <c r="AB7" s="217"/>
      <c r="AC7" s="218">
        <v>139</v>
      </c>
      <c r="AD7" s="214"/>
      <c r="AE7" s="217"/>
      <c r="AF7" s="218">
        <v>139</v>
      </c>
      <c r="AG7" s="214"/>
      <c r="AH7" s="215">
        <v>134</v>
      </c>
      <c r="AI7" s="216"/>
      <c r="AJ7" s="214"/>
      <c r="AK7" s="215">
        <v>139</v>
      </c>
      <c r="AL7" s="216"/>
      <c r="AM7" s="214"/>
      <c r="AN7" s="215">
        <v>134</v>
      </c>
      <c r="AO7" s="216"/>
      <c r="AP7" s="219"/>
      <c r="AQ7" s="220">
        <f t="shared" si="0"/>
        <v>1232</v>
      </c>
      <c r="AR7" s="221">
        <f t="shared" si="0"/>
        <v>412</v>
      </c>
      <c r="AS7" s="222">
        <f t="shared" si="0"/>
        <v>0</v>
      </c>
      <c r="AT7" s="46">
        <f t="shared" si="1"/>
        <v>1644</v>
      </c>
      <c r="AU7" s="369">
        <f t="shared" si="2"/>
        <v>1644</v>
      </c>
      <c r="AV7" s="370">
        <f t="shared" si="3"/>
        <v>0</v>
      </c>
    </row>
    <row r="8" spans="1:48" ht="17.100000000000001" customHeight="1" x14ac:dyDescent="0.4">
      <c r="A8" s="223">
        <v>4</v>
      </c>
      <c r="B8" s="209" t="s">
        <v>711</v>
      </c>
      <c r="C8" s="210" t="s">
        <v>134</v>
      </c>
      <c r="D8" s="210" t="s">
        <v>239</v>
      </c>
      <c r="E8" s="210" t="s">
        <v>679</v>
      </c>
      <c r="F8" s="224">
        <v>2</v>
      </c>
      <c r="G8" s="212">
        <v>313</v>
      </c>
      <c r="H8" s="213"/>
      <c r="I8" s="214"/>
      <c r="J8" s="215">
        <v>354</v>
      </c>
      <c r="K8" s="213"/>
      <c r="L8" s="214"/>
      <c r="M8" s="215">
        <v>311</v>
      </c>
      <c r="N8" s="213"/>
      <c r="O8" s="214"/>
      <c r="P8" s="215">
        <v>321</v>
      </c>
      <c r="Q8" s="213"/>
      <c r="R8" s="214"/>
      <c r="S8" s="215">
        <v>176</v>
      </c>
      <c r="T8" s="216"/>
      <c r="U8" s="214"/>
      <c r="V8" s="215">
        <v>131</v>
      </c>
      <c r="W8" s="216"/>
      <c r="X8" s="214"/>
      <c r="Y8" s="217"/>
      <c r="Z8" s="218">
        <v>124</v>
      </c>
      <c r="AA8" s="214"/>
      <c r="AB8" s="217"/>
      <c r="AC8" s="218">
        <v>127</v>
      </c>
      <c r="AD8" s="214"/>
      <c r="AE8" s="217"/>
      <c r="AF8" s="218">
        <v>127</v>
      </c>
      <c r="AG8" s="214"/>
      <c r="AH8" s="215">
        <v>124</v>
      </c>
      <c r="AI8" s="216"/>
      <c r="AJ8" s="214"/>
      <c r="AK8" s="215">
        <v>130</v>
      </c>
      <c r="AL8" s="216"/>
      <c r="AM8" s="214"/>
      <c r="AN8" s="215">
        <v>127</v>
      </c>
      <c r="AO8" s="216"/>
      <c r="AP8" s="219"/>
      <c r="AQ8" s="220">
        <f t="shared" si="0"/>
        <v>1987</v>
      </c>
      <c r="AR8" s="221">
        <f t="shared" si="0"/>
        <v>378</v>
      </c>
      <c r="AS8" s="222">
        <f t="shared" si="0"/>
        <v>0</v>
      </c>
      <c r="AT8" s="46">
        <f t="shared" si="1"/>
        <v>2365</v>
      </c>
      <c r="AU8" s="369">
        <f t="shared" si="2"/>
        <v>2365</v>
      </c>
      <c r="AV8" s="370">
        <f t="shared" si="3"/>
        <v>0</v>
      </c>
    </row>
    <row r="9" spans="1:48" ht="17.100000000000001" customHeight="1" x14ac:dyDescent="0.4">
      <c r="A9" s="208">
        <v>5</v>
      </c>
      <c r="B9" s="209" t="s">
        <v>712</v>
      </c>
      <c r="C9" s="210" t="s">
        <v>135</v>
      </c>
      <c r="D9" s="210" t="s">
        <v>240</v>
      </c>
      <c r="E9" s="210" t="s">
        <v>679</v>
      </c>
      <c r="F9" s="211">
        <v>0.5</v>
      </c>
      <c r="G9" s="212">
        <v>0</v>
      </c>
      <c r="H9" s="213"/>
      <c r="I9" s="214"/>
      <c r="J9" s="215">
        <v>0</v>
      </c>
      <c r="K9" s="213"/>
      <c r="L9" s="214"/>
      <c r="M9" s="215">
        <v>0</v>
      </c>
      <c r="N9" s="213"/>
      <c r="O9" s="214"/>
      <c r="P9" s="215">
        <v>0</v>
      </c>
      <c r="Q9" s="213"/>
      <c r="R9" s="214"/>
      <c r="S9" s="215">
        <v>0</v>
      </c>
      <c r="T9" s="216"/>
      <c r="U9" s="214"/>
      <c r="V9" s="215">
        <v>0</v>
      </c>
      <c r="W9" s="216"/>
      <c r="X9" s="214"/>
      <c r="Y9" s="217"/>
      <c r="Z9" s="218">
        <v>0</v>
      </c>
      <c r="AA9" s="214"/>
      <c r="AB9" s="217"/>
      <c r="AC9" s="218">
        <v>0</v>
      </c>
      <c r="AD9" s="214"/>
      <c r="AE9" s="217"/>
      <c r="AF9" s="218">
        <v>0</v>
      </c>
      <c r="AG9" s="214"/>
      <c r="AH9" s="215">
        <v>0</v>
      </c>
      <c r="AI9" s="216"/>
      <c r="AJ9" s="214"/>
      <c r="AK9" s="215">
        <v>0</v>
      </c>
      <c r="AL9" s="216"/>
      <c r="AM9" s="214"/>
      <c r="AN9" s="215">
        <v>0</v>
      </c>
      <c r="AO9" s="216"/>
      <c r="AP9" s="219"/>
      <c r="AQ9" s="220">
        <f t="shared" si="0"/>
        <v>0</v>
      </c>
      <c r="AR9" s="221">
        <f t="shared" si="0"/>
        <v>0</v>
      </c>
      <c r="AS9" s="222">
        <f t="shared" si="0"/>
        <v>0</v>
      </c>
      <c r="AT9" s="46">
        <f t="shared" si="1"/>
        <v>0</v>
      </c>
      <c r="AU9" s="369">
        <f t="shared" si="2"/>
        <v>0</v>
      </c>
      <c r="AV9" s="370">
        <f t="shared" si="3"/>
        <v>0</v>
      </c>
    </row>
    <row r="10" spans="1:48" ht="17.100000000000001" customHeight="1" x14ac:dyDescent="0.4">
      <c r="A10" s="223">
        <v>6</v>
      </c>
      <c r="B10" s="209" t="s">
        <v>713</v>
      </c>
      <c r="C10" s="210" t="s">
        <v>136</v>
      </c>
      <c r="D10" s="210" t="s">
        <v>241</v>
      </c>
      <c r="E10" s="210" t="s">
        <v>679</v>
      </c>
      <c r="F10" s="224">
        <v>17</v>
      </c>
      <c r="G10" s="212">
        <v>51</v>
      </c>
      <c r="H10" s="213"/>
      <c r="I10" s="214"/>
      <c r="J10" s="215">
        <v>52</v>
      </c>
      <c r="K10" s="213"/>
      <c r="L10" s="214"/>
      <c r="M10" s="215">
        <v>50</v>
      </c>
      <c r="N10" s="213"/>
      <c r="O10" s="214"/>
      <c r="P10" s="215">
        <v>53</v>
      </c>
      <c r="Q10" s="213"/>
      <c r="R10" s="214"/>
      <c r="S10" s="215">
        <v>50</v>
      </c>
      <c r="T10" s="216"/>
      <c r="U10" s="214"/>
      <c r="V10" s="215">
        <v>53</v>
      </c>
      <c r="W10" s="216"/>
      <c r="X10" s="214"/>
      <c r="Y10" s="217"/>
      <c r="Z10" s="218">
        <v>50</v>
      </c>
      <c r="AA10" s="214"/>
      <c r="AB10" s="217"/>
      <c r="AC10" s="218">
        <v>51</v>
      </c>
      <c r="AD10" s="214"/>
      <c r="AE10" s="217"/>
      <c r="AF10" s="218">
        <v>51</v>
      </c>
      <c r="AG10" s="214"/>
      <c r="AH10" s="215">
        <v>50</v>
      </c>
      <c r="AI10" s="216"/>
      <c r="AJ10" s="214"/>
      <c r="AK10" s="215">
        <v>53</v>
      </c>
      <c r="AL10" s="216"/>
      <c r="AM10" s="214"/>
      <c r="AN10" s="215">
        <v>51</v>
      </c>
      <c r="AO10" s="216"/>
      <c r="AP10" s="219"/>
      <c r="AQ10" s="220">
        <f t="shared" si="0"/>
        <v>463</v>
      </c>
      <c r="AR10" s="221">
        <f t="shared" si="0"/>
        <v>152</v>
      </c>
      <c r="AS10" s="222">
        <f t="shared" si="0"/>
        <v>0</v>
      </c>
      <c r="AT10" s="46">
        <f t="shared" si="1"/>
        <v>615</v>
      </c>
      <c r="AU10" s="369">
        <f t="shared" si="2"/>
        <v>615</v>
      </c>
      <c r="AV10" s="370">
        <f t="shared" si="3"/>
        <v>0</v>
      </c>
    </row>
    <row r="11" spans="1:48" ht="17.100000000000001" customHeight="1" x14ac:dyDescent="0.4">
      <c r="A11" s="208">
        <v>7</v>
      </c>
      <c r="B11" s="209" t="s">
        <v>714</v>
      </c>
      <c r="C11" s="210" t="s">
        <v>137</v>
      </c>
      <c r="D11" s="210" t="s">
        <v>242</v>
      </c>
      <c r="E11" s="210" t="s">
        <v>679</v>
      </c>
      <c r="F11" s="224">
        <v>38</v>
      </c>
      <c r="G11" s="212">
        <v>1831</v>
      </c>
      <c r="H11" s="213"/>
      <c r="I11" s="214"/>
      <c r="J11" s="215">
        <v>1757</v>
      </c>
      <c r="K11" s="213"/>
      <c r="L11" s="214"/>
      <c r="M11" s="215">
        <v>1792</v>
      </c>
      <c r="N11" s="213"/>
      <c r="O11" s="214"/>
      <c r="P11" s="215">
        <v>2018</v>
      </c>
      <c r="Q11" s="213"/>
      <c r="R11" s="214"/>
      <c r="S11" s="215">
        <v>1935</v>
      </c>
      <c r="T11" s="216"/>
      <c r="U11" s="214"/>
      <c r="V11" s="215">
        <v>2109</v>
      </c>
      <c r="W11" s="216"/>
      <c r="X11" s="214"/>
      <c r="Y11" s="217"/>
      <c r="Z11" s="218">
        <v>2084</v>
      </c>
      <c r="AA11" s="214"/>
      <c r="AB11" s="217"/>
      <c r="AC11" s="218">
        <v>2088</v>
      </c>
      <c r="AD11" s="214"/>
      <c r="AE11" s="217"/>
      <c r="AF11" s="218">
        <v>2162</v>
      </c>
      <c r="AG11" s="214"/>
      <c r="AH11" s="215">
        <v>2030</v>
      </c>
      <c r="AI11" s="216"/>
      <c r="AJ11" s="214"/>
      <c r="AK11" s="215">
        <v>1864</v>
      </c>
      <c r="AL11" s="216"/>
      <c r="AM11" s="214"/>
      <c r="AN11" s="215">
        <v>1844</v>
      </c>
      <c r="AO11" s="216"/>
      <c r="AP11" s="219"/>
      <c r="AQ11" s="220">
        <f t="shared" si="0"/>
        <v>17180</v>
      </c>
      <c r="AR11" s="221">
        <f t="shared" si="0"/>
        <v>6334</v>
      </c>
      <c r="AS11" s="222">
        <f t="shared" si="0"/>
        <v>0</v>
      </c>
      <c r="AT11" s="46">
        <f t="shared" si="1"/>
        <v>23514</v>
      </c>
      <c r="AU11" s="369">
        <f t="shared" si="2"/>
        <v>23514</v>
      </c>
      <c r="AV11" s="370">
        <f t="shared" si="3"/>
        <v>0</v>
      </c>
    </row>
    <row r="12" spans="1:48" ht="17.100000000000001" customHeight="1" x14ac:dyDescent="0.4">
      <c r="A12" s="223">
        <v>8</v>
      </c>
      <c r="B12" s="209" t="s">
        <v>715</v>
      </c>
      <c r="C12" s="210" t="s">
        <v>138</v>
      </c>
      <c r="D12" s="210" t="s">
        <v>243</v>
      </c>
      <c r="E12" s="210" t="s">
        <v>679</v>
      </c>
      <c r="F12" s="224">
        <v>4</v>
      </c>
      <c r="G12" s="212">
        <v>463</v>
      </c>
      <c r="H12" s="213"/>
      <c r="I12" s="214"/>
      <c r="J12" s="215">
        <v>472</v>
      </c>
      <c r="K12" s="213"/>
      <c r="L12" s="214"/>
      <c r="M12" s="215">
        <v>425</v>
      </c>
      <c r="N12" s="213"/>
      <c r="O12" s="214"/>
      <c r="P12" s="215">
        <v>435</v>
      </c>
      <c r="Q12" s="213"/>
      <c r="R12" s="214"/>
      <c r="S12" s="215">
        <v>361</v>
      </c>
      <c r="T12" s="216"/>
      <c r="U12" s="214"/>
      <c r="V12" s="215">
        <v>343</v>
      </c>
      <c r="W12" s="216"/>
      <c r="X12" s="214"/>
      <c r="Y12" s="217"/>
      <c r="Z12" s="218">
        <v>323</v>
      </c>
      <c r="AA12" s="214"/>
      <c r="AB12" s="217"/>
      <c r="AC12" s="218">
        <v>336</v>
      </c>
      <c r="AD12" s="214"/>
      <c r="AE12" s="217"/>
      <c r="AF12" s="218">
        <v>336</v>
      </c>
      <c r="AG12" s="214"/>
      <c r="AH12" s="215">
        <v>321</v>
      </c>
      <c r="AI12" s="216"/>
      <c r="AJ12" s="214"/>
      <c r="AK12" s="215">
        <v>326</v>
      </c>
      <c r="AL12" s="216"/>
      <c r="AM12" s="214"/>
      <c r="AN12" s="215">
        <v>368</v>
      </c>
      <c r="AO12" s="216"/>
      <c r="AP12" s="219"/>
      <c r="AQ12" s="220">
        <f t="shared" si="0"/>
        <v>3514</v>
      </c>
      <c r="AR12" s="221">
        <f t="shared" si="0"/>
        <v>995</v>
      </c>
      <c r="AS12" s="222">
        <f t="shared" si="0"/>
        <v>0</v>
      </c>
      <c r="AT12" s="46">
        <f t="shared" si="1"/>
        <v>4509</v>
      </c>
      <c r="AU12" s="369">
        <f t="shared" si="2"/>
        <v>4509</v>
      </c>
      <c r="AV12" s="370">
        <f t="shared" si="3"/>
        <v>0</v>
      </c>
    </row>
    <row r="13" spans="1:48" ht="17.100000000000001" customHeight="1" x14ac:dyDescent="0.4">
      <c r="A13" s="208">
        <v>9</v>
      </c>
      <c r="B13" s="209" t="s">
        <v>716</v>
      </c>
      <c r="C13" s="210" t="s">
        <v>139</v>
      </c>
      <c r="D13" s="210" t="s">
        <v>244</v>
      </c>
      <c r="E13" s="210" t="s">
        <v>679</v>
      </c>
      <c r="F13" s="224">
        <v>7</v>
      </c>
      <c r="G13" s="212">
        <v>340</v>
      </c>
      <c r="H13" s="213"/>
      <c r="I13" s="214"/>
      <c r="J13" s="215">
        <v>372</v>
      </c>
      <c r="K13" s="213"/>
      <c r="L13" s="214"/>
      <c r="M13" s="215">
        <v>281</v>
      </c>
      <c r="N13" s="213"/>
      <c r="O13" s="214"/>
      <c r="P13" s="215">
        <v>296</v>
      </c>
      <c r="Q13" s="213"/>
      <c r="R13" s="214"/>
      <c r="S13" s="215">
        <v>310</v>
      </c>
      <c r="T13" s="216"/>
      <c r="U13" s="214"/>
      <c r="V13" s="215">
        <v>288</v>
      </c>
      <c r="W13" s="216"/>
      <c r="X13" s="214"/>
      <c r="Y13" s="217"/>
      <c r="Z13" s="218">
        <v>290</v>
      </c>
      <c r="AA13" s="214"/>
      <c r="AB13" s="217"/>
      <c r="AC13" s="218">
        <v>297</v>
      </c>
      <c r="AD13" s="214"/>
      <c r="AE13" s="217"/>
      <c r="AF13" s="218">
        <v>306</v>
      </c>
      <c r="AG13" s="214"/>
      <c r="AH13" s="215">
        <v>319</v>
      </c>
      <c r="AI13" s="216"/>
      <c r="AJ13" s="214"/>
      <c r="AK13" s="215">
        <v>305</v>
      </c>
      <c r="AL13" s="216"/>
      <c r="AM13" s="214"/>
      <c r="AN13" s="215">
        <v>291</v>
      </c>
      <c r="AO13" s="216"/>
      <c r="AP13" s="219"/>
      <c r="AQ13" s="220">
        <f t="shared" si="0"/>
        <v>2802</v>
      </c>
      <c r="AR13" s="221">
        <f t="shared" si="0"/>
        <v>893</v>
      </c>
      <c r="AS13" s="222">
        <f t="shared" si="0"/>
        <v>0</v>
      </c>
      <c r="AT13" s="46">
        <f t="shared" si="1"/>
        <v>3695</v>
      </c>
      <c r="AU13" s="369">
        <f t="shared" si="2"/>
        <v>3695</v>
      </c>
      <c r="AV13" s="370">
        <f t="shared" si="3"/>
        <v>0</v>
      </c>
    </row>
    <row r="14" spans="1:48" ht="17.100000000000001" customHeight="1" x14ac:dyDescent="0.4">
      <c r="A14" s="223">
        <v>10</v>
      </c>
      <c r="B14" s="209" t="s">
        <v>717</v>
      </c>
      <c r="C14" s="210" t="s">
        <v>79</v>
      </c>
      <c r="D14" s="210" t="s">
        <v>533</v>
      </c>
      <c r="E14" s="210" t="s">
        <v>679</v>
      </c>
      <c r="F14" s="224">
        <v>6</v>
      </c>
      <c r="G14" s="212">
        <v>24</v>
      </c>
      <c r="H14" s="213"/>
      <c r="I14" s="214"/>
      <c r="J14" s="215">
        <v>15</v>
      </c>
      <c r="K14" s="213"/>
      <c r="L14" s="214"/>
      <c r="M14" s="215">
        <v>15</v>
      </c>
      <c r="N14" s="213"/>
      <c r="O14" s="214"/>
      <c r="P14" s="215">
        <v>22</v>
      </c>
      <c r="Q14" s="213"/>
      <c r="R14" s="214"/>
      <c r="S14" s="215">
        <v>27</v>
      </c>
      <c r="T14" s="216"/>
      <c r="U14" s="214"/>
      <c r="V14" s="215">
        <v>26</v>
      </c>
      <c r="W14" s="216"/>
      <c r="X14" s="214"/>
      <c r="Y14" s="217"/>
      <c r="Z14" s="218">
        <v>25</v>
      </c>
      <c r="AA14" s="214"/>
      <c r="AB14" s="217"/>
      <c r="AC14" s="218">
        <v>25</v>
      </c>
      <c r="AD14" s="214"/>
      <c r="AE14" s="217"/>
      <c r="AF14" s="218">
        <v>27</v>
      </c>
      <c r="AG14" s="214"/>
      <c r="AH14" s="215">
        <v>27</v>
      </c>
      <c r="AI14" s="216"/>
      <c r="AJ14" s="214"/>
      <c r="AK14" s="215">
        <v>30</v>
      </c>
      <c r="AL14" s="216"/>
      <c r="AM14" s="214"/>
      <c r="AN14" s="215">
        <v>28</v>
      </c>
      <c r="AO14" s="216"/>
      <c r="AP14" s="219"/>
      <c r="AQ14" s="220">
        <f t="shared" si="0"/>
        <v>214</v>
      </c>
      <c r="AR14" s="221">
        <f t="shared" si="0"/>
        <v>77</v>
      </c>
      <c r="AS14" s="222">
        <f t="shared" si="0"/>
        <v>0</v>
      </c>
      <c r="AT14" s="46">
        <f t="shared" si="1"/>
        <v>291</v>
      </c>
      <c r="AU14" s="369">
        <f t="shared" si="2"/>
        <v>291</v>
      </c>
      <c r="AV14" s="370">
        <f t="shared" si="3"/>
        <v>0</v>
      </c>
    </row>
    <row r="15" spans="1:48" ht="17.100000000000001" customHeight="1" x14ac:dyDescent="0.4">
      <c r="A15" s="208">
        <v>11</v>
      </c>
      <c r="B15" s="209" t="s">
        <v>718</v>
      </c>
      <c r="C15" s="210" t="s">
        <v>140</v>
      </c>
      <c r="D15" s="210" t="s">
        <v>245</v>
      </c>
      <c r="E15" s="210" t="s">
        <v>679</v>
      </c>
      <c r="F15" s="224">
        <v>2</v>
      </c>
      <c r="G15" s="212">
        <v>42</v>
      </c>
      <c r="H15" s="213"/>
      <c r="I15" s="214"/>
      <c r="J15" s="215">
        <v>42</v>
      </c>
      <c r="K15" s="213"/>
      <c r="L15" s="214"/>
      <c r="M15" s="215">
        <v>39</v>
      </c>
      <c r="N15" s="213"/>
      <c r="O15" s="214"/>
      <c r="P15" s="215">
        <v>42</v>
      </c>
      <c r="Q15" s="213"/>
      <c r="R15" s="214"/>
      <c r="S15" s="215">
        <v>40</v>
      </c>
      <c r="T15" s="216"/>
      <c r="U15" s="214"/>
      <c r="V15" s="215">
        <v>42</v>
      </c>
      <c r="W15" s="216"/>
      <c r="X15" s="214"/>
      <c r="Y15" s="217"/>
      <c r="Z15" s="218">
        <v>40</v>
      </c>
      <c r="AA15" s="214"/>
      <c r="AB15" s="217"/>
      <c r="AC15" s="218">
        <v>42</v>
      </c>
      <c r="AD15" s="214"/>
      <c r="AE15" s="217"/>
      <c r="AF15" s="218">
        <v>42</v>
      </c>
      <c r="AG15" s="214"/>
      <c r="AH15" s="215">
        <v>40</v>
      </c>
      <c r="AI15" s="216"/>
      <c r="AJ15" s="214"/>
      <c r="AK15" s="215">
        <v>42</v>
      </c>
      <c r="AL15" s="216"/>
      <c r="AM15" s="214"/>
      <c r="AN15" s="215">
        <v>41</v>
      </c>
      <c r="AO15" s="216"/>
      <c r="AP15" s="219"/>
      <c r="AQ15" s="220">
        <f t="shared" si="0"/>
        <v>370</v>
      </c>
      <c r="AR15" s="221">
        <f t="shared" si="0"/>
        <v>124</v>
      </c>
      <c r="AS15" s="222">
        <f t="shared" si="0"/>
        <v>0</v>
      </c>
      <c r="AT15" s="46">
        <f t="shared" si="1"/>
        <v>494</v>
      </c>
      <c r="AU15" s="369">
        <f t="shared" si="2"/>
        <v>494</v>
      </c>
      <c r="AV15" s="370">
        <f t="shared" si="3"/>
        <v>0</v>
      </c>
    </row>
    <row r="16" spans="1:48" ht="17.100000000000001" customHeight="1" x14ac:dyDescent="0.4">
      <c r="A16" s="223">
        <v>12</v>
      </c>
      <c r="B16" s="209" t="s">
        <v>719</v>
      </c>
      <c r="C16" s="210" t="s">
        <v>141</v>
      </c>
      <c r="D16" s="210" t="s">
        <v>246</v>
      </c>
      <c r="E16" s="210" t="s">
        <v>679</v>
      </c>
      <c r="F16" s="224">
        <v>10</v>
      </c>
      <c r="G16" s="212">
        <v>0</v>
      </c>
      <c r="H16" s="213"/>
      <c r="I16" s="214"/>
      <c r="J16" s="215">
        <v>0</v>
      </c>
      <c r="K16" s="213"/>
      <c r="L16" s="214"/>
      <c r="M16" s="215">
        <v>0</v>
      </c>
      <c r="N16" s="213"/>
      <c r="O16" s="214"/>
      <c r="P16" s="215">
        <v>0</v>
      </c>
      <c r="Q16" s="213"/>
      <c r="R16" s="214"/>
      <c r="S16" s="215">
        <v>0</v>
      </c>
      <c r="T16" s="216"/>
      <c r="U16" s="214"/>
      <c r="V16" s="215">
        <v>0</v>
      </c>
      <c r="W16" s="216"/>
      <c r="X16" s="214"/>
      <c r="Y16" s="217"/>
      <c r="Z16" s="218">
        <v>0</v>
      </c>
      <c r="AA16" s="214"/>
      <c r="AB16" s="217"/>
      <c r="AC16" s="218">
        <v>0</v>
      </c>
      <c r="AD16" s="214"/>
      <c r="AE16" s="217"/>
      <c r="AF16" s="218">
        <v>0</v>
      </c>
      <c r="AG16" s="214"/>
      <c r="AH16" s="215">
        <v>0</v>
      </c>
      <c r="AI16" s="216"/>
      <c r="AJ16" s="214"/>
      <c r="AK16" s="215">
        <v>0</v>
      </c>
      <c r="AL16" s="216"/>
      <c r="AM16" s="214"/>
      <c r="AN16" s="215">
        <v>0</v>
      </c>
      <c r="AO16" s="216"/>
      <c r="AP16" s="219"/>
      <c r="AQ16" s="220">
        <f t="shared" si="0"/>
        <v>0</v>
      </c>
      <c r="AR16" s="221">
        <f t="shared" si="0"/>
        <v>0</v>
      </c>
      <c r="AS16" s="222">
        <f t="shared" si="0"/>
        <v>0</v>
      </c>
      <c r="AT16" s="46">
        <f t="shared" si="1"/>
        <v>0</v>
      </c>
      <c r="AU16" s="369">
        <f t="shared" si="2"/>
        <v>0</v>
      </c>
      <c r="AV16" s="370">
        <f t="shared" si="3"/>
        <v>0</v>
      </c>
    </row>
    <row r="17" spans="1:48" ht="17.100000000000001" customHeight="1" x14ac:dyDescent="0.4">
      <c r="A17" s="208">
        <v>13</v>
      </c>
      <c r="B17" s="209" t="s">
        <v>720</v>
      </c>
      <c r="C17" s="210" t="s">
        <v>142</v>
      </c>
      <c r="D17" s="210" t="s">
        <v>247</v>
      </c>
      <c r="E17" s="210" t="s">
        <v>679</v>
      </c>
      <c r="F17" s="224">
        <v>3</v>
      </c>
      <c r="G17" s="212">
        <v>382</v>
      </c>
      <c r="H17" s="213"/>
      <c r="I17" s="214"/>
      <c r="J17" s="215">
        <v>384</v>
      </c>
      <c r="K17" s="213"/>
      <c r="L17" s="214"/>
      <c r="M17" s="215">
        <v>361</v>
      </c>
      <c r="N17" s="213"/>
      <c r="O17" s="214"/>
      <c r="P17" s="215">
        <v>386</v>
      </c>
      <c r="Q17" s="213"/>
      <c r="R17" s="214"/>
      <c r="S17" s="215">
        <v>373</v>
      </c>
      <c r="T17" s="216"/>
      <c r="U17" s="214"/>
      <c r="V17" s="215">
        <v>385</v>
      </c>
      <c r="W17" s="216"/>
      <c r="X17" s="214"/>
      <c r="Y17" s="217"/>
      <c r="Z17" s="218">
        <v>372</v>
      </c>
      <c r="AA17" s="214"/>
      <c r="AB17" s="217"/>
      <c r="AC17" s="218">
        <v>386</v>
      </c>
      <c r="AD17" s="214"/>
      <c r="AE17" s="217"/>
      <c r="AF17" s="218">
        <v>386</v>
      </c>
      <c r="AG17" s="214"/>
      <c r="AH17" s="215">
        <v>366</v>
      </c>
      <c r="AI17" s="216"/>
      <c r="AJ17" s="214"/>
      <c r="AK17" s="215">
        <v>379</v>
      </c>
      <c r="AL17" s="216"/>
      <c r="AM17" s="214"/>
      <c r="AN17" s="215">
        <v>369</v>
      </c>
      <c r="AO17" s="216"/>
      <c r="AP17" s="219"/>
      <c r="AQ17" s="220">
        <f t="shared" si="0"/>
        <v>3385</v>
      </c>
      <c r="AR17" s="221">
        <f t="shared" si="0"/>
        <v>1144</v>
      </c>
      <c r="AS17" s="222">
        <f t="shared" si="0"/>
        <v>0</v>
      </c>
      <c r="AT17" s="46">
        <f t="shared" si="1"/>
        <v>4529</v>
      </c>
      <c r="AU17" s="369">
        <f t="shared" si="2"/>
        <v>4529</v>
      </c>
      <c r="AV17" s="370">
        <f t="shared" si="3"/>
        <v>0</v>
      </c>
    </row>
    <row r="18" spans="1:48" ht="17.100000000000001" customHeight="1" x14ac:dyDescent="0.4">
      <c r="A18" s="223">
        <v>14</v>
      </c>
      <c r="B18" s="209" t="s">
        <v>721</v>
      </c>
      <c r="C18" s="210" t="s">
        <v>143</v>
      </c>
      <c r="D18" s="210" t="s">
        <v>248</v>
      </c>
      <c r="E18" s="210" t="s">
        <v>679</v>
      </c>
      <c r="F18" s="224">
        <v>2</v>
      </c>
      <c r="G18" s="212">
        <v>117</v>
      </c>
      <c r="H18" s="213"/>
      <c r="I18" s="214"/>
      <c r="J18" s="215">
        <v>121</v>
      </c>
      <c r="K18" s="213"/>
      <c r="L18" s="214"/>
      <c r="M18" s="215">
        <v>110</v>
      </c>
      <c r="N18" s="213"/>
      <c r="O18" s="214"/>
      <c r="P18" s="215">
        <v>116</v>
      </c>
      <c r="Q18" s="213"/>
      <c r="R18" s="214"/>
      <c r="S18" s="215">
        <v>111</v>
      </c>
      <c r="T18" s="216"/>
      <c r="U18" s="214"/>
      <c r="V18" s="215">
        <v>115</v>
      </c>
      <c r="W18" s="216"/>
      <c r="X18" s="214"/>
      <c r="Y18" s="217"/>
      <c r="Z18" s="218">
        <v>112</v>
      </c>
      <c r="AA18" s="214"/>
      <c r="AB18" s="217"/>
      <c r="AC18" s="218">
        <v>115</v>
      </c>
      <c r="AD18" s="214"/>
      <c r="AE18" s="217"/>
      <c r="AF18" s="218">
        <v>115</v>
      </c>
      <c r="AG18" s="214"/>
      <c r="AH18" s="215">
        <v>111</v>
      </c>
      <c r="AI18" s="216"/>
      <c r="AJ18" s="214"/>
      <c r="AK18" s="215">
        <v>115</v>
      </c>
      <c r="AL18" s="216"/>
      <c r="AM18" s="214"/>
      <c r="AN18" s="215">
        <v>112</v>
      </c>
      <c r="AO18" s="216"/>
      <c r="AP18" s="219"/>
      <c r="AQ18" s="220">
        <f t="shared" si="0"/>
        <v>1028</v>
      </c>
      <c r="AR18" s="221">
        <f t="shared" si="0"/>
        <v>342</v>
      </c>
      <c r="AS18" s="222">
        <f t="shared" si="0"/>
        <v>0</v>
      </c>
      <c r="AT18" s="46">
        <f t="shared" si="1"/>
        <v>1370</v>
      </c>
      <c r="AU18" s="369">
        <f t="shared" si="2"/>
        <v>1370</v>
      </c>
      <c r="AV18" s="370">
        <f t="shared" si="3"/>
        <v>0</v>
      </c>
    </row>
    <row r="19" spans="1:48" ht="17.100000000000001" customHeight="1" x14ac:dyDescent="0.4">
      <c r="A19" s="208">
        <v>15</v>
      </c>
      <c r="B19" s="209" t="s">
        <v>722</v>
      </c>
      <c r="C19" s="210" t="s">
        <v>144</v>
      </c>
      <c r="D19" s="210" t="s">
        <v>249</v>
      </c>
      <c r="E19" s="210" t="s">
        <v>679</v>
      </c>
      <c r="F19" s="224">
        <v>5</v>
      </c>
      <c r="G19" s="212">
        <v>0</v>
      </c>
      <c r="H19" s="213"/>
      <c r="I19" s="214"/>
      <c r="J19" s="215">
        <v>0</v>
      </c>
      <c r="K19" s="213"/>
      <c r="L19" s="214"/>
      <c r="M19" s="215">
        <v>0</v>
      </c>
      <c r="N19" s="213"/>
      <c r="O19" s="214"/>
      <c r="P19" s="215">
        <v>0</v>
      </c>
      <c r="Q19" s="213"/>
      <c r="R19" s="214"/>
      <c r="S19" s="215">
        <v>0</v>
      </c>
      <c r="T19" s="216"/>
      <c r="U19" s="214"/>
      <c r="V19" s="215">
        <v>0</v>
      </c>
      <c r="W19" s="216"/>
      <c r="X19" s="214"/>
      <c r="Y19" s="217"/>
      <c r="Z19" s="218">
        <v>0</v>
      </c>
      <c r="AA19" s="214"/>
      <c r="AB19" s="217"/>
      <c r="AC19" s="218">
        <v>0</v>
      </c>
      <c r="AD19" s="214"/>
      <c r="AE19" s="217"/>
      <c r="AF19" s="218">
        <v>0</v>
      </c>
      <c r="AG19" s="214"/>
      <c r="AH19" s="215">
        <v>0</v>
      </c>
      <c r="AI19" s="216"/>
      <c r="AJ19" s="214"/>
      <c r="AK19" s="215">
        <v>0</v>
      </c>
      <c r="AL19" s="216"/>
      <c r="AM19" s="214"/>
      <c r="AN19" s="215">
        <v>0</v>
      </c>
      <c r="AO19" s="216"/>
      <c r="AP19" s="219"/>
      <c r="AQ19" s="220">
        <f t="shared" si="0"/>
        <v>0</v>
      </c>
      <c r="AR19" s="221">
        <f t="shared" si="0"/>
        <v>0</v>
      </c>
      <c r="AS19" s="222">
        <f t="shared" si="0"/>
        <v>0</v>
      </c>
      <c r="AT19" s="46">
        <f t="shared" si="1"/>
        <v>0</v>
      </c>
      <c r="AU19" s="369">
        <f t="shared" si="2"/>
        <v>0</v>
      </c>
      <c r="AV19" s="370">
        <f t="shared" si="3"/>
        <v>0</v>
      </c>
    </row>
    <row r="20" spans="1:48" ht="17.100000000000001" customHeight="1" x14ac:dyDescent="0.4">
      <c r="A20" s="223">
        <v>16</v>
      </c>
      <c r="B20" s="209" t="s">
        <v>723</v>
      </c>
      <c r="C20" s="210" t="s">
        <v>145</v>
      </c>
      <c r="D20" s="210" t="s">
        <v>110</v>
      </c>
      <c r="E20" s="210" t="s">
        <v>679</v>
      </c>
      <c r="F20" s="224">
        <v>3</v>
      </c>
      <c r="G20" s="212">
        <v>256</v>
      </c>
      <c r="H20" s="213"/>
      <c r="I20" s="214"/>
      <c r="J20" s="215">
        <v>256</v>
      </c>
      <c r="K20" s="213"/>
      <c r="L20" s="214"/>
      <c r="M20" s="215">
        <v>240</v>
      </c>
      <c r="N20" s="213"/>
      <c r="O20" s="214"/>
      <c r="P20" s="215">
        <v>258</v>
      </c>
      <c r="Q20" s="213"/>
      <c r="R20" s="214"/>
      <c r="S20" s="215">
        <v>249</v>
      </c>
      <c r="T20" s="216"/>
      <c r="U20" s="214"/>
      <c r="V20" s="215">
        <v>257</v>
      </c>
      <c r="W20" s="216"/>
      <c r="X20" s="214"/>
      <c r="Y20" s="217"/>
      <c r="Z20" s="218">
        <v>247</v>
      </c>
      <c r="AA20" s="214"/>
      <c r="AB20" s="217"/>
      <c r="AC20" s="218">
        <v>255</v>
      </c>
      <c r="AD20" s="214"/>
      <c r="AE20" s="217"/>
      <c r="AF20" s="218">
        <v>256</v>
      </c>
      <c r="AG20" s="214"/>
      <c r="AH20" s="215">
        <v>248</v>
      </c>
      <c r="AI20" s="216"/>
      <c r="AJ20" s="214"/>
      <c r="AK20" s="215">
        <v>256</v>
      </c>
      <c r="AL20" s="216"/>
      <c r="AM20" s="214"/>
      <c r="AN20" s="215">
        <v>249</v>
      </c>
      <c r="AO20" s="216"/>
      <c r="AP20" s="219"/>
      <c r="AQ20" s="220">
        <f t="shared" si="0"/>
        <v>2269</v>
      </c>
      <c r="AR20" s="221">
        <f t="shared" si="0"/>
        <v>758</v>
      </c>
      <c r="AS20" s="222">
        <f t="shared" si="0"/>
        <v>0</v>
      </c>
      <c r="AT20" s="46">
        <f t="shared" si="1"/>
        <v>3027</v>
      </c>
      <c r="AU20" s="369">
        <f t="shared" si="2"/>
        <v>3027</v>
      </c>
      <c r="AV20" s="370">
        <f t="shared" si="3"/>
        <v>0</v>
      </c>
    </row>
    <row r="21" spans="1:48" ht="17.100000000000001" customHeight="1" x14ac:dyDescent="0.4">
      <c r="A21" s="208">
        <v>17</v>
      </c>
      <c r="B21" s="209" t="s">
        <v>724</v>
      </c>
      <c r="C21" s="210" t="s">
        <v>109</v>
      </c>
      <c r="D21" s="210" t="s">
        <v>250</v>
      </c>
      <c r="E21" s="210" t="s">
        <v>679</v>
      </c>
      <c r="F21" s="224">
        <v>1</v>
      </c>
      <c r="G21" s="212">
        <v>52</v>
      </c>
      <c r="H21" s="213"/>
      <c r="I21" s="214"/>
      <c r="J21" s="215">
        <v>46</v>
      </c>
      <c r="K21" s="213"/>
      <c r="L21" s="214"/>
      <c r="M21" s="215">
        <v>64</v>
      </c>
      <c r="N21" s="213"/>
      <c r="O21" s="214"/>
      <c r="P21" s="215">
        <v>41</v>
      </c>
      <c r="Q21" s="213"/>
      <c r="R21" s="214"/>
      <c r="S21" s="215">
        <v>51</v>
      </c>
      <c r="T21" s="216"/>
      <c r="U21" s="214"/>
      <c r="V21" s="215">
        <v>56</v>
      </c>
      <c r="W21" s="216"/>
      <c r="X21" s="214"/>
      <c r="Y21" s="217"/>
      <c r="Z21" s="218">
        <v>70</v>
      </c>
      <c r="AA21" s="214"/>
      <c r="AB21" s="217"/>
      <c r="AC21" s="218">
        <v>81</v>
      </c>
      <c r="AD21" s="214"/>
      <c r="AE21" s="217"/>
      <c r="AF21" s="218">
        <v>82</v>
      </c>
      <c r="AG21" s="214"/>
      <c r="AH21" s="215">
        <v>68</v>
      </c>
      <c r="AI21" s="216"/>
      <c r="AJ21" s="214"/>
      <c r="AK21" s="215">
        <v>56</v>
      </c>
      <c r="AL21" s="216"/>
      <c r="AM21" s="214"/>
      <c r="AN21" s="215">
        <v>47</v>
      </c>
      <c r="AO21" s="216"/>
      <c r="AP21" s="219"/>
      <c r="AQ21" s="220">
        <f t="shared" ref="AQ21:AS36" si="4">G21+J21+M21+P21+S21+V21+Y21+AB21+AE21+AH21+AK21+AN21</f>
        <v>481</v>
      </c>
      <c r="AR21" s="221">
        <f t="shared" si="4"/>
        <v>233</v>
      </c>
      <c r="AS21" s="222">
        <f t="shared" si="4"/>
        <v>0</v>
      </c>
      <c r="AT21" s="46">
        <f t="shared" si="1"/>
        <v>714</v>
      </c>
      <c r="AU21" s="369">
        <f t="shared" si="2"/>
        <v>714</v>
      </c>
      <c r="AV21" s="370">
        <f t="shared" si="3"/>
        <v>0</v>
      </c>
    </row>
    <row r="22" spans="1:48" ht="17.100000000000001" customHeight="1" x14ac:dyDescent="0.4">
      <c r="A22" s="223">
        <v>18</v>
      </c>
      <c r="B22" s="209" t="s">
        <v>725</v>
      </c>
      <c r="C22" s="210" t="s">
        <v>109</v>
      </c>
      <c r="D22" s="210" t="s">
        <v>250</v>
      </c>
      <c r="E22" s="210" t="s">
        <v>679</v>
      </c>
      <c r="F22" s="224">
        <v>17</v>
      </c>
      <c r="G22" s="212">
        <v>2045</v>
      </c>
      <c r="H22" s="213"/>
      <c r="I22" s="214"/>
      <c r="J22" s="215">
        <v>2234</v>
      </c>
      <c r="K22" s="213"/>
      <c r="L22" s="214"/>
      <c r="M22" s="215">
        <v>1837</v>
      </c>
      <c r="N22" s="213"/>
      <c r="O22" s="214"/>
      <c r="P22" s="215">
        <v>1998</v>
      </c>
      <c r="Q22" s="213"/>
      <c r="R22" s="214"/>
      <c r="S22" s="215">
        <v>1614</v>
      </c>
      <c r="T22" s="216"/>
      <c r="U22" s="214"/>
      <c r="V22" s="215">
        <v>1787</v>
      </c>
      <c r="W22" s="216"/>
      <c r="X22" s="214"/>
      <c r="Y22" s="217"/>
      <c r="Z22" s="218">
        <v>2054</v>
      </c>
      <c r="AA22" s="214"/>
      <c r="AB22" s="217"/>
      <c r="AC22" s="218">
        <v>2435</v>
      </c>
      <c r="AD22" s="214"/>
      <c r="AE22" s="217"/>
      <c r="AF22" s="218">
        <v>2361</v>
      </c>
      <c r="AG22" s="214"/>
      <c r="AH22" s="215">
        <v>1928</v>
      </c>
      <c r="AI22" s="216"/>
      <c r="AJ22" s="214"/>
      <c r="AK22" s="215">
        <v>1831</v>
      </c>
      <c r="AL22" s="216"/>
      <c r="AM22" s="214"/>
      <c r="AN22" s="215">
        <v>2001</v>
      </c>
      <c r="AO22" s="216"/>
      <c r="AP22" s="219"/>
      <c r="AQ22" s="220">
        <f t="shared" si="4"/>
        <v>17275</v>
      </c>
      <c r="AR22" s="221">
        <f t="shared" si="4"/>
        <v>6850</v>
      </c>
      <c r="AS22" s="222">
        <f t="shared" si="4"/>
        <v>0</v>
      </c>
      <c r="AT22" s="46">
        <f t="shared" si="1"/>
        <v>24125</v>
      </c>
      <c r="AU22" s="369">
        <f t="shared" si="2"/>
        <v>24125</v>
      </c>
      <c r="AV22" s="370">
        <f t="shared" si="3"/>
        <v>0</v>
      </c>
    </row>
    <row r="23" spans="1:48" ht="17.100000000000001" customHeight="1" x14ac:dyDescent="0.4">
      <c r="A23" s="208">
        <v>19</v>
      </c>
      <c r="B23" s="209" t="s">
        <v>726</v>
      </c>
      <c r="C23" s="210" t="s">
        <v>146</v>
      </c>
      <c r="D23" s="210" t="s">
        <v>1124</v>
      </c>
      <c r="E23" s="210" t="s">
        <v>679</v>
      </c>
      <c r="F23" s="224">
        <v>3</v>
      </c>
      <c r="G23" s="212">
        <v>240</v>
      </c>
      <c r="H23" s="213"/>
      <c r="I23" s="214"/>
      <c r="J23" s="215">
        <v>248</v>
      </c>
      <c r="K23" s="213"/>
      <c r="L23" s="214"/>
      <c r="M23" s="215">
        <v>221</v>
      </c>
      <c r="N23" s="213"/>
      <c r="O23" s="214"/>
      <c r="P23" s="215">
        <v>223</v>
      </c>
      <c r="Q23" s="213"/>
      <c r="R23" s="214"/>
      <c r="S23" s="215">
        <v>209</v>
      </c>
      <c r="T23" s="216"/>
      <c r="U23" s="214"/>
      <c r="V23" s="215">
        <v>215</v>
      </c>
      <c r="W23" s="216"/>
      <c r="X23" s="214"/>
      <c r="Y23" s="217"/>
      <c r="Z23" s="218">
        <v>209</v>
      </c>
      <c r="AA23" s="214"/>
      <c r="AB23" s="217"/>
      <c r="AC23" s="218">
        <v>217</v>
      </c>
      <c r="AD23" s="214"/>
      <c r="AE23" s="217"/>
      <c r="AF23" s="218">
        <v>218</v>
      </c>
      <c r="AG23" s="214"/>
      <c r="AH23" s="215">
        <v>211</v>
      </c>
      <c r="AI23" s="216"/>
      <c r="AJ23" s="214"/>
      <c r="AK23" s="215">
        <v>219</v>
      </c>
      <c r="AL23" s="216"/>
      <c r="AM23" s="214"/>
      <c r="AN23" s="215">
        <v>215</v>
      </c>
      <c r="AO23" s="216"/>
      <c r="AP23" s="219"/>
      <c r="AQ23" s="220">
        <f t="shared" si="4"/>
        <v>2001</v>
      </c>
      <c r="AR23" s="221">
        <f t="shared" si="4"/>
        <v>644</v>
      </c>
      <c r="AS23" s="222">
        <f t="shared" si="4"/>
        <v>0</v>
      </c>
      <c r="AT23" s="46">
        <f t="shared" si="1"/>
        <v>2645</v>
      </c>
      <c r="AU23" s="369">
        <f t="shared" si="2"/>
        <v>2645</v>
      </c>
      <c r="AV23" s="370">
        <f t="shared" si="3"/>
        <v>0</v>
      </c>
    </row>
    <row r="24" spans="1:48" ht="17.100000000000001" customHeight="1" x14ac:dyDescent="0.4">
      <c r="A24" s="223">
        <v>20</v>
      </c>
      <c r="B24" s="209" t="s">
        <v>727</v>
      </c>
      <c r="C24" s="210" t="s">
        <v>147</v>
      </c>
      <c r="D24" s="210" t="s">
        <v>251</v>
      </c>
      <c r="E24" s="210" t="s">
        <v>679</v>
      </c>
      <c r="F24" s="224">
        <v>13</v>
      </c>
      <c r="G24" s="212">
        <v>528</v>
      </c>
      <c r="H24" s="213"/>
      <c r="I24" s="214"/>
      <c r="J24" s="215">
        <v>673</v>
      </c>
      <c r="K24" s="213"/>
      <c r="L24" s="214"/>
      <c r="M24" s="215">
        <v>659</v>
      </c>
      <c r="N24" s="213"/>
      <c r="O24" s="214"/>
      <c r="P24" s="215">
        <v>639</v>
      </c>
      <c r="Q24" s="213"/>
      <c r="R24" s="214"/>
      <c r="S24" s="215">
        <v>582</v>
      </c>
      <c r="T24" s="216"/>
      <c r="U24" s="214"/>
      <c r="V24" s="215">
        <v>498</v>
      </c>
      <c r="W24" s="216"/>
      <c r="X24" s="214"/>
      <c r="Y24" s="217"/>
      <c r="Z24" s="218">
        <v>512</v>
      </c>
      <c r="AA24" s="214"/>
      <c r="AB24" s="217"/>
      <c r="AC24" s="218">
        <v>505</v>
      </c>
      <c r="AD24" s="214"/>
      <c r="AE24" s="217"/>
      <c r="AF24" s="218">
        <v>700</v>
      </c>
      <c r="AG24" s="214"/>
      <c r="AH24" s="215">
        <v>464</v>
      </c>
      <c r="AI24" s="216"/>
      <c r="AJ24" s="214"/>
      <c r="AK24" s="215">
        <v>434</v>
      </c>
      <c r="AL24" s="216"/>
      <c r="AM24" s="214"/>
      <c r="AN24" s="215">
        <v>501</v>
      </c>
      <c r="AO24" s="216"/>
      <c r="AP24" s="219"/>
      <c r="AQ24" s="220">
        <f t="shared" si="4"/>
        <v>4978</v>
      </c>
      <c r="AR24" s="221">
        <f t="shared" si="4"/>
        <v>1717</v>
      </c>
      <c r="AS24" s="222">
        <f t="shared" si="4"/>
        <v>0</v>
      </c>
      <c r="AT24" s="46">
        <f t="shared" si="1"/>
        <v>6695</v>
      </c>
      <c r="AU24" s="369">
        <f t="shared" si="2"/>
        <v>6695</v>
      </c>
      <c r="AV24" s="370">
        <f t="shared" si="3"/>
        <v>0</v>
      </c>
    </row>
    <row r="25" spans="1:48" ht="17.100000000000001" customHeight="1" x14ac:dyDescent="0.4">
      <c r="A25" s="208">
        <v>21</v>
      </c>
      <c r="B25" s="209" t="s">
        <v>728</v>
      </c>
      <c r="C25" s="210" t="s">
        <v>148</v>
      </c>
      <c r="D25" s="210" t="s">
        <v>251</v>
      </c>
      <c r="E25" s="210" t="s">
        <v>679</v>
      </c>
      <c r="F25" s="224">
        <v>13</v>
      </c>
      <c r="G25" s="212">
        <v>538</v>
      </c>
      <c r="H25" s="213"/>
      <c r="I25" s="214"/>
      <c r="J25" s="215">
        <v>684</v>
      </c>
      <c r="K25" s="213"/>
      <c r="L25" s="214"/>
      <c r="M25" s="215">
        <v>669</v>
      </c>
      <c r="N25" s="213"/>
      <c r="O25" s="214"/>
      <c r="P25" s="215">
        <v>646</v>
      </c>
      <c r="Q25" s="213"/>
      <c r="R25" s="214"/>
      <c r="S25" s="215">
        <v>592</v>
      </c>
      <c r="T25" s="216"/>
      <c r="U25" s="214"/>
      <c r="V25" s="215">
        <v>508</v>
      </c>
      <c r="W25" s="216"/>
      <c r="X25" s="214"/>
      <c r="Y25" s="217"/>
      <c r="Z25" s="218">
        <v>521</v>
      </c>
      <c r="AA25" s="214"/>
      <c r="AB25" s="217"/>
      <c r="AC25" s="218">
        <v>514</v>
      </c>
      <c r="AD25" s="214"/>
      <c r="AE25" s="217"/>
      <c r="AF25" s="218">
        <v>725</v>
      </c>
      <c r="AG25" s="214"/>
      <c r="AH25" s="215">
        <v>473</v>
      </c>
      <c r="AI25" s="216"/>
      <c r="AJ25" s="214"/>
      <c r="AK25" s="215">
        <v>441</v>
      </c>
      <c r="AL25" s="216"/>
      <c r="AM25" s="214"/>
      <c r="AN25" s="215">
        <v>511</v>
      </c>
      <c r="AO25" s="216"/>
      <c r="AP25" s="219"/>
      <c r="AQ25" s="220">
        <f t="shared" si="4"/>
        <v>5062</v>
      </c>
      <c r="AR25" s="221">
        <f t="shared" si="4"/>
        <v>1760</v>
      </c>
      <c r="AS25" s="222">
        <f t="shared" si="4"/>
        <v>0</v>
      </c>
      <c r="AT25" s="46">
        <f t="shared" si="1"/>
        <v>6822</v>
      </c>
      <c r="AU25" s="369">
        <f t="shared" si="2"/>
        <v>6822</v>
      </c>
      <c r="AV25" s="370">
        <f t="shared" si="3"/>
        <v>0</v>
      </c>
    </row>
    <row r="26" spans="1:48" ht="17.100000000000001" customHeight="1" x14ac:dyDescent="0.4">
      <c r="A26" s="223">
        <v>22</v>
      </c>
      <c r="B26" s="209" t="s">
        <v>729</v>
      </c>
      <c r="C26" s="210" t="s">
        <v>149</v>
      </c>
      <c r="D26" s="210" t="s">
        <v>1125</v>
      </c>
      <c r="E26" s="210" t="s">
        <v>679</v>
      </c>
      <c r="F26" s="224">
        <v>15</v>
      </c>
      <c r="G26" s="212">
        <v>3079</v>
      </c>
      <c r="H26" s="213"/>
      <c r="I26" s="214"/>
      <c r="J26" s="215">
        <v>3976</v>
      </c>
      <c r="K26" s="213"/>
      <c r="L26" s="214"/>
      <c r="M26" s="215">
        <v>3482</v>
      </c>
      <c r="N26" s="213"/>
      <c r="O26" s="214"/>
      <c r="P26" s="215">
        <v>3563</v>
      </c>
      <c r="Q26" s="213"/>
      <c r="R26" s="214"/>
      <c r="S26" s="215">
        <v>1806</v>
      </c>
      <c r="T26" s="216"/>
      <c r="U26" s="214"/>
      <c r="V26" s="215">
        <v>831</v>
      </c>
      <c r="W26" s="216"/>
      <c r="X26" s="214"/>
      <c r="Y26" s="217"/>
      <c r="Z26" s="218">
        <v>760</v>
      </c>
      <c r="AA26" s="214"/>
      <c r="AB26" s="217"/>
      <c r="AC26" s="218">
        <v>805</v>
      </c>
      <c r="AD26" s="214"/>
      <c r="AE26" s="217"/>
      <c r="AF26" s="218">
        <v>787</v>
      </c>
      <c r="AG26" s="214"/>
      <c r="AH26" s="215">
        <v>642</v>
      </c>
      <c r="AI26" s="216"/>
      <c r="AJ26" s="214"/>
      <c r="AK26" s="215">
        <v>664</v>
      </c>
      <c r="AL26" s="216"/>
      <c r="AM26" s="214"/>
      <c r="AN26" s="215">
        <v>1927</v>
      </c>
      <c r="AO26" s="216"/>
      <c r="AP26" s="219"/>
      <c r="AQ26" s="220">
        <f t="shared" si="4"/>
        <v>19970</v>
      </c>
      <c r="AR26" s="221">
        <f t="shared" si="4"/>
        <v>2352</v>
      </c>
      <c r="AS26" s="222">
        <f t="shared" si="4"/>
        <v>0</v>
      </c>
      <c r="AT26" s="46">
        <f t="shared" si="1"/>
        <v>22322</v>
      </c>
      <c r="AU26" s="369">
        <f t="shared" si="2"/>
        <v>22322</v>
      </c>
      <c r="AV26" s="370">
        <f t="shared" si="3"/>
        <v>0</v>
      </c>
    </row>
    <row r="27" spans="1:48" ht="17.100000000000001" customHeight="1" x14ac:dyDescent="0.4">
      <c r="A27" s="208">
        <v>23</v>
      </c>
      <c r="B27" s="209" t="s">
        <v>730</v>
      </c>
      <c r="C27" s="210" t="s">
        <v>150</v>
      </c>
      <c r="D27" s="210" t="s">
        <v>1126</v>
      </c>
      <c r="E27" s="210" t="s">
        <v>679</v>
      </c>
      <c r="F27" s="224">
        <v>2</v>
      </c>
      <c r="G27" s="212">
        <v>328</v>
      </c>
      <c r="H27" s="213"/>
      <c r="I27" s="214"/>
      <c r="J27" s="215">
        <v>381</v>
      </c>
      <c r="K27" s="213"/>
      <c r="L27" s="214"/>
      <c r="M27" s="215">
        <v>299</v>
      </c>
      <c r="N27" s="213"/>
      <c r="O27" s="214"/>
      <c r="P27" s="215">
        <v>305</v>
      </c>
      <c r="Q27" s="213"/>
      <c r="R27" s="214"/>
      <c r="S27" s="215">
        <v>311</v>
      </c>
      <c r="T27" s="216"/>
      <c r="U27" s="214"/>
      <c r="V27" s="215">
        <v>324</v>
      </c>
      <c r="W27" s="216"/>
      <c r="X27" s="214"/>
      <c r="Y27" s="217"/>
      <c r="Z27" s="218">
        <v>302</v>
      </c>
      <c r="AA27" s="214"/>
      <c r="AB27" s="217"/>
      <c r="AC27" s="218">
        <v>309</v>
      </c>
      <c r="AD27" s="214"/>
      <c r="AE27" s="217"/>
      <c r="AF27" s="218">
        <v>308</v>
      </c>
      <c r="AG27" s="214"/>
      <c r="AH27" s="215">
        <v>303</v>
      </c>
      <c r="AI27" s="216"/>
      <c r="AJ27" s="214"/>
      <c r="AK27" s="215">
        <v>296</v>
      </c>
      <c r="AL27" s="216"/>
      <c r="AM27" s="214"/>
      <c r="AN27" s="215">
        <v>292</v>
      </c>
      <c r="AO27" s="216"/>
      <c r="AP27" s="219"/>
      <c r="AQ27" s="220">
        <f t="shared" si="4"/>
        <v>2839</v>
      </c>
      <c r="AR27" s="221">
        <f t="shared" si="4"/>
        <v>919</v>
      </c>
      <c r="AS27" s="222">
        <f t="shared" si="4"/>
        <v>0</v>
      </c>
      <c r="AT27" s="46">
        <f t="shared" si="1"/>
        <v>3758</v>
      </c>
      <c r="AU27" s="369">
        <f t="shared" si="2"/>
        <v>3758</v>
      </c>
      <c r="AV27" s="370">
        <f t="shared" si="3"/>
        <v>0</v>
      </c>
    </row>
    <row r="28" spans="1:48" ht="17.100000000000001" customHeight="1" x14ac:dyDescent="0.4">
      <c r="A28" s="223">
        <v>24</v>
      </c>
      <c r="B28" s="209" t="s">
        <v>731</v>
      </c>
      <c r="C28" s="210" t="s">
        <v>151</v>
      </c>
      <c r="D28" s="210" t="s">
        <v>1127</v>
      </c>
      <c r="E28" s="210" t="s">
        <v>679</v>
      </c>
      <c r="F28" s="211">
        <v>0.5</v>
      </c>
      <c r="G28" s="212">
        <v>266</v>
      </c>
      <c r="H28" s="213"/>
      <c r="I28" s="214"/>
      <c r="J28" s="215">
        <v>258</v>
      </c>
      <c r="K28" s="213"/>
      <c r="L28" s="214"/>
      <c r="M28" s="215">
        <v>244</v>
      </c>
      <c r="N28" s="213"/>
      <c r="O28" s="214"/>
      <c r="P28" s="215">
        <v>263</v>
      </c>
      <c r="Q28" s="213"/>
      <c r="R28" s="214"/>
      <c r="S28" s="215">
        <v>252</v>
      </c>
      <c r="T28" s="216"/>
      <c r="U28" s="214"/>
      <c r="V28" s="215">
        <v>265</v>
      </c>
      <c r="W28" s="216"/>
      <c r="X28" s="214"/>
      <c r="Y28" s="217"/>
      <c r="Z28" s="218">
        <v>256</v>
      </c>
      <c r="AA28" s="214"/>
      <c r="AB28" s="217"/>
      <c r="AC28" s="218">
        <v>266</v>
      </c>
      <c r="AD28" s="214"/>
      <c r="AE28" s="217"/>
      <c r="AF28" s="218">
        <v>265</v>
      </c>
      <c r="AG28" s="214"/>
      <c r="AH28" s="215">
        <v>258</v>
      </c>
      <c r="AI28" s="216"/>
      <c r="AJ28" s="214"/>
      <c r="AK28" s="215">
        <v>272</v>
      </c>
      <c r="AL28" s="216"/>
      <c r="AM28" s="214"/>
      <c r="AN28" s="215">
        <v>263</v>
      </c>
      <c r="AO28" s="216"/>
      <c r="AP28" s="219"/>
      <c r="AQ28" s="220">
        <f t="shared" si="4"/>
        <v>2341</v>
      </c>
      <c r="AR28" s="221">
        <f t="shared" si="4"/>
        <v>787</v>
      </c>
      <c r="AS28" s="222">
        <f t="shared" si="4"/>
        <v>0</v>
      </c>
      <c r="AT28" s="46">
        <f t="shared" si="1"/>
        <v>3128</v>
      </c>
      <c r="AU28" s="369">
        <f t="shared" si="2"/>
        <v>3128</v>
      </c>
      <c r="AV28" s="370">
        <f t="shared" si="3"/>
        <v>0</v>
      </c>
    </row>
    <row r="29" spans="1:48" ht="17.100000000000001" customHeight="1" x14ac:dyDescent="0.4">
      <c r="A29" s="208">
        <v>25</v>
      </c>
      <c r="B29" s="209" t="s">
        <v>732</v>
      </c>
      <c r="C29" s="210" t="s">
        <v>152</v>
      </c>
      <c r="D29" s="210" t="s">
        <v>1168</v>
      </c>
      <c r="E29" s="210" t="s">
        <v>679</v>
      </c>
      <c r="F29" s="224">
        <v>1</v>
      </c>
      <c r="G29" s="212">
        <v>0</v>
      </c>
      <c r="H29" s="213"/>
      <c r="I29" s="214"/>
      <c r="J29" s="215">
        <v>0</v>
      </c>
      <c r="K29" s="213"/>
      <c r="L29" s="214"/>
      <c r="M29" s="215">
        <v>0</v>
      </c>
      <c r="N29" s="213"/>
      <c r="O29" s="214"/>
      <c r="P29" s="215">
        <v>0</v>
      </c>
      <c r="Q29" s="213"/>
      <c r="R29" s="214"/>
      <c r="S29" s="215">
        <v>0</v>
      </c>
      <c r="T29" s="216"/>
      <c r="U29" s="214"/>
      <c r="V29" s="215">
        <v>0</v>
      </c>
      <c r="W29" s="216"/>
      <c r="X29" s="214"/>
      <c r="Y29" s="217"/>
      <c r="Z29" s="218">
        <v>0</v>
      </c>
      <c r="AA29" s="214"/>
      <c r="AB29" s="217"/>
      <c r="AC29" s="218">
        <v>0</v>
      </c>
      <c r="AD29" s="214"/>
      <c r="AE29" s="217"/>
      <c r="AF29" s="218">
        <v>0</v>
      </c>
      <c r="AG29" s="214"/>
      <c r="AH29" s="215">
        <v>0</v>
      </c>
      <c r="AI29" s="216"/>
      <c r="AJ29" s="214"/>
      <c r="AK29" s="215">
        <v>0</v>
      </c>
      <c r="AL29" s="216"/>
      <c r="AM29" s="214"/>
      <c r="AN29" s="215">
        <v>0</v>
      </c>
      <c r="AO29" s="216"/>
      <c r="AP29" s="219"/>
      <c r="AQ29" s="220">
        <f t="shared" si="4"/>
        <v>0</v>
      </c>
      <c r="AR29" s="221">
        <f t="shared" si="4"/>
        <v>0</v>
      </c>
      <c r="AS29" s="222">
        <f t="shared" si="4"/>
        <v>0</v>
      </c>
      <c r="AT29" s="46">
        <f t="shared" si="1"/>
        <v>0</v>
      </c>
      <c r="AU29" s="369">
        <f t="shared" si="2"/>
        <v>0</v>
      </c>
      <c r="AV29" s="370">
        <f t="shared" si="3"/>
        <v>0</v>
      </c>
    </row>
    <row r="30" spans="1:48" ht="17.100000000000001" customHeight="1" x14ac:dyDescent="0.4">
      <c r="A30" s="223">
        <v>26</v>
      </c>
      <c r="B30" s="209" t="s">
        <v>733</v>
      </c>
      <c r="C30" s="210" t="s">
        <v>153</v>
      </c>
      <c r="D30" s="210" t="s">
        <v>252</v>
      </c>
      <c r="E30" s="210" t="s">
        <v>679</v>
      </c>
      <c r="F30" s="224">
        <v>25</v>
      </c>
      <c r="G30" s="212">
        <v>439</v>
      </c>
      <c r="H30" s="213"/>
      <c r="I30" s="214"/>
      <c r="J30" s="215">
        <v>448</v>
      </c>
      <c r="K30" s="213"/>
      <c r="L30" s="214"/>
      <c r="M30" s="215">
        <v>447</v>
      </c>
      <c r="N30" s="213"/>
      <c r="O30" s="214"/>
      <c r="P30" s="215">
        <v>495</v>
      </c>
      <c r="Q30" s="213"/>
      <c r="R30" s="214"/>
      <c r="S30" s="215">
        <v>448</v>
      </c>
      <c r="T30" s="216"/>
      <c r="U30" s="214"/>
      <c r="V30" s="215">
        <v>469</v>
      </c>
      <c r="W30" s="216"/>
      <c r="X30" s="214"/>
      <c r="Y30" s="217"/>
      <c r="Z30" s="218">
        <v>484</v>
      </c>
      <c r="AA30" s="214"/>
      <c r="AB30" s="217"/>
      <c r="AC30" s="218">
        <v>458</v>
      </c>
      <c r="AD30" s="214"/>
      <c r="AE30" s="217"/>
      <c r="AF30" s="218">
        <v>574</v>
      </c>
      <c r="AG30" s="214"/>
      <c r="AH30" s="215">
        <v>448</v>
      </c>
      <c r="AI30" s="216"/>
      <c r="AJ30" s="214"/>
      <c r="AK30" s="215">
        <v>458</v>
      </c>
      <c r="AL30" s="216"/>
      <c r="AM30" s="214"/>
      <c r="AN30" s="215">
        <v>422</v>
      </c>
      <c r="AO30" s="216"/>
      <c r="AP30" s="219"/>
      <c r="AQ30" s="220">
        <f t="shared" si="4"/>
        <v>4074</v>
      </c>
      <c r="AR30" s="221">
        <f t="shared" si="4"/>
        <v>1516</v>
      </c>
      <c r="AS30" s="222">
        <f t="shared" si="4"/>
        <v>0</v>
      </c>
      <c r="AT30" s="46">
        <f t="shared" si="1"/>
        <v>5590</v>
      </c>
      <c r="AU30" s="369">
        <f t="shared" si="2"/>
        <v>5590</v>
      </c>
      <c r="AV30" s="370">
        <f t="shared" si="3"/>
        <v>0</v>
      </c>
    </row>
    <row r="31" spans="1:48" ht="17.100000000000001" customHeight="1" x14ac:dyDescent="0.4">
      <c r="A31" s="208">
        <v>27</v>
      </c>
      <c r="B31" s="209" t="s">
        <v>734</v>
      </c>
      <c r="C31" s="210" t="s">
        <v>1140</v>
      </c>
      <c r="D31" s="210" t="s">
        <v>1141</v>
      </c>
      <c r="E31" s="210" t="s">
        <v>679</v>
      </c>
      <c r="F31" s="224">
        <v>2</v>
      </c>
      <c r="G31" s="212">
        <v>33</v>
      </c>
      <c r="H31" s="213"/>
      <c r="I31" s="214"/>
      <c r="J31" s="215">
        <v>35</v>
      </c>
      <c r="K31" s="213"/>
      <c r="L31" s="214"/>
      <c r="M31" s="215">
        <v>32</v>
      </c>
      <c r="N31" s="213"/>
      <c r="O31" s="214"/>
      <c r="P31" s="215">
        <v>34</v>
      </c>
      <c r="Q31" s="213"/>
      <c r="R31" s="214"/>
      <c r="S31" s="215">
        <v>31</v>
      </c>
      <c r="T31" s="216"/>
      <c r="U31" s="214"/>
      <c r="V31" s="215">
        <v>33</v>
      </c>
      <c r="W31" s="216"/>
      <c r="X31" s="214"/>
      <c r="Y31" s="217"/>
      <c r="Z31" s="218">
        <v>31</v>
      </c>
      <c r="AA31" s="214"/>
      <c r="AB31" s="217"/>
      <c r="AC31" s="218">
        <v>30</v>
      </c>
      <c r="AD31" s="214"/>
      <c r="AE31" s="217"/>
      <c r="AF31" s="218">
        <v>31</v>
      </c>
      <c r="AG31" s="214"/>
      <c r="AH31" s="215">
        <v>29</v>
      </c>
      <c r="AI31" s="216"/>
      <c r="AJ31" s="214"/>
      <c r="AK31" s="215">
        <v>31</v>
      </c>
      <c r="AL31" s="216"/>
      <c r="AM31" s="214"/>
      <c r="AN31" s="215">
        <v>33</v>
      </c>
      <c r="AO31" s="216"/>
      <c r="AP31" s="219"/>
      <c r="AQ31" s="220">
        <f t="shared" si="4"/>
        <v>291</v>
      </c>
      <c r="AR31" s="221">
        <f t="shared" si="4"/>
        <v>92</v>
      </c>
      <c r="AS31" s="222">
        <f t="shared" si="4"/>
        <v>0</v>
      </c>
      <c r="AT31" s="46">
        <f t="shared" si="1"/>
        <v>383</v>
      </c>
      <c r="AU31" s="369">
        <f t="shared" si="2"/>
        <v>383</v>
      </c>
      <c r="AV31" s="370">
        <f t="shared" si="3"/>
        <v>0</v>
      </c>
    </row>
    <row r="32" spans="1:48" ht="17.100000000000001" customHeight="1" x14ac:dyDescent="0.4">
      <c r="A32" s="223">
        <v>28</v>
      </c>
      <c r="B32" s="209" t="s">
        <v>735</v>
      </c>
      <c r="C32" s="210" t="s">
        <v>154</v>
      </c>
      <c r="D32" s="210" t="s">
        <v>253</v>
      </c>
      <c r="E32" s="210" t="s">
        <v>679</v>
      </c>
      <c r="F32" s="224">
        <v>6</v>
      </c>
      <c r="G32" s="212">
        <v>691</v>
      </c>
      <c r="H32" s="213"/>
      <c r="I32" s="214"/>
      <c r="J32" s="215">
        <v>740</v>
      </c>
      <c r="K32" s="213"/>
      <c r="L32" s="214"/>
      <c r="M32" s="215">
        <v>588</v>
      </c>
      <c r="N32" s="213"/>
      <c r="O32" s="214"/>
      <c r="P32" s="215">
        <v>549</v>
      </c>
      <c r="Q32" s="213"/>
      <c r="R32" s="214"/>
      <c r="S32" s="215">
        <v>476</v>
      </c>
      <c r="T32" s="216"/>
      <c r="U32" s="214"/>
      <c r="V32" s="215">
        <v>469</v>
      </c>
      <c r="W32" s="216"/>
      <c r="X32" s="214"/>
      <c r="Y32" s="217"/>
      <c r="Z32" s="218">
        <v>500</v>
      </c>
      <c r="AA32" s="214"/>
      <c r="AB32" s="217"/>
      <c r="AC32" s="218">
        <v>516</v>
      </c>
      <c r="AD32" s="214"/>
      <c r="AE32" s="217"/>
      <c r="AF32" s="218">
        <v>557</v>
      </c>
      <c r="AG32" s="214"/>
      <c r="AH32" s="215">
        <v>584</v>
      </c>
      <c r="AI32" s="216"/>
      <c r="AJ32" s="214"/>
      <c r="AK32" s="215">
        <v>452</v>
      </c>
      <c r="AL32" s="216"/>
      <c r="AM32" s="214"/>
      <c r="AN32" s="215">
        <v>444</v>
      </c>
      <c r="AO32" s="216"/>
      <c r="AP32" s="219"/>
      <c r="AQ32" s="220">
        <f t="shared" si="4"/>
        <v>4993</v>
      </c>
      <c r="AR32" s="221">
        <f t="shared" si="4"/>
        <v>1573</v>
      </c>
      <c r="AS32" s="222">
        <f t="shared" si="4"/>
        <v>0</v>
      </c>
      <c r="AT32" s="46">
        <f t="shared" si="1"/>
        <v>6566</v>
      </c>
      <c r="AU32" s="369">
        <f t="shared" si="2"/>
        <v>6566</v>
      </c>
      <c r="AV32" s="370">
        <f t="shared" si="3"/>
        <v>0</v>
      </c>
    </row>
    <row r="33" spans="1:48" ht="17.100000000000001" customHeight="1" x14ac:dyDescent="0.4">
      <c r="A33" s="208">
        <v>29</v>
      </c>
      <c r="B33" s="209" t="s">
        <v>736</v>
      </c>
      <c r="C33" s="210" t="s">
        <v>155</v>
      </c>
      <c r="D33" s="210" t="s">
        <v>1142</v>
      </c>
      <c r="E33" s="210" t="s">
        <v>679</v>
      </c>
      <c r="F33" s="224">
        <v>4</v>
      </c>
      <c r="G33" s="212">
        <v>9</v>
      </c>
      <c r="H33" s="213"/>
      <c r="I33" s="214"/>
      <c r="J33" s="215">
        <v>9</v>
      </c>
      <c r="K33" s="213"/>
      <c r="L33" s="214"/>
      <c r="M33" s="215">
        <v>8</v>
      </c>
      <c r="N33" s="213"/>
      <c r="O33" s="214"/>
      <c r="P33" s="215">
        <v>10</v>
      </c>
      <c r="Q33" s="213"/>
      <c r="R33" s="214"/>
      <c r="S33" s="215">
        <v>9</v>
      </c>
      <c r="T33" s="216"/>
      <c r="U33" s="214"/>
      <c r="V33" s="215">
        <v>9</v>
      </c>
      <c r="W33" s="216"/>
      <c r="X33" s="214"/>
      <c r="Y33" s="217"/>
      <c r="Z33" s="218">
        <v>9</v>
      </c>
      <c r="AA33" s="214"/>
      <c r="AB33" s="217"/>
      <c r="AC33" s="218">
        <v>9</v>
      </c>
      <c r="AD33" s="214"/>
      <c r="AE33" s="217"/>
      <c r="AF33" s="218">
        <v>9</v>
      </c>
      <c r="AG33" s="214"/>
      <c r="AH33" s="215">
        <v>10</v>
      </c>
      <c r="AI33" s="216"/>
      <c r="AJ33" s="214"/>
      <c r="AK33" s="215">
        <v>10</v>
      </c>
      <c r="AL33" s="216"/>
      <c r="AM33" s="214"/>
      <c r="AN33" s="215">
        <v>11</v>
      </c>
      <c r="AO33" s="216"/>
      <c r="AP33" s="219"/>
      <c r="AQ33" s="220">
        <f t="shared" si="4"/>
        <v>85</v>
      </c>
      <c r="AR33" s="221">
        <f t="shared" si="4"/>
        <v>27</v>
      </c>
      <c r="AS33" s="222">
        <f t="shared" si="4"/>
        <v>0</v>
      </c>
      <c r="AT33" s="46">
        <f t="shared" si="1"/>
        <v>112</v>
      </c>
      <c r="AU33" s="369">
        <f t="shared" si="2"/>
        <v>112</v>
      </c>
      <c r="AV33" s="370">
        <f t="shared" si="3"/>
        <v>0</v>
      </c>
    </row>
    <row r="34" spans="1:48" ht="17.100000000000001" customHeight="1" x14ac:dyDescent="0.4">
      <c r="A34" s="223">
        <v>30</v>
      </c>
      <c r="B34" s="209" t="s">
        <v>737</v>
      </c>
      <c r="C34" s="210" t="s">
        <v>156</v>
      </c>
      <c r="D34" s="210" t="s">
        <v>254</v>
      </c>
      <c r="E34" s="210" t="s">
        <v>679</v>
      </c>
      <c r="F34" s="224">
        <v>6</v>
      </c>
      <c r="G34" s="212">
        <v>53</v>
      </c>
      <c r="H34" s="213"/>
      <c r="I34" s="214"/>
      <c r="J34" s="215">
        <v>51</v>
      </c>
      <c r="K34" s="213"/>
      <c r="L34" s="214"/>
      <c r="M34" s="215">
        <v>48</v>
      </c>
      <c r="N34" s="213"/>
      <c r="O34" s="214"/>
      <c r="P34" s="215">
        <v>52</v>
      </c>
      <c r="Q34" s="213"/>
      <c r="R34" s="214"/>
      <c r="S34" s="215">
        <v>51</v>
      </c>
      <c r="T34" s="216"/>
      <c r="U34" s="214"/>
      <c r="V34" s="215">
        <v>50</v>
      </c>
      <c r="W34" s="216"/>
      <c r="X34" s="214"/>
      <c r="Y34" s="217"/>
      <c r="Z34" s="218">
        <v>48</v>
      </c>
      <c r="AA34" s="214"/>
      <c r="AB34" s="217"/>
      <c r="AC34" s="218">
        <v>52</v>
      </c>
      <c r="AD34" s="214"/>
      <c r="AE34" s="217"/>
      <c r="AF34" s="218">
        <v>60</v>
      </c>
      <c r="AG34" s="214"/>
      <c r="AH34" s="215">
        <v>66</v>
      </c>
      <c r="AI34" s="216"/>
      <c r="AJ34" s="214"/>
      <c r="AK34" s="215">
        <v>53</v>
      </c>
      <c r="AL34" s="216"/>
      <c r="AM34" s="214"/>
      <c r="AN34" s="215">
        <v>47</v>
      </c>
      <c r="AO34" s="216"/>
      <c r="AP34" s="219"/>
      <c r="AQ34" s="220">
        <f t="shared" si="4"/>
        <v>471</v>
      </c>
      <c r="AR34" s="221">
        <f t="shared" si="4"/>
        <v>160</v>
      </c>
      <c r="AS34" s="222">
        <f t="shared" si="4"/>
        <v>0</v>
      </c>
      <c r="AT34" s="46">
        <f t="shared" si="1"/>
        <v>631</v>
      </c>
      <c r="AU34" s="369">
        <f t="shared" si="2"/>
        <v>631</v>
      </c>
      <c r="AV34" s="370">
        <f t="shared" si="3"/>
        <v>0</v>
      </c>
    </row>
    <row r="35" spans="1:48" ht="17.100000000000001" customHeight="1" x14ac:dyDescent="0.4">
      <c r="A35" s="208">
        <v>31</v>
      </c>
      <c r="B35" s="209" t="s">
        <v>738</v>
      </c>
      <c r="C35" s="210" t="s">
        <v>157</v>
      </c>
      <c r="D35" s="210" t="s">
        <v>1143</v>
      </c>
      <c r="E35" s="210" t="s">
        <v>679</v>
      </c>
      <c r="F35" s="224">
        <v>2</v>
      </c>
      <c r="G35" s="212">
        <v>0</v>
      </c>
      <c r="H35" s="213"/>
      <c r="I35" s="214"/>
      <c r="J35" s="215">
        <v>0</v>
      </c>
      <c r="K35" s="213"/>
      <c r="L35" s="214"/>
      <c r="M35" s="215">
        <v>0</v>
      </c>
      <c r="N35" s="213"/>
      <c r="O35" s="214"/>
      <c r="P35" s="215">
        <v>0</v>
      </c>
      <c r="Q35" s="213"/>
      <c r="R35" s="214"/>
      <c r="S35" s="215">
        <v>0</v>
      </c>
      <c r="T35" s="216"/>
      <c r="U35" s="214"/>
      <c r="V35" s="215">
        <v>0</v>
      </c>
      <c r="W35" s="216"/>
      <c r="X35" s="214"/>
      <c r="Y35" s="217"/>
      <c r="Z35" s="218">
        <v>0</v>
      </c>
      <c r="AA35" s="214"/>
      <c r="AB35" s="217"/>
      <c r="AC35" s="218">
        <v>0</v>
      </c>
      <c r="AD35" s="214"/>
      <c r="AE35" s="217"/>
      <c r="AF35" s="218">
        <v>0</v>
      </c>
      <c r="AG35" s="214"/>
      <c r="AH35" s="215">
        <v>0</v>
      </c>
      <c r="AI35" s="216"/>
      <c r="AJ35" s="214"/>
      <c r="AK35" s="215">
        <v>0</v>
      </c>
      <c r="AL35" s="216"/>
      <c r="AM35" s="214"/>
      <c r="AN35" s="215">
        <v>0</v>
      </c>
      <c r="AO35" s="216"/>
      <c r="AP35" s="219"/>
      <c r="AQ35" s="220">
        <f t="shared" si="4"/>
        <v>0</v>
      </c>
      <c r="AR35" s="221">
        <f t="shared" si="4"/>
        <v>0</v>
      </c>
      <c r="AS35" s="222">
        <f t="shared" si="4"/>
        <v>0</v>
      </c>
      <c r="AT35" s="46">
        <f t="shared" si="1"/>
        <v>0</v>
      </c>
      <c r="AU35" s="369">
        <f t="shared" si="2"/>
        <v>0</v>
      </c>
      <c r="AV35" s="370">
        <f t="shared" si="3"/>
        <v>0</v>
      </c>
    </row>
    <row r="36" spans="1:48" ht="17.100000000000001" customHeight="1" x14ac:dyDescent="0.4">
      <c r="A36" s="223">
        <v>32</v>
      </c>
      <c r="B36" s="209" t="s">
        <v>739</v>
      </c>
      <c r="C36" s="210" t="s">
        <v>158</v>
      </c>
      <c r="D36" s="210" t="s">
        <v>255</v>
      </c>
      <c r="E36" s="210" t="s">
        <v>679</v>
      </c>
      <c r="F36" s="224">
        <v>4</v>
      </c>
      <c r="G36" s="212">
        <v>65</v>
      </c>
      <c r="H36" s="213"/>
      <c r="I36" s="214"/>
      <c r="J36" s="215">
        <v>92</v>
      </c>
      <c r="K36" s="213"/>
      <c r="L36" s="214"/>
      <c r="M36" s="215">
        <v>99</v>
      </c>
      <c r="N36" s="213"/>
      <c r="O36" s="214"/>
      <c r="P36" s="215">
        <v>102</v>
      </c>
      <c r="Q36" s="213"/>
      <c r="R36" s="214"/>
      <c r="S36" s="215">
        <v>78</v>
      </c>
      <c r="T36" s="216"/>
      <c r="U36" s="214"/>
      <c r="V36" s="215">
        <v>74</v>
      </c>
      <c r="W36" s="216"/>
      <c r="X36" s="214"/>
      <c r="Y36" s="217"/>
      <c r="Z36" s="218">
        <v>65</v>
      </c>
      <c r="AA36" s="214"/>
      <c r="AB36" s="217"/>
      <c r="AC36" s="218">
        <v>69</v>
      </c>
      <c r="AD36" s="214"/>
      <c r="AE36" s="217"/>
      <c r="AF36" s="218">
        <v>95</v>
      </c>
      <c r="AG36" s="214"/>
      <c r="AH36" s="215">
        <v>67</v>
      </c>
      <c r="AI36" s="216"/>
      <c r="AJ36" s="214"/>
      <c r="AK36" s="215">
        <v>63</v>
      </c>
      <c r="AL36" s="216"/>
      <c r="AM36" s="214"/>
      <c r="AN36" s="215">
        <v>65</v>
      </c>
      <c r="AO36" s="216"/>
      <c r="AP36" s="219"/>
      <c r="AQ36" s="220">
        <f t="shared" si="4"/>
        <v>705</v>
      </c>
      <c r="AR36" s="221">
        <f t="shared" si="4"/>
        <v>229</v>
      </c>
      <c r="AS36" s="222">
        <f t="shared" si="4"/>
        <v>0</v>
      </c>
      <c r="AT36" s="46">
        <f t="shared" si="1"/>
        <v>934</v>
      </c>
      <c r="AU36" s="369">
        <f t="shared" si="2"/>
        <v>934</v>
      </c>
      <c r="AV36" s="370">
        <f t="shared" si="3"/>
        <v>0</v>
      </c>
    </row>
    <row r="37" spans="1:48" ht="17.100000000000001" customHeight="1" x14ac:dyDescent="0.4">
      <c r="A37" s="208">
        <v>33</v>
      </c>
      <c r="B37" s="209" t="s">
        <v>740</v>
      </c>
      <c r="C37" s="210" t="s">
        <v>159</v>
      </c>
      <c r="D37" s="210" t="s">
        <v>256</v>
      </c>
      <c r="E37" s="210" t="s">
        <v>679</v>
      </c>
      <c r="F37" s="224">
        <v>1</v>
      </c>
      <c r="G37" s="212">
        <v>2</v>
      </c>
      <c r="H37" s="213"/>
      <c r="I37" s="214"/>
      <c r="J37" s="215">
        <v>2</v>
      </c>
      <c r="K37" s="213"/>
      <c r="L37" s="214"/>
      <c r="M37" s="215">
        <v>2</v>
      </c>
      <c r="N37" s="213"/>
      <c r="O37" s="214"/>
      <c r="P37" s="215">
        <v>3</v>
      </c>
      <c r="Q37" s="213"/>
      <c r="R37" s="214"/>
      <c r="S37" s="215">
        <v>2</v>
      </c>
      <c r="T37" s="216"/>
      <c r="U37" s="214"/>
      <c r="V37" s="215">
        <v>3</v>
      </c>
      <c r="W37" s="216"/>
      <c r="X37" s="214"/>
      <c r="Y37" s="217"/>
      <c r="Z37" s="218">
        <v>4</v>
      </c>
      <c r="AA37" s="214"/>
      <c r="AB37" s="217"/>
      <c r="AC37" s="218">
        <v>3</v>
      </c>
      <c r="AD37" s="214"/>
      <c r="AE37" s="217"/>
      <c r="AF37" s="218">
        <v>15</v>
      </c>
      <c r="AG37" s="214"/>
      <c r="AH37" s="215">
        <v>4</v>
      </c>
      <c r="AI37" s="216"/>
      <c r="AJ37" s="214"/>
      <c r="AK37" s="215">
        <v>4</v>
      </c>
      <c r="AL37" s="216"/>
      <c r="AM37" s="214"/>
      <c r="AN37" s="215">
        <v>2</v>
      </c>
      <c r="AO37" s="216"/>
      <c r="AP37" s="219"/>
      <c r="AQ37" s="220">
        <f t="shared" ref="AQ37:AS52" si="5">G37+J37+M37+P37+S37+V37+Y37+AB37+AE37+AH37+AK37+AN37</f>
        <v>24</v>
      </c>
      <c r="AR37" s="221">
        <f t="shared" si="5"/>
        <v>22</v>
      </c>
      <c r="AS37" s="222">
        <f t="shared" si="5"/>
        <v>0</v>
      </c>
      <c r="AT37" s="46">
        <f t="shared" si="1"/>
        <v>46</v>
      </c>
      <c r="AU37" s="369">
        <f t="shared" si="2"/>
        <v>46</v>
      </c>
      <c r="AV37" s="370">
        <f t="shared" si="3"/>
        <v>0</v>
      </c>
    </row>
    <row r="38" spans="1:48" ht="17.100000000000001" customHeight="1" x14ac:dyDescent="0.4">
      <c r="A38" s="223">
        <v>34</v>
      </c>
      <c r="B38" s="209" t="s">
        <v>741</v>
      </c>
      <c r="C38" s="210" t="s">
        <v>160</v>
      </c>
      <c r="D38" s="210" t="s">
        <v>257</v>
      </c>
      <c r="E38" s="210" t="s">
        <v>679</v>
      </c>
      <c r="F38" s="224">
        <v>6</v>
      </c>
      <c r="G38" s="212">
        <v>101</v>
      </c>
      <c r="H38" s="213"/>
      <c r="I38" s="214"/>
      <c r="J38" s="215">
        <v>98</v>
      </c>
      <c r="K38" s="213"/>
      <c r="L38" s="214"/>
      <c r="M38" s="215">
        <v>93</v>
      </c>
      <c r="N38" s="213"/>
      <c r="O38" s="214"/>
      <c r="P38" s="215">
        <v>79</v>
      </c>
      <c r="Q38" s="213"/>
      <c r="R38" s="214"/>
      <c r="S38" s="215">
        <v>62</v>
      </c>
      <c r="T38" s="216"/>
      <c r="U38" s="214"/>
      <c r="V38" s="215">
        <v>53</v>
      </c>
      <c r="W38" s="216"/>
      <c r="X38" s="214"/>
      <c r="Y38" s="217"/>
      <c r="Z38" s="218">
        <v>53</v>
      </c>
      <c r="AA38" s="214"/>
      <c r="AB38" s="217"/>
      <c r="AC38" s="218">
        <v>55</v>
      </c>
      <c r="AD38" s="214"/>
      <c r="AE38" s="217"/>
      <c r="AF38" s="218">
        <v>55</v>
      </c>
      <c r="AG38" s="214"/>
      <c r="AH38" s="215">
        <v>52</v>
      </c>
      <c r="AI38" s="216"/>
      <c r="AJ38" s="214"/>
      <c r="AK38" s="215">
        <v>82</v>
      </c>
      <c r="AL38" s="216"/>
      <c r="AM38" s="214"/>
      <c r="AN38" s="215">
        <v>97</v>
      </c>
      <c r="AO38" s="216"/>
      <c r="AP38" s="219"/>
      <c r="AQ38" s="220">
        <f t="shared" si="5"/>
        <v>717</v>
      </c>
      <c r="AR38" s="221">
        <f t="shared" si="5"/>
        <v>163</v>
      </c>
      <c r="AS38" s="222">
        <f t="shared" si="5"/>
        <v>0</v>
      </c>
      <c r="AT38" s="46">
        <f t="shared" si="1"/>
        <v>880</v>
      </c>
      <c r="AU38" s="369">
        <f t="shared" si="2"/>
        <v>880</v>
      </c>
      <c r="AV38" s="370">
        <f t="shared" si="3"/>
        <v>0</v>
      </c>
    </row>
    <row r="39" spans="1:48" ht="17.100000000000001" customHeight="1" x14ac:dyDescent="0.4">
      <c r="A39" s="208">
        <v>35</v>
      </c>
      <c r="B39" s="209" t="s">
        <v>742</v>
      </c>
      <c r="C39" s="210" t="s">
        <v>161</v>
      </c>
      <c r="D39" s="210" t="s">
        <v>257</v>
      </c>
      <c r="E39" s="210" t="s">
        <v>679</v>
      </c>
      <c r="F39" s="224">
        <v>6</v>
      </c>
      <c r="G39" s="212">
        <v>97</v>
      </c>
      <c r="H39" s="213"/>
      <c r="I39" s="214"/>
      <c r="J39" s="215">
        <v>96</v>
      </c>
      <c r="K39" s="213"/>
      <c r="L39" s="214"/>
      <c r="M39" s="215">
        <v>85</v>
      </c>
      <c r="N39" s="213"/>
      <c r="O39" s="214"/>
      <c r="P39" s="215">
        <v>73</v>
      </c>
      <c r="Q39" s="213"/>
      <c r="R39" s="214"/>
      <c r="S39" s="215">
        <v>72</v>
      </c>
      <c r="T39" s="216"/>
      <c r="U39" s="214"/>
      <c r="V39" s="215">
        <v>74</v>
      </c>
      <c r="W39" s="216"/>
      <c r="X39" s="214"/>
      <c r="Y39" s="217"/>
      <c r="Z39" s="218">
        <v>77</v>
      </c>
      <c r="AA39" s="214"/>
      <c r="AB39" s="217"/>
      <c r="AC39" s="218">
        <v>81</v>
      </c>
      <c r="AD39" s="214"/>
      <c r="AE39" s="217"/>
      <c r="AF39" s="218">
        <v>81</v>
      </c>
      <c r="AG39" s="214"/>
      <c r="AH39" s="215">
        <v>70</v>
      </c>
      <c r="AI39" s="216"/>
      <c r="AJ39" s="214"/>
      <c r="AK39" s="215">
        <v>70</v>
      </c>
      <c r="AL39" s="216"/>
      <c r="AM39" s="214"/>
      <c r="AN39" s="215">
        <v>84</v>
      </c>
      <c r="AO39" s="216"/>
      <c r="AP39" s="219"/>
      <c r="AQ39" s="220">
        <f t="shared" si="5"/>
        <v>721</v>
      </c>
      <c r="AR39" s="221">
        <f t="shared" si="5"/>
        <v>239</v>
      </c>
      <c r="AS39" s="222">
        <f t="shared" si="5"/>
        <v>0</v>
      </c>
      <c r="AT39" s="46">
        <f t="shared" si="1"/>
        <v>960</v>
      </c>
      <c r="AU39" s="369">
        <f t="shared" si="2"/>
        <v>960</v>
      </c>
      <c r="AV39" s="370">
        <f t="shared" si="3"/>
        <v>0</v>
      </c>
    </row>
    <row r="40" spans="1:48" ht="17.100000000000001" customHeight="1" x14ac:dyDescent="0.4">
      <c r="A40" s="223">
        <v>36</v>
      </c>
      <c r="B40" s="209" t="s">
        <v>743</v>
      </c>
      <c r="C40" s="210" t="s">
        <v>162</v>
      </c>
      <c r="D40" s="210" t="s">
        <v>258</v>
      </c>
      <c r="E40" s="210" t="s">
        <v>679</v>
      </c>
      <c r="F40" s="224">
        <v>9</v>
      </c>
      <c r="G40" s="212">
        <v>86</v>
      </c>
      <c r="H40" s="213"/>
      <c r="I40" s="214"/>
      <c r="J40" s="215">
        <v>84</v>
      </c>
      <c r="K40" s="213"/>
      <c r="L40" s="214"/>
      <c r="M40" s="215">
        <v>78</v>
      </c>
      <c r="N40" s="213"/>
      <c r="O40" s="214"/>
      <c r="P40" s="215">
        <v>84</v>
      </c>
      <c r="Q40" s="213"/>
      <c r="R40" s="214"/>
      <c r="S40" s="215">
        <v>80</v>
      </c>
      <c r="T40" s="216"/>
      <c r="U40" s="214"/>
      <c r="V40" s="215">
        <v>77</v>
      </c>
      <c r="W40" s="216"/>
      <c r="X40" s="214"/>
      <c r="Y40" s="217"/>
      <c r="Z40" s="218">
        <v>76</v>
      </c>
      <c r="AA40" s="214"/>
      <c r="AB40" s="217"/>
      <c r="AC40" s="218">
        <v>78</v>
      </c>
      <c r="AD40" s="214"/>
      <c r="AE40" s="217"/>
      <c r="AF40" s="218">
        <v>76</v>
      </c>
      <c r="AG40" s="214"/>
      <c r="AH40" s="215">
        <v>72</v>
      </c>
      <c r="AI40" s="216"/>
      <c r="AJ40" s="214"/>
      <c r="AK40" s="215">
        <v>72</v>
      </c>
      <c r="AL40" s="216"/>
      <c r="AM40" s="214"/>
      <c r="AN40" s="215">
        <v>74</v>
      </c>
      <c r="AO40" s="216"/>
      <c r="AP40" s="219"/>
      <c r="AQ40" s="220">
        <f t="shared" si="5"/>
        <v>707</v>
      </c>
      <c r="AR40" s="221">
        <f t="shared" si="5"/>
        <v>230</v>
      </c>
      <c r="AS40" s="222">
        <f t="shared" si="5"/>
        <v>0</v>
      </c>
      <c r="AT40" s="46">
        <f t="shared" si="1"/>
        <v>937</v>
      </c>
      <c r="AU40" s="369">
        <f t="shared" si="2"/>
        <v>937</v>
      </c>
      <c r="AV40" s="370">
        <f t="shared" si="3"/>
        <v>0</v>
      </c>
    </row>
    <row r="41" spans="1:48" ht="17.100000000000001" customHeight="1" x14ac:dyDescent="0.4">
      <c r="A41" s="208">
        <v>37</v>
      </c>
      <c r="B41" s="209" t="s">
        <v>744</v>
      </c>
      <c r="C41" s="210" t="s">
        <v>163</v>
      </c>
      <c r="D41" s="210" t="s">
        <v>259</v>
      </c>
      <c r="E41" s="210" t="s">
        <v>679</v>
      </c>
      <c r="F41" s="224">
        <v>4</v>
      </c>
      <c r="G41" s="212">
        <v>12</v>
      </c>
      <c r="H41" s="213"/>
      <c r="I41" s="214"/>
      <c r="J41" s="215">
        <v>12</v>
      </c>
      <c r="K41" s="213"/>
      <c r="L41" s="214"/>
      <c r="M41" s="215">
        <v>11</v>
      </c>
      <c r="N41" s="213"/>
      <c r="O41" s="214"/>
      <c r="P41" s="215">
        <v>12</v>
      </c>
      <c r="Q41" s="213"/>
      <c r="R41" s="214"/>
      <c r="S41" s="215">
        <v>11</v>
      </c>
      <c r="T41" s="216"/>
      <c r="U41" s="214"/>
      <c r="V41" s="215">
        <v>10</v>
      </c>
      <c r="W41" s="216"/>
      <c r="X41" s="214"/>
      <c r="Y41" s="217"/>
      <c r="Z41" s="218">
        <v>10</v>
      </c>
      <c r="AA41" s="214"/>
      <c r="AB41" s="217"/>
      <c r="AC41" s="218">
        <v>10</v>
      </c>
      <c r="AD41" s="214"/>
      <c r="AE41" s="217"/>
      <c r="AF41" s="218">
        <v>10</v>
      </c>
      <c r="AG41" s="214"/>
      <c r="AH41" s="215">
        <v>10</v>
      </c>
      <c r="AI41" s="216"/>
      <c r="AJ41" s="214"/>
      <c r="AK41" s="215">
        <v>11</v>
      </c>
      <c r="AL41" s="216"/>
      <c r="AM41" s="214"/>
      <c r="AN41" s="215">
        <v>11</v>
      </c>
      <c r="AO41" s="216"/>
      <c r="AP41" s="219"/>
      <c r="AQ41" s="220">
        <f t="shared" si="5"/>
        <v>100</v>
      </c>
      <c r="AR41" s="221">
        <f t="shared" si="5"/>
        <v>30</v>
      </c>
      <c r="AS41" s="222">
        <f t="shared" si="5"/>
        <v>0</v>
      </c>
      <c r="AT41" s="46">
        <f t="shared" si="1"/>
        <v>130</v>
      </c>
      <c r="AU41" s="369">
        <f t="shared" si="2"/>
        <v>130</v>
      </c>
      <c r="AV41" s="370">
        <f t="shared" si="3"/>
        <v>0</v>
      </c>
    </row>
    <row r="42" spans="1:48" ht="17.100000000000001" customHeight="1" x14ac:dyDescent="0.4">
      <c r="A42" s="223">
        <v>38</v>
      </c>
      <c r="B42" s="209" t="s">
        <v>745</v>
      </c>
      <c r="C42" s="210" t="s">
        <v>164</v>
      </c>
      <c r="D42" s="210" t="s">
        <v>1144</v>
      </c>
      <c r="E42" s="210" t="s">
        <v>679</v>
      </c>
      <c r="F42" s="224">
        <v>2</v>
      </c>
      <c r="G42" s="212">
        <v>0</v>
      </c>
      <c r="H42" s="213"/>
      <c r="I42" s="214"/>
      <c r="J42" s="215">
        <v>0</v>
      </c>
      <c r="K42" s="213"/>
      <c r="L42" s="214"/>
      <c r="M42" s="215">
        <v>0</v>
      </c>
      <c r="N42" s="213"/>
      <c r="O42" s="214"/>
      <c r="P42" s="215">
        <v>0</v>
      </c>
      <c r="Q42" s="213"/>
      <c r="R42" s="214"/>
      <c r="S42" s="215">
        <v>0</v>
      </c>
      <c r="T42" s="216"/>
      <c r="U42" s="214"/>
      <c r="V42" s="215">
        <v>0</v>
      </c>
      <c r="W42" s="216"/>
      <c r="X42" s="214"/>
      <c r="Y42" s="217"/>
      <c r="Z42" s="218">
        <v>0</v>
      </c>
      <c r="AA42" s="214"/>
      <c r="AB42" s="217"/>
      <c r="AC42" s="218">
        <v>0</v>
      </c>
      <c r="AD42" s="214"/>
      <c r="AE42" s="217"/>
      <c r="AF42" s="218">
        <v>0</v>
      </c>
      <c r="AG42" s="214"/>
      <c r="AH42" s="215">
        <v>0</v>
      </c>
      <c r="AI42" s="216"/>
      <c r="AJ42" s="214"/>
      <c r="AK42" s="215">
        <v>0</v>
      </c>
      <c r="AL42" s="216"/>
      <c r="AM42" s="214"/>
      <c r="AN42" s="215">
        <v>0</v>
      </c>
      <c r="AO42" s="216"/>
      <c r="AP42" s="219"/>
      <c r="AQ42" s="220">
        <f t="shared" si="5"/>
        <v>0</v>
      </c>
      <c r="AR42" s="221">
        <f t="shared" si="5"/>
        <v>0</v>
      </c>
      <c r="AS42" s="222">
        <f t="shared" si="5"/>
        <v>0</v>
      </c>
      <c r="AT42" s="46">
        <f t="shared" si="1"/>
        <v>0</v>
      </c>
      <c r="AU42" s="369">
        <f t="shared" si="2"/>
        <v>0</v>
      </c>
      <c r="AV42" s="370">
        <f t="shared" si="3"/>
        <v>0</v>
      </c>
    </row>
    <row r="43" spans="1:48" ht="17.100000000000001" customHeight="1" x14ac:dyDescent="0.4">
      <c r="A43" s="208">
        <v>39</v>
      </c>
      <c r="B43" s="209" t="s">
        <v>746</v>
      </c>
      <c r="C43" s="210" t="s">
        <v>165</v>
      </c>
      <c r="D43" s="210" t="s">
        <v>260</v>
      </c>
      <c r="E43" s="210" t="s">
        <v>679</v>
      </c>
      <c r="F43" s="224">
        <v>19</v>
      </c>
      <c r="G43" s="212">
        <v>572</v>
      </c>
      <c r="H43" s="213"/>
      <c r="I43" s="214"/>
      <c r="J43" s="215">
        <v>628</v>
      </c>
      <c r="K43" s="213"/>
      <c r="L43" s="214"/>
      <c r="M43" s="215">
        <v>690</v>
      </c>
      <c r="N43" s="213"/>
      <c r="O43" s="214"/>
      <c r="P43" s="215">
        <v>871</v>
      </c>
      <c r="Q43" s="213"/>
      <c r="R43" s="214"/>
      <c r="S43" s="215">
        <v>796</v>
      </c>
      <c r="T43" s="216"/>
      <c r="U43" s="214"/>
      <c r="V43" s="215">
        <v>971</v>
      </c>
      <c r="W43" s="216"/>
      <c r="X43" s="214"/>
      <c r="Y43" s="217"/>
      <c r="Z43" s="218">
        <v>995</v>
      </c>
      <c r="AA43" s="214"/>
      <c r="AB43" s="217"/>
      <c r="AC43" s="218">
        <v>945</v>
      </c>
      <c r="AD43" s="214"/>
      <c r="AE43" s="217"/>
      <c r="AF43" s="218">
        <v>1497</v>
      </c>
      <c r="AG43" s="214"/>
      <c r="AH43" s="215">
        <v>1038</v>
      </c>
      <c r="AI43" s="216"/>
      <c r="AJ43" s="214"/>
      <c r="AK43" s="215">
        <v>1055</v>
      </c>
      <c r="AL43" s="216"/>
      <c r="AM43" s="214"/>
      <c r="AN43" s="215">
        <v>600</v>
      </c>
      <c r="AO43" s="216"/>
      <c r="AP43" s="219"/>
      <c r="AQ43" s="220">
        <f t="shared" si="5"/>
        <v>7221</v>
      </c>
      <c r="AR43" s="221">
        <f t="shared" si="5"/>
        <v>3437</v>
      </c>
      <c r="AS43" s="222">
        <f t="shared" si="5"/>
        <v>0</v>
      </c>
      <c r="AT43" s="46">
        <f t="shared" si="1"/>
        <v>10658</v>
      </c>
      <c r="AU43" s="369">
        <f t="shared" si="2"/>
        <v>10658</v>
      </c>
      <c r="AV43" s="370">
        <f t="shared" si="3"/>
        <v>0</v>
      </c>
    </row>
    <row r="44" spans="1:48" ht="17.100000000000001" customHeight="1" x14ac:dyDescent="0.4">
      <c r="A44" s="223">
        <v>40</v>
      </c>
      <c r="B44" s="209" t="s">
        <v>747</v>
      </c>
      <c r="C44" s="210" t="s">
        <v>166</v>
      </c>
      <c r="D44" s="210" t="s">
        <v>261</v>
      </c>
      <c r="E44" s="210" t="s">
        <v>679</v>
      </c>
      <c r="F44" s="224">
        <v>6</v>
      </c>
      <c r="G44" s="212">
        <v>139</v>
      </c>
      <c r="H44" s="213"/>
      <c r="I44" s="214"/>
      <c r="J44" s="215">
        <v>138</v>
      </c>
      <c r="K44" s="213"/>
      <c r="L44" s="214"/>
      <c r="M44" s="215">
        <v>130</v>
      </c>
      <c r="N44" s="213"/>
      <c r="O44" s="214"/>
      <c r="P44" s="215">
        <v>140</v>
      </c>
      <c r="Q44" s="213"/>
      <c r="R44" s="214"/>
      <c r="S44" s="215">
        <v>134</v>
      </c>
      <c r="T44" s="216"/>
      <c r="U44" s="214"/>
      <c r="V44" s="215">
        <v>137</v>
      </c>
      <c r="W44" s="216"/>
      <c r="X44" s="214"/>
      <c r="Y44" s="217"/>
      <c r="Z44" s="218">
        <v>135</v>
      </c>
      <c r="AA44" s="214"/>
      <c r="AB44" s="217"/>
      <c r="AC44" s="218">
        <v>135</v>
      </c>
      <c r="AD44" s="214"/>
      <c r="AE44" s="217"/>
      <c r="AF44" s="218">
        <v>128</v>
      </c>
      <c r="AG44" s="214"/>
      <c r="AH44" s="215">
        <v>122</v>
      </c>
      <c r="AI44" s="216"/>
      <c r="AJ44" s="214"/>
      <c r="AK44" s="215">
        <v>130</v>
      </c>
      <c r="AL44" s="216"/>
      <c r="AM44" s="214"/>
      <c r="AN44" s="215">
        <v>133</v>
      </c>
      <c r="AO44" s="216"/>
      <c r="AP44" s="219"/>
      <c r="AQ44" s="220">
        <f t="shared" si="5"/>
        <v>1203</v>
      </c>
      <c r="AR44" s="221">
        <f t="shared" si="5"/>
        <v>398</v>
      </c>
      <c r="AS44" s="222">
        <f t="shared" si="5"/>
        <v>0</v>
      </c>
      <c r="AT44" s="46">
        <f t="shared" si="1"/>
        <v>1601</v>
      </c>
      <c r="AU44" s="369">
        <f t="shared" si="2"/>
        <v>1601</v>
      </c>
      <c r="AV44" s="370">
        <f t="shared" si="3"/>
        <v>0</v>
      </c>
    </row>
    <row r="45" spans="1:48" ht="17.100000000000001" customHeight="1" x14ac:dyDescent="0.4">
      <c r="A45" s="208">
        <v>41</v>
      </c>
      <c r="B45" s="209" t="s">
        <v>748</v>
      </c>
      <c r="C45" s="210" t="s">
        <v>167</v>
      </c>
      <c r="D45" s="210" t="s">
        <v>262</v>
      </c>
      <c r="E45" s="210" t="s">
        <v>679</v>
      </c>
      <c r="F45" s="224">
        <v>4</v>
      </c>
      <c r="G45" s="212">
        <v>393</v>
      </c>
      <c r="H45" s="213"/>
      <c r="I45" s="214"/>
      <c r="J45" s="215">
        <v>394</v>
      </c>
      <c r="K45" s="213"/>
      <c r="L45" s="214"/>
      <c r="M45" s="215">
        <v>370</v>
      </c>
      <c r="N45" s="213"/>
      <c r="O45" s="214"/>
      <c r="P45" s="215">
        <v>389</v>
      </c>
      <c r="Q45" s="213"/>
      <c r="R45" s="214"/>
      <c r="S45" s="215">
        <v>371</v>
      </c>
      <c r="T45" s="216"/>
      <c r="U45" s="214"/>
      <c r="V45" s="215">
        <v>368</v>
      </c>
      <c r="W45" s="216"/>
      <c r="X45" s="214"/>
      <c r="Y45" s="217"/>
      <c r="Z45" s="218">
        <v>346</v>
      </c>
      <c r="AA45" s="214"/>
      <c r="AB45" s="217"/>
      <c r="AC45" s="218">
        <v>358</v>
      </c>
      <c r="AD45" s="214"/>
      <c r="AE45" s="217"/>
      <c r="AF45" s="218">
        <v>349</v>
      </c>
      <c r="AG45" s="214"/>
      <c r="AH45" s="215">
        <v>350</v>
      </c>
      <c r="AI45" s="216"/>
      <c r="AJ45" s="214"/>
      <c r="AK45" s="215">
        <v>362</v>
      </c>
      <c r="AL45" s="216"/>
      <c r="AM45" s="214"/>
      <c r="AN45" s="215">
        <v>390</v>
      </c>
      <c r="AO45" s="216"/>
      <c r="AP45" s="219"/>
      <c r="AQ45" s="220">
        <f t="shared" si="5"/>
        <v>3387</v>
      </c>
      <c r="AR45" s="221">
        <f t="shared" si="5"/>
        <v>1053</v>
      </c>
      <c r="AS45" s="222">
        <f t="shared" si="5"/>
        <v>0</v>
      </c>
      <c r="AT45" s="46">
        <f t="shared" si="1"/>
        <v>4440</v>
      </c>
      <c r="AU45" s="369">
        <f t="shared" si="2"/>
        <v>4440</v>
      </c>
      <c r="AV45" s="370">
        <f t="shared" si="3"/>
        <v>0</v>
      </c>
    </row>
    <row r="46" spans="1:48" ht="17.100000000000001" customHeight="1" x14ac:dyDescent="0.4">
      <c r="A46" s="223">
        <v>42</v>
      </c>
      <c r="B46" s="209" t="s">
        <v>749</v>
      </c>
      <c r="C46" s="210" t="s">
        <v>168</v>
      </c>
      <c r="D46" s="210" t="s">
        <v>263</v>
      </c>
      <c r="E46" s="210" t="s">
        <v>679</v>
      </c>
      <c r="F46" s="224">
        <v>2</v>
      </c>
      <c r="G46" s="212">
        <v>95</v>
      </c>
      <c r="H46" s="213"/>
      <c r="I46" s="214"/>
      <c r="J46" s="215">
        <v>94</v>
      </c>
      <c r="K46" s="213"/>
      <c r="L46" s="214"/>
      <c r="M46" s="215">
        <v>92</v>
      </c>
      <c r="N46" s="213"/>
      <c r="O46" s="214"/>
      <c r="P46" s="215">
        <v>96</v>
      </c>
      <c r="Q46" s="213"/>
      <c r="R46" s="214"/>
      <c r="S46" s="215">
        <v>92</v>
      </c>
      <c r="T46" s="216"/>
      <c r="U46" s="214"/>
      <c r="V46" s="215">
        <v>94</v>
      </c>
      <c r="W46" s="216"/>
      <c r="X46" s="214"/>
      <c r="Y46" s="217"/>
      <c r="Z46" s="218">
        <v>89</v>
      </c>
      <c r="AA46" s="214"/>
      <c r="AB46" s="217"/>
      <c r="AC46" s="218">
        <v>94</v>
      </c>
      <c r="AD46" s="214"/>
      <c r="AE46" s="217"/>
      <c r="AF46" s="218">
        <v>92</v>
      </c>
      <c r="AG46" s="214"/>
      <c r="AH46" s="215">
        <v>87</v>
      </c>
      <c r="AI46" s="216"/>
      <c r="AJ46" s="214"/>
      <c r="AK46" s="215">
        <v>88</v>
      </c>
      <c r="AL46" s="216"/>
      <c r="AM46" s="214"/>
      <c r="AN46" s="215">
        <v>92</v>
      </c>
      <c r="AO46" s="216"/>
      <c r="AP46" s="219"/>
      <c r="AQ46" s="220">
        <f t="shared" si="5"/>
        <v>830</v>
      </c>
      <c r="AR46" s="221">
        <f t="shared" si="5"/>
        <v>275</v>
      </c>
      <c r="AS46" s="222">
        <f t="shared" si="5"/>
        <v>0</v>
      </c>
      <c r="AT46" s="46">
        <f t="shared" si="1"/>
        <v>1105</v>
      </c>
      <c r="AU46" s="369">
        <f t="shared" si="2"/>
        <v>1105</v>
      </c>
      <c r="AV46" s="370">
        <f t="shared" si="3"/>
        <v>0</v>
      </c>
    </row>
    <row r="47" spans="1:48" ht="17.100000000000001" customHeight="1" x14ac:dyDescent="0.4">
      <c r="A47" s="208">
        <v>43</v>
      </c>
      <c r="B47" s="209" t="s">
        <v>750</v>
      </c>
      <c r="C47" s="210" t="s">
        <v>169</v>
      </c>
      <c r="D47" s="210" t="s">
        <v>264</v>
      </c>
      <c r="E47" s="210" t="s">
        <v>679</v>
      </c>
      <c r="F47" s="224">
        <v>4</v>
      </c>
      <c r="G47" s="212">
        <v>152</v>
      </c>
      <c r="H47" s="213"/>
      <c r="I47" s="214"/>
      <c r="J47" s="215">
        <v>150</v>
      </c>
      <c r="K47" s="213"/>
      <c r="L47" s="214"/>
      <c r="M47" s="215">
        <v>142</v>
      </c>
      <c r="N47" s="213"/>
      <c r="O47" s="214"/>
      <c r="P47" s="215">
        <v>153</v>
      </c>
      <c r="Q47" s="213"/>
      <c r="R47" s="214"/>
      <c r="S47" s="215">
        <v>146</v>
      </c>
      <c r="T47" s="216"/>
      <c r="U47" s="214"/>
      <c r="V47" s="215">
        <v>141</v>
      </c>
      <c r="W47" s="216"/>
      <c r="X47" s="214"/>
      <c r="Y47" s="217"/>
      <c r="Z47" s="218">
        <v>138</v>
      </c>
      <c r="AA47" s="214"/>
      <c r="AB47" s="217"/>
      <c r="AC47" s="218">
        <v>143</v>
      </c>
      <c r="AD47" s="214"/>
      <c r="AE47" s="217"/>
      <c r="AF47" s="218">
        <v>141</v>
      </c>
      <c r="AG47" s="214"/>
      <c r="AH47" s="215">
        <v>152</v>
      </c>
      <c r="AI47" s="216"/>
      <c r="AJ47" s="214"/>
      <c r="AK47" s="215">
        <v>150</v>
      </c>
      <c r="AL47" s="216"/>
      <c r="AM47" s="214"/>
      <c r="AN47" s="215">
        <v>143</v>
      </c>
      <c r="AO47" s="216"/>
      <c r="AP47" s="219"/>
      <c r="AQ47" s="220">
        <f t="shared" si="5"/>
        <v>1329</v>
      </c>
      <c r="AR47" s="221">
        <f t="shared" si="5"/>
        <v>422</v>
      </c>
      <c r="AS47" s="222">
        <f t="shared" si="5"/>
        <v>0</v>
      </c>
      <c r="AT47" s="46">
        <f t="shared" si="1"/>
        <v>1751</v>
      </c>
      <c r="AU47" s="369">
        <f t="shared" si="2"/>
        <v>1751</v>
      </c>
      <c r="AV47" s="370">
        <f t="shared" si="3"/>
        <v>0</v>
      </c>
    </row>
    <row r="48" spans="1:48" ht="17.100000000000001" customHeight="1" x14ac:dyDescent="0.4">
      <c r="A48" s="223">
        <v>44</v>
      </c>
      <c r="B48" s="209" t="s">
        <v>751</v>
      </c>
      <c r="C48" s="210" t="s">
        <v>170</v>
      </c>
      <c r="D48" s="210" t="s">
        <v>265</v>
      </c>
      <c r="E48" s="210" t="s">
        <v>679</v>
      </c>
      <c r="F48" s="224">
        <v>4</v>
      </c>
      <c r="G48" s="212">
        <v>4</v>
      </c>
      <c r="H48" s="213"/>
      <c r="I48" s="214"/>
      <c r="J48" s="215">
        <v>4</v>
      </c>
      <c r="K48" s="213"/>
      <c r="L48" s="214"/>
      <c r="M48" s="215">
        <v>4</v>
      </c>
      <c r="N48" s="213"/>
      <c r="O48" s="214"/>
      <c r="P48" s="215">
        <v>12</v>
      </c>
      <c r="Q48" s="213"/>
      <c r="R48" s="214"/>
      <c r="S48" s="215">
        <v>18</v>
      </c>
      <c r="T48" s="216"/>
      <c r="U48" s="214"/>
      <c r="V48" s="215">
        <v>19</v>
      </c>
      <c r="W48" s="216"/>
      <c r="X48" s="214"/>
      <c r="Y48" s="217"/>
      <c r="Z48" s="218">
        <v>18</v>
      </c>
      <c r="AA48" s="214"/>
      <c r="AB48" s="217"/>
      <c r="AC48" s="218">
        <v>19</v>
      </c>
      <c r="AD48" s="214"/>
      <c r="AE48" s="217"/>
      <c r="AF48" s="218">
        <v>19</v>
      </c>
      <c r="AG48" s="214"/>
      <c r="AH48" s="215">
        <v>18</v>
      </c>
      <c r="AI48" s="216"/>
      <c r="AJ48" s="214"/>
      <c r="AK48" s="215">
        <v>19</v>
      </c>
      <c r="AL48" s="216"/>
      <c r="AM48" s="214"/>
      <c r="AN48" s="215">
        <v>19</v>
      </c>
      <c r="AO48" s="216"/>
      <c r="AP48" s="219"/>
      <c r="AQ48" s="220">
        <f t="shared" si="5"/>
        <v>117</v>
      </c>
      <c r="AR48" s="221">
        <f t="shared" si="5"/>
        <v>56</v>
      </c>
      <c r="AS48" s="222">
        <f t="shared" si="5"/>
        <v>0</v>
      </c>
      <c r="AT48" s="46">
        <f t="shared" si="1"/>
        <v>173</v>
      </c>
      <c r="AU48" s="369">
        <f t="shared" si="2"/>
        <v>173</v>
      </c>
      <c r="AV48" s="370">
        <f t="shared" si="3"/>
        <v>0</v>
      </c>
    </row>
    <row r="49" spans="1:48" ht="17.100000000000001" customHeight="1" x14ac:dyDescent="0.4">
      <c r="A49" s="208">
        <v>45</v>
      </c>
      <c r="B49" s="209" t="s">
        <v>752</v>
      </c>
      <c r="C49" s="210" t="s">
        <v>171</v>
      </c>
      <c r="D49" s="210" t="s">
        <v>266</v>
      </c>
      <c r="E49" s="210" t="s">
        <v>679</v>
      </c>
      <c r="F49" s="224">
        <v>4</v>
      </c>
      <c r="G49" s="212">
        <v>39</v>
      </c>
      <c r="H49" s="213"/>
      <c r="I49" s="214"/>
      <c r="J49" s="215">
        <v>39</v>
      </c>
      <c r="K49" s="213"/>
      <c r="L49" s="214"/>
      <c r="M49" s="215">
        <v>34</v>
      </c>
      <c r="N49" s="213"/>
      <c r="O49" s="214"/>
      <c r="P49" s="215">
        <v>37</v>
      </c>
      <c r="Q49" s="213"/>
      <c r="R49" s="214"/>
      <c r="S49" s="215">
        <v>36</v>
      </c>
      <c r="T49" s="216"/>
      <c r="U49" s="214"/>
      <c r="V49" s="215">
        <v>35</v>
      </c>
      <c r="W49" s="216"/>
      <c r="X49" s="214"/>
      <c r="Y49" s="217"/>
      <c r="Z49" s="218">
        <v>34</v>
      </c>
      <c r="AA49" s="214"/>
      <c r="AB49" s="217"/>
      <c r="AC49" s="218">
        <v>34</v>
      </c>
      <c r="AD49" s="214"/>
      <c r="AE49" s="217"/>
      <c r="AF49" s="218">
        <v>34</v>
      </c>
      <c r="AG49" s="214"/>
      <c r="AH49" s="215">
        <v>34</v>
      </c>
      <c r="AI49" s="216"/>
      <c r="AJ49" s="214"/>
      <c r="AK49" s="215">
        <v>35</v>
      </c>
      <c r="AL49" s="216"/>
      <c r="AM49" s="214"/>
      <c r="AN49" s="215">
        <v>35</v>
      </c>
      <c r="AO49" s="216"/>
      <c r="AP49" s="219"/>
      <c r="AQ49" s="220">
        <f t="shared" si="5"/>
        <v>324</v>
      </c>
      <c r="AR49" s="221">
        <f t="shared" si="5"/>
        <v>102</v>
      </c>
      <c r="AS49" s="222">
        <f t="shared" si="5"/>
        <v>0</v>
      </c>
      <c r="AT49" s="46">
        <f t="shared" si="1"/>
        <v>426</v>
      </c>
      <c r="AU49" s="369">
        <f t="shared" si="2"/>
        <v>426</v>
      </c>
      <c r="AV49" s="370">
        <f t="shared" si="3"/>
        <v>0</v>
      </c>
    </row>
    <row r="50" spans="1:48" ht="17.100000000000001" customHeight="1" x14ac:dyDescent="0.4">
      <c r="A50" s="223">
        <v>46</v>
      </c>
      <c r="B50" s="209" t="s">
        <v>753</v>
      </c>
      <c r="C50" s="210" t="s">
        <v>172</v>
      </c>
      <c r="D50" s="210" t="s">
        <v>267</v>
      </c>
      <c r="E50" s="210" t="s">
        <v>679</v>
      </c>
      <c r="F50" s="224">
        <v>4</v>
      </c>
      <c r="G50" s="212">
        <v>265</v>
      </c>
      <c r="H50" s="213"/>
      <c r="I50" s="214"/>
      <c r="J50" s="215">
        <v>281</v>
      </c>
      <c r="K50" s="213"/>
      <c r="L50" s="214"/>
      <c r="M50" s="215">
        <v>213</v>
      </c>
      <c r="N50" s="213"/>
      <c r="O50" s="214"/>
      <c r="P50" s="215">
        <v>201</v>
      </c>
      <c r="Q50" s="213"/>
      <c r="R50" s="214"/>
      <c r="S50" s="215">
        <v>207</v>
      </c>
      <c r="T50" s="216"/>
      <c r="U50" s="214"/>
      <c r="V50" s="215">
        <v>198</v>
      </c>
      <c r="W50" s="216"/>
      <c r="X50" s="214"/>
      <c r="Y50" s="217"/>
      <c r="Z50" s="218">
        <v>229</v>
      </c>
      <c r="AA50" s="214"/>
      <c r="AB50" s="217"/>
      <c r="AC50" s="218">
        <v>256</v>
      </c>
      <c r="AD50" s="214"/>
      <c r="AE50" s="217"/>
      <c r="AF50" s="218">
        <v>221</v>
      </c>
      <c r="AG50" s="214"/>
      <c r="AH50" s="215">
        <v>201</v>
      </c>
      <c r="AI50" s="216"/>
      <c r="AJ50" s="214"/>
      <c r="AK50" s="215">
        <v>193</v>
      </c>
      <c r="AL50" s="216"/>
      <c r="AM50" s="214"/>
      <c r="AN50" s="215">
        <v>165</v>
      </c>
      <c r="AO50" s="216"/>
      <c r="AP50" s="219"/>
      <c r="AQ50" s="220">
        <f t="shared" si="5"/>
        <v>1924</v>
      </c>
      <c r="AR50" s="221">
        <f t="shared" si="5"/>
        <v>706</v>
      </c>
      <c r="AS50" s="222">
        <f t="shared" si="5"/>
        <v>0</v>
      </c>
      <c r="AT50" s="46">
        <f t="shared" si="1"/>
        <v>2630</v>
      </c>
      <c r="AU50" s="369">
        <f t="shared" si="2"/>
        <v>2630</v>
      </c>
      <c r="AV50" s="370">
        <f t="shared" si="3"/>
        <v>0</v>
      </c>
    </row>
    <row r="51" spans="1:48" ht="17.100000000000001" customHeight="1" x14ac:dyDescent="0.4">
      <c r="A51" s="208">
        <v>47</v>
      </c>
      <c r="B51" s="209" t="s">
        <v>754</v>
      </c>
      <c r="C51" s="210" t="s">
        <v>173</v>
      </c>
      <c r="D51" s="210" t="s">
        <v>268</v>
      </c>
      <c r="E51" s="210" t="s">
        <v>679</v>
      </c>
      <c r="F51" s="224">
        <v>1</v>
      </c>
      <c r="G51" s="212">
        <v>1</v>
      </c>
      <c r="H51" s="213"/>
      <c r="I51" s="214"/>
      <c r="J51" s="215">
        <v>1</v>
      </c>
      <c r="K51" s="213"/>
      <c r="L51" s="214"/>
      <c r="M51" s="215">
        <v>1</v>
      </c>
      <c r="N51" s="213"/>
      <c r="O51" s="214"/>
      <c r="P51" s="215">
        <v>1</v>
      </c>
      <c r="Q51" s="213"/>
      <c r="R51" s="214"/>
      <c r="S51" s="215">
        <v>1</v>
      </c>
      <c r="T51" s="216"/>
      <c r="U51" s="214"/>
      <c r="V51" s="215">
        <v>4</v>
      </c>
      <c r="W51" s="216"/>
      <c r="X51" s="214"/>
      <c r="Y51" s="217"/>
      <c r="Z51" s="218">
        <v>1</v>
      </c>
      <c r="AA51" s="214"/>
      <c r="AB51" s="217"/>
      <c r="AC51" s="218">
        <v>1</v>
      </c>
      <c r="AD51" s="214"/>
      <c r="AE51" s="217"/>
      <c r="AF51" s="218">
        <v>2</v>
      </c>
      <c r="AG51" s="214"/>
      <c r="AH51" s="215">
        <v>1</v>
      </c>
      <c r="AI51" s="216"/>
      <c r="AJ51" s="214"/>
      <c r="AK51" s="215">
        <v>1</v>
      </c>
      <c r="AL51" s="216"/>
      <c r="AM51" s="214"/>
      <c r="AN51" s="215">
        <v>0</v>
      </c>
      <c r="AO51" s="216"/>
      <c r="AP51" s="219"/>
      <c r="AQ51" s="220">
        <f t="shared" si="5"/>
        <v>11</v>
      </c>
      <c r="AR51" s="221">
        <f t="shared" si="5"/>
        <v>4</v>
      </c>
      <c r="AS51" s="222">
        <f t="shared" si="5"/>
        <v>0</v>
      </c>
      <c r="AT51" s="46">
        <f t="shared" si="1"/>
        <v>15</v>
      </c>
      <c r="AU51" s="369">
        <f t="shared" si="2"/>
        <v>15</v>
      </c>
      <c r="AV51" s="370">
        <f t="shared" si="3"/>
        <v>0</v>
      </c>
    </row>
    <row r="52" spans="1:48" ht="17.100000000000001" customHeight="1" x14ac:dyDescent="0.4">
      <c r="A52" s="223">
        <v>48</v>
      </c>
      <c r="B52" s="209" t="s">
        <v>755</v>
      </c>
      <c r="C52" s="210" t="s">
        <v>174</v>
      </c>
      <c r="D52" s="210" t="s">
        <v>1145</v>
      </c>
      <c r="E52" s="210" t="s">
        <v>679</v>
      </c>
      <c r="F52" s="224">
        <v>4</v>
      </c>
      <c r="G52" s="212">
        <v>30</v>
      </c>
      <c r="H52" s="213"/>
      <c r="I52" s="214"/>
      <c r="J52" s="215">
        <v>29</v>
      </c>
      <c r="K52" s="213"/>
      <c r="L52" s="214"/>
      <c r="M52" s="215">
        <v>28</v>
      </c>
      <c r="N52" s="213"/>
      <c r="O52" s="214"/>
      <c r="P52" s="215">
        <v>29</v>
      </c>
      <c r="Q52" s="213"/>
      <c r="R52" s="214"/>
      <c r="S52" s="215">
        <v>27</v>
      </c>
      <c r="T52" s="216"/>
      <c r="U52" s="214"/>
      <c r="V52" s="215">
        <v>26</v>
      </c>
      <c r="W52" s="216"/>
      <c r="X52" s="214"/>
      <c r="Y52" s="217"/>
      <c r="Z52" s="218">
        <v>28</v>
      </c>
      <c r="AA52" s="214"/>
      <c r="AB52" s="217"/>
      <c r="AC52" s="218">
        <v>29</v>
      </c>
      <c r="AD52" s="214"/>
      <c r="AE52" s="217"/>
      <c r="AF52" s="218">
        <v>35</v>
      </c>
      <c r="AG52" s="214"/>
      <c r="AH52" s="215">
        <v>34</v>
      </c>
      <c r="AI52" s="216"/>
      <c r="AJ52" s="214"/>
      <c r="AK52" s="215">
        <v>31</v>
      </c>
      <c r="AL52" s="216"/>
      <c r="AM52" s="214"/>
      <c r="AN52" s="215">
        <v>30</v>
      </c>
      <c r="AO52" s="216"/>
      <c r="AP52" s="219"/>
      <c r="AQ52" s="220">
        <f t="shared" si="5"/>
        <v>264</v>
      </c>
      <c r="AR52" s="221">
        <f t="shared" si="5"/>
        <v>92</v>
      </c>
      <c r="AS52" s="222">
        <f t="shared" si="5"/>
        <v>0</v>
      </c>
      <c r="AT52" s="46">
        <f t="shared" si="1"/>
        <v>356</v>
      </c>
      <c r="AU52" s="369">
        <f t="shared" si="2"/>
        <v>356</v>
      </c>
      <c r="AV52" s="370">
        <f t="shared" si="3"/>
        <v>0</v>
      </c>
    </row>
    <row r="53" spans="1:48" ht="17.100000000000001" customHeight="1" x14ac:dyDescent="0.4">
      <c r="A53" s="208">
        <v>49</v>
      </c>
      <c r="B53" s="209" t="s">
        <v>756</v>
      </c>
      <c r="C53" s="210" t="s">
        <v>175</v>
      </c>
      <c r="D53" s="210" t="s">
        <v>269</v>
      </c>
      <c r="E53" s="210" t="s">
        <v>679</v>
      </c>
      <c r="F53" s="224">
        <v>6</v>
      </c>
      <c r="G53" s="212">
        <v>68</v>
      </c>
      <c r="H53" s="213"/>
      <c r="I53" s="214"/>
      <c r="J53" s="215">
        <v>64</v>
      </c>
      <c r="K53" s="213"/>
      <c r="L53" s="214"/>
      <c r="M53" s="215">
        <v>61</v>
      </c>
      <c r="N53" s="213"/>
      <c r="O53" s="214"/>
      <c r="P53" s="215">
        <v>66</v>
      </c>
      <c r="Q53" s="213"/>
      <c r="R53" s="214"/>
      <c r="S53" s="215">
        <v>64</v>
      </c>
      <c r="T53" s="216"/>
      <c r="U53" s="214"/>
      <c r="V53" s="215">
        <v>64</v>
      </c>
      <c r="W53" s="216"/>
      <c r="X53" s="214"/>
      <c r="Y53" s="217"/>
      <c r="Z53" s="218">
        <v>61</v>
      </c>
      <c r="AA53" s="214"/>
      <c r="AB53" s="217"/>
      <c r="AC53" s="218">
        <v>62</v>
      </c>
      <c r="AD53" s="214"/>
      <c r="AE53" s="217"/>
      <c r="AF53" s="218">
        <v>63</v>
      </c>
      <c r="AG53" s="214"/>
      <c r="AH53" s="215">
        <v>61</v>
      </c>
      <c r="AI53" s="216"/>
      <c r="AJ53" s="214"/>
      <c r="AK53" s="215">
        <v>64</v>
      </c>
      <c r="AL53" s="216"/>
      <c r="AM53" s="214"/>
      <c r="AN53" s="215">
        <v>61</v>
      </c>
      <c r="AO53" s="216"/>
      <c r="AP53" s="219"/>
      <c r="AQ53" s="220">
        <f t="shared" ref="AQ53:AS68" si="6">G53+J53+M53+P53+S53+V53+Y53+AB53+AE53+AH53+AK53+AN53</f>
        <v>573</v>
      </c>
      <c r="AR53" s="221">
        <f t="shared" si="6"/>
        <v>186</v>
      </c>
      <c r="AS53" s="222">
        <f t="shared" si="6"/>
        <v>0</v>
      </c>
      <c r="AT53" s="46">
        <f t="shared" si="1"/>
        <v>759</v>
      </c>
      <c r="AU53" s="369">
        <f t="shared" si="2"/>
        <v>759</v>
      </c>
      <c r="AV53" s="370">
        <f t="shared" si="3"/>
        <v>0</v>
      </c>
    </row>
    <row r="54" spans="1:48" ht="17.100000000000001" customHeight="1" x14ac:dyDescent="0.4">
      <c r="A54" s="223">
        <v>50</v>
      </c>
      <c r="B54" s="209" t="s">
        <v>757</v>
      </c>
      <c r="C54" s="210" t="s">
        <v>176</v>
      </c>
      <c r="D54" s="210" t="s">
        <v>1146</v>
      </c>
      <c r="E54" s="210" t="s">
        <v>679</v>
      </c>
      <c r="F54" s="224">
        <v>1</v>
      </c>
      <c r="G54" s="212">
        <v>2</v>
      </c>
      <c r="H54" s="213"/>
      <c r="I54" s="214"/>
      <c r="J54" s="215">
        <v>2</v>
      </c>
      <c r="K54" s="213"/>
      <c r="L54" s="214"/>
      <c r="M54" s="215">
        <v>2</v>
      </c>
      <c r="N54" s="213"/>
      <c r="O54" s="214"/>
      <c r="P54" s="215">
        <v>2</v>
      </c>
      <c r="Q54" s="213"/>
      <c r="R54" s="214"/>
      <c r="S54" s="215">
        <v>2</v>
      </c>
      <c r="T54" s="216"/>
      <c r="U54" s="214"/>
      <c r="V54" s="215">
        <v>2</v>
      </c>
      <c r="W54" s="216"/>
      <c r="X54" s="214"/>
      <c r="Y54" s="217"/>
      <c r="Z54" s="218">
        <v>27</v>
      </c>
      <c r="AA54" s="214"/>
      <c r="AB54" s="217"/>
      <c r="AC54" s="218">
        <v>37</v>
      </c>
      <c r="AD54" s="214"/>
      <c r="AE54" s="217"/>
      <c r="AF54" s="218">
        <v>49</v>
      </c>
      <c r="AG54" s="214"/>
      <c r="AH54" s="215">
        <v>33</v>
      </c>
      <c r="AI54" s="216"/>
      <c r="AJ54" s="214"/>
      <c r="AK54" s="215">
        <v>2</v>
      </c>
      <c r="AL54" s="216"/>
      <c r="AM54" s="214"/>
      <c r="AN54" s="215">
        <v>2</v>
      </c>
      <c r="AO54" s="216"/>
      <c r="AP54" s="219"/>
      <c r="AQ54" s="220">
        <f t="shared" si="6"/>
        <v>49</v>
      </c>
      <c r="AR54" s="221">
        <f t="shared" si="6"/>
        <v>113</v>
      </c>
      <c r="AS54" s="222">
        <f t="shared" si="6"/>
        <v>0</v>
      </c>
      <c r="AT54" s="46">
        <f t="shared" si="1"/>
        <v>162</v>
      </c>
      <c r="AU54" s="369">
        <f t="shared" si="2"/>
        <v>162</v>
      </c>
      <c r="AV54" s="370">
        <f t="shared" si="3"/>
        <v>0</v>
      </c>
    </row>
    <row r="55" spans="1:48" ht="17.100000000000001" customHeight="1" x14ac:dyDescent="0.4">
      <c r="A55" s="208">
        <v>51</v>
      </c>
      <c r="B55" s="209" t="s">
        <v>758</v>
      </c>
      <c r="C55" s="210" t="s">
        <v>177</v>
      </c>
      <c r="D55" s="210" t="s">
        <v>270</v>
      </c>
      <c r="E55" s="210" t="s">
        <v>679</v>
      </c>
      <c r="F55" s="224">
        <v>6</v>
      </c>
      <c r="G55" s="212">
        <v>40</v>
      </c>
      <c r="H55" s="213"/>
      <c r="I55" s="214"/>
      <c r="J55" s="215">
        <v>42</v>
      </c>
      <c r="K55" s="213"/>
      <c r="L55" s="214"/>
      <c r="M55" s="215">
        <v>38</v>
      </c>
      <c r="N55" s="213"/>
      <c r="O55" s="214"/>
      <c r="P55" s="215">
        <v>42</v>
      </c>
      <c r="Q55" s="213"/>
      <c r="R55" s="214"/>
      <c r="S55" s="215">
        <v>41</v>
      </c>
      <c r="T55" s="216"/>
      <c r="U55" s="214"/>
      <c r="V55" s="215">
        <v>51</v>
      </c>
      <c r="W55" s="216"/>
      <c r="X55" s="214"/>
      <c r="Y55" s="217"/>
      <c r="Z55" s="218">
        <v>42</v>
      </c>
      <c r="AA55" s="214"/>
      <c r="AB55" s="217"/>
      <c r="AC55" s="218">
        <v>43</v>
      </c>
      <c r="AD55" s="214"/>
      <c r="AE55" s="217"/>
      <c r="AF55" s="218">
        <v>53</v>
      </c>
      <c r="AG55" s="214"/>
      <c r="AH55" s="215">
        <v>41</v>
      </c>
      <c r="AI55" s="216"/>
      <c r="AJ55" s="214"/>
      <c r="AK55" s="215">
        <v>42</v>
      </c>
      <c r="AL55" s="216"/>
      <c r="AM55" s="214"/>
      <c r="AN55" s="215">
        <v>39</v>
      </c>
      <c r="AO55" s="216"/>
      <c r="AP55" s="219"/>
      <c r="AQ55" s="220">
        <f t="shared" si="6"/>
        <v>376</v>
      </c>
      <c r="AR55" s="221">
        <f t="shared" si="6"/>
        <v>138</v>
      </c>
      <c r="AS55" s="222">
        <f t="shared" si="6"/>
        <v>0</v>
      </c>
      <c r="AT55" s="46">
        <f t="shared" si="1"/>
        <v>514</v>
      </c>
      <c r="AU55" s="369">
        <f t="shared" si="2"/>
        <v>514</v>
      </c>
      <c r="AV55" s="370">
        <f t="shared" si="3"/>
        <v>0</v>
      </c>
    </row>
    <row r="56" spans="1:48" ht="17.100000000000001" customHeight="1" x14ac:dyDescent="0.4">
      <c r="A56" s="223">
        <v>52</v>
      </c>
      <c r="B56" s="209" t="s">
        <v>759</v>
      </c>
      <c r="C56" s="210" t="s">
        <v>178</v>
      </c>
      <c r="D56" s="210" t="s">
        <v>271</v>
      </c>
      <c r="E56" s="210" t="s">
        <v>679</v>
      </c>
      <c r="F56" s="224">
        <v>40</v>
      </c>
      <c r="G56" s="212">
        <v>1963</v>
      </c>
      <c r="H56" s="213"/>
      <c r="I56" s="214"/>
      <c r="J56" s="215">
        <v>1813</v>
      </c>
      <c r="K56" s="213"/>
      <c r="L56" s="214"/>
      <c r="M56" s="215">
        <v>1640</v>
      </c>
      <c r="N56" s="213"/>
      <c r="O56" s="214"/>
      <c r="P56" s="215">
        <v>1703</v>
      </c>
      <c r="Q56" s="213"/>
      <c r="R56" s="214"/>
      <c r="S56" s="215">
        <v>1651</v>
      </c>
      <c r="T56" s="216"/>
      <c r="U56" s="214"/>
      <c r="V56" s="215">
        <v>1388</v>
      </c>
      <c r="W56" s="216"/>
      <c r="X56" s="214"/>
      <c r="Y56" s="217"/>
      <c r="Z56" s="218">
        <v>1432</v>
      </c>
      <c r="AA56" s="214"/>
      <c r="AB56" s="217"/>
      <c r="AC56" s="218">
        <v>1927</v>
      </c>
      <c r="AD56" s="214"/>
      <c r="AE56" s="217"/>
      <c r="AF56" s="218">
        <v>2462</v>
      </c>
      <c r="AG56" s="214"/>
      <c r="AH56" s="215">
        <v>2182</v>
      </c>
      <c r="AI56" s="216"/>
      <c r="AJ56" s="214"/>
      <c r="AK56" s="215">
        <v>2135</v>
      </c>
      <c r="AL56" s="216"/>
      <c r="AM56" s="214"/>
      <c r="AN56" s="215">
        <v>2004</v>
      </c>
      <c r="AO56" s="216"/>
      <c r="AP56" s="219"/>
      <c r="AQ56" s="220">
        <f t="shared" si="6"/>
        <v>16479</v>
      </c>
      <c r="AR56" s="221">
        <f t="shared" si="6"/>
        <v>5821</v>
      </c>
      <c r="AS56" s="222">
        <f t="shared" si="6"/>
        <v>0</v>
      </c>
      <c r="AT56" s="46">
        <f t="shared" si="1"/>
        <v>22300</v>
      </c>
      <c r="AU56" s="369">
        <f t="shared" si="2"/>
        <v>22300</v>
      </c>
      <c r="AV56" s="370">
        <f t="shared" si="3"/>
        <v>0</v>
      </c>
    </row>
    <row r="57" spans="1:48" ht="17.100000000000001" customHeight="1" x14ac:dyDescent="0.4">
      <c r="A57" s="208">
        <v>53</v>
      </c>
      <c r="B57" s="209" t="s">
        <v>760</v>
      </c>
      <c r="C57" s="210" t="s">
        <v>179</v>
      </c>
      <c r="D57" s="210" t="s">
        <v>272</v>
      </c>
      <c r="E57" s="210" t="s">
        <v>679</v>
      </c>
      <c r="F57" s="224">
        <v>9</v>
      </c>
      <c r="G57" s="212">
        <v>153</v>
      </c>
      <c r="H57" s="213"/>
      <c r="I57" s="214"/>
      <c r="J57" s="215">
        <v>152</v>
      </c>
      <c r="K57" s="213"/>
      <c r="L57" s="214"/>
      <c r="M57" s="215">
        <v>142</v>
      </c>
      <c r="N57" s="213"/>
      <c r="O57" s="214"/>
      <c r="P57" s="215">
        <v>150</v>
      </c>
      <c r="Q57" s="213"/>
      <c r="R57" s="214"/>
      <c r="S57" s="215">
        <v>143</v>
      </c>
      <c r="T57" s="216"/>
      <c r="U57" s="214"/>
      <c r="V57" s="215">
        <v>145</v>
      </c>
      <c r="W57" s="216"/>
      <c r="X57" s="214"/>
      <c r="Y57" s="217"/>
      <c r="Z57" s="218">
        <v>139</v>
      </c>
      <c r="AA57" s="214"/>
      <c r="AB57" s="217"/>
      <c r="AC57" s="218">
        <v>145</v>
      </c>
      <c r="AD57" s="214"/>
      <c r="AE57" s="217"/>
      <c r="AF57" s="218">
        <v>149</v>
      </c>
      <c r="AG57" s="214"/>
      <c r="AH57" s="215">
        <v>144</v>
      </c>
      <c r="AI57" s="216"/>
      <c r="AJ57" s="214"/>
      <c r="AK57" s="215">
        <v>148</v>
      </c>
      <c r="AL57" s="216"/>
      <c r="AM57" s="214"/>
      <c r="AN57" s="215">
        <v>150</v>
      </c>
      <c r="AO57" s="216"/>
      <c r="AP57" s="219"/>
      <c r="AQ57" s="220">
        <f t="shared" si="6"/>
        <v>1327</v>
      </c>
      <c r="AR57" s="221">
        <f t="shared" si="6"/>
        <v>433</v>
      </c>
      <c r="AS57" s="222">
        <f t="shared" si="6"/>
        <v>0</v>
      </c>
      <c r="AT57" s="46">
        <f t="shared" si="1"/>
        <v>1760</v>
      </c>
      <c r="AU57" s="369">
        <f t="shared" si="2"/>
        <v>1760</v>
      </c>
      <c r="AV57" s="370">
        <f t="shared" si="3"/>
        <v>0</v>
      </c>
    </row>
    <row r="58" spans="1:48" ht="17.100000000000001" customHeight="1" x14ac:dyDescent="0.4">
      <c r="A58" s="223">
        <v>54</v>
      </c>
      <c r="B58" s="209" t="s">
        <v>761</v>
      </c>
      <c r="C58" s="210" t="s">
        <v>180</v>
      </c>
      <c r="D58" s="210" t="s">
        <v>273</v>
      </c>
      <c r="E58" s="210" t="s">
        <v>679</v>
      </c>
      <c r="F58" s="224">
        <v>4</v>
      </c>
      <c r="G58" s="212">
        <v>88</v>
      </c>
      <c r="H58" s="213"/>
      <c r="I58" s="214"/>
      <c r="J58" s="215">
        <v>91</v>
      </c>
      <c r="K58" s="213"/>
      <c r="L58" s="214"/>
      <c r="M58" s="215">
        <v>80</v>
      </c>
      <c r="N58" s="213"/>
      <c r="O58" s="214"/>
      <c r="P58" s="215">
        <v>72</v>
      </c>
      <c r="Q58" s="213"/>
      <c r="R58" s="214"/>
      <c r="S58" s="215">
        <v>40</v>
      </c>
      <c r="T58" s="216"/>
      <c r="U58" s="214"/>
      <c r="V58" s="215">
        <v>33</v>
      </c>
      <c r="W58" s="216"/>
      <c r="X58" s="214"/>
      <c r="Y58" s="217"/>
      <c r="Z58" s="218">
        <v>34</v>
      </c>
      <c r="AA58" s="214"/>
      <c r="AB58" s="217"/>
      <c r="AC58" s="218">
        <v>36</v>
      </c>
      <c r="AD58" s="214"/>
      <c r="AE58" s="217"/>
      <c r="AF58" s="218">
        <v>36</v>
      </c>
      <c r="AG58" s="214"/>
      <c r="AH58" s="215">
        <v>34</v>
      </c>
      <c r="AI58" s="216"/>
      <c r="AJ58" s="214"/>
      <c r="AK58" s="215">
        <v>48</v>
      </c>
      <c r="AL58" s="216"/>
      <c r="AM58" s="214"/>
      <c r="AN58" s="215">
        <v>69</v>
      </c>
      <c r="AO58" s="216"/>
      <c r="AP58" s="219"/>
      <c r="AQ58" s="220">
        <f t="shared" si="6"/>
        <v>555</v>
      </c>
      <c r="AR58" s="221">
        <f t="shared" si="6"/>
        <v>106</v>
      </c>
      <c r="AS58" s="222">
        <f t="shared" si="6"/>
        <v>0</v>
      </c>
      <c r="AT58" s="46">
        <f t="shared" si="1"/>
        <v>661</v>
      </c>
      <c r="AU58" s="369">
        <f t="shared" si="2"/>
        <v>661</v>
      </c>
      <c r="AV58" s="370">
        <f t="shared" si="3"/>
        <v>0</v>
      </c>
    </row>
    <row r="59" spans="1:48" ht="17.100000000000001" customHeight="1" x14ac:dyDescent="0.4">
      <c r="A59" s="208">
        <v>55</v>
      </c>
      <c r="B59" s="209" t="s">
        <v>762</v>
      </c>
      <c r="C59" s="210" t="s">
        <v>181</v>
      </c>
      <c r="D59" s="210" t="s">
        <v>274</v>
      </c>
      <c r="E59" s="210" t="s">
        <v>679</v>
      </c>
      <c r="F59" s="224">
        <v>9</v>
      </c>
      <c r="G59" s="212">
        <v>74</v>
      </c>
      <c r="H59" s="213"/>
      <c r="I59" s="214"/>
      <c r="J59" s="215">
        <v>76</v>
      </c>
      <c r="K59" s="213"/>
      <c r="L59" s="214"/>
      <c r="M59" s="215">
        <v>71</v>
      </c>
      <c r="N59" s="213"/>
      <c r="O59" s="214"/>
      <c r="P59" s="215">
        <v>76</v>
      </c>
      <c r="Q59" s="213"/>
      <c r="R59" s="214"/>
      <c r="S59" s="215">
        <v>72</v>
      </c>
      <c r="T59" s="216"/>
      <c r="U59" s="214"/>
      <c r="V59" s="215">
        <v>73</v>
      </c>
      <c r="W59" s="216"/>
      <c r="X59" s="214"/>
      <c r="Y59" s="217"/>
      <c r="Z59" s="218">
        <v>74</v>
      </c>
      <c r="AA59" s="214"/>
      <c r="AB59" s="217"/>
      <c r="AC59" s="218">
        <v>67</v>
      </c>
      <c r="AD59" s="214"/>
      <c r="AE59" s="217"/>
      <c r="AF59" s="218">
        <v>67</v>
      </c>
      <c r="AG59" s="214"/>
      <c r="AH59" s="215">
        <v>64</v>
      </c>
      <c r="AI59" s="216"/>
      <c r="AJ59" s="214"/>
      <c r="AK59" s="215">
        <v>66</v>
      </c>
      <c r="AL59" s="216"/>
      <c r="AM59" s="214"/>
      <c r="AN59" s="215">
        <v>67</v>
      </c>
      <c r="AO59" s="216"/>
      <c r="AP59" s="219"/>
      <c r="AQ59" s="220">
        <f t="shared" si="6"/>
        <v>639</v>
      </c>
      <c r="AR59" s="221">
        <f t="shared" si="6"/>
        <v>208</v>
      </c>
      <c r="AS59" s="222">
        <f t="shared" si="6"/>
        <v>0</v>
      </c>
      <c r="AT59" s="46">
        <f t="shared" si="1"/>
        <v>847</v>
      </c>
      <c r="AU59" s="369">
        <f t="shared" si="2"/>
        <v>847</v>
      </c>
      <c r="AV59" s="370">
        <f t="shared" si="3"/>
        <v>0</v>
      </c>
    </row>
    <row r="60" spans="1:48" ht="17.100000000000001" customHeight="1" x14ac:dyDescent="0.4">
      <c r="A60" s="223">
        <v>56</v>
      </c>
      <c r="B60" s="209" t="s">
        <v>763</v>
      </c>
      <c r="C60" s="210" t="s">
        <v>182</v>
      </c>
      <c r="D60" s="210" t="s">
        <v>275</v>
      </c>
      <c r="E60" s="210" t="s">
        <v>679</v>
      </c>
      <c r="F60" s="224">
        <v>4</v>
      </c>
      <c r="G60" s="212">
        <v>7</v>
      </c>
      <c r="H60" s="213"/>
      <c r="I60" s="214"/>
      <c r="J60" s="215">
        <v>7</v>
      </c>
      <c r="K60" s="213"/>
      <c r="L60" s="214"/>
      <c r="M60" s="215">
        <v>7</v>
      </c>
      <c r="N60" s="213"/>
      <c r="O60" s="214"/>
      <c r="P60" s="215">
        <v>7</v>
      </c>
      <c r="Q60" s="213"/>
      <c r="R60" s="214"/>
      <c r="S60" s="215">
        <v>6</v>
      </c>
      <c r="T60" s="216"/>
      <c r="U60" s="214"/>
      <c r="V60" s="215">
        <v>6</v>
      </c>
      <c r="W60" s="216"/>
      <c r="X60" s="214"/>
      <c r="Y60" s="217"/>
      <c r="Z60" s="218">
        <v>6</v>
      </c>
      <c r="AA60" s="214"/>
      <c r="AB60" s="217"/>
      <c r="AC60" s="218">
        <v>6</v>
      </c>
      <c r="AD60" s="214"/>
      <c r="AE60" s="217"/>
      <c r="AF60" s="218">
        <v>6</v>
      </c>
      <c r="AG60" s="214"/>
      <c r="AH60" s="215">
        <v>6</v>
      </c>
      <c r="AI60" s="216"/>
      <c r="AJ60" s="214"/>
      <c r="AK60" s="215">
        <v>7</v>
      </c>
      <c r="AL60" s="216"/>
      <c r="AM60" s="214"/>
      <c r="AN60" s="215">
        <v>6</v>
      </c>
      <c r="AO60" s="216"/>
      <c r="AP60" s="219"/>
      <c r="AQ60" s="220">
        <f t="shared" si="6"/>
        <v>59</v>
      </c>
      <c r="AR60" s="221">
        <f t="shared" si="6"/>
        <v>18</v>
      </c>
      <c r="AS60" s="222">
        <f t="shared" si="6"/>
        <v>0</v>
      </c>
      <c r="AT60" s="46">
        <f t="shared" si="1"/>
        <v>77</v>
      </c>
      <c r="AU60" s="369">
        <f t="shared" si="2"/>
        <v>77</v>
      </c>
      <c r="AV60" s="370">
        <f t="shared" si="3"/>
        <v>0</v>
      </c>
    </row>
    <row r="61" spans="1:48" ht="17.100000000000001" customHeight="1" x14ac:dyDescent="0.4">
      <c r="A61" s="208">
        <v>57</v>
      </c>
      <c r="B61" s="209" t="s">
        <v>764</v>
      </c>
      <c r="C61" s="210" t="s">
        <v>183</v>
      </c>
      <c r="D61" s="210" t="s">
        <v>276</v>
      </c>
      <c r="E61" s="210" t="s">
        <v>679</v>
      </c>
      <c r="F61" s="224">
        <v>4</v>
      </c>
      <c r="G61" s="212">
        <v>58</v>
      </c>
      <c r="H61" s="213"/>
      <c r="I61" s="214"/>
      <c r="J61" s="215">
        <v>55</v>
      </c>
      <c r="K61" s="213"/>
      <c r="L61" s="214"/>
      <c r="M61" s="215">
        <v>53</v>
      </c>
      <c r="N61" s="213"/>
      <c r="O61" s="214"/>
      <c r="P61" s="215">
        <v>56</v>
      </c>
      <c r="Q61" s="213"/>
      <c r="R61" s="214"/>
      <c r="S61" s="215">
        <v>51</v>
      </c>
      <c r="T61" s="216"/>
      <c r="U61" s="214"/>
      <c r="V61" s="215">
        <v>53</v>
      </c>
      <c r="W61" s="216"/>
      <c r="X61" s="214"/>
      <c r="Y61" s="217"/>
      <c r="Z61" s="218">
        <v>51</v>
      </c>
      <c r="AA61" s="214"/>
      <c r="AB61" s="217"/>
      <c r="AC61" s="218">
        <v>52</v>
      </c>
      <c r="AD61" s="214"/>
      <c r="AE61" s="217"/>
      <c r="AF61" s="218">
        <v>51</v>
      </c>
      <c r="AG61" s="214"/>
      <c r="AH61" s="215">
        <v>50</v>
      </c>
      <c r="AI61" s="216"/>
      <c r="AJ61" s="214"/>
      <c r="AK61" s="215">
        <v>54</v>
      </c>
      <c r="AL61" s="216"/>
      <c r="AM61" s="214"/>
      <c r="AN61" s="215">
        <v>55</v>
      </c>
      <c r="AO61" s="216"/>
      <c r="AP61" s="219"/>
      <c r="AQ61" s="220">
        <f t="shared" si="6"/>
        <v>485</v>
      </c>
      <c r="AR61" s="221">
        <f t="shared" si="6"/>
        <v>154</v>
      </c>
      <c r="AS61" s="222">
        <f t="shared" si="6"/>
        <v>0</v>
      </c>
      <c r="AT61" s="46">
        <f t="shared" si="1"/>
        <v>639</v>
      </c>
      <c r="AU61" s="369">
        <f t="shared" si="2"/>
        <v>639</v>
      </c>
      <c r="AV61" s="370">
        <f t="shared" si="3"/>
        <v>0</v>
      </c>
    </row>
    <row r="62" spans="1:48" ht="17.100000000000001" customHeight="1" x14ac:dyDescent="0.4">
      <c r="A62" s="223">
        <v>58</v>
      </c>
      <c r="B62" s="209" t="s">
        <v>765</v>
      </c>
      <c r="C62" s="210" t="s">
        <v>184</v>
      </c>
      <c r="D62" s="210" t="s">
        <v>277</v>
      </c>
      <c r="E62" s="210" t="s">
        <v>679</v>
      </c>
      <c r="F62" s="224">
        <v>13</v>
      </c>
      <c r="G62" s="212">
        <v>625</v>
      </c>
      <c r="H62" s="213"/>
      <c r="I62" s="214"/>
      <c r="J62" s="215">
        <v>657</v>
      </c>
      <c r="K62" s="213"/>
      <c r="L62" s="214"/>
      <c r="M62" s="215">
        <v>588</v>
      </c>
      <c r="N62" s="213"/>
      <c r="O62" s="214"/>
      <c r="P62" s="215">
        <v>557</v>
      </c>
      <c r="Q62" s="213"/>
      <c r="R62" s="214"/>
      <c r="S62" s="215">
        <v>369</v>
      </c>
      <c r="T62" s="216"/>
      <c r="U62" s="214"/>
      <c r="V62" s="215">
        <v>379</v>
      </c>
      <c r="W62" s="216"/>
      <c r="X62" s="214"/>
      <c r="Y62" s="217"/>
      <c r="Z62" s="218">
        <v>335</v>
      </c>
      <c r="AA62" s="214"/>
      <c r="AB62" s="217"/>
      <c r="AC62" s="218">
        <v>342</v>
      </c>
      <c r="AD62" s="214"/>
      <c r="AE62" s="217"/>
      <c r="AF62" s="218">
        <v>345</v>
      </c>
      <c r="AG62" s="214"/>
      <c r="AH62" s="215">
        <v>344</v>
      </c>
      <c r="AI62" s="216"/>
      <c r="AJ62" s="214"/>
      <c r="AK62" s="215">
        <v>369</v>
      </c>
      <c r="AL62" s="216"/>
      <c r="AM62" s="214"/>
      <c r="AN62" s="215">
        <v>512</v>
      </c>
      <c r="AO62" s="216"/>
      <c r="AP62" s="219"/>
      <c r="AQ62" s="220">
        <f t="shared" si="6"/>
        <v>4400</v>
      </c>
      <c r="AR62" s="221">
        <f t="shared" si="6"/>
        <v>1022</v>
      </c>
      <c r="AS62" s="222">
        <f t="shared" si="6"/>
        <v>0</v>
      </c>
      <c r="AT62" s="46">
        <f t="shared" si="1"/>
        <v>5422</v>
      </c>
      <c r="AU62" s="369">
        <f t="shared" si="2"/>
        <v>5422</v>
      </c>
      <c r="AV62" s="370">
        <f t="shared" si="3"/>
        <v>0</v>
      </c>
    </row>
    <row r="63" spans="1:48" ht="17.100000000000001" customHeight="1" x14ac:dyDescent="0.4">
      <c r="A63" s="208">
        <v>59</v>
      </c>
      <c r="B63" s="209" t="s">
        <v>766</v>
      </c>
      <c r="C63" s="210" t="s">
        <v>185</v>
      </c>
      <c r="D63" s="210" t="s">
        <v>49</v>
      </c>
      <c r="E63" s="210" t="s">
        <v>679</v>
      </c>
      <c r="F63" s="224">
        <v>31</v>
      </c>
      <c r="G63" s="212">
        <v>1148</v>
      </c>
      <c r="H63" s="213"/>
      <c r="I63" s="214"/>
      <c r="J63" s="215">
        <v>1191</v>
      </c>
      <c r="K63" s="213"/>
      <c r="L63" s="214"/>
      <c r="M63" s="215">
        <v>1166</v>
      </c>
      <c r="N63" s="213"/>
      <c r="O63" s="214"/>
      <c r="P63" s="215">
        <v>1319</v>
      </c>
      <c r="Q63" s="213"/>
      <c r="R63" s="214"/>
      <c r="S63" s="215">
        <v>1355</v>
      </c>
      <c r="T63" s="216"/>
      <c r="U63" s="214"/>
      <c r="V63" s="215">
        <v>1752</v>
      </c>
      <c r="W63" s="216"/>
      <c r="X63" s="214"/>
      <c r="Y63" s="217"/>
      <c r="Z63" s="218">
        <v>1765</v>
      </c>
      <c r="AA63" s="214"/>
      <c r="AB63" s="217"/>
      <c r="AC63" s="218">
        <v>1781</v>
      </c>
      <c r="AD63" s="214"/>
      <c r="AE63" s="217"/>
      <c r="AF63" s="218">
        <v>2351</v>
      </c>
      <c r="AG63" s="214"/>
      <c r="AH63" s="215">
        <v>1747</v>
      </c>
      <c r="AI63" s="216"/>
      <c r="AJ63" s="214"/>
      <c r="AK63" s="215">
        <v>1553</v>
      </c>
      <c r="AL63" s="216"/>
      <c r="AM63" s="214"/>
      <c r="AN63" s="215">
        <v>886</v>
      </c>
      <c r="AO63" s="216"/>
      <c r="AP63" s="219"/>
      <c r="AQ63" s="220">
        <f t="shared" si="6"/>
        <v>12117</v>
      </c>
      <c r="AR63" s="221">
        <f t="shared" si="6"/>
        <v>5897</v>
      </c>
      <c r="AS63" s="222">
        <f t="shared" si="6"/>
        <v>0</v>
      </c>
      <c r="AT63" s="46">
        <f t="shared" si="1"/>
        <v>18014</v>
      </c>
      <c r="AU63" s="369">
        <f t="shared" si="2"/>
        <v>18014</v>
      </c>
      <c r="AV63" s="370">
        <f t="shared" si="3"/>
        <v>0</v>
      </c>
    </row>
    <row r="64" spans="1:48" ht="17.100000000000001" customHeight="1" x14ac:dyDescent="0.4">
      <c r="A64" s="223">
        <v>60</v>
      </c>
      <c r="B64" s="209" t="s">
        <v>767</v>
      </c>
      <c r="C64" s="210" t="s">
        <v>186</v>
      </c>
      <c r="D64" s="210" t="s">
        <v>278</v>
      </c>
      <c r="E64" s="210" t="s">
        <v>679</v>
      </c>
      <c r="F64" s="224">
        <v>9</v>
      </c>
      <c r="G64" s="212">
        <v>16</v>
      </c>
      <c r="H64" s="213"/>
      <c r="I64" s="214"/>
      <c r="J64" s="215">
        <v>15</v>
      </c>
      <c r="K64" s="213"/>
      <c r="L64" s="214"/>
      <c r="M64" s="215">
        <v>15</v>
      </c>
      <c r="N64" s="213"/>
      <c r="O64" s="214"/>
      <c r="P64" s="215">
        <v>36</v>
      </c>
      <c r="Q64" s="213"/>
      <c r="R64" s="214"/>
      <c r="S64" s="215">
        <v>26</v>
      </c>
      <c r="T64" s="216"/>
      <c r="U64" s="214"/>
      <c r="V64" s="215">
        <v>24</v>
      </c>
      <c r="W64" s="216"/>
      <c r="X64" s="214"/>
      <c r="Y64" s="217"/>
      <c r="Z64" s="218">
        <v>37</v>
      </c>
      <c r="AA64" s="214"/>
      <c r="AB64" s="217"/>
      <c r="AC64" s="218">
        <v>106</v>
      </c>
      <c r="AD64" s="214"/>
      <c r="AE64" s="217"/>
      <c r="AF64" s="218">
        <v>120</v>
      </c>
      <c r="AG64" s="214"/>
      <c r="AH64" s="215">
        <v>71</v>
      </c>
      <c r="AI64" s="216"/>
      <c r="AJ64" s="214"/>
      <c r="AK64" s="215">
        <v>44</v>
      </c>
      <c r="AL64" s="216"/>
      <c r="AM64" s="214"/>
      <c r="AN64" s="215">
        <v>16</v>
      </c>
      <c r="AO64" s="216"/>
      <c r="AP64" s="219"/>
      <c r="AQ64" s="220">
        <f t="shared" si="6"/>
        <v>263</v>
      </c>
      <c r="AR64" s="221">
        <f t="shared" si="6"/>
        <v>263</v>
      </c>
      <c r="AS64" s="222">
        <f t="shared" si="6"/>
        <v>0</v>
      </c>
      <c r="AT64" s="46">
        <f t="shared" si="1"/>
        <v>526</v>
      </c>
      <c r="AU64" s="369">
        <f t="shared" si="2"/>
        <v>526</v>
      </c>
      <c r="AV64" s="370">
        <f t="shared" si="3"/>
        <v>0</v>
      </c>
    </row>
    <row r="65" spans="1:48" ht="17.100000000000001" customHeight="1" x14ac:dyDescent="0.4">
      <c r="A65" s="208">
        <v>61</v>
      </c>
      <c r="B65" s="209" t="s">
        <v>768</v>
      </c>
      <c r="C65" s="210" t="s">
        <v>187</v>
      </c>
      <c r="D65" s="210" t="s">
        <v>279</v>
      </c>
      <c r="E65" s="210" t="s">
        <v>679</v>
      </c>
      <c r="F65" s="224">
        <v>4</v>
      </c>
      <c r="G65" s="212">
        <v>80</v>
      </c>
      <c r="H65" s="213"/>
      <c r="I65" s="214"/>
      <c r="J65" s="215">
        <v>77</v>
      </c>
      <c r="K65" s="213"/>
      <c r="L65" s="214"/>
      <c r="M65" s="215">
        <v>74</v>
      </c>
      <c r="N65" s="213"/>
      <c r="O65" s="214"/>
      <c r="P65" s="215">
        <v>73</v>
      </c>
      <c r="Q65" s="213"/>
      <c r="R65" s="214"/>
      <c r="S65" s="215">
        <v>61</v>
      </c>
      <c r="T65" s="216"/>
      <c r="U65" s="214"/>
      <c r="V65" s="215">
        <v>55</v>
      </c>
      <c r="W65" s="216"/>
      <c r="X65" s="214"/>
      <c r="Y65" s="217"/>
      <c r="Z65" s="218">
        <v>45</v>
      </c>
      <c r="AA65" s="214"/>
      <c r="AB65" s="217"/>
      <c r="AC65" s="218">
        <v>45</v>
      </c>
      <c r="AD65" s="214"/>
      <c r="AE65" s="217"/>
      <c r="AF65" s="218">
        <v>52</v>
      </c>
      <c r="AG65" s="214"/>
      <c r="AH65" s="215">
        <v>54</v>
      </c>
      <c r="AI65" s="216"/>
      <c r="AJ65" s="214"/>
      <c r="AK65" s="215">
        <v>71</v>
      </c>
      <c r="AL65" s="216"/>
      <c r="AM65" s="214"/>
      <c r="AN65" s="215">
        <v>74</v>
      </c>
      <c r="AO65" s="216"/>
      <c r="AP65" s="219"/>
      <c r="AQ65" s="220">
        <f t="shared" si="6"/>
        <v>619</v>
      </c>
      <c r="AR65" s="221">
        <f t="shared" si="6"/>
        <v>142</v>
      </c>
      <c r="AS65" s="222">
        <f t="shared" si="6"/>
        <v>0</v>
      </c>
      <c r="AT65" s="46">
        <f t="shared" si="1"/>
        <v>761</v>
      </c>
      <c r="AU65" s="369">
        <f t="shared" si="2"/>
        <v>761</v>
      </c>
      <c r="AV65" s="370">
        <f t="shared" si="3"/>
        <v>0</v>
      </c>
    </row>
    <row r="66" spans="1:48" ht="17.100000000000001" customHeight="1" x14ac:dyDescent="0.4">
      <c r="A66" s="223">
        <v>62</v>
      </c>
      <c r="B66" s="209" t="s">
        <v>769</v>
      </c>
      <c r="C66" s="210" t="s">
        <v>188</v>
      </c>
      <c r="D66" s="210" t="s">
        <v>1147</v>
      </c>
      <c r="E66" s="210" t="s">
        <v>679</v>
      </c>
      <c r="F66" s="224">
        <v>6</v>
      </c>
      <c r="G66" s="212">
        <v>123</v>
      </c>
      <c r="H66" s="213"/>
      <c r="I66" s="214"/>
      <c r="J66" s="215">
        <v>112</v>
      </c>
      <c r="K66" s="213"/>
      <c r="L66" s="214"/>
      <c r="M66" s="215">
        <v>123</v>
      </c>
      <c r="N66" s="213"/>
      <c r="O66" s="214"/>
      <c r="P66" s="215">
        <v>189</v>
      </c>
      <c r="Q66" s="213"/>
      <c r="R66" s="214"/>
      <c r="S66" s="215">
        <v>194</v>
      </c>
      <c r="T66" s="216"/>
      <c r="U66" s="214"/>
      <c r="V66" s="215">
        <v>219</v>
      </c>
      <c r="W66" s="216"/>
      <c r="X66" s="214"/>
      <c r="Y66" s="217"/>
      <c r="Z66" s="218">
        <v>225</v>
      </c>
      <c r="AA66" s="214"/>
      <c r="AB66" s="217"/>
      <c r="AC66" s="218">
        <v>236</v>
      </c>
      <c r="AD66" s="214"/>
      <c r="AE66" s="217"/>
      <c r="AF66" s="218">
        <v>218</v>
      </c>
      <c r="AG66" s="214"/>
      <c r="AH66" s="215">
        <v>217</v>
      </c>
      <c r="AI66" s="216"/>
      <c r="AJ66" s="214"/>
      <c r="AK66" s="215">
        <v>230</v>
      </c>
      <c r="AL66" s="216"/>
      <c r="AM66" s="214"/>
      <c r="AN66" s="215">
        <v>235</v>
      </c>
      <c r="AO66" s="216"/>
      <c r="AP66" s="219"/>
      <c r="AQ66" s="220">
        <f t="shared" si="6"/>
        <v>1642</v>
      </c>
      <c r="AR66" s="221">
        <f t="shared" si="6"/>
        <v>679</v>
      </c>
      <c r="AS66" s="222">
        <f t="shared" si="6"/>
        <v>0</v>
      </c>
      <c r="AT66" s="46">
        <f t="shared" si="1"/>
        <v>2321</v>
      </c>
      <c r="AU66" s="369">
        <f t="shared" si="2"/>
        <v>2321</v>
      </c>
      <c r="AV66" s="370">
        <f t="shared" si="3"/>
        <v>0</v>
      </c>
    </row>
    <row r="67" spans="1:48" ht="17.100000000000001" customHeight="1" x14ac:dyDescent="0.4">
      <c r="A67" s="208">
        <v>63</v>
      </c>
      <c r="B67" s="209" t="s">
        <v>770</v>
      </c>
      <c r="C67" s="210" t="s">
        <v>189</v>
      </c>
      <c r="D67" s="210" t="s">
        <v>280</v>
      </c>
      <c r="E67" s="210" t="s">
        <v>679</v>
      </c>
      <c r="F67" s="224">
        <v>6</v>
      </c>
      <c r="G67" s="212">
        <v>86</v>
      </c>
      <c r="H67" s="213"/>
      <c r="I67" s="214"/>
      <c r="J67" s="215">
        <v>79</v>
      </c>
      <c r="K67" s="213"/>
      <c r="L67" s="214"/>
      <c r="M67" s="215">
        <v>71</v>
      </c>
      <c r="N67" s="213"/>
      <c r="O67" s="214"/>
      <c r="P67" s="215">
        <v>77</v>
      </c>
      <c r="Q67" s="213"/>
      <c r="R67" s="214"/>
      <c r="S67" s="215">
        <v>79</v>
      </c>
      <c r="T67" s="216"/>
      <c r="U67" s="214"/>
      <c r="V67" s="215">
        <v>78</v>
      </c>
      <c r="W67" s="216"/>
      <c r="X67" s="214"/>
      <c r="Y67" s="217"/>
      <c r="Z67" s="218">
        <v>78</v>
      </c>
      <c r="AA67" s="214"/>
      <c r="AB67" s="217"/>
      <c r="AC67" s="218">
        <v>79</v>
      </c>
      <c r="AD67" s="214"/>
      <c r="AE67" s="217"/>
      <c r="AF67" s="218">
        <v>79</v>
      </c>
      <c r="AG67" s="214"/>
      <c r="AH67" s="215">
        <v>72</v>
      </c>
      <c r="AI67" s="216"/>
      <c r="AJ67" s="214"/>
      <c r="AK67" s="215">
        <v>73</v>
      </c>
      <c r="AL67" s="216"/>
      <c r="AM67" s="214"/>
      <c r="AN67" s="215">
        <v>71</v>
      </c>
      <c r="AO67" s="216"/>
      <c r="AP67" s="219"/>
      <c r="AQ67" s="220">
        <f t="shared" si="6"/>
        <v>686</v>
      </c>
      <c r="AR67" s="221">
        <f t="shared" si="6"/>
        <v>236</v>
      </c>
      <c r="AS67" s="222">
        <f t="shared" si="6"/>
        <v>0</v>
      </c>
      <c r="AT67" s="46">
        <f t="shared" si="1"/>
        <v>922</v>
      </c>
      <c r="AU67" s="369">
        <f t="shared" si="2"/>
        <v>922</v>
      </c>
      <c r="AV67" s="370">
        <f t="shared" si="3"/>
        <v>0</v>
      </c>
    </row>
    <row r="68" spans="1:48" ht="17.100000000000001" customHeight="1" x14ac:dyDescent="0.4">
      <c r="A68" s="223">
        <v>64</v>
      </c>
      <c r="B68" s="209" t="s">
        <v>771</v>
      </c>
      <c r="C68" s="210" t="s">
        <v>50</v>
      </c>
      <c r="D68" s="210" t="s">
        <v>51</v>
      </c>
      <c r="E68" s="210" t="s">
        <v>679</v>
      </c>
      <c r="F68" s="224">
        <v>6</v>
      </c>
      <c r="G68" s="212">
        <v>91</v>
      </c>
      <c r="H68" s="213"/>
      <c r="I68" s="214"/>
      <c r="J68" s="215">
        <v>89</v>
      </c>
      <c r="K68" s="213"/>
      <c r="L68" s="214"/>
      <c r="M68" s="215">
        <v>82</v>
      </c>
      <c r="N68" s="213"/>
      <c r="O68" s="214"/>
      <c r="P68" s="215">
        <v>87</v>
      </c>
      <c r="Q68" s="213"/>
      <c r="R68" s="214"/>
      <c r="S68" s="215">
        <v>85</v>
      </c>
      <c r="T68" s="216"/>
      <c r="U68" s="214"/>
      <c r="V68" s="215">
        <v>86</v>
      </c>
      <c r="W68" s="216"/>
      <c r="X68" s="214"/>
      <c r="Y68" s="217"/>
      <c r="Z68" s="218">
        <v>82</v>
      </c>
      <c r="AA68" s="214"/>
      <c r="AB68" s="217"/>
      <c r="AC68" s="218">
        <v>84</v>
      </c>
      <c r="AD68" s="214"/>
      <c r="AE68" s="217"/>
      <c r="AF68" s="218">
        <v>90</v>
      </c>
      <c r="AG68" s="214"/>
      <c r="AH68" s="215">
        <v>92</v>
      </c>
      <c r="AI68" s="216"/>
      <c r="AJ68" s="214"/>
      <c r="AK68" s="215">
        <v>92</v>
      </c>
      <c r="AL68" s="216"/>
      <c r="AM68" s="214"/>
      <c r="AN68" s="215">
        <v>88</v>
      </c>
      <c r="AO68" s="216"/>
      <c r="AP68" s="219"/>
      <c r="AQ68" s="220">
        <f t="shared" si="6"/>
        <v>792</v>
      </c>
      <c r="AR68" s="221">
        <f t="shared" si="6"/>
        <v>256</v>
      </c>
      <c r="AS68" s="222">
        <f t="shared" si="6"/>
        <v>0</v>
      </c>
      <c r="AT68" s="46">
        <f t="shared" si="1"/>
        <v>1048</v>
      </c>
      <c r="AU68" s="369">
        <f t="shared" si="2"/>
        <v>1048</v>
      </c>
      <c r="AV68" s="370">
        <f t="shared" si="3"/>
        <v>0</v>
      </c>
    </row>
    <row r="69" spans="1:48" ht="17.100000000000001" customHeight="1" x14ac:dyDescent="0.4">
      <c r="A69" s="208">
        <v>65</v>
      </c>
      <c r="B69" s="209" t="s">
        <v>772</v>
      </c>
      <c r="C69" s="210" t="s">
        <v>190</v>
      </c>
      <c r="D69" s="210" t="s">
        <v>281</v>
      </c>
      <c r="E69" s="210" t="s">
        <v>679</v>
      </c>
      <c r="F69" s="224">
        <v>6</v>
      </c>
      <c r="G69" s="212">
        <v>94</v>
      </c>
      <c r="H69" s="213"/>
      <c r="I69" s="214"/>
      <c r="J69" s="215">
        <v>95</v>
      </c>
      <c r="K69" s="213"/>
      <c r="L69" s="214"/>
      <c r="M69" s="215">
        <v>88</v>
      </c>
      <c r="N69" s="213"/>
      <c r="O69" s="214"/>
      <c r="P69" s="215">
        <v>94</v>
      </c>
      <c r="Q69" s="213"/>
      <c r="R69" s="214"/>
      <c r="S69" s="215">
        <v>87</v>
      </c>
      <c r="T69" s="216"/>
      <c r="U69" s="214"/>
      <c r="V69" s="215">
        <v>88</v>
      </c>
      <c r="W69" s="216"/>
      <c r="X69" s="214"/>
      <c r="Y69" s="217"/>
      <c r="Z69" s="218">
        <v>84</v>
      </c>
      <c r="AA69" s="214"/>
      <c r="AB69" s="217"/>
      <c r="AC69" s="218">
        <v>86</v>
      </c>
      <c r="AD69" s="214"/>
      <c r="AE69" s="217"/>
      <c r="AF69" s="218">
        <v>89</v>
      </c>
      <c r="AG69" s="214"/>
      <c r="AH69" s="215">
        <v>87</v>
      </c>
      <c r="AI69" s="216"/>
      <c r="AJ69" s="214"/>
      <c r="AK69" s="215">
        <v>93</v>
      </c>
      <c r="AL69" s="216"/>
      <c r="AM69" s="214"/>
      <c r="AN69" s="215">
        <v>93</v>
      </c>
      <c r="AO69" s="216"/>
      <c r="AP69" s="219"/>
      <c r="AQ69" s="220">
        <f t="shared" ref="AQ69:AS84" si="7">G69+J69+M69+P69+S69+V69+Y69+AB69+AE69+AH69+AK69+AN69</f>
        <v>819</v>
      </c>
      <c r="AR69" s="221">
        <f t="shared" si="7"/>
        <v>259</v>
      </c>
      <c r="AS69" s="222">
        <f t="shared" si="7"/>
        <v>0</v>
      </c>
      <c r="AT69" s="46">
        <f t="shared" si="1"/>
        <v>1078</v>
      </c>
      <c r="AU69" s="369">
        <f t="shared" si="2"/>
        <v>1078</v>
      </c>
      <c r="AV69" s="370">
        <f t="shared" si="3"/>
        <v>0</v>
      </c>
    </row>
    <row r="70" spans="1:48" ht="17.100000000000001" customHeight="1" x14ac:dyDescent="0.4">
      <c r="A70" s="223">
        <v>66</v>
      </c>
      <c r="B70" s="209" t="s">
        <v>773</v>
      </c>
      <c r="C70" s="210" t="s">
        <v>191</v>
      </c>
      <c r="D70" s="210" t="s">
        <v>1148</v>
      </c>
      <c r="E70" s="210" t="s">
        <v>679</v>
      </c>
      <c r="F70" s="224">
        <v>6</v>
      </c>
      <c r="G70" s="212">
        <v>17</v>
      </c>
      <c r="H70" s="213"/>
      <c r="I70" s="214"/>
      <c r="J70" s="215">
        <v>18</v>
      </c>
      <c r="K70" s="213"/>
      <c r="L70" s="214"/>
      <c r="M70" s="215">
        <v>16</v>
      </c>
      <c r="N70" s="213"/>
      <c r="O70" s="214"/>
      <c r="P70" s="215">
        <v>18</v>
      </c>
      <c r="Q70" s="213"/>
      <c r="R70" s="214"/>
      <c r="S70" s="215">
        <v>17</v>
      </c>
      <c r="T70" s="216"/>
      <c r="U70" s="214"/>
      <c r="V70" s="215">
        <v>16</v>
      </c>
      <c r="W70" s="216"/>
      <c r="X70" s="214"/>
      <c r="Y70" s="217"/>
      <c r="Z70" s="218">
        <v>17</v>
      </c>
      <c r="AA70" s="214"/>
      <c r="AB70" s="217"/>
      <c r="AC70" s="218">
        <v>19</v>
      </c>
      <c r="AD70" s="214"/>
      <c r="AE70" s="217"/>
      <c r="AF70" s="218">
        <v>19</v>
      </c>
      <c r="AG70" s="214"/>
      <c r="AH70" s="215">
        <v>19</v>
      </c>
      <c r="AI70" s="216"/>
      <c r="AJ70" s="214"/>
      <c r="AK70" s="215">
        <v>22</v>
      </c>
      <c r="AL70" s="216"/>
      <c r="AM70" s="214"/>
      <c r="AN70" s="215">
        <v>25</v>
      </c>
      <c r="AO70" s="216"/>
      <c r="AP70" s="219"/>
      <c r="AQ70" s="220">
        <f t="shared" si="7"/>
        <v>168</v>
      </c>
      <c r="AR70" s="221">
        <f t="shared" si="7"/>
        <v>55</v>
      </c>
      <c r="AS70" s="222">
        <f t="shared" si="7"/>
        <v>0</v>
      </c>
      <c r="AT70" s="46">
        <f t="shared" ref="AT70:AT133" si="8">SUM(AQ70:AS70)</f>
        <v>223</v>
      </c>
      <c r="AU70" s="369">
        <f t="shared" ref="AU70:AU133" si="9">SUM(G70:AP70)</f>
        <v>223</v>
      </c>
      <c r="AV70" s="370">
        <f t="shared" ref="AV70:AV133" si="10">AT70-AU70</f>
        <v>0</v>
      </c>
    </row>
    <row r="71" spans="1:48" ht="17.100000000000001" customHeight="1" x14ac:dyDescent="0.4">
      <c r="A71" s="208">
        <v>67</v>
      </c>
      <c r="B71" s="209" t="s">
        <v>774</v>
      </c>
      <c r="C71" s="210" t="s">
        <v>192</v>
      </c>
      <c r="D71" s="210" t="s">
        <v>282</v>
      </c>
      <c r="E71" s="210" t="s">
        <v>679</v>
      </c>
      <c r="F71" s="224">
        <v>4</v>
      </c>
      <c r="G71" s="212">
        <v>27</v>
      </c>
      <c r="H71" s="213"/>
      <c r="I71" s="214"/>
      <c r="J71" s="215">
        <v>26</v>
      </c>
      <c r="K71" s="213"/>
      <c r="L71" s="214"/>
      <c r="M71" s="215">
        <v>25</v>
      </c>
      <c r="N71" s="213"/>
      <c r="O71" s="214"/>
      <c r="P71" s="215">
        <v>27</v>
      </c>
      <c r="Q71" s="213"/>
      <c r="R71" s="214"/>
      <c r="S71" s="215">
        <v>26</v>
      </c>
      <c r="T71" s="216"/>
      <c r="U71" s="214"/>
      <c r="V71" s="215">
        <v>27</v>
      </c>
      <c r="W71" s="216"/>
      <c r="X71" s="214"/>
      <c r="Y71" s="217"/>
      <c r="Z71" s="218">
        <v>26</v>
      </c>
      <c r="AA71" s="214"/>
      <c r="AB71" s="217"/>
      <c r="AC71" s="218">
        <v>27</v>
      </c>
      <c r="AD71" s="214"/>
      <c r="AE71" s="217"/>
      <c r="AF71" s="218">
        <v>26</v>
      </c>
      <c r="AG71" s="214"/>
      <c r="AH71" s="215">
        <v>24</v>
      </c>
      <c r="AI71" s="216"/>
      <c r="AJ71" s="214"/>
      <c r="AK71" s="215">
        <v>25</v>
      </c>
      <c r="AL71" s="216"/>
      <c r="AM71" s="214"/>
      <c r="AN71" s="215">
        <v>24</v>
      </c>
      <c r="AO71" s="216"/>
      <c r="AP71" s="219"/>
      <c r="AQ71" s="220">
        <f t="shared" si="7"/>
        <v>231</v>
      </c>
      <c r="AR71" s="221">
        <f t="shared" si="7"/>
        <v>79</v>
      </c>
      <c r="AS71" s="222">
        <f t="shared" si="7"/>
        <v>0</v>
      </c>
      <c r="AT71" s="46">
        <f t="shared" si="8"/>
        <v>310</v>
      </c>
      <c r="AU71" s="369">
        <f t="shared" si="9"/>
        <v>310</v>
      </c>
      <c r="AV71" s="370">
        <f t="shared" si="10"/>
        <v>0</v>
      </c>
    </row>
    <row r="72" spans="1:48" ht="17.100000000000001" customHeight="1" x14ac:dyDescent="0.4">
      <c r="A72" s="223">
        <v>68</v>
      </c>
      <c r="B72" s="209" t="s">
        <v>775</v>
      </c>
      <c r="C72" s="210" t="s">
        <v>193</v>
      </c>
      <c r="D72" s="210" t="s">
        <v>1149</v>
      </c>
      <c r="E72" s="210" t="s">
        <v>679</v>
      </c>
      <c r="F72" s="224">
        <v>4</v>
      </c>
      <c r="G72" s="212">
        <v>0</v>
      </c>
      <c r="H72" s="213"/>
      <c r="I72" s="214"/>
      <c r="J72" s="215">
        <v>0</v>
      </c>
      <c r="K72" s="213"/>
      <c r="L72" s="214"/>
      <c r="M72" s="215">
        <v>0</v>
      </c>
      <c r="N72" s="213"/>
      <c r="O72" s="214"/>
      <c r="P72" s="215">
        <v>0</v>
      </c>
      <c r="Q72" s="213"/>
      <c r="R72" s="214"/>
      <c r="S72" s="215">
        <v>0</v>
      </c>
      <c r="T72" s="216"/>
      <c r="U72" s="214"/>
      <c r="V72" s="215">
        <v>0</v>
      </c>
      <c r="W72" s="216"/>
      <c r="X72" s="214"/>
      <c r="Y72" s="217"/>
      <c r="Z72" s="218">
        <v>0</v>
      </c>
      <c r="AA72" s="214"/>
      <c r="AB72" s="217"/>
      <c r="AC72" s="218">
        <v>0</v>
      </c>
      <c r="AD72" s="214"/>
      <c r="AE72" s="217"/>
      <c r="AF72" s="218">
        <v>0</v>
      </c>
      <c r="AG72" s="214"/>
      <c r="AH72" s="215">
        <v>0</v>
      </c>
      <c r="AI72" s="216"/>
      <c r="AJ72" s="214"/>
      <c r="AK72" s="215">
        <v>0</v>
      </c>
      <c r="AL72" s="216"/>
      <c r="AM72" s="214"/>
      <c r="AN72" s="215">
        <v>0</v>
      </c>
      <c r="AO72" s="216"/>
      <c r="AP72" s="219"/>
      <c r="AQ72" s="220">
        <f t="shared" si="7"/>
        <v>0</v>
      </c>
      <c r="AR72" s="221">
        <f t="shared" si="7"/>
        <v>0</v>
      </c>
      <c r="AS72" s="222">
        <f t="shared" si="7"/>
        <v>0</v>
      </c>
      <c r="AT72" s="46">
        <f t="shared" si="8"/>
        <v>0</v>
      </c>
      <c r="AU72" s="369">
        <f t="shared" si="9"/>
        <v>0</v>
      </c>
      <c r="AV72" s="370">
        <f t="shared" si="10"/>
        <v>0</v>
      </c>
    </row>
    <row r="73" spans="1:48" ht="17.100000000000001" customHeight="1" x14ac:dyDescent="0.4">
      <c r="A73" s="208">
        <v>69</v>
      </c>
      <c r="B73" s="209" t="s">
        <v>776</v>
      </c>
      <c r="C73" s="210" t="s">
        <v>194</v>
      </c>
      <c r="D73" s="210" t="s">
        <v>283</v>
      </c>
      <c r="E73" s="210" t="s">
        <v>679</v>
      </c>
      <c r="F73" s="224">
        <v>6</v>
      </c>
      <c r="G73" s="212">
        <v>159</v>
      </c>
      <c r="H73" s="213"/>
      <c r="I73" s="214"/>
      <c r="J73" s="215">
        <v>162</v>
      </c>
      <c r="K73" s="213"/>
      <c r="L73" s="214"/>
      <c r="M73" s="215">
        <v>149</v>
      </c>
      <c r="N73" s="213"/>
      <c r="O73" s="214"/>
      <c r="P73" s="215">
        <v>153</v>
      </c>
      <c r="Q73" s="213"/>
      <c r="R73" s="214"/>
      <c r="S73" s="215">
        <v>163</v>
      </c>
      <c r="T73" s="216"/>
      <c r="U73" s="214"/>
      <c r="V73" s="215">
        <v>155</v>
      </c>
      <c r="W73" s="216"/>
      <c r="X73" s="214"/>
      <c r="Y73" s="217"/>
      <c r="Z73" s="218">
        <v>158</v>
      </c>
      <c r="AA73" s="214"/>
      <c r="AB73" s="217"/>
      <c r="AC73" s="218">
        <v>170</v>
      </c>
      <c r="AD73" s="214"/>
      <c r="AE73" s="217"/>
      <c r="AF73" s="218">
        <v>187</v>
      </c>
      <c r="AG73" s="214"/>
      <c r="AH73" s="215">
        <v>211</v>
      </c>
      <c r="AI73" s="216"/>
      <c r="AJ73" s="214"/>
      <c r="AK73" s="215">
        <v>331</v>
      </c>
      <c r="AL73" s="216"/>
      <c r="AM73" s="214"/>
      <c r="AN73" s="215">
        <v>188</v>
      </c>
      <c r="AO73" s="216"/>
      <c r="AP73" s="219"/>
      <c r="AQ73" s="220">
        <f t="shared" si="7"/>
        <v>1671</v>
      </c>
      <c r="AR73" s="221">
        <f t="shared" si="7"/>
        <v>515</v>
      </c>
      <c r="AS73" s="222">
        <f t="shared" si="7"/>
        <v>0</v>
      </c>
      <c r="AT73" s="46">
        <f t="shared" si="8"/>
        <v>2186</v>
      </c>
      <c r="AU73" s="369">
        <f t="shared" si="9"/>
        <v>2186</v>
      </c>
      <c r="AV73" s="370">
        <f t="shared" si="10"/>
        <v>0</v>
      </c>
    </row>
    <row r="74" spans="1:48" ht="17.100000000000001" customHeight="1" x14ac:dyDescent="0.4">
      <c r="A74" s="223">
        <v>70</v>
      </c>
      <c r="B74" s="209" t="s">
        <v>777</v>
      </c>
      <c r="C74" s="210" t="s">
        <v>47</v>
      </c>
      <c r="D74" s="210" t="s">
        <v>48</v>
      </c>
      <c r="E74" s="210" t="s">
        <v>679</v>
      </c>
      <c r="F74" s="224">
        <v>4</v>
      </c>
      <c r="G74" s="212">
        <v>1</v>
      </c>
      <c r="H74" s="213"/>
      <c r="I74" s="214"/>
      <c r="J74" s="215">
        <v>1</v>
      </c>
      <c r="K74" s="213"/>
      <c r="L74" s="214"/>
      <c r="M74" s="215">
        <v>1</v>
      </c>
      <c r="N74" s="213"/>
      <c r="O74" s="214"/>
      <c r="P74" s="215">
        <v>1</v>
      </c>
      <c r="Q74" s="213"/>
      <c r="R74" s="214"/>
      <c r="S74" s="215">
        <v>1</v>
      </c>
      <c r="T74" s="216"/>
      <c r="U74" s="214"/>
      <c r="V74" s="215">
        <v>1</v>
      </c>
      <c r="W74" s="216"/>
      <c r="X74" s="214"/>
      <c r="Y74" s="217"/>
      <c r="Z74" s="218">
        <v>1</v>
      </c>
      <c r="AA74" s="214"/>
      <c r="AB74" s="217"/>
      <c r="AC74" s="218">
        <v>1</v>
      </c>
      <c r="AD74" s="214"/>
      <c r="AE74" s="217"/>
      <c r="AF74" s="218">
        <v>1</v>
      </c>
      <c r="AG74" s="214"/>
      <c r="AH74" s="215">
        <v>1</v>
      </c>
      <c r="AI74" s="216"/>
      <c r="AJ74" s="214"/>
      <c r="AK74" s="215">
        <v>1</v>
      </c>
      <c r="AL74" s="216"/>
      <c r="AM74" s="214"/>
      <c r="AN74" s="215">
        <v>1</v>
      </c>
      <c r="AO74" s="216"/>
      <c r="AP74" s="219"/>
      <c r="AQ74" s="220">
        <f t="shared" si="7"/>
        <v>9</v>
      </c>
      <c r="AR74" s="221">
        <f t="shared" si="7"/>
        <v>3</v>
      </c>
      <c r="AS74" s="222">
        <f t="shared" si="7"/>
        <v>0</v>
      </c>
      <c r="AT74" s="46">
        <f t="shared" si="8"/>
        <v>12</v>
      </c>
      <c r="AU74" s="369">
        <f t="shared" si="9"/>
        <v>12</v>
      </c>
      <c r="AV74" s="370">
        <f t="shared" si="10"/>
        <v>0</v>
      </c>
    </row>
    <row r="75" spans="1:48" ht="17.100000000000001" customHeight="1" x14ac:dyDescent="0.4">
      <c r="A75" s="208">
        <v>71</v>
      </c>
      <c r="B75" s="209" t="s">
        <v>778</v>
      </c>
      <c r="C75" s="210" t="s">
        <v>195</v>
      </c>
      <c r="D75" s="210" t="s">
        <v>1122</v>
      </c>
      <c r="E75" s="210" t="s">
        <v>679</v>
      </c>
      <c r="F75" s="224">
        <v>4</v>
      </c>
      <c r="G75" s="212">
        <v>8</v>
      </c>
      <c r="H75" s="213"/>
      <c r="I75" s="214"/>
      <c r="J75" s="215">
        <v>13</v>
      </c>
      <c r="K75" s="213"/>
      <c r="L75" s="214"/>
      <c r="M75" s="215">
        <v>13</v>
      </c>
      <c r="N75" s="213"/>
      <c r="O75" s="214"/>
      <c r="P75" s="215">
        <v>19</v>
      </c>
      <c r="Q75" s="213"/>
      <c r="R75" s="214"/>
      <c r="S75" s="215">
        <v>22</v>
      </c>
      <c r="T75" s="216"/>
      <c r="U75" s="214"/>
      <c r="V75" s="215">
        <v>17</v>
      </c>
      <c r="W75" s="216"/>
      <c r="X75" s="214"/>
      <c r="Y75" s="217"/>
      <c r="Z75" s="218">
        <v>14</v>
      </c>
      <c r="AA75" s="214"/>
      <c r="AB75" s="217"/>
      <c r="AC75" s="218">
        <v>18</v>
      </c>
      <c r="AD75" s="214"/>
      <c r="AE75" s="217"/>
      <c r="AF75" s="218">
        <v>21</v>
      </c>
      <c r="AG75" s="214"/>
      <c r="AH75" s="215">
        <v>17</v>
      </c>
      <c r="AI75" s="216"/>
      <c r="AJ75" s="214"/>
      <c r="AK75" s="215">
        <v>17</v>
      </c>
      <c r="AL75" s="216"/>
      <c r="AM75" s="214"/>
      <c r="AN75" s="215">
        <v>17</v>
      </c>
      <c r="AO75" s="216"/>
      <c r="AP75" s="219"/>
      <c r="AQ75" s="220">
        <f t="shared" si="7"/>
        <v>143</v>
      </c>
      <c r="AR75" s="221">
        <f t="shared" si="7"/>
        <v>53</v>
      </c>
      <c r="AS75" s="222">
        <f t="shared" si="7"/>
        <v>0</v>
      </c>
      <c r="AT75" s="46">
        <f t="shared" si="8"/>
        <v>196</v>
      </c>
      <c r="AU75" s="369">
        <f t="shared" si="9"/>
        <v>196</v>
      </c>
      <c r="AV75" s="370">
        <f t="shared" si="10"/>
        <v>0</v>
      </c>
    </row>
    <row r="76" spans="1:48" ht="17.100000000000001" customHeight="1" x14ac:dyDescent="0.4">
      <c r="A76" s="223">
        <v>72</v>
      </c>
      <c r="B76" s="209" t="s">
        <v>779</v>
      </c>
      <c r="C76" s="210" t="s">
        <v>113</v>
      </c>
      <c r="D76" s="210" t="s">
        <v>114</v>
      </c>
      <c r="E76" s="210" t="s">
        <v>679</v>
      </c>
      <c r="F76" s="224">
        <v>38</v>
      </c>
      <c r="G76" s="212">
        <v>3395</v>
      </c>
      <c r="H76" s="213"/>
      <c r="I76" s="214"/>
      <c r="J76" s="215">
        <v>3994</v>
      </c>
      <c r="K76" s="213"/>
      <c r="L76" s="214"/>
      <c r="M76" s="215">
        <v>3690</v>
      </c>
      <c r="N76" s="213"/>
      <c r="O76" s="214"/>
      <c r="P76" s="215">
        <v>3555</v>
      </c>
      <c r="Q76" s="213"/>
      <c r="R76" s="214"/>
      <c r="S76" s="215">
        <v>3329</v>
      </c>
      <c r="T76" s="216"/>
      <c r="U76" s="214"/>
      <c r="V76" s="215">
        <v>3435</v>
      </c>
      <c r="W76" s="216"/>
      <c r="X76" s="214"/>
      <c r="Y76" s="217"/>
      <c r="Z76" s="218">
        <v>3296</v>
      </c>
      <c r="AA76" s="214"/>
      <c r="AB76" s="217"/>
      <c r="AC76" s="218">
        <v>3406</v>
      </c>
      <c r="AD76" s="214"/>
      <c r="AE76" s="217"/>
      <c r="AF76" s="218">
        <v>3295</v>
      </c>
      <c r="AG76" s="214"/>
      <c r="AH76" s="215">
        <v>2999</v>
      </c>
      <c r="AI76" s="216"/>
      <c r="AJ76" s="214"/>
      <c r="AK76" s="215">
        <v>3378</v>
      </c>
      <c r="AL76" s="216"/>
      <c r="AM76" s="214"/>
      <c r="AN76" s="215">
        <v>3348</v>
      </c>
      <c r="AO76" s="216"/>
      <c r="AP76" s="219"/>
      <c r="AQ76" s="220">
        <f t="shared" si="7"/>
        <v>31123</v>
      </c>
      <c r="AR76" s="221">
        <f t="shared" si="7"/>
        <v>9997</v>
      </c>
      <c r="AS76" s="222">
        <f t="shared" si="7"/>
        <v>0</v>
      </c>
      <c r="AT76" s="46">
        <f t="shared" si="8"/>
        <v>41120</v>
      </c>
      <c r="AU76" s="369">
        <f t="shared" si="9"/>
        <v>41120</v>
      </c>
      <c r="AV76" s="370">
        <f t="shared" si="10"/>
        <v>0</v>
      </c>
    </row>
    <row r="77" spans="1:48" ht="17.100000000000001" customHeight="1" x14ac:dyDescent="0.4">
      <c r="A77" s="208">
        <v>73</v>
      </c>
      <c r="B77" s="209" t="s">
        <v>780</v>
      </c>
      <c r="C77" s="210" t="s">
        <v>196</v>
      </c>
      <c r="D77" s="210" t="s">
        <v>284</v>
      </c>
      <c r="E77" s="210" t="s">
        <v>679</v>
      </c>
      <c r="F77" s="224">
        <v>2</v>
      </c>
      <c r="G77" s="212">
        <v>32</v>
      </c>
      <c r="H77" s="213"/>
      <c r="I77" s="214"/>
      <c r="J77" s="215">
        <v>32</v>
      </c>
      <c r="K77" s="213"/>
      <c r="L77" s="214"/>
      <c r="M77" s="215">
        <v>31</v>
      </c>
      <c r="N77" s="213"/>
      <c r="O77" s="214"/>
      <c r="P77" s="215">
        <v>33</v>
      </c>
      <c r="Q77" s="213"/>
      <c r="R77" s="214"/>
      <c r="S77" s="215">
        <v>31</v>
      </c>
      <c r="T77" s="216"/>
      <c r="U77" s="214"/>
      <c r="V77" s="215">
        <v>31</v>
      </c>
      <c r="W77" s="216"/>
      <c r="X77" s="214"/>
      <c r="Y77" s="217"/>
      <c r="Z77" s="218">
        <v>31</v>
      </c>
      <c r="AA77" s="214"/>
      <c r="AB77" s="217"/>
      <c r="AC77" s="218">
        <v>32</v>
      </c>
      <c r="AD77" s="214"/>
      <c r="AE77" s="217"/>
      <c r="AF77" s="218">
        <v>32</v>
      </c>
      <c r="AG77" s="214"/>
      <c r="AH77" s="215">
        <v>30</v>
      </c>
      <c r="AI77" s="216"/>
      <c r="AJ77" s="214"/>
      <c r="AK77" s="215">
        <v>31</v>
      </c>
      <c r="AL77" s="216"/>
      <c r="AM77" s="214"/>
      <c r="AN77" s="215">
        <v>31</v>
      </c>
      <c r="AO77" s="216"/>
      <c r="AP77" s="219"/>
      <c r="AQ77" s="220">
        <f t="shared" si="7"/>
        <v>282</v>
      </c>
      <c r="AR77" s="221">
        <f t="shared" si="7"/>
        <v>95</v>
      </c>
      <c r="AS77" s="222">
        <f t="shared" si="7"/>
        <v>0</v>
      </c>
      <c r="AT77" s="46">
        <f t="shared" si="8"/>
        <v>377</v>
      </c>
      <c r="AU77" s="369">
        <f t="shared" si="9"/>
        <v>377</v>
      </c>
      <c r="AV77" s="370">
        <f t="shared" si="10"/>
        <v>0</v>
      </c>
    </row>
    <row r="78" spans="1:48" ht="17.100000000000001" customHeight="1" x14ac:dyDescent="0.4">
      <c r="A78" s="223">
        <v>74</v>
      </c>
      <c r="B78" s="209" t="s">
        <v>781</v>
      </c>
      <c r="C78" s="210" t="s">
        <v>197</v>
      </c>
      <c r="D78" s="210" t="s">
        <v>285</v>
      </c>
      <c r="E78" s="210" t="s">
        <v>679</v>
      </c>
      <c r="F78" s="224">
        <v>14</v>
      </c>
      <c r="G78" s="212">
        <v>94</v>
      </c>
      <c r="H78" s="213"/>
      <c r="I78" s="214"/>
      <c r="J78" s="215">
        <v>95</v>
      </c>
      <c r="K78" s="213"/>
      <c r="L78" s="214"/>
      <c r="M78" s="215">
        <v>91</v>
      </c>
      <c r="N78" s="213"/>
      <c r="O78" s="214"/>
      <c r="P78" s="215">
        <v>98</v>
      </c>
      <c r="Q78" s="213"/>
      <c r="R78" s="214"/>
      <c r="S78" s="215">
        <v>98</v>
      </c>
      <c r="T78" s="216"/>
      <c r="U78" s="214"/>
      <c r="V78" s="215">
        <v>99</v>
      </c>
      <c r="W78" s="216"/>
      <c r="X78" s="214"/>
      <c r="Y78" s="217"/>
      <c r="Z78" s="218">
        <v>95</v>
      </c>
      <c r="AA78" s="214"/>
      <c r="AB78" s="217"/>
      <c r="AC78" s="218">
        <v>93</v>
      </c>
      <c r="AD78" s="214"/>
      <c r="AE78" s="217"/>
      <c r="AF78" s="218">
        <v>80</v>
      </c>
      <c r="AG78" s="214"/>
      <c r="AH78" s="215">
        <v>88</v>
      </c>
      <c r="AI78" s="216"/>
      <c r="AJ78" s="214"/>
      <c r="AK78" s="215">
        <v>91</v>
      </c>
      <c r="AL78" s="216"/>
      <c r="AM78" s="214"/>
      <c r="AN78" s="215">
        <v>90</v>
      </c>
      <c r="AO78" s="216"/>
      <c r="AP78" s="219"/>
      <c r="AQ78" s="220">
        <f t="shared" si="7"/>
        <v>844</v>
      </c>
      <c r="AR78" s="221">
        <f t="shared" si="7"/>
        <v>268</v>
      </c>
      <c r="AS78" s="222">
        <f t="shared" si="7"/>
        <v>0</v>
      </c>
      <c r="AT78" s="46">
        <f t="shared" si="8"/>
        <v>1112</v>
      </c>
      <c r="AU78" s="369">
        <f t="shared" si="9"/>
        <v>1112</v>
      </c>
      <c r="AV78" s="370">
        <f t="shared" si="10"/>
        <v>0</v>
      </c>
    </row>
    <row r="79" spans="1:48" ht="17.100000000000001" customHeight="1" x14ac:dyDescent="0.4">
      <c r="A79" s="208">
        <v>75</v>
      </c>
      <c r="B79" s="209" t="s">
        <v>782</v>
      </c>
      <c r="C79" s="210" t="s">
        <v>198</v>
      </c>
      <c r="D79" s="210" t="s">
        <v>286</v>
      </c>
      <c r="E79" s="210" t="s">
        <v>679</v>
      </c>
      <c r="F79" s="224">
        <v>6</v>
      </c>
      <c r="G79" s="212">
        <v>68</v>
      </c>
      <c r="H79" s="213"/>
      <c r="I79" s="214"/>
      <c r="J79" s="215">
        <v>68</v>
      </c>
      <c r="K79" s="213"/>
      <c r="L79" s="214"/>
      <c r="M79" s="215">
        <v>67</v>
      </c>
      <c r="N79" s="213"/>
      <c r="O79" s="214"/>
      <c r="P79" s="215">
        <v>69</v>
      </c>
      <c r="Q79" s="213"/>
      <c r="R79" s="214"/>
      <c r="S79" s="215">
        <v>69</v>
      </c>
      <c r="T79" s="216"/>
      <c r="U79" s="214"/>
      <c r="V79" s="215">
        <v>68</v>
      </c>
      <c r="W79" s="216"/>
      <c r="X79" s="214"/>
      <c r="Y79" s="217"/>
      <c r="Z79" s="218">
        <v>71</v>
      </c>
      <c r="AA79" s="214"/>
      <c r="AB79" s="217"/>
      <c r="AC79" s="218">
        <v>58</v>
      </c>
      <c r="AD79" s="214"/>
      <c r="AE79" s="217"/>
      <c r="AF79" s="218">
        <v>56</v>
      </c>
      <c r="AG79" s="214"/>
      <c r="AH79" s="215">
        <v>69</v>
      </c>
      <c r="AI79" s="216"/>
      <c r="AJ79" s="214"/>
      <c r="AK79" s="215">
        <v>58</v>
      </c>
      <c r="AL79" s="216"/>
      <c r="AM79" s="214"/>
      <c r="AN79" s="215">
        <v>61</v>
      </c>
      <c r="AO79" s="216"/>
      <c r="AP79" s="219"/>
      <c r="AQ79" s="220">
        <f t="shared" si="7"/>
        <v>597</v>
      </c>
      <c r="AR79" s="221">
        <f t="shared" si="7"/>
        <v>185</v>
      </c>
      <c r="AS79" s="222">
        <f t="shared" si="7"/>
        <v>0</v>
      </c>
      <c r="AT79" s="46">
        <f t="shared" si="8"/>
        <v>782</v>
      </c>
      <c r="AU79" s="369">
        <f t="shared" si="9"/>
        <v>782</v>
      </c>
      <c r="AV79" s="370">
        <f t="shared" si="10"/>
        <v>0</v>
      </c>
    </row>
    <row r="80" spans="1:48" ht="17.100000000000001" customHeight="1" x14ac:dyDescent="0.4">
      <c r="A80" s="223">
        <v>76</v>
      </c>
      <c r="B80" s="209" t="s">
        <v>783</v>
      </c>
      <c r="C80" s="210" t="s">
        <v>199</v>
      </c>
      <c r="D80" s="210" t="s">
        <v>287</v>
      </c>
      <c r="E80" s="210" t="s">
        <v>679</v>
      </c>
      <c r="F80" s="224">
        <v>6</v>
      </c>
      <c r="G80" s="212">
        <v>48</v>
      </c>
      <c r="H80" s="213"/>
      <c r="I80" s="214"/>
      <c r="J80" s="215">
        <v>46</v>
      </c>
      <c r="K80" s="213"/>
      <c r="L80" s="214"/>
      <c r="M80" s="215">
        <v>49</v>
      </c>
      <c r="N80" s="213"/>
      <c r="O80" s="214"/>
      <c r="P80" s="215">
        <v>53</v>
      </c>
      <c r="Q80" s="213"/>
      <c r="R80" s="214"/>
      <c r="S80" s="215">
        <v>49</v>
      </c>
      <c r="T80" s="216"/>
      <c r="U80" s="214"/>
      <c r="V80" s="215">
        <v>49</v>
      </c>
      <c r="W80" s="216"/>
      <c r="X80" s="214"/>
      <c r="Y80" s="217"/>
      <c r="Z80" s="218">
        <v>52</v>
      </c>
      <c r="AA80" s="214"/>
      <c r="AB80" s="217"/>
      <c r="AC80" s="218">
        <v>53</v>
      </c>
      <c r="AD80" s="214"/>
      <c r="AE80" s="217"/>
      <c r="AF80" s="218">
        <v>52</v>
      </c>
      <c r="AG80" s="214"/>
      <c r="AH80" s="215">
        <v>70</v>
      </c>
      <c r="AI80" s="216"/>
      <c r="AJ80" s="214"/>
      <c r="AK80" s="215">
        <v>63</v>
      </c>
      <c r="AL80" s="216"/>
      <c r="AM80" s="214"/>
      <c r="AN80" s="215">
        <v>58</v>
      </c>
      <c r="AO80" s="216"/>
      <c r="AP80" s="219"/>
      <c r="AQ80" s="220">
        <f t="shared" si="7"/>
        <v>485</v>
      </c>
      <c r="AR80" s="221">
        <f t="shared" si="7"/>
        <v>157</v>
      </c>
      <c r="AS80" s="222">
        <f t="shared" si="7"/>
        <v>0</v>
      </c>
      <c r="AT80" s="46">
        <f t="shared" si="8"/>
        <v>642</v>
      </c>
      <c r="AU80" s="369">
        <f t="shared" si="9"/>
        <v>642</v>
      </c>
      <c r="AV80" s="370">
        <f t="shared" si="10"/>
        <v>0</v>
      </c>
    </row>
    <row r="81" spans="1:48" ht="17.100000000000001" customHeight="1" x14ac:dyDescent="0.4">
      <c r="A81" s="208">
        <v>77</v>
      </c>
      <c r="B81" s="209" t="s">
        <v>784</v>
      </c>
      <c r="C81" s="210" t="s">
        <v>200</v>
      </c>
      <c r="D81" s="210" t="s">
        <v>288</v>
      </c>
      <c r="E81" s="210" t="s">
        <v>679</v>
      </c>
      <c r="F81" s="224">
        <v>6</v>
      </c>
      <c r="G81" s="212">
        <v>49</v>
      </c>
      <c r="H81" s="213"/>
      <c r="I81" s="214"/>
      <c r="J81" s="215">
        <v>47</v>
      </c>
      <c r="K81" s="213"/>
      <c r="L81" s="214"/>
      <c r="M81" s="215">
        <v>45</v>
      </c>
      <c r="N81" s="213"/>
      <c r="O81" s="214"/>
      <c r="P81" s="215">
        <v>51</v>
      </c>
      <c r="Q81" s="213"/>
      <c r="R81" s="214"/>
      <c r="S81" s="215">
        <v>63</v>
      </c>
      <c r="T81" s="216"/>
      <c r="U81" s="214"/>
      <c r="V81" s="215">
        <v>63</v>
      </c>
      <c r="W81" s="216"/>
      <c r="X81" s="214"/>
      <c r="Y81" s="217"/>
      <c r="Z81" s="218">
        <v>62</v>
      </c>
      <c r="AA81" s="214"/>
      <c r="AB81" s="217"/>
      <c r="AC81" s="218">
        <v>61</v>
      </c>
      <c r="AD81" s="214"/>
      <c r="AE81" s="217"/>
      <c r="AF81" s="218">
        <v>62</v>
      </c>
      <c r="AG81" s="214"/>
      <c r="AH81" s="215">
        <v>65</v>
      </c>
      <c r="AI81" s="216"/>
      <c r="AJ81" s="214"/>
      <c r="AK81" s="215">
        <v>61</v>
      </c>
      <c r="AL81" s="216"/>
      <c r="AM81" s="214"/>
      <c r="AN81" s="215">
        <v>61</v>
      </c>
      <c r="AO81" s="216"/>
      <c r="AP81" s="219"/>
      <c r="AQ81" s="220">
        <f t="shared" si="7"/>
        <v>505</v>
      </c>
      <c r="AR81" s="221">
        <f t="shared" si="7"/>
        <v>185</v>
      </c>
      <c r="AS81" s="222">
        <f t="shared" si="7"/>
        <v>0</v>
      </c>
      <c r="AT81" s="46">
        <f t="shared" si="8"/>
        <v>690</v>
      </c>
      <c r="AU81" s="369">
        <f t="shared" si="9"/>
        <v>690</v>
      </c>
      <c r="AV81" s="370">
        <f t="shared" si="10"/>
        <v>0</v>
      </c>
    </row>
    <row r="82" spans="1:48" ht="17.100000000000001" customHeight="1" x14ac:dyDescent="0.4">
      <c r="A82" s="223">
        <v>78</v>
      </c>
      <c r="B82" s="209" t="s">
        <v>785</v>
      </c>
      <c r="C82" s="210" t="s">
        <v>201</v>
      </c>
      <c r="D82" s="210" t="s">
        <v>289</v>
      </c>
      <c r="E82" s="210" t="s">
        <v>679</v>
      </c>
      <c r="F82" s="224">
        <v>7</v>
      </c>
      <c r="G82" s="212">
        <v>10</v>
      </c>
      <c r="H82" s="213"/>
      <c r="I82" s="214"/>
      <c r="J82" s="215">
        <v>28</v>
      </c>
      <c r="K82" s="213"/>
      <c r="L82" s="214"/>
      <c r="M82" s="215">
        <v>30</v>
      </c>
      <c r="N82" s="213"/>
      <c r="O82" s="214"/>
      <c r="P82" s="215">
        <v>126</v>
      </c>
      <c r="Q82" s="213"/>
      <c r="R82" s="214"/>
      <c r="S82" s="215">
        <v>59</v>
      </c>
      <c r="T82" s="216"/>
      <c r="U82" s="214"/>
      <c r="V82" s="215">
        <v>51</v>
      </c>
      <c r="W82" s="216"/>
      <c r="X82" s="214"/>
      <c r="Y82" s="217"/>
      <c r="Z82" s="218">
        <v>43</v>
      </c>
      <c r="AA82" s="214"/>
      <c r="AB82" s="217"/>
      <c r="AC82" s="218">
        <v>104</v>
      </c>
      <c r="AD82" s="214"/>
      <c r="AE82" s="217"/>
      <c r="AF82" s="218">
        <v>428</v>
      </c>
      <c r="AG82" s="214"/>
      <c r="AH82" s="215">
        <v>73</v>
      </c>
      <c r="AI82" s="216"/>
      <c r="AJ82" s="214"/>
      <c r="AK82" s="215">
        <v>65</v>
      </c>
      <c r="AL82" s="216"/>
      <c r="AM82" s="214"/>
      <c r="AN82" s="215">
        <v>25</v>
      </c>
      <c r="AO82" s="216"/>
      <c r="AP82" s="219"/>
      <c r="AQ82" s="220">
        <f t="shared" si="7"/>
        <v>467</v>
      </c>
      <c r="AR82" s="221">
        <f t="shared" si="7"/>
        <v>575</v>
      </c>
      <c r="AS82" s="222">
        <f t="shared" si="7"/>
        <v>0</v>
      </c>
      <c r="AT82" s="46">
        <f t="shared" si="8"/>
        <v>1042</v>
      </c>
      <c r="AU82" s="369">
        <f t="shared" si="9"/>
        <v>1042</v>
      </c>
      <c r="AV82" s="370">
        <f t="shared" si="10"/>
        <v>0</v>
      </c>
    </row>
    <row r="83" spans="1:48" ht="17.100000000000001" customHeight="1" x14ac:dyDescent="0.4">
      <c r="A83" s="208">
        <v>79</v>
      </c>
      <c r="B83" s="209" t="s">
        <v>786</v>
      </c>
      <c r="C83" s="210" t="s">
        <v>202</v>
      </c>
      <c r="D83" s="210" t="s">
        <v>290</v>
      </c>
      <c r="E83" s="210" t="s">
        <v>679</v>
      </c>
      <c r="F83" s="224">
        <v>9</v>
      </c>
      <c r="G83" s="212">
        <v>351</v>
      </c>
      <c r="H83" s="213"/>
      <c r="I83" s="214"/>
      <c r="J83" s="215">
        <v>343</v>
      </c>
      <c r="K83" s="213"/>
      <c r="L83" s="214"/>
      <c r="M83" s="215">
        <v>323</v>
      </c>
      <c r="N83" s="213"/>
      <c r="O83" s="214"/>
      <c r="P83" s="215">
        <v>356</v>
      </c>
      <c r="Q83" s="213"/>
      <c r="R83" s="214"/>
      <c r="S83" s="215">
        <v>337</v>
      </c>
      <c r="T83" s="216"/>
      <c r="U83" s="214"/>
      <c r="V83" s="215">
        <v>343</v>
      </c>
      <c r="W83" s="216"/>
      <c r="X83" s="214"/>
      <c r="Y83" s="217"/>
      <c r="Z83" s="218">
        <v>355</v>
      </c>
      <c r="AA83" s="214"/>
      <c r="AB83" s="217"/>
      <c r="AC83" s="218">
        <v>370</v>
      </c>
      <c r="AD83" s="214"/>
      <c r="AE83" s="217"/>
      <c r="AF83" s="218">
        <v>415</v>
      </c>
      <c r="AG83" s="214"/>
      <c r="AH83" s="215">
        <v>396</v>
      </c>
      <c r="AI83" s="216"/>
      <c r="AJ83" s="214"/>
      <c r="AK83" s="215">
        <v>372</v>
      </c>
      <c r="AL83" s="216"/>
      <c r="AM83" s="214"/>
      <c r="AN83" s="215">
        <v>341</v>
      </c>
      <c r="AO83" s="216"/>
      <c r="AP83" s="219"/>
      <c r="AQ83" s="220">
        <f t="shared" si="7"/>
        <v>3162</v>
      </c>
      <c r="AR83" s="221">
        <f t="shared" si="7"/>
        <v>1140</v>
      </c>
      <c r="AS83" s="222">
        <f t="shared" si="7"/>
        <v>0</v>
      </c>
      <c r="AT83" s="46">
        <f t="shared" si="8"/>
        <v>4302</v>
      </c>
      <c r="AU83" s="369">
        <f t="shared" si="9"/>
        <v>4302</v>
      </c>
      <c r="AV83" s="370">
        <f t="shared" si="10"/>
        <v>0</v>
      </c>
    </row>
    <row r="84" spans="1:48" ht="17.100000000000001" customHeight="1" x14ac:dyDescent="0.4">
      <c r="A84" s="223">
        <v>80</v>
      </c>
      <c r="B84" s="209" t="s">
        <v>787</v>
      </c>
      <c r="C84" s="210" t="s">
        <v>203</v>
      </c>
      <c r="D84" s="210" t="s">
        <v>291</v>
      </c>
      <c r="E84" s="210" t="s">
        <v>679</v>
      </c>
      <c r="F84" s="224">
        <v>3</v>
      </c>
      <c r="G84" s="212">
        <v>48</v>
      </c>
      <c r="H84" s="213"/>
      <c r="I84" s="214"/>
      <c r="J84" s="215">
        <v>47</v>
      </c>
      <c r="K84" s="213"/>
      <c r="L84" s="214"/>
      <c r="M84" s="215">
        <v>44</v>
      </c>
      <c r="N84" s="213"/>
      <c r="O84" s="214"/>
      <c r="P84" s="215">
        <v>47</v>
      </c>
      <c r="Q84" s="213"/>
      <c r="R84" s="214"/>
      <c r="S84" s="215">
        <v>46</v>
      </c>
      <c r="T84" s="216"/>
      <c r="U84" s="214"/>
      <c r="V84" s="215">
        <v>48</v>
      </c>
      <c r="W84" s="216"/>
      <c r="X84" s="214"/>
      <c r="Y84" s="217"/>
      <c r="Z84" s="218">
        <v>46</v>
      </c>
      <c r="AA84" s="214"/>
      <c r="AB84" s="217"/>
      <c r="AC84" s="218">
        <v>47</v>
      </c>
      <c r="AD84" s="214"/>
      <c r="AE84" s="217"/>
      <c r="AF84" s="218">
        <v>49</v>
      </c>
      <c r="AG84" s="214"/>
      <c r="AH84" s="215">
        <v>46</v>
      </c>
      <c r="AI84" s="216"/>
      <c r="AJ84" s="214"/>
      <c r="AK84" s="215">
        <v>48</v>
      </c>
      <c r="AL84" s="216"/>
      <c r="AM84" s="214"/>
      <c r="AN84" s="215">
        <v>46</v>
      </c>
      <c r="AO84" s="216"/>
      <c r="AP84" s="219"/>
      <c r="AQ84" s="220">
        <f t="shared" si="7"/>
        <v>420</v>
      </c>
      <c r="AR84" s="221">
        <f t="shared" si="7"/>
        <v>142</v>
      </c>
      <c r="AS84" s="222">
        <f t="shared" si="7"/>
        <v>0</v>
      </c>
      <c r="AT84" s="46">
        <f t="shared" si="8"/>
        <v>562</v>
      </c>
      <c r="AU84" s="369">
        <f t="shared" si="9"/>
        <v>562</v>
      </c>
      <c r="AV84" s="370">
        <f t="shared" si="10"/>
        <v>0</v>
      </c>
    </row>
    <row r="85" spans="1:48" ht="17.100000000000001" customHeight="1" x14ac:dyDescent="0.4">
      <c r="A85" s="208">
        <v>81</v>
      </c>
      <c r="B85" s="209" t="s">
        <v>788</v>
      </c>
      <c r="C85" s="210" t="s">
        <v>204</v>
      </c>
      <c r="D85" s="210" t="s">
        <v>292</v>
      </c>
      <c r="E85" s="210" t="s">
        <v>679</v>
      </c>
      <c r="F85" s="224">
        <v>6</v>
      </c>
      <c r="G85" s="212">
        <v>22</v>
      </c>
      <c r="H85" s="213"/>
      <c r="I85" s="214"/>
      <c r="J85" s="215">
        <v>22</v>
      </c>
      <c r="K85" s="213"/>
      <c r="L85" s="214"/>
      <c r="M85" s="215">
        <v>21</v>
      </c>
      <c r="N85" s="213"/>
      <c r="O85" s="214"/>
      <c r="P85" s="215">
        <v>22</v>
      </c>
      <c r="Q85" s="213"/>
      <c r="R85" s="214"/>
      <c r="S85" s="215">
        <v>22</v>
      </c>
      <c r="T85" s="216"/>
      <c r="U85" s="214"/>
      <c r="V85" s="215">
        <v>23</v>
      </c>
      <c r="W85" s="216"/>
      <c r="X85" s="214"/>
      <c r="Y85" s="217"/>
      <c r="Z85" s="218">
        <v>23</v>
      </c>
      <c r="AA85" s="214"/>
      <c r="AB85" s="217"/>
      <c r="AC85" s="218">
        <v>23</v>
      </c>
      <c r="AD85" s="214"/>
      <c r="AE85" s="217"/>
      <c r="AF85" s="218">
        <v>23</v>
      </c>
      <c r="AG85" s="214"/>
      <c r="AH85" s="215">
        <v>23</v>
      </c>
      <c r="AI85" s="216"/>
      <c r="AJ85" s="214"/>
      <c r="AK85" s="215">
        <v>24</v>
      </c>
      <c r="AL85" s="216"/>
      <c r="AM85" s="214"/>
      <c r="AN85" s="215">
        <v>23</v>
      </c>
      <c r="AO85" s="216"/>
      <c r="AP85" s="219"/>
      <c r="AQ85" s="220">
        <f t="shared" ref="AQ85:AS118" si="11">G85+J85+M85+P85+S85+V85+Y85+AB85+AE85+AH85+AK85+AN85</f>
        <v>202</v>
      </c>
      <c r="AR85" s="221">
        <f t="shared" si="11"/>
        <v>69</v>
      </c>
      <c r="AS85" s="222">
        <f t="shared" si="11"/>
        <v>0</v>
      </c>
      <c r="AT85" s="46">
        <f t="shared" si="8"/>
        <v>271</v>
      </c>
      <c r="AU85" s="369">
        <f t="shared" si="9"/>
        <v>271</v>
      </c>
      <c r="AV85" s="370">
        <f t="shared" si="10"/>
        <v>0</v>
      </c>
    </row>
    <row r="86" spans="1:48" ht="17.100000000000001" customHeight="1" x14ac:dyDescent="0.4">
      <c r="A86" s="223">
        <v>82</v>
      </c>
      <c r="B86" s="209" t="s">
        <v>789</v>
      </c>
      <c r="C86" s="210" t="s">
        <v>205</v>
      </c>
      <c r="D86" s="210" t="s">
        <v>293</v>
      </c>
      <c r="E86" s="210" t="s">
        <v>679</v>
      </c>
      <c r="F86" s="224">
        <v>9</v>
      </c>
      <c r="G86" s="212">
        <v>120</v>
      </c>
      <c r="H86" s="213"/>
      <c r="I86" s="214"/>
      <c r="J86" s="215">
        <v>165</v>
      </c>
      <c r="K86" s="213"/>
      <c r="L86" s="214"/>
      <c r="M86" s="215">
        <v>239</v>
      </c>
      <c r="N86" s="213"/>
      <c r="O86" s="214"/>
      <c r="P86" s="215">
        <v>289</v>
      </c>
      <c r="Q86" s="213"/>
      <c r="R86" s="214"/>
      <c r="S86" s="215">
        <v>318</v>
      </c>
      <c r="T86" s="216"/>
      <c r="U86" s="214"/>
      <c r="V86" s="215">
        <v>266</v>
      </c>
      <c r="W86" s="216"/>
      <c r="X86" s="214"/>
      <c r="Y86" s="217"/>
      <c r="Z86" s="218">
        <v>406</v>
      </c>
      <c r="AA86" s="214"/>
      <c r="AB86" s="217"/>
      <c r="AC86" s="218">
        <v>653</v>
      </c>
      <c r="AD86" s="214"/>
      <c r="AE86" s="217"/>
      <c r="AF86" s="218">
        <v>480</v>
      </c>
      <c r="AG86" s="214"/>
      <c r="AH86" s="215">
        <v>403</v>
      </c>
      <c r="AI86" s="216"/>
      <c r="AJ86" s="214"/>
      <c r="AK86" s="215">
        <v>476</v>
      </c>
      <c r="AL86" s="216"/>
      <c r="AM86" s="214"/>
      <c r="AN86" s="215">
        <v>390</v>
      </c>
      <c r="AO86" s="216"/>
      <c r="AP86" s="219"/>
      <c r="AQ86" s="220">
        <f t="shared" si="11"/>
        <v>2666</v>
      </c>
      <c r="AR86" s="221">
        <f t="shared" si="11"/>
        <v>1539</v>
      </c>
      <c r="AS86" s="222">
        <f t="shared" si="11"/>
        <v>0</v>
      </c>
      <c r="AT86" s="46">
        <f t="shared" si="8"/>
        <v>4205</v>
      </c>
      <c r="AU86" s="369">
        <f t="shared" si="9"/>
        <v>4205</v>
      </c>
      <c r="AV86" s="370">
        <f t="shared" si="10"/>
        <v>0</v>
      </c>
    </row>
    <row r="87" spans="1:48" ht="17.100000000000001" customHeight="1" x14ac:dyDescent="0.4">
      <c r="A87" s="208">
        <v>83</v>
      </c>
      <c r="B87" s="209" t="s">
        <v>790</v>
      </c>
      <c r="C87" s="210" t="s">
        <v>206</v>
      </c>
      <c r="D87" s="210" t="s">
        <v>294</v>
      </c>
      <c r="E87" s="210" t="s">
        <v>679</v>
      </c>
      <c r="F87" s="224">
        <v>4</v>
      </c>
      <c r="G87" s="212">
        <v>205</v>
      </c>
      <c r="H87" s="213"/>
      <c r="I87" s="214"/>
      <c r="J87" s="215">
        <v>206</v>
      </c>
      <c r="K87" s="213"/>
      <c r="L87" s="214"/>
      <c r="M87" s="215">
        <v>191</v>
      </c>
      <c r="N87" s="213"/>
      <c r="O87" s="214"/>
      <c r="P87" s="215">
        <v>211</v>
      </c>
      <c r="Q87" s="213"/>
      <c r="R87" s="214"/>
      <c r="S87" s="215">
        <v>192</v>
      </c>
      <c r="T87" s="216"/>
      <c r="U87" s="214"/>
      <c r="V87" s="215">
        <v>199</v>
      </c>
      <c r="W87" s="216"/>
      <c r="X87" s="214"/>
      <c r="Y87" s="217"/>
      <c r="Z87" s="218">
        <v>192</v>
      </c>
      <c r="AA87" s="214"/>
      <c r="AB87" s="217"/>
      <c r="AC87" s="218">
        <v>201</v>
      </c>
      <c r="AD87" s="214"/>
      <c r="AE87" s="217"/>
      <c r="AF87" s="218">
        <v>223</v>
      </c>
      <c r="AG87" s="214"/>
      <c r="AH87" s="215">
        <v>191</v>
      </c>
      <c r="AI87" s="216"/>
      <c r="AJ87" s="214"/>
      <c r="AK87" s="215">
        <v>197</v>
      </c>
      <c r="AL87" s="216"/>
      <c r="AM87" s="214"/>
      <c r="AN87" s="215">
        <v>199</v>
      </c>
      <c r="AO87" s="216"/>
      <c r="AP87" s="219"/>
      <c r="AQ87" s="220">
        <f t="shared" si="11"/>
        <v>1791</v>
      </c>
      <c r="AR87" s="221">
        <f t="shared" si="11"/>
        <v>616</v>
      </c>
      <c r="AS87" s="222">
        <f t="shared" si="11"/>
        <v>0</v>
      </c>
      <c r="AT87" s="46">
        <f t="shared" si="8"/>
        <v>2407</v>
      </c>
      <c r="AU87" s="369">
        <f t="shared" si="9"/>
        <v>2407</v>
      </c>
      <c r="AV87" s="370">
        <f t="shared" si="10"/>
        <v>0</v>
      </c>
    </row>
    <row r="88" spans="1:48" ht="17.100000000000001" customHeight="1" x14ac:dyDescent="0.4">
      <c r="A88" s="223">
        <v>84</v>
      </c>
      <c r="B88" s="209" t="s">
        <v>791</v>
      </c>
      <c r="C88" s="210" t="s">
        <v>207</v>
      </c>
      <c r="D88" s="210" t="s">
        <v>295</v>
      </c>
      <c r="E88" s="210" t="s">
        <v>679</v>
      </c>
      <c r="F88" s="224">
        <v>10</v>
      </c>
      <c r="G88" s="212">
        <v>71</v>
      </c>
      <c r="H88" s="213"/>
      <c r="I88" s="214"/>
      <c r="J88" s="215">
        <v>74</v>
      </c>
      <c r="K88" s="213"/>
      <c r="L88" s="214"/>
      <c r="M88" s="215">
        <v>68</v>
      </c>
      <c r="N88" s="213"/>
      <c r="O88" s="214"/>
      <c r="P88" s="215">
        <v>74</v>
      </c>
      <c r="Q88" s="213"/>
      <c r="R88" s="214"/>
      <c r="S88" s="215">
        <v>73</v>
      </c>
      <c r="T88" s="216"/>
      <c r="U88" s="214"/>
      <c r="V88" s="215">
        <v>72</v>
      </c>
      <c r="W88" s="216"/>
      <c r="X88" s="214"/>
      <c r="Y88" s="217"/>
      <c r="Z88" s="218">
        <v>72</v>
      </c>
      <c r="AA88" s="214"/>
      <c r="AB88" s="217"/>
      <c r="AC88" s="218">
        <v>83</v>
      </c>
      <c r="AD88" s="214"/>
      <c r="AE88" s="217"/>
      <c r="AF88" s="218">
        <v>88</v>
      </c>
      <c r="AG88" s="214"/>
      <c r="AH88" s="215">
        <v>73</v>
      </c>
      <c r="AI88" s="216"/>
      <c r="AJ88" s="214"/>
      <c r="AK88" s="215">
        <v>70</v>
      </c>
      <c r="AL88" s="216"/>
      <c r="AM88" s="214"/>
      <c r="AN88" s="215">
        <v>69</v>
      </c>
      <c r="AO88" s="216"/>
      <c r="AP88" s="219"/>
      <c r="AQ88" s="220">
        <f t="shared" si="11"/>
        <v>644</v>
      </c>
      <c r="AR88" s="221">
        <f t="shared" si="11"/>
        <v>243</v>
      </c>
      <c r="AS88" s="222">
        <f t="shared" si="11"/>
        <v>0</v>
      </c>
      <c r="AT88" s="46">
        <f t="shared" si="8"/>
        <v>887</v>
      </c>
      <c r="AU88" s="369">
        <f t="shared" si="9"/>
        <v>887</v>
      </c>
      <c r="AV88" s="370">
        <f t="shared" si="10"/>
        <v>0</v>
      </c>
    </row>
    <row r="89" spans="1:48" ht="17.100000000000001" customHeight="1" x14ac:dyDescent="0.4">
      <c r="A89" s="208">
        <v>85</v>
      </c>
      <c r="B89" s="209" t="s">
        <v>792</v>
      </c>
      <c r="C89" s="210" t="s">
        <v>208</v>
      </c>
      <c r="D89" s="210" t="s">
        <v>296</v>
      </c>
      <c r="E89" s="210" t="s">
        <v>679</v>
      </c>
      <c r="F89" s="224">
        <v>4</v>
      </c>
      <c r="G89" s="212">
        <v>172</v>
      </c>
      <c r="H89" s="213"/>
      <c r="I89" s="214"/>
      <c r="J89" s="215">
        <v>170</v>
      </c>
      <c r="K89" s="213"/>
      <c r="L89" s="214"/>
      <c r="M89" s="215">
        <v>158</v>
      </c>
      <c r="N89" s="213"/>
      <c r="O89" s="214"/>
      <c r="P89" s="215">
        <v>169</v>
      </c>
      <c r="Q89" s="213"/>
      <c r="R89" s="214"/>
      <c r="S89" s="215">
        <v>159</v>
      </c>
      <c r="T89" s="216"/>
      <c r="U89" s="214"/>
      <c r="V89" s="215">
        <v>172</v>
      </c>
      <c r="W89" s="216"/>
      <c r="X89" s="214"/>
      <c r="Y89" s="217"/>
      <c r="Z89" s="218">
        <v>161</v>
      </c>
      <c r="AA89" s="214"/>
      <c r="AB89" s="217"/>
      <c r="AC89" s="218">
        <v>167</v>
      </c>
      <c r="AD89" s="214"/>
      <c r="AE89" s="217"/>
      <c r="AF89" s="218">
        <v>176</v>
      </c>
      <c r="AG89" s="214"/>
      <c r="AH89" s="215">
        <v>159</v>
      </c>
      <c r="AI89" s="216"/>
      <c r="AJ89" s="214"/>
      <c r="AK89" s="215">
        <v>170</v>
      </c>
      <c r="AL89" s="216"/>
      <c r="AM89" s="214"/>
      <c r="AN89" s="215">
        <v>163</v>
      </c>
      <c r="AO89" s="216"/>
      <c r="AP89" s="219"/>
      <c r="AQ89" s="220">
        <f t="shared" si="11"/>
        <v>1492</v>
      </c>
      <c r="AR89" s="221">
        <f t="shared" si="11"/>
        <v>504</v>
      </c>
      <c r="AS89" s="222">
        <f t="shared" si="11"/>
        <v>0</v>
      </c>
      <c r="AT89" s="46">
        <f t="shared" si="8"/>
        <v>1996</v>
      </c>
      <c r="AU89" s="369">
        <f t="shared" si="9"/>
        <v>1996</v>
      </c>
      <c r="AV89" s="370">
        <f t="shared" si="10"/>
        <v>0</v>
      </c>
    </row>
    <row r="90" spans="1:48" ht="17.100000000000001" customHeight="1" x14ac:dyDescent="0.4">
      <c r="A90" s="223">
        <v>86</v>
      </c>
      <c r="B90" s="209" t="s">
        <v>793</v>
      </c>
      <c r="C90" s="210" t="s">
        <v>209</v>
      </c>
      <c r="D90" s="210" t="s">
        <v>297</v>
      </c>
      <c r="E90" s="210" t="s">
        <v>679</v>
      </c>
      <c r="F90" s="224">
        <v>4</v>
      </c>
      <c r="G90" s="212">
        <v>242</v>
      </c>
      <c r="H90" s="213"/>
      <c r="I90" s="214"/>
      <c r="J90" s="215">
        <v>238</v>
      </c>
      <c r="K90" s="213"/>
      <c r="L90" s="214"/>
      <c r="M90" s="215">
        <v>215</v>
      </c>
      <c r="N90" s="213"/>
      <c r="O90" s="214"/>
      <c r="P90" s="215">
        <v>230</v>
      </c>
      <c r="Q90" s="213"/>
      <c r="R90" s="214"/>
      <c r="S90" s="215">
        <v>203</v>
      </c>
      <c r="T90" s="216"/>
      <c r="U90" s="214"/>
      <c r="V90" s="215">
        <v>153</v>
      </c>
      <c r="W90" s="216"/>
      <c r="X90" s="214"/>
      <c r="Y90" s="217"/>
      <c r="Z90" s="218">
        <v>97</v>
      </c>
      <c r="AA90" s="214"/>
      <c r="AB90" s="217"/>
      <c r="AC90" s="218">
        <v>101</v>
      </c>
      <c r="AD90" s="214"/>
      <c r="AE90" s="217"/>
      <c r="AF90" s="218">
        <v>121</v>
      </c>
      <c r="AG90" s="214"/>
      <c r="AH90" s="215">
        <v>154</v>
      </c>
      <c r="AI90" s="216"/>
      <c r="AJ90" s="214"/>
      <c r="AK90" s="215">
        <v>223</v>
      </c>
      <c r="AL90" s="216"/>
      <c r="AM90" s="214"/>
      <c r="AN90" s="215">
        <v>215</v>
      </c>
      <c r="AO90" s="216"/>
      <c r="AP90" s="219"/>
      <c r="AQ90" s="220">
        <f t="shared" si="11"/>
        <v>1873</v>
      </c>
      <c r="AR90" s="221">
        <f t="shared" si="11"/>
        <v>319</v>
      </c>
      <c r="AS90" s="222">
        <f t="shared" si="11"/>
        <v>0</v>
      </c>
      <c r="AT90" s="46">
        <f t="shared" si="8"/>
        <v>2192</v>
      </c>
      <c r="AU90" s="369">
        <f t="shared" si="9"/>
        <v>2192</v>
      </c>
      <c r="AV90" s="370">
        <f t="shared" si="10"/>
        <v>0</v>
      </c>
    </row>
    <row r="91" spans="1:48" ht="17.100000000000001" customHeight="1" x14ac:dyDescent="0.4">
      <c r="A91" s="208">
        <v>87</v>
      </c>
      <c r="B91" s="209" t="s">
        <v>794</v>
      </c>
      <c r="C91" s="210" t="s">
        <v>210</v>
      </c>
      <c r="D91" s="210" t="s">
        <v>298</v>
      </c>
      <c r="E91" s="210" t="s">
        <v>679</v>
      </c>
      <c r="F91" s="224">
        <v>1</v>
      </c>
      <c r="G91" s="212">
        <v>36</v>
      </c>
      <c r="H91" s="213"/>
      <c r="I91" s="214"/>
      <c r="J91" s="215">
        <v>40</v>
      </c>
      <c r="K91" s="213"/>
      <c r="L91" s="214"/>
      <c r="M91" s="215">
        <v>44</v>
      </c>
      <c r="N91" s="213"/>
      <c r="O91" s="214"/>
      <c r="P91" s="215">
        <v>37</v>
      </c>
      <c r="Q91" s="213"/>
      <c r="R91" s="214"/>
      <c r="S91" s="215">
        <v>24</v>
      </c>
      <c r="T91" s="216"/>
      <c r="U91" s="214"/>
      <c r="V91" s="215">
        <v>29</v>
      </c>
      <c r="W91" s="216"/>
      <c r="X91" s="214"/>
      <c r="Y91" s="217"/>
      <c r="Z91" s="218">
        <v>23</v>
      </c>
      <c r="AA91" s="214"/>
      <c r="AB91" s="217"/>
      <c r="AC91" s="218">
        <v>20</v>
      </c>
      <c r="AD91" s="214"/>
      <c r="AE91" s="217"/>
      <c r="AF91" s="218">
        <v>44</v>
      </c>
      <c r="AG91" s="214"/>
      <c r="AH91" s="215">
        <v>18</v>
      </c>
      <c r="AI91" s="216"/>
      <c r="AJ91" s="214"/>
      <c r="AK91" s="215">
        <v>15</v>
      </c>
      <c r="AL91" s="216"/>
      <c r="AM91" s="214"/>
      <c r="AN91" s="215">
        <v>27</v>
      </c>
      <c r="AO91" s="216"/>
      <c r="AP91" s="219"/>
      <c r="AQ91" s="220">
        <f t="shared" si="11"/>
        <v>270</v>
      </c>
      <c r="AR91" s="221">
        <f t="shared" si="11"/>
        <v>87</v>
      </c>
      <c r="AS91" s="222">
        <f t="shared" si="11"/>
        <v>0</v>
      </c>
      <c r="AT91" s="46">
        <f t="shared" si="8"/>
        <v>357</v>
      </c>
      <c r="AU91" s="369">
        <f t="shared" si="9"/>
        <v>357</v>
      </c>
      <c r="AV91" s="370">
        <f t="shared" si="10"/>
        <v>0</v>
      </c>
    </row>
    <row r="92" spans="1:48" ht="17.100000000000001" customHeight="1" x14ac:dyDescent="0.4">
      <c r="A92" s="223">
        <v>88</v>
      </c>
      <c r="B92" s="209" t="s">
        <v>795</v>
      </c>
      <c r="C92" s="210" t="s">
        <v>211</v>
      </c>
      <c r="D92" s="210" t="s">
        <v>299</v>
      </c>
      <c r="E92" s="210" t="s">
        <v>679</v>
      </c>
      <c r="F92" s="224">
        <v>2</v>
      </c>
      <c r="G92" s="212">
        <v>115</v>
      </c>
      <c r="H92" s="213"/>
      <c r="I92" s="214"/>
      <c r="J92" s="215">
        <v>128</v>
      </c>
      <c r="K92" s="213"/>
      <c r="L92" s="214"/>
      <c r="M92" s="215">
        <v>132</v>
      </c>
      <c r="N92" s="213"/>
      <c r="O92" s="214"/>
      <c r="P92" s="215">
        <v>151</v>
      </c>
      <c r="Q92" s="213"/>
      <c r="R92" s="214"/>
      <c r="S92" s="215">
        <v>132</v>
      </c>
      <c r="T92" s="216"/>
      <c r="U92" s="214"/>
      <c r="V92" s="215">
        <v>74</v>
      </c>
      <c r="W92" s="216"/>
      <c r="X92" s="214"/>
      <c r="Y92" s="217"/>
      <c r="Z92" s="218">
        <v>34</v>
      </c>
      <c r="AA92" s="214"/>
      <c r="AB92" s="217"/>
      <c r="AC92" s="218">
        <v>34</v>
      </c>
      <c r="AD92" s="214"/>
      <c r="AE92" s="217"/>
      <c r="AF92" s="218">
        <v>56</v>
      </c>
      <c r="AG92" s="214"/>
      <c r="AH92" s="215">
        <v>27</v>
      </c>
      <c r="AI92" s="216"/>
      <c r="AJ92" s="214"/>
      <c r="AK92" s="215">
        <v>40</v>
      </c>
      <c r="AL92" s="216"/>
      <c r="AM92" s="214"/>
      <c r="AN92" s="215">
        <v>63</v>
      </c>
      <c r="AO92" s="216"/>
      <c r="AP92" s="219"/>
      <c r="AQ92" s="220">
        <f t="shared" si="11"/>
        <v>862</v>
      </c>
      <c r="AR92" s="221">
        <f t="shared" si="11"/>
        <v>124</v>
      </c>
      <c r="AS92" s="222">
        <f t="shared" si="11"/>
        <v>0</v>
      </c>
      <c r="AT92" s="46">
        <f t="shared" si="8"/>
        <v>986</v>
      </c>
      <c r="AU92" s="369">
        <f t="shared" si="9"/>
        <v>986</v>
      </c>
      <c r="AV92" s="370">
        <f t="shared" si="10"/>
        <v>0</v>
      </c>
    </row>
    <row r="93" spans="1:48" ht="17.100000000000001" customHeight="1" x14ac:dyDescent="0.4">
      <c r="A93" s="208">
        <v>89</v>
      </c>
      <c r="B93" s="209" t="s">
        <v>796</v>
      </c>
      <c r="C93" s="210" t="s">
        <v>212</v>
      </c>
      <c r="D93" s="210" t="s">
        <v>300</v>
      </c>
      <c r="E93" s="210" t="s">
        <v>679</v>
      </c>
      <c r="F93" s="224">
        <v>1</v>
      </c>
      <c r="G93" s="212">
        <v>52</v>
      </c>
      <c r="H93" s="213"/>
      <c r="I93" s="214"/>
      <c r="J93" s="215">
        <v>42</v>
      </c>
      <c r="K93" s="213"/>
      <c r="L93" s="214"/>
      <c r="M93" s="215">
        <v>40</v>
      </c>
      <c r="N93" s="213"/>
      <c r="O93" s="214"/>
      <c r="P93" s="215">
        <v>43</v>
      </c>
      <c r="Q93" s="213"/>
      <c r="R93" s="214"/>
      <c r="S93" s="215">
        <v>40</v>
      </c>
      <c r="T93" s="216"/>
      <c r="U93" s="214"/>
      <c r="V93" s="215">
        <v>41</v>
      </c>
      <c r="W93" s="216"/>
      <c r="X93" s="214"/>
      <c r="Y93" s="217"/>
      <c r="Z93" s="218">
        <v>38</v>
      </c>
      <c r="AA93" s="214"/>
      <c r="AB93" s="217"/>
      <c r="AC93" s="218">
        <v>38</v>
      </c>
      <c r="AD93" s="214"/>
      <c r="AE93" s="217"/>
      <c r="AF93" s="218">
        <v>39</v>
      </c>
      <c r="AG93" s="214"/>
      <c r="AH93" s="215">
        <v>39</v>
      </c>
      <c r="AI93" s="216"/>
      <c r="AJ93" s="214"/>
      <c r="AK93" s="215">
        <v>42</v>
      </c>
      <c r="AL93" s="216"/>
      <c r="AM93" s="214"/>
      <c r="AN93" s="215">
        <v>38</v>
      </c>
      <c r="AO93" s="216"/>
      <c r="AP93" s="219"/>
      <c r="AQ93" s="220">
        <f t="shared" si="11"/>
        <v>377</v>
      </c>
      <c r="AR93" s="221">
        <f t="shared" si="11"/>
        <v>115</v>
      </c>
      <c r="AS93" s="222">
        <f t="shared" si="11"/>
        <v>0</v>
      </c>
      <c r="AT93" s="46">
        <f t="shared" si="8"/>
        <v>492</v>
      </c>
      <c r="AU93" s="369">
        <f t="shared" si="9"/>
        <v>492</v>
      </c>
      <c r="AV93" s="370">
        <f t="shared" si="10"/>
        <v>0</v>
      </c>
    </row>
    <row r="94" spans="1:48" ht="17.100000000000001" customHeight="1" x14ac:dyDescent="0.4">
      <c r="A94" s="223">
        <v>90</v>
      </c>
      <c r="B94" s="209" t="s">
        <v>797</v>
      </c>
      <c r="C94" s="210" t="s">
        <v>213</v>
      </c>
      <c r="D94" s="210" t="s">
        <v>301</v>
      </c>
      <c r="E94" s="210" t="s">
        <v>679</v>
      </c>
      <c r="F94" s="224">
        <v>2</v>
      </c>
      <c r="G94" s="212">
        <v>171</v>
      </c>
      <c r="H94" s="213"/>
      <c r="I94" s="214"/>
      <c r="J94" s="215">
        <v>174</v>
      </c>
      <c r="K94" s="213"/>
      <c r="L94" s="214"/>
      <c r="M94" s="215">
        <v>159</v>
      </c>
      <c r="N94" s="213"/>
      <c r="O94" s="214"/>
      <c r="P94" s="215">
        <v>160</v>
      </c>
      <c r="Q94" s="213"/>
      <c r="R94" s="214"/>
      <c r="S94" s="215">
        <v>138</v>
      </c>
      <c r="T94" s="216"/>
      <c r="U94" s="214"/>
      <c r="V94" s="215">
        <v>134</v>
      </c>
      <c r="W94" s="216"/>
      <c r="X94" s="214"/>
      <c r="Y94" s="217"/>
      <c r="Z94" s="218">
        <v>130</v>
      </c>
      <c r="AA94" s="214"/>
      <c r="AB94" s="217"/>
      <c r="AC94" s="218">
        <v>135</v>
      </c>
      <c r="AD94" s="214"/>
      <c r="AE94" s="217"/>
      <c r="AF94" s="218">
        <v>134</v>
      </c>
      <c r="AG94" s="214"/>
      <c r="AH94" s="215">
        <v>131</v>
      </c>
      <c r="AI94" s="216"/>
      <c r="AJ94" s="214"/>
      <c r="AK94" s="215">
        <v>144</v>
      </c>
      <c r="AL94" s="216"/>
      <c r="AM94" s="214"/>
      <c r="AN94" s="215">
        <v>155</v>
      </c>
      <c r="AO94" s="216"/>
      <c r="AP94" s="219"/>
      <c r="AQ94" s="220">
        <f t="shared" si="11"/>
        <v>1366</v>
      </c>
      <c r="AR94" s="221">
        <f t="shared" si="11"/>
        <v>399</v>
      </c>
      <c r="AS94" s="222">
        <f t="shared" si="11"/>
        <v>0</v>
      </c>
      <c r="AT94" s="46">
        <f t="shared" si="8"/>
        <v>1765</v>
      </c>
      <c r="AU94" s="369">
        <f t="shared" si="9"/>
        <v>1765</v>
      </c>
      <c r="AV94" s="370">
        <f t="shared" si="10"/>
        <v>0</v>
      </c>
    </row>
    <row r="95" spans="1:48" ht="17.100000000000001" customHeight="1" x14ac:dyDescent="0.4">
      <c r="A95" s="208">
        <v>91</v>
      </c>
      <c r="B95" s="209" t="s">
        <v>798</v>
      </c>
      <c r="C95" s="210" t="s">
        <v>214</v>
      </c>
      <c r="D95" s="210" t="s">
        <v>302</v>
      </c>
      <c r="E95" s="210" t="s">
        <v>679</v>
      </c>
      <c r="F95" s="224">
        <v>9</v>
      </c>
      <c r="G95" s="212">
        <v>48</v>
      </c>
      <c r="H95" s="213"/>
      <c r="I95" s="214"/>
      <c r="J95" s="215">
        <v>49</v>
      </c>
      <c r="K95" s="213"/>
      <c r="L95" s="214"/>
      <c r="M95" s="215">
        <v>45</v>
      </c>
      <c r="N95" s="213"/>
      <c r="O95" s="214"/>
      <c r="P95" s="215">
        <v>45</v>
      </c>
      <c r="Q95" s="213"/>
      <c r="R95" s="214"/>
      <c r="S95" s="215">
        <v>38</v>
      </c>
      <c r="T95" s="216"/>
      <c r="U95" s="214"/>
      <c r="V95" s="215">
        <v>39</v>
      </c>
      <c r="W95" s="216"/>
      <c r="X95" s="214"/>
      <c r="Y95" s="217"/>
      <c r="Z95" s="218">
        <v>37</v>
      </c>
      <c r="AA95" s="214"/>
      <c r="AB95" s="217"/>
      <c r="AC95" s="218">
        <v>38</v>
      </c>
      <c r="AD95" s="214"/>
      <c r="AE95" s="217"/>
      <c r="AF95" s="218">
        <v>38</v>
      </c>
      <c r="AG95" s="214"/>
      <c r="AH95" s="215">
        <v>37</v>
      </c>
      <c r="AI95" s="216"/>
      <c r="AJ95" s="214"/>
      <c r="AK95" s="215">
        <v>40</v>
      </c>
      <c r="AL95" s="216"/>
      <c r="AM95" s="214"/>
      <c r="AN95" s="215">
        <v>43</v>
      </c>
      <c r="AO95" s="216"/>
      <c r="AP95" s="219"/>
      <c r="AQ95" s="220">
        <f t="shared" si="11"/>
        <v>384</v>
      </c>
      <c r="AR95" s="221">
        <f t="shared" si="11"/>
        <v>113</v>
      </c>
      <c r="AS95" s="222">
        <f t="shared" si="11"/>
        <v>0</v>
      </c>
      <c r="AT95" s="46">
        <f t="shared" si="8"/>
        <v>497</v>
      </c>
      <c r="AU95" s="369">
        <f t="shared" si="9"/>
        <v>497</v>
      </c>
      <c r="AV95" s="370">
        <f t="shared" si="10"/>
        <v>0</v>
      </c>
    </row>
    <row r="96" spans="1:48" ht="17.100000000000001" customHeight="1" x14ac:dyDescent="0.4">
      <c r="A96" s="223">
        <v>92</v>
      </c>
      <c r="B96" s="209" t="s">
        <v>799</v>
      </c>
      <c r="C96" s="210" t="s">
        <v>215</v>
      </c>
      <c r="D96" s="210" t="s">
        <v>303</v>
      </c>
      <c r="E96" s="210" t="s">
        <v>679</v>
      </c>
      <c r="F96" s="224">
        <v>11</v>
      </c>
      <c r="G96" s="212">
        <v>747</v>
      </c>
      <c r="H96" s="213"/>
      <c r="I96" s="214"/>
      <c r="J96" s="215">
        <v>826</v>
      </c>
      <c r="K96" s="213"/>
      <c r="L96" s="214"/>
      <c r="M96" s="215">
        <v>671</v>
      </c>
      <c r="N96" s="213"/>
      <c r="O96" s="214"/>
      <c r="P96" s="215">
        <v>640</v>
      </c>
      <c r="Q96" s="213"/>
      <c r="R96" s="214"/>
      <c r="S96" s="215">
        <v>551</v>
      </c>
      <c r="T96" s="216"/>
      <c r="U96" s="214"/>
      <c r="V96" s="215">
        <v>558</v>
      </c>
      <c r="W96" s="216"/>
      <c r="X96" s="214"/>
      <c r="Y96" s="217"/>
      <c r="Z96" s="218">
        <v>529</v>
      </c>
      <c r="AA96" s="214"/>
      <c r="AB96" s="217"/>
      <c r="AC96" s="218">
        <v>583</v>
      </c>
      <c r="AD96" s="214"/>
      <c r="AE96" s="217"/>
      <c r="AF96" s="218">
        <v>602</v>
      </c>
      <c r="AG96" s="214"/>
      <c r="AH96" s="215">
        <v>560</v>
      </c>
      <c r="AI96" s="216"/>
      <c r="AJ96" s="214"/>
      <c r="AK96" s="215">
        <v>617</v>
      </c>
      <c r="AL96" s="216"/>
      <c r="AM96" s="214"/>
      <c r="AN96" s="215">
        <v>618</v>
      </c>
      <c r="AO96" s="216"/>
      <c r="AP96" s="219"/>
      <c r="AQ96" s="220">
        <f t="shared" si="11"/>
        <v>5788</v>
      </c>
      <c r="AR96" s="221">
        <f t="shared" si="11"/>
        <v>1714</v>
      </c>
      <c r="AS96" s="222">
        <f t="shared" si="11"/>
        <v>0</v>
      </c>
      <c r="AT96" s="46">
        <f t="shared" si="8"/>
        <v>7502</v>
      </c>
      <c r="AU96" s="369">
        <f t="shared" si="9"/>
        <v>7502</v>
      </c>
      <c r="AV96" s="370">
        <f t="shared" si="10"/>
        <v>0</v>
      </c>
    </row>
    <row r="97" spans="1:48" ht="17.100000000000001" customHeight="1" x14ac:dyDescent="0.4">
      <c r="A97" s="208">
        <v>93</v>
      </c>
      <c r="B97" s="209" t="s">
        <v>800</v>
      </c>
      <c r="C97" s="210" t="s">
        <v>216</v>
      </c>
      <c r="D97" s="210" t="s">
        <v>304</v>
      </c>
      <c r="E97" s="210" t="s">
        <v>679</v>
      </c>
      <c r="F97" s="224">
        <v>6</v>
      </c>
      <c r="G97" s="212">
        <v>25</v>
      </c>
      <c r="H97" s="213"/>
      <c r="I97" s="214"/>
      <c r="J97" s="215">
        <v>27</v>
      </c>
      <c r="K97" s="213"/>
      <c r="L97" s="214"/>
      <c r="M97" s="215">
        <v>27</v>
      </c>
      <c r="N97" s="213"/>
      <c r="O97" s="214"/>
      <c r="P97" s="215">
        <v>30</v>
      </c>
      <c r="Q97" s="213"/>
      <c r="R97" s="214"/>
      <c r="S97" s="215">
        <v>31</v>
      </c>
      <c r="T97" s="216"/>
      <c r="U97" s="214"/>
      <c r="V97" s="215">
        <v>112</v>
      </c>
      <c r="W97" s="216"/>
      <c r="X97" s="214"/>
      <c r="Y97" s="217"/>
      <c r="Z97" s="218">
        <v>22</v>
      </c>
      <c r="AA97" s="214"/>
      <c r="AB97" s="217"/>
      <c r="AC97" s="218">
        <v>24</v>
      </c>
      <c r="AD97" s="214"/>
      <c r="AE97" s="217"/>
      <c r="AF97" s="218">
        <v>23</v>
      </c>
      <c r="AG97" s="214"/>
      <c r="AH97" s="215">
        <v>21</v>
      </c>
      <c r="AI97" s="216"/>
      <c r="AJ97" s="214"/>
      <c r="AK97" s="215">
        <v>22</v>
      </c>
      <c r="AL97" s="216"/>
      <c r="AM97" s="214"/>
      <c r="AN97" s="215">
        <v>21</v>
      </c>
      <c r="AO97" s="216"/>
      <c r="AP97" s="219"/>
      <c r="AQ97" s="220">
        <f t="shared" si="11"/>
        <v>316</v>
      </c>
      <c r="AR97" s="221">
        <f t="shared" si="11"/>
        <v>69</v>
      </c>
      <c r="AS97" s="222">
        <f t="shared" si="11"/>
        <v>0</v>
      </c>
      <c r="AT97" s="46">
        <f t="shared" si="8"/>
        <v>385</v>
      </c>
      <c r="AU97" s="369">
        <f t="shared" si="9"/>
        <v>385</v>
      </c>
      <c r="AV97" s="370">
        <f t="shared" si="10"/>
        <v>0</v>
      </c>
    </row>
    <row r="98" spans="1:48" ht="17.100000000000001" customHeight="1" x14ac:dyDescent="0.4">
      <c r="A98" s="223">
        <v>94</v>
      </c>
      <c r="B98" s="209" t="s">
        <v>801</v>
      </c>
      <c r="C98" s="210" t="s">
        <v>217</v>
      </c>
      <c r="D98" s="210" t="s">
        <v>305</v>
      </c>
      <c r="E98" s="210" t="s">
        <v>679</v>
      </c>
      <c r="F98" s="224">
        <v>1</v>
      </c>
      <c r="G98" s="212">
        <v>29</v>
      </c>
      <c r="H98" s="213"/>
      <c r="I98" s="214"/>
      <c r="J98" s="215">
        <v>28</v>
      </c>
      <c r="K98" s="213"/>
      <c r="L98" s="214"/>
      <c r="M98" s="215">
        <v>27</v>
      </c>
      <c r="N98" s="213"/>
      <c r="O98" s="214"/>
      <c r="P98" s="215">
        <v>29</v>
      </c>
      <c r="Q98" s="213"/>
      <c r="R98" s="214"/>
      <c r="S98" s="215">
        <v>28</v>
      </c>
      <c r="T98" s="216"/>
      <c r="U98" s="214"/>
      <c r="V98" s="215">
        <v>29</v>
      </c>
      <c r="W98" s="216"/>
      <c r="X98" s="214"/>
      <c r="Y98" s="217"/>
      <c r="Z98" s="218">
        <v>27</v>
      </c>
      <c r="AA98" s="214"/>
      <c r="AB98" s="217"/>
      <c r="AC98" s="218">
        <v>28</v>
      </c>
      <c r="AD98" s="214"/>
      <c r="AE98" s="217"/>
      <c r="AF98" s="218">
        <v>29</v>
      </c>
      <c r="AG98" s="214"/>
      <c r="AH98" s="215">
        <v>28</v>
      </c>
      <c r="AI98" s="216"/>
      <c r="AJ98" s="214"/>
      <c r="AK98" s="215">
        <v>29</v>
      </c>
      <c r="AL98" s="216"/>
      <c r="AM98" s="214"/>
      <c r="AN98" s="215">
        <v>28</v>
      </c>
      <c r="AO98" s="216"/>
      <c r="AP98" s="219"/>
      <c r="AQ98" s="220">
        <f t="shared" si="11"/>
        <v>255</v>
      </c>
      <c r="AR98" s="221">
        <f t="shared" si="11"/>
        <v>84</v>
      </c>
      <c r="AS98" s="222">
        <f t="shared" si="11"/>
        <v>0</v>
      </c>
      <c r="AT98" s="46">
        <f t="shared" si="8"/>
        <v>339</v>
      </c>
      <c r="AU98" s="369">
        <f t="shared" si="9"/>
        <v>339</v>
      </c>
      <c r="AV98" s="370">
        <f t="shared" si="10"/>
        <v>0</v>
      </c>
    </row>
    <row r="99" spans="1:48" ht="17.100000000000001" customHeight="1" x14ac:dyDescent="0.4">
      <c r="A99" s="208">
        <v>95</v>
      </c>
      <c r="B99" s="209" t="s">
        <v>802</v>
      </c>
      <c r="C99" s="210" t="s">
        <v>218</v>
      </c>
      <c r="D99" s="210" t="s">
        <v>306</v>
      </c>
      <c r="E99" s="210" t="s">
        <v>679</v>
      </c>
      <c r="F99" s="224">
        <v>4</v>
      </c>
      <c r="G99" s="212">
        <v>8</v>
      </c>
      <c r="H99" s="213"/>
      <c r="I99" s="214"/>
      <c r="J99" s="215">
        <v>8</v>
      </c>
      <c r="K99" s="213"/>
      <c r="L99" s="214"/>
      <c r="M99" s="215">
        <v>7</v>
      </c>
      <c r="N99" s="213"/>
      <c r="O99" s="214"/>
      <c r="P99" s="215">
        <v>7</v>
      </c>
      <c r="Q99" s="213"/>
      <c r="R99" s="214"/>
      <c r="S99" s="215">
        <v>8</v>
      </c>
      <c r="T99" s="216"/>
      <c r="U99" s="214"/>
      <c r="V99" s="215">
        <v>7</v>
      </c>
      <c r="W99" s="216"/>
      <c r="X99" s="214"/>
      <c r="Y99" s="217"/>
      <c r="Z99" s="218">
        <v>7</v>
      </c>
      <c r="AA99" s="214"/>
      <c r="AB99" s="217"/>
      <c r="AC99" s="218">
        <v>7</v>
      </c>
      <c r="AD99" s="214"/>
      <c r="AE99" s="217"/>
      <c r="AF99" s="218">
        <v>8</v>
      </c>
      <c r="AG99" s="214"/>
      <c r="AH99" s="215">
        <v>23</v>
      </c>
      <c r="AI99" s="216"/>
      <c r="AJ99" s="214"/>
      <c r="AK99" s="215">
        <v>28</v>
      </c>
      <c r="AL99" s="216"/>
      <c r="AM99" s="214"/>
      <c r="AN99" s="215">
        <v>26</v>
      </c>
      <c r="AO99" s="216"/>
      <c r="AP99" s="219"/>
      <c r="AQ99" s="220">
        <f t="shared" si="11"/>
        <v>122</v>
      </c>
      <c r="AR99" s="221">
        <f t="shared" si="11"/>
        <v>22</v>
      </c>
      <c r="AS99" s="222">
        <f t="shared" si="11"/>
        <v>0</v>
      </c>
      <c r="AT99" s="46">
        <f t="shared" si="8"/>
        <v>144</v>
      </c>
      <c r="AU99" s="369">
        <f t="shared" si="9"/>
        <v>144</v>
      </c>
      <c r="AV99" s="370">
        <f t="shared" si="10"/>
        <v>0</v>
      </c>
    </row>
    <row r="100" spans="1:48" ht="17.100000000000001" customHeight="1" x14ac:dyDescent="0.4">
      <c r="A100" s="223">
        <v>96</v>
      </c>
      <c r="B100" s="209" t="s">
        <v>803</v>
      </c>
      <c r="C100" s="210" t="s">
        <v>219</v>
      </c>
      <c r="D100" s="210" t="s">
        <v>307</v>
      </c>
      <c r="E100" s="210" t="s">
        <v>679</v>
      </c>
      <c r="F100" s="224">
        <v>13</v>
      </c>
      <c r="G100" s="212">
        <v>201</v>
      </c>
      <c r="H100" s="213"/>
      <c r="I100" s="214"/>
      <c r="J100" s="215">
        <v>304</v>
      </c>
      <c r="K100" s="213"/>
      <c r="L100" s="214"/>
      <c r="M100" s="215">
        <v>240</v>
      </c>
      <c r="N100" s="213"/>
      <c r="O100" s="214"/>
      <c r="P100" s="215">
        <v>195</v>
      </c>
      <c r="Q100" s="213"/>
      <c r="R100" s="214"/>
      <c r="S100" s="215">
        <v>234</v>
      </c>
      <c r="T100" s="216"/>
      <c r="U100" s="214"/>
      <c r="V100" s="215">
        <v>252</v>
      </c>
      <c r="W100" s="216"/>
      <c r="X100" s="214"/>
      <c r="Y100" s="217"/>
      <c r="Z100" s="218">
        <v>222</v>
      </c>
      <c r="AA100" s="214"/>
      <c r="AB100" s="217"/>
      <c r="AC100" s="218">
        <v>109</v>
      </c>
      <c r="AD100" s="214"/>
      <c r="AE100" s="217"/>
      <c r="AF100" s="218">
        <v>110</v>
      </c>
      <c r="AG100" s="214"/>
      <c r="AH100" s="215">
        <v>200</v>
      </c>
      <c r="AI100" s="216"/>
      <c r="AJ100" s="214"/>
      <c r="AK100" s="215">
        <v>185</v>
      </c>
      <c r="AL100" s="216"/>
      <c r="AM100" s="214"/>
      <c r="AN100" s="215">
        <v>233</v>
      </c>
      <c r="AO100" s="216"/>
      <c r="AP100" s="219"/>
      <c r="AQ100" s="220">
        <f t="shared" si="11"/>
        <v>2044</v>
      </c>
      <c r="AR100" s="221">
        <f t="shared" si="11"/>
        <v>441</v>
      </c>
      <c r="AS100" s="222">
        <f t="shared" si="11"/>
        <v>0</v>
      </c>
      <c r="AT100" s="46">
        <f t="shared" si="8"/>
        <v>2485</v>
      </c>
      <c r="AU100" s="369">
        <f t="shared" si="9"/>
        <v>2485</v>
      </c>
      <c r="AV100" s="370">
        <f t="shared" si="10"/>
        <v>0</v>
      </c>
    </row>
    <row r="101" spans="1:48" ht="17.100000000000001" customHeight="1" x14ac:dyDescent="0.4">
      <c r="A101" s="208">
        <v>97</v>
      </c>
      <c r="B101" s="209" t="s">
        <v>804</v>
      </c>
      <c r="C101" s="210" t="s">
        <v>220</v>
      </c>
      <c r="D101" s="210" t="s">
        <v>308</v>
      </c>
      <c r="E101" s="210" t="s">
        <v>679</v>
      </c>
      <c r="F101" s="211">
        <v>0.5</v>
      </c>
      <c r="G101" s="212">
        <v>32</v>
      </c>
      <c r="H101" s="213"/>
      <c r="I101" s="214"/>
      <c r="J101" s="215">
        <v>31</v>
      </c>
      <c r="K101" s="213"/>
      <c r="L101" s="214"/>
      <c r="M101" s="215">
        <v>29</v>
      </c>
      <c r="N101" s="213"/>
      <c r="O101" s="214"/>
      <c r="P101" s="215">
        <v>40</v>
      </c>
      <c r="Q101" s="213"/>
      <c r="R101" s="214"/>
      <c r="S101" s="215">
        <v>39</v>
      </c>
      <c r="T101" s="216"/>
      <c r="U101" s="214"/>
      <c r="V101" s="215">
        <v>33</v>
      </c>
      <c r="W101" s="216"/>
      <c r="X101" s="214"/>
      <c r="Y101" s="217"/>
      <c r="Z101" s="218">
        <v>46</v>
      </c>
      <c r="AA101" s="214"/>
      <c r="AB101" s="217"/>
      <c r="AC101" s="218">
        <v>39</v>
      </c>
      <c r="AD101" s="214"/>
      <c r="AE101" s="217"/>
      <c r="AF101" s="218">
        <v>69</v>
      </c>
      <c r="AG101" s="214"/>
      <c r="AH101" s="215">
        <v>32</v>
      </c>
      <c r="AI101" s="216"/>
      <c r="AJ101" s="214"/>
      <c r="AK101" s="215">
        <v>31</v>
      </c>
      <c r="AL101" s="216"/>
      <c r="AM101" s="214"/>
      <c r="AN101" s="215">
        <v>28</v>
      </c>
      <c r="AO101" s="216"/>
      <c r="AP101" s="219"/>
      <c r="AQ101" s="220">
        <f t="shared" si="11"/>
        <v>295</v>
      </c>
      <c r="AR101" s="221">
        <f t="shared" si="11"/>
        <v>154</v>
      </c>
      <c r="AS101" s="222">
        <f t="shared" si="11"/>
        <v>0</v>
      </c>
      <c r="AT101" s="46">
        <f t="shared" si="8"/>
        <v>449</v>
      </c>
      <c r="AU101" s="369">
        <f t="shared" si="9"/>
        <v>449</v>
      </c>
      <c r="AV101" s="370">
        <f t="shared" si="10"/>
        <v>0</v>
      </c>
    </row>
    <row r="102" spans="1:48" ht="17.100000000000001" customHeight="1" x14ac:dyDescent="0.4">
      <c r="A102" s="223">
        <v>98</v>
      </c>
      <c r="B102" s="209" t="s">
        <v>805</v>
      </c>
      <c r="C102" s="210" t="s">
        <v>221</v>
      </c>
      <c r="D102" s="210" t="s">
        <v>309</v>
      </c>
      <c r="E102" s="210" t="s">
        <v>679</v>
      </c>
      <c r="F102" s="224">
        <v>5</v>
      </c>
      <c r="G102" s="212">
        <v>182</v>
      </c>
      <c r="H102" s="213"/>
      <c r="I102" s="214"/>
      <c r="J102" s="215">
        <v>251</v>
      </c>
      <c r="K102" s="213"/>
      <c r="L102" s="214"/>
      <c r="M102" s="215">
        <v>257</v>
      </c>
      <c r="N102" s="213"/>
      <c r="O102" s="214"/>
      <c r="P102" s="215">
        <v>848</v>
      </c>
      <c r="Q102" s="213"/>
      <c r="R102" s="214"/>
      <c r="S102" s="215">
        <v>1319</v>
      </c>
      <c r="T102" s="216"/>
      <c r="U102" s="214"/>
      <c r="V102" s="215">
        <v>236</v>
      </c>
      <c r="W102" s="216"/>
      <c r="X102" s="214"/>
      <c r="Y102" s="217"/>
      <c r="Z102" s="218">
        <v>170</v>
      </c>
      <c r="AA102" s="214"/>
      <c r="AB102" s="217"/>
      <c r="AC102" s="218">
        <v>248</v>
      </c>
      <c r="AD102" s="214"/>
      <c r="AE102" s="217"/>
      <c r="AF102" s="218">
        <v>655</v>
      </c>
      <c r="AG102" s="214"/>
      <c r="AH102" s="215">
        <v>207</v>
      </c>
      <c r="AI102" s="216"/>
      <c r="AJ102" s="214"/>
      <c r="AK102" s="215">
        <v>218</v>
      </c>
      <c r="AL102" s="216"/>
      <c r="AM102" s="214"/>
      <c r="AN102" s="215">
        <v>189</v>
      </c>
      <c r="AO102" s="216"/>
      <c r="AP102" s="219"/>
      <c r="AQ102" s="220">
        <f t="shared" si="11"/>
        <v>3707</v>
      </c>
      <c r="AR102" s="221">
        <f t="shared" si="11"/>
        <v>1073</v>
      </c>
      <c r="AS102" s="222">
        <f t="shared" si="11"/>
        <v>0</v>
      </c>
      <c r="AT102" s="46">
        <f t="shared" si="8"/>
        <v>4780</v>
      </c>
      <c r="AU102" s="369">
        <f t="shared" si="9"/>
        <v>4780</v>
      </c>
      <c r="AV102" s="370">
        <f t="shared" si="10"/>
        <v>0</v>
      </c>
    </row>
    <row r="103" spans="1:48" ht="17.100000000000001" customHeight="1" x14ac:dyDescent="0.4">
      <c r="A103" s="208">
        <v>99</v>
      </c>
      <c r="B103" s="209" t="s">
        <v>806</v>
      </c>
      <c r="C103" s="210" t="s">
        <v>222</v>
      </c>
      <c r="D103" s="210" t="s">
        <v>310</v>
      </c>
      <c r="E103" s="210" t="s">
        <v>679</v>
      </c>
      <c r="F103" s="224">
        <v>2</v>
      </c>
      <c r="G103" s="212">
        <v>187</v>
      </c>
      <c r="H103" s="213"/>
      <c r="I103" s="214"/>
      <c r="J103" s="215">
        <v>188</v>
      </c>
      <c r="K103" s="213"/>
      <c r="L103" s="214"/>
      <c r="M103" s="215">
        <v>173</v>
      </c>
      <c r="N103" s="213"/>
      <c r="O103" s="214"/>
      <c r="P103" s="215">
        <v>187</v>
      </c>
      <c r="Q103" s="213"/>
      <c r="R103" s="214"/>
      <c r="S103" s="215">
        <v>178</v>
      </c>
      <c r="T103" s="216"/>
      <c r="U103" s="214"/>
      <c r="V103" s="215">
        <v>191</v>
      </c>
      <c r="W103" s="216"/>
      <c r="X103" s="214"/>
      <c r="Y103" s="217"/>
      <c r="Z103" s="218">
        <v>206</v>
      </c>
      <c r="AA103" s="214"/>
      <c r="AB103" s="217"/>
      <c r="AC103" s="218">
        <v>215</v>
      </c>
      <c r="AD103" s="214"/>
      <c r="AE103" s="217"/>
      <c r="AF103" s="218">
        <v>227</v>
      </c>
      <c r="AG103" s="214"/>
      <c r="AH103" s="215">
        <v>171</v>
      </c>
      <c r="AI103" s="216"/>
      <c r="AJ103" s="214"/>
      <c r="AK103" s="215">
        <v>178</v>
      </c>
      <c r="AL103" s="216"/>
      <c r="AM103" s="214"/>
      <c r="AN103" s="215">
        <v>167</v>
      </c>
      <c r="AO103" s="216"/>
      <c r="AP103" s="219"/>
      <c r="AQ103" s="220">
        <f t="shared" si="11"/>
        <v>1620</v>
      </c>
      <c r="AR103" s="221">
        <f t="shared" si="11"/>
        <v>648</v>
      </c>
      <c r="AS103" s="222">
        <f t="shared" si="11"/>
        <v>0</v>
      </c>
      <c r="AT103" s="46">
        <f t="shared" si="8"/>
        <v>2268</v>
      </c>
      <c r="AU103" s="369">
        <f t="shared" si="9"/>
        <v>2268</v>
      </c>
      <c r="AV103" s="370">
        <f t="shared" si="10"/>
        <v>0</v>
      </c>
    </row>
    <row r="104" spans="1:48" ht="17.100000000000001" customHeight="1" x14ac:dyDescent="0.4">
      <c r="A104" s="223">
        <v>100</v>
      </c>
      <c r="B104" s="209" t="s">
        <v>807</v>
      </c>
      <c r="C104" s="210" t="s">
        <v>223</v>
      </c>
      <c r="D104" s="210" t="s">
        <v>311</v>
      </c>
      <c r="E104" s="210" t="s">
        <v>679</v>
      </c>
      <c r="F104" s="224">
        <v>2</v>
      </c>
      <c r="G104" s="212">
        <v>124</v>
      </c>
      <c r="H104" s="213"/>
      <c r="I104" s="214"/>
      <c r="J104" s="215">
        <v>125</v>
      </c>
      <c r="K104" s="213"/>
      <c r="L104" s="214"/>
      <c r="M104" s="215">
        <v>122</v>
      </c>
      <c r="N104" s="213"/>
      <c r="O104" s="214"/>
      <c r="P104" s="215">
        <v>129</v>
      </c>
      <c r="Q104" s="213"/>
      <c r="R104" s="214"/>
      <c r="S104" s="215">
        <v>116</v>
      </c>
      <c r="T104" s="216"/>
      <c r="U104" s="214"/>
      <c r="V104" s="215">
        <v>132</v>
      </c>
      <c r="W104" s="216"/>
      <c r="X104" s="214"/>
      <c r="Y104" s="217"/>
      <c r="Z104" s="218">
        <v>136</v>
      </c>
      <c r="AA104" s="214"/>
      <c r="AB104" s="217"/>
      <c r="AC104" s="218">
        <v>143</v>
      </c>
      <c r="AD104" s="214"/>
      <c r="AE104" s="217"/>
      <c r="AF104" s="218">
        <v>218</v>
      </c>
      <c r="AG104" s="214"/>
      <c r="AH104" s="215">
        <v>139</v>
      </c>
      <c r="AI104" s="216"/>
      <c r="AJ104" s="214"/>
      <c r="AK104" s="215">
        <v>142</v>
      </c>
      <c r="AL104" s="216"/>
      <c r="AM104" s="214"/>
      <c r="AN104" s="215">
        <v>119</v>
      </c>
      <c r="AO104" s="216"/>
      <c r="AP104" s="219"/>
      <c r="AQ104" s="220">
        <f t="shared" si="11"/>
        <v>1148</v>
      </c>
      <c r="AR104" s="221">
        <f t="shared" si="11"/>
        <v>497</v>
      </c>
      <c r="AS104" s="222">
        <f t="shared" si="11"/>
        <v>0</v>
      </c>
      <c r="AT104" s="46">
        <f t="shared" si="8"/>
        <v>1645</v>
      </c>
      <c r="AU104" s="369">
        <f t="shared" si="9"/>
        <v>1645</v>
      </c>
      <c r="AV104" s="370">
        <f t="shared" si="10"/>
        <v>0</v>
      </c>
    </row>
    <row r="105" spans="1:48" ht="17.100000000000001" customHeight="1" x14ac:dyDescent="0.4">
      <c r="A105" s="208">
        <v>101</v>
      </c>
      <c r="B105" s="209" t="s">
        <v>1051</v>
      </c>
      <c r="C105" s="210" t="s">
        <v>224</v>
      </c>
      <c r="D105" s="210" t="s">
        <v>312</v>
      </c>
      <c r="E105" s="210" t="s">
        <v>679</v>
      </c>
      <c r="F105" s="224">
        <v>3</v>
      </c>
      <c r="G105" s="212">
        <v>388</v>
      </c>
      <c r="H105" s="213"/>
      <c r="I105" s="214"/>
      <c r="J105" s="215">
        <v>183</v>
      </c>
      <c r="K105" s="213"/>
      <c r="L105" s="214"/>
      <c r="M105" s="215">
        <v>203</v>
      </c>
      <c r="N105" s="213"/>
      <c r="O105" s="214"/>
      <c r="P105" s="215">
        <v>377</v>
      </c>
      <c r="Q105" s="213"/>
      <c r="R105" s="214"/>
      <c r="S105" s="215">
        <v>635</v>
      </c>
      <c r="T105" s="216"/>
      <c r="U105" s="214"/>
      <c r="V105" s="215">
        <v>990</v>
      </c>
      <c r="W105" s="216"/>
      <c r="X105" s="214"/>
      <c r="Y105" s="217"/>
      <c r="Z105" s="218">
        <v>1350</v>
      </c>
      <c r="AA105" s="214"/>
      <c r="AB105" s="217"/>
      <c r="AC105" s="218">
        <v>1246</v>
      </c>
      <c r="AD105" s="214"/>
      <c r="AE105" s="217"/>
      <c r="AF105" s="218">
        <v>2002</v>
      </c>
      <c r="AG105" s="214"/>
      <c r="AH105" s="215">
        <v>1408</v>
      </c>
      <c r="AI105" s="216"/>
      <c r="AJ105" s="214"/>
      <c r="AK105" s="215">
        <v>853</v>
      </c>
      <c r="AL105" s="216"/>
      <c r="AM105" s="214"/>
      <c r="AN105" s="215">
        <v>654</v>
      </c>
      <c r="AO105" s="216"/>
      <c r="AP105" s="219"/>
      <c r="AQ105" s="220">
        <f t="shared" si="11"/>
        <v>5691</v>
      </c>
      <c r="AR105" s="221">
        <f t="shared" si="11"/>
        <v>4598</v>
      </c>
      <c r="AS105" s="222">
        <f t="shared" si="11"/>
        <v>0</v>
      </c>
      <c r="AT105" s="46">
        <f t="shared" si="8"/>
        <v>10289</v>
      </c>
      <c r="AU105" s="369">
        <f t="shared" si="9"/>
        <v>10289</v>
      </c>
      <c r="AV105" s="370">
        <f t="shared" si="10"/>
        <v>0</v>
      </c>
    </row>
    <row r="106" spans="1:48" ht="17.100000000000001" customHeight="1" x14ac:dyDescent="0.4">
      <c r="A106" s="223">
        <v>102</v>
      </c>
      <c r="B106" s="209" t="s">
        <v>808</v>
      </c>
      <c r="C106" s="210" t="s">
        <v>225</v>
      </c>
      <c r="D106" s="210" t="s">
        <v>313</v>
      </c>
      <c r="E106" s="210" t="s">
        <v>679</v>
      </c>
      <c r="F106" s="224">
        <v>6</v>
      </c>
      <c r="G106" s="212">
        <v>329</v>
      </c>
      <c r="H106" s="213"/>
      <c r="I106" s="214"/>
      <c r="J106" s="215">
        <v>344</v>
      </c>
      <c r="K106" s="213"/>
      <c r="L106" s="214"/>
      <c r="M106" s="215">
        <v>332</v>
      </c>
      <c r="N106" s="213"/>
      <c r="O106" s="214"/>
      <c r="P106" s="215">
        <v>327</v>
      </c>
      <c r="Q106" s="213"/>
      <c r="R106" s="214"/>
      <c r="S106" s="215">
        <v>316</v>
      </c>
      <c r="T106" s="216"/>
      <c r="U106" s="214"/>
      <c r="V106" s="215">
        <v>380</v>
      </c>
      <c r="W106" s="216"/>
      <c r="X106" s="214"/>
      <c r="Y106" s="217"/>
      <c r="Z106" s="218">
        <v>353</v>
      </c>
      <c r="AA106" s="214"/>
      <c r="AB106" s="217"/>
      <c r="AC106" s="218">
        <v>317</v>
      </c>
      <c r="AD106" s="214"/>
      <c r="AE106" s="217"/>
      <c r="AF106" s="218">
        <v>256</v>
      </c>
      <c r="AG106" s="214"/>
      <c r="AH106" s="215">
        <v>330</v>
      </c>
      <c r="AI106" s="216"/>
      <c r="AJ106" s="214"/>
      <c r="AK106" s="215">
        <v>320</v>
      </c>
      <c r="AL106" s="216"/>
      <c r="AM106" s="214"/>
      <c r="AN106" s="215">
        <v>314</v>
      </c>
      <c r="AO106" s="216"/>
      <c r="AP106" s="219"/>
      <c r="AQ106" s="220">
        <f t="shared" si="11"/>
        <v>2992</v>
      </c>
      <c r="AR106" s="221">
        <f t="shared" si="11"/>
        <v>926</v>
      </c>
      <c r="AS106" s="222">
        <f t="shared" si="11"/>
        <v>0</v>
      </c>
      <c r="AT106" s="46">
        <f t="shared" si="8"/>
        <v>3918</v>
      </c>
      <c r="AU106" s="369">
        <f t="shared" si="9"/>
        <v>3918</v>
      </c>
      <c r="AV106" s="370">
        <f t="shared" si="10"/>
        <v>0</v>
      </c>
    </row>
    <row r="107" spans="1:48" ht="17.100000000000001" customHeight="1" x14ac:dyDescent="0.4">
      <c r="A107" s="208">
        <v>103</v>
      </c>
      <c r="B107" s="209" t="s">
        <v>809</v>
      </c>
      <c r="C107" s="210" t="s">
        <v>226</v>
      </c>
      <c r="D107" s="210" t="s">
        <v>314</v>
      </c>
      <c r="E107" s="210" t="s">
        <v>679</v>
      </c>
      <c r="F107" s="224">
        <v>7</v>
      </c>
      <c r="G107" s="212">
        <v>50</v>
      </c>
      <c r="H107" s="213"/>
      <c r="I107" s="214"/>
      <c r="J107" s="215">
        <v>50</v>
      </c>
      <c r="K107" s="213"/>
      <c r="L107" s="214"/>
      <c r="M107" s="215">
        <v>47</v>
      </c>
      <c r="N107" s="213"/>
      <c r="O107" s="214"/>
      <c r="P107" s="215">
        <v>50</v>
      </c>
      <c r="Q107" s="213"/>
      <c r="R107" s="214"/>
      <c r="S107" s="215">
        <v>48</v>
      </c>
      <c r="T107" s="216"/>
      <c r="U107" s="214"/>
      <c r="V107" s="215">
        <v>48</v>
      </c>
      <c r="W107" s="216"/>
      <c r="X107" s="214"/>
      <c r="Y107" s="217"/>
      <c r="Z107" s="218">
        <v>47</v>
      </c>
      <c r="AA107" s="214"/>
      <c r="AB107" s="217"/>
      <c r="AC107" s="218">
        <v>48</v>
      </c>
      <c r="AD107" s="214"/>
      <c r="AE107" s="217"/>
      <c r="AF107" s="218">
        <v>47</v>
      </c>
      <c r="AG107" s="214"/>
      <c r="AH107" s="215">
        <v>47</v>
      </c>
      <c r="AI107" s="216"/>
      <c r="AJ107" s="214"/>
      <c r="AK107" s="215">
        <v>49</v>
      </c>
      <c r="AL107" s="216"/>
      <c r="AM107" s="214"/>
      <c r="AN107" s="215">
        <v>48</v>
      </c>
      <c r="AO107" s="216"/>
      <c r="AP107" s="219"/>
      <c r="AQ107" s="220">
        <f t="shared" si="11"/>
        <v>437</v>
      </c>
      <c r="AR107" s="221">
        <f t="shared" si="11"/>
        <v>142</v>
      </c>
      <c r="AS107" s="222">
        <f t="shared" si="11"/>
        <v>0</v>
      </c>
      <c r="AT107" s="46">
        <f t="shared" si="8"/>
        <v>579</v>
      </c>
      <c r="AU107" s="369">
        <f t="shared" si="9"/>
        <v>579</v>
      </c>
      <c r="AV107" s="370">
        <f t="shared" si="10"/>
        <v>0</v>
      </c>
    </row>
    <row r="108" spans="1:48" ht="17.100000000000001" customHeight="1" x14ac:dyDescent="0.4">
      <c r="A108" s="223">
        <v>104</v>
      </c>
      <c r="B108" s="209" t="s">
        <v>810</v>
      </c>
      <c r="C108" s="210" t="s">
        <v>227</v>
      </c>
      <c r="D108" s="210" t="s">
        <v>315</v>
      </c>
      <c r="E108" s="210" t="s">
        <v>679</v>
      </c>
      <c r="F108" s="224">
        <v>4</v>
      </c>
      <c r="G108" s="212">
        <v>18</v>
      </c>
      <c r="H108" s="213"/>
      <c r="I108" s="214"/>
      <c r="J108" s="215">
        <v>20</v>
      </c>
      <c r="K108" s="213"/>
      <c r="L108" s="214"/>
      <c r="M108" s="215">
        <v>22</v>
      </c>
      <c r="N108" s="213"/>
      <c r="O108" s="214"/>
      <c r="P108" s="215">
        <v>20</v>
      </c>
      <c r="Q108" s="213"/>
      <c r="R108" s="214"/>
      <c r="S108" s="215">
        <v>22</v>
      </c>
      <c r="T108" s="216"/>
      <c r="U108" s="214"/>
      <c r="V108" s="215">
        <v>23</v>
      </c>
      <c r="W108" s="216"/>
      <c r="X108" s="214"/>
      <c r="Y108" s="217"/>
      <c r="Z108" s="218">
        <v>20</v>
      </c>
      <c r="AA108" s="214"/>
      <c r="AB108" s="217"/>
      <c r="AC108" s="218">
        <v>21</v>
      </c>
      <c r="AD108" s="214"/>
      <c r="AE108" s="217"/>
      <c r="AF108" s="218">
        <v>24</v>
      </c>
      <c r="AG108" s="214"/>
      <c r="AH108" s="215">
        <v>21</v>
      </c>
      <c r="AI108" s="216"/>
      <c r="AJ108" s="214"/>
      <c r="AK108" s="215">
        <v>20</v>
      </c>
      <c r="AL108" s="216"/>
      <c r="AM108" s="214"/>
      <c r="AN108" s="215">
        <v>18</v>
      </c>
      <c r="AO108" s="216"/>
      <c r="AP108" s="219"/>
      <c r="AQ108" s="220">
        <f t="shared" si="11"/>
        <v>184</v>
      </c>
      <c r="AR108" s="221">
        <f t="shared" si="11"/>
        <v>65</v>
      </c>
      <c r="AS108" s="222">
        <f t="shared" si="11"/>
        <v>0</v>
      </c>
      <c r="AT108" s="46">
        <f t="shared" si="8"/>
        <v>249</v>
      </c>
      <c r="AU108" s="369">
        <f t="shared" si="9"/>
        <v>249</v>
      </c>
      <c r="AV108" s="370">
        <f t="shared" si="10"/>
        <v>0</v>
      </c>
    </row>
    <row r="109" spans="1:48" ht="17.100000000000001" customHeight="1" x14ac:dyDescent="0.4">
      <c r="A109" s="208">
        <v>105</v>
      </c>
      <c r="B109" s="209" t="s">
        <v>811</v>
      </c>
      <c r="C109" s="210" t="s">
        <v>228</v>
      </c>
      <c r="D109" s="210" t="s">
        <v>316</v>
      </c>
      <c r="E109" s="210" t="s">
        <v>679</v>
      </c>
      <c r="F109" s="224">
        <v>2</v>
      </c>
      <c r="G109" s="212">
        <v>361</v>
      </c>
      <c r="H109" s="213"/>
      <c r="I109" s="214"/>
      <c r="J109" s="215">
        <v>364</v>
      </c>
      <c r="K109" s="213"/>
      <c r="L109" s="214"/>
      <c r="M109" s="215">
        <v>346</v>
      </c>
      <c r="N109" s="213"/>
      <c r="O109" s="214"/>
      <c r="P109" s="215">
        <v>374</v>
      </c>
      <c r="Q109" s="213"/>
      <c r="R109" s="214"/>
      <c r="S109" s="215">
        <v>355</v>
      </c>
      <c r="T109" s="216"/>
      <c r="U109" s="214"/>
      <c r="V109" s="215">
        <v>361</v>
      </c>
      <c r="W109" s="216"/>
      <c r="X109" s="214"/>
      <c r="Y109" s="217"/>
      <c r="Z109" s="218">
        <v>340</v>
      </c>
      <c r="AA109" s="214"/>
      <c r="AB109" s="217"/>
      <c r="AC109" s="218">
        <v>348</v>
      </c>
      <c r="AD109" s="214"/>
      <c r="AE109" s="217"/>
      <c r="AF109" s="218">
        <v>336</v>
      </c>
      <c r="AG109" s="214"/>
      <c r="AH109" s="215">
        <v>325</v>
      </c>
      <c r="AI109" s="216"/>
      <c r="AJ109" s="214"/>
      <c r="AK109" s="215">
        <v>334</v>
      </c>
      <c r="AL109" s="216"/>
      <c r="AM109" s="214"/>
      <c r="AN109" s="215">
        <v>257</v>
      </c>
      <c r="AO109" s="216"/>
      <c r="AP109" s="219"/>
      <c r="AQ109" s="220">
        <f t="shared" si="11"/>
        <v>3077</v>
      </c>
      <c r="AR109" s="221">
        <f t="shared" si="11"/>
        <v>1024</v>
      </c>
      <c r="AS109" s="222">
        <f t="shared" si="11"/>
        <v>0</v>
      </c>
      <c r="AT109" s="46">
        <f t="shared" si="8"/>
        <v>4101</v>
      </c>
      <c r="AU109" s="369">
        <f t="shared" si="9"/>
        <v>4101</v>
      </c>
      <c r="AV109" s="370">
        <f t="shared" si="10"/>
        <v>0</v>
      </c>
    </row>
    <row r="110" spans="1:48" ht="17.100000000000001" customHeight="1" x14ac:dyDescent="0.4">
      <c r="A110" s="223">
        <v>106</v>
      </c>
      <c r="B110" s="209" t="s">
        <v>812</v>
      </c>
      <c r="C110" s="210" t="s">
        <v>229</v>
      </c>
      <c r="D110" s="210" t="s">
        <v>317</v>
      </c>
      <c r="E110" s="210" t="s">
        <v>679</v>
      </c>
      <c r="F110" s="224">
        <v>6</v>
      </c>
      <c r="G110" s="212">
        <v>278</v>
      </c>
      <c r="H110" s="213"/>
      <c r="I110" s="214"/>
      <c r="J110" s="215">
        <v>279</v>
      </c>
      <c r="K110" s="213"/>
      <c r="L110" s="214"/>
      <c r="M110" s="215">
        <v>253</v>
      </c>
      <c r="N110" s="213"/>
      <c r="O110" s="214"/>
      <c r="P110" s="215">
        <v>270</v>
      </c>
      <c r="Q110" s="213"/>
      <c r="R110" s="214"/>
      <c r="S110" s="215">
        <v>255</v>
      </c>
      <c r="T110" s="216"/>
      <c r="U110" s="214"/>
      <c r="V110" s="215">
        <v>265</v>
      </c>
      <c r="W110" s="216"/>
      <c r="X110" s="214"/>
      <c r="Y110" s="217"/>
      <c r="Z110" s="218">
        <v>251</v>
      </c>
      <c r="AA110" s="214"/>
      <c r="AB110" s="217"/>
      <c r="AC110" s="218">
        <v>266</v>
      </c>
      <c r="AD110" s="214"/>
      <c r="AE110" s="217"/>
      <c r="AF110" s="218">
        <v>260</v>
      </c>
      <c r="AG110" s="214"/>
      <c r="AH110" s="215">
        <v>261</v>
      </c>
      <c r="AI110" s="216"/>
      <c r="AJ110" s="214"/>
      <c r="AK110" s="215">
        <v>253</v>
      </c>
      <c r="AL110" s="216"/>
      <c r="AM110" s="214"/>
      <c r="AN110" s="215">
        <v>248</v>
      </c>
      <c r="AO110" s="216"/>
      <c r="AP110" s="219"/>
      <c r="AQ110" s="220">
        <f t="shared" si="11"/>
        <v>2362</v>
      </c>
      <c r="AR110" s="221">
        <f t="shared" si="11"/>
        <v>777</v>
      </c>
      <c r="AS110" s="222">
        <f t="shared" si="11"/>
        <v>0</v>
      </c>
      <c r="AT110" s="46">
        <f t="shared" si="8"/>
        <v>3139</v>
      </c>
      <c r="AU110" s="369">
        <f t="shared" si="9"/>
        <v>3139</v>
      </c>
      <c r="AV110" s="370">
        <f t="shared" si="10"/>
        <v>0</v>
      </c>
    </row>
    <row r="111" spans="1:48" ht="17.100000000000001" customHeight="1" x14ac:dyDescent="0.4">
      <c r="A111" s="208">
        <v>107</v>
      </c>
      <c r="B111" s="209" t="s">
        <v>1052</v>
      </c>
      <c r="C111" s="210" t="s">
        <v>385</v>
      </c>
      <c r="D111" s="210" t="s">
        <v>1150</v>
      </c>
      <c r="E111" s="210" t="s">
        <v>40</v>
      </c>
      <c r="F111" s="224">
        <v>4</v>
      </c>
      <c r="G111" s="212">
        <v>0</v>
      </c>
      <c r="H111" s="213"/>
      <c r="I111" s="214"/>
      <c r="J111" s="215">
        <v>0</v>
      </c>
      <c r="K111" s="213"/>
      <c r="L111" s="214"/>
      <c r="M111" s="215">
        <v>0</v>
      </c>
      <c r="N111" s="213"/>
      <c r="O111" s="214"/>
      <c r="P111" s="215">
        <v>0</v>
      </c>
      <c r="Q111" s="213"/>
      <c r="R111" s="214"/>
      <c r="S111" s="215">
        <v>0</v>
      </c>
      <c r="T111" s="216"/>
      <c r="U111" s="214"/>
      <c r="V111" s="215">
        <v>0</v>
      </c>
      <c r="W111" s="216"/>
      <c r="X111" s="214"/>
      <c r="Y111" s="217"/>
      <c r="Z111" s="218">
        <v>0</v>
      </c>
      <c r="AA111" s="214"/>
      <c r="AB111" s="217"/>
      <c r="AC111" s="218">
        <v>0</v>
      </c>
      <c r="AD111" s="214"/>
      <c r="AE111" s="217"/>
      <c r="AF111" s="218">
        <v>0</v>
      </c>
      <c r="AG111" s="214"/>
      <c r="AH111" s="215">
        <v>0</v>
      </c>
      <c r="AI111" s="216"/>
      <c r="AJ111" s="214"/>
      <c r="AK111" s="215">
        <v>0</v>
      </c>
      <c r="AL111" s="216"/>
      <c r="AM111" s="214"/>
      <c r="AN111" s="215">
        <v>0</v>
      </c>
      <c r="AO111" s="216"/>
      <c r="AP111" s="219"/>
      <c r="AQ111" s="220">
        <f t="shared" si="11"/>
        <v>0</v>
      </c>
      <c r="AR111" s="221">
        <f t="shared" si="11"/>
        <v>0</v>
      </c>
      <c r="AS111" s="222">
        <f t="shared" si="11"/>
        <v>0</v>
      </c>
      <c r="AT111" s="46">
        <f t="shared" si="8"/>
        <v>0</v>
      </c>
      <c r="AU111" s="369">
        <f t="shared" si="9"/>
        <v>0</v>
      </c>
      <c r="AV111" s="370">
        <f t="shared" si="10"/>
        <v>0</v>
      </c>
    </row>
    <row r="112" spans="1:48" ht="17.100000000000001" customHeight="1" x14ac:dyDescent="0.4">
      <c r="A112" s="223">
        <v>108</v>
      </c>
      <c r="B112" s="209" t="s">
        <v>1053</v>
      </c>
      <c r="C112" s="210" t="s">
        <v>386</v>
      </c>
      <c r="D112" s="210" t="s">
        <v>1151</v>
      </c>
      <c r="E112" s="210" t="s">
        <v>40</v>
      </c>
      <c r="F112" s="224">
        <v>9</v>
      </c>
      <c r="G112" s="212">
        <v>372</v>
      </c>
      <c r="H112" s="213"/>
      <c r="I112" s="214"/>
      <c r="J112" s="215">
        <v>356</v>
      </c>
      <c r="K112" s="213"/>
      <c r="L112" s="214"/>
      <c r="M112" s="215">
        <v>344</v>
      </c>
      <c r="N112" s="213"/>
      <c r="O112" s="214"/>
      <c r="P112" s="215">
        <v>354</v>
      </c>
      <c r="Q112" s="213"/>
      <c r="R112" s="214"/>
      <c r="S112" s="215">
        <v>356</v>
      </c>
      <c r="T112" s="216"/>
      <c r="U112" s="214"/>
      <c r="V112" s="215">
        <v>378</v>
      </c>
      <c r="W112" s="216"/>
      <c r="X112" s="214"/>
      <c r="Y112" s="217"/>
      <c r="Z112" s="218">
        <v>366</v>
      </c>
      <c r="AA112" s="214"/>
      <c r="AB112" s="217"/>
      <c r="AC112" s="218">
        <v>374</v>
      </c>
      <c r="AD112" s="214"/>
      <c r="AE112" s="217"/>
      <c r="AF112" s="218">
        <v>429</v>
      </c>
      <c r="AG112" s="214"/>
      <c r="AH112" s="215">
        <v>412</v>
      </c>
      <c r="AI112" s="216"/>
      <c r="AJ112" s="214"/>
      <c r="AK112" s="215">
        <v>453</v>
      </c>
      <c r="AL112" s="216"/>
      <c r="AM112" s="214"/>
      <c r="AN112" s="215">
        <v>438</v>
      </c>
      <c r="AO112" s="216"/>
      <c r="AP112" s="219"/>
      <c r="AQ112" s="220">
        <f t="shared" si="11"/>
        <v>3463</v>
      </c>
      <c r="AR112" s="221">
        <f t="shared" si="11"/>
        <v>1169</v>
      </c>
      <c r="AS112" s="222">
        <f t="shared" si="11"/>
        <v>0</v>
      </c>
      <c r="AT112" s="46">
        <f t="shared" si="8"/>
        <v>4632</v>
      </c>
      <c r="AU112" s="369">
        <f t="shared" si="9"/>
        <v>4632</v>
      </c>
      <c r="AV112" s="370">
        <f t="shared" si="10"/>
        <v>0</v>
      </c>
    </row>
    <row r="113" spans="1:48" ht="17.100000000000001" customHeight="1" x14ac:dyDescent="0.4">
      <c r="A113" s="208">
        <v>109</v>
      </c>
      <c r="B113" s="209" t="s">
        <v>1054</v>
      </c>
      <c r="C113" s="210" t="s">
        <v>387</v>
      </c>
      <c r="D113" s="210" t="s">
        <v>534</v>
      </c>
      <c r="E113" s="210" t="s">
        <v>40</v>
      </c>
      <c r="F113" s="224">
        <v>4</v>
      </c>
      <c r="G113" s="212">
        <v>0</v>
      </c>
      <c r="H113" s="213"/>
      <c r="I113" s="214"/>
      <c r="J113" s="215">
        <v>0</v>
      </c>
      <c r="K113" s="213"/>
      <c r="L113" s="214"/>
      <c r="M113" s="215">
        <v>0</v>
      </c>
      <c r="N113" s="213"/>
      <c r="O113" s="214"/>
      <c r="P113" s="215">
        <v>0</v>
      </c>
      <c r="Q113" s="213"/>
      <c r="R113" s="214"/>
      <c r="S113" s="215">
        <v>1</v>
      </c>
      <c r="T113" s="216"/>
      <c r="U113" s="214"/>
      <c r="V113" s="215">
        <v>4</v>
      </c>
      <c r="W113" s="216"/>
      <c r="X113" s="214"/>
      <c r="Y113" s="217"/>
      <c r="Z113" s="218">
        <v>8</v>
      </c>
      <c r="AA113" s="214"/>
      <c r="AB113" s="217"/>
      <c r="AC113" s="218">
        <v>9</v>
      </c>
      <c r="AD113" s="214"/>
      <c r="AE113" s="217"/>
      <c r="AF113" s="218">
        <v>10</v>
      </c>
      <c r="AG113" s="214"/>
      <c r="AH113" s="215">
        <v>9</v>
      </c>
      <c r="AI113" s="216"/>
      <c r="AJ113" s="214"/>
      <c r="AK113" s="215">
        <v>9</v>
      </c>
      <c r="AL113" s="216"/>
      <c r="AM113" s="214"/>
      <c r="AN113" s="215">
        <v>10</v>
      </c>
      <c r="AO113" s="216"/>
      <c r="AP113" s="219"/>
      <c r="AQ113" s="220">
        <f t="shared" si="11"/>
        <v>33</v>
      </c>
      <c r="AR113" s="221">
        <f t="shared" si="11"/>
        <v>27</v>
      </c>
      <c r="AS113" s="222">
        <f t="shared" si="11"/>
        <v>0</v>
      </c>
      <c r="AT113" s="46">
        <f t="shared" si="8"/>
        <v>60</v>
      </c>
      <c r="AU113" s="369">
        <f t="shared" si="9"/>
        <v>60</v>
      </c>
      <c r="AV113" s="370">
        <f t="shared" si="10"/>
        <v>0</v>
      </c>
    </row>
    <row r="114" spans="1:48" ht="17.100000000000001" customHeight="1" x14ac:dyDescent="0.4">
      <c r="A114" s="223">
        <v>110</v>
      </c>
      <c r="B114" s="209" t="s">
        <v>1055</v>
      </c>
      <c r="C114" s="210" t="s">
        <v>388</v>
      </c>
      <c r="D114" s="210" t="s">
        <v>1152</v>
      </c>
      <c r="E114" s="210" t="s">
        <v>40</v>
      </c>
      <c r="F114" s="224">
        <v>4</v>
      </c>
      <c r="G114" s="212">
        <v>0</v>
      </c>
      <c r="H114" s="213"/>
      <c r="I114" s="214"/>
      <c r="J114" s="215">
        <v>0</v>
      </c>
      <c r="K114" s="213"/>
      <c r="L114" s="214"/>
      <c r="M114" s="215">
        <v>0</v>
      </c>
      <c r="N114" s="213"/>
      <c r="O114" s="214"/>
      <c r="P114" s="215">
        <v>0</v>
      </c>
      <c r="Q114" s="213"/>
      <c r="R114" s="214"/>
      <c r="S114" s="215">
        <v>0</v>
      </c>
      <c r="T114" s="216"/>
      <c r="U114" s="214"/>
      <c r="V114" s="215">
        <v>0</v>
      </c>
      <c r="W114" s="216"/>
      <c r="X114" s="214"/>
      <c r="Y114" s="217"/>
      <c r="Z114" s="218">
        <v>0</v>
      </c>
      <c r="AA114" s="214"/>
      <c r="AB114" s="217"/>
      <c r="AC114" s="218">
        <v>0</v>
      </c>
      <c r="AD114" s="214"/>
      <c r="AE114" s="217"/>
      <c r="AF114" s="218">
        <v>0</v>
      </c>
      <c r="AG114" s="214"/>
      <c r="AH114" s="215">
        <v>0</v>
      </c>
      <c r="AI114" s="216"/>
      <c r="AJ114" s="214"/>
      <c r="AK114" s="215">
        <v>0</v>
      </c>
      <c r="AL114" s="216"/>
      <c r="AM114" s="214"/>
      <c r="AN114" s="215">
        <v>0</v>
      </c>
      <c r="AO114" s="216"/>
      <c r="AP114" s="219"/>
      <c r="AQ114" s="220">
        <f t="shared" si="11"/>
        <v>0</v>
      </c>
      <c r="AR114" s="221">
        <f t="shared" si="11"/>
        <v>0</v>
      </c>
      <c r="AS114" s="222">
        <f t="shared" si="11"/>
        <v>0</v>
      </c>
      <c r="AT114" s="46">
        <f t="shared" si="8"/>
        <v>0</v>
      </c>
      <c r="AU114" s="369">
        <f t="shared" si="9"/>
        <v>0</v>
      </c>
      <c r="AV114" s="370">
        <f t="shared" si="10"/>
        <v>0</v>
      </c>
    </row>
    <row r="115" spans="1:48" ht="17.100000000000001" customHeight="1" x14ac:dyDescent="0.4">
      <c r="A115" s="208">
        <v>111</v>
      </c>
      <c r="B115" s="209" t="s">
        <v>818</v>
      </c>
      <c r="C115" s="210" t="s">
        <v>55</v>
      </c>
      <c r="D115" s="210" t="s">
        <v>1153</v>
      </c>
      <c r="E115" s="210" t="s">
        <v>679</v>
      </c>
      <c r="F115" s="224">
        <v>1</v>
      </c>
      <c r="G115" s="212">
        <v>0</v>
      </c>
      <c r="H115" s="213"/>
      <c r="I115" s="214"/>
      <c r="J115" s="215">
        <v>2</v>
      </c>
      <c r="K115" s="213"/>
      <c r="L115" s="214"/>
      <c r="M115" s="215">
        <v>4</v>
      </c>
      <c r="N115" s="213"/>
      <c r="O115" s="214"/>
      <c r="P115" s="215">
        <v>5</v>
      </c>
      <c r="Q115" s="213"/>
      <c r="R115" s="214"/>
      <c r="S115" s="215">
        <v>3</v>
      </c>
      <c r="T115" s="216"/>
      <c r="U115" s="214"/>
      <c r="V115" s="215">
        <v>6</v>
      </c>
      <c r="W115" s="216"/>
      <c r="X115" s="214"/>
      <c r="Y115" s="217"/>
      <c r="Z115" s="218">
        <v>3</v>
      </c>
      <c r="AA115" s="214"/>
      <c r="AB115" s="217"/>
      <c r="AC115" s="218">
        <v>4</v>
      </c>
      <c r="AD115" s="214"/>
      <c r="AE115" s="217"/>
      <c r="AF115" s="218">
        <v>7</v>
      </c>
      <c r="AG115" s="214"/>
      <c r="AH115" s="215">
        <v>3</v>
      </c>
      <c r="AI115" s="216"/>
      <c r="AJ115" s="214"/>
      <c r="AK115" s="215">
        <v>3</v>
      </c>
      <c r="AL115" s="216"/>
      <c r="AM115" s="214"/>
      <c r="AN115" s="215">
        <v>0</v>
      </c>
      <c r="AO115" s="216"/>
      <c r="AP115" s="219"/>
      <c r="AQ115" s="220">
        <f t="shared" si="11"/>
        <v>26</v>
      </c>
      <c r="AR115" s="221">
        <f t="shared" si="11"/>
        <v>14</v>
      </c>
      <c r="AS115" s="222">
        <f t="shared" si="11"/>
        <v>0</v>
      </c>
      <c r="AT115" s="46">
        <f t="shared" si="8"/>
        <v>40</v>
      </c>
      <c r="AU115" s="369">
        <f t="shared" si="9"/>
        <v>40</v>
      </c>
      <c r="AV115" s="370">
        <f t="shared" si="10"/>
        <v>0</v>
      </c>
    </row>
    <row r="116" spans="1:48" ht="17.100000000000001" customHeight="1" x14ac:dyDescent="0.4">
      <c r="A116" s="223">
        <v>112</v>
      </c>
      <c r="B116" s="209" t="s">
        <v>819</v>
      </c>
      <c r="C116" s="210" t="s">
        <v>230</v>
      </c>
      <c r="D116" s="210" t="s">
        <v>1154</v>
      </c>
      <c r="E116" s="210" t="s">
        <v>680</v>
      </c>
      <c r="F116" s="224">
        <v>5</v>
      </c>
      <c r="G116" s="212">
        <v>38</v>
      </c>
      <c r="H116" s="213"/>
      <c r="I116" s="214"/>
      <c r="J116" s="215">
        <v>63</v>
      </c>
      <c r="K116" s="213"/>
      <c r="L116" s="214"/>
      <c r="M116" s="215">
        <v>39</v>
      </c>
      <c r="N116" s="213"/>
      <c r="O116" s="214"/>
      <c r="P116" s="215">
        <v>119</v>
      </c>
      <c r="Q116" s="213"/>
      <c r="R116" s="214"/>
      <c r="S116" s="215">
        <v>66</v>
      </c>
      <c r="T116" s="216"/>
      <c r="U116" s="214"/>
      <c r="V116" s="215">
        <v>70</v>
      </c>
      <c r="W116" s="216"/>
      <c r="X116" s="214"/>
      <c r="Y116" s="217"/>
      <c r="Z116" s="218">
        <v>97</v>
      </c>
      <c r="AA116" s="214"/>
      <c r="AB116" s="217"/>
      <c r="AC116" s="218">
        <v>161</v>
      </c>
      <c r="AD116" s="214"/>
      <c r="AE116" s="217"/>
      <c r="AF116" s="218">
        <v>144</v>
      </c>
      <c r="AG116" s="214"/>
      <c r="AH116" s="215">
        <v>98</v>
      </c>
      <c r="AI116" s="216"/>
      <c r="AJ116" s="214"/>
      <c r="AK116" s="215">
        <v>76</v>
      </c>
      <c r="AL116" s="216"/>
      <c r="AM116" s="214"/>
      <c r="AN116" s="215">
        <v>40</v>
      </c>
      <c r="AO116" s="216"/>
      <c r="AP116" s="219"/>
      <c r="AQ116" s="220">
        <f t="shared" si="11"/>
        <v>609</v>
      </c>
      <c r="AR116" s="221">
        <f t="shared" si="11"/>
        <v>402</v>
      </c>
      <c r="AS116" s="222">
        <f t="shared" si="11"/>
        <v>0</v>
      </c>
      <c r="AT116" s="46">
        <f t="shared" si="8"/>
        <v>1011</v>
      </c>
      <c r="AU116" s="369">
        <f t="shared" si="9"/>
        <v>1011</v>
      </c>
      <c r="AV116" s="370">
        <f t="shared" si="10"/>
        <v>0</v>
      </c>
    </row>
    <row r="117" spans="1:48" ht="17.100000000000001" customHeight="1" x14ac:dyDescent="0.4">
      <c r="A117" s="208">
        <v>113</v>
      </c>
      <c r="B117" s="209" t="s">
        <v>820</v>
      </c>
      <c r="C117" s="210" t="s">
        <v>57</v>
      </c>
      <c r="D117" s="210" t="s">
        <v>1155</v>
      </c>
      <c r="E117" s="210" t="s">
        <v>679</v>
      </c>
      <c r="F117" s="211">
        <v>0.5</v>
      </c>
      <c r="G117" s="212">
        <v>0</v>
      </c>
      <c r="H117" s="213"/>
      <c r="I117" s="214"/>
      <c r="J117" s="215">
        <v>0</v>
      </c>
      <c r="K117" s="213"/>
      <c r="L117" s="214"/>
      <c r="M117" s="215">
        <v>0</v>
      </c>
      <c r="N117" s="213"/>
      <c r="O117" s="214"/>
      <c r="P117" s="215">
        <v>0</v>
      </c>
      <c r="Q117" s="213"/>
      <c r="R117" s="214"/>
      <c r="S117" s="215">
        <v>0</v>
      </c>
      <c r="T117" s="216"/>
      <c r="U117" s="214"/>
      <c r="V117" s="215">
        <v>1</v>
      </c>
      <c r="W117" s="216"/>
      <c r="X117" s="214"/>
      <c r="Y117" s="217"/>
      <c r="Z117" s="218">
        <v>0</v>
      </c>
      <c r="AA117" s="214"/>
      <c r="AB117" s="217"/>
      <c r="AC117" s="218">
        <v>1</v>
      </c>
      <c r="AD117" s="214"/>
      <c r="AE117" s="217"/>
      <c r="AF117" s="218">
        <v>3</v>
      </c>
      <c r="AG117" s="214"/>
      <c r="AH117" s="215">
        <v>0</v>
      </c>
      <c r="AI117" s="216"/>
      <c r="AJ117" s="214"/>
      <c r="AK117" s="215">
        <v>0</v>
      </c>
      <c r="AL117" s="216"/>
      <c r="AM117" s="214"/>
      <c r="AN117" s="215">
        <v>0</v>
      </c>
      <c r="AO117" s="216"/>
      <c r="AP117" s="219"/>
      <c r="AQ117" s="220">
        <f t="shared" si="11"/>
        <v>1</v>
      </c>
      <c r="AR117" s="221">
        <f t="shared" si="11"/>
        <v>4</v>
      </c>
      <c r="AS117" s="222">
        <f t="shared" si="11"/>
        <v>0</v>
      </c>
      <c r="AT117" s="46">
        <f t="shared" si="8"/>
        <v>5</v>
      </c>
      <c r="AU117" s="369">
        <f t="shared" si="9"/>
        <v>5</v>
      </c>
      <c r="AV117" s="370">
        <f t="shared" si="10"/>
        <v>0</v>
      </c>
    </row>
    <row r="118" spans="1:48" ht="17.100000000000001" customHeight="1" x14ac:dyDescent="0.4">
      <c r="A118" s="223">
        <v>114</v>
      </c>
      <c r="B118" s="209" t="s">
        <v>1169</v>
      </c>
      <c r="C118" s="210" t="s">
        <v>231</v>
      </c>
      <c r="D118" s="210" t="s">
        <v>1156</v>
      </c>
      <c r="E118" s="210" t="s">
        <v>679</v>
      </c>
      <c r="F118" s="211">
        <v>0.5</v>
      </c>
      <c r="G118" s="212">
        <v>0</v>
      </c>
      <c r="H118" s="213"/>
      <c r="I118" s="214"/>
      <c r="J118" s="215">
        <v>0</v>
      </c>
      <c r="K118" s="213"/>
      <c r="L118" s="214"/>
      <c r="M118" s="215">
        <v>0</v>
      </c>
      <c r="N118" s="213"/>
      <c r="O118" s="214"/>
      <c r="P118" s="215">
        <v>0</v>
      </c>
      <c r="Q118" s="213"/>
      <c r="R118" s="214"/>
      <c r="S118" s="215">
        <v>0</v>
      </c>
      <c r="T118" s="216"/>
      <c r="U118" s="214"/>
      <c r="V118" s="215">
        <v>0</v>
      </c>
      <c r="W118" s="216"/>
      <c r="X118" s="214"/>
      <c r="Y118" s="217"/>
      <c r="Z118" s="218">
        <v>0</v>
      </c>
      <c r="AA118" s="214"/>
      <c r="AB118" s="217"/>
      <c r="AC118" s="218">
        <v>0</v>
      </c>
      <c r="AD118" s="214"/>
      <c r="AE118" s="217"/>
      <c r="AF118" s="218">
        <v>1</v>
      </c>
      <c r="AG118" s="214"/>
      <c r="AH118" s="215">
        <v>1</v>
      </c>
      <c r="AI118" s="216"/>
      <c r="AJ118" s="214"/>
      <c r="AK118" s="215">
        <v>0</v>
      </c>
      <c r="AL118" s="216"/>
      <c r="AM118" s="214"/>
      <c r="AN118" s="215">
        <v>0</v>
      </c>
      <c r="AO118" s="216"/>
      <c r="AP118" s="219"/>
      <c r="AQ118" s="220">
        <f t="shared" si="11"/>
        <v>1</v>
      </c>
      <c r="AR118" s="221">
        <f t="shared" si="11"/>
        <v>1</v>
      </c>
      <c r="AS118" s="222">
        <f t="shared" si="11"/>
        <v>0</v>
      </c>
      <c r="AT118" s="46">
        <f t="shared" si="8"/>
        <v>2</v>
      </c>
      <c r="AU118" s="369">
        <f t="shared" si="9"/>
        <v>2</v>
      </c>
      <c r="AV118" s="370">
        <f t="shared" si="10"/>
        <v>0</v>
      </c>
    </row>
    <row r="119" spans="1:48" ht="17.100000000000001" customHeight="1" x14ac:dyDescent="0.4">
      <c r="A119" s="208">
        <v>115</v>
      </c>
      <c r="B119" s="209" t="s">
        <v>1170</v>
      </c>
      <c r="C119" s="210" t="s">
        <v>56</v>
      </c>
      <c r="D119" s="210" t="s">
        <v>49</v>
      </c>
      <c r="E119" s="210" t="s">
        <v>679</v>
      </c>
      <c r="F119" s="224">
        <v>1</v>
      </c>
      <c r="G119" s="212">
        <v>0</v>
      </c>
      <c r="H119" s="213"/>
      <c r="I119" s="214"/>
      <c r="J119" s="215">
        <v>0</v>
      </c>
      <c r="K119" s="213"/>
      <c r="L119" s="214"/>
      <c r="M119" s="215">
        <v>0</v>
      </c>
      <c r="N119" s="213"/>
      <c r="O119" s="214"/>
      <c r="P119" s="215">
        <v>0</v>
      </c>
      <c r="Q119" s="213"/>
      <c r="R119" s="214"/>
      <c r="S119" s="215">
        <v>0</v>
      </c>
      <c r="T119" s="216"/>
      <c r="U119" s="214"/>
      <c r="V119" s="215">
        <v>0</v>
      </c>
      <c r="W119" s="216"/>
      <c r="X119" s="214"/>
      <c r="Y119" s="217"/>
      <c r="Z119" s="218">
        <v>0</v>
      </c>
      <c r="AA119" s="214"/>
      <c r="AB119" s="217"/>
      <c r="AC119" s="218">
        <v>0</v>
      </c>
      <c r="AD119" s="214"/>
      <c r="AE119" s="217"/>
      <c r="AF119" s="218">
        <v>2</v>
      </c>
      <c r="AG119" s="214"/>
      <c r="AH119" s="215">
        <v>0</v>
      </c>
      <c r="AI119" s="216"/>
      <c r="AJ119" s="214"/>
      <c r="AK119" s="215">
        <v>0</v>
      </c>
      <c r="AL119" s="216"/>
      <c r="AM119" s="214"/>
      <c r="AN119" s="215">
        <v>0</v>
      </c>
      <c r="AO119" s="216"/>
      <c r="AP119" s="219"/>
      <c r="AQ119" s="220">
        <f t="shared" ref="AQ119:AS134" si="12">G119+J119+M119+P119+S119+V119+Y119+AB119+AE119+AH119+AK119+AN119</f>
        <v>0</v>
      </c>
      <c r="AR119" s="221">
        <f t="shared" si="12"/>
        <v>2</v>
      </c>
      <c r="AS119" s="222">
        <f t="shared" si="12"/>
        <v>0</v>
      </c>
      <c r="AT119" s="46">
        <f t="shared" si="8"/>
        <v>2</v>
      </c>
      <c r="AU119" s="369">
        <f t="shared" si="9"/>
        <v>2</v>
      </c>
      <c r="AV119" s="370">
        <f t="shared" si="10"/>
        <v>0</v>
      </c>
    </row>
    <row r="120" spans="1:48" ht="17.100000000000001" customHeight="1" x14ac:dyDescent="0.4">
      <c r="A120" s="223">
        <v>116</v>
      </c>
      <c r="B120" s="209" t="s">
        <v>1171</v>
      </c>
      <c r="C120" s="210" t="s">
        <v>232</v>
      </c>
      <c r="D120" s="210" t="s">
        <v>1165</v>
      </c>
      <c r="E120" s="210" t="s">
        <v>679</v>
      </c>
      <c r="F120" s="224">
        <v>1</v>
      </c>
      <c r="G120" s="212">
        <v>0</v>
      </c>
      <c r="H120" s="213"/>
      <c r="I120" s="214"/>
      <c r="J120" s="215">
        <v>0</v>
      </c>
      <c r="K120" s="213"/>
      <c r="L120" s="214"/>
      <c r="M120" s="215">
        <v>0</v>
      </c>
      <c r="N120" s="213"/>
      <c r="O120" s="214"/>
      <c r="P120" s="215">
        <v>0</v>
      </c>
      <c r="Q120" s="213"/>
      <c r="R120" s="214"/>
      <c r="S120" s="215">
        <v>0</v>
      </c>
      <c r="T120" s="216"/>
      <c r="U120" s="214"/>
      <c r="V120" s="215">
        <v>1</v>
      </c>
      <c r="W120" s="216"/>
      <c r="X120" s="214"/>
      <c r="Y120" s="217"/>
      <c r="Z120" s="218">
        <v>1</v>
      </c>
      <c r="AA120" s="214"/>
      <c r="AB120" s="217"/>
      <c r="AC120" s="218">
        <v>1</v>
      </c>
      <c r="AD120" s="214"/>
      <c r="AE120" s="217"/>
      <c r="AF120" s="218">
        <v>4</v>
      </c>
      <c r="AG120" s="214"/>
      <c r="AH120" s="215">
        <v>0</v>
      </c>
      <c r="AI120" s="216"/>
      <c r="AJ120" s="214"/>
      <c r="AK120" s="215">
        <v>1</v>
      </c>
      <c r="AL120" s="216"/>
      <c r="AM120" s="214"/>
      <c r="AN120" s="215">
        <v>0</v>
      </c>
      <c r="AO120" s="216"/>
      <c r="AP120" s="219"/>
      <c r="AQ120" s="220">
        <f t="shared" si="12"/>
        <v>2</v>
      </c>
      <c r="AR120" s="221">
        <f t="shared" si="12"/>
        <v>6</v>
      </c>
      <c r="AS120" s="222">
        <f t="shared" si="12"/>
        <v>0</v>
      </c>
      <c r="AT120" s="46">
        <f t="shared" si="8"/>
        <v>8</v>
      </c>
      <c r="AU120" s="369">
        <f t="shared" si="9"/>
        <v>8</v>
      </c>
      <c r="AV120" s="370">
        <f t="shared" si="10"/>
        <v>0</v>
      </c>
    </row>
    <row r="121" spans="1:48" ht="17.100000000000001" customHeight="1" x14ac:dyDescent="0.4">
      <c r="A121" s="208">
        <v>117</v>
      </c>
      <c r="B121" s="209" t="s">
        <v>1172</v>
      </c>
      <c r="C121" s="210" t="s">
        <v>233</v>
      </c>
      <c r="D121" s="210" t="s">
        <v>1166</v>
      </c>
      <c r="E121" s="210" t="s">
        <v>679</v>
      </c>
      <c r="F121" s="211">
        <v>0.5</v>
      </c>
      <c r="G121" s="212">
        <v>0</v>
      </c>
      <c r="H121" s="213"/>
      <c r="I121" s="214"/>
      <c r="J121" s="215">
        <v>0</v>
      </c>
      <c r="K121" s="213"/>
      <c r="L121" s="214"/>
      <c r="M121" s="215">
        <v>0</v>
      </c>
      <c r="N121" s="213"/>
      <c r="O121" s="214"/>
      <c r="P121" s="215">
        <v>0</v>
      </c>
      <c r="Q121" s="213"/>
      <c r="R121" s="214"/>
      <c r="S121" s="215">
        <v>0</v>
      </c>
      <c r="T121" s="216"/>
      <c r="U121" s="214"/>
      <c r="V121" s="215">
        <v>1</v>
      </c>
      <c r="W121" s="216"/>
      <c r="X121" s="214"/>
      <c r="Y121" s="217"/>
      <c r="Z121" s="218">
        <v>1</v>
      </c>
      <c r="AA121" s="214"/>
      <c r="AB121" s="217"/>
      <c r="AC121" s="218">
        <v>2</v>
      </c>
      <c r="AD121" s="214"/>
      <c r="AE121" s="217"/>
      <c r="AF121" s="218">
        <v>4</v>
      </c>
      <c r="AG121" s="214"/>
      <c r="AH121" s="215">
        <v>1</v>
      </c>
      <c r="AI121" s="216"/>
      <c r="AJ121" s="214"/>
      <c r="AK121" s="215">
        <v>1</v>
      </c>
      <c r="AL121" s="216"/>
      <c r="AM121" s="214"/>
      <c r="AN121" s="215">
        <v>0</v>
      </c>
      <c r="AO121" s="216"/>
      <c r="AP121" s="219"/>
      <c r="AQ121" s="220">
        <f t="shared" si="12"/>
        <v>3</v>
      </c>
      <c r="AR121" s="221">
        <f t="shared" si="12"/>
        <v>7</v>
      </c>
      <c r="AS121" s="222">
        <f t="shared" si="12"/>
        <v>0</v>
      </c>
      <c r="AT121" s="46">
        <f t="shared" si="8"/>
        <v>10</v>
      </c>
      <c r="AU121" s="369">
        <f t="shared" si="9"/>
        <v>10</v>
      </c>
      <c r="AV121" s="370">
        <f t="shared" si="10"/>
        <v>0</v>
      </c>
    </row>
    <row r="122" spans="1:48" ht="17.100000000000001" customHeight="1" x14ac:dyDescent="0.4">
      <c r="A122" s="223">
        <v>118</v>
      </c>
      <c r="B122" s="209" t="s">
        <v>1173</v>
      </c>
      <c r="C122" s="210" t="s">
        <v>234</v>
      </c>
      <c r="D122" s="210" t="s">
        <v>1167</v>
      </c>
      <c r="E122" s="210" t="s">
        <v>680</v>
      </c>
      <c r="F122" s="224">
        <v>8</v>
      </c>
      <c r="G122" s="212">
        <v>37</v>
      </c>
      <c r="H122" s="213"/>
      <c r="I122" s="214"/>
      <c r="J122" s="215">
        <v>187</v>
      </c>
      <c r="K122" s="213"/>
      <c r="L122" s="214"/>
      <c r="M122" s="215">
        <v>129</v>
      </c>
      <c r="N122" s="213"/>
      <c r="O122" s="214"/>
      <c r="P122" s="215">
        <v>359</v>
      </c>
      <c r="Q122" s="213"/>
      <c r="R122" s="214"/>
      <c r="S122" s="215">
        <v>235</v>
      </c>
      <c r="T122" s="216"/>
      <c r="U122" s="214"/>
      <c r="V122" s="215">
        <v>229</v>
      </c>
      <c r="W122" s="216"/>
      <c r="X122" s="214"/>
      <c r="Y122" s="217"/>
      <c r="Z122" s="218">
        <v>373</v>
      </c>
      <c r="AA122" s="214"/>
      <c r="AB122" s="217"/>
      <c r="AC122" s="218">
        <v>539</v>
      </c>
      <c r="AD122" s="214"/>
      <c r="AE122" s="217"/>
      <c r="AF122" s="218">
        <v>586</v>
      </c>
      <c r="AG122" s="214"/>
      <c r="AH122" s="215">
        <v>115</v>
      </c>
      <c r="AI122" s="216"/>
      <c r="AJ122" s="214"/>
      <c r="AK122" s="215">
        <v>197</v>
      </c>
      <c r="AL122" s="216"/>
      <c r="AM122" s="214"/>
      <c r="AN122" s="215">
        <v>36</v>
      </c>
      <c r="AO122" s="216"/>
      <c r="AP122" s="219"/>
      <c r="AQ122" s="220">
        <f t="shared" si="12"/>
        <v>1524</v>
      </c>
      <c r="AR122" s="221">
        <f t="shared" si="12"/>
        <v>1498</v>
      </c>
      <c r="AS122" s="222">
        <f t="shared" si="12"/>
        <v>0</v>
      </c>
      <c r="AT122" s="46">
        <f t="shared" si="8"/>
        <v>3022</v>
      </c>
      <c r="AU122" s="369">
        <f t="shared" si="9"/>
        <v>3022</v>
      </c>
      <c r="AV122" s="370">
        <f t="shared" si="10"/>
        <v>0</v>
      </c>
    </row>
    <row r="123" spans="1:48" ht="17.100000000000001" customHeight="1" x14ac:dyDescent="0.4">
      <c r="A123" s="223">
        <v>119</v>
      </c>
      <c r="B123" s="209" t="s">
        <v>1067</v>
      </c>
      <c r="C123" s="210" t="s">
        <v>235</v>
      </c>
      <c r="D123" s="210" t="s">
        <v>1164</v>
      </c>
      <c r="E123" s="210" t="s">
        <v>680</v>
      </c>
      <c r="F123" s="224">
        <v>26</v>
      </c>
      <c r="G123" s="212">
        <v>193</v>
      </c>
      <c r="H123" s="213"/>
      <c r="I123" s="214"/>
      <c r="J123" s="215">
        <v>141</v>
      </c>
      <c r="K123" s="213"/>
      <c r="L123" s="214"/>
      <c r="M123" s="215">
        <v>214</v>
      </c>
      <c r="N123" s="213"/>
      <c r="O123" s="214"/>
      <c r="P123" s="371">
        <v>491</v>
      </c>
      <c r="Q123" s="213"/>
      <c r="R123" s="214"/>
      <c r="S123" s="215">
        <v>456</v>
      </c>
      <c r="T123" s="216"/>
      <c r="U123" s="214"/>
      <c r="V123" s="215">
        <v>575</v>
      </c>
      <c r="W123" s="216"/>
      <c r="X123" s="214"/>
      <c r="Y123" s="217"/>
      <c r="Z123" s="218">
        <v>652</v>
      </c>
      <c r="AA123" s="214"/>
      <c r="AB123" s="217"/>
      <c r="AC123" s="218">
        <v>774</v>
      </c>
      <c r="AD123" s="214"/>
      <c r="AE123" s="217"/>
      <c r="AF123" s="218">
        <v>1077</v>
      </c>
      <c r="AG123" s="214"/>
      <c r="AH123" s="215">
        <v>250</v>
      </c>
      <c r="AI123" s="216"/>
      <c r="AJ123" s="214"/>
      <c r="AK123" s="215">
        <v>345</v>
      </c>
      <c r="AL123" s="216"/>
      <c r="AM123" s="214"/>
      <c r="AN123" s="215">
        <v>136</v>
      </c>
      <c r="AO123" s="216"/>
      <c r="AP123" s="219"/>
      <c r="AQ123" s="220">
        <f t="shared" si="12"/>
        <v>2801</v>
      </c>
      <c r="AR123" s="221">
        <f t="shared" si="12"/>
        <v>2503</v>
      </c>
      <c r="AS123" s="222">
        <f t="shared" si="12"/>
        <v>0</v>
      </c>
      <c r="AT123" s="46">
        <f t="shared" si="8"/>
        <v>5304</v>
      </c>
      <c r="AU123" s="369">
        <f t="shared" si="9"/>
        <v>5304</v>
      </c>
      <c r="AV123" s="370">
        <f t="shared" si="10"/>
        <v>0</v>
      </c>
    </row>
    <row r="124" spans="1:48" ht="17.100000000000001" customHeight="1" x14ac:dyDescent="0.4">
      <c r="A124" s="208">
        <v>120</v>
      </c>
      <c r="B124" s="209" t="s">
        <v>1068</v>
      </c>
      <c r="C124" s="210" t="s">
        <v>389</v>
      </c>
      <c r="D124" s="210" t="s">
        <v>535</v>
      </c>
      <c r="E124" s="210" t="s">
        <v>40</v>
      </c>
      <c r="F124" s="224">
        <v>4</v>
      </c>
      <c r="G124" s="212">
        <v>18</v>
      </c>
      <c r="H124" s="213"/>
      <c r="I124" s="214"/>
      <c r="J124" s="215">
        <v>22</v>
      </c>
      <c r="K124" s="213"/>
      <c r="L124" s="214"/>
      <c r="M124" s="215">
        <v>15</v>
      </c>
      <c r="N124" s="213"/>
      <c r="O124" s="214"/>
      <c r="P124" s="215">
        <v>11</v>
      </c>
      <c r="Q124" s="213"/>
      <c r="R124" s="214"/>
      <c r="S124" s="215">
        <v>6</v>
      </c>
      <c r="T124" s="216"/>
      <c r="U124" s="214"/>
      <c r="V124" s="215">
        <v>5</v>
      </c>
      <c r="W124" s="216"/>
      <c r="X124" s="214"/>
      <c r="Y124" s="217"/>
      <c r="Z124" s="218">
        <v>5</v>
      </c>
      <c r="AA124" s="214"/>
      <c r="AB124" s="217"/>
      <c r="AC124" s="218">
        <v>6</v>
      </c>
      <c r="AD124" s="214"/>
      <c r="AE124" s="217"/>
      <c r="AF124" s="218">
        <v>6</v>
      </c>
      <c r="AG124" s="214"/>
      <c r="AH124" s="215">
        <v>5</v>
      </c>
      <c r="AI124" s="216"/>
      <c r="AJ124" s="214"/>
      <c r="AK124" s="215">
        <v>6</v>
      </c>
      <c r="AL124" s="216"/>
      <c r="AM124" s="214"/>
      <c r="AN124" s="215">
        <v>9</v>
      </c>
      <c r="AO124" s="216"/>
      <c r="AP124" s="219"/>
      <c r="AQ124" s="220">
        <f t="shared" si="12"/>
        <v>97</v>
      </c>
      <c r="AR124" s="221">
        <f t="shared" si="12"/>
        <v>17</v>
      </c>
      <c r="AS124" s="222">
        <f t="shared" si="12"/>
        <v>0</v>
      </c>
      <c r="AT124" s="46">
        <f t="shared" si="8"/>
        <v>114</v>
      </c>
      <c r="AU124" s="369">
        <f t="shared" si="9"/>
        <v>114</v>
      </c>
      <c r="AV124" s="370">
        <f t="shared" si="10"/>
        <v>0</v>
      </c>
    </row>
    <row r="125" spans="1:48" ht="17.100000000000001" customHeight="1" x14ac:dyDescent="0.4">
      <c r="A125" s="223">
        <v>121</v>
      </c>
      <c r="B125" s="209" t="s">
        <v>828</v>
      </c>
      <c r="C125" s="210" t="s">
        <v>390</v>
      </c>
      <c r="D125" s="210" t="s">
        <v>536</v>
      </c>
      <c r="E125" s="210" t="s">
        <v>40</v>
      </c>
      <c r="F125" s="224">
        <v>6</v>
      </c>
      <c r="G125" s="212">
        <v>21</v>
      </c>
      <c r="H125" s="213"/>
      <c r="I125" s="214"/>
      <c r="J125" s="215">
        <v>20</v>
      </c>
      <c r="K125" s="213"/>
      <c r="L125" s="214"/>
      <c r="M125" s="215">
        <v>18</v>
      </c>
      <c r="N125" s="213"/>
      <c r="O125" s="214"/>
      <c r="P125" s="215">
        <v>18</v>
      </c>
      <c r="Q125" s="213"/>
      <c r="R125" s="214"/>
      <c r="S125" s="215">
        <v>15</v>
      </c>
      <c r="T125" s="216"/>
      <c r="U125" s="214"/>
      <c r="V125" s="215">
        <v>14</v>
      </c>
      <c r="W125" s="216"/>
      <c r="X125" s="214"/>
      <c r="Y125" s="217"/>
      <c r="Z125" s="218">
        <v>25</v>
      </c>
      <c r="AA125" s="214"/>
      <c r="AB125" s="217"/>
      <c r="AC125" s="218">
        <v>26</v>
      </c>
      <c r="AD125" s="214"/>
      <c r="AE125" s="217"/>
      <c r="AF125" s="218">
        <v>28</v>
      </c>
      <c r="AG125" s="214"/>
      <c r="AH125" s="215">
        <v>37</v>
      </c>
      <c r="AI125" s="216"/>
      <c r="AJ125" s="214"/>
      <c r="AK125" s="215">
        <v>29</v>
      </c>
      <c r="AL125" s="216"/>
      <c r="AM125" s="214"/>
      <c r="AN125" s="215">
        <v>25</v>
      </c>
      <c r="AO125" s="216"/>
      <c r="AP125" s="219"/>
      <c r="AQ125" s="220">
        <f t="shared" si="12"/>
        <v>197</v>
      </c>
      <c r="AR125" s="221">
        <f t="shared" si="12"/>
        <v>79</v>
      </c>
      <c r="AS125" s="222">
        <f t="shared" si="12"/>
        <v>0</v>
      </c>
      <c r="AT125" s="46">
        <f t="shared" si="8"/>
        <v>276</v>
      </c>
      <c r="AU125" s="369">
        <f t="shared" si="9"/>
        <v>276</v>
      </c>
      <c r="AV125" s="370">
        <f t="shared" si="10"/>
        <v>0</v>
      </c>
    </row>
    <row r="126" spans="1:48" ht="17.100000000000001" customHeight="1" x14ac:dyDescent="0.4">
      <c r="A126" s="208">
        <v>122</v>
      </c>
      <c r="B126" s="209" t="s">
        <v>829</v>
      </c>
      <c r="C126" s="210" t="s">
        <v>391</v>
      </c>
      <c r="D126" s="210" t="s">
        <v>537</v>
      </c>
      <c r="E126" s="210" t="s">
        <v>40</v>
      </c>
      <c r="F126" s="224">
        <v>4</v>
      </c>
      <c r="G126" s="212">
        <v>22</v>
      </c>
      <c r="H126" s="213"/>
      <c r="I126" s="214"/>
      <c r="J126" s="215">
        <v>30</v>
      </c>
      <c r="K126" s="213"/>
      <c r="L126" s="214"/>
      <c r="M126" s="215">
        <v>25</v>
      </c>
      <c r="N126" s="213"/>
      <c r="O126" s="214"/>
      <c r="P126" s="215">
        <v>23</v>
      </c>
      <c r="Q126" s="213"/>
      <c r="R126" s="214"/>
      <c r="S126" s="215">
        <v>17</v>
      </c>
      <c r="T126" s="216"/>
      <c r="U126" s="214"/>
      <c r="V126" s="215">
        <v>20</v>
      </c>
      <c r="W126" s="216"/>
      <c r="X126" s="214"/>
      <c r="Y126" s="217"/>
      <c r="Z126" s="218">
        <v>23</v>
      </c>
      <c r="AA126" s="214"/>
      <c r="AB126" s="217"/>
      <c r="AC126" s="218">
        <v>24</v>
      </c>
      <c r="AD126" s="214"/>
      <c r="AE126" s="217"/>
      <c r="AF126" s="218">
        <v>24</v>
      </c>
      <c r="AG126" s="214"/>
      <c r="AH126" s="215">
        <v>23</v>
      </c>
      <c r="AI126" s="216"/>
      <c r="AJ126" s="214"/>
      <c r="AK126" s="215">
        <v>25</v>
      </c>
      <c r="AL126" s="216"/>
      <c r="AM126" s="214"/>
      <c r="AN126" s="215">
        <v>24</v>
      </c>
      <c r="AO126" s="216"/>
      <c r="AP126" s="219"/>
      <c r="AQ126" s="220">
        <f t="shared" si="12"/>
        <v>209</v>
      </c>
      <c r="AR126" s="221">
        <f t="shared" si="12"/>
        <v>71</v>
      </c>
      <c r="AS126" s="222">
        <f t="shared" si="12"/>
        <v>0</v>
      </c>
      <c r="AT126" s="46">
        <f t="shared" si="8"/>
        <v>280</v>
      </c>
      <c r="AU126" s="369">
        <f t="shared" si="9"/>
        <v>280</v>
      </c>
      <c r="AV126" s="370">
        <f t="shared" si="10"/>
        <v>0</v>
      </c>
    </row>
    <row r="127" spans="1:48" ht="17.100000000000001" customHeight="1" x14ac:dyDescent="0.4">
      <c r="A127" s="223">
        <v>123</v>
      </c>
      <c r="B127" s="209" t="s">
        <v>830</v>
      </c>
      <c r="C127" s="210" t="s">
        <v>392</v>
      </c>
      <c r="D127" s="210" t="s">
        <v>538</v>
      </c>
      <c r="E127" s="210" t="s">
        <v>40</v>
      </c>
      <c r="F127" s="224">
        <v>2</v>
      </c>
      <c r="G127" s="212">
        <v>30</v>
      </c>
      <c r="H127" s="213"/>
      <c r="I127" s="214"/>
      <c r="J127" s="215">
        <v>29</v>
      </c>
      <c r="K127" s="213"/>
      <c r="L127" s="214"/>
      <c r="M127" s="215">
        <v>27</v>
      </c>
      <c r="N127" s="213"/>
      <c r="O127" s="214"/>
      <c r="P127" s="215">
        <v>29</v>
      </c>
      <c r="Q127" s="213"/>
      <c r="R127" s="214"/>
      <c r="S127" s="215">
        <v>29</v>
      </c>
      <c r="T127" s="216"/>
      <c r="U127" s="214"/>
      <c r="V127" s="215">
        <v>29</v>
      </c>
      <c r="W127" s="216"/>
      <c r="X127" s="214"/>
      <c r="Y127" s="217"/>
      <c r="Z127" s="218">
        <v>28</v>
      </c>
      <c r="AA127" s="214"/>
      <c r="AB127" s="217"/>
      <c r="AC127" s="218">
        <v>30</v>
      </c>
      <c r="AD127" s="214"/>
      <c r="AE127" s="217"/>
      <c r="AF127" s="218">
        <v>27</v>
      </c>
      <c r="AG127" s="214"/>
      <c r="AH127" s="215">
        <v>28</v>
      </c>
      <c r="AI127" s="216"/>
      <c r="AJ127" s="214"/>
      <c r="AK127" s="215">
        <v>29</v>
      </c>
      <c r="AL127" s="216"/>
      <c r="AM127" s="214"/>
      <c r="AN127" s="215">
        <v>28</v>
      </c>
      <c r="AO127" s="216"/>
      <c r="AP127" s="219"/>
      <c r="AQ127" s="220">
        <f>G127+J127+M127+P127+S127+V127+Y127+AB127+AE127+AH127+AK127+AN127</f>
        <v>258</v>
      </c>
      <c r="AR127" s="221">
        <f t="shared" si="12"/>
        <v>85</v>
      </c>
      <c r="AS127" s="222">
        <f t="shared" si="12"/>
        <v>0</v>
      </c>
      <c r="AT127" s="46">
        <f t="shared" si="8"/>
        <v>343</v>
      </c>
      <c r="AU127" s="369">
        <f t="shared" si="9"/>
        <v>343</v>
      </c>
      <c r="AV127" s="370">
        <f t="shared" si="10"/>
        <v>0</v>
      </c>
    </row>
    <row r="128" spans="1:48" ht="17.100000000000001" customHeight="1" x14ac:dyDescent="0.4">
      <c r="A128" s="307">
        <v>124</v>
      </c>
      <c r="B128" s="308" t="s">
        <v>831</v>
      </c>
      <c r="C128" s="309" t="s">
        <v>393</v>
      </c>
      <c r="D128" s="309" t="s">
        <v>539</v>
      </c>
      <c r="E128" s="309" t="s">
        <v>40</v>
      </c>
      <c r="F128" s="361">
        <v>6</v>
      </c>
      <c r="G128" s="310">
        <v>29</v>
      </c>
      <c r="H128" s="311"/>
      <c r="I128" s="312"/>
      <c r="J128" s="313">
        <v>29</v>
      </c>
      <c r="K128" s="311"/>
      <c r="L128" s="312"/>
      <c r="M128" s="313">
        <v>28</v>
      </c>
      <c r="N128" s="311"/>
      <c r="O128" s="312"/>
      <c r="P128" s="313">
        <v>29</v>
      </c>
      <c r="Q128" s="311"/>
      <c r="R128" s="312"/>
      <c r="S128" s="313">
        <v>29</v>
      </c>
      <c r="T128" s="314"/>
      <c r="U128" s="312"/>
      <c r="V128" s="313">
        <v>28</v>
      </c>
      <c r="W128" s="314"/>
      <c r="X128" s="312"/>
      <c r="Y128" s="315"/>
      <c r="Z128" s="316">
        <v>28</v>
      </c>
      <c r="AA128" s="312"/>
      <c r="AB128" s="315"/>
      <c r="AC128" s="316">
        <v>28</v>
      </c>
      <c r="AD128" s="312"/>
      <c r="AE128" s="315"/>
      <c r="AF128" s="316">
        <v>33</v>
      </c>
      <c r="AG128" s="312"/>
      <c r="AH128" s="313">
        <v>30</v>
      </c>
      <c r="AI128" s="314"/>
      <c r="AJ128" s="312"/>
      <c r="AK128" s="313">
        <v>28</v>
      </c>
      <c r="AL128" s="314"/>
      <c r="AM128" s="312"/>
      <c r="AN128" s="313">
        <v>27</v>
      </c>
      <c r="AO128" s="314"/>
      <c r="AP128" s="317"/>
      <c r="AQ128" s="318">
        <f t="shared" ref="AQ128:AQ191" si="13">G128+J128+M128+P128+S128+V128+Y128+AB128+AE128+AH128+AK128+AN128</f>
        <v>257</v>
      </c>
      <c r="AR128" s="319">
        <f t="shared" si="12"/>
        <v>89</v>
      </c>
      <c r="AS128" s="320">
        <f t="shared" si="12"/>
        <v>0</v>
      </c>
      <c r="AT128" s="46">
        <f t="shared" si="8"/>
        <v>346</v>
      </c>
      <c r="AU128" s="369">
        <f t="shared" si="9"/>
        <v>346</v>
      </c>
      <c r="AV128" s="370">
        <f t="shared" si="10"/>
        <v>0</v>
      </c>
    </row>
    <row r="129" spans="1:48" ht="17.100000000000001" customHeight="1" x14ac:dyDescent="0.4">
      <c r="A129" s="208">
        <v>125</v>
      </c>
      <c r="B129" s="209" t="s">
        <v>832</v>
      </c>
      <c r="C129" s="210" t="s">
        <v>394</v>
      </c>
      <c r="D129" s="210" t="s">
        <v>540</v>
      </c>
      <c r="E129" s="210" t="s">
        <v>40</v>
      </c>
      <c r="F129" s="224">
        <v>4</v>
      </c>
      <c r="G129" s="212">
        <v>5</v>
      </c>
      <c r="H129" s="213"/>
      <c r="I129" s="214"/>
      <c r="J129" s="215">
        <v>5</v>
      </c>
      <c r="K129" s="213"/>
      <c r="L129" s="214"/>
      <c r="M129" s="215">
        <v>4</v>
      </c>
      <c r="N129" s="213"/>
      <c r="O129" s="214"/>
      <c r="P129" s="215">
        <v>5</v>
      </c>
      <c r="Q129" s="213"/>
      <c r="R129" s="214"/>
      <c r="S129" s="215">
        <v>4</v>
      </c>
      <c r="T129" s="216"/>
      <c r="U129" s="214"/>
      <c r="V129" s="215">
        <v>4</v>
      </c>
      <c r="W129" s="216"/>
      <c r="X129" s="214"/>
      <c r="Y129" s="217"/>
      <c r="Z129" s="218">
        <v>3</v>
      </c>
      <c r="AA129" s="214"/>
      <c r="AB129" s="217"/>
      <c r="AC129" s="218">
        <v>3</v>
      </c>
      <c r="AD129" s="214"/>
      <c r="AE129" s="217"/>
      <c r="AF129" s="218">
        <v>2</v>
      </c>
      <c r="AG129" s="214"/>
      <c r="AH129" s="215">
        <v>3</v>
      </c>
      <c r="AI129" s="216"/>
      <c r="AJ129" s="214"/>
      <c r="AK129" s="215">
        <v>4</v>
      </c>
      <c r="AL129" s="216"/>
      <c r="AM129" s="214"/>
      <c r="AN129" s="215">
        <v>5</v>
      </c>
      <c r="AO129" s="216"/>
      <c r="AP129" s="219"/>
      <c r="AQ129" s="220">
        <f t="shared" si="13"/>
        <v>39</v>
      </c>
      <c r="AR129" s="221">
        <f t="shared" si="12"/>
        <v>8</v>
      </c>
      <c r="AS129" s="222">
        <f t="shared" si="12"/>
        <v>0</v>
      </c>
      <c r="AT129" s="46">
        <f t="shared" si="8"/>
        <v>47</v>
      </c>
      <c r="AU129" s="369">
        <f t="shared" si="9"/>
        <v>47</v>
      </c>
      <c r="AV129" s="370">
        <f t="shared" si="10"/>
        <v>0</v>
      </c>
    </row>
    <row r="130" spans="1:48" ht="17.100000000000001" customHeight="1" x14ac:dyDescent="0.4">
      <c r="A130" s="223">
        <v>126</v>
      </c>
      <c r="B130" s="209" t="s">
        <v>833</v>
      </c>
      <c r="C130" s="210" t="s">
        <v>395</v>
      </c>
      <c r="D130" s="210" t="s">
        <v>541</v>
      </c>
      <c r="E130" s="210" t="s">
        <v>40</v>
      </c>
      <c r="F130" s="224">
        <v>9</v>
      </c>
      <c r="G130" s="212">
        <v>12</v>
      </c>
      <c r="H130" s="213"/>
      <c r="I130" s="214"/>
      <c r="J130" s="215">
        <v>12</v>
      </c>
      <c r="K130" s="213"/>
      <c r="L130" s="214"/>
      <c r="M130" s="215">
        <v>10</v>
      </c>
      <c r="N130" s="213"/>
      <c r="O130" s="214"/>
      <c r="P130" s="215">
        <v>12</v>
      </c>
      <c r="Q130" s="213"/>
      <c r="R130" s="214"/>
      <c r="S130" s="215">
        <v>11</v>
      </c>
      <c r="T130" s="216"/>
      <c r="U130" s="214"/>
      <c r="V130" s="215">
        <v>11</v>
      </c>
      <c r="W130" s="216"/>
      <c r="X130" s="214"/>
      <c r="Y130" s="217"/>
      <c r="Z130" s="218">
        <v>11</v>
      </c>
      <c r="AA130" s="214"/>
      <c r="AB130" s="217"/>
      <c r="AC130" s="218">
        <v>12</v>
      </c>
      <c r="AD130" s="214"/>
      <c r="AE130" s="217"/>
      <c r="AF130" s="218">
        <v>12</v>
      </c>
      <c r="AG130" s="214"/>
      <c r="AH130" s="215">
        <v>12</v>
      </c>
      <c r="AI130" s="216"/>
      <c r="AJ130" s="214"/>
      <c r="AK130" s="215">
        <v>12</v>
      </c>
      <c r="AL130" s="216"/>
      <c r="AM130" s="214"/>
      <c r="AN130" s="215">
        <v>12</v>
      </c>
      <c r="AO130" s="216"/>
      <c r="AP130" s="219"/>
      <c r="AQ130" s="220">
        <f t="shared" si="13"/>
        <v>104</v>
      </c>
      <c r="AR130" s="221">
        <f t="shared" si="12"/>
        <v>35</v>
      </c>
      <c r="AS130" s="222">
        <f t="shared" si="12"/>
        <v>0</v>
      </c>
      <c r="AT130" s="46">
        <f t="shared" si="8"/>
        <v>139</v>
      </c>
      <c r="AU130" s="369">
        <f t="shared" si="9"/>
        <v>139</v>
      </c>
      <c r="AV130" s="370">
        <f t="shared" si="10"/>
        <v>0</v>
      </c>
    </row>
    <row r="131" spans="1:48" ht="17.100000000000001" customHeight="1" x14ac:dyDescent="0.4">
      <c r="A131" s="208">
        <v>127</v>
      </c>
      <c r="B131" s="209" t="s">
        <v>834</v>
      </c>
      <c r="C131" s="210" t="s">
        <v>396</v>
      </c>
      <c r="D131" s="210" t="s">
        <v>542</v>
      </c>
      <c r="E131" s="210" t="s">
        <v>40</v>
      </c>
      <c r="F131" s="224">
        <v>13</v>
      </c>
      <c r="G131" s="212">
        <v>99</v>
      </c>
      <c r="H131" s="213"/>
      <c r="I131" s="214"/>
      <c r="J131" s="215">
        <v>95</v>
      </c>
      <c r="K131" s="213"/>
      <c r="L131" s="214"/>
      <c r="M131" s="215">
        <v>90</v>
      </c>
      <c r="N131" s="213"/>
      <c r="O131" s="214"/>
      <c r="P131" s="215">
        <v>100</v>
      </c>
      <c r="Q131" s="213"/>
      <c r="R131" s="214"/>
      <c r="S131" s="215">
        <v>99</v>
      </c>
      <c r="T131" s="216"/>
      <c r="U131" s="214"/>
      <c r="V131" s="215">
        <v>102</v>
      </c>
      <c r="W131" s="216"/>
      <c r="X131" s="214"/>
      <c r="Y131" s="217"/>
      <c r="Z131" s="218">
        <v>98</v>
      </c>
      <c r="AA131" s="214"/>
      <c r="AB131" s="217"/>
      <c r="AC131" s="218">
        <v>99</v>
      </c>
      <c r="AD131" s="214"/>
      <c r="AE131" s="217"/>
      <c r="AF131" s="218">
        <v>95</v>
      </c>
      <c r="AG131" s="214"/>
      <c r="AH131" s="215">
        <v>92</v>
      </c>
      <c r="AI131" s="216"/>
      <c r="AJ131" s="214"/>
      <c r="AK131" s="215">
        <v>93</v>
      </c>
      <c r="AL131" s="216"/>
      <c r="AM131" s="214"/>
      <c r="AN131" s="215">
        <v>95</v>
      </c>
      <c r="AO131" s="216"/>
      <c r="AP131" s="219"/>
      <c r="AQ131" s="220">
        <f t="shared" si="13"/>
        <v>865</v>
      </c>
      <c r="AR131" s="221">
        <f t="shared" si="12"/>
        <v>292</v>
      </c>
      <c r="AS131" s="222">
        <f t="shared" si="12"/>
        <v>0</v>
      </c>
      <c r="AT131" s="46">
        <f t="shared" si="8"/>
        <v>1157</v>
      </c>
      <c r="AU131" s="369">
        <f t="shared" si="9"/>
        <v>1157</v>
      </c>
      <c r="AV131" s="370">
        <f t="shared" si="10"/>
        <v>0</v>
      </c>
    </row>
    <row r="132" spans="1:48" ht="17.100000000000001" customHeight="1" x14ac:dyDescent="0.4">
      <c r="A132" s="223">
        <v>128</v>
      </c>
      <c r="B132" s="209" t="s">
        <v>826</v>
      </c>
      <c r="C132" s="210" t="s">
        <v>397</v>
      </c>
      <c r="D132" s="210" t="s">
        <v>543</v>
      </c>
      <c r="E132" s="210" t="s">
        <v>40</v>
      </c>
      <c r="F132" s="224">
        <v>17</v>
      </c>
      <c r="G132" s="212">
        <v>201</v>
      </c>
      <c r="H132" s="213"/>
      <c r="I132" s="214"/>
      <c r="J132" s="215">
        <v>186</v>
      </c>
      <c r="K132" s="213"/>
      <c r="L132" s="214"/>
      <c r="M132" s="215">
        <v>170</v>
      </c>
      <c r="N132" s="213"/>
      <c r="O132" s="214"/>
      <c r="P132" s="215">
        <v>182</v>
      </c>
      <c r="Q132" s="213"/>
      <c r="R132" s="214"/>
      <c r="S132" s="215">
        <v>175</v>
      </c>
      <c r="T132" s="216"/>
      <c r="U132" s="214"/>
      <c r="V132" s="215">
        <v>178</v>
      </c>
      <c r="W132" s="216"/>
      <c r="X132" s="214"/>
      <c r="Y132" s="217"/>
      <c r="Z132" s="218">
        <v>169</v>
      </c>
      <c r="AA132" s="214"/>
      <c r="AB132" s="217"/>
      <c r="AC132" s="218">
        <v>172</v>
      </c>
      <c r="AD132" s="214"/>
      <c r="AE132" s="217"/>
      <c r="AF132" s="218">
        <v>168</v>
      </c>
      <c r="AG132" s="214"/>
      <c r="AH132" s="215">
        <v>161</v>
      </c>
      <c r="AI132" s="216"/>
      <c r="AJ132" s="214"/>
      <c r="AK132" s="215">
        <v>168</v>
      </c>
      <c r="AL132" s="216"/>
      <c r="AM132" s="214"/>
      <c r="AN132" s="215">
        <v>173</v>
      </c>
      <c r="AO132" s="216"/>
      <c r="AP132" s="219"/>
      <c r="AQ132" s="220">
        <f t="shared" si="13"/>
        <v>1594</v>
      </c>
      <c r="AR132" s="221">
        <f t="shared" si="12"/>
        <v>509</v>
      </c>
      <c r="AS132" s="222">
        <f t="shared" si="12"/>
        <v>0</v>
      </c>
      <c r="AT132" s="46">
        <f t="shared" si="8"/>
        <v>2103</v>
      </c>
      <c r="AU132" s="369">
        <f t="shared" si="9"/>
        <v>2103</v>
      </c>
      <c r="AV132" s="370">
        <f t="shared" si="10"/>
        <v>0</v>
      </c>
    </row>
    <row r="133" spans="1:48" ht="17.100000000000001" customHeight="1" x14ac:dyDescent="0.4">
      <c r="A133" s="223">
        <v>129</v>
      </c>
      <c r="B133" s="209" t="s">
        <v>827</v>
      </c>
      <c r="C133" s="210" t="s">
        <v>398</v>
      </c>
      <c r="D133" s="210" t="s">
        <v>544</v>
      </c>
      <c r="E133" s="210" t="s">
        <v>40</v>
      </c>
      <c r="F133" s="224">
        <v>4</v>
      </c>
      <c r="G133" s="212">
        <v>212</v>
      </c>
      <c r="H133" s="213"/>
      <c r="I133" s="214"/>
      <c r="J133" s="215">
        <v>208</v>
      </c>
      <c r="K133" s="213"/>
      <c r="L133" s="214"/>
      <c r="M133" s="215">
        <v>196</v>
      </c>
      <c r="N133" s="213"/>
      <c r="O133" s="214"/>
      <c r="P133" s="215">
        <v>210</v>
      </c>
      <c r="Q133" s="213"/>
      <c r="R133" s="214"/>
      <c r="S133" s="215">
        <v>192</v>
      </c>
      <c r="T133" s="216"/>
      <c r="U133" s="214"/>
      <c r="V133" s="215">
        <v>206</v>
      </c>
      <c r="W133" s="216"/>
      <c r="X133" s="214"/>
      <c r="Y133" s="217"/>
      <c r="Z133" s="218">
        <v>209</v>
      </c>
      <c r="AA133" s="214"/>
      <c r="AB133" s="217"/>
      <c r="AC133" s="218">
        <v>213</v>
      </c>
      <c r="AD133" s="214"/>
      <c r="AE133" s="217"/>
      <c r="AF133" s="218">
        <v>208</v>
      </c>
      <c r="AG133" s="214"/>
      <c r="AH133" s="215">
        <v>189</v>
      </c>
      <c r="AI133" s="216"/>
      <c r="AJ133" s="214"/>
      <c r="AK133" s="215">
        <v>196</v>
      </c>
      <c r="AL133" s="216"/>
      <c r="AM133" s="214"/>
      <c r="AN133" s="215">
        <v>210</v>
      </c>
      <c r="AO133" s="216"/>
      <c r="AP133" s="219"/>
      <c r="AQ133" s="220">
        <f t="shared" si="13"/>
        <v>1819</v>
      </c>
      <c r="AR133" s="221">
        <f t="shared" si="12"/>
        <v>630</v>
      </c>
      <c r="AS133" s="222">
        <f t="shared" si="12"/>
        <v>0</v>
      </c>
      <c r="AT133" s="46">
        <f t="shared" si="8"/>
        <v>2449</v>
      </c>
      <c r="AU133" s="369">
        <f t="shared" si="9"/>
        <v>2449</v>
      </c>
      <c r="AV133" s="370">
        <f t="shared" si="10"/>
        <v>0</v>
      </c>
    </row>
    <row r="134" spans="1:48" ht="17.100000000000001" customHeight="1" x14ac:dyDescent="0.4">
      <c r="A134" s="208">
        <v>130</v>
      </c>
      <c r="B134" s="209" t="s">
        <v>835</v>
      </c>
      <c r="C134" s="210" t="s">
        <v>399</v>
      </c>
      <c r="D134" s="210" t="s">
        <v>545</v>
      </c>
      <c r="E134" s="210" t="s">
        <v>40</v>
      </c>
      <c r="F134" s="224">
        <v>13</v>
      </c>
      <c r="G134" s="212">
        <v>220</v>
      </c>
      <c r="H134" s="213"/>
      <c r="I134" s="214"/>
      <c r="J134" s="215">
        <v>220</v>
      </c>
      <c r="K134" s="213"/>
      <c r="L134" s="214"/>
      <c r="M134" s="215">
        <v>209</v>
      </c>
      <c r="N134" s="213"/>
      <c r="O134" s="214"/>
      <c r="P134" s="215">
        <v>235</v>
      </c>
      <c r="Q134" s="213"/>
      <c r="R134" s="214"/>
      <c r="S134" s="215">
        <v>223</v>
      </c>
      <c r="T134" s="216"/>
      <c r="U134" s="214"/>
      <c r="V134" s="215">
        <v>220</v>
      </c>
      <c r="W134" s="216"/>
      <c r="X134" s="214"/>
      <c r="Y134" s="217"/>
      <c r="Z134" s="218">
        <v>197</v>
      </c>
      <c r="AA134" s="214"/>
      <c r="AB134" s="217"/>
      <c r="AC134" s="218">
        <v>205</v>
      </c>
      <c r="AD134" s="214"/>
      <c r="AE134" s="217"/>
      <c r="AF134" s="218">
        <v>230</v>
      </c>
      <c r="AG134" s="214"/>
      <c r="AH134" s="215">
        <v>227</v>
      </c>
      <c r="AI134" s="216"/>
      <c r="AJ134" s="214"/>
      <c r="AK134" s="215">
        <v>198</v>
      </c>
      <c r="AL134" s="216"/>
      <c r="AM134" s="214"/>
      <c r="AN134" s="215">
        <v>193</v>
      </c>
      <c r="AO134" s="216"/>
      <c r="AP134" s="219"/>
      <c r="AQ134" s="220">
        <f t="shared" si="13"/>
        <v>1945</v>
      </c>
      <c r="AR134" s="221">
        <f t="shared" si="12"/>
        <v>632</v>
      </c>
      <c r="AS134" s="222">
        <f t="shared" si="12"/>
        <v>0</v>
      </c>
      <c r="AT134" s="46">
        <f t="shared" ref="AT134:AT197" si="14">SUM(AQ134:AS134)</f>
        <v>2577</v>
      </c>
      <c r="AU134" s="369">
        <f t="shared" ref="AU134:AU197" si="15">SUM(G134:AP134)</f>
        <v>2577</v>
      </c>
      <c r="AV134" s="370">
        <f t="shared" ref="AV134:AV197" si="16">AT134-AU134</f>
        <v>0</v>
      </c>
    </row>
    <row r="135" spans="1:48" ht="17.100000000000001" customHeight="1" x14ac:dyDescent="0.4">
      <c r="A135" s="223">
        <v>131</v>
      </c>
      <c r="B135" s="209" t="s">
        <v>836</v>
      </c>
      <c r="C135" s="210" t="s">
        <v>400</v>
      </c>
      <c r="D135" s="210" t="s">
        <v>546</v>
      </c>
      <c r="E135" s="210" t="s">
        <v>40</v>
      </c>
      <c r="F135" s="224">
        <v>6</v>
      </c>
      <c r="G135" s="212">
        <v>43</v>
      </c>
      <c r="H135" s="213"/>
      <c r="I135" s="214"/>
      <c r="J135" s="215">
        <v>44</v>
      </c>
      <c r="K135" s="213"/>
      <c r="L135" s="214"/>
      <c r="M135" s="215">
        <v>39</v>
      </c>
      <c r="N135" s="213"/>
      <c r="O135" s="214"/>
      <c r="P135" s="215">
        <v>42</v>
      </c>
      <c r="Q135" s="213"/>
      <c r="R135" s="214"/>
      <c r="S135" s="215">
        <v>40</v>
      </c>
      <c r="T135" s="216"/>
      <c r="U135" s="214"/>
      <c r="V135" s="215">
        <v>39</v>
      </c>
      <c r="W135" s="216"/>
      <c r="X135" s="214"/>
      <c r="Y135" s="217"/>
      <c r="Z135" s="218">
        <v>38</v>
      </c>
      <c r="AA135" s="214"/>
      <c r="AB135" s="217"/>
      <c r="AC135" s="218">
        <v>39</v>
      </c>
      <c r="AD135" s="214"/>
      <c r="AE135" s="217"/>
      <c r="AF135" s="218">
        <v>38</v>
      </c>
      <c r="AG135" s="214"/>
      <c r="AH135" s="215">
        <v>38</v>
      </c>
      <c r="AI135" s="216"/>
      <c r="AJ135" s="214"/>
      <c r="AK135" s="215">
        <v>37</v>
      </c>
      <c r="AL135" s="216"/>
      <c r="AM135" s="214"/>
      <c r="AN135" s="215">
        <v>38</v>
      </c>
      <c r="AO135" s="216"/>
      <c r="AP135" s="219"/>
      <c r="AQ135" s="220">
        <f t="shared" si="13"/>
        <v>360</v>
      </c>
      <c r="AR135" s="221">
        <f t="shared" ref="AR135:AR198" si="17">H135+K135+N135+Q135+T135+W135+Z135+AC135+AF135+AI135+AL135+AO135</f>
        <v>115</v>
      </c>
      <c r="AS135" s="222">
        <f t="shared" ref="AS135:AS198" si="18">I135+L135+O135+R135+U135+X135+AA135+AD135+AG135+AJ135+AM135+AP135</f>
        <v>0</v>
      </c>
      <c r="AT135" s="46">
        <f t="shared" si="14"/>
        <v>475</v>
      </c>
      <c r="AU135" s="369">
        <f t="shared" si="15"/>
        <v>475</v>
      </c>
      <c r="AV135" s="370">
        <f t="shared" si="16"/>
        <v>0</v>
      </c>
    </row>
    <row r="136" spans="1:48" ht="17.100000000000001" customHeight="1" x14ac:dyDescent="0.4">
      <c r="A136" s="208">
        <v>132</v>
      </c>
      <c r="B136" s="209" t="s">
        <v>837</v>
      </c>
      <c r="C136" s="210" t="s">
        <v>401</v>
      </c>
      <c r="D136" s="210" t="s">
        <v>547</v>
      </c>
      <c r="E136" s="210" t="s">
        <v>40</v>
      </c>
      <c r="F136" s="224">
        <v>6</v>
      </c>
      <c r="G136" s="212">
        <v>82</v>
      </c>
      <c r="H136" s="213"/>
      <c r="I136" s="214"/>
      <c r="J136" s="215">
        <v>82</v>
      </c>
      <c r="K136" s="213"/>
      <c r="L136" s="214"/>
      <c r="M136" s="215">
        <v>73</v>
      </c>
      <c r="N136" s="213"/>
      <c r="O136" s="214"/>
      <c r="P136" s="215">
        <v>78</v>
      </c>
      <c r="Q136" s="213"/>
      <c r="R136" s="214"/>
      <c r="S136" s="215">
        <v>75</v>
      </c>
      <c r="T136" s="216"/>
      <c r="U136" s="214"/>
      <c r="V136" s="215">
        <v>76</v>
      </c>
      <c r="W136" s="216"/>
      <c r="X136" s="214"/>
      <c r="Y136" s="217"/>
      <c r="Z136" s="218">
        <v>75</v>
      </c>
      <c r="AA136" s="214"/>
      <c r="AB136" s="217"/>
      <c r="AC136" s="218">
        <v>78</v>
      </c>
      <c r="AD136" s="214"/>
      <c r="AE136" s="217"/>
      <c r="AF136" s="218">
        <v>76</v>
      </c>
      <c r="AG136" s="214"/>
      <c r="AH136" s="215">
        <v>73</v>
      </c>
      <c r="AI136" s="216"/>
      <c r="AJ136" s="214"/>
      <c r="AK136" s="215">
        <v>76</v>
      </c>
      <c r="AL136" s="216"/>
      <c r="AM136" s="214"/>
      <c r="AN136" s="215">
        <v>77</v>
      </c>
      <c r="AO136" s="216"/>
      <c r="AP136" s="219"/>
      <c r="AQ136" s="220">
        <f t="shared" si="13"/>
        <v>692</v>
      </c>
      <c r="AR136" s="221">
        <f t="shared" si="17"/>
        <v>229</v>
      </c>
      <c r="AS136" s="222">
        <f t="shared" si="18"/>
        <v>0</v>
      </c>
      <c r="AT136" s="46">
        <f t="shared" si="14"/>
        <v>921</v>
      </c>
      <c r="AU136" s="369">
        <f t="shared" si="15"/>
        <v>921</v>
      </c>
      <c r="AV136" s="370">
        <f t="shared" si="16"/>
        <v>0</v>
      </c>
    </row>
    <row r="137" spans="1:48" ht="17.100000000000001" customHeight="1" x14ac:dyDescent="0.4">
      <c r="A137" s="223">
        <v>133</v>
      </c>
      <c r="B137" s="209" t="s">
        <v>838</v>
      </c>
      <c r="C137" s="210" t="s">
        <v>402</v>
      </c>
      <c r="D137" s="210" t="s">
        <v>548</v>
      </c>
      <c r="E137" s="210" t="s">
        <v>40</v>
      </c>
      <c r="F137" s="224">
        <v>4</v>
      </c>
      <c r="G137" s="212">
        <v>6</v>
      </c>
      <c r="H137" s="213"/>
      <c r="I137" s="214"/>
      <c r="J137" s="215">
        <v>6</v>
      </c>
      <c r="K137" s="213"/>
      <c r="L137" s="214"/>
      <c r="M137" s="215">
        <v>6</v>
      </c>
      <c r="N137" s="213"/>
      <c r="O137" s="214"/>
      <c r="P137" s="215">
        <v>6</v>
      </c>
      <c r="Q137" s="213"/>
      <c r="R137" s="214"/>
      <c r="S137" s="215">
        <v>6</v>
      </c>
      <c r="T137" s="216"/>
      <c r="U137" s="214"/>
      <c r="V137" s="215">
        <v>6</v>
      </c>
      <c r="W137" s="216"/>
      <c r="X137" s="214"/>
      <c r="Y137" s="217"/>
      <c r="Z137" s="218">
        <v>5</v>
      </c>
      <c r="AA137" s="214"/>
      <c r="AB137" s="217"/>
      <c r="AC137" s="218">
        <v>5</v>
      </c>
      <c r="AD137" s="214"/>
      <c r="AE137" s="217"/>
      <c r="AF137" s="218">
        <v>5</v>
      </c>
      <c r="AG137" s="214"/>
      <c r="AH137" s="215">
        <v>5</v>
      </c>
      <c r="AI137" s="216"/>
      <c r="AJ137" s="214"/>
      <c r="AK137" s="215">
        <v>5</v>
      </c>
      <c r="AL137" s="216"/>
      <c r="AM137" s="214"/>
      <c r="AN137" s="215">
        <v>5</v>
      </c>
      <c r="AO137" s="216"/>
      <c r="AP137" s="219"/>
      <c r="AQ137" s="220">
        <f t="shared" si="13"/>
        <v>51</v>
      </c>
      <c r="AR137" s="221">
        <f t="shared" si="17"/>
        <v>15</v>
      </c>
      <c r="AS137" s="222">
        <f t="shared" si="18"/>
        <v>0</v>
      </c>
      <c r="AT137" s="46">
        <f t="shared" si="14"/>
        <v>66</v>
      </c>
      <c r="AU137" s="369">
        <f t="shared" si="15"/>
        <v>66</v>
      </c>
      <c r="AV137" s="370">
        <f t="shared" si="16"/>
        <v>0</v>
      </c>
    </row>
    <row r="138" spans="1:48" ht="17.100000000000001" customHeight="1" x14ac:dyDescent="0.4">
      <c r="A138" s="223">
        <v>134</v>
      </c>
      <c r="B138" s="209" t="s">
        <v>839</v>
      </c>
      <c r="C138" s="210" t="s">
        <v>403</v>
      </c>
      <c r="D138" s="210" t="s">
        <v>549</v>
      </c>
      <c r="E138" s="210" t="s">
        <v>40</v>
      </c>
      <c r="F138" s="224">
        <v>4</v>
      </c>
      <c r="G138" s="212">
        <v>18</v>
      </c>
      <c r="H138" s="213"/>
      <c r="I138" s="214"/>
      <c r="J138" s="215">
        <v>18</v>
      </c>
      <c r="K138" s="213"/>
      <c r="L138" s="214"/>
      <c r="M138" s="215">
        <v>17</v>
      </c>
      <c r="N138" s="213"/>
      <c r="O138" s="214"/>
      <c r="P138" s="215">
        <v>18</v>
      </c>
      <c r="Q138" s="213"/>
      <c r="R138" s="214"/>
      <c r="S138" s="215">
        <v>17</v>
      </c>
      <c r="T138" s="216"/>
      <c r="U138" s="214"/>
      <c r="V138" s="215">
        <v>17</v>
      </c>
      <c r="W138" s="216"/>
      <c r="X138" s="214"/>
      <c r="Y138" s="217"/>
      <c r="Z138" s="218">
        <v>16</v>
      </c>
      <c r="AA138" s="214"/>
      <c r="AB138" s="217"/>
      <c r="AC138" s="218">
        <v>17</v>
      </c>
      <c r="AD138" s="214"/>
      <c r="AE138" s="217"/>
      <c r="AF138" s="218">
        <v>17</v>
      </c>
      <c r="AG138" s="214"/>
      <c r="AH138" s="215">
        <v>17</v>
      </c>
      <c r="AI138" s="216"/>
      <c r="AJ138" s="214"/>
      <c r="AK138" s="215">
        <v>17</v>
      </c>
      <c r="AL138" s="216"/>
      <c r="AM138" s="214"/>
      <c r="AN138" s="215">
        <v>17</v>
      </c>
      <c r="AO138" s="216"/>
      <c r="AP138" s="219"/>
      <c r="AQ138" s="220">
        <f t="shared" si="13"/>
        <v>156</v>
      </c>
      <c r="AR138" s="221">
        <f t="shared" si="17"/>
        <v>50</v>
      </c>
      <c r="AS138" s="222">
        <f t="shared" si="18"/>
        <v>0</v>
      </c>
      <c r="AT138" s="46">
        <f t="shared" si="14"/>
        <v>206</v>
      </c>
      <c r="AU138" s="369">
        <f t="shared" si="15"/>
        <v>206</v>
      </c>
      <c r="AV138" s="370">
        <f t="shared" si="16"/>
        <v>0</v>
      </c>
    </row>
    <row r="139" spans="1:48" ht="17.100000000000001" customHeight="1" x14ac:dyDescent="0.4">
      <c r="A139" s="208">
        <v>135</v>
      </c>
      <c r="B139" s="209" t="s">
        <v>840</v>
      </c>
      <c r="C139" s="210" t="s">
        <v>404</v>
      </c>
      <c r="D139" s="210" t="s">
        <v>550</v>
      </c>
      <c r="E139" s="210" t="s">
        <v>40</v>
      </c>
      <c r="F139" s="224">
        <v>4</v>
      </c>
      <c r="G139" s="212">
        <v>2</v>
      </c>
      <c r="H139" s="213"/>
      <c r="I139" s="214"/>
      <c r="J139" s="215">
        <v>2</v>
      </c>
      <c r="K139" s="213"/>
      <c r="L139" s="214"/>
      <c r="M139" s="215">
        <v>2</v>
      </c>
      <c r="N139" s="213"/>
      <c r="O139" s="214"/>
      <c r="P139" s="215">
        <v>2</v>
      </c>
      <c r="Q139" s="213"/>
      <c r="R139" s="214"/>
      <c r="S139" s="215">
        <v>2</v>
      </c>
      <c r="T139" s="216"/>
      <c r="U139" s="214"/>
      <c r="V139" s="215">
        <v>2</v>
      </c>
      <c r="W139" s="216"/>
      <c r="X139" s="214"/>
      <c r="Y139" s="217"/>
      <c r="Z139" s="218">
        <v>2</v>
      </c>
      <c r="AA139" s="214"/>
      <c r="AB139" s="217"/>
      <c r="AC139" s="218">
        <v>2</v>
      </c>
      <c r="AD139" s="214"/>
      <c r="AE139" s="217"/>
      <c r="AF139" s="218">
        <v>2</v>
      </c>
      <c r="AG139" s="214"/>
      <c r="AH139" s="215">
        <v>2</v>
      </c>
      <c r="AI139" s="216"/>
      <c r="AJ139" s="214"/>
      <c r="AK139" s="215">
        <v>2</v>
      </c>
      <c r="AL139" s="216"/>
      <c r="AM139" s="214"/>
      <c r="AN139" s="215">
        <v>2</v>
      </c>
      <c r="AO139" s="216"/>
      <c r="AP139" s="219"/>
      <c r="AQ139" s="220">
        <f t="shared" si="13"/>
        <v>18</v>
      </c>
      <c r="AR139" s="221">
        <f t="shared" si="17"/>
        <v>6</v>
      </c>
      <c r="AS139" s="222">
        <f t="shared" si="18"/>
        <v>0</v>
      </c>
      <c r="AT139" s="46">
        <f t="shared" si="14"/>
        <v>24</v>
      </c>
      <c r="AU139" s="369">
        <f t="shared" si="15"/>
        <v>24</v>
      </c>
      <c r="AV139" s="370">
        <f t="shared" si="16"/>
        <v>0</v>
      </c>
    </row>
    <row r="140" spans="1:48" ht="17.100000000000001" customHeight="1" x14ac:dyDescent="0.4">
      <c r="A140" s="223">
        <v>136</v>
      </c>
      <c r="B140" s="209" t="s">
        <v>841</v>
      </c>
      <c r="C140" s="210" t="s">
        <v>405</v>
      </c>
      <c r="D140" s="210" t="s">
        <v>551</v>
      </c>
      <c r="E140" s="210" t="s">
        <v>40</v>
      </c>
      <c r="F140" s="224">
        <v>4</v>
      </c>
      <c r="G140" s="212">
        <v>15</v>
      </c>
      <c r="H140" s="213"/>
      <c r="I140" s="214"/>
      <c r="J140" s="215">
        <v>15</v>
      </c>
      <c r="K140" s="213"/>
      <c r="L140" s="214"/>
      <c r="M140" s="215">
        <v>14</v>
      </c>
      <c r="N140" s="213"/>
      <c r="O140" s="214"/>
      <c r="P140" s="215">
        <v>15</v>
      </c>
      <c r="Q140" s="213"/>
      <c r="R140" s="214"/>
      <c r="S140" s="215">
        <v>14</v>
      </c>
      <c r="T140" s="216"/>
      <c r="U140" s="214"/>
      <c r="V140" s="215">
        <v>11</v>
      </c>
      <c r="W140" s="216"/>
      <c r="X140" s="214"/>
      <c r="Y140" s="217"/>
      <c r="Z140" s="218">
        <v>14</v>
      </c>
      <c r="AA140" s="214"/>
      <c r="AB140" s="217"/>
      <c r="AC140" s="218">
        <v>14</v>
      </c>
      <c r="AD140" s="214"/>
      <c r="AE140" s="217"/>
      <c r="AF140" s="218">
        <v>12</v>
      </c>
      <c r="AG140" s="214"/>
      <c r="AH140" s="215">
        <v>14</v>
      </c>
      <c r="AI140" s="216"/>
      <c r="AJ140" s="214"/>
      <c r="AK140" s="215">
        <v>14</v>
      </c>
      <c r="AL140" s="216"/>
      <c r="AM140" s="214"/>
      <c r="AN140" s="215">
        <v>14</v>
      </c>
      <c r="AO140" s="216"/>
      <c r="AP140" s="219"/>
      <c r="AQ140" s="220">
        <f t="shared" si="13"/>
        <v>126</v>
      </c>
      <c r="AR140" s="221">
        <f t="shared" si="17"/>
        <v>40</v>
      </c>
      <c r="AS140" s="222">
        <f t="shared" si="18"/>
        <v>0</v>
      </c>
      <c r="AT140" s="46">
        <f t="shared" si="14"/>
        <v>166</v>
      </c>
      <c r="AU140" s="369">
        <f t="shared" si="15"/>
        <v>166</v>
      </c>
      <c r="AV140" s="370">
        <f t="shared" si="16"/>
        <v>0</v>
      </c>
    </row>
    <row r="141" spans="1:48" ht="17.100000000000001" customHeight="1" x14ac:dyDescent="0.4">
      <c r="A141" s="208">
        <v>137</v>
      </c>
      <c r="B141" s="209" t="s">
        <v>842</v>
      </c>
      <c r="C141" s="210" t="s">
        <v>406</v>
      </c>
      <c r="D141" s="210" t="s">
        <v>552</v>
      </c>
      <c r="E141" s="210" t="s">
        <v>40</v>
      </c>
      <c r="F141" s="224">
        <v>4</v>
      </c>
      <c r="G141" s="212">
        <v>39</v>
      </c>
      <c r="H141" s="213"/>
      <c r="I141" s="214"/>
      <c r="J141" s="215">
        <v>40</v>
      </c>
      <c r="K141" s="213"/>
      <c r="L141" s="214"/>
      <c r="M141" s="215">
        <v>38</v>
      </c>
      <c r="N141" s="213"/>
      <c r="O141" s="214"/>
      <c r="P141" s="215">
        <v>40</v>
      </c>
      <c r="Q141" s="213"/>
      <c r="R141" s="214"/>
      <c r="S141" s="215">
        <v>38</v>
      </c>
      <c r="T141" s="216"/>
      <c r="U141" s="214"/>
      <c r="V141" s="215">
        <v>38</v>
      </c>
      <c r="W141" s="216"/>
      <c r="X141" s="214"/>
      <c r="Y141" s="217"/>
      <c r="Z141" s="218">
        <v>36</v>
      </c>
      <c r="AA141" s="214"/>
      <c r="AB141" s="217"/>
      <c r="AC141" s="218">
        <v>36</v>
      </c>
      <c r="AD141" s="214"/>
      <c r="AE141" s="217"/>
      <c r="AF141" s="218">
        <v>36</v>
      </c>
      <c r="AG141" s="214"/>
      <c r="AH141" s="215">
        <v>35</v>
      </c>
      <c r="AI141" s="216"/>
      <c r="AJ141" s="214"/>
      <c r="AK141" s="215">
        <v>36</v>
      </c>
      <c r="AL141" s="216"/>
      <c r="AM141" s="214"/>
      <c r="AN141" s="215">
        <v>36</v>
      </c>
      <c r="AO141" s="216"/>
      <c r="AP141" s="219"/>
      <c r="AQ141" s="220">
        <f t="shared" si="13"/>
        <v>340</v>
      </c>
      <c r="AR141" s="221">
        <f t="shared" si="17"/>
        <v>108</v>
      </c>
      <c r="AS141" s="222">
        <f t="shared" si="18"/>
        <v>0</v>
      </c>
      <c r="AT141" s="46">
        <f t="shared" si="14"/>
        <v>448</v>
      </c>
      <c r="AU141" s="369">
        <f t="shared" si="15"/>
        <v>448</v>
      </c>
      <c r="AV141" s="370">
        <f t="shared" si="16"/>
        <v>0</v>
      </c>
    </row>
    <row r="142" spans="1:48" ht="17.100000000000001" customHeight="1" x14ac:dyDescent="0.4">
      <c r="A142" s="223">
        <v>138</v>
      </c>
      <c r="B142" s="209" t="s">
        <v>843</v>
      </c>
      <c r="C142" s="210" t="s">
        <v>407</v>
      </c>
      <c r="D142" s="210" t="s">
        <v>553</v>
      </c>
      <c r="E142" s="210" t="s">
        <v>40</v>
      </c>
      <c r="F142" s="224">
        <v>4</v>
      </c>
      <c r="G142" s="212">
        <v>4</v>
      </c>
      <c r="H142" s="213"/>
      <c r="I142" s="214"/>
      <c r="J142" s="215">
        <v>5</v>
      </c>
      <c r="K142" s="213"/>
      <c r="L142" s="214"/>
      <c r="M142" s="215">
        <v>5</v>
      </c>
      <c r="N142" s="213"/>
      <c r="O142" s="214"/>
      <c r="P142" s="215">
        <v>5</v>
      </c>
      <c r="Q142" s="213"/>
      <c r="R142" s="214"/>
      <c r="S142" s="215">
        <v>5</v>
      </c>
      <c r="T142" s="216"/>
      <c r="U142" s="214"/>
      <c r="V142" s="215">
        <v>5</v>
      </c>
      <c r="W142" s="216"/>
      <c r="X142" s="214"/>
      <c r="Y142" s="217"/>
      <c r="Z142" s="218">
        <v>4</v>
      </c>
      <c r="AA142" s="214"/>
      <c r="AB142" s="217"/>
      <c r="AC142" s="218">
        <v>4</v>
      </c>
      <c r="AD142" s="214"/>
      <c r="AE142" s="217"/>
      <c r="AF142" s="218">
        <v>4</v>
      </c>
      <c r="AG142" s="214"/>
      <c r="AH142" s="215">
        <v>4</v>
      </c>
      <c r="AI142" s="216"/>
      <c r="AJ142" s="214"/>
      <c r="AK142" s="215">
        <v>4</v>
      </c>
      <c r="AL142" s="216"/>
      <c r="AM142" s="214"/>
      <c r="AN142" s="215">
        <v>4</v>
      </c>
      <c r="AO142" s="216"/>
      <c r="AP142" s="219"/>
      <c r="AQ142" s="220">
        <f t="shared" si="13"/>
        <v>41</v>
      </c>
      <c r="AR142" s="221">
        <f t="shared" si="17"/>
        <v>12</v>
      </c>
      <c r="AS142" s="222">
        <f t="shared" si="18"/>
        <v>0</v>
      </c>
      <c r="AT142" s="46">
        <f t="shared" si="14"/>
        <v>53</v>
      </c>
      <c r="AU142" s="369">
        <f t="shared" si="15"/>
        <v>53</v>
      </c>
      <c r="AV142" s="370">
        <f t="shared" si="16"/>
        <v>0</v>
      </c>
    </row>
    <row r="143" spans="1:48" ht="17.100000000000001" customHeight="1" x14ac:dyDescent="0.4">
      <c r="A143" s="223">
        <v>139</v>
      </c>
      <c r="B143" s="209" t="s">
        <v>844</v>
      </c>
      <c r="C143" s="210" t="s">
        <v>408</v>
      </c>
      <c r="D143" s="210" t="s">
        <v>554</v>
      </c>
      <c r="E143" s="210" t="s">
        <v>40</v>
      </c>
      <c r="F143" s="224">
        <v>4</v>
      </c>
      <c r="G143" s="212">
        <v>4</v>
      </c>
      <c r="H143" s="213"/>
      <c r="I143" s="214"/>
      <c r="J143" s="215">
        <v>4</v>
      </c>
      <c r="K143" s="213"/>
      <c r="L143" s="214"/>
      <c r="M143" s="215">
        <v>4</v>
      </c>
      <c r="N143" s="213"/>
      <c r="O143" s="214"/>
      <c r="P143" s="215">
        <v>4</v>
      </c>
      <c r="Q143" s="213"/>
      <c r="R143" s="214"/>
      <c r="S143" s="215">
        <v>4</v>
      </c>
      <c r="T143" s="216"/>
      <c r="U143" s="214"/>
      <c r="V143" s="215">
        <v>4</v>
      </c>
      <c r="W143" s="216"/>
      <c r="X143" s="214"/>
      <c r="Y143" s="217"/>
      <c r="Z143" s="218">
        <v>4</v>
      </c>
      <c r="AA143" s="214"/>
      <c r="AB143" s="217"/>
      <c r="AC143" s="218">
        <v>3</v>
      </c>
      <c r="AD143" s="214"/>
      <c r="AE143" s="217"/>
      <c r="AF143" s="218">
        <v>3</v>
      </c>
      <c r="AG143" s="214"/>
      <c r="AH143" s="215">
        <v>4</v>
      </c>
      <c r="AI143" s="216"/>
      <c r="AJ143" s="214"/>
      <c r="AK143" s="215">
        <v>4</v>
      </c>
      <c r="AL143" s="216"/>
      <c r="AM143" s="214"/>
      <c r="AN143" s="215">
        <v>4</v>
      </c>
      <c r="AO143" s="216"/>
      <c r="AP143" s="219"/>
      <c r="AQ143" s="220">
        <f t="shared" si="13"/>
        <v>36</v>
      </c>
      <c r="AR143" s="221">
        <f t="shared" si="17"/>
        <v>10</v>
      </c>
      <c r="AS143" s="222">
        <f t="shared" si="18"/>
        <v>0</v>
      </c>
      <c r="AT143" s="46">
        <f t="shared" si="14"/>
        <v>46</v>
      </c>
      <c r="AU143" s="369">
        <f t="shared" si="15"/>
        <v>46</v>
      </c>
      <c r="AV143" s="370">
        <f t="shared" si="16"/>
        <v>0</v>
      </c>
    </row>
    <row r="144" spans="1:48" ht="17.100000000000001" customHeight="1" x14ac:dyDescent="0.4">
      <c r="A144" s="208">
        <v>140</v>
      </c>
      <c r="B144" s="209" t="s">
        <v>845</v>
      </c>
      <c r="C144" s="210" t="s">
        <v>409</v>
      </c>
      <c r="D144" s="210" t="s">
        <v>555</v>
      </c>
      <c r="E144" s="210" t="s">
        <v>40</v>
      </c>
      <c r="F144" s="224">
        <v>13</v>
      </c>
      <c r="G144" s="212">
        <v>131</v>
      </c>
      <c r="H144" s="213"/>
      <c r="I144" s="214"/>
      <c r="J144" s="215">
        <v>142</v>
      </c>
      <c r="K144" s="213"/>
      <c r="L144" s="214"/>
      <c r="M144" s="215">
        <v>149</v>
      </c>
      <c r="N144" s="213"/>
      <c r="O144" s="214"/>
      <c r="P144" s="215">
        <v>153</v>
      </c>
      <c r="Q144" s="213"/>
      <c r="R144" s="214"/>
      <c r="S144" s="215">
        <v>137</v>
      </c>
      <c r="T144" s="216"/>
      <c r="U144" s="214"/>
      <c r="V144" s="215">
        <v>144</v>
      </c>
      <c r="W144" s="216"/>
      <c r="X144" s="214"/>
      <c r="Y144" s="217"/>
      <c r="Z144" s="218">
        <v>123</v>
      </c>
      <c r="AA144" s="214"/>
      <c r="AB144" s="217"/>
      <c r="AC144" s="218">
        <v>118</v>
      </c>
      <c r="AD144" s="214"/>
      <c r="AE144" s="217"/>
      <c r="AF144" s="218">
        <v>115</v>
      </c>
      <c r="AG144" s="214"/>
      <c r="AH144" s="215">
        <v>147</v>
      </c>
      <c r="AI144" s="216"/>
      <c r="AJ144" s="214"/>
      <c r="AK144" s="215">
        <v>123</v>
      </c>
      <c r="AL144" s="216"/>
      <c r="AM144" s="214"/>
      <c r="AN144" s="215">
        <v>115</v>
      </c>
      <c r="AO144" s="216"/>
      <c r="AP144" s="219"/>
      <c r="AQ144" s="220">
        <f t="shared" si="13"/>
        <v>1241</v>
      </c>
      <c r="AR144" s="221">
        <f t="shared" si="17"/>
        <v>356</v>
      </c>
      <c r="AS144" s="222">
        <f t="shared" si="18"/>
        <v>0</v>
      </c>
      <c r="AT144" s="46">
        <f t="shared" si="14"/>
        <v>1597</v>
      </c>
      <c r="AU144" s="369">
        <f t="shared" si="15"/>
        <v>1597</v>
      </c>
      <c r="AV144" s="370">
        <f t="shared" si="16"/>
        <v>0</v>
      </c>
    </row>
    <row r="145" spans="1:48" ht="17.100000000000001" customHeight="1" x14ac:dyDescent="0.4">
      <c r="A145" s="223">
        <v>141</v>
      </c>
      <c r="B145" s="209" t="s">
        <v>846</v>
      </c>
      <c r="C145" s="210" t="s">
        <v>410</v>
      </c>
      <c r="D145" s="210" t="s">
        <v>556</v>
      </c>
      <c r="E145" s="210" t="s">
        <v>40</v>
      </c>
      <c r="F145" s="224">
        <v>9</v>
      </c>
      <c r="G145" s="212">
        <v>127</v>
      </c>
      <c r="H145" s="213"/>
      <c r="I145" s="214"/>
      <c r="J145" s="215">
        <v>124</v>
      </c>
      <c r="K145" s="213"/>
      <c r="L145" s="214"/>
      <c r="M145" s="215">
        <v>115</v>
      </c>
      <c r="N145" s="213"/>
      <c r="O145" s="214"/>
      <c r="P145" s="215">
        <v>130</v>
      </c>
      <c r="Q145" s="213"/>
      <c r="R145" s="214"/>
      <c r="S145" s="215">
        <v>122</v>
      </c>
      <c r="T145" s="216"/>
      <c r="U145" s="214"/>
      <c r="V145" s="215">
        <v>120</v>
      </c>
      <c r="W145" s="216"/>
      <c r="X145" s="214"/>
      <c r="Y145" s="217"/>
      <c r="Z145" s="218">
        <v>117</v>
      </c>
      <c r="AA145" s="214"/>
      <c r="AB145" s="217"/>
      <c r="AC145" s="218">
        <v>117</v>
      </c>
      <c r="AD145" s="214"/>
      <c r="AE145" s="217"/>
      <c r="AF145" s="218">
        <v>114</v>
      </c>
      <c r="AG145" s="214"/>
      <c r="AH145" s="215">
        <v>131</v>
      </c>
      <c r="AI145" s="216"/>
      <c r="AJ145" s="214"/>
      <c r="AK145" s="215">
        <v>131</v>
      </c>
      <c r="AL145" s="216"/>
      <c r="AM145" s="214"/>
      <c r="AN145" s="215">
        <v>125</v>
      </c>
      <c r="AO145" s="216"/>
      <c r="AP145" s="219"/>
      <c r="AQ145" s="220">
        <f t="shared" si="13"/>
        <v>1125</v>
      </c>
      <c r="AR145" s="221">
        <f t="shared" si="17"/>
        <v>348</v>
      </c>
      <c r="AS145" s="222">
        <f t="shared" si="18"/>
        <v>0</v>
      </c>
      <c r="AT145" s="46">
        <f t="shared" si="14"/>
        <v>1473</v>
      </c>
      <c r="AU145" s="369">
        <f t="shared" si="15"/>
        <v>1473</v>
      </c>
      <c r="AV145" s="370">
        <f t="shared" si="16"/>
        <v>0</v>
      </c>
    </row>
    <row r="146" spans="1:48" ht="17.100000000000001" customHeight="1" x14ac:dyDescent="0.4">
      <c r="A146" s="208">
        <v>142</v>
      </c>
      <c r="B146" s="209" t="s">
        <v>847</v>
      </c>
      <c r="C146" s="210" t="s">
        <v>411</v>
      </c>
      <c r="D146" s="210" t="s">
        <v>557</v>
      </c>
      <c r="E146" s="210" t="s">
        <v>40</v>
      </c>
      <c r="F146" s="224">
        <v>13</v>
      </c>
      <c r="G146" s="212">
        <v>152</v>
      </c>
      <c r="H146" s="213"/>
      <c r="I146" s="214"/>
      <c r="J146" s="215">
        <v>155</v>
      </c>
      <c r="K146" s="213"/>
      <c r="L146" s="214"/>
      <c r="M146" s="215">
        <v>148</v>
      </c>
      <c r="N146" s="213"/>
      <c r="O146" s="214"/>
      <c r="P146" s="215">
        <v>165</v>
      </c>
      <c r="Q146" s="213"/>
      <c r="R146" s="214"/>
      <c r="S146" s="215">
        <v>147</v>
      </c>
      <c r="T146" s="216"/>
      <c r="U146" s="214"/>
      <c r="V146" s="215">
        <v>143</v>
      </c>
      <c r="W146" s="216"/>
      <c r="X146" s="214"/>
      <c r="Y146" s="217"/>
      <c r="Z146" s="218">
        <v>135</v>
      </c>
      <c r="AA146" s="214"/>
      <c r="AB146" s="217"/>
      <c r="AC146" s="218">
        <v>138</v>
      </c>
      <c r="AD146" s="214"/>
      <c r="AE146" s="217"/>
      <c r="AF146" s="218">
        <v>136</v>
      </c>
      <c r="AG146" s="214"/>
      <c r="AH146" s="215">
        <v>158</v>
      </c>
      <c r="AI146" s="216"/>
      <c r="AJ146" s="214"/>
      <c r="AK146" s="215">
        <v>158</v>
      </c>
      <c r="AL146" s="216"/>
      <c r="AM146" s="214"/>
      <c r="AN146" s="215">
        <v>151</v>
      </c>
      <c r="AO146" s="216"/>
      <c r="AP146" s="219"/>
      <c r="AQ146" s="220">
        <f t="shared" si="13"/>
        <v>1377</v>
      </c>
      <c r="AR146" s="221">
        <f t="shared" si="17"/>
        <v>409</v>
      </c>
      <c r="AS146" s="222">
        <f t="shared" si="18"/>
        <v>0</v>
      </c>
      <c r="AT146" s="46">
        <f t="shared" si="14"/>
        <v>1786</v>
      </c>
      <c r="AU146" s="369">
        <f t="shared" si="15"/>
        <v>1786</v>
      </c>
      <c r="AV146" s="370">
        <f t="shared" si="16"/>
        <v>0</v>
      </c>
    </row>
    <row r="147" spans="1:48" ht="17.100000000000001" customHeight="1" x14ac:dyDescent="0.4">
      <c r="A147" s="223">
        <v>143</v>
      </c>
      <c r="B147" s="209" t="s">
        <v>848</v>
      </c>
      <c r="C147" s="210" t="s">
        <v>412</v>
      </c>
      <c r="D147" s="210" t="s">
        <v>558</v>
      </c>
      <c r="E147" s="210" t="s">
        <v>40</v>
      </c>
      <c r="F147" s="224">
        <v>6</v>
      </c>
      <c r="G147" s="212">
        <v>4</v>
      </c>
      <c r="H147" s="213"/>
      <c r="I147" s="214"/>
      <c r="J147" s="215">
        <v>5</v>
      </c>
      <c r="K147" s="213"/>
      <c r="L147" s="214"/>
      <c r="M147" s="215">
        <v>4</v>
      </c>
      <c r="N147" s="213"/>
      <c r="O147" s="214"/>
      <c r="P147" s="215">
        <v>7</v>
      </c>
      <c r="Q147" s="213"/>
      <c r="R147" s="214"/>
      <c r="S147" s="215">
        <v>5</v>
      </c>
      <c r="T147" s="216"/>
      <c r="U147" s="214"/>
      <c r="V147" s="215">
        <v>4</v>
      </c>
      <c r="W147" s="216"/>
      <c r="X147" s="214"/>
      <c r="Y147" s="217"/>
      <c r="Z147" s="218">
        <v>4</v>
      </c>
      <c r="AA147" s="214"/>
      <c r="AB147" s="217"/>
      <c r="AC147" s="218">
        <v>4</v>
      </c>
      <c r="AD147" s="214"/>
      <c r="AE147" s="217"/>
      <c r="AF147" s="218">
        <v>4</v>
      </c>
      <c r="AG147" s="214"/>
      <c r="AH147" s="215">
        <v>4</v>
      </c>
      <c r="AI147" s="216"/>
      <c r="AJ147" s="214"/>
      <c r="AK147" s="215">
        <v>4</v>
      </c>
      <c r="AL147" s="216"/>
      <c r="AM147" s="214"/>
      <c r="AN147" s="215">
        <v>4</v>
      </c>
      <c r="AO147" s="216"/>
      <c r="AP147" s="219"/>
      <c r="AQ147" s="220">
        <f t="shared" si="13"/>
        <v>41</v>
      </c>
      <c r="AR147" s="221">
        <f t="shared" si="17"/>
        <v>12</v>
      </c>
      <c r="AS147" s="222">
        <f t="shared" si="18"/>
        <v>0</v>
      </c>
      <c r="AT147" s="46">
        <f t="shared" si="14"/>
        <v>53</v>
      </c>
      <c r="AU147" s="369">
        <f t="shared" si="15"/>
        <v>53</v>
      </c>
      <c r="AV147" s="370">
        <f t="shared" si="16"/>
        <v>0</v>
      </c>
    </row>
    <row r="148" spans="1:48" ht="17.100000000000001" customHeight="1" x14ac:dyDescent="0.4">
      <c r="A148" s="223">
        <v>144</v>
      </c>
      <c r="B148" s="209" t="s">
        <v>849</v>
      </c>
      <c r="C148" s="210" t="s">
        <v>413</v>
      </c>
      <c r="D148" s="210" t="s">
        <v>559</v>
      </c>
      <c r="E148" s="210" t="s">
        <v>40</v>
      </c>
      <c r="F148" s="224">
        <v>4</v>
      </c>
      <c r="G148" s="212">
        <v>18</v>
      </c>
      <c r="H148" s="213"/>
      <c r="I148" s="214"/>
      <c r="J148" s="215">
        <v>18</v>
      </c>
      <c r="K148" s="213"/>
      <c r="L148" s="214"/>
      <c r="M148" s="215">
        <v>16</v>
      </c>
      <c r="N148" s="213"/>
      <c r="O148" s="214"/>
      <c r="P148" s="215">
        <v>18</v>
      </c>
      <c r="Q148" s="213"/>
      <c r="R148" s="214"/>
      <c r="S148" s="215">
        <v>17</v>
      </c>
      <c r="T148" s="216"/>
      <c r="U148" s="214"/>
      <c r="V148" s="215">
        <v>17</v>
      </c>
      <c r="W148" s="216"/>
      <c r="X148" s="214"/>
      <c r="Y148" s="217"/>
      <c r="Z148" s="218">
        <v>69</v>
      </c>
      <c r="AA148" s="214"/>
      <c r="AB148" s="217"/>
      <c r="AC148" s="218">
        <v>177</v>
      </c>
      <c r="AD148" s="214"/>
      <c r="AE148" s="217"/>
      <c r="AF148" s="218">
        <v>27</v>
      </c>
      <c r="AG148" s="214"/>
      <c r="AH148" s="215">
        <v>7</v>
      </c>
      <c r="AI148" s="216"/>
      <c r="AJ148" s="214"/>
      <c r="AK148" s="215">
        <v>14</v>
      </c>
      <c r="AL148" s="216"/>
      <c r="AM148" s="214"/>
      <c r="AN148" s="215">
        <v>15</v>
      </c>
      <c r="AO148" s="216"/>
      <c r="AP148" s="219"/>
      <c r="AQ148" s="220">
        <f t="shared" si="13"/>
        <v>140</v>
      </c>
      <c r="AR148" s="221">
        <f t="shared" si="17"/>
        <v>273</v>
      </c>
      <c r="AS148" s="222">
        <f t="shared" si="18"/>
        <v>0</v>
      </c>
      <c r="AT148" s="46">
        <f t="shared" si="14"/>
        <v>413</v>
      </c>
      <c r="AU148" s="369">
        <f t="shared" si="15"/>
        <v>413</v>
      </c>
      <c r="AV148" s="370">
        <f t="shared" si="16"/>
        <v>0</v>
      </c>
    </row>
    <row r="149" spans="1:48" ht="17.100000000000001" customHeight="1" x14ac:dyDescent="0.4">
      <c r="A149" s="208">
        <v>145</v>
      </c>
      <c r="B149" s="209" t="s">
        <v>850</v>
      </c>
      <c r="C149" s="210" t="s">
        <v>414</v>
      </c>
      <c r="D149" s="210" t="s">
        <v>560</v>
      </c>
      <c r="E149" s="210" t="s">
        <v>40</v>
      </c>
      <c r="F149" s="224">
        <v>13</v>
      </c>
      <c r="G149" s="212">
        <v>138</v>
      </c>
      <c r="H149" s="213"/>
      <c r="I149" s="214"/>
      <c r="J149" s="215">
        <v>138</v>
      </c>
      <c r="K149" s="213"/>
      <c r="L149" s="214"/>
      <c r="M149" s="215">
        <v>132</v>
      </c>
      <c r="N149" s="213"/>
      <c r="O149" s="214"/>
      <c r="P149" s="215">
        <v>142</v>
      </c>
      <c r="Q149" s="213"/>
      <c r="R149" s="214"/>
      <c r="S149" s="215">
        <v>130</v>
      </c>
      <c r="T149" s="216"/>
      <c r="U149" s="214"/>
      <c r="V149" s="215">
        <v>129</v>
      </c>
      <c r="W149" s="216"/>
      <c r="X149" s="214"/>
      <c r="Y149" s="217"/>
      <c r="Z149" s="218">
        <v>122</v>
      </c>
      <c r="AA149" s="214"/>
      <c r="AB149" s="217"/>
      <c r="AC149" s="218">
        <v>126</v>
      </c>
      <c r="AD149" s="214"/>
      <c r="AE149" s="217"/>
      <c r="AF149" s="218">
        <v>134</v>
      </c>
      <c r="AG149" s="214"/>
      <c r="AH149" s="215">
        <v>168</v>
      </c>
      <c r="AI149" s="216"/>
      <c r="AJ149" s="214"/>
      <c r="AK149" s="215">
        <v>128</v>
      </c>
      <c r="AL149" s="216"/>
      <c r="AM149" s="214"/>
      <c r="AN149" s="215">
        <v>125</v>
      </c>
      <c r="AO149" s="216"/>
      <c r="AP149" s="219"/>
      <c r="AQ149" s="220">
        <f t="shared" si="13"/>
        <v>1230</v>
      </c>
      <c r="AR149" s="221">
        <f t="shared" si="17"/>
        <v>382</v>
      </c>
      <c r="AS149" s="222">
        <f t="shared" si="18"/>
        <v>0</v>
      </c>
      <c r="AT149" s="46">
        <f t="shared" si="14"/>
        <v>1612</v>
      </c>
      <c r="AU149" s="369">
        <f t="shared" si="15"/>
        <v>1612</v>
      </c>
      <c r="AV149" s="370">
        <f t="shared" si="16"/>
        <v>0</v>
      </c>
    </row>
    <row r="150" spans="1:48" ht="17.100000000000001" customHeight="1" x14ac:dyDescent="0.4">
      <c r="A150" s="223">
        <v>146</v>
      </c>
      <c r="B150" s="209" t="s">
        <v>851</v>
      </c>
      <c r="C150" s="210" t="s">
        <v>415</v>
      </c>
      <c r="D150" s="210" t="s">
        <v>561</v>
      </c>
      <c r="E150" s="210" t="s">
        <v>40</v>
      </c>
      <c r="F150" s="224">
        <v>6</v>
      </c>
      <c r="G150" s="212">
        <v>65</v>
      </c>
      <c r="H150" s="213"/>
      <c r="I150" s="214"/>
      <c r="J150" s="215">
        <v>65</v>
      </c>
      <c r="K150" s="213"/>
      <c r="L150" s="214"/>
      <c r="M150" s="215">
        <v>63</v>
      </c>
      <c r="N150" s="213"/>
      <c r="O150" s="214"/>
      <c r="P150" s="215">
        <v>67</v>
      </c>
      <c r="Q150" s="213"/>
      <c r="R150" s="214"/>
      <c r="S150" s="215">
        <v>63</v>
      </c>
      <c r="T150" s="216"/>
      <c r="U150" s="214"/>
      <c r="V150" s="215">
        <v>62</v>
      </c>
      <c r="W150" s="216"/>
      <c r="X150" s="214"/>
      <c r="Y150" s="217"/>
      <c r="Z150" s="218">
        <v>57</v>
      </c>
      <c r="AA150" s="214"/>
      <c r="AB150" s="217"/>
      <c r="AC150" s="218">
        <v>59</v>
      </c>
      <c r="AD150" s="214"/>
      <c r="AE150" s="217"/>
      <c r="AF150" s="218">
        <v>63</v>
      </c>
      <c r="AG150" s="214"/>
      <c r="AH150" s="215">
        <v>77</v>
      </c>
      <c r="AI150" s="216"/>
      <c r="AJ150" s="214"/>
      <c r="AK150" s="215">
        <v>60</v>
      </c>
      <c r="AL150" s="216"/>
      <c r="AM150" s="214"/>
      <c r="AN150" s="215">
        <v>58</v>
      </c>
      <c r="AO150" s="216"/>
      <c r="AP150" s="219"/>
      <c r="AQ150" s="220">
        <f t="shared" si="13"/>
        <v>580</v>
      </c>
      <c r="AR150" s="221">
        <f t="shared" si="17"/>
        <v>179</v>
      </c>
      <c r="AS150" s="222">
        <f t="shared" si="18"/>
        <v>0</v>
      </c>
      <c r="AT150" s="46">
        <f t="shared" si="14"/>
        <v>759</v>
      </c>
      <c r="AU150" s="369">
        <f t="shared" si="15"/>
        <v>759</v>
      </c>
      <c r="AV150" s="370">
        <f t="shared" si="16"/>
        <v>0</v>
      </c>
    </row>
    <row r="151" spans="1:48" ht="17.100000000000001" customHeight="1" x14ac:dyDescent="0.4">
      <c r="A151" s="208">
        <v>147</v>
      </c>
      <c r="B151" s="209" t="s">
        <v>852</v>
      </c>
      <c r="C151" s="210" t="s">
        <v>416</v>
      </c>
      <c r="D151" s="210" t="s">
        <v>562</v>
      </c>
      <c r="E151" s="210" t="s">
        <v>40</v>
      </c>
      <c r="F151" s="224">
        <v>9</v>
      </c>
      <c r="G151" s="212">
        <v>15</v>
      </c>
      <c r="H151" s="213"/>
      <c r="I151" s="214"/>
      <c r="J151" s="215">
        <v>13</v>
      </c>
      <c r="K151" s="213"/>
      <c r="L151" s="214"/>
      <c r="M151" s="215">
        <v>13</v>
      </c>
      <c r="N151" s="213"/>
      <c r="O151" s="214"/>
      <c r="P151" s="215">
        <v>14</v>
      </c>
      <c r="Q151" s="213"/>
      <c r="R151" s="214"/>
      <c r="S151" s="215">
        <v>14</v>
      </c>
      <c r="T151" s="216"/>
      <c r="U151" s="214"/>
      <c r="V151" s="215">
        <v>14</v>
      </c>
      <c r="W151" s="216"/>
      <c r="X151" s="214"/>
      <c r="Y151" s="217"/>
      <c r="Z151" s="218">
        <v>12</v>
      </c>
      <c r="AA151" s="214"/>
      <c r="AB151" s="217"/>
      <c r="AC151" s="218">
        <v>13</v>
      </c>
      <c r="AD151" s="214"/>
      <c r="AE151" s="217"/>
      <c r="AF151" s="218">
        <v>18</v>
      </c>
      <c r="AG151" s="214"/>
      <c r="AH151" s="215">
        <v>34</v>
      </c>
      <c r="AI151" s="216"/>
      <c r="AJ151" s="214"/>
      <c r="AK151" s="215">
        <v>16</v>
      </c>
      <c r="AL151" s="216"/>
      <c r="AM151" s="214"/>
      <c r="AN151" s="215">
        <v>13</v>
      </c>
      <c r="AO151" s="216"/>
      <c r="AP151" s="219"/>
      <c r="AQ151" s="220">
        <f t="shared" si="13"/>
        <v>146</v>
      </c>
      <c r="AR151" s="221">
        <f t="shared" si="17"/>
        <v>43</v>
      </c>
      <c r="AS151" s="222">
        <f t="shared" si="18"/>
        <v>0</v>
      </c>
      <c r="AT151" s="46">
        <f t="shared" si="14"/>
        <v>189</v>
      </c>
      <c r="AU151" s="369">
        <f t="shared" si="15"/>
        <v>189</v>
      </c>
      <c r="AV151" s="370">
        <f t="shared" si="16"/>
        <v>0</v>
      </c>
    </row>
    <row r="152" spans="1:48" ht="17.100000000000001" customHeight="1" x14ac:dyDescent="0.4">
      <c r="A152" s="223">
        <v>148</v>
      </c>
      <c r="B152" s="209" t="s">
        <v>853</v>
      </c>
      <c r="C152" s="210" t="s">
        <v>417</v>
      </c>
      <c r="D152" s="210" t="s">
        <v>563</v>
      </c>
      <c r="E152" s="210" t="s">
        <v>40</v>
      </c>
      <c r="F152" s="224">
        <v>6</v>
      </c>
      <c r="G152" s="212">
        <v>20</v>
      </c>
      <c r="H152" s="213"/>
      <c r="I152" s="214"/>
      <c r="J152" s="215">
        <v>20</v>
      </c>
      <c r="K152" s="213"/>
      <c r="L152" s="214"/>
      <c r="M152" s="215">
        <v>19</v>
      </c>
      <c r="N152" s="213"/>
      <c r="O152" s="214"/>
      <c r="P152" s="215">
        <v>20</v>
      </c>
      <c r="Q152" s="213"/>
      <c r="R152" s="214"/>
      <c r="S152" s="215">
        <v>20</v>
      </c>
      <c r="T152" s="216"/>
      <c r="U152" s="214"/>
      <c r="V152" s="215">
        <v>20</v>
      </c>
      <c r="W152" s="216"/>
      <c r="X152" s="214"/>
      <c r="Y152" s="217"/>
      <c r="Z152" s="218">
        <v>19</v>
      </c>
      <c r="AA152" s="214"/>
      <c r="AB152" s="217"/>
      <c r="AC152" s="218">
        <v>19</v>
      </c>
      <c r="AD152" s="214"/>
      <c r="AE152" s="217"/>
      <c r="AF152" s="218">
        <v>18</v>
      </c>
      <c r="AG152" s="214"/>
      <c r="AH152" s="215">
        <v>19</v>
      </c>
      <c r="AI152" s="216"/>
      <c r="AJ152" s="214"/>
      <c r="AK152" s="215">
        <v>18</v>
      </c>
      <c r="AL152" s="216"/>
      <c r="AM152" s="214"/>
      <c r="AN152" s="215">
        <v>17</v>
      </c>
      <c r="AO152" s="216"/>
      <c r="AP152" s="219"/>
      <c r="AQ152" s="220">
        <f t="shared" si="13"/>
        <v>173</v>
      </c>
      <c r="AR152" s="221">
        <f t="shared" si="17"/>
        <v>56</v>
      </c>
      <c r="AS152" s="222">
        <f t="shared" si="18"/>
        <v>0</v>
      </c>
      <c r="AT152" s="46">
        <f t="shared" si="14"/>
        <v>229</v>
      </c>
      <c r="AU152" s="369">
        <f t="shared" si="15"/>
        <v>229</v>
      </c>
      <c r="AV152" s="370">
        <f t="shared" si="16"/>
        <v>0</v>
      </c>
    </row>
    <row r="153" spans="1:48" ht="17.100000000000001" customHeight="1" x14ac:dyDescent="0.4">
      <c r="A153" s="223">
        <v>149</v>
      </c>
      <c r="B153" s="209" t="s">
        <v>854</v>
      </c>
      <c r="C153" s="210" t="s">
        <v>418</v>
      </c>
      <c r="D153" s="210" t="s">
        <v>564</v>
      </c>
      <c r="E153" s="210" t="s">
        <v>40</v>
      </c>
      <c r="F153" s="224">
        <v>2</v>
      </c>
      <c r="G153" s="212">
        <v>0</v>
      </c>
      <c r="H153" s="213"/>
      <c r="I153" s="214"/>
      <c r="J153" s="215">
        <v>0</v>
      </c>
      <c r="K153" s="213"/>
      <c r="L153" s="214"/>
      <c r="M153" s="215">
        <v>0</v>
      </c>
      <c r="N153" s="213"/>
      <c r="O153" s="214"/>
      <c r="P153" s="215">
        <v>0</v>
      </c>
      <c r="Q153" s="213"/>
      <c r="R153" s="214"/>
      <c r="S153" s="215">
        <v>0</v>
      </c>
      <c r="T153" s="216"/>
      <c r="U153" s="214"/>
      <c r="V153" s="215">
        <v>0</v>
      </c>
      <c r="W153" s="216"/>
      <c r="X153" s="214"/>
      <c r="Y153" s="217"/>
      <c r="Z153" s="218">
        <v>0</v>
      </c>
      <c r="AA153" s="214"/>
      <c r="AB153" s="217"/>
      <c r="AC153" s="218">
        <v>0</v>
      </c>
      <c r="AD153" s="214"/>
      <c r="AE153" s="217"/>
      <c r="AF153" s="218">
        <v>0</v>
      </c>
      <c r="AG153" s="214"/>
      <c r="AH153" s="215">
        <v>0</v>
      </c>
      <c r="AI153" s="216"/>
      <c r="AJ153" s="214"/>
      <c r="AK153" s="215">
        <v>0</v>
      </c>
      <c r="AL153" s="216"/>
      <c r="AM153" s="214"/>
      <c r="AN153" s="215">
        <v>0</v>
      </c>
      <c r="AO153" s="216"/>
      <c r="AP153" s="219"/>
      <c r="AQ153" s="220">
        <f t="shared" si="13"/>
        <v>0</v>
      </c>
      <c r="AR153" s="221">
        <f t="shared" si="17"/>
        <v>0</v>
      </c>
      <c r="AS153" s="222">
        <f t="shared" si="18"/>
        <v>0</v>
      </c>
      <c r="AT153" s="46">
        <f t="shared" si="14"/>
        <v>0</v>
      </c>
      <c r="AU153" s="369">
        <f t="shared" si="15"/>
        <v>0</v>
      </c>
      <c r="AV153" s="370">
        <f t="shared" si="16"/>
        <v>0</v>
      </c>
    </row>
    <row r="154" spans="1:48" ht="17.100000000000001" customHeight="1" x14ac:dyDescent="0.4">
      <c r="A154" s="208">
        <v>150</v>
      </c>
      <c r="B154" s="209" t="s">
        <v>855</v>
      </c>
      <c r="C154" s="210" t="s">
        <v>419</v>
      </c>
      <c r="D154" s="210" t="s">
        <v>565</v>
      </c>
      <c r="E154" s="210" t="s">
        <v>40</v>
      </c>
      <c r="F154" s="224">
        <v>1</v>
      </c>
      <c r="G154" s="212">
        <v>0</v>
      </c>
      <c r="H154" s="213"/>
      <c r="I154" s="214"/>
      <c r="J154" s="215">
        <v>0</v>
      </c>
      <c r="K154" s="213"/>
      <c r="L154" s="214"/>
      <c r="M154" s="215">
        <v>0</v>
      </c>
      <c r="N154" s="213"/>
      <c r="O154" s="214"/>
      <c r="P154" s="215">
        <v>0</v>
      </c>
      <c r="Q154" s="213"/>
      <c r="R154" s="214"/>
      <c r="S154" s="215">
        <v>0</v>
      </c>
      <c r="T154" s="216"/>
      <c r="U154" s="214"/>
      <c r="V154" s="215">
        <v>0</v>
      </c>
      <c r="W154" s="216"/>
      <c r="X154" s="214"/>
      <c r="Y154" s="217"/>
      <c r="Z154" s="218">
        <v>0</v>
      </c>
      <c r="AA154" s="214"/>
      <c r="AB154" s="217"/>
      <c r="AC154" s="218">
        <v>0</v>
      </c>
      <c r="AD154" s="214"/>
      <c r="AE154" s="217"/>
      <c r="AF154" s="218">
        <v>0</v>
      </c>
      <c r="AG154" s="214"/>
      <c r="AH154" s="215">
        <v>0</v>
      </c>
      <c r="AI154" s="216"/>
      <c r="AJ154" s="214"/>
      <c r="AK154" s="215">
        <v>0</v>
      </c>
      <c r="AL154" s="216"/>
      <c r="AM154" s="214"/>
      <c r="AN154" s="215">
        <v>0</v>
      </c>
      <c r="AO154" s="216"/>
      <c r="AP154" s="219"/>
      <c r="AQ154" s="220">
        <f t="shared" si="13"/>
        <v>0</v>
      </c>
      <c r="AR154" s="221">
        <f t="shared" si="17"/>
        <v>0</v>
      </c>
      <c r="AS154" s="222">
        <f t="shared" si="18"/>
        <v>0</v>
      </c>
      <c r="AT154" s="46">
        <f t="shared" si="14"/>
        <v>0</v>
      </c>
      <c r="AU154" s="369">
        <f t="shared" si="15"/>
        <v>0</v>
      </c>
      <c r="AV154" s="370">
        <f t="shared" si="16"/>
        <v>0</v>
      </c>
    </row>
    <row r="155" spans="1:48" ht="17.100000000000001" customHeight="1" x14ac:dyDescent="0.4">
      <c r="A155" s="223">
        <v>151</v>
      </c>
      <c r="B155" s="209" t="s">
        <v>856</v>
      </c>
      <c r="C155" s="210" t="s">
        <v>420</v>
      </c>
      <c r="D155" s="210" t="s">
        <v>566</v>
      </c>
      <c r="E155" s="210" t="s">
        <v>40</v>
      </c>
      <c r="F155" s="224">
        <v>1</v>
      </c>
      <c r="G155" s="212">
        <v>14</v>
      </c>
      <c r="H155" s="213"/>
      <c r="I155" s="214"/>
      <c r="J155" s="215">
        <v>14</v>
      </c>
      <c r="K155" s="213"/>
      <c r="L155" s="214"/>
      <c r="M155" s="215">
        <v>13</v>
      </c>
      <c r="N155" s="213"/>
      <c r="O155" s="214"/>
      <c r="P155" s="215">
        <v>14</v>
      </c>
      <c r="Q155" s="213"/>
      <c r="R155" s="214"/>
      <c r="S155" s="215">
        <v>13</v>
      </c>
      <c r="T155" s="216"/>
      <c r="U155" s="214"/>
      <c r="V155" s="215">
        <v>14</v>
      </c>
      <c r="W155" s="216"/>
      <c r="X155" s="214"/>
      <c r="Y155" s="217"/>
      <c r="Z155" s="218">
        <v>13</v>
      </c>
      <c r="AA155" s="214"/>
      <c r="AB155" s="217"/>
      <c r="AC155" s="218">
        <v>14</v>
      </c>
      <c r="AD155" s="214"/>
      <c r="AE155" s="217"/>
      <c r="AF155" s="218">
        <v>14</v>
      </c>
      <c r="AG155" s="214"/>
      <c r="AH155" s="215">
        <v>14</v>
      </c>
      <c r="AI155" s="216"/>
      <c r="AJ155" s="214"/>
      <c r="AK155" s="215">
        <v>14</v>
      </c>
      <c r="AL155" s="216"/>
      <c r="AM155" s="214"/>
      <c r="AN155" s="215">
        <v>14</v>
      </c>
      <c r="AO155" s="216"/>
      <c r="AP155" s="219"/>
      <c r="AQ155" s="220">
        <f t="shared" si="13"/>
        <v>124</v>
      </c>
      <c r="AR155" s="221">
        <f t="shared" si="17"/>
        <v>41</v>
      </c>
      <c r="AS155" s="222">
        <f t="shared" si="18"/>
        <v>0</v>
      </c>
      <c r="AT155" s="46">
        <f t="shared" si="14"/>
        <v>165</v>
      </c>
      <c r="AU155" s="369">
        <f t="shared" si="15"/>
        <v>165</v>
      </c>
      <c r="AV155" s="370">
        <f t="shared" si="16"/>
        <v>0</v>
      </c>
    </row>
    <row r="156" spans="1:48" ht="17.100000000000001" customHeight="1" x14ac:dyDescent="0.4">
      <c r="A156" s="208">
        <v>152</v>
      </c>
      <c r="B156" s="209" t="s">
        <v>857</v>
      </c>
      <c r="C156" s="210" t="s">
        <v>421</v>
      </c>
      <c r="D156" s="210" t="s">
        <v>567</v>
      </c>
      <c r="E156" s="210" t="s">
        <v>40</v>
      </c>
      <c r="F156" s="224">
        <v>9</v>
      </c>
      <c r="G156" s="212">
        <v>170</v>
      </c>
      <c r="H156" s="213"/>
      <c r="I156" s="214"/>
      <c r="J156" s="215">
        <v>176</v>
      </c>
      <c r="K156" s="213"/>
      <c r="L156" s="214"/>
      <c r="M156" s="215">
        <v>159</v>
      </c>
      <c r="N156" s="213"/>
      <c r="O156" s="214"/>
      <c r="P156" s="215">
        <v>164</v>
      </c>
      <c r="Q156" s="213"/>
      <c r="R156" s="214"/>
      <c r="S156" s="215">
        <v>152</v>
      </c>
      <c r="T156" s="216"/>
      <c r="U156" s="214"/>
      <c r="V156" s="215">
        <v>160</v>
      </c>
      <c r="W156" s="216"/>
      <c r="X156" s="214"/>
      <c r="Y156" s="217"/>
      <c r="Z156" s="218">
        <v>166</v>
      </c>
      <c r="AA156" s="214"/>
      <c r="AB156" s="217"/>
      <c r="AC156" s="218">
        <v>192</v>
      </c>
      <c r="AD156" s="214"/>
      <c r="AE156" s="217"/>
      <c r="AF156" s="218">
        <v>214</v>
      </c>
      <c r="AG156" s="214"/>
      <c r="AH156" s="215">
        <v>227</v>
      </c>
      <c r="AI156" s="216"/>
      <c r="AJ156" s="214"/>
      <c r="AK156" s="215">
        <v>346</v>
      </c>
      <c r="AL156" s="216"/>
      <c r="AM156" s="214"/>
      <c r="AN156" s="215">
        <v>291</v>
      </c>
      <c r="AO156" s="216"/>
      <c r="AP156" s="219"/>
      <c r="AQ156" s="220">
        <f t="shared" si="13"/>
        <v>1845</v>
      </c>
      <c r="AR156" s="221">
        <f t="shared" si="17"/>
        <v>572</v>
      </c>
      <c r="AS156" s="222">
        <f t="shared" si="18"/>
        <v>0</v>
      </c>
      <c r="AT156" s="46">
        <f t="shared" si="14"/>
        <v>2417</v>
      </c>
      <c r="AU156" s="369">
        <f t="shared" si="15"/>
        <v>2417</v>
      </c>
      <c r="AV156" s="370">
        <f t="shared" si="16"/>
        <v>0</v>
      </c>
    </row>
    <row r="157" spans="1:48" ht="17.100000000000001" customHeight="1" x14ac:dyDescent="0.4">
      <c r="A157" s="223">
        <v>153</v>
      </c>
      <c r="B157" s="209" t="s">
        <v>858</v>
      </c>
      <c r="C157" s="210" t="s">
        <v>422</v>
      </c>
      <c r="D157" s="210" t="s">
        <v>568</v>
      </c>
      <c r="E157" s="210" t="s">
        <v>40</v>
      </c>
      <c r="F157" s="224">
        <v>4</v>
      </c>
      <c r="G157" s="212">
        <v>46</v>
      </c>
      <c r="H157" s="213"/>
      <c r="I157" s="214"/>
      <c r="J157" s="215">
        <v>52</v>
      </c>
      <c r="K157" s="213"/>
      <c r="L157" s="214"/>
      <c r="M157" s="215">
        <v>43</v>
      </c>
      <c r="N157" s="213"/>
      <c r="O157" s="214"/>
      <c r="P157" s="215">
        <v>39</v>
      </c>
      <c r="Q157" s="213"/>
      <c r="R157" s="214"/>
      <c r="S157" s="215">
        <v>33</v>
      </c>
      <c r="T157" s="216"/>
      <c r="U157" s="214"/>
      <c r="V157" s="215">
        <v>34</v>
      </c>
      <c r="W157" s="216"/>
      <c r="X157" s="214"/>
      <c r="Y157" s="217"/>
      <c r="Z157" s="218">
        <v>33</v>
      </c>
      <c r="AA157" s="214"/>
      <c r="AB157" s="217"/>
      <c r="AC157" s="218">
        <v>35</v>
      </c>
      <c r="AD157" s="214"/>
      <c r="AE157" s="217"/>
      <c r="AF157" s="218">
        <v>34</v>
      </c>
      <c r="AG157" s="214"/>
      <c r="AH157" s="215">
        <v>32</v>
      </c>
      <c r="AI157" s="216"/>
      <c r="AJ157" s="214"/>
      <c r="AK157" s="215">
        <v>35</v>
      </c>
      <c r="AL157" s="216"/>
      <c r="AM157" s="214"/>
      <c r="AN157" s="215">
        <v>38</v>
      </c>
      <c r="AO157" s="216"/>
      <c r="AP157" s="219"/>
      <c r="AQ157" s="220">
        <f t="shared" si="13"/>
        <v>352</v>
      </c>
      <c r="AR157" s="221">
        <f t="shared" si="17"/>
        <v>102</v>
      </c>
      <c r="AS157" s="222">
        <f t="shared" si="18"/>
        <v>0</v>
      </c>
      <c r="AT157" s="46">
        <f t="shared" si="14"/>
        <v>454</v>
      </c>
      <c r="AU157" s="369">
        <f t="shared" si="15"/>
        <v>454</v>
      </c>
      <c r="AV157" s="370">
        <f t="shared" si="16"/>
        <v>0</v>
      </c>
    </row>
    <row r="158" spans="1:48" ht="17.100000000000001" customHeight="1" x14ac:dyDescent="0.4">
      <c r="A158" s="223">
        <v>154</v>
      </c>
      <c r="B158" s="209" t="s">
        <v>859</v>
      </c>
      <c r="C158" s="210" t="s">
        <v>423</v>
      </c>
      <c r="D158" s="210" t="s">
        <v>569</v>
      </c>
      <c r="E158" s="210" t="s">
        <v>40</v>
      </c>
      <c r="F158" s="224">
        <v>9</v>
      </c>
      <c r="G158" s="212">
        <v>22</v>
      </c>
      <c r="H158" s="213"/>
      <c r="I158" s="214"/>
      <c r="J158" s="215">
        <v>23</v>
      </c>
      <c r="K158" s="213"/>
      <c r="L158" s="214"/>
      <c r="M158" s="215">
        <v>21</v>
      </c>
      <c r="N158" s="213"/>
      <c r="O158" s="214"/>
      <c r="P158" s="215">
        <v>21</v>
      </c>
      <c r="Q158" s="213"/>
      <c r="R158" s="214"/>
      <c r="S158" s="215">
        <v>20</v>
      </c>
      <c r="T158" s="216"/>
      <c r="U158" s="214"/>
      <c r="V158" s="215">
        <v>21</v>
      </c>
      <c r="W158" s="216"/>
      <c r="X158" s="214"/>
      <c r="Y158" s="217"/>
      <c r="Z158" s="218">
        <v>20</v>
      </c>
      <c r="AA158" s="214"/>
      <c r="AB158" s="217"/>
      <c r="AC158" s="218">
        <v>21</v>
      </c>
      <c r="AD158" s="214"/>
      <c r="AE158" s="217"/>
      <c r="AF158" s="218">
        <v>22</v>
      </c>
      <c r="AG158" s="214"/>
      <c r="AH158" s="215">
        <v>19</v>
      </c>
      <c r="AI158" s="216"/>
      <c r="AJ158" s="214"/>
      <c r="AK158" s="215">
        <v>20</v>
      </c>
      <c r="AL158" s="216"/>
      <c r="AM158" s="214"/>
      <c r="AN158" s="215">
        <v>19</v>
      </c>
      <c r="AO158" s="216"/>
      <c r="AP158" s="219"/>
      <c r="AQ158" s="220">
        <f t="shared" si="13"/>
        <v>186</v>
      </c>
      <c r="AR158" s="221">
        <f t="shared" si="17"/>
        <v>63</v>
      </c>
      <c r="AS158" s="222">
        <f t="shared" si="18"/>
        <v>0</v>
      </c>
      <c r="AT158" s="46">
        <f t="shared" si="14"/>
        <v>249</v>
      </c>
      <c r="AU158" s="369">
        <f t="shared" si="15"/>
        <v>249</v>
      </c>
      <c r="AV158" s="370">
        <f t="shared" si="16"/>
        <v>0</v>
      </c>
    </row>
    <row r="159" spans="1:48" ht="17.100000000000001" customHeight="1" x14ac:dyDescent="0.4">
      <c r="A159" s="208">
        <v>155</v>
      </c>
      <c r="B159" s="209" t="s">
        <v>860</v>
      </c>
      <c r="C159" s="210" t="s">
        <v>424</v>
      </c>
      <c r="D159" s="210" t="s">
        <v>570</v>
      </c>
      <c r="E159" s="210" t="s">
        <v>40</v>
      </c>
      <c r="F159" s="224">
        <v>4</v>
      </c>
      <c r="G159" s="212">
        <v>43</v>
      </c>
      <c r="H159" s="213"/>
      <c r="I159" s="214"/>
      <c r="J159" s="215">
        <v>50</v>
      </c>
      <c r="K159" s="213"/>
      <c r="L159" s="214"/>
      <c r="M159" s="215">
        <v>42</v>
      </c>
      <c r="N159" s="213"/>
      <c r="O159" s="214"/>
      <c r="P159" s="215">
        <v>45</v>
      </c>
      <c r="Q159" s="213"/>
      <c r="R159" s="214"/>
      <c r="S159" s="215">
        <v>36</v>
      </c>
      <c r="T159" s="216"/>
      <c r="U159" s="214"/>
      <c r="V159" s="215">
        <v>35</v>
      </c>
      <c r="W159" s="216"/>
      <c r="X159" s="214"/>
      <c r="Y159" s="217"/>
      <c r="Z159" s="218">
        <v>34</v>
      </c>
      <c r="AA159" s="214"/>
      <c r="AB159" s="217"/>
      <c r="AC159" s="218">
        <v>41</v>
      </c>
      <c r="AD159" s="214"/>
      <c r="AE159" s="217"/>
      <c r="AF159" s="218">
        <v>48</v>
      </c>
      <c r="AG159" s="214"/>
      <c r="AH159" s="215">
        <v>48</v>
      </c>
      <c r="AI159" s="216"/>
      <c r="AJ159" s="214"/>
      <c r="AK159" s="215">
        <v>58</v>
      </c>
      <c r="AL159" s="216"/>
      <c r="AM159" s="214"/>
      <c r="AN159" s="215">
        <v>58</v>
      </c>
      <c r="AO159" s="216"/>
      <c r="AP159" s="219"/>
      <c r="AQ159" s="220">
        <f t="shared" si="13"/>
        <v>415</v>
      </c>
      <c r="AR159" s="221">
        <f t="shared" si="17"/>
        <v>123</v>
      </c>
      <c r="AS159" s="222">
        <f t="shared" si="18"/>
        <v>0</v>
      </c>
      <c r="AT159" s="46">
        <f t="shared" si="14"/>
        <v>538</v>
      </c>
      <c r="AU159" s="369">
        <f t="shared" si="15"/>
        <v>538</v>
      </c>
      <c r="AV159" s="370">
        <f t="shared" si="16"/>
        <v>0</v>
      </c>
    </row>
    <row r="160" spans="1:48" ht="17.100000000000001" customHeight="1" x14ac:dyDescent="0.4">
      <c r="A160" s="223">
        <v>156</v>
      </c>
      <c r="B160" s="209" t="s">
        <v>861</v>
      </c>
      <c r="C160" s="210" t="s">
        <v>425</v>
      </c>
      <c r="D160" s="210" t="s">
        <v>571</v>
      </c>
      <c r="E160" s="210" t="s">
        <v>40</v>
      </c>
      <c r="F160" s="224">
        <v>4</v>
      </c>
      <c r="G160" s="212">
        <v>49</v>
      </c>
      <c r="H160" s="213"/>
      <c r="I160" s="214"/>
      <c r="J160" s="215">
        <v>49</v>
      </c>
      <c r="K160" s="213"/>
      <c r="L160" s="214"/>
      <c r="M160" s="215">
        <v>47</v>
      </c>
      <c r="N160" s="213"/>
      <c r="O160" s="214"/>
      <c r="P160" s="215">
        <v>48</v>
      </c>
      <c r="Q160" s="213"/>
      <c r="R160" s="214"/>
      <c r="S160" s="215">
        <v>44</v>
      </c>
      <c r="T160" s="216"/>
      <c r="U160" s="214"/>
      <c r="V160" s="215">
        <v>44</v>
      </c>
      <c r="W160" s="216"/>
      <c r="X160" s="214"/>
      <c r="Y160" s="217"/>
      <c r="Z160" s="218">
        <v>41</v>
      </c>
      <c r="AA160" s="214"/>
      <c r="AB160" s="217"/>
      <c r="AC160" s="218">
        <v>43</v>
      </c>
      <c r="AD160" s="214"/>
      <c r="AE160" s="217"/>
      <c r="AF160" s="218">
        <v>45</v>
      </c>
      <c r="AG160" s="214"/>
      <c r="AH160" s="215">
        <v>43</v>
      </c>
      <c r="AI160" s="216"/>
      <c r="AJ160" s="214"/>
      <c r="AK160" s="215">
        <v>47</v>
      </c>
      <c r="AL160" s="216"/>
      <c r="AM160" s="214"/>
      <c r="AN160" s="215">
        <v>45</v>
      </c>
      <c r="AO160" s="216"/>
      <c r="AP160" s="219"/>
      <c r="AQ160" s="220">
        <f t="shared" si="13"/>
        <v>416</v>
      </c>
      <c r="AR160" s="221">
        <f t="shared" si="17"/>
        <v>129</v>
      </c>
      <c r="AS160" s="222">
        <f t="shared" si="18"/>
        <v>0</v>
      </c>
      <c r="AT160" s="46">
        <f t="shared" si="14"/>
        <v>545</v>
      </c>
      <c r="AU160" s="369">
        <f t="shared" si="15"/>
        <v>545</v>
      </c>
      <c r="AV160" s="370">
        <f t="shared" si="16"/>
        <v>0</v>
      </c>
    </row>
    <row r="161" spans="1:48" ht="17.100000000000001" customHeight="1" x14ac:dyDescent="0.4">
      <c r="A161" s="208">
        <v>157</v>
      </c>
      <c r="B161" s="209" t="s">
        <v>862</v>
      </c>
      <c r="C161" s="210" t="s">
        <v>426</v>
      </c>
      <c r="D161" s="210" t="s">
        <v>572</v>
      </c>
      <c r="E161" s="210" t="s">
        <v>40</v>
      </c>
      <c r="F161" s="224">
        <v>4</v>
      </c>
      <c r="G161" s="212">
        <v>89</v>
      </c>
      <c r="H161" s="213"/>
      <c r="I161" s="214"/>
      <c r="J161" s="215">
        <v>90</v>
      </c>
      <c r="K161" s="213"/>
      <c r="L161" s="214"/>
      <c r="M161" s="215">
        <v>84</v>
      </c>
      <c r="N161" s="213"/>
      <c r="O161" s="214"/>
      <c r="P161" s="215">
        <v>91</v>
      </c>
      <c r="Q161" s="213"/>
      <c r="R161" s="214"/>
      <c r="S161" s="215">
        <v>84</v>
      </c>
      <c r="T161" s="216"/>
      <c r="U161" s="214"/>
      <c r="V161" s="215">
        <v>84</v>
      </c>
      <c r="W161" s="216"/>
      <c r="X161" s="214"/>
      <c r="Y161" s="217"/>
      <c r="Z161" s="218">
        <v>86</v>
      </c>
      <c r="AA161" s="214"/>
      <c r="AB161" s="217"/>
      <c r="AC161" s="218">
        <v>87</v>
      </c>
      <c r="AD161" s="214"/>
      <c r="AE161" s="217"/>
      <c r="AF161" s="218">
        <v>91</v>
      </c>
      <c r="AG161" s="214"/>
      <c r="AH161" s="215">
        <v>83</v>
      </c>
      <c r="AI161" s="216"/>
      <c r="AJ161" s="214"/>
      <c r="AK161" s="215">
        <v>85</v>
      </c>
      <c r="AL161" s="216"/>
      <c r="AM161" s="214"/>
      <c r="AN161" s="215">
        <v>84</v>
      </c>
      <c r="AO161" s="216"/>
      <c r="AP161" s="219"/>
      <c r="AQ161" s="220">
        <f t="shared" si="13"/>
        <v>774</v>
      </c>
      <c r="AR161" s="221">
        <f t="shared" si="17"/>
        <v>264</v>
      </c>
      <c r="AS161" s="222">
        <f t="shared" si="18"/>
        <v>0</v>
      </c>
      <c r="AT161" s="46">
        <f t="shared" si="14"/>
        <v>1038</v>
      </c>
      <c r="AU161" s="369">
        <f t="shared" si="15"/>
        <v>1038</v>
      </c>
      <c r="AV161" s="370">
        <f t="shared" si="16"/>
        <v>0</v>
      </c>
    </row>
    <row r="162" spans="1:48" ht="17.100000000000001" customHeight="1" x14ac:dyDescent="0.4">
      <c r="A162" s="223">
        <v>158</v>
      </c>
      <c r="B162" s="209" t="s">
        <v>863</v>
      </c>
      <c r="C162" s="210" t="s">
        <v>427</v>
      </c>
      <c r="D162" s="210" t="s">
        <v>573</v>
      </c>
      <c r="E162" s="210" t="s">
        <v>40</v>
      </c>
      <c r="F162" s="224">
        <v>6</v>
      </c>
      <c r="G162" s="212">
        <v>51</v>
      </c>
      <c r="H162" s="213"/>
      <c r="I162" s="214"/>
      <c r="J162" s="215">
        <v>56</v>
      </c>
      <c r="K162" s="213"/>
      <c r="L162" s="214"/>
      <c r="M162" s="215">
        <v>47</v>
      </c>
      <c r="N162" s="213"/>
      <c r="O162" s="214"/>
      <c r="P162" s="215">
        <v>44</v>
      </c>
      <c r="Q162" s="213"/>
      <c r="R162" s="214"/>
      <c r="S162" s="215">
        <v>37</v>
      </c>
      <c r="T162" s="216"/>
      <c r="U162" s="214"/>
      <c r="V162" s="215">
        <v>38</v>
      </c>
      <c r="W162" s="216"/>
      <c r="X162" s="214"/>
      <c r="Y162" s="217"/>
      <c r="Z162" s="218">
        <v>39</v>
      </c>
      <c r="AA162" s="214"/>
      <c r="AB162" s="217"/>
      <c r="AC162" s="218">
        <v>40</v>
      </c>
      <c r="AD162" s="214"/>
      <c r="AE162" s="217"/>
      <c r="AF162" s="218">
        <v>40</v>
      </c>
      <c r="AG162" s="214"/>
      <c r="AH162" s="215">
        <v>36</v>
      </c>
      <c r="AI162" s="216"/>
      <c r="AJ162" s="214"/>
      <c r="AK162" s="215">
        <v>37</v>
      </c>
      <c r="AL162" s="216"/>
      <c r="AM162" s="214"/>
      <c r="AN162" s="215">
        <v>41</v>
      </c>
      <c r="AO162" s="216"/>
      <c r="AP162" s="219"/>
      <c r="AQ162" s="220">
        <f t="shared" si="13"/>
        <v>387</v>
      </c>
      <c r="AR162" s="221">
        <f t="shared" si="17"/>
        <v>119</v>
      </c>
      <c r="AS162" s="222">
        <f t="shared" si="18"/>
        <v>0</v>
      </c>
      <c r="AT162" s="46">
        <f t="shared" si="14"/>
        <v>506</v>
      </c>
      <c r="AU162" s="369">
        <f t="shared" si="15"/>
        <v>506</v>
      </c>
      <c r="AV162" s="370">
        <f t="shared" si="16"/>
        <v>0</v>
      </c>
    </row>
    <row r="163" spans="1:48" ht="17.100000000000001" customHeight="1" x14ac:dyDescent="0.4">
      <c r="A163" s="223">
        <v>159</v>
      </c>
      <c r="B163" s="209" t="s">
        <v>864</v>
      </c>
      <c r="C163" s="210" t="s">
        <v>428</v>
      </c>
      <c r="D163" s="210" t="s">
        <v>574</v>
      </c>
      <c r="E163" s="210" t="s">
        <v>40</v>
      </c>
      <c r="F163" s="224">
        <v>4</v>
      </c>
      <c r="G163" s="212">
        <v>13</v>
      </c>
      <c r="H163" s="213"/>
      <c r="I163" s="214"/>
      <c r="J163" s="215">
        <v>14</v>
      </c>
      <c r="K163" s="213"/>
      <c r="L163" s="214"/>
      <c r="M163" s="215">
        <v>9</v>
      </c>
      <c r="N163" s="213"/>
      <c r="O163" s="214"/>
      <c r="P163" s="215">
        <v>8</v>
      </c>
      <c r="Q163" s="213"/>
      <c r="R163" s="214"/>
      <c r="S163" s="215">
        <v>5</v>
      </c>
      <c r="T163" s="216"/>
      <c r="U163" s="214"/>
      <c r="V163" s="215">
        <v>5</v>
      </c>
      <c r="W163" s="216"/>
      <c r="X163" s="214"/>
      <c r="Y163" s="217"/>
      <c r="Z163" s="218">
        <v>4</v>
      </c>
      <c r="AA163" s="214"/>
      <c r="AB163" s="217"/>
      <c r="AC163" s="218">
        <v>5</v>
      </c>
      <c r="AD163" s="214"/>
      <c r="AE163" s="217"/>
      <c r="AF163" s="218">
        <v>5</v>
      </c>
      <c r="AG163" s="214"/>
      <c r="AH163" s="215">
        <v>5</v>
      </c>
      <c r="AI163" s="216"/>
      <c r="AJ163" s="214"/>
      <c r="AK163" s="215">
        <v>5</v>
      </c>
      <c r="AL163" s="216"/>
      <c r="AM163" s="214"/>
      <c r="AN163" s="215">
        <v>6</v>
      </c>
      <c r="AO163" s="216"/>
      <c r="AP163" s="219"/>
      <c r="AQ163" s="220">
        <f t="shared" si="13"/>
        <v>70</v>
      </c>
      <c r="AR163" s="221">
        <f t="shared" si="17"/>
        <v>14</v>
      </c>
      <c r="AS163" s="222">
        <f t="shared" si="18"/>
        <v>0</v>
      </c>
      <c r="AT163" s="46">
        <f t="shared" si="14"/>
        <v>84</v>
      </c>
      <c r="AU163" s="369">
        <f t="shared" si="15"/>
        <v>84</v>
      </c>
      <c r="AV163" s="370">
        <f t="shared" si="16"/>
        <v>0</v>
      </c>
    </row>
    <row r="164" spans="1:48" ht="17.100000000000001" customHeight="1" x14ac:dyDescent="0.4">
      <c r="A164" s="208">
        <v>160</v>
      </c>
      <c r="B164" s="209" t="s">
        <v>865</v>
      </c>
      <c r="C164" s="210" t="s">
        <v>429</v>
      </c>
      <c r="D164" s="210" t="s">
        <v>575</v>
      </c>
      <c r="E164" s="210" t="s">
        <v>40</v>
      </c>
      <c r="F164" s="224">
        <v>9</v>
      </c>
      <c r="G164" s="212">
        <v>80</v>
      </c>
      <c r="H164" s="213"/>
      <c r="I164" s="214"/>
      <c r="J164" s="215">
        <v>76</v>
      </c>
      <c r="K164" s="213"/>
      <c r="L164" s="214"/>
      <c r="M164" s="215">
        <v>77</v>
      </c>
      <c r="N164" s="213"/>
      <c r="O164" s="214"/>
      <c r="P164" s="215">
        <v>88</v>
      </c>
      <c r="Q164" s="213"/>
      <c r="R164" s="214"/>
      <c r="S164" s="215">
        <v>87</v>
      </c>
      <c r="T164" s="216"/>
      <c r="U164" s="214"/>
      <c r="V164" s="215">
        <v>90</v>
      </c>
      <c r="W164" s="216"/>
      <c r="X164" s="214"/>
      <c r="Y164" s="217"/>
      <c r="Z164" s="218">
        <v>94</v>
      </c>
      <c r="AA164" s="214"/>
      <c r="AB164" s="217"/>
      <c r="AC164" s="218">
        <v>102</v>
      </c>
      <c r="AD164" s="214"/>
      <c r="AE164" s="217"/>
      <c r="AF164" s="218">
        <v>98</v>
      </c>
      <c r="AG164" s="214"/>
      <c r="AH164" s="215">
        <v>89</v>
      </c>
      <c r="AI164" s="216"/>
      <c r="AJ164" s="214"/>
      <c r="AK164" s="215">
        <v>94</v>
      </c>
      <c r="AL164" s="216"/>
      <c r="AM164" s="214"/>
      <c r="AN164" s="215">
        <v>92</v>
      </c>
      <c r="AO164" s="216"/>
      <c r="AP164" s="219"/>
      <c r="AQ164" s="220">
        <f t="shared" si="13"/>
        <v>773</v>
      </c>
      <c r="AR164" s="221">
        <f t="shared" si="17"/>
        <v>294</v>
      </c>
      <c r="AS164" s="222">
        <f t="shared" si="18"/>
        <v>0</v>
      </c>
      <c r="AT164" s="46">
        <f t="shared" si="14"/>
        <v>1067</v>
      </c>
      <c r="AU164" s="369">
        <f t="shared" si="15"/>
        <v>1067</v>
      </c>
      <c r="AV164" s="370">
        <f t="shared" si="16"/>
        <v>0</v>
      </c>
    </row>
    <row r="165" spans="1:48" ht="17.100000000000001" customHeight="1" x14ac:dyDescent="0.4">
      <c r="A165" s="223">
        <v>161</v>
      </c>
      <c r="B165" s="209" t="s">
        <v>866</v>
      </c>
      <c r="C165" s="210" t="s">
        <v>430</v>
      </c>
      <c r="D165" s="210" t="s">
        <v>576</v>
      </c>
      <c r="E165" s="210" t="s">
        <v>40</v>
      </c>
      <c r="F165" s="224">
        <v>9</v>
      </c>
      <c r="G165" s="212">
        <v>71</v>
      </c>
      <c r="H165" s="213"/>
      <c r="I165" s="214"/>
      <c r="J165" s="215">
        <v>70</v>
      </c>
      <c r="K165" s="213"/>
      <c r="L165" s="214"/>
      <c r="M165" s="215">
        <v>76</v>
      </c>
      <c r="N165" s="213"/>
      <c r="O165" s="214"/>
      <c r="P165" s="215">
        <v>86</v>
      </c>
      <c r="Q165" s="213"/>
      <c r="R165" s="214"/>
      <c r="S165" s="215">
        <v>93</v>
      </c>
      <c r="T165" s="216"/>
      <c r="U165" s="214"/>
      <c r="V165" s="215">
        <v>94</v>
      </c>
      <c r="W165" s="216"/>
      <c r="X165" s="214"/>
      <c r="Y165" s="217"/>
      <c r="Z165" s="218">
        <v>96</v>
      </c>
      <c r="AA165" s="214"/>
      <c r="AB165" s="217"/>
      <c r="AC165" s="218">
        <v>100</v>
      </c>
      <c r="AD165" s="214"/>
      <c r="AE165" s="217"/>
      <c r="AF165" s="218">
        <v>100</v>
      </c>
      <c r="AG165" s="214"/>
      <c r="AH165" s="215">
        <v>99</v>
      </c>
      <c r="AI165" s="216"/>
      <c r="AJ165" s="214"/>
      <c r="AK165" s="215">
        <v>109</v>
      </c>
      <c r="AL165" s="216"/>
      <c r="AM165" s="214"/>
      <c r="AN165" s="215">
        <v>109</v>
      </c>
      <c r="AO165" s="216"/>
      <c r="AP165" s="219"/>
      <c r="AQ165" s="220">
        <f t="shared" si="13"/>
        <v>807</v>
      </c>
      <c r="AR165" s="221">
        <f t="shared" si="17"/>
        <v>296</v>
      </c>
      <c r="AS165" s="222">
        <f t="shared" si="18"/>
        <v>0</v>
      </c>
      <c r="AT165" s="46">
        <f t="shared" si="14"/>
        <v>1103</v>
      </c>
      <c r="AU165" s="369">
        <f t="shared" si="15"/>
        <v>1103</v>
      </c>
      <c r="AV165" s="370">
        <f t="shared" si="16"/>
        <v>0</v>
      </c>
    </row>
    <row r="166" spans="1:48" ht="17.100000000000001" customHeight="1" x14ac:dyDescent="0.4">
      <c r="A166" s="208">
        <v>162</v>
      </c>
      <c r="B166" s="209" t="s">
        <v>867</v>
      </c>
      <c r="C166" s="210" t="s">
        <v>431</v>
      </c>
      <c r="D166" s="210" t="s">
        <v>577</v>
      </c>
      <c r="E166" s="210" t="s">
        <v>40</v>
      </c>
      <c r="F166" s="224">
        <v>4</v>
      </c>
      <c r="G166" s="212">
        <v>21</v>
      </c>
      <c r="H166" s="213"/>
      <c r="I166" s="214"/>
      <c r="J166" s="215">
        <v>21</v>
      </c>
      <c r="K166" s="213"/>
      <c r="L166" s="214"/>
      <c r="M166" s="215">
        <v>18</v>
      </c>
      <c r="N166" s="213"/>
      <c r="O166" s="214"/>
      <c r="P166" s="215">
        <v>18</v>
      </c>
      <c r="Q166" s="213"/>
      <c r="R166" s="214"/>
      <c r="S166" s="215">
        <v>16</v>
      </c>
      <c r="T166" s="216"/>
      <c r="U166" s="214"/>
      <c r="V166" s="215">
        <v>16</v>
      </c>
      <c r="W166" s="216"/>
      <c r="X166" s="214"/>
      <c r="Y166" s="217"/>
      <c r="Z166" s="218">
        <v>16</v>
      </c>
      <c r="AA166" s="214"/>
      <c r="AB166" s="217"/>
      <c r="AC166" s="218">
        <v>16</v>
      </c>
      <c r="AD166" s="214"/>
      <c r="AE166" s="217"/>
      <c r="AF166" s="218">
        <v>17</v>
      </c>
      <c r="AG166" s="214"/>
      <c r="AH166" s="215">
        <v>16</v>
      </c>
      <c r="AI166" s="216"/>
      <c r="AJ166" s="214"/>
      <c r="AK166" s="215">
        <v>17</v>
      </c>
      <c r="AL166" s="216"/>
      <c r="AM166" s="214"/>
      <c r="AN166" s="215">
        <v>18</v>
      </c>
      <c r="AO166" s="216"/>
      <c r="AP166" s="219"/>
      <c r="AQ166" s="220">
        <f t="shared" si="13"/>
        <v>161</v>
      </c>
      <c r="AR166" s="221">
        <f t="shared" si="17"/>
        <v>49</v>
      </c>
      <c r="AS166" s="222">
        <f t="shared" si="18"/>
        <v>0</v>
      </c>
      <c r="AT166" s="46">
        <f t="shared" si="14"/>
        <v>210</v>
      </c>
      <c r="AU166" s="369">
        <f t="shared" si="15"/>
        <v>210</v>
      </c>
      <c r="AV166" s="370">
        <f t="shared" si="16"/>
        <v>0</v>
      </c>
    </row>
    <row r="167" spans="1:48" ht="17.100000000000001" customHeight="1" x14ac:dyDescent="0.4">
      <c r="A167" s="223">
        <v>163</v>
      </c>
      <c r="B167" s="209" t="s">
        <v>868</v>
      </c>
      <c r="C167" s="210" t="s">
        <v>432</v>
      </c>
      <c r="D167" s="210" t="s">
        <v>578</v>
      </c>
      <c r="E167" s="210" t="s">
        <v>40</v>
      </c>
      <c r="F167" s="224">
        <v>13</v>
      </c>
      <c r="G167" s="212">
        <v>76</v>
      </c>
      <c r="H167" s="213"/>
      <c r="I167" s="214"/>
      <c r="J167" s="215">
        <v>67</v>
      </c>
      <c r="K167" s="213"/>
      <c r="L167" s="214"/>
      <c r="M167" s="215">
        <v>75</v>
      </c>
      <c r="N167" s="213"/>
      <c r="O167" s="214"/>
      <c r="P167" s="215">
        <v>81</v>
      </c>
      <c r="Q167" s="213"/>
      <c r="R167" s="214"/>
      <c r="S167" s="215">
        <v>75</v>
      </c>
      <c r="T167" s="216"/>
      <c r="U167" s="214"/>
      <c r="V167" s="215">
        <v>71</v>
      </c>
      <c r="W167" s="216"/>
      <c r="X167" s="214"/>
      <c r="Y167" s="217"/>
      <c r="Z167" s="218">
        <v>70</v>
      </c>
      <c r="AA167" s="214"/>
      <c r="AB167" s="217"/>
      <c r="AC167" s="218">
        <v>67</v>
      </c>
      <c r="AD167" s="214"/>
      <c r="AE167" s="217"/>
      <c r="AF167" s="218">
        <v>66</v>
      </c>
      <c r="AG167" s="214"/>
      <c r="AH167" s="215">
        <v>62</v>
      </c>
      <c r="AI167" s="216"/>
      <c r="AJ167" s="214"/>
      <c r="AK167" s="215">
        <v>65</v>
      </c>
      <c r="AL167" s="216"/>
      <c r="AM167" s="214"/>
      <c r="AN167" s="215">
        <v>69</v>
      </c>
      <c r="AO167" s="216"/>
      <c r="AP167" s="219"/>
      <c r="AQ167" s="220">
        <f t="shared" si="13"/>
        <v>641</v>
      </c>
      <c r="AR167" s="221">
        <f t="shared" si="17"/>
        <v>203</v>
      </c>
      <c r="AS167" s="222">
        <f t="shared" si="18"/>
        <v>0</v>
      </c>
      <c r="AT167" s="46">
        <f t="shared" si="14"/>
        <v>844</v>
      </c>
      <c r="AU167" s="369">
        <f t="shared" si="15"/>
        <v>844</v>
      </c>
      <c r="AV167" s="370">
        <f t="shared" si="16"/>
        <v>0</v>
      </c>
    </row>
    <row r="168" spans="1:48" ht="17.100000000000001" customHeight="1" x14ac:dyDescent="0.4">
      <c r="A168" s="223">
        <v>164</v>
      </c>
      <c r="B168" s="209" t="s">
        <v>869</v>
      </c>
      <c r="C168" s="210" t="s">
        <v>433</v>
      </c>
      <c r="D168" s="210" t="s">
        <v>579</v>
      </c>
      <c r="E168" s="210" t="s">
        <v>40</v>
      </c>
      <c r="F168" s="224">
        <v>6</v>
      </c>
      <c r="G168" s="212">
        <v>54</v>
      </c>
      <c r="H168" s="213"/>
      <c r="I168" s="214"/>
      <c r="J168" s="215">
        <v>57</v>
      </c>
      <c r="K168" s="213"/>
      <c r="L168" s="214"/>
      <c r="M168" s="215">
        <v>58</v>
      </c>
      <c r="N168" s="213"/>
      <c r="O168" s="214"/>
      <c r="P168" s="215">
        <v>65</v>
      </c>
      <c r="Q168" s="213"/>
      <c r="R168" s="214"/>
      <c r="S168" s="215">
        <v>62</v>
      </c>
      <c r="T168" s="216"/>
      <c r="U168" s="214"/>
      <c r="V168" s="215">
        <v>60</v>
      </c>
      <c r="W168" s="216"/>
      <c r="X168" s="214"/>
      <c r="Y168" s="217"/>
      <c r="Z168" s="218">
        <v>62</v>
      </c>
      <c r="AA168" s="214"/>
      <c r="AB168" s="217"/>
      <c r="AC168" s="218">
        <v>78</v>
      </c>
      <c r="AD168" s="214"/>
      <c r="AE168" s="217"/>
      <c r="AF168" s="218">
        <v>68</v>
      </c>
      <c r="AG168" s="214"/>
      <c r="AH168" s="215">
        <v>73</v>
      </c>
      <c r="AI168" s="216"/>
      <c r="AJ168" s="214"/>
      <c r="AK168" s="215">
        <v>78</v>
      </c>
      <c r="AL168" s="216"/>
      <c r="AM168" s="214"/>
      <c r="AN168" s="215">
        <v>74</v>
      </c>
      <c r="AO168" s="216"/>
      <c r="AP168" s="219"/>
      <c r="AQ168" s="220">
        <f t="shared" si="13"/>
        <v>581</v>
      </c>
      <c r="AR168" s="221">
        <f t="shared" si="17"/>
        <v>208</v>
      </c>
      <c r="AS168" s="222">
        <f t="shared" si="18"/>
        <v>0</v>
      </c>
      <c r="AT168" s="46">
        <f t="shared" si="14"/>
        <v>789</v>
      </c>
      <c r="AU168" s="369">
        <f t="shared" si="15"/>
        <v>789</v>
      </c>
      <c r="AV168" s="370">
        <f t="shared" si="16"/>
        <v>0</v>
      </c>
    </row>
    <row r="169" spans="1:48" ht="17.100000000000001" customHeight="1" x14ac:dyDescent="0.4">
      <c r="A169" s="208">
        <v>165</v>
      </c>
      <c r="B169" s="209" t="s">
        <v>870</v>
      </c>
      <c r="C169" s="210" t="s">
        <v>434</v>
      </c>
      <c r="D169" s="210" t="s">
        <v>580</v>
      </c>
      <c r="E169" s="210" t="s">
        <v>40</v>
      </c>
      <c r="F169" s="224">
        <v>13</v>
      </c>
      <c r="G169" s="212">
        <v>40</v>
      </c>
      <c r="H169" s="213"/>
      <c r="I169" s="214"/>
      <c r="J169" s="215">
        <v>38</v>
      </c>
      <c r="K169" s="213"/>
      <c r="L169" s="214"/>
      <c r="M169" s="215">
        <v>36</v>
      </c>
      <c r="N169" s="213"/>
      <c r="O169" s="214"/>
      <c r="P169" s="215">
        <v>37</v>
      </c>
      <c r="Q169" s="213"/>
      <c r="R169" s="214"/>
      <c r="S169" s="215">
        <v>33</v>
      </c>
      <c r="T169" s="216"/>
      <c r="U169" s="214"/>
      <c r="V169" s="215">
        <v>34</v>
      </c>
      <c r="W169" s="216"/>
      <c r="X169" s="214"/>
      <c r="Y169" s="217"/>
      <c r="Z169" s="218">
        <v>34</v>
      </c>
      <c r="AA169" s="214"/>
      <c r="AB169" s="217"/>
      <c r="AC169" s="218">
        <v>35</v>
      </c>
      <c r="AD169" s="214"/>
      <c r="AE169" s="217"/>
      <c r="AF169" s="218">
        <v>33</v>
      </c>
      <c r="AG169" s="214"/>
      <c r="AH169" s="215">
        <v>35</v>
      </c>
      <c r="AI169" s="216"/>
      <c r="AJ169" s="214"/>
      <c r="AK169" s="215">
        <v>38</v>
      </c>
      <c r="AL169" s="216"/>
      <c r="AM169" s="214"/>
      <c r="AN169" s="215">
        <v>38</v>
      </c>
      <c r="AO169" s="216"/>
      <c r="AP169" s="219"/>
      <c r="AQ169" s="220">
        <f t="shared" si="13"/>
        <v>329</v>
      </c>
      <c r="AR169" s="221">
        <f t="shared" si="17"/>
        <v>102</v>
      </c>
      <c r="AS169" s="222">
        <f t="shared" si="18"/>
        <v>0</v>
      </c>
      <c r="AT169" s="46">
        <f t="shared" si="14"/>
        <v>431</v>
      </c>
      <c r="AU169" s="369">
        <f t="shared" si="15"/>
        <v>431</v>
      </c>
      <c r="AV169" s="370">
        <f t="shared" si="16"/>
        <v>0</v>
      </c>
    </row>
    <row r="170" spans="1:48" ht="17.100000000000001" customHeight="1" x14ac:dyDescent="0.4">
      <c r="A170" s="223">
        <v>166</v>
      </c>
      <c r="B170" s="209" t="s">
        <v>871</v>
      </c>
      <c r="C170" s="210" t="s">
        <v>435</v>
      </c>
      <c r="D170" s="210" t="s">
        <v>581</v>
      </c>
      <c r="E170" s="210" t="s">
        <v>40</v>
      </c>
      <c r="F170" s="224">
        <v>13</v>
      </c>
      <c r="G170" s="212">
        <v>188</v>
      </c>
      <c r="H170" s="213"/>
      <c r="I170" s="214"/>
      <c r="J170" s="215">
        <v>182</v>
      </c>
      <c r="K170" s="213"/>
      <c r="L170" s="214"/>
      <c r="M170" s="215">
        <v>166</v>
      </c>
      <c r="N170" s="213"/>
      <c r="O170" s="214"/>
      <c r="P170" s="215">
        <v>189</v>
      </c>
      <c r="Q170" s="213"/>
      <c r="R170" s="214"/>
      <c r="S170" s="215">
        <v>188</v>
      </c>
      <c r="T170" s="216"/>
      <c r="U170" s="214"/>
      <c r="V170" s="215">
        <v>201</v>
      </c>
      <c r="W170" s="216"/>
      <c r="X170" s="214"/>
      <c r="Y170" s="217"/>
      <c r="Z170" s="218">
        <v>195</v>
      </c>
      <c r="AA170" s="214"/>
      <c r="AB170" s="217"/>
      <c r="AC170" s="218">
        <v>222</v>
      </c>
      <c r="AD170" s="214"/>
      <c r="AE170" s="217"/>
      <c r="AF170" s="218">
        <v>237</v>
      </c>
      <c r="AG170" s="214"/>
      <c r="AH170" s="215">
        <v>275</v>
      </c>
      <c r="AI170" s="216"/>
      <c r="AJ170" s="214"/>
      <c r="AK170" s="215">
        <v>192</v>
      </c>
      <c r="AL170" s="216"/>
      <c r="AM170" s="214"/>
      <c r="AN170" s="215">
        <v>187</v>
      </c>
      <c r="AO170" s="216"/>
      <c r="AP170" s="219"/>
      <c r="AQ170" s="220">
        <f t="shared" si="13"/>
        <v>1768</v>
      </c>
      <c r="AR170" s="221">
        <f t="shared" si="17"/>
        <v>654</v>
      </c>
      <c r="AS170" s="222">
        <f t="shared" si="18"/>
        <v>0</v>
      </c>
      <c r="AT170" s="46">
        <f t="shared" si="14"/>
        <v>2422</v>
      </c>
      <c r="AU170" s="369">
        <f t="shared" si="15"/>
        <v>2422</v>
      </c>
      <c r="AV170" s="370">
        <f t="shared" si="16"/>
        <v>0</v>
      </c>
    </row>
    <row r="171" spans="1:48" ht="17.100000000000001" customHeight="1" x14ac:dyDescent="0.4">
      <c r="A171" s="208">
        <v>167</v>
      </c>
      <c r="B171" s="209" t="s">
        <v>872</v>
      </c>
      <c r="C171" s="210" t="s">
        <v>436</v>
      </c>
      <c r="D171" s="210" t="s">
        <v>582</v>
      </c>
      <c r="E171" s="210" t="s">
        <v>40</v>
      </c>
      <c r="F171" s="224">
        <v>4</v>
      </c>
      <c r="G171" s="212">
        <v>7</v>
      </c>
      <c r="H171" s="213"/>
      <c r="I171" s="214"/>
      <c r="J171" s="215">
        <v>7</v>
      </c>
      <c r="K171" s="213"/>
      <c r="L171" s="214"/>
      <c r="M171" s="215">
        <v>7</v>
      </c>
      <c r="N171" s="213"/>
      <c r="O171" s="214"/>
      <c r="P171" s="215">
        <v>8</v>
      </c>
      <c r="Q171" s="213"/>
      <c r="R171" s="214"/>
      <c r="S171" s="215">
        <v>8</v>
      </c>
      <c r="T171" s="216"/>
      <c r="U171" s="214"/>
      <c r="V171" s="215">
        <v>8</v>
      </c>
      <c r="W171" s="216"/>
      <c r="X171" s="214"/>
      <c r="Y171" s="217"/>
      <c r="Z171" s="218">
        <v>8</v>
      </c>
      <c r="AA171" s="214"/>
      <c r="AB171" s="217"/>
      <c r="AC171" s="218">
        <v>11</v>
      </c>
      <c r="AD171" s="214"/>
      <c r="AE171" s="217"/>
      <c r="AF171" s="218">
        <v>12</v>
      </c>
      <c r="AG171" s="214"/>
      <c r="AH171" s="215">
        <v>13</v>
      </c>
      <c r="AI171" s="216"/>
      <c r="AJ171" s="214"/>
      <c r="AK171" s="215">
        <v>9</v>
      </c>
      <c r="AL171" s="216"/>
      <c r="AM171" s="214"/>
      <c r="AN171" s="215">
        <v>8</v>
      </c>
      <c r="AO171" s="216"/>
      <c r="AP171" s="219"/>
      <c r="AQ171" s="220">
        <f t="shared" si="13"/>
        <v>75</v>
      </c>
      <c r="AR171" s="221">
        <f t="shared" si="17"/>
        <v>31</v>
      </c>
      <c r="AS171" s="222">
        <f t="shared" si="18"/>
        <v>0</v>
      </c>
      <c r="AT171" s="46">
        <f t="shared" si="14"/>
        <v>106</v>
      </c>
      <c r="AU171" s="369">
        <f t="shared" si="15"/>
        <v>106</v>
      </c>
      <c r="AV171" s="370">
        <f t="shared" si="16"/>
        <v>0</v>
      </c>
    </row>
    <row r="172" spans="1:48" ht="17.100000000000001" customHeight="1" x14ac:dyDescent="0.4">
      <c r="A172" s="223">
        <v>168</v>
      </c>
      <c r="B172" s="209" t="s">
        <v>873</v>
      </c>
      <c r="C172" s="210" t="s">
        <v>437</v>
      </c>
      <c r="D172" s="210" t="s">
        <v>583</v>
      </c>
      <c r="E172" s="210" t="s">
        <v>40</v>
      </c>
      <c r="F172" s="224">
        <v>4</v>
      </c>
      <c r="G172" s="212">
        <v>41</v>
      </c>
      <c r="H172" s="213"/>
      <c r="I172" s="214"/>
      <c r="J172" s="215">
        <v>41</v>
      </c>
      <c r="K172" s="213"/>
      <c r="L172" s="214"/>
      <c r="M172" s="215">
        <v>38</v>
      </c>
      <c r="N172" s="213"/>
      <c r="O172" s="214"/>
      <c r="P172" s="215">
        <v>41</v>
      </c>
      <c r="Q172" s="213"/>
      <c r="R172" s="214"/>
      <c r="S172" s="215">
        <v>40</v>
      </c>
      <c r="T172" s="216"/>
      <c r="U172" s="214"/>
      <c r="V172" s="215">
        <v>41</v>
      </c>
      <c r="W172" s="216"/>
      <c r="X172" s="214"/>
      <c r="Y172" s="217"/>
      <c r="Z172" s="218">
        <v>42</v>
      </c>
      <c r="AA172" s="214"/>
      <c r="AB172" s="217"/>
      <c r="AC172" s="218">
        <v>50</v>
      </c>
      <c r="AD172" s="214"/>
      <c r="AE172" s="217"/>
      <c r="AF172" s="218">
        <v>52</v>
      </c>
      <c r="AG172" s="214"/>
      <c r="AH172" s="215">
        <v>61</v>
      </c>
      <c r="AI172" s="216"/>
      <c r="AJ172" s="214"/>
      <c r="AK172" s="215">
        <v>41</v>
      </c>
      <c r="AL172" s="216"/>
      <c r="AM172" s="214"/>
      <c r="AN172" s="215">
        <v>40</v>
      </c>
      <c r="AO172" s="216"/>
      <c r="AP172" s="219"/>
      <c r="AQ172" s="220">
        <f t="shared" si="13"/>
        <v>384</v>
      </c>
      <c r="AR172" s="221">
        <f t="shared" si="17"/>
        <v>144</v>
      </c>
      <c r="AS172" s="222">
        <f t="shared" si="18"/>
        <v>0</v>
      </c>
      <c r="AT172" s="46">
        <f t="shared" si="14"/>
        <v>528</v>
      </c>
      <c r="AU172" s="369">
        <f t="shared" si="15"/>
        <v>528</v>
      </c>
      <c r="AV172" s="370">
        <f t="shared" si="16"/>
        <v>0</v>
      </c>
    </row>
    <row r="173" spans="1:48" ht="17.100000000000001" customHeight="1" x14ac:dyDescent="0.4">
      <c r="A173" s="223">
        <v>169</v>
      </c>
      <c r="B173" s="209" t="s">
        <v>874</v>
      </c>
      <c r="C173" s="210" t="s">
        <v>438</v>
      </c>
      <c r="D173" s="210" t="s">
        <v>584</v>
      </c>
      <c r="E173" s="210" t="s">
        <v>40</v>
      </c>
      <c r="F173" s="224">
        <v>2</v>
      </c>
      <c r="G173" s="212">
        <v>1</v>
      </c>
      <c r="H173" s="213"/>
      <c r="I173" s="214"/>
      <c r="J173" s="215">
        <v>1</v>
      </c>
      <c r="K173" s="213"/>
      <c r="L173" s="214"/>
      <c r="M173" s="215">
        <v>1</v>
      </c>
      <c r="N173" s="213"/>
      <c r="O173" s="214"/>
      <c r="P173" s="215">
        <v>1</v>
      </c>
      <c r="Q173" s="213"/>
      <c r="R173" s="214"/>
      <c r="S173" s="215">
        <v>1</v>
      </c>
      <c r="T173" s="216"/>
      <c r="U173" s="214"/>
      <c r="V173" s="215">
        <v>1</v>
      </c>
      <c r="W173" s="216"/>
      <c r="X173" s="214"/>
      <c r="Y173" s="217"/>
      <c r="Z173" s="218">
        <v>1</v>
      </c>
      <c r="AA173" s="214"/>
      <c r="AB173" s="217"/>
      <c r="AC173" s="218">
        <v>1</v>
      </c>
      <c r="AD173" s="214"/>
      <c r="AE173" s="217"/>
      <c r="AF173" s="218">
        <v>1</v>
      </c>
      <c r="AG173" s="214"/>
      <c r="AH173" s="215">
        <v>1</v>
      </c>
      <c r="AI173" s="216"/>
      <c r="AJ173" s="214"/>
      <c r="AK173" s="215">
        <v>1</v>
      </c>
      <c r="AL173" s="216"/>
      <c r="AM173" s="214"/>
      <c r="AN173" s="215">
        <v>1</v>
      </c>
      <c r="AO173" s="216"/>
      <c r="AP173" s="219"/>
      <c r="AQ173" s="220">
        <f t="shared" si="13"/>
        <v>9</v>
      </c>
      <c r="AR173" s="221">
        <f t="shared" si="17"/>
        <v>3</v>
      </c>
      <c r="AS173" s="222">
        <f t="shared" si="18"/>
        <v>0</v>
      </c>
      <c r="AT173" s="46">
        <f t="shared" si="14"/>
        <v>12</v>
      </c>
      <c r="AU173" s="369">
        <f t="shared" si="15"/>
        <v>12</v>
      </c>
      <c r="AV173" s="370">
        <f t="shared" si="16"/>
        <v>0</v>
      </c>
    </row>
    <row r="174" spans="1:48" ht="17.100000000000001" customHeight="1" x14ac:dyDescent="0.4">
      <c r="A174" s="208">
        <v>170</v>
      </c>
      <c r="B174" s="209" t="s">
        <v>875</v>
      </c>
      <c r="C174" s="210" t="s">
        <v>439</v>
      </c>
      <c r="D174" s="210" t="s">
        <v>585</v>
      </c>
      <c r="E174" s="210" t="s">
        <v>40</v>
      </c>
      <c r="F174" s="224">
        <v>46</v>
      </c>
      <c r="G174" s="212">
        <v>4830</v>
      </c>
      <c r="H174" s="213"/>
      <c r="I174" s="214"/>
      <c r="J174" s="215">
        <v>4766</v>
      </c>
      <c r="K174" s="213"/>
      <c r="L174" s="214"/>
      <c r="M174" s="215">
        <v>4582</v>
      </c>
      <c r="N174" s="213"/>
      <c r="O174" s="214"/>
      <c r="P174" s="215">
        <v>4915</v>
      </c>
      <c r="Q174" s="213"/>
      <c r="R174" s="214"/>
      <c r="S174" s="215">
        <v>4721</v>
      </c>
      <c r="T174" s="216"/>
      <c r="U174" s="214"/>
      <c r="V174" s="215">
        <v>4941</v>
      </c>
      <c r="W174" s="216"/>
      <c r="X174" s="214"/>
      <c r="Y174" s="217"/>
      <c r="Z174" s="218">
        <v>4531</v>
      </c>
      <c r="AA174" s="214"/>
      <c r="AB174" s="217"/>
      <c r="AC174" s="218">
        <v>4858</v>
      </c>
      <c r="AD174" s="214"/>
      <c r="AE174" s="217"/>
      <c r="AF174" s="218">
        <v>4814</v>
      </c>
      <c r="AG174" s="214"/>
      <c r="AH174" s="215">
        <v>4394</v>
      </c>
      <c r="AI174" s="216"/>
      <c r="AJ174" s="214"/>
      <c r="AK174" s="215">
        <v>4601</v>
      </c>
      <c r="AL174" s="216"/>
      <c r="AM174" s="214"/>
      <c r="AN174" s="215">
        <v>4412</v>
      </c>
      <c r="AO174" s="216"/>
      <c r="AP174" s="219"/>
      <c r="AQ174" s="220">
        <f t="shared" si="13"/>
        <v>42162</v>
      </c>
      <c r="AR174" s="221">
        <f t="shared" si="17"/>
        <v>14203</v>
      </c>
      <c r="AS174" s="222">
        <f t="shared" si="18"/>
        <v>0</v>
      </c>
      <c r="AT174" s="46">
        <f t="shared" si="14"/>
        <v>56365</v>
      </c>
      <c r="AU174" s="369">
        <f t="shared" si="15"/>
        <v>56365</v>
      </c>
      <c r="AV174" s="370">
        <f t="shared" si="16"/>
        <v>0</v>
      </c>
    </row>
    <row r="175" spans="1:48" ht="17.100000000000001" customHeight="1" x14ac:dyDescent="0.4">
      <c r="A175" s="223">
        <v>171</v>
      </c>
      <c r="B175" s="209" t="s">
        <v>876</v>
      </c>
      <c r="C175" s="210" t="s">
        <v>440</v>
      </c>
      <c r="D175" s="210" t="s">
        <v>586</v>
      </c>
      <c r="E175" s="210" t="s">
        <v>40</v>
      </c>
      <c r="F175" s="224">
        <v>6</v>
      </c>
      <c r="G175" s="212">
        <v>34</v>
      </c>
      <c r="H175" s="213"/>
      <c r="I175" s="214"/>
      <c r="J175" s="215">
        <v>35</v>
      </c>
      <c r="K175" s="213"/>
      <c r="L175" s="214"/>
      <c r="M175" s="215">
        <v>32</v>
      </c>
      <c r="N175" s="213"/>
      <c r="O175" s="214"/>
      <c r="P175" s="215">
        <v>31</v>
      </c>
      <c r="Q175" s="213"/>
      <c r="R175" s="214"/>
      <c r="S175" s="215">
        <v>29</v>
      </c>
      <c r="T175" s="216"/>
      <c r="U175" s="214"/>
      <c r="V175" s="215">
        <v>29</v>
      </c>
      <c r="W175" s="216"/>
      <c r="X175" s="214"/>
      <c r="Y175" s="217"/>
      <c r="Z175" s="218">
        <v>28</v>
      </c>
      <c r="AA175" s="214"/>
      <c r="AB175" s="217"/>
      <c r="AC175" s="218">
        <v>28</v>
      </c>
      <c r="AD175" s="214"/>
      <c r="AE175" s="217"/>
      <c r="AF175" s="218">
        <v>31</v>
      </c>
      <c r="AG175" s="214"/>
      <c r="AH175" s="215">
        <v>27</v>
      </c>
      <c r="AI175" s="216"/>
      <c r="AJ175" s="214"/>
      <c r="AK175" s="215">
        <v>29</v>
      </c>
      <c r="AL175" s="216"/>
      <c r="AM175" s="214"/>
      <c r="AN175" s="215">
        <v>28</v>
      </c>
      <c r="AO175" s="216"/>
      <c r="AP175" s="219"/>
      <c r="AQ175" s="220">
        <f t="shared" si="13"/>
        <v>274</v>
      </c>
      <c r="AR175" s="221">
        <f t="shared" si="17"/>
        <v>87</v>
      </c>
      <c r="AS175" s="222">
        <f t="shared" si="18"/>
        <v>0</v>
      </c>
      <c r="AT175" s="46">
        <f t="shared" si="14"/>
        <v>361</v>
      </c>
      <c r="AU175" s="369">
        <f t="shared" si="15"/>
        <v>361</v>
      </c>
      <c r="AV175" s="370">
        <f t="shared" si="16"/>
        <v>0</v>
      </c>
    </row>
    <row r="176" spans="1:48" ht="17.100000000000001" customHeight="1" x14ac:dyDescent="0.4">
      <c r="A176" s="208">
        <v>172</v>
      </c>
      <c r="B176" s="209" t="s">
        <v>877</v>
      </c>
      <c r="C176" s="210" t="s">
        <v>441</v>
      </c>
      <c r="D176" s="210" t="s">
        <v>587</v>
      </c>
      <c r="E176" s="210" t="s">
        <v>40</v>
      </c>
      <c r="F176" s="224">
        <v>13</v>
      </c>
      <c r="G176" s="212">
        <v>29</v>
      </c>
      <c r="H176" s="213"/>
      <c r="I176" s="214"/>
      <c r="J176" s="215">
        <v>29</v>
      </c>
      <c r="K176" s="213"/>
      <c r="L176" s="214"/>
      <c r="M176" s="215">
        <v>26</v>
      </c>
      <c r="N176" s="213"/>
      <c r="O176" s="214"/>
      <c r="P176" s="215">
        <v>29</v>
      </c>
      <c r="Q176" s="213"/>
      <c r="R176" s="214"/>
      <c r="S176" s="215">
        <v>28</v>
      </c>
      <c r="T176" s="216"/>
      <c r="U176" s="214"/>
      <c r="V176" s="215">
        <v>27</v>
      </c>
      <c r="W176" s="216"/>
      <c r="X176" s="214"/>
      <c r="Y176" s="217"/>
      <c r="Z176" s="218">
        <v>26</v>
      </c>
      <c r="AA176" s="214"/>
      <c r="AB176" s="217"/>
      <c r="AC176" s="218">
        <v>26</v>
      </c>
      <c r="AD176" s="214"/>
      <c r="AE176" s="217"/>
      <c r="AF176" s="218">
        <v>34</v>
      </c>
      <c r="AG176" s="214"/>
      <c r="AH176" s="215">
        <v>31</v>
      </c>
      <c r="AI176" s="216"/>
      <c r="AJ176" s="214"/>
      <c r="AK176" s="215">
        <v>30</v>
      </c>
      <c r="AL176" s="216"/>
      <c r="AM176" s="214"/>
      <c r="AN176" s="215">
        <v>28</v>
      </c>
      <c r="AO176" s="216"/>
      <c r="AP176" s="219"/>
      <c r="AQ176" s="220">
        <f t="shared" si="13"/>
        <v>257</v>
      </c>
      <c r="AR176" s="221">
        <f t="shared" si="17"/>
        <v>86</v>
      </c>
      <c r="AS176" s="222">
        <f t="shared" si="18"/>
        <v>0</v>
      </c>
      <c r="AT176" s="46">
        <f t="shared" si="14"/>
        <v>343</v>
      </c>
      <c r="AU176" s="369">
        <f t="shared" si="15"/>
        <v>343</v>
      </c>
      <c r="AV176" s="370">
        <f t="shared" si="16"/>
        <v>0</v>
      </c>
    </row>
    <row r="177" spans="1:48" ht="17.100000000000001" customHeight="1" x14ac:dyDescent="0.4">
      <c r="A177" s="223">
        <v>173</v>
      </c>
      <c r="B177" s="209" t="s">
        <v>878</v>
      </c>
      <c r="C177" s="210" t="s">
        <v>442</v>
      </c>
      <c r="D177" s="210" t="s">
        <v>588</v>
      </c>
      <c r="E177" s="210" t="s">
        <v>40</v>
      </c>
      <c r="F177" s="224">
        <v>9</v>
      </c>
      <c r="G177" s="212">
        <v>50</v>
      </c>
      <c r="H177" s="213"/>
      <c r="I177" s="214"/>
      <c r="J177" s="215">
        <v>50</v>
      </c>
      <c r="K177" s="213"/>
      <c r="L177" s="214"/>
      <c r="M177" s="215">
        <v>46</v>
      </c>
      <c r="N177" s="213"/>
      <c r="O177" s="214"/>
      <c r="P177" s="215">
        <v>51</v>
      </c>
      <c r="Q177" s="213"/>
      <c r="R177" s="214"/>
      <c r="S177" s="215">
        <v>48</v>
      </c>
      <c r="T177" s="216"/>
      <c r="U177" s="214"/>
      <c r="V177" s="215">
        <v>50</v>
      </c>
      <c r="W177" s="216"/>
      <c r="X177" s="214"/>
      <c r="Y177" s="217"/>
      <c r="Z177" s="218">
        <v>48</v>
      </c>
      <c r="AA177" s="214"/>
      <c r="AB177" s="217"/>
      <c r="AC177" s="218">
        <v>49</v>
      </c>
      <c r="AD177" s="214"/>
      <c r="AE177" s="217"/>
      <c r="AF177" s="218">
        <v>56</v>
      </c>
      <c r="AG177" s="214"/>
      <c r="AH177" s="215">
        <v>51</v>
      </c>
      <c r="AI177" s="216"/>
      <c r="AJ177" s="214"/>
      <c r="AK177" s="215">
        <v>50</v>
      </c>
      <c r="AL177" s="216"/>
      <c r="AM177" s="214"/>
      <c r="AN177" s="215">
        <v>47</v>
      </c>
      <c r="AO177" s="216"/>
      <c r="AP177" s="219"/>
      <c r="AQ177" s="220">
        <f t="shared" si="13"/>
        <v>443</v>
      </c>
      <c r="AR177" s="221">
        <f t="shared" si="17"/>
        <v>153</v>
      </c>
      <c r="AS177" s="222">
        <f t="shared" si="18"/>
        <v>0</v>
      </c>
      <c r="AT177" s="46">
        <f t="shared" si="14"/>
        <v>596</v>
      </c>
      <c r="AU177" s="369">
        <f t="shared" si="15"/>
        <v>596</v>
      </c>
      <c r="AV177" s="370">
        <f t="shared" si="16"/>
        <v>0</v>
      </c>
    </row>
    <row r="178" spans="1:48" ht="17.100000000000001" customHeight="1" x14ac:dyDescent="0.4">
      <c r="A178" s="223">
        <v>174</v>
      </c>
      <c r="B178" s="209" t="s">
        <v>879</v>
      </c>
      <c r="C178" s="210" t="s">
        <v>443</v>
      </c>
      <c r="D178" s="210" t="s">
        <v>589</v>
      </c>
      <c r="E178" s="210" t="s">
        <v>40</v>
      </c>
      <c r="F178" s="224">
        <v>13</v>
      </c>
      <c r="G178" s="212">
        <v>32</v>
      </c>
      <c r="H178" s="213"/>
      <c r="I178" s="214"/>
      <c r="J178" s="215">
        <v>32</v>
      </c>
      <c r="K178" s="213"/>
      <c r="L178" s="214"/>
      <c r="M178" s="215">
        <v>30</v>
      </c>
      <c r="N178" s="213"/>
      <c r="O178" s="214"/>
      <c r="P178" s="215">
        <v>31</v>
      </c>
      <c r="Q178" s="213"/>
      <c r="R178" s="214"/>
      <c r="S178" s="215">
        <v>30</v>
      </c>
      <c r="T178" s="216"/>
      <c r="U178" s="214"/>
      <c r="V178" s="215">
        <v>31</v>
      </c>
      <c r="W178" s="216"/>
      <c r="X178" s="214"/>
      <c r="Y178" s="217"/>
      <c r="Z178" s="218">
        <v>30</v>
      </c>
      <c r="AA178" s="214"/>
      <c r="AB178" s="217"/>
      <c r="AC178" s="218">
        <v>31</v>
      </c>
      <c r="AD178" s="214"/>
      <c r="AE178" s="217"/>
      <c r="AF178" s="218">
        <v>31</v>
      </c>
      <c r="AG178" s="214"/>
      <c r="AH178" s="215">
        <v>31</v>
      </c>
      <c r="AI178" s="216"/>
      <c r="AJ178" s="214"/>
      <c r="AK178" s="215">
        <v>32</v>
      </c>
      <c r="AL178" s="216"/>
      <c r="AM178" s="214"/>
      <c r="AN178" s="215">
        <v>31</v>
      </c>
      <c r="AO178" s="216"/>
      <c r="AP178" s="219"/>
      <c r="AQ178" s="220">
        <f t="shared" si="13"/>
        <v>280</v>
      </c>
      <c r="AR178" s="221">
        <f t="shared" si="17"/>
        <v>92</v>
      </c>
      <c r="AS178" s="222">
        <f t="shared" si="18"/>
        <v>0</v>
      </c>
      <c r="AT178" s="46">
        <f t="shared" si="14"/>
        <v>372</v>
      </c>
      <c r="AU178" s="369">
        <f t="shared" si="15"/>
        <v>372</v>
      </c>
      <c r="AV178" s="370">
        <f t="shared" si="16"/>
        <v>0</v>
      </c>
    </row>
    <row r="179" spans="1:48" ht="17.100000000000001" customHeight="1" x14ac:dyDescent="0.4">
      <c r="A179" s="208">
        <v>175</v>
      </c>
      <c r="B179" s="209" t="s">
        <v>880</v>
      </c>
      <c r="C179" s="210" t="s">
        <v>444</v>
      </c>
      <c r="D179" s="210" t="s">
        <v>590</v>
      </c>
      <c r="E179" s="210" t="s">
        <v>40</v>
      </c>
      <c r="F179" s="224">
        <v>9</v>
      </c>
      <c r="G179" s="212">
        <v>250</v>
      </c>
      <c r="H179" s="213"/>
      <c r="I179" s="214"/>
      <c r="J179" s="215">
        <v>278</v>
      </c>
      <c r="K179" s="213"/>
      <c r="L179" s="214"/>
      <c r="M179" s="215">
        <v>252</v>
      </c>
      <c r="N179" s="213"/>
      <c r="O179" s="214"/>
      <c r="P179" s="215">
        <v>258</v>
      </c>
      <c r="Q179" s="213"/>
      <c r="R179" s="214"/>
      <c r="S179" s="215">
        <v>240</v>
      </c>
      <c r="T179" s="216"/>
      <c r="U179" s="214"/>
      <c r="V179" s="215">
        <v>235</v>
      </c>
      <c r="W179" s="216"/>
      <c r="X179" s="214"/>
      <c r="Y179" s="217"/>
      <c r="Z179" s="218">
        <v>233</v>
      </c>
      <c r="AA179" s="214"/>
      <c r="AB179" s="217"/>
      <c r="AC179" s="218">
        <v>250</v>
      </c>
      <c r="AD179" s="214"/>
      <c r="AE179" s="217"/>
      <c r="AF179" s="218">
        <v>249</v>
      </c>
      <c r="AG179" s="214"/>
      <c r="AH179" s="215">
        <v>268</v>
      </c>
      <c r="AI179" s="216"/>
      <c r="AJ179" s="214"/>
      <c r="AK179" s="215">
        <v>251</v>
      </c>
      <c r="AL179" s="216"/>
      <c r="AM179" s="214"/>
      <c r="AN179" s="215">
        <v>225</v>
      </c>
      <c r="AO179" s="216"/>
      <c r="AP179" s="219"/>
      <c r="AQ179" s="220">
        <f t="shared" si="13"/>
        <v>2257</v>
      </c>
      <c r="AR179" s="221">
        <f t="shared" si="17"/>
        <v>732</v>
      </c>
      <c r="AS179" s="222">
        <f t="shared" si="18"/>
        <v>0</v>
      </c>
      <c r="AT179" s="46">
        <f t="shared" si="14"/>
        <v>2989</v>
      </c>
      <c r="AU179" s="369">
        <f t="shared" si="15"/>
        <v>2989</v>
      </c>
      <c r="AV179" s="370">
        <f t="shared" si="16"/>
        <v>0</v>
      </c>
    </row>
    <row r="180" spans="1:48" ht="17.100000000000001" customHeight="1" x14ac:dyDescent="0.4">
      <c r="A180" s="223">
        <v>176</v>
      </c>
      <c r="B180" s="209" t="s">
        <v>881</v>
      </c>
      <c r="C180" s="210" t="s">
        <v>445</v>
      </c>
      <c r="D180" s="210" t="s">
        <v>591</v>
      </c>
      <c r="E180" s="210" t="s">
        <v>40</v>
      </c>
      <c r="F180" s="224">
        <v>6</v>
      </c>
      <c r="G180" s="212">
        <v>31</v>
      </c>
      <c r="H180" s="213"/>
      <c r="I180" s="214"/>
      <c r="J180" s="215">
        <v>31</v>
      </c>
      <c r="K180" s="213"/>
      <c r="L180" s="214"/>
      <c r="M180" s="215">
        <v>29</v>
      </c>
      <c r="N180" s="213"/>
      <c r="O180" s="214"/>
      <c r="P180" s="215">
        <v>31</v>
      </c>
      <c r="Q180" s="213"/>
      <c r="R180" s="214"/>
      <c r="S180" s="215">
        <v>29</v>
      </c>
      <c r="T180" s="216"/>
      <c r="U180" s="214"/>
      <c r="V180" s="215">
        <v>30</v>
      </c>
      <c r="W180" s="216"/>
      <c r="X180" s="214"/>
      <c r="Y180" s="217"/>
      <c r="Z180" s="218">
        <v>29</v>
      </c>
      <c r="AA180" s="214"/>
      <c r="AB180" s="217"/>
      <c r="AC180" s="218">
        <v>29</v>
      </c>
      <c r="AD180" s="214"/>
      <c r="AE180" s="217"/>
      <c r="AF180" s="218">
        <v>29</v>
      </c>
      <c r="AG180" s="214"/>
      <c r="AH180" s="215">
        <v>29</v>
      </c>
      <c r="AI180" s="216"/>
      <c r="AJ180" s="214"/>
      <c r="AK180" s="215">
        <v>29</v>
      </c>
      <c r="AL180" s="216"/>
      <c r="AM180" s="214"/>
      <c r="AN180" s="215">
        <v>29</v>
      </c>
      <c r="AO180" s="216"/>
      <c r="AP180" s="219"/>
      <c r="AQ180" s="220">
        <f t="shared" si="13"/>
        <v>268</v>
      </c>
      <c r="AR180" s="221">
        <f t="shared" si="17"/>
        <v>87</v>
      </c>
      <c r="AS180" s="222">
        <f t="shared" si="18"/>
        <v>0</v>
      </c>
      <c r="AT180" s="46">
        <f t="shared" si="14"/>
        <v>355</v>
      </c>
      <c r="AU180" s="369">
        <f t="shared" si="15"/>
        <v>355</v>
      </c>
      <c r="AV180" s="370">
        <f t="shared" si="16"/>
        <v>0</v>
      </c>
    </row>
    <row r="181" spans="1:48" ht="17.100000000000001" customHeight="1" x14ac:dyDescent="0.4">
      <c r="A181" s="208">
        <v>177</v>
      </c>
      <c r="B181" s="209" t="s">
        <v>882</v>
      </c>
      <c r="C181" s="210" t="s">
        <v>446</v>
      </c>
      <c r="D181" s="210" t="s">
        <v>592</v>
      </c>
      <c r="E181" s="210" t="s">
        <v>40</v>
      </c>
      <c r="F181" s="224">
        <v>17</v>
      </c>
      <c r="G181" s="212">
        <v>40</v>
      </c>
      <c r="H181" s="213"/>
      <c r="I181" s="214"/>
      <c r="J181" s="215">
        <v>46</v>
      </c>
      <c r="K181" s="213"/>
      <c r="L181" s="214"/>
      <c r="M181" s="215">
        <v>38</v>
      </c>
      <c r="N181" s="213"/>
      <c r="O181" s="214"/>
      <c r="P181" s="215">
        <v>39</v>
      </c>
      <c r="Q181" s="213"/>
      <c r="R181" s="214"/>
      <c r="S181" s="215">
        <v>28</v>
      </c>
      <c r="T181" s="216"/>
      <c r="U181" s="214"/>
      <c r="V181" s="215">
        <v>27</v>
      </c>
      <c r="W181" s="216"/>
      <c r="X181" s="214"/>
      <c r="Y181" s="217"/>
      <c r="Z181" s="218">
        <v>27</v>
      </c>
      <c r="AA181" s="214"/>
      <c r="AB181" s="217"/>
      <c r="AC181" s="218">
        <v>28</v>
      </c>
      <c r="AD181" s="214"/>
      <c r="AE181" s="217"/>
      <c r="AF181" s="218">
        <v>31</v>
      </c>
      <c r="AG181" s="214"/>
      <c r="AH181" s="215">
        <v>29</v>
      </c>
      <c r="AI181" s="216"/>
      <c r="AJ181" s="214"/>
      <c r="AK181" s="215">
        <v>32</v>
      </c>
      <c r="AL181" s="216"/>
      <c r="AM181" s="214"/>
      <c r="AN181" s="215">
        <v>33</v>
      </c>
      <c r="AO181" s="216"/>
      <c r="AP181" s="219"/>
      <c r="AQ181" s="220">
        <f t="shared" si="13"/>
        <v>312</v>
      </c>
      <c r="AR181" s="221">
        <f t="shared" si="17"/>
        <v>86</v>
      </c>
      <c r="AS181" s="222">
        <f t="shared" si="18"/>
        <v>0</v>
      </c>
      <c r="AT181" s="46">
        <f t="shared" si="14"/>
        <v>398</v>
      </c>
      <c r="AU181" s="369">
        <f t="shared" si="15"/>
        <v>398</v>
      </c>
      <c r="AV181" s="370">
        <f t="shared" si="16"/>
        <v>0</v>
      </c>
    </row>
    <row r="182" spans="1:48" ht="17.100000000000001" customHeight="1" x14ac:dyDescent="0.4">
      <c r="A182" s="223">
        <v>178</v>
      </c>
      <c r="B182" s="209" t="s">
        <v>883</v>
      </c>
      <c r="C182" s="210" t="s">
        <v>447</v>
      </c>
      <c r="D182" s="210" t="s">
        <v>593</v>
      </c>
      <c r="E182" s="210" t="s">
        <v>40</v>
      </c>
      <c r="F182" s="224">
        <v>9</v>
      </c>
      <c r="G182" s="212">
        <v>233</v>
      </c>
      <c r="H182" s="213"/>
      <c r="I182" s="214"/>
      <c r="J182" s="215">
        <v>232</v>
      </c>
      <c r="K182" s="213"/>
      <c r="L182" s="214"/>
      <c r="M182" s="215">
        <v>221</v>
      </c>
      <c r="N182" s="213"/>
      <c r="O182" s="214"/>
      <c r="P182" s="215">
        <v>234</v>
      </c>
      <c r="Q182" s="213"/>
      <c r="R182" s="214"/>
      <c r="S182" s="215">
        <v>216</v>
      </c>
      <c r="T182" s="216"/>
      <c r="U182" s="214"/>
      <c r="V182" s="215">
        <v>214</v>
      </c>
      <c r="W182" s="216"/>
      <c r="X182" s="214"/>
      <c r="Y182" s="217"/>
      <c r="Z182" s="218">
        <v>200</v>
      </c>
      <c r="AA182" s="214"/>
      <c r="AB182" s="217"/>
      <c r="AC182" s="218">
        <v>212</v>
      </c>
      <c r="AD182" s="214"/>
      <c r="AE182" s="217"/>
      <c r="AF182" s="218">
        <v>211</v>
      </c>
      <c r="AG182" s="214"/>
      <c r="AH182" s="215">
        <v>199</v>
      </c>
      <c r="AI182" s="216"/>
      <c r="AJ182" s="214"/>
      <c r="AK182" s="215">
        <v>224</v>
      </c>
      <c r="AL182" s="216"/>
      <c r="AM182" s="214"/>
      <c r="AN182" s="215">
        <v>211</v>
      </c>
      <c r="AO182" s="216"/>
      <c r="AP182" s="219"/>
      <c r="AQ182" s="220">
        <f t="shared" si="13"/>
        <v>1984</v>
      </c>
      <c r="AR182" s="221">
        <f t="shared" si="17"/>
        <v>623</v>
      </c>
      <c r="AS182" s="222">
        <f t="shared" si="18"/>
        <v>0</v>
      </c>
      <c r="AT182" s="46">
        <f t="shared" si="14"/>
        <v>2607</v>
      </c>
      <c r="AU182" s="369">
        <f t="shared" si="15"/>
        <v>2607</v>
      </c>
      <c r="AV182" s="370">
        <f t="shared" si="16"/>
        <v>0</v>
      </c>
    </row>
    <row r="183" spans="1:48" ht="17.100000000000001" customHeight="1" x14ac:dyDescent="0.4">
      <c r="A183" s="223">
        <v>179</v>
      </c>
      <c r="B183" s="209" t="s">
        <v>884</v>
      </c>
      <c r="C183" s="210" t="s">
        <v>448</v>
      </c>
      <c r="D183" s="210" t="s">
        <v>594</v>
      </c>
      <c r="E183" s="210" t="s">
        <v>40</v>
      </c>
      <c r="F183" s="224">
        <v>4</v>
      </c>
      <c r="G183" s="212">
        <v>153</v>
      </c>
      <c r="H183" s="213"/>
      <c r="I183" s="214"/>
      <c r="J183" s="215">
        <v>154</v>
      </c>
      <c r="K183" s="213"/>
      <c r="L183" s="214"/>
      <c r="M183" s="215">
        <v>146</v>
      </c>
      <c r="N183" s="213"/>
      <c r="O183" s="214"/>
      <c r="P183" s="215">
        <v>156</v>
      </c>
      <c r="Q183" s="213"/>
      <c r="R183" s="214"/>
      <c r="S183" s="215">
        <v>147</v>
      </c>
      <c r="T183" s="216"/>
      <c r="U183" s="214"/>
      <c r="V183" s="215">
        <v>147</v>
      </c>
      <c r="W183" s="216"/>
      <c r="X183" s="214"/>
      <c r="Y183" s="217"/>
      <c r="Z183" s="218">
        <v>190</v>
      </c>
      <c r="AA183" s="214"/>
      <c r="AB183" s="217"/>
      <c r="AC183" s="218">
        <v>314</v>
      </c>
      <c r="AD183" s="214"/>
      <c r="AE183" s="217"/>
      <c r="AF183" s="218">
        <v>219</v>
      </c>
      <c r="AG183" s="214"/>
      <c r="AH183" s="215">
        <v>250</v>
      </c>
      <c r="AI183" s="216"/>
      <c r="AJ183" s="214"/>
      <c r="AK183" s="215">
        <v>161</v>
      </c>
      <c r="AL183" s="216"/>
      <c r="AM183" s="214"/>
      <c r="AN183" s="215">
        <v>142</v>
      </c>
      <c r="AO183" s="216"/>
      <c r="AP183" s="219"/>
      <c r="AQ183" s="220">
        <f t="shared" si="13"/>
        <v>1456</v>
      </c>
      <c r="AR183" s="221">
        <f t="shared" si="17"/>
        <v>723</v>
      </c>
      <c r="AS183" s="222">
        <f t="shared" si="18"/>
        <v>0</v>
      </c>
      <c r="AT183" s="46">
        <f t="shared" si="14"/>
        <v>2179</v>
      </c>
      <c r="AU183" s="369">
        <f t="shared" si="15"/>
        <v>2179</v>
      </c>
      <c r="AV183" s="370">
        <f t="shared" si="16"/>
        <v>0</v>
      </c>
    </row>
    <row r="184" spans="1:48" ht="17.100000000000001" customHeight="1" x14ac:dyDescent="0.4">
      <c r="A184" s="208">
        <v>180</v>
      </c>
      <c r="B184" s="209" t="s">
        <v>885</v>
      </c>
      <c r="C184" s="210" t="s">
        <v>449</v>
      </c>
      <c r="D184" s="210" t="s">
        <v>595</v>
      </c>
      <c r="E184" s="210" t="s">
        <v>40</v>
      </c>
      <c r="F184" s="224">
        <v>2</v>
      </c>
      <c r="G184" s="212">
        <v>29</v>
      </c>
      <c r="H184" s="213"/>
      <c r="I184" s="214"/>
      <c r="J184" s="215">
        <v>31</v>
      </c>
      <c r="K184" s="213"/>
      <c r="L184" s="214"/>
      <c r="M184" s="215">
        <v>28</v>
      </c>
      <c r="N184" s="213"/>
      <c r="O184" s="214"/>
      <c r="P184" s="215">
        <v>30</v>
      </c>
      <c r="Q184" s="213"/>
      <c r="R184" s="214"/>
      <c r="S184" s="215">
        <v>28</v>
      </c>
      <c r="T184" s="216"/>
      <c r="U184" s="214"/>
      <c r="V184" s="215">
        <v>29</v>
      </c>
      <c r="W184" s="216"/>
      <c r="X184" s="214"/>
      <c r="Y184" s="217"/>
      <c r="Z184" s="218">
        <v>27</v>
      </c>
      <c r="AA184" s="214"/>
      <c r="AB184" s="217"/>
      <c r="AC184" s="218">
        <v>27</v>
      </c>
      <c r="AD184" s="214"/>
      <c r="AE184" s="217"/>
      <c r="AF184" s="218">
        <v>27</v>
      </c>
      <c r="AG184" s="214"/>
      <c r="AH184" s="215">
        <v>27</v>
      </c>
      <c r="AI184" s="216"/>
      <c r="AJ184" s="214"/>
      <c r="AK184" s="215">
        <v>28</v>
      </c>
      <c r="AL184" s="216"/>
      <c r="AM184" s="214"/>
      <c r="AN184" s="215">
        <v>27</v>
      </c>
      <c r="AO184" s="216"/>
      <c r="AP184" s="219"/>
      <c r="AQ184" s="220">
        <f t="shared" si="13"/>
        <v>257</v>
      </c>
      <c r="AR184" s="221">
        <f t="shared" si="17"/>
        <v>81</v>
      </c>
      <c r="AS184" s="222">
        <f t="shared" si="18"/>
        <v>0</v>
      </c>
      <c r="AT184" s="46">
        <f t="shared" si="14"/>
        <v>338</v>
      </c>
      <c r="AU184" s="369">
        <f t="shared" si="15"/>
        <v>338</v>
      </c>
      <c r="AV184" s="370">
        <f t="shared" si="16"/>
        <v>0</v>
      </c>
    </row>
    <row r="185" spans="1:48" ht="17.100000000000001" customHeight="1" x14ac:dyDescent="0.4">
      <c r="A185" s="223">
        <v>181</v>
      </c>
      <c r="B185" s="209" t="s">
        <v>886</v>
      </c>
      <c r="C185" s="210" t="s">
        <v>450</v>
      </c>
      <c r="D185" s="210" t="s">
        <v>596</v>
      </c>
      <c r="E185" s="210" t="s">
        <v>40</v>
      </c>
      <c r="F185" s="224">
        <v>4</v>
      </c>
      <c r="G185" s="212">
        <v>8</v>
      </c>
      <c r="H185" s="213"/>
      <c r="I185" s="214"/>
      <c r="J185" s="215">
        <v>9</v>
      </c>
      <c r="K185" s="213"/>
      <c r="L185" s="214"/>
      <c r="M185" s="215">
        <v>5</v>
      </c>
      <c r="N185" s="213"/>
      <c r="O185" s="214"/>
      <c r="P185" s="215">
        <v>4</v>
      </c>
      <c r="Q185" s="213"/>
      <c r="R185" s="214"/>
      <c r="S185" s="215">
        <v>5</v>
      </c>
      <c r="T185" s="216"/>
      <c r="U185" s="214"/>
      <c r="V185" s="215">
        <v>7</v>
      </c>
      <c r="W185" s="216"/>
      <c r="X185" s="214"/>
      <c r="Y185" s="217"/>
      <c r="Z185" s="218">
        <v>11</v>
      </c>
      <c r="AA185" s="214"/>
      <c r="AB185" s="217"/>
      <c r="AC185" s="218">
        <v>14</v>
      </c>
      <c r="AD185" s="214"/>
      <c r="AE185" s="217"/>
      <c r="AF185" s="218">
        <v>14</v>
      </c>
      <c r="AG185" s="214"/>
      <c r="AH185" s="215">
        <v>9</v>
      </c>
      <c r="AI185" s="216"/>
      <c r="AJ185" s="214"/>
      <c r="AK185" s="215">
        <v>4</v>
      </c>
      <c r="AL185" s="216"/>
      <c r="AM185" s="214"/>
      <c r="AN185" s="215">
        <v>2</v>
      </c>
      <c r="AO185" s="216"/>
      <c r="AP185" s="219"/>
      <c r="AQ185" s="220">
        <f t="shared" si="13"/>
        <v>53</v>
      </c>
      <c r="AR185" s="221">
        <f t="shared" si="17"/>
        <v>39</v>
      </c>
      <c r="AS185" s="222">
        <f t="shared" si="18"/>
        <v>0</v>
      </c>
      <c r="AT185" s="46">
        <f t="shared" si="14"/>
        <v>92</v>
      </c>
      <c r="AU185" s="369">
        <f t="shared" si="15"/>
        <v>92</v>
      </c>
      <c r="AV185" s="370">
        <f t="shared" si="16"/>
        <v>0</v>
      </c>
    </row>
    <row r="186" spans="1:48" ht="17.100000000000001" customHeight="1" x14ac:dyDescent="0.4">
      <c r="A186" s="208">
        <v>182</v>
      </c>
      <c r="B186" s="209" t="s">
        <v>887</v>
      </c>
      <c r="C186" s="210" t="s">
        <v>451</v>
      </c>
      <c r="D186" s="210" t="s">
        <v>597</v>
      </c>
      <c r="E186" s="210" t="s">
        <v>40</v>
      </c>
      <c r="F186" s="224">
        <v>4</v>
      </c>
      <c r="G186" s="212">
        <v>31</v>
      </c>
      <c r="H186" s="213"/>
      <c r="I186" s="214"/>
      <c r="J186" s="215">
        <v>34</v>
      </c>
      <c r="K186" s="213"/>
      <c r="L186" s="214"/>
      <c r="M186" s="215">
        <v>26</v>
      </c>
      <c r="N186" s="213"/>
      <c r="O186" s="214"/>
      <c r="P186" s="215">
        <v>24</v>
      </c>
      <c r="Q186" s="213"/>
      <c r="R186" s="214"/>
      <c r="S186" s="215">
        <v>18</v>
      </c>
      <c r="T186" s="216"/>
      <c r="U186" s="214"/>
      <c r="V186" s="215">
        <v>19</v>
      </c>
      <c r="W186" s="216"/>
      <c r="X186" s="214"/>
      <c r="Y186" s="217"/>
      <c r="Z186" s="218">
        <v>19</v>
      </c>
      <c r="AA186" s="214"/>
      <c r="AB186" s="217"/>
      <c r="AC186" s="218">
        <v>19</v>
      </c>
      <c r="AD186" s="214"/>
      <c r="AE186" s="217"/>
      <c r="AF186" s="218">
        <v>19</v>
      </c>
      <c r="AG186" s="214"/>
      <c r="AH186" s="215">
        <v>17</v>
      </c>
      <c r="AI186" s="216"/>
      <c r="AJ186" s="214"/>
      <c r="AK186" s="215">
        <v>19</v>
      </c>
      <c r="AL186" s="216"/>
      <c r="AM186" s="214"/>
      <c r="AN186" s="215">
        <v>21</v>
      </c>
      <c r="AO186" s="216"/>
      <c r="AP186" s="219"/>
      <c r="AQ186" s="220">
        <f t="shared" si="13"/>
        <v>209</v>
      </c>
      <c r="AR186" s="221">
        <f t="shared" si="17"/>
        <v>57</v>
      </c>
      <c r="AS186" s="222">
        <f t="shared" si="18"/>
        <v>0</v>
      </c>
      <c r="AT186" s="46">
        <f t="shared" si="14"/>
        <v>266</v>
      </c>
      <c r="AU186" s="369">
        <f t="shared" si="15"/>
        <v>266</v>
      </c>
      <c r="AV186" s="370">
        <f t="shared" si="16"/>
        <v>0</v>
      </c>
    </row>
    <row r="187" spans="1:48" ht="17.100000000000001" customHeight="1" x14ac:dyDescent="0.4">
      <c r="A187" s="223">
        <v>183</v>
      </c>
      <c r="B187" s="209" t="s">
        <v>888</v>
      </c>
      <c r="C187" s="210" t="s">
        <v>452</v>
      </c>
      <c r="D187" s="210" t="s">
        <v>598</v>
      </c>
      <c r="E187" s="210" t="s">
        <v>40</v>
      </c>
      <c r="F187" s="224">
        <v>4</v>
      </c>
      <c r="G187" s="212">
        <v>45</v>
      </c>
      <c r="H187" s="213"/>
      <c r="I187" s="214"/>
      <c r="J187" s="215">
        <v>51</v>
      </c>
      <c r="K187" s="213"/>
      <c r="L187" s="214"/>
      <c r="M187" s="215">
        <v>43</v>
      </c>
      <c r="N187" s="213"/>
      <c r="O187" s="214"/>
      <c r="P187" s="215">
        <v>39</v>
      </c>
      <c r="Q187" s="213"/>
      <c r="R187" s="214"/>
      <c r="S187" s="215">
        <v>31</v>
      </c>
      <c r="T187" s="216"/>
      <c r="U187" s="214"/>
      <c r="V187" s="215">
        <v>32</v>
      </c>
      <c r="W187" s="216"/>
      <c r="X187" s="214"/>
      <c r="Y187" s="217"/>
      <c r="Z187" s="218">
        <v>30</v>
      </c>
      <c r="AA187" s="214"/>
      <c r="AB187" s="217"/>
      <c r="AC187" s="218">
        <v>31</v>
      </c>
      <c r="AD187" s="214"/>
      <c r="AE187" s="217"/>
      <c r="AF187" s="218">
        <v>34</v>
      </c>
      <c r="AG187" s="214"/>
      <c r="AH187" s="215">
        <v>30</v>
      </c>
      <c r="AI187" s="216"/>
      <c r="AJ187" s="214"/>
      <c r="AK187" s="215">
        <v>31</v>
      </c>
      <c r="AL187" s="216"/>
      <c r="AM187" s="214"/>
      <c r="AN187" s="215">
        <v>36</v>
      </c>
      <c r="AO187" s="216"/>
      <c r="AP187" s="219"/>
      <c r="AQ187" s="220">
        <f t="shared" si="13"/>
        <v>338</v>
      </c>
      <c r="AR187" s="221">
        <f t="shared" si="17"/>
        <v>95</v>
      </c>
      <c r="AS187" s="222">
        <f t="shared" si="18"/>
        <v>0</v>
      </c>
      <c r="AT187" s="46">
        <f t="shared" si="14"/>
        <v>433</v>
      </c>
      <c r="AU187" s="369">
        <f t="shared" si="15"/>
        <v>433</v>
      </c>
      <c r="AV187" s="370">
        <f t="shared" si="16"/>
        <v>0</v>
      </c>
    </row>
    <row r="188" spans="1:48" ht="17.100000000000001" customHeight="1" x14ac:dyDescent="0.4">
      <c r="A188" s="223">
        <v>184</v>
      </c>
      <c r="B188" s="209" t="s">
        <v>889</v>
      </c>
      <c r="C188" s="210" t="s">
        <v>453</v>
      </c>
      <c r="D188" s="210" t="s">
        <v>599</v>
      </c>
      <c r="E188" s="210" t="s">
        <v>40</v>
      </c>
      <c r="F188" s="224">
        <v>4</v>
      </c>
      <c r="G188" s="212">
        <v>45</v>
      </c>
      <c r="H188" s="213"/>
      <c r="I188" s="214"/>
      <c r="J188" s="215">
        <v>52</v>
      </c>
      <c r="K188" s="213"/>
      <c r="L188" s="214"/>
      <c r="M188" s="215">
        <v>43</v>
      </c>
      <c r="N188" s="213"/>
      <c r="O188" s="214"/>
      <c r="P188" s="215">
        <v>38</v>
      </c>
      <c r="Q188" s="213"/>
      <c r="R188" s="214"/>
      <c r="S188" s="215">
        <v>28</v>
      </c>
      <c r="T188" s="216"/>
      <c r="U188" s="214"/>
      <c r="V188" s="215">
        <v>29</v>
      </c>
      <c r="W188" s="216"/>
      <c r="X188" s="214"/>
      <c r="Y188" s="217"/>
      <c r="Z188" s="218">
        <v>26</v>
      </c>
      <c r="AA188" s="214"/>
      <c r="AB188" s="217"/>
      <c r="AC188" s="218">
        <v>27</v>
      </c>
      <c r="AD188" s="214"/>
      <c r="AE188" s="217"/>
      <c r="AF188" s="218">
        <v>27</v>
      </c>
      <c r="AG188" s="214"/>
      <c r="AH188" s="215">
        <v>25</v>
      </c>
      <c r="AI188" s="216"/>
      <c r="AJ188" s="214"/>
      <c r="AK188" s="215">
        <v>27</v>
      </c>
      <c r="AL188" s="216"/>
      <c r="AM188" s="214"/>
      <c r="AN188" s="215">
        <v>35</v>
      </c>
      <c r="AO188" s="216"/>
      <c r="AP188" s="219"/>
      <c r="AQ188" s="220">
        <f t="shared" si="13"/>
        <v>322</v>
      </c>
      <c r="AR188" s="221">
        <f t="shared" si="17"/>
        <v>80</v>
      </c>
      <c r="AS188" s="222">
        <f t="shared" si="18"/>
        <v>0</v>
      </c>
      <c r="AT188" s="46">
        <f t="shared" si="14"/>
        <v>402</v>
      </c>
      <c r="AU188" s="369">
        <f t="shared" si="15"/>
        <v>402</v>
      </c>
      <c r="AV188" s="370">
        <f t="shared" si="16"/>
        <v>0</v>
      </c>
    </row>
    <row r="189" spans="1:48" ht="17.100000000000001" customHeight="1" x14ac:dyDescent="0.4">
      <c r="A189" s="208">
        <v>185</v>
      </c>
      <c r="B189" s="209" t="s">
        <v>890</v>
      </c>
      <c r="C189" s="210" t="s">
        <v>454</v>
      </c>
      <c r="D189" s="210" t="s">
        <v>600</v>
      </c>
      <c r="E189" s="210" t="s">
        <v>40</v>
      </c>
      <c r="F189" s="224">
        <v>9</v>
      </c>
      <c r="G189" s="212">
        <v>76</v>
      </c>
      <c r="H189" s="213"/>
      <c r="I189" s="214"/>
      <c r="J189" s="215">
        <v>81</v>
      </c>
      <c r="K189" s="213"/>
      <c r="L189" s="214"/>
      <c r="M189" s="215">
        <v>71</v>
      </c>
      <c r="N189" s="213"/>
      <c r="O189" s="214"/>
      <c r="P189" s="215">
        <v>76</v>
      </c>
      <c r="Q189" s="213"/>
      <c r="R189" s="214"/>
      <c r="S189" s="215">
        <v>67</v>
      </c>
      <c r="T189" s="216"/>
      <c r="U189" s="214"/>
      <c r="V189" s="215">
        <v>64</v>
      </c>
      <c r="W189" s="216"/>
      <c r="X189" s="214"/>
      <c r="Y189" s="217"/>
      <c r="Z189" s="218">
        <v>60</v>
      </c>
      <c r="AA189" s="214"/>
      <c r="AB189" s="217"/>
      <c r="AC189" s="218">
        <v>59</v>
      </c>
      <c r="AD189" s="214"/>
      <c r="AE189" s="217"/>
      <c r="AF189" s="218">
        <v>58</v>
      </c>
      <c r="AG189" s="214"/>
      <c r="AH189" s="215">
        <v>57</v>
      </c>
      <c r="AI189" s="216"/>
      <c r="AJ189" s="214"/>
      <c r="AK189" s="215">
        <v>59</v>
      </c>
      <c r="AL189" s="216"/>
      <c r="AM189" s="214"/>
      <c r="AN189" s="215">
        <v>67</v>
      </c>
      <c r="AO189" s="216"/>
      <c r="AP189" s="219"/>
      <c r="AQ189" s="220">
        <f t="shared" si="13"/>
        <v>618</v>
      </c>
      <c r="AR189" s="221">
        <f t="shared" si="17"/>
        <v>177</v>
      </c>
      <c r="AS189" s="222">
        <f t="shared" si="18"/>
        <v>0</v>
      </c>
      <c r="AT189" s="46">
        <f t="shared" si="14"/>
        <v>795</v>
      </c>
      <c r="AU189" s="369">
        <f t="shared" si="15"/>
        <v>795</v>
      </c>
      <c r="AV189" s="370">
        <f t="shared" si="16"/>
        <v>0</v>
      </c>
    </row>
    <row r="190" spans="1:48" ht="17.100000000000001" customHeight="1" x14ac:dyDescent="0.4">
      <c r="A190" s="223">
        <v>186</v>
      </c>
      <c r="B190" s="209" t="s">
        <v>891</v>
      </c>
      <c r="C190" s="210" t="s">
        <v>455</v>
      </c>
      <c r="D190" s="210" t="s">
        <v>601</v>
      </c>
      <c r="E190" s="210" t="s">
        <v>40</v>
      </c>
      <c r="F190" s="224">
        <v>9</v>
      </c>
      <c r="G190" s="212">
        <v>41</v>
      </c>
      <c r="H190" s="213"/>
      <c r="I190" s="214"/>
      <c r="J190" s="215">
        <v>43</v>
      </c>
      <c r="K190" s="213"/>
      <c r="L190" s="214"/>
      <c r="M190" s="215">
        <v>42</v>
      </c>
      <c r="N190" s="213"/>
      <c r="O190" s="214"/>
      <c r="P190" s="215">
        <v>50</v>
      </c>
      <c r="Q190" s="213"/>
      <c r="R190" s="214"/>
      <c r="S190" s="215">
        <v>49</v>
      </c>
      <c r="T190" s="216"/>
      <c r="U190" s="214"/>
      <c r="V190" s="215">
        <v>50</v>
      </c>
      <c r="W190" s="216"/>
      <c r="X190" s="214"/>
      <c r="Y190" s="217"/>
      <c r="Z190" s="218">
        <v>54</v>
      </c>
      <c r="AA190" s="214"/>
      <c r="AB190" s="217"/>
      <c r="AC190" s="218">
        <v>60</v>
      </c>
      <c r="AD190" s="214"/>
      <c r="AE190" s="217"/>
      <c r="AF190" s="218">
        <v>64</v>
      </c>
      <c r="AG190" s="214"/>
      <c r="AH190" s="215">
        <v>54</v>
      </c>
      <c r="AI190" s="216"/>
      <c r="AJ190" s="214"/>
      <c r="AK190" s="215">
        <v>50</v>
      </c>
      <c r="AL190" s="216"/>
      <c r="AM190" s="214"/>
      <c r="AN190" s="215">
        <v>43</v>
      </c>
      <c r="AO190" s="216"/>
      <c r="AP190" s="219"/>
      <c r="AQ190" s="220">
        <f t="shared" si="13"/>
        <v>422</v>
      </c>
      <c r="AR190" s="221">
        <f t="shared" si="17"/>
        <v>178</v>
      </c>
      <c r="AS190" s="222">
        <f t="shared" si="18"/>
        <v>0</v>
      </c>
      <c r="AT190" s="46">
        <f t="shared" si="14"/>
        <v>600</v>
      </c>
      <c r="AU190" s="369">
        <f t="shared" si="15"/>
        <v>600</v>
      </c>
      <c r="AV190" s="370">
        <f t="shared" si="16"/>
        <v>0</v>
      </c>
    </row>
    <row r="191" spans="1:48" ht="17.100000000000001" customHeight="1" x14ac:dyDescent="0.4">
      <c r="A191" s="208">
        <v>187</v>
      </c>
      <c r="B191" s="209" t="s">
        <v>892</v>
      </c>
      <c r="C191" s="210" t="s">
        <v>456</v>
      </c>
      <c r="D191" s="210" t="s">
        <v>602</v>
      </c>
      <c r="E191" s="210" t="s">
        <v>40</v>
      </c>
      <c r="F191" s="224">
        <v>4</v>
      </c>
      <c r="G191" s="212">
        <v>39</v>
      </c>
      <c r="H191" s="213"/>
      <c r="I191" s="214"/>
      <c r="J191" s="215">
        <v>42</v>
      </c>
      <c r="K191" s="213"/>
      <c r="L191" s="214"/>
      <c r="M191" s="215">
        <v>32</v>
      </c>
      <c r="N191" s="213"/>
      <c r="O191" s="214"/>
      <c r="P191" s="215">
        <v>30</v>
      </c>
      <c r="Q191" s="213"/>
      <c r="R191" s="214"/>
      <c r="S191" s="215">
        <v>25</v>
      </c>
      <c r="T191" s="216"/>
      <c r="U191" s="214"/>
      <c r="V191" s="215">
        <v>27</v>
      </c>
      <c r="W191" s="216"/>
      <c r="X191" s="214"/>
      <c r="Y191" s="217"/>
      <c r="Z191" s="218">
        <v>26</v>
      </c>
      <c r="AA191" s="214"/>
      <c r="AB191" s="217"/>
      <c r="AC191" s="218">
        <v>27</v>
      </c>
      <c r="AD191" s="214"/>
      <c r="AE191" s="217"/>
      <c r="AF191" s="218">
        <v>27</v>
      </c>
      <c r="AG191" s="214"/>
      <c r="AH191" s="215">
        <v>26</v>
      </c>
      <c r="AI191" s="216"/>
      <c r="AJ191" s="214"/>
      <c r="AK191" s="215">
        <v>27</v>
      </c>
      <c r="AL191" s="216"/>
      <c r="AM191" s="214"/>
      <c r="AN191" s="215">
        <v>30</v>
      </c>
      <c r="AO191" s="216"/>
      <c r="AP191" s="219"/>
      <c r="AQ191" s="220">
        <f t="shared" si="13"/>
        <v>278</v>
      </c>
      <c r="AR191" s="221">
        <f t="shared" si="17"/>
        <v>80</v>
      </c>
      <c r="AS191" s="222">
        <f t="shared" si="18"/>
        <v>0</v>
      </c>
      <c r="AT191" s="46">
        <f t="shared" si="14"/>
        <v>358</v>
      </c>
      <c r="AU191" s="369">
        <f t="shared" si="15"/>
        <v>358</v>
      </c>
      <c r="AV191" s="370">
        <f t="shared" si="16"/>
        <v>0</v>
      </c>
    </row>
    <row r="192" spans="1:48" ht="17.100000000000001" customHeight="1" x14ac:dyDescent="0.4">
      <c r="A192" s="223">
        <v>188</v>
      </c>
      <c r="B192" s="209" t="s">
        <v>893</v>
      </c>
      <c r="C192" s="210" t="s">
        <v>457</v>
      </c>
      <c r="D192" s="210" t="s">
        <v>603</v>
      </c>
      <c r="E192" s="210" t="s">
        <v>40</v>
      </c>
      <c r="F192" s="224">
        <v>6</v>
      </c>
      <c r="G192" s="212">
        <v>210</v>
      </c>
      <c r="H192" s="213"/>
      <c r="I192" s="214"/>
      <c r="J192" s="215">
        <v>213</v>
      </c>
      <c r="K192" s="213"/>
      <c r="L192" s="214"/>
      <c r="M192" s="215">
        <v>193</v>
      </c>
      <c r="N192" s="213"/>
      <c r="O192" s="214"/>
      <c r="P192" s="215">
        <v>202</v>
      </c>
      <c r="Q192" s="213"/>
      <c r="R192" s="214"/>
      <c r="S192" s="215">
        <v>190</v>
      </c>
      <c r="T192" s="216"/>
      <c r="U192" s="214"/>
      <c r="V192" s="215">
        <v>197</v>
      </c>
      <c r="W192" s="216"/>
      <c r="X192" s="214"/>
      <c r="Y192" s="217"/>
      <c r="Z192" s="218">
        <v>194</v>
      </c>
      <c r="AA192" s="214"/>
      <c r="AB192" s="217"/>
      <c r="AC192" s="218">
        <v>213</v>
      </c>
      <c r="AD192" s="214"/>
      <c r="AE192" s="217"/>
      <c r="AF192" s="218">
        <v>209</v>
      </c>
      <c r="AG192" s="214"/>
      <c r="AH192" s="215">
        <v>187</v>
      </c>
      <c r="AI192" s="216"/>
      <c r="AJ192" s="214"/>
      <c r="AK192" s="215">
        <v>183</v>
      </c>
      <c r="AL192" s="216"/>
      <c r="AM192" s="214"/>
      <c r="AN192" s="215">
        <v>178</v>
      </c>
      <c r="AO192" s="216"/>
      <c r="AP192" s="219"/>
      <c r="AQ192" s="220">
        <f t="shared" ref="AQ192:AQ248" si="19">G192+J192+M192+P192+S192+V192+Y192+AB192+AE192+AH192+AK192+AN192</f>
        <v>1753</v>
      </c>
      <c r="AR192" s="221">
        <f t="shared" si="17"/>
        <v>616</v>
      </c>
      <c r="AS192" s="222">
        <f t="shared" si="18"/>
        <v>0</v>
      </c>
      <c r="AT192" s="46">
        <f t="shared" si="14"/>
        <v>2369</v>
      </c>
      <c r="AU192" s="369">
        <f t="shared" si="15"/>
        <v>2369</v>
      </c>
      <c r="AV192" s="370">
        <f t="shared" si="16"/>
        <v>0</v>
      </c>
    </row>
    <row r="193" spans="1:48" ht="17.100000000000001" customHeight="1" x14ac:dyDescent="0.4">
      <c r="A193" s="223">
        <v>189</v>
      </c>
      <c r="B193" s="209" t="s">
        <v>894</v>
      </c>
      <c r="C193" s="210" t="s">
        <v>458</v>
      </c>
      <c r="D193" s="210" t="s">
        <v>604</v>
      </c>
      <c r="E193" s="210" t="s">
        <v>40</v>
      </c>
      <c r="F193" s="224">
        <v>6</v>
      </c>
      <c r="G193" s="212">
        <v>33</v>
      </c>
      <c r="H193" s="213"/>
      <c r="I193" s="214"/>
      <c r="J193" s="215">
        <v>34</v>
      </c>
      <c r="K193" s="213"/>
      <c r="L193" s="214"/>
      <c r="M193" s="215">
        <v>32</v>
      </c>
      <c r="N193" s="213"/>
      <c r="O193" s="214"/>
      <c r="P193" s="215">
        <v>34</v>
      </c>
      <c r="Q193" s="213"/>
      <c r="R193" s="214"/>
      <c r="S193" s="215">
        <v>33</v>
      </c>
      <c r="T193" s="216"/>
      <c r="U193" s="214"/>
      <c r="V193" s="215">
        <v>36</v>
      </c>
      <c r="W193" s="216"/>
      <c r="X193" s="214"/>
      <c r="Y193" s="217"/>
      <c r="Z193" s="218">
        <v>37</v>
      </c>
      <c r="AA193" s="214"/>
      <c r="AB193" s="217"/>
      <c r="AC193" s="218">
        <v>53</v>
      </c>
      <c r="AD193" s="214"/>
      <c r="AE193" s="217"/>
      <c r="AF193" s="218">
        <v>123</v>
      </c>
      <c r="AG193" s="214"/>
      <c r="AH193" s="215">
        <v>45</v>
      </c>
      <c r="AI193" s="216"/>
      <c r="AJ193" s="214"/>
      <c r="AK193" s="215">
        <v>34</v>
      </c>
      <c r="AL193" s="216"/>
      <c r="AM193" s="214"/>
      <c r="AN193" s="215">
        <v>32</v>
      </c>
      <c r="AO193" s="216"/>
      <c r="AP193" s="219"/>
      <c r="AQ193" s="220">
        <f t="shared" si="19"/>
        <v>313</v>
      </c>
      <c r="AR193" s="221">
        <f t="shared" si="17"/>
        <v>213</v>
      </c>
      <c r="AS193" s="222">
        <f t="shared" si="18"/>
        <v>0</v>
      </c>
      <c r="AT193" s="46">
        <f t="shared" si="14"/>
        <v>526</v>
      </c>
      <c r="AU193" s="369">
        <f t="shared" si="15"/>
        <v>526</v>
      </c>
      <c r="AV193" s="370">
        <f t="shared" si="16"/>
        <v>0</v>
      </c>
    </row>
    <row r="194" spans="1:48" ht="17.100000000000001" customHeight="1" x14ac:dyDescent="0.4">
      <c r="A194" s="208">
        <v>190</v>
      </c>
      <c r="B194" s="209" t="s">
        <v>895</v>
      </c>
      <c r="C194" s="210" t="s">
        <v>459</v>
      </c>
      <c r="D194" s="210" t="s">
        <v>605</v>
      </c>
      <c r="E194" s="210" t="s">
        <v>40</v>
      </c>
      <c r="F194" s="224">
        <v>2</v>
      </c>
      <c r="G194" s="212">
        <v>65</v>
      </c>
      <c r="H194" s="213"/>
      <c r="I194" s="214"/>
      <c r="J194" s="215">
        <v>74</v>
      </c>
      <c r="K194" s="213"/>
      <c r="L194" s="214"/>
      <c r="M194" s="215">
        <v>61</v>
      </c>
      <c r="N194" s="213"/>
      <c r="O194" s="214"/>
      <c r="P194" s="215">
        <v>53</v>
      </c>
      <c r="Q194" s="213"/>
      <c r="R194" s="214"/>
      <c r="S194" s="215">
        <v>36</v>
      </c>
      <c r="T194" s="216"/>
      <c r="U194" s="214"/>
      <c r="V194" s="215">
        <v>37</v>
      </c>
      <c r="W194" s="216"/>
      <c r="X194" s="214"/>
      <c r="Y194" s="217"/>
      <c r="Z194" s="218">
        <v>40</v>
      </c>
      <c r="AA194" s="214"/>
      <c r="AB194" s="217"/>
      <c r="AC194" s="218">
        <v>48</v>
      </c>
      <c r="AD194" s="214"/>
      <c r="AE194" s="217"/>
      <c r="AF194" s="218">
        <v>44</v>
      </c>
      <c r="AG194" s="214"/>
      <c r="AH194" s="215">
        <v>41</v>
      </c>
      <c r="AI194" s="216"/>
      <c r="AJ194" s="214"/>
      <c r="AK194" s="215">
        <v>38</v>
      </c>
      <c r="AL194" s="216"/>
      <c r="AM194" s="214"/>
      <c r="AN194" s="215">
        <v>50</v>
      </c>
      <c r="AO194" s="216"/>
      <c r="AP194" s="219"/>
      <c r="AQ194" s="220">
        <f t="shared" si="19"/>
        <v>455</v>
      </c>
      <c r="AR194" s="221">
        <f t="shared" si="17"/>
        <v>132</v>
      </c>
      <c r="AS194" s="222">
        <f t="shared" si="18"/>
        <v>0</v>
      </c>
      <c r="AT194" s="46">
        <f t="shared" si="14"/>
        <v>587</v>
      </c>
      <c r="AU194" s="369">
        <f t="shared" si="15"/>
        <v>587</v>
      </c>
      <c r="AV194" s="370">
        <f t="shared" si="16"/>
        <v>0</v>
      </c>
    </row>
    <row r="195" spans="1:48" ht="17.100000000000001" customHeight="1" x14ac:dyDescent="0.4">
      <c r="A195" s="223">
        <v>191</v>
      </c>
      <c r="B195" s="209" t="s">
        <v>896</v>
      </c>
      <c r="C195" s="210" t="s">
        <v>460</v>
      </c>
      <c r="D195" s="210" t="s">
        <v>606</v>
      </c>
      <c r="E195" s="210" t="s">
        <v>40</v>
      </c>
      <c r="F195" s="224">
        <v>46</v>
      </c>
      <c r="G195" s="212">
        <v>6066</v>
      </c>
      <c r="H195" s="213"/>
      <c r="I195" s="214"/>
      <c r="J195" s="215">
        <v>6166</v>
      </c>
      <c r="K195" s="213"/>
      <c r="L195" s="214"/>
      <c r="M195" s="215">
        <v>5896</v>
      </c>
      <c r="N195" s="213"/>
      <c r="O195" s="214"/>
      <c r="P195" s="215">
        <v>6488</v>
      </c>
      <c r="Q195" s="213"/>
      <c r="R195" s="214"/>
      <c r="S195" s="215">
        <v>6117</v>
      </c>
      <c r="T195" s="216"/>
      <c r="U195" s="214"/>
      <c r="V195" s="215">
        <v>6355</v>
      </c>
      <c r="W195" s="216"/>
      <c r="X195" s="214"/>
      <c r="Y195" s="217"/>
      <c r="Z195" s="218">
        <v>5984</v>
      </c>
      <c r="AA195" s="214"/>
      <c r="AB195" s="217"/>
      <c r="AC195" s="218">
        <v>6088</v>
      </c>
      <c r="AD195" s="214"/>
      <c r="AE195" s="217"/>
      <c r="AF195" s="218">
        <v>6487</v>
      </c>
      <c r="AG195" s="214"/>
      <c r="AH195" s="215">
        <v>6049</v>
      </c>
      <c r="AI195" s="216"/>
      <c r="AJ195" s="214"/>
      <c r="AK195" s="215">
        <v>6249</v>
      </c>
      <c r="AL195" s="216"/>
      <c r="AM195" s="214"/>
      <c r="AN195" s="215">
        <v>5871</v>
      </c>
      <c r="AO195" s="216"/>
      <c r="AP195" s="219"/>
      <c r="AQ195" s="220">
        <f t="shared" si="19"/>
        <v>55257</v>
      </c>
      <c r="AR195" s="221">
        <f t="shared" si="17"/>
        <v>18559</v>
      </c>
      <c r="AS195" s="222">
        <f t="shared" si="18"/>
        <v>0</v>
      </c>
      <c r="AT195" s="46">
        <f t="shared" si="14"/>
        <v>73816</v>
      </c>
      <c r="AU195" s="369">
        <f t="shared" si="15"/>
        <v>73816</v>
      </c>
      <c r="AV195" s="370">
        <f t="shared" si="16"/>
        <v>0</v>
      </c>
    </row>
    <row r="196" spans="1:48" ht="17.100000000000001" customHeight="1" x14ac:dyDescent="0.4">
      <c r="A196" s="208">
        <v>192</v>
      </c>
      <c r="B196" s="209" t="s">
        <v>897</v>
      </c>
      <c r="C196" s="210" t="s">
        <v>461</v>
      </c>
      <c r="D196" s="210" t="s">
        <v>607</v>
      </c>
      <c r="E196" s="210" t="s">
        <v>40</v>
      </c>
      <c r="F196" s="224">
        <v>4</v>
      </c>
      <c r="G196" s="212">
        <v>24</v>
      </c>
      <c r="H196" s="213"/>
      <c r="I196" s="214"/>
      <c r="J196" s="215">
        <v>25</v>
      </c>
      <c r="K196" s="213"/>
      <c r="L196" s="214"/>
      <c r="M196" s="215">
        <v>23</v>
      </c>
      <c r="N196" s="213"/>
      <c r="O196" s="214"/>
      <c r="P196" s="215">
        <v>25</v>
      </c>
      <c r="Q196" s="213"/>
      <c r="R196" s="214"/>
      <c r="S196" s="215">
        <v>23</v>
      </c>
      <c r="T196" s="216"/>
      <c r="U196" s="214"/>
      <c r="V196" s="215">
        <v>24</v>
      </c>
      <c r="W196" s="216"/>
      <c r="X196" s="214"/>
      <c r="Y196" s="217"/>
      <c r="Z196" s="218">
        <v>22</v>
      </c>
      <c r="AA196" s="214"/>
      <c r="AB196" s="217"/>
      <c r="AC196" s="218">
        <v>23</v>
      </c>
      <c r="AD196" s="214"/>
      <c r="AE196" s="217"/>
      <c r="AF196" s="218">
        <v>23</v>
      </c>
      <c r="AG196" s="214"/>
      <c r="AH196" s="215">
        <v>22</v>
      </c>
      <c r="AI196" s="216"/>
      <c r="AJ196" s="214"/>
      <c r="AK196" s="215">
        <v>23</v>
      </c>
      <c r="AL196" s="216"/>
      <c r="AM196" s="214"/>
      <c r="AN196" s="215">
        <v>23</v>
      </c>
      <c r="AO196" s="216"/>
      <c r="AP196" s="219"/>
      <c r="AQ196" s="220">
        <f t="shared" si="19"/>
        <v>212</v>
      </c>
      <c r="AR196" s="221">
        <f t="shared" si="17"/>
        <v>68</v>
      </c>
      <c r="AS196" s="222">
        <f t="shared" si="18"/>
        <v>0</v>
      </c>
      <c r="AT196" s="46">
        <f t="shared" si="14"/>
        <v>280</v>
      </c>
      <c r="AU196" s="369">
        <f t="shared" si="15"/>
        <v>280</v>
      </c>
      <c r="AV196" s="370">
        <f t="shared" si="16"/>
        <v>0</v>
      </c>
    </row>
    <row r="197" spans="1:48" ht="17.100000000000001" customHeight="1" x14ac:dyDescent="0.4">
      <c r="A197" s="223">
        <v>193</v>
      </c>
      <c r="B197" s="209" t="s">
        <v>898</v>
      </c>
      <c r="C197" s="210" t="s">
        <v>462</v>
      </c>
      <c r="D197" s="210" t="s">
        <v>608</v>
      </c>
      <c r="E197" s="210" t="s">
        <v>40</v>
      </c>
      <c r="F197" s="224">
        <v>4</v>
      </c>
      <c r="G197" s="212">
        <v>24</v>
      </c>
      <c r="H197" s="213"/>
      <c r="I197" s="214"/>
      <c r="J197" s="215">
        <v>25</v>
      </c>
      <c r="K197" s="213"/>
      <c r="L197" s="214"/>
      <c r="M197" s="215">
        <v>23</v>
      </c>
      <c r="N197" s="213"/>
      <c r="O197" s="214"/>
      <c r="P197" s="215">
        <v>24</v>
      </c>
      <c r="Q197" s="213"/>
      <c r="R197" s="214"/>
      <c r="S197" s="215">
        <v>23</v>
      </c>
      <c r="T197" s="216"/>
      <c r="U197" s="214"/>
      <c r="V197" s="215">
        <v>24</v>
      </c>
      <c r="W197" s="216"/>
      <c r="X197" s="214"/>
      <c r="Y197" s="217"/>
      <c r="Z197" s="218">
        <v>23</v>
      </c>
      <c r="AA197" s="214"/>
      <c r="AB197" s="217"/>
      <c r="AC197" s="218">
        <v>23</v>
      </c>
      <c r="AD197" s="214"/>
      <c r="AE197" s="217"/>
      <c r="AF197" s="218">
        <v>24</v>
      </c>
      <c r="AG197" s="214"/>
      <c r="AH197" s="215">
        <v>24</v>
      </c>
      <c r="AI197" s="216"/>
      <c r="AJ197" s="214"/>
      <c r="AK197" s="215">
        <v>25</v>
      </c>
      <c r="AL197" s="216"/>
      <c r="AM197" s="214"/>
      <c r="AN197" s="215">
        <v>24</v>
      </c>
      <c r="AO197" s="216"/>
      <c r="AP197" s="219"/>
      <c r="AQ197" s="220">
        <f t="shared" si="19"/>
        <v>216</v>
      </c>
      <c r="AR197" s="221">
        <f t="shared" si="17"/>
        <v>70</v>
      </c>
      <c r="AS197" s="222">
        <f t="shared" si="18"/>
        <v>0</v>
      </c>
      <c r="AT197" s="46">
        <f t="shared" si="14"/>
        <v>286</v>
      </c>
      <c r="AU197" s="369">
        <f t="shared" si="15"/>
        <v>286</v>
      </c>
      <c r="AV197" s="370">
        <f t="shared" si="16"/>
        <v>0</v>
      </c>
    </row>
    <row r="198" spans="1:48" ht="17.100000000000001" customHeight="1" x14ac:dyDescent="0.4">
      <c r="A198" s="223">
        <v>194</v>
      </c>
      <c r="B198" s="209" t="s">
        <v>899</v>
      </c>
      <c r="C198" s="210" t="s">
        <v>463</v>
      </c>
      <c r="D198" s="210" t="s">
        <v>609</v>
      </c>
      <c r="E198" s="210" t="s">
        <v>40</v>
      </c>
      <c r="F198" s="224">
        <v>2</v>
      </c>
      <c r="G198" s="212">
        <v>46</v>
      </c>
      <c r="H198" s="213"/>
      <c r="I198" s="214"/>
      <c r="J198" s="215">
        <v>50</v>
      </c>
      <c r="K198" s="213"/>
      <c r="L198" s="214"/>
      <c r="M198" s="215">
        <v>45</v>
      </c>
      <c r="N198" s="213"/>
      <c r="O198" s="214"/>
      <c r="P198" s="215">
        <v>53</v>
      </c>
      <c r="Q198" s="213"/>
      <c r="R198" s="214"/>
      <c r="S198" s="215">
        <v>48</v>
      </c>
      <c r="T198" s="216"/>
      <c r="U198" s="214"/>
      <c r="V198" s="215">
        <v>44</v>
      </c>
      <c r="W198" s="216"/>
      <c r="X198" s="214"/>
      <c r="Y198" s="217"/>
      <c r="Z198" s="218">
        <v>34</v>
      </c>
      <c r="AA198" s="214"/>
      <c r="AB198" s="217"/>
      <c r="AC198" s="218">
        <v>36</v>
      </c>
      <c r="AD198" s="214"/>
      <c r="AE198" s="217"/>
      <c r="AF198" s="218">
        <v>29</v>
      </c>
      <c r="AG198" s="214"/>
      <c r="AH198" s="215">
        <v>38</v>
      </c>
      <c r="AI198" s="216"/>
      <c r="AJ198" s="214"/>
      <c r="AK198" s="215">
        <v>44</v>
      </c>
      <c r="AL198" s="216"/>
      <c r="AM198" s="214"/>
      <c r="AN198" s="215">
        <v>44</v>
      </c>
      <c r="AO198" s="216"/>
      <c r="AP198" s="219"/>
      <c r="AQ198" s="220">
        <f t="shared" si="19"/>
        <v>412</v>
      </c>
      <c r="AR198" s="221">
        <f t="shared" si="17"/>
        <v>99</v>
      </c>
      <c r="AS198" s="222">
        <f t="shared" si="18"/>
        <v>0</v>
      </c>
      <c r="AT198" s="46">
        <f t="shared" ref="AT198:AT248" si="20">SUM(AQ198:AS198)</f>
        <v>511</v>
      </c>
      <c r="AU198" s="369">
        <f t="shared" ref="AU198:AU261" si="21">SUM(G198:AP198)</f>
        <v>511</v>
      </c>
      <c r="AV198" s="370">
        <f t="shared" ref="AV198:AV261" si="22">AT198-AU198</f>
        <v>0</v>
      </c>
    </row>
    <row r="199" spans="1:48" ht="17.100000000000001" customHeight="1" x14ac:dyDescent="0.4">
      <c r="A199" s="208">
        <v>195</v>
      </c>
      <c r="B199" s="209" t="s">
        <v>900</v>
      </c>
      <c r="C199" s="210" t="s">
        <v>464</v>
      </c>
      <c r="D199" s="210" t="s">
        <v>610</v>
      </c>
      <c r="E199" s="210" t="s">
        <v>40</v>
      </c>
      <c r="F199" s="224">
        <v>4</v>
      </c>
      <c r="G199" s="212">
        <v>34</v>
      </c>
      <c r="H199" s="213"/>
      <c r="I199" s="214"/>
      <c r="J199" s="215">
        <v>35</v>
      </c>
      <c r="K199" s="213"/>
      <c r="L199" s="214"/>
      <c r="M199" s="215">
        <v>32</v>
      </c>
      <c r="N199" s="213"/>
      <c r="O199" s="214"/>
      <c r="P199" s="215">
        <v>35</v>
      </c>
      <c r="Q199" s="213"/>
      <c r="R199" s="214"/>
      <c r="S199" s="215">
        <v>33</v>
      </c>
      <c r="T199" s="216"/>
      <c r="U199" s="214"/>
      <c r="V199" s="215">
        <v>34</v>
      </c>
      <c r="W199" s="216"/>
      <c r="X199" s="214"/>
      <c r="Y199" s="217"/>
      <c r="Z199" s="218">
        <v>33</v>
      </c>
      <c r="AA199" s="214"/>
      <c r="AB199" s="217"/>
      <c r="AC199" s="218">
        <v>34</v>
      </c>
      <c r="AD199" s="214"/>
      <c r="AE199" s="217"/>
      <c r="AF199" s="218">
        <v>35</v>
      </c>
      <c r="AG199" s="214"/>
      <c r="AH199" s="215">
        <v>34</v>
      </c>
      <c r="AI199" s="216"/>
      <c r="AJ199" s="214"/>
      <c r="AK199" s="215">
        <v>35</v>
      </c>
      <c r="AL199" s="216"/>
      <c r="AM199" s="214"/>
      <c r="AN199" s="215">
        <v>34</v>
      </c>
      <c r="AO199" s="216"/>
      <c r="AP199" s="219"/>
      <c r="AQ199" s="220">
        <f t="shared" si="19"/>
        <v>306</v>
      </c>
      <c r="AR199" s="221">
        <f t="shared" ref="AR199:AR248" si="23">H199+K199+N199+Q199+T199+W199+Z199+AC199+AF199+AI199+AL199+AO199</f>
        <v>102</v>
      </c>
      <c r="AS199" s="222">
        <f t="shared" ref="AS199:AS248" si="24">I199+L199+O199+R199+U199+X199+AA199+AD199+AG199+AJ199+AM199+AP199</f>
        <v>0</v>
      </c>
      <c r="AT199" s="46">
        <f t="shared" si="20"/>
        <v>408</v>
      </c>
      <c r="AU199" s="369">
        <f t="shared" si="21"/>
        <v>408</v>
      </c>
      <c r="AV199" s="370">
        <f t="shared" si="22"/>
        <v>0</v>
      </c>
    </row>
    <row r="200" spans="1:48" ht="17.100000000000001" customHeight="1" x14ac:dyDescent="0.4">
      <c r="A200" s="223">
        <v>196</v>
      </c>
      <c r="B200" s="209" t="s">
        <v>901</v>
      </c>
      <c r="C200" s="210" t="s">
        <v>465</v>
      </c>
      <c r="D200" s="210" t="s">
        <v>611</v>
      </c>
      <c r="E200" s="210" t="s">
        <v>40</v>
      </c>
      <c r="F200" s="224">
        <v>17</v>
      </c>
      <c r="G200" s="212">
        <v>47</v>
      </c>
      <c r="H200" s="213"/>
      <c r="I200" s="214"/>
      <c r="J200" s="215">
        <v>48</v>
      </c>
      <c r="K200" s="213"/>
      <c r="L200" s="214"/>
      <c r="M200" s="215">
        <v>45</v>
      </c>
      <c r="N200" s="213"/>
      <c r="O200" s="214"/>
      <c r="P200" s="215">
        <v>48</v>
      </c>
      <c r="Q200" s="213"/>
      <c r="R200" s="214"/>
      <c r="S200" s="215">
        <v>46</v>
      </c>
      <c r="T200" s="216"/>
      <c r="U200" s="214"/>
      <c r="V200" s="215">
        <v>48</v>
      </c>
      <c r="W200" s="216"/>
      <c r="X200" s="214"/>
      <c r="Y200" s="217"/>
      <c r="Z200" s="218">
        <v>46</v>
      </c>
      <c r="AA200" s="214"/>
      <c r="AB200" s="217"/>
      <c r="AC200" s="218">
        <v>51</v>
      </c>
      <c r="AD200" s="214"/>
      <c r="AE200" s="217"/>
      <c r="AF200" s="218">
        <v>50</v>
      </c>
      <c r="AG200" s="214"/>
      <c r="AH200" s="215">
        <v>47</v>
      </c>
      <c r="AI200" s="216"/>
      <c r="AJ200" s="214"/>
      <c r="AK200" s="215">
        <v>47</v>
      </c>
      <c r="AL200" s="216"/>
      <c r="AM200" s="214"/>
      <c r="AN200" s="215">
        <v>46</v>
      </c>
      <c r="AO200" s="216"/>
      <c r="AP200" s="219"/>
      <c r="AQ200" s="220">
        <f t="shared" si="19"/>
        <v>422</v>
      </c>
      <c r="AR200" s="221">
        <f t="shared" si="23"/>
        <v>147</v>
      </c>
      <c r="AS200" s="222">
        <f t="shared" si="24"/>
        <v>0</v>
      </c>
      <c r="AT200" s="46">
        <f t="shared" si="20"/>
        <v>569</v>
      </c>
      <c r="AU200" s="369">
        <f t="shared" si="21"/>
        <v>569</v>
      </c>
      <c r="AV200" s="370">
        <f t="shared" si="22"/>
        <v>0</v>
      </c>
    </row>
    <row r="201" spans="1:48" ht="17.100000000000001" customHeight="1" x14ac:dyDescent="0.4">
      <c r="A201" s="208">
        <v>197</v>
      </c>
      <c r="B201" s="209" t="s">
        <v>902</v>
      </c>
      <c r="C201" s="210" t="s">
        <v>466</v>
      </c>
      <c r="D201" s="210" t="s">
        <v>612</v>
      </c>
      <c r="E201" s="210" t="s">
        <v>40</v>
      </c>
      <c r="F201" s="224">
        <v>9</v>
      </c>
      <c r="G201" s="212">
        <v>18</v>
      </c>
      <c r="H201" s="213"/>
      <c r="I201" s="214"/>
      <c r="J201" s="215">
        <v>22</v>
      </c>
      <c r="K201" s="213"/>
      <c r="L201" s="214"/>
      <c r="M201" s="215">
        <v>18</v>
      </c>
      <c r="N201" s="213"/>
      <c r="O201" s="214"/>
      <c r="P201" s="215">
        <v>21</v>
      </c>
      <c r="Q201" s="213"/>
      <c r="R201" s="214"/>
      <c r="S201" s="215">
        <v>22</v>
      </c>
      <c r="T201" s="216"/>
      <c r="U201" s="214"/>
      <c r="V201" s="215">
        <v>22</v>
      </c>
      <c r="W201" s="216"/>
      <c r="X201" s="214"/>
      <c r="Y201" s="217"/>
      <c r="Z201" s="218">
        <v>19</v>
      </c>
      <c r="AA201" s="214"/>
      <c r="AB201" s="217"/>
      <c r="AC201" s="218">
        <v>22</v>
      </c>
      <c r="AD201" s="214"/>
      <c r="AE201" s="217"/>
      <c r="AF201" s="218">
        <v>22</v>
      </c>
      <c r="AG201" s="214"/>
      <c r="AH201" s="215">
        <v>21</v>
      </c>
      <c r="AI201" s="216"/>
      <c r="AJ201" s="214"/>
      <c r="AK201" s="215">
        <v>23</v>
      </c>
      <c r="AL201" s="216"/>
      <c r="AM201" s="214"/>
      <c r="AN201" s="215">
        <v>22</v>
      </c>
      <c r="AO201" s="216"/>
      <c r="AP201" s="219"/>
      <c r="AQ201" s="220">
        <f t="shared" si="19"/>
        <v>189</v>
      </c>
      <c r="AR201" s="221">
        <f t="shared" si="23"/>
        <v>63</v>
      </c>
      <c r="AS201" s="222">
        <f t="shared" si="24"/>
        <v>0</v>
      </c>
      <c r="AT201" s="46">
        <f t="shared" si="20"/>
        <v>252</v>
      </c>
      <c r="AU201" s="369">
        <f t="shared" si="21"/>
        <v>252</v>
      </c>
      <c r="AV201" s="370">
        <f t="shared" si="22"/>
        <v>0</v>
      </c>
    </row>
    <row r="202" spans="1:48" ht="17.100000000000001" customHeight="1" x14ac:dyDescent="0.4">
      <c r="A202" s="223">
        <v>198</v>
      </c>
      <c r="B202" s="209" t="s">
        <v>903</v>
      </c>
      <c r="C202" s="210" t="s">
        <v>467</v>
      </c>
      <c r="D202" s="210" t="s">
        <v>613</v>
      </c>
      <c r="E202" s="210" t="s">
        <v>40</v>
      </c>
      <c r="F202" s="224">
        <v>4</v>
      </c>
      <c r="G202" s="212">
        <v>44</v>
      </c>
      <c r="H202" s="213"/>
      <c r="I202" s="214"/>
      <c r="J202" s="215">
        <v>40</v>
      </c>
      <c r="K202" s="213"/>
      <c r="L202" s="214"/>
      <c r="M202" s="215">
        <v>35</v>
      </c>
      <c r="N202" s="213"/>
      <c r="O202" s="214"/>
      <c r="P202" s="215">
        <v>37</v>
      </c>
      <c r="Q202" s="213"/>
      <c r="R202" s="214"/>
      <c r="S202" s="215">
        <v>36</v>
      </c>
      <c r="T202" s="216"/>
      <c r="U202" s="214"/>
      <c r="V202" s="215">
        <v>37</v>
      </c>
      <c r="W202" s="216"/>
      <c r="X202" s="214"/>
      <c r="Y202" s="217"/>
      <c r="Z202" s="218">
        <v>37</v>
      </c>
      <c r="AA202" s="214"/>
      <c r="AB202" s="217"/>
      <c r="AC202" s="218">
        <v>38</v>
      </c>
      <c r="AD202" s="214"/>
      <c r="AE202" s="217"/>
      <c r="AF202" s="218">
        <v>37</v>
      </c>
      <c r="AG202" s="214"/>
      <c r="AH202" s="215">
        <v>36</v>
      </c>
      <c r="AI202" s="216"/>
      <c r="AJ202" s="214"/>
      <c r="AK202" s="215">
        <v>38</v>
      </c>
      <c r="AL202" s="216"/>
      <c r="AM202" s="214"/>
      <c r="AN202" s="215">
        <v>37</v>
      </c>
      <c r="AO202" s="216"/>
      <c r="AP202" s="219"/>
      <c r="AQ202" s="220">
        <f t="shared" si="19"/>
        <v>340</v>
      </c>
      <c r="AR202" s="221">
        <f t="shared" si="23"/>
        <v>112</v>
      </c>
      <c r="AS202" s="222">
        <f t="shared" si="24"/>
        <v>0</v>
      </c>
      <c r="AT202" s="46">
        <f t="shared" si="20"/>
        <v>452</v>
      </c>
      <c r="AU202" s="369">
        <f t="shared" si="21"/>
        <v>452</v>
      </c>
      <c r="AV202" s="370">
        <f t="shared" si="22"/>
        <v>0</v>
      </c>
    </row>
    <row r="203" spans="1:48" ht="17.100000000000001" customHeight="1" x14ac:dyDescent="0.4">
      <c r="A203" s="223">
        <v>199</v>
      </c>
      <c r="B203" s="209" t="s">
        <v>904</v>
      </c>
      <c r="C203" s="210" t="s">
        <v>468</v>
      </c>
      <c r="D203" s="210" t="s">
        <v>614</v>
      </c>
      <c r="E203" s="210" t="s">
        <v>40</v>
      </c>
      <c r="F203" s="224">
        <v>4</v>
      </c>
      <c r="G203" s="212">
        <v>31</v>
      </c>
      <c r="H203" s="213"/>
      <c r="I203" s="214"/>
      <c r="J203" s="215">
        <v>30</v>
      </c>
      <c r="K203" s="213"/>
      <c r="L203" s="214"/>
      <c r="M203" s="215">
        <v>27</v>
      </c>
      <c r="N203" s="213"/>
      <c r="O203" s="214"/>
      <c r="P203" s="215">
        <v>29</v>
      </c>
      <c r="Q203" s="213"/>
      <c r="R203" s="214"/>
      <c r="S203" s="215">
        <v>27</v>
      </c>
      <c r="T203" s="216"/>
      <c r="U203" s="214"/>
      <c r="V203" s="215">
        <v>28</v>
      </c>
      <c r="W203" s="216"/>
      <c r="X203" s="214"/>
      <c r="Y203" s="217"/>
      <c r="Z203" s="218">
        <v>27</v>
      </c>
      <c r="AA203" s="214"/>
      <c r="AB203" s="217"/>
      <c r="AC203" s="218">
        <v>28</v>
      </c>
      <c r="AD203" s="214"/>
      <c r="AE203" s="217"/>
      <c r="AF203" s="218">
        <v>28</v>
      </c>
      <c r="AG203" s="214"/>
      <c r="AH203" s="215">
        <v>27</v>
      </c>
      <c r="AI203" s="216"/>
      <c r="AJ203" s="214"/>
      <c r="AK203" s="215">
        <v>28</v>
      </c>
      <c r="AL203" s="216"/>
      <c r="AM203" s="214"/>
      <c r="AN203" s="215">
        <v>28</v>
      </c>
      <c r="AO203" s="216"/>
      <c r="AP203" s="219"/>
      <c r="AQ203" s="220">
        <f t="shared" si="19"/>
        <v>255</v>
      </c>
      <c r="AR203" s="221">
        <f t="shared" si="23"/>
        <v>83</v>
      </c>
      <c r="AS203" s="222">
        <f t="shared" si="24"/>
        <v>0</v>
      </c>
      <c r="AT203" s="46">
        <f t="shared" si="20"/>
        <v>338</v>
      </c>
      <c r="AU203" s="369">
        <f t="shared" si="21"/>
        <v>338</v>
      </c>
      <c r="AV203" s="370">
        <f t="shared" si="22"/>
        <v>0</v>
      </c>
    </row>
    <row r="204" spans="1:48" ht="17.100000000000001" customHeight="1" x14ac:dyDescent="0.4">
      <c r="A204" s="208">
        <v>200</v>
      </c>
      <c r="B204" s="209" t="s">
        <v>905</v>
      </c>
      <c r="C204" s="210" t="s">
        <v>469</v>
      </c>
      <c r="D204" s="210" t="s">
        <v>615</v>
      </c>
      <c r="E204" s="210" t="s">
        <v>40</v>
      </c>
      <c r="F204" s="224">
        <v>4</v>
      </c>
      <c r="G204" s="212">
        <v>117</v>
      </c>
      <c r="H204" s="213"/>
      <c r="I204" s="214"/>
      <c r="J204" s="215">
        <v>117</v>
      </c>
      <c r="K204" s="213"/>
      <c r="L204" s="214"/>
      <c r="M204" s="215">
        <v>114</v>
      </c>
      <c r="N204" s="213"/>
      <c r="O204" s="214"/>
      <c r="P204" s="215">
        <v>126</v>
      </c>
      <c r="Q204" s="213"/>
      <c r="R204" s="214"/>
      <c r="S204" s="215">
        <v>114</v>
      </c>
      <c r="T204" s="216"/>
      <c r="U204" s="214"/>
      <c r="V204" s="215">
        <v>114</v>
      </c>
      <c r="W204" s="216"/>
      <c r="X204" s="214"/>
      <c r="Y204" s="217"/>
      <c r="Z204" s="218">
        <v>112</v>
      </c>
      <c r="AA204" s="214"/>
      <c r="AB204" s="217"/>
      <c r="AC204" s="218">
        <v>122</v>
      </c>
      <c r="AD204" s="214"/>
      <c r="AE204" s="217"/>
      <c r="AF204" s="218">
        <v>130</v>
      </c>
      <c r="AG204" s="214"/>
      <c r="AH204" s="215">
        <v>128</v>
      </c>
      <c r="AI204" s="216"/>
      <c r="AJ204" s="214"/>
      <c r="AK204" s="215">
        <v>134</v>
      </c>
      <c r="AL204" s="216"/>
      <c r="AM204" s="214"/>
      <c r="AN204" s="215">
        <v>129</v>
      </c>
      <c r="AO204" s="216"/>
      <c r="AP204" s="219"/>
      <c r="AQ204" s="220">
        <f t="shared" si="19"/>
        <v>1093</v>
      </c>
      <c r="AR204" s="221">
        <f t="shared" si="23"/>
        <v>364</v>
      </c>
      <c r="AS204" s="222">
        <f t="shared" si="24"/>
        <v>0</v>
      </c>
      <c r="AT204" s="46">
        <f t="shared" si="20"/>
        <v>1457</v>
      </c>
      <c r="AU204" s="369">
        <f t="shared" si="21"/>
        <v>1457</v>
      </c>
      <c r="AV204" s="370">
        <f t="shared" si="22"/>
        <v>0</v>
      </c>
    </row>
    <row r="205" spans="1:48" ht="17.100000000000001" customHeight="1" x14ac:dyDescent="0.4">
      <c r="A205" s="223">
        <v>201</v>
      </c>
      <c r="B205" s="209" t="s">
        <v>906</v>
      </c>
      <c r="C205" s="210" t="s">
        <v>470</v>
      </c>
      <c r="D205" s="210" t="s">
        <v>616</v>
      </c>
      <c r="E205" s="210" t="s">
        <v>40</v>
      </c>
      <c r="F205" s="224">
        <v>4</v>
      </c>
      <c r="G205" s="212">
        <v>28</v>
      </c>
      <c r="H205" s="213"/>
      <c r="I205" s="214"/>
      <c r="J205" s="215">
        <v>28</v>
      </c>
      <c r="K205" s="213"/>
      <c r="L205" s="214"/>
      <c r="M205" s="215">
        <v>26</v>
      </c>
      <c r="N205" s="213"/>
      <c r="O205" s="214"/>
      <c r="P205" s="215">
        <v>27</v>
      </c>
      <c r="Q205" s="213"/>
      <c r="R205" s="214"/>
      <c r="S205" s="215">
        <v>26</v>
      </c>
      <c r="T205" s="216"/>
      <c r="U205" s="214"/>
      <c r="V205" s="215">
        <v>27</v>
      </c>
      <c r="W205" s="216"/>
      <c r="X205" s="214"/>
      <c r="Y205" s="217"/>
      <c r="Z205" s="218">
        <v>26</v>
      </c>
      <c r="AA205" s="214"/>
      <c r="AB205" s="217"/>
      <c r="AC205" s="218">
        <v>27</v>
      </c>
      <c r="AD205" s="214"/>
      <c r="AE205" s="217"/>
      <c r="AF205" s="218">
        <v>27</v>
      </c>
      <c r="AG205" s="214"/>
      <c r="AH205" s="215">
        <v>26</v>
      </c>
      <c r="AI205" s="216"/>
      <c r="AJ205" s="214"/>
      <c r="AK205" s="215">
        <v>27</v>
      </c>
      <c r="AL205" s="216"/>
      <c r="AM205" s="214"/>
      <c r="AN205" s="215">
        <v>26</v>
      </c>
      <c r="AO205" s="216"/>
      <c r="AP205" s="219"/>
      <c r="AQ205" s="220">
        <f t="shared" si="19"/>
        <v>241</v>
      </c>
      <c r="AR205" s="221">
        <f t="shared" si="23"/>
        <v>80</v>
      </c>
      <c r="AS205" s="222">
        <f t="shared" si="24"/>
        <v>0</v>
      </c>
      <c r="AT205" s="46">
        <f t="shared" si="20"/>
        <v>321</v>
      </c>
      <c r="AU205" s="369">
        <f t="shared" si="21"/>
        <v>321</v>
      </c>
      <c r="AV205" s="370">
        <f t="shared" si="22"/>
        <v>0</v>
      </c>
    </row>
    <row r="206" spans="1:48" ht="17.100000000000001" customHeight="1" x14ac:dyDescent="0.4">
      <c r="A206" s="208">
        <v>202</v>
      </c>
      <c r="B206" s="209" t="s">
        <v>907</v>
      </c>
      <c r="C206" s="210" t="s">
        <v>471</v>
      </c>
      <c r="D206" s="210" t="s">
        <v>617</v>
      </c>
      <c r="E206" s="210" t="s">
        <v>40</v>
      </c>
      <c r="F206" s="224">
        <v>4</v>
      </c>
      <c r="G206" s="212">
        <v>26</v>
      </c>
      <c r="H206" s="213"/>
      <c r="I206" s="214"/>
      <c r="J206" s="215">
        <v>27</v>
      </c>
      <c r="K206" s="213"/>
      <c r="L206" s="214"/>
      <c r="M206" s="215">
        <v>25</v>
      </c>
      <c r="N206" s="213"/>
      <c r="O206" s="214"/>
      <c r="P206" s="215">
        <v>26</v>
      </c>
      <c r="Q206" s="213"/>
      <c r="R206" s="214"/>
      <c r="S206" s="215">
        <v>25</v>
      </c>
      <c r="T206" s="216"/>
      <c r="U206" s="214"/>
      <c r="V206" s="215">
        <v>25</v>
      </c>
      <c r="W206" s="216"/>
      <c r="X206" s="214"/>
      <c r="Y206" s="217"/>
      <c r="Z206" s="218">
        <v>24</v>
      </c>
      <c r="AA206" s="214"/>
      <c r="AB206" s="217"/>
      <c r="AC206" s="218">
        <v>25</v>
      </c>
      <c r="AD206" s="214"/>
      <c r="AE206" s="217"/>
      <c r="AF206" s="218">
        <v>25</v>
      </c>
      <c r="AG206" s="214"/>
      <c r="AH206" s="215">
        <v>24</v>
      </c>
      <c r="AI206" s="216"/>
      <c r="AJ206" s="214"/>
      <c r="AK206" s="215">
        <v>25</v>
      </c>
      <c r="AL206" s="216"/>
      <c r="AM206" s="214"/>
      <c r="AN206" s="215">
        <v>24</v>
      </c>
      <c r="AO206" s="216"/>
      <c r="AP206" s="219"/>
      <c r="AQ206" s="220">
        <f t="shared" si="19"/>
        <v>227</v>
      </c>
      <c r="AR206" s="221">
        <f t="shared" si="23"/>
        <v>74</v>
      </c>
      <c r="AS206" s="222">
        <f t="shared" si="24"/>
        <v>0</v>
      </c>
      <c r="AT206" s="46">
        <f t="shared" si="20"/>
        <v>301</v>
      </c>
      <c r="AU206" s="369">
        <f t="shared" si="21"/>
        <v>301</v>
      </c>
      <c r="AV206" s="370">
        <f t="shared" si="22"/>
        <v>0</v>
      </c>
    </row>
    <row r="207" spans="1:48" ht="17.100000000000001" customHeight="1" x14ac:dyDescent="0.4">
      <c r="A207" s="223">
        <v>203</v>
      </c>
      <c r="B207" s="209" t="s">
        <v>908</v>
      </c>
      <c r="C207" s="210" t="s">
        <v>472</v>
      </c>
      <c r="D207" s="210" t="s">
        <v>618</v>
      </c>
      <c r="E207" s="210" t="s">
        <v>40</v>
      </c>
      <c r="F207" s="224">
        <v>4</v>
      </c>
      <c r="G207" s="212">
        <v>204</v>
      </c>
      <c r="H207" s="213"/>
      <c r="I207" s="214"/>
      <c r="J207" s="215">
        <v>208</v>
      </c>
      <c r="K207" s="213"/>
      <c r="L207" s="214"/>
      <c r="M207" s="215">
        <v>198</v>
      </c>
      <c r="N207" s="213"/>
      <c r="O207" s="214"/>
      <c r="P207" s="215">
        <v>216</v>
      </c>
      <c r="Q207" s="213"/>
      <c r="R207" s="214"/>
      <c r="S207" s="215">
        <v>208</v>
      </c>
      <c r="T207" s="216"/>
      <c r="U207" s="214"/>
      <c r="V207" s="215">
        <v>196</v>
      </c>
      <c r="W207" s="216"/>
      <c r="X207" s="214"/>
      <c r="Y207" s="217"/>
      <c r="Z207" s="218">
        <v>221</v>
      </c>
      <c r="AA207" s="214"/>
      <c r="AB207" s="217"/>
      <c r="AC207" s="218">
        <v>231</v>
      </c>
      <c r="AD207" s="214"/>
      <c r="AE207" s="217"/>
      <c r="AF207" s="218">
        <v>277</v>
      </c>
      <c r="AG207" s="214"/>
      <c r="AH207" s="215">
        <v>381</v>
      </c>
      <c r="AI207" s="216"/>
      <c r="AJ207" s="214"/>
      <c r="AK207" s="215">
        <v>210</v>
      </c>
      <c r="AL207" s="216"/>
      <c r="AM207" s="214"/>
      <c r="AN207" s="215">
        <v>192</v>
      </c>
      <c r="AO207" s="216"/>
      <c r="AP207" s="219"/>
      <c r="AQ207" s="220">
        <f t="shared" si="19"/>
        <v>2013</v>
      </c>
      <c r="AR207" s="221">
        <f t="shared" si="23"/>
        <v>729</v>
      </c>
      <c r="AS207" s="222">
        <f t="shared" si="24"/>
        <v>0</v>
      </c>
      <c r="AT207" s="46">
        <f t="shared" si="20"/>
        <v>2742</v>
      </c>
      <c r="AU207" s="369">
        <f t="shared" si="21"/>
        <v>2742</v>
      </c>
      <c r="AV207" s="370">
        <f t="shared" si="22"/>
        <v>0</v>
      </c>
    </row>
    <row r="208" spans="1:48" ht="17.100000000000001" customHeight="1" x14ac:dyDescent="0.4">
      <c r="A208" s="223">
        <v>204</v>
      </c>
      <c r="B208" s="209" t="s">
        <v>909</v>
      </c>
      <c r="C208" s="210" t="s">
        <v>473</v>
      </c>
      <c r="D208" s="210" t="s">
        <v>619</v>
      </c>
      <c r="E208" s="210" t="s">
        <v>40</v>
      </c>
      <c r="F208" s="224">
        <v>2</v>
      </c>
      <c r="G208" s="212">
        <v>53</v>
      </c>
      <c r="H208" s="213"/>
      <c r="I208" s="214"/>
      <c r="J208" s="215">
        <v>53</v>
      </c>
      <c r="K208" s="213"/>
      <c r="L208" s="214"/>
      <c r="M208" s="215">
        <v>48</v>
      </c>
      <c r="N208" s="213"/>
      <c r="O208" s="214"/>
      <c r="P208" s="215">
        <v>50</v>
      </c>
      <c r="Q208" s="213"/>
      <c r="R208" s="214"/>
      <c r="S208" s="215">
        <v>49</v>
      </c>
      <c r="T208" s="216"/>
      <c r="U208" s="214"/>
      <c r="V208" s="215">
        <v>49</v>
      </c>
      <c r="W208" s="216"/>
      <c r="X208" s="214"/>
      <c r="Y208" s="217"/>
      <c r="Z208" s="218">
        <v>47</v>
      </c>
      <c r="AA208" s="214"/>
      <c r="AB208" s="217"/>
      <c r="AC208" s="218">
        <v>47</v>
      </c>
      <c r="AD208" s="214"/>
      <c r="AE208" s="217"/>
      <c r="AF208" s="218">
        <v>46</v>
      </c>
      <c r="AG208" s="214"/>
      <c r="AH208" s="215">
        <v>46</v>
      </c>
      <c r="AI208" s="216"/>
      <c r="AJ208" s="214"/>
      <c r="AK208" s="215">
        <v>48</v>
      </c>
      <c r="AL208" s="216"/>
      <c r="AM208" s="214"/>
      <c r="AN208" s="215">
        <v>50</v>
      </c>
      <c r="AO208" s="216"/>
      <c r="AP208" s="219"/>
      <c r="AQ208" s="220">
        <f t="shared" si="19"/>
        <v>446</v>
      </c>
      <c r="AR208" s="221">
        <f t="shared" si="23"/>
        <v>140</v>
      </c>
      <c r="AS208" s="222">
        <f t="shared" si="24"/>
        <v>0</v>
      </c>
      <c r="AT208" s="46">
        <f t="shared" si="20"/>
        <v>586</v>
      </c>
      <c r="AU208" s="369">
        <f t="shared" si="21"/>
        <v>586</v>
      </c>
      <c r="AV208" s="370">
        <f t="shared" si="22"/>
        <v>0</v>
      </c>
    </row>
    <row r="209" spans="1:48" ht="17.100000000000001" customHeight="1" x14ac:dyDescent="0.4">
      <c r="A209" s="208">
        <v>205</v>
      </c>
      <c r="B209" s="209" t="s">
        <v>910</v>
      </c>
      <c r="C209" s="210" t="s">
        <v>474</v>
      </c>
      <c r="D209" s="210" t="s">
        <v>620</v>
      </c>
      <c r="E209" s="210" t="s">
        <v>40</v>
      </c>
      <c r="F209" s="224">
        <v>2</v>
      </c>
      <c r="G209" s="212">
        <v>40</v>
      </c>
      <c r="H209" s="213"/>
      <c r="I209" s="214"/>
      <c r="J209" s="215">
        <v>38</v>
      </c>
      <c r="K209" s="213"/>
      <c r="L209" s="214"/>
      <c r="M209" s="215">
        <v>35</v>
      </c>
      <c r="N209" s="213"/>
      <c r="O209" s="214"/>
      <c r="P209" s="215">
        <v>37</v>
      </c>
      <c r="Q209" s="213"/>
      <c r="R209" s="214"/>
      <c r="S209" s="215">
        <v>39</v>
      </c>
      <c r="T209" s="216"/>
      <c r="U209" s="214"/>
      <c r="V209" s="215">
        <v>31</v>
      </c>
      <c r="W209" s="216"/>
      <c r="X209" s="214"/>
      <c r="Y209" s="217"/>
      <c r="Z209" s="218">
        <v>40</v>
      </c>
      <c r="AA209" s="214"/>
      <c r="AB209" s="217"/>
      <c r="AC209" s="218">
        <v>42</v>
      </c>
      <c r="AD209" s="214"/>
      <c r="AE209" s="217"/>
      <c r="AF209" s="218">
        <v>50</v>
      </c>
      <c r="AG209" s="214"/>
      <c r="AH209" s="215">
        <v>56</v>
      </c>
      <c r="AI209" s="216"/>
      <c r="AJ209" s="214"/>
      <c r="AK209" s="215">
        <v>36</v>
      </c>
      <c r="AL209" s="216"/>
      <c r="AM209" s="214"/>
      <c r="AN209" s="215">
        <v>32</v>
      </c>
      <c r="AO209" s="216"/>
      <c r="AP209" s="219"/>
      <c r="AQ209" s="220">
        <f t="shared" si="19"/>
        <v>344</v>
      </c>
      <c r="AR209" s="221">
        <f t="shared" si="23"/>
        <v>132</v>
      </c>
      <c r="AS209" s="222">
        <f t="shared" si="24"/>
        <v>0</v>
      </c>
      <c r="AT209" s="46">
        <f t="shared" si="20"/>
        <v>476</v>
      </c>
      <c r="AU209" s="369">
        <f t="shared" si="21"/>
        <v>476</v>
      </c>
      <c r="AV209" s="370">
        <f t="shared" si="22"/>
        <v>0</v>
      </c>
    </row>
    <row r="210" spans="1:48" ht="17.100000000000001" customHeight="1" x14ac:dyDescent="0.4">
      <c r="A210" s="223">
        <v>206</v>
      </c>
      <c r="B210" s="209" t="s">
        <v>911</v>
      </c>
      <c r="C210" s="210" t="s">
        <v>475</v>
      </c>
      <c r="D210" s="210" t="s">
        <v>621</v>
      </c>
      <c r="E210" s="210" t="s">
        <v>40</v>
      </c>
      <c r="F210" s="224">
        <v>2</v>
      </c>
      <c r="G210" s="212">
        <v>33</v>
      </c>
      <c r="H210" s="213"/>
      <c r="I210" s="214"/>
      <c r="J210" s="215">
        <v>33</v>
      </c>
      <c r="K210" s="213"/>
      <c r="L210" s="214"/>
      <c r="M210" s="215">
        <v>30</v>
      </c>
      <c r="N210" s="213"/>
      <c r="O210" s="214"/>
      <c r="P210" s="215">
        <v>32</v>
      </c>
      <c r="Q210" s="213"/>
      <c r="R210" s="214"/>
      <c r="S210" s="215">
        <v>31</v>
      </c>
      <c r="T210" s="216"/>
      <c r="U210" s="214"/>
      <c r="V210" s="215">
        <v>31</v>
      </c>
      <c r="W210" s="216"/>
      <c r="X210" s="214"/>
      <c r="Y210" s="217"/>
      <c r="Z210" s="218">
        <v>30</v>
      </c>
      <c r="AA210" s="214"/>
      <c r="AB210" s="217"/>
      <c r="AC210" s="218">
        <v>32</v>
      </c>
      <c r="AD210" s="214"/>
      <c r="AE210" s="217"/>
      <c r="AF210" s="218">
        <v>33</v>
      </c>
      <c r="AG210" s="214"/>
      <c r="AH210" s="215">
        <v>32</v>
      </c>
      <c r="AI210" s="216"/>
      <c r="AJ210" s="214"/>
      <c r="AK210" s="215">
        <v>30</v>
      </c>
      <c r="AL210" s="216"/>
      <c r="AM210" s="214"/>
      <c r="AN210" s="215">
        <v>29</v>
      </c>
      <c r="AO210" s="216"/>
      <c r="AP210" s="219"/>
      <c r="AQ210" s="220">
        <f t="shared" si="19"/>
        <v>281</v>
      </c>
      <c r="AR210" s="221">
        <f t="shared" si="23"/>
        <v>95</v>
      </c>
      <c r="AS210" s="222">
        <f t="shared" si="24"/>
        <v>0</v>
      </c>
      <c r="AT210" s="46">
        <f t="shared" si="20"/>
        <v>376</v>
      </c>
      <c r="AU210" s="369">
        <f t="shared" si="21"/>
        <v>376</v>
      </c>
      <c r="AV210" s="370">
        <f t="shared" si="22"/>
        <v>0</v>
      </c>
    </row>
    <row r="211" spans="1:48" ht="17.100000000000001" customHeight="1" x14ac:dyDescent="0.4">
      <c r="A211" s="208">
        <v>207</v>
      </c>
      <c r="B211" s="209" t="s">
        <v>912</v>
      </c>
      <c r="C211" s="210" t="s">
        <v>476</v>
      </c>
      <c r="D211" s="210" t="s">
        <v>622</v>
      </c>
      <c r="E211" s="210" t="s">
        <v>40</v>
      </c>
      <c r="F211" s="224">
        <v>2</v>
      </c>
      <c r="G211" s="212">
        <v>40</v>
      </c>
      <c r="H211" s="213"/>
      <c r="I211" s="214"/>
      <c r="J211" s="215">
        <v>42</v>
      </c>
      <c r="K211" s="213"/>
      <c r="L211" s="214"/>
      <c r="M211" s="215">
        <v>39</v>
      </c>
      <c r="N211" s="213"/>
      <c r="O211" s="214"/>
      <c r="P211" s="215">
        <v>42</v>
      </c>
      <c r="Q211" s="213"/>
      <c r="R211" s="214"/>
      <c r="S211" s="215">
        <v>40</v>
      </c>
      <c r="T211" s="216"/>
      <c r="U211" s="214"/>
      <c r="V211" s="215">
        <v>40</v>
      </c>
      <c r="W211" s="216"/>
      <c r="X211" s="214"/>
      <c r="Y211" s="217"/>
      <c r="Z211" s="218">
        <v>39</v>
      </c>
      <c r="AA211" s="214"/>
      <c r="AB211" s="217"/>
      <c r="AC211" s="218">
        <v>39</v>
      </c>
      <c r="AD211" s="214"/>
      <c r="AE211" s="217"/>
      <c r="AF211" s="218">
        <v>39</v>
      </c>
      <c r="AG211" s="214"/>
      <c r="AH211" s="215">
        <v>39</v>
      </c>
      <c r="AI211" s="216"/>
      <c r="AJ211" s="214"/>
      <c r="AK211" s="215">
        <v>39</v>
      </c>
      <c r="AL211" s="216"/>
      <c r="AM211" s="214"/>
      <c r="AN211" s="215">
        <v>38</v>
      </c>
      <c r="AO211" s="216"/>
      <c r="AP211" s="219"/>
      <c r="AQ211" s="220">
        <f t="shared" si="19"/>
        <v>359</v>
      </c>
      <c r="AR211" s="221">
        <f t="shared" si="23"/>
        <v>117</v>
      </c>
      <c r="AS211" s="222">
        <f t="shared" si="24"/>
        <v>0</v>
      </c>
      <c r="AT211" s="46">
        <f t="shared" si="20"/>
        <v>476</v>
      </c>
      <c r="AU211" s="369">
        <f t="shared" si="21"/>
        <v>476</v>
      </c>
      <c r="AV211" s="370">
        <f t="shared" si="22"/>
        <v>0</v>
      </c>
    </row>
    <row r="212" spans="1:48" ht="17.100000000000001" customHeight="1" x14ac:dyDescent="0.4">
      <c r="A212" s="223">
        <v>208</v>
      </c>
      <c r="B212" s="209" t="s">
        <v>913</v>
      </c>
      <c r="C212" s="210" t="s">
        <v>477</v>
      </c>
      <c r="D212" s="210" t="s">
        <v>623</v>
      </c>
      <c r="E212" s="210" t="s">
        <v>40</v>
      </c>
      <c r="F212" s="224">
        <v>4</v>
      </c>
      <c r="G212" s="212">
        <v>40</v>
      </c>
      <c r="H212" s="213"/>
      <c r="I212" s="214"/>
      <c r="J212" s="215">
        <v>41</v>
      </c>
      <c r="K212" s="213"/>
      <c r="L212" s="214"/>
      <c r="M212" s="215">
        <v>40</v>
      </c>
      <c r="N212" s="213"/>
      <c r="O212" s="214"/>
      <c r="P212" s="215">
        <v>43</v>
      </c>
      <c r="Q212" s="213"/>
      <c r="R212" s="214"/>
      <c r="S212" s="215">
        <v>39</v>
      </c>
      <c r="T212" s="216"/>
      <c r="U212" s="214"/>
      <c r="V212" s="215">
        <v>41</v>
      </c>
      <c r="W212" s="216"/>
      <c r="X212" s="214"/>
      <c r="Y212" s="217"/>
      <c r="Z212" s="218">
        <v>42</v>
      </c>
      <c r="AA212" s="214"/>
      <c r="AB212" s="217"/>
      <c r="AC212" s="218">
        <v>44</v>
      </c>
      <c r="AD212" s="214"/>
      <c r="AE212" s="217"/>
      <c r="AF212" s="218">
        <v>46</v>
      </c>
      <c r="AG212" s="214"/>
      <c r="AH212" s="215">
        <v>46</v>
      </c>
      <c r="AI212" s="216"/>
      <c r="AJ212" s="214"/>
      <c r="AK212" s="215">
        <v>43</v>
      </c>
      <c r="AL212" s="216"/>
      <c r="AM212" s="214"/>
      <c r="AN212" s="215">
        <v>42</v>
      </c>
      <c r="AO212" s="216"/>
      <c r="AP212" s="219"/>
      <c r="AQ212" s="220">
        <f t="shared" si="19"/>
        <v>375</v>
      </c>
      <c r="AR212" s="221">
        <f t="shared" si="23"/>
        <v>132</v>
      </c>
      <c r="AS212" s="222">
        <f t="shared" si="24"/>
        <v>0</v>
      </c>
      <c r="AT212" s="46">
        <f t="shared" si="20"/>
        <v>507</v>
      </c>
      <c r="AU212" s="369">
        <f t="shared" si="21"/>
        <v>507</v>
      </c>
      <c r="AV212" s="370">
        <f t="shared" si="22"/>
        <v>0</v>
      </c>
    </row>
    <row r="213" spans="1:48" ht="17.100000000000001" customHeight="1" x14ac:dyDescent="0.4">
      <c r="A213" s="223">
        <v>209</v>
      </c>
      <c r="B213" s="209" t="s">
        <v>914</v>
      </c>
      <c r="C213" s="210" t="s">
        <v>478</v>
      </c>
      <c r="D213" s="210" t="s">
        <v>624</v>
      </c>
      <c r="E213" s="210" t="s">
        <v>40</v>
      </c>
      <c r="F213" s="224">
        <v>4</v>
      </c>
      <c r="G213" s="212">
        <v>33</v>
      </c>
      <c r="H213" s="213"/>
      <c r="I213" s="214"/>
      <c r="J213" s="215">
        <v>30</v>
      </c>
      <c r="K213" s="213"/>
      <c r="L213" s="214"/>
      <c r="M213" s="215">
        <v>27</v>
      </c>
      <c r="N213" s="213"/>
      <c r="O213" s="214"/>
      <c r="P213" s="215">
        <v>29</v>
      </c>
      <c r="Q213" s="213"/>
      <c r="R213" s="214"/>
      <c r="S213" s="215">
        <v>27</v>
      </c>
      <c r="T213" s="216"/>
      <c r="U213" s="214"/>
      <c r="V213" s="215">
        <v>28</v>
      </c>
      <c r="W213" s="216"/>
      <c r="X213" s="214"/>
      <c r="Y213" s="217"/>
      <c r="Z213" s="218">
        <v>27</v>
      </c>
      <c r="AA213" s="214"/>
      <c r="AB213" s="217"/>
      <c r="AC213" s="218">
        <v>28</v>
      </c>
      <c r="AD213" s="214"/>
      <c r="AE213" s="217"/>
      <c r="AF213" s="218">
        <v>27</v>
      </c>
      <c r="AG213" s="214"/>
      <c r="AH213" s="215">
        <v>26</v>
      </c>
      <c r="AI213" s="216"/>
      <c r="AJ213" s="214"/>
      <c r="AK213" s="215">
        <v>28</v>
      </c>
      <c r="AL213" s="216"/>
      <c r="AM213" s="214"/>
      <c r="AN213" s="215">
        <v>27</v>
      </c>
      <c r="AO213" s="216"/>
      <c r="AP213" s="219"/>
      <c r="AQ213" s="220">
        <f t="shared" si="19"/>
        <v>255</v>
      </c>
      <c r="AR213" s="221">
        <f t="shared" si="23"/>
        <v>82</v>
      </c>
      <c r="AS213" s="222">
        <f t="shared" si="24"/>
        <v>0</v>
      </c>
      <c r="AT213" s="46">
        <f t="shared" si="20"/>
        <v>337</v>
      </c>
      <c r="AU213" s="369">
        <f t="shared" si="21"/>
        <v>337</v>
      </c>
      <c r="AV213" s="370">
        <f t="shared" si="22"/>
        <v>0</v>
      </c>
    </row>
    <row r="214" spans="1:48" ht="17.100000000000001" customHeight="1" x14ac:dyDescent="0.4">
      <c r="A214" s="208">
        <v>210</v>
      </c>
      <c r="B214" s="209" t="s">
        <v>915</v>
      </c>
      <c r="C214" s="210" t="s">
        <v>479</v>
      </c>
      <c r="D214" s="210" t="s">
        <v>625</v>
      </c>
      <c r="E214" s="210" t="s">
        <v>40</v>
      </c>
      <c r="F214" s="224">
        <v>6</v>
      </c>
      <c r="G214" s="212">
        <v>335</v>
      </c>
      <c r="H214" s="213"/>
      <c r="I214" s="214"/>
      <c r="J214" s="215">
        <v>337</v>
      </c>
      <c r="K214" s="213"/>
      <c r="L214" s="214"/>
      <c r="M214" s="215">
        <v>296</v>
      </c>
      <c r="N214" s="213"/>
      <c r="O214" s="214"/>
      <c r="P214" s="215">
        <v>311</v>
      </c>
      <c r="Q214" s="213"/>
      <c r="R214" s="214"/>
      <c r="S214" s="215">
        <v>298</v>
      </c>
      <c r="T214" s="216"/>
      <c r="U214" s="214"/>
      <c r="V214" s="215">
        <v>302</v>
      </c>
      <c r="W214" s="216"/>
      <c r="X214" s="214"/>
      <c r="Y214" s="217"/>
      <c r="Z214" s="218">
        <v>309</v>
      </c>
      <c r="AA214" s="214"/>
      <c r="AB214" s="217"/>
      <c r="AC214" s="218">
        <v>316</v>
      </c>
      <c r="AD214" s="214"/>
      <c r="AE214" s="217"/>
      <c r="AF214" s="218">
        <v>311</v>
      </c>
      <c r="AG214" s="214"/>
      <c r="AH214" s="215">
        <v>531</v>
      </c>
      <c r="AI214" s="216"/>
      <c r="AJ214" s="214"/>
      <c r="AK214" s="215">
        <v>372</v>
      </c>
      <c r="AL214" s="216"/>
      <c r="AM214" s="214"/>
      <c r="AN214" s="215">
        <v>303</v>
      </c>
      <c r="AO214" s="216"/>
      <c r="AP214" s="219"/>
      <c r="AQ214" s="220">
        <f t="shared" si="19"/>
        <v>3085</v>
      </c>
      <c r="AR214" s="221">
        <f t="shared" si="23"/>
        <v>936</v>
      </c>
      <c r="AS214" s="222">
        <f t="shared" si="24"/>
        <v>0</v>
      </c>
      <c r="AT214" s="46">
        <f t="shared" si="20"/>
        <v>4021</v>
      </c>
      <c r="AU214" s="369">
        <f t="shared" si="21"/>
        <v>4021</v>
      </c>
      <c r="AV214" s="370">
        <f t="shared" si="22"/>
        <v>0</v>
      </c>
    </row>
    <row r="215" spans="1:48" ht="17.100000000000001" customHeight="1" x14ac:dyDescent="0.4">
      <c r="A215" s="223">
        <v>211</v>
      </c>
      <c r="B215" s="209" t="s">
        <v>916</v>
      </c>
      <c r="C215" s="210" t="s">
        <v>480</v>
      </c>
      <c r="D215" s="210" t="s">
        <v>626</v>
      </c>
      <c r="E215" s="210" t="s">
        <v>40</v>
      </c>
      <c r="F215" s="224">
        <v>4</v>
      </c>
      <c r="G215" s="212">
        <v>65</v>
      </c>
      <c r="H215" s="213"/>
      <c r="I215" s="214"/>
      <c r="J215" s="215">
        <v>67</v>
      </c>
      <c r="K215" s="213"/>
      <c r="L215" s="214"/>
      <c r="M215" s="215">
        <v>63</v>
      </c>
      <c r="N215" s="213"/>
      <c r="O215" s="214"/>
      <c r="P215" s="215">
        <v>65</v>
      </c>
      <c r="Q215" s="213"/>
      <c r="R215" s="214"/>
      <c r="S215" s="215">
        <v>69</v>
      </c>
      <c r="T215" s="216"/>
      <c r="U215" s="214"/>
      <c r="V215" s="215">
        <v>64</v>
      </c>
      <c r="W215" s="216"/>
      <c r="X215" s="214"/>
      <c r="Y215" s="217"/>
      <c r="Z215" s="218">
        <v>72</v>
      </c>
      <c r="AA215" s="214"/>
      <c r="AB215" s="217"/>
      <c r="AC215" s="218">
        <v>75</v>
      </c>
      <c r="AD215" s="214"/>
      <c r="AE215" s="217"/>
      <c r="AF215" s="218">
        <v>69</v>
      </c>
      <c r="AG215" s="214"/>
      <c r="AH215" s="215">
        <v>89</v>
      </c>
      <c r="AI215" s="216"/>
      <c r="AJ215" s="214"/>
      <c r="AK215" s="215">
        <v>84</v>
      </c>
      <c r="AL215" s="216"/>
      <c r="AM215" s="214"/>
      <c r="AN215" s="215">
        <v>77</v>
      </c>
      <c r="AO215" s="216"/>
      <c r="AP215" s="219"/>
      <c r="AQ215" s="220">
        <f t="shared" si="19"/>
        <v>643</v>
      </c>
      <c r="AR215" s="221">
        <f t="shared" si="23"/>
        <v>216</v>
      </c>
      <c r="AS215" s="222">
        <f t="shared" si="24"/>
        <v>0</v>
      </c>
      <c r="AT215" s="46">
        <f t="shared" si="20"/>
        <v>859</v>
      </c>
      <c r="AU215" s="369">
        <f t="shared" si="21"/>
        <v>859</v>
      </c>
      <c r="AV215" s="370">
        <f t="shared" si="22"/>
        <v>0</v>
      </c>
    </row>
    <row r="216" spans="1:48" ht="17.100000000000001" customHeight="1" x14ac:dyDescent="0.4">
      <c r="A216" s="208">
        <v>212</v>
      </c>
      <c r="B216" s="209" t="s">
        <v>917</v>
      </c>
      <c r="C216" s="210" t="s">
        <v>481</v>
      </c>
      <c r="D216" s="210" t="s">
        <v>627</v>
      </c>
      <c r="E216" s="210" t="s">
        <v>40</v>
      </c>
      <c r="F216" s="224">
        <v>4</v>
      </c>
      <c r="G216" s="212">
        <v>10</v>
      </c>
      <c r="H216" s="213"/>
      <c r="I216" s="214"/>
      <c r="J216" s="215">
        <v>10</v>
      </c>
      <c r="K216" s="213"/>
      <c r="L216" s="214"/>
      <c r="M216" s="215">
        <v>8</v>
      </c>
      <c r="N216" s="213"/>
      <c r="O216" s="214"/>
      <c r="P216" s="215">
        <v>10</v>
      </c>
      <c r="Q216" s="213"/>
      <c r="R216" s="214"/>
      <c r="S216" s="215">
        <v>10</v>
      </c>
      <c r="T216" s="216"/>
      <c r="U216" s="214"/>
      <c r="V216" s="215">
        <v>13</v>
      </c>
      <c r="W216" s="216"/>
      <c r="X216" s="214"/>
      <c r="Y216" s="217"/>
      <c r="Z216" s="218">
        <v>10</v>
      </c>
      <c r="AA216" s="214"/>
      <c r="AB216" s="217"/>
      <c r="AC216" s="218">
        <v>9</v>
      </c>
      <c r="AD216" s="214"/>
      <c r="AE216" s="217"/>
      <c r="AF216" s="218">
        <v>9</v>
      </c>
      <c r="AG216" s="214"/>
      <c r="AH216" s="215">
        <v>11</v>
      </c>
      <c r="AI216" s="216"/>
      <c r="AJ216" s="214"/>
      <c r="AK216" s="215">
        <v>9</v>
      </c>
      <c r="AL216" s="216"/>
      <c r="AM216" s="214"/>
      <c r="AN216" s="215">
        <v>9</v>
      </c>
      <c r="AO216" s="216"/>
      <c r="AP216" s="219"/>
      <c r="AQ216" s="220">
        <f t="shared" si="19"/>
        <v>90</v>
      </c>
      <c r="AR216" s="221">
        <f t="shared" si="23"/>
        <v>28</v>
      </c>
      <c r="AS216" s="222">
        <f t="shared" si="24"/>
        <v>0</v>
      </c>
      <c r="AT216" s="46">
        <f t="shared" si="20"/>
        <v>118</v>
      </c>
      <c r="AU216" s="369">
        <f t="shared" si="21"/>
        <v>118</v>
      </c>
      <c r="AV216" s="370">
        <f t="shared" si="22"/>
        <v>0</v>
      </c>
    </row>
    <row r="217" spans="1:48" ht="17.100000000000001" customHeight="1" x14ac:dyDescent="0.4">
      <c r="A217" s="223">
        <v>213</v>
      </c>
      <c r="B217" s="209" t="s">
        <v>918</v>
      </c>
      <c r="C217" s="210" t="s">
        <v>482</v>
      </c>
      <c r="D217" s="210" t="s">
        <v>628</v>
      </c>
      <c r="E217" s="210" t="s">
        <v>40</v>
      </c>
      <c r="F217" s="224">
        <v>2</v>
      </c>
      <c r="G217" s="212">
        <v>29</v>
      </c>
      <c r="H217" s="213"/>
      <c r="I217" s="214"/>
      <c r="J217" s="215">
        <v>30</v>
      </c>
      <c r="K217" s="213"/>
      <c r="L217" s="214"/>
      <c r="M217" s="215">
        <v>27</v>
      </c>
      <c r="N217" s="213"/>
      <c r="O217" s="214"/>
      <c r="P217" s="215">
        <v>29</v>
      </c>
      <c r="Q217" s="213"/>
      <c r="R217" s="214"/>
      <c r="S217" s="215">
        <v>27</v>
      </c>
      <c r="T217" s="216"/>
      <c r="U217" s="214"/>
      <c r="V217" s="215">
        <v>28</v>
      </c>
      <c r="W217" s="216"/>
      <c r="X217" s="214"/>
      <c r="Y217" s="217"/>
      <c r="Z217" s="218">
        <v>27</v>
      </c>
      <c r="AA217" s="214"/>
      <c r="AB217" s="217"/>
      <c r="AC217" s="218">
        <v>28</v>
      </c>
      <c r="AD217" s="214"/>
      <c r="AE217" s="217"/>
      <c r="AF217" s="218">
        <v>27</v>
      </c>
      <c r="AG217" s="214"/>
      <c r="AH217" s="215">
        <v>27</v>
      </c>
      <c r="AI217" s="216"/>
      <c r="AJ217" s="214"/>
      <c r="AK217" s="215">
        <v>27</v>
      </c>
      <c r="AL217" s="216"/>
      <c r="AM217" s="214"/>
      <c r="AN217" s="215">
        <v>27</v>
      </c>
      <c r="AO217" s="216"/>
      <c r="AP217" s="219"/>
      <c r="AQ217" s="220">
        <f t="shared" si="19"/>
        <v>251</v>
      </c>
      <c r="AR217" s="221">
        <f t="shared" si="23"/>
        <v>82</v>
      </c>
      <c r="AS217" s="222">
        <f t="shared" si="24"/>
        <v>0</v>
      </c>
      <c r="AT217" s="46">
        <f t="shared" si="20"/>
        <v>333</v>
      </c>
      <c r="AU217" s="369">
        <f t="shared" si="21"/>
        <v>333</v>
      </c>
      <c r="AV217" s="370">
        <f t="shared" si="22"/>
        <v>0</v>
      </c>
    </row>
    <row r="218" spans="1:48" ht="17.100000000000001" customHeight="1" x14ac:dyDescent="0.4">
      <c r="A218" s="223">
        <v>214</v>
      </c>
      <c r="B218" s="209" t="s">
        <v>919</v>
      </c>
      <c r="C218" s="210" t="s">
        <v>483</v>
      </c>
      <c r="D218" s="210" t="s">
        <v>629</v>
      </c>
      <c r="E218" s="210" t="s">
        <v>40</v>
      </c>
      <c r="F218" s="224">
        <v>2</v>
      </c>
      <c r="G218" s="212">
        <v>12</v>
      </c>
      <c r="H218" s="213"/>
      <c r="I218" s="214"/>
      <c r="J218" s="215">
        <v>15</v>
      </c>
      <c r="K218" s="213"/>
      <c r="L218" s="214"/>
      <c r="M218" s="215">
        <v>11</v>
      </c>
      <c r="N218" s="213"/>
      <c r="O218" s="214"/>
      <c r="P218" s="215">
        <v>9</v>
      </c>
      <c r="Q218" s="213"/>
      <c r="R218" s="214"/>
      <c r="S218" s="215">
        <v>3</v>
      </c>
      <c r="T218" s="216"/>
      <c r="U218" s="214"/>
      <c r="V218" s="215">
        <v>3</v>
      </c>
      <c r="W218" s="216"/>
      <c r="X218" s="214"/>
      <c r="Y218" s="217"/>
      <c r="Z218" s="218">
        <v>3</v>
      </c>
      <c r="AA218" s="214"/>
      <c r="AB218" s="217"/>
      <c r="AC218" s="218">
        <v>3</v>
      </c>
      <c r="AD218" s="214"/>
      <c r="AE218" s="217"/>
      <c r="AF218" s="218">
        <v>3</v>
      </c>
      <c r="AG218" s="214"/>
      <c r="AH218" s="215">
        <v>3</v>
      </c>
      <c r="AI218" s="216"/>
      <c r="AJ218" s="214"/>
      <c r="AK218" s="215">
        <v>3</v>
      </c>
      <c r="AL218" s="216"/>
      <c r="AM218" s="214"/>
      <c r="AN218" s="215">
        <v>5</v>
      </c>
      <c r="AO218" s="216"/>
      <c r="AP218" s="219"/>
      <c r="AQ218" s="220">
        <f t="shared" si="19"/>
        <v>64</v>
      </c>
      <c r="AR218" s="221">
        <f t="shared" si="23"/>
        <v>9</v>
      </c>
      <c r="AS218" s="222">
        <f t="shared" si="24"/>
        <v>0</v>
      </c>
      <c r="AT218" s="46">
        <f t="shared" si="20"/>
        <v>73</v>
      </c>
      <c r="AU218" s="369">
        <f t="shared" si="21"/>
        <v>73</v>
      </c>
      <c r="AV218" s="370">
        <f t="shared" si="22"/>
        <v>0</v>
      </c>
    </row>
    <row r="219" spans="1:48" ht="17.100000000000001" customHeight="1" x14ac:dyDescent="0.4">
      <c r="A219" s="208">
        <v>215</v>
      </c>
      <c r="B219" s="209" t="s">
        <v>920</v>
      </c>
      <c r="C219" s="210" t="s">
        <v>484</v>
      </c>
      <c r="D219" s="210" t="s">
        <v>630</v>
      </c>
      <c r="E219" s="210" t="s">
        <v>40</v>
      </c>
      <c r="F219" s="224">
        <v>2</v>
      </c>
      <c r="G219" s="212">
        <v>164</v>
      </c>
      <c r="H219" s="213"/>
      <c r="I219" s="214"/>
      <c r="J219" s="215">
        <v>154</v>
      </c>
      <c r="K219" s="213"/>
      <c r="L219" s="214"/>
      <c r="M219" s="215">
        <v>145</v>
      </c>
      <c r="N219" s="213"/>
      <c r="O219" s="214"/>
      <c r="P219" s="215">
        <v>161</v>
      </c>
      <c r="Q219" s="213"/>
      <c r="R219" s="214"/>
      <c r="S219" s="215">
        <v>158</v>
      </c>
      <c r="T219" s="216"/>
      <c r="U219" s="214"/>
      <c r="V219" s="215">
        <v>172</v>
      </c>
      <c r="W219" s="216"/>
      <c r="X219" s="214"/>
      <c r="Y219" s="217"/>
      <c r="Z219" s="218">
        <v>181</v>
      </c>
      <c r="AA219" s="214"/>
      <c r="AB219" s="217"/>
      <c r="AC219" s="218">
        <v>192</v>
      </c>
      <c r="AD219" s="214"/>
      <c r="AE219" s="217"/>
      <c r="AF219" s="218">
        <v>210</v>
      </c>
      <c r="AG219" s="214"/>
      <c r="AH219" s="215">
        <v>275</v>
      </c>
      <c r="AI219" s="216"/>
      <c r="AJ219" s="214"/>
      <c r="AK219" s="215">
        <v>184</v>
      </c>
      <c r="AL219" s="216"/>
      <c r="AM219" s="214"/>
      <c r="AN219" s="215">
        <v>164</v>
      </c>
      <c r="AO219" s="216"/>
      <c r="AP219" s="219"/>
      <c r="AQ219" s="220">
        <f t="shared" si="19"/>
        <v>1577</v>
      </c>
      <c r="AR219" s="221">
        <f t="shared" si="23"/>
        <v>583</v>
      </c>
      <c r="AS219" s="222">
        <f t="shared" si="24"/>
        <v>0</v>
      </c>
      <c r="AT219" s="46">
        <f t="shared" si="20"/>
        <v>2160</v>
      </c>
      <c r="AU219" s="369">
        <f t="shared" si="21"/>
        <v>2160</v>
      </c>
      <c r="AV219" s="370">
        <f t="shared" si="22"/>
        <v>0</v>
      </c>
    </row>
    <row r="220" spans="1:48" ht="17.100000000000001" customHeight="1" x14ac:dyDescent="0.4">
      <c r="A220" s="223">
        <v>216</v>
      </c>
      <c r="B220" s="209" t="s">
        <v>921</v>
      </c>
      <c r="C220" s="210" t="s">
        <v>485</v>
      </c>
      <c r="D220" s="210" t="s">
        <v>631</v>
      </c>
      <c r="E220" s="210" t="s">
        <v>40</v>
      </c>
      <c r="F220" s="224">
        <v>9</v>
      </c>
      <c r="G220" s="212">
        <v>466</v>
      </c>
      <c r="H220" s="213"/>
      <c r="I220" s="214"/>
      <c r="J220" s="215">
        <v>485</v>
      </c>
      <c r="K220" s="213"/>
      <c r="L220" s="214"/>
      <c r="M220" s="215">
        <v>451</v>
      </c>
      <c r="N220" s="213"/>
      <c r="O220" s="214"/>
      <c r="P220" s="215">
        <v>483</v>
      </c>
      <c r="Q220" s="213"/>
      <c r="R220" s="214"/>
      <c r="S220" s="215">
        <v>478</v>
      </c>
      <c r="T220" s="216"/>
      <c r="U220" s="214"/>
      <c r="V220" s="215">
        <v>486</v>
      </c>
      <c r="W220" s="216"/>
      <c r="X220" s="214"/>
      <c r="Y220" s="217"/>
      <c r="Z220" s="218">
        <v>528</v>
      </c>
      <c r="AA220" s="214"/>
      <c r="AB220" s="217"/>
      <c r="AC220" s="218">
        <v>594</v>
      </c>
      <c r="AD220" s="214"/>
      <c r="AE220" s="217"/>
      <c r="AF220" s="218">
        <v>724</v>
      </c>
      <c r="AG220" s="214"/>
      <c r="AH220" s="215">
        <v>1562</v>
      </c>
      <c r="AI220" s="216"/>
      <c r="AJ220" s="214"/>
      <c r="AK220" s="215">
        <v>547</v>
      </c>
      <c r="AL220" s="216"/>
      <c r="AM220" s="214"/>
      <c r="AN220" s="215">
        <v>449</v>
      </c>
      <c r="AO220" s="216"/>
      <c r="AP220" s="219"/>
      <c r="AQ220" s="220">
        <f t="shared" si="19"/>
        <v>5407</v>
      </c>
      <c r="AR220" s="221">
        <f t="shared" si="23"/>
        <v>1846</v>
      </c>
      <c r="AS220" s="222">
        <f t="shared" si="24"/>
        <v>0</v>
      </c>
      <c r="AT220" s="46">
        <f t="shared" si="20"/>
        <v>7253</v>
      </c>
      <c r="AU220" s="369">
        <f t="shared" si="21"/>
        <v>7253</v>
      </c>
      <c r="AV220" s="370">
        <f t="shared" si="22"/>
        <v>0</v>
      </c>
    </row>
    <row r="221" spans="1:48" ht="17.100000000000001" customHeight="1" x14ac:dyDescent="0.4">
      <c r="A221" s="208">
        <v>217</v>
      </c>
      <c r="B221" s="209" t="s">
        <v>922</v>
      </c>
      <c r="C221" s="210" t="s">
        <v>486</v>
      </c>
      <c r="D221" s="210" t="s">
        <v>632</v>
      </c>
      <c r="E221" s="210" t="s">
        <v>40</v>
      </c>
      <c r="F221" s="224">
        <v>9</v>
      </c>
      <c r="G221" s="212">
        <v>760</v>
      </c>
      <c r="H221" s="213"/>
      <c r="I221" s="214"/>
      <c r="J221" s="215">
        <v>776</v>
      </c>
      <c r="K221" s="213"/>
      <c r="L221" s="214"/>
      <c r="M221" s="215">
        <v>704</v>
      </c>
      <c r="N221" s="213"/>
      <c r="O221" s="214"/>
      <c r="P221" s="215">
        <v>726</v>
      </c>
      <c r="Q221" s="213"/>
      <c r="R221" s="214"/>
      <c r="S221" s="215">
        <v>751</v>
      </c>
      <c r="T221" s="216"/>
      <c r="U221" s="214"/>
      <c r="V221" s="215">
        <v>745</v>
      </c>
      <c r="W221" s="216"/>
      <c r="X221" s="214"/>
      <c r="Y221" s="217"/>
      <c r="Z221" s="218">
        <v>808</v>
      </c>
      <c r="AA221" s="214"/>
      <c r="AB221" s="217"/>
      <c r="AC221" s="218">
        <v>879</v>
      </c>
      <c r="AD221" s="214"/>
      <c r="AE221" s="217"/>
      <c r="AF221" s="218">
        <v>942</v>
      </c>
      <c r="AG221" s="214"/>
      <c r="AH221" s="215">
        <v>1235</v>
      </c>
      <c r="AI221" s="216"/>
      <c r="AJ221" s="214"/>
      <c r="AK221" s="215">
        <v>927</v>
      </c>
      <c r="AL221" s="216"/>
      <c r="AM221" s="214"/>
      <c r="AN221" s="215">
        <v>768</v>
      </c>
      <c r="AO221" s="216"/>
      <c r="AP221" s="219"/>
      <c r="AQ221" s="220">
        <f t="shared" si="19"/>
        <v>7392</v>
      </c>
      <c r="AR221" s="221">
        <f t="shared" si="23"/>
        <v>2629</v>
      </c>
      <c r="AS221" s="222">
        <f t="shared" si="24"/>
        <v>0</v>
      </c>
      <c r="AT221" s="46">
        <f t="shared" si="20"/>
        <v>10021</v>
      </c>
      <c r="AU221" s="369">
        <f t="shared" si="21"/>
        <v>10021</v>
      </c>
      <c r="AV221" s="370">
        <f t="shared" si="22"/>
        <v>0</v>
      </c>
    </row>
    <row r="222" spans="1:48" ht="17.100000000000001" customHeight="1" x14ac:dyDescent="0.4">
      <c r="A222" s="223">
        <v>218</v>
      </c>
      <c r="B222" s="209" t="s">
        <v>923</v>
      </c>
      <c r="C222" s="210" t="s">
        <v>487</v>
      </c>
      <c r="D222" s="210" t="s">
        <v>633</v>
      </c>
      <c r="E222" s="210" t="s">
        <v>40</v>
      </c>
      <c r="F222" s="224">
        <v>4</v>
      </c>
      <c r="G222" s="212">
        <v>13</v>
      </c>
      <c r="H222" s="213"/>
      <c r="I222" s="214"/>
      <c r="J222" s="215">
        <v>14</v>
      </c>
      <c r="K222" s="213"/>
      <c r="L222" s="214"/>
      <c r="M222" s="215">
        <v>14</v>
      </c>
      <c r="N222" s="213"/>
      <c r="O222" s="214"/>
      <c r="P222" s="215">
        <v>16</v>
      </c>
      <c r="Q222" s="213"/>
      <c r="R222" s="214"/>
      <c r="S222" s="215">
        <v>17</v>
      </c>
      <c r="T222" s="216"/>
      <c r="U222" s="214"/>
      <c r="V222" s="215">
        <v>15</v>
      </c>
      <c r="W222" s="216"/>
      <c r="X222" s="214"/>
      <c r="Y222" s="217"/>
      <c r="Z222" s="218">
        <v>14</v>
      </c>
      <c r="AA222" s="214"/>
      <c r="AB222" s="217"/>
      <c r="AC222" s="218">
        <v>13</v>
      </c>
      <c r="AD222" s="214"/>
      <c r="AE222" s="217"/>
      <c r="AF222" s="218">
        <v>11</v>
      </c>
      <c r="AG222" s="214"/>
      <c r="AH222" s="215">
        <v>20</v>
      </c>
      <c r="AI222" s="216"/>
      <c r="AJ222" s="214"/>
      <c r="AK222" s="215">
        <v>18</v>
      </c>
      <c r="AL222" s="216"/>
      <c r="AM222" s="214"/>
      <c r="AN222" s="215">
        <v>18</v>
      </c>
      <c r="AO222" s="216"/>
      <c r="AP222" s="219"/>
      <c r="AQ222" s="220">
        <f t="shared" si="19"/>
        <v>145</v>
      </c>
      <c r="AR222" s="221">
        <f t="shared" si="23"/>
        <v>38</v>
      </c>
      <c r="AS222" s="222">
        <f t="shared" si="24"/>
        <v>0</v>
      </c>
      <c r="AT222" s="46">
        <f t="shared" si="20"/>
        <v>183</v>
      </c>
      <c r="AU222" s="369">
        <f t="shared" si="21"/>
        <v>183</v>
      </c>
      <c r="AV222" s="370">
        <f t="shared" si="22"/>
        <v>0</v>
      </c>
    </row>
    <row r="223" spans="1:48" ht="17.100000000000001" customHeight="1" x14ac:dyDescent="0.4">
      <c r="A223" s="223">
        <v>219</v>
      </c>
      <c r="B223" s="209" t="s">
        <v>924</v>
      </c>
      <c r="C223" s="210" t="s">
        <v>488</v>
      </c>
      <c r="D223" s="210" t="s">
        <v>634</v>
      </c>
      <c r="E223" s="210" t="s">
        <v>40</v>
      </c>
      <c r="F223" s="224">
        <v>6</v>
      </c>
      <c r="G223" s="212">
        <v>61</v>
      </c>
      <c r="H223" s="213"/>
      <c r="I223" s="214"/>
      <c r="J223" s="215">
        <v>50</v>
      </c>
      <c r="K223" s="213"/>
      <c r="L223" s="214"/>
      <c r="M223" s="215">
        <v>48</v>
      </c>
      <c r="N223" s="213"/>
      <c r="O223" s="214"/>
      <c r="P223" s="215">
        <v>51</v>
      </c>
      <c r="Q223" s="213"/>
      <c r="R223" s="214"/>
      <c r="S223" s="215">
        <v>51</v>
      </c>
      <c r="T223" s="216"/>
      <c r="U223" s="214"/>
      <c r="V223" s="215">
        <v>56</v>
      </c>
      <c r="W223" s="216"/>
      <c r="X223" s="214"/>
      <c r="Y223" s="217"/>
      <c r="Z223" s="218">
        <v>73</v>
      </c>
      <c r="AA223" s="214"/>
      <c r="AB223" s="217"/>
      <c r="AC223" s="218">
        <v>86</v>
      </c>
      <c r="AD223" s="214"/>
      <c r="AE223" s="217"/>
      <c r="AF223" s="218">
        <v>107</v>
      </c>
      <c r="AG223" s="214"/>
      <c r="AH223" s="215">
        <v>177</v>
      </c>
      <c r="AI223" s="216"/>
      <c r="AJ223" s="214"/>
      <c r="AK223" s="215">
        <v>130</v>
      </c>
      <c r="AL223" s="216"/>
      <c r="AM223" s="214"/>
      <c r="AN223" s="215">
        <v>84</v>
      </c>
      <c r="AO223" s="216"/>
      <c r="AP223" s="219"/>
      <c r="AQ223" s="220">
        <f t="shared" si="19"/>
        <v>708</v>
      </c>
      <c r="AR223" s="221">
        <f t="shared" si="23"/>
        <v>266</v>
      </c>
      <c r="AS223" s="222">
        <f t="shared" si="24"/>
        <v>0</v>
      </c>
      <c r="AT223" s="46">
        <f t="shared" si="20"/>
        <v>974</v>
      </c>
      <c r="AU223" s="369">
        <f t="shared" si="21"/>
        <v>974</v>
      </c>
      <c r="AV223" s="370">
        <f t="shared" si="22"/>
        <v>0</v>
      </c>
    </row>
    <row r="224" spans="1:48" ht="17.100000000000001" customHeight="1" x14ac:dyDescent="0.4">
      <c r="A224" s="208">
        <v>220</v>
      </c>
      <c r="B224" s="209" t="s">
        <v>925</v>
      </c>
      <c r="C224" s="210" t="s">
        <v>489</v>
      </c>
      <c r="D224" s="210" t="s">
        <v>635</v>
      </c>
      <c r="E224" s="210" t="s">
        <v>40</v>
      </c>
      <c r="F224" s="224">
        <v>2</v>
      </c>
      <c r="G224" s="212">
        <v>28</v>
      </c>
      <c r="H224" s="213"/>
      <c r="I224" s="214"/>
      <c r="J224" s="215">
        <v>29</v>
      </c>
      <c r="K224" s="213"/>
      <c r="L224" s="214"/>
      <c r="M224" s="215">
        <v>29</v>
      </c>
      <c r="N224" s="213"/>
      <c r="O224" s="214"/>
      <c r="P224" s="215">
        <v>28</v>
      </c>
      <c r="Q224" s="213"/>
      <c r="R224" s="214"/>
      <c r="S224" s="215">
        <v>28</v>
      </c>
      <c r="T224" s="216"/>
      <c r="U224" s="214"/>
      <c r="V224" s="215">
        <v>25</v>
      </c>
      <c r="W224" s="216"/>
      <c r="X224" s="214"/>
      <c r="Y224" s="217"/>
      <c r="Z224" s="218">
        <v>23</v>
      </c>
      <c r="AA224" s="214"/>
      <c r="AB224" s="217"/>
      <c r="AC224" s="218">
        <v>26</v>
      </c>
      <c r="AD224" s="214"/>
      <c r="AE224" s="217"/>
      <c r="AF224" s="218">
        <v>29</v>
      </c>
      <c r="AG224" s="214"/>
      <c r="AH224" s="215">
        <v>47</v>
      </c>
      <c r="AI224" s="216"/>
      <c r="AJ224" s="214"/>
      <c r="AK224" s="215">
        <v>29</v>
      </c>
      <c r="AL224" s="216"/>
      <c r="AM224" s="214"/>
      <c r="AN224" s="215">
        <v>57</v>
      </c>
      <c r="AO224" s="216"/>
      <c r="AP224" s="219"/>
      <c r="AQ224" s="220">
        <f t="shared" si="19"/>
        <v>300</v>
      </c>
      <c r="AR224" s="221">
        <f t="shared" si="23"/>
        <v>78</v>
      </c>
      <c r="AS224" s="222">
        <f t="shared" si="24"/>
        <v>0</v>
      </c>
      <c r="AT224" s="46">
        <f t="shared" si="20"/>
        <v>378</v>
      </c>
      <c r="AU224" s="369">
        <f t="shared" si="21"/>
        <v>378</v>
      </c>
      <c r="AV224" s="370">
        <f t="shared" si="22"/>
        <v>0</v>
      </c>
    </row>
    <row r="225" spans="1:48" ht="17.100000000000001" customHeight="1" x14ac:dyDescent="0.4">
      <c r="A225" s="223">
        <v>221</v>
      </c>
      <c r="B225" s="209" t="s">
        <v>926</v>
      </c>
      <c r="C225" s="210" t="s">
        <v>490</v>
      </c>
      <c r="D225" s="210" t="s">
        <v>636</v>
      </c>
      <c r="E225" s="210" t="s">
        <v>40</v>
      </c>
      <c r="F225" s="224">
        <v>4</v>
      </c>
      <c r="G225" s="212">
        <v>27</v>
      </c>
      <c r="H225" s="213"/>
      <c r="I225" s="214"/>
      <c r="J225" s="215">
        <v>28</v>
      </c>
      <c r="K225" s="213"/>
      <c r="L225" s="214"/>
      <c r="M225" s="215">
        <v>26</v>
      </c>
      <c r="N225" s="213"/>
      <c r="O225" s="214"/>
      <c r="P225" s="215">
        <v>27</v>
      </c>
      <c r="Q225" s="213"/>
      <c r="R225" s="214"/>
      <c r="S225" s="215">
        <v>25</v>
      </c>
      <c r="T225" s="216"/>
      <c r="U225" s="214"/>
      <c r="V225" s="215">
        <v>24</v>
      </c>
      <c r="W225" s="216"/>
      <c r="X225" s="214"/>
      <c r="Y225" s="217"/>
      <c r="Z225" s="218">
        <v>22</v>
      </c>
      <c r="AA225" s="214"/>
      <c r="AB225" s="217"/>
      <c r="AC225" s="218">
        <v>23</v>
      </c>
      <c r="AD225" s="214"/>
      <c r="AE225" s="217"/>
      <c r="AF225" s="218">
        <v>23</v>
      </c>
      <c r="AG225" s="214"/>
      <c r="AH225" s="215">
        <v>23</v>
      </c>
      <c r="AI225" s="216"/>
      <c r="AJ225" s="214"/>
      <c r="AK225" s="215">
        <v>24</v>
      </c>
      <c r="AL225" s="216"/>
      <c r="AM225" s="214"/>
      <c r="AN225" s="215">
        <v>26</v>
      </c>
      <c r="AO225" s="216"/>
      <c r="AP225" s="219"/>
      <c r="AQ225" s="220">
        <f t="shared" si="19"/>
        <v>230</v>
      </c>
      <c r="AR225" s="221">
        <f t="shared" si="23"/>
        <v>68</v>
      </c>
      <c r="AS225" s="222">
        <f t="shared" si="24"/>
        <v>0</v>
      </c>
      <c r="AT225" s="46">
        <f t="shared" si="20"/>
        <v>298</v>
      </c>
      <c r="AU225" s="369">
        <f t="shared" si="21"/>
        <v>298</v>
      </c>
      <c r="AV225" s="370">
        <f t="shared" si="22"/>
        <v>0</v>
      </c>
    </row>
    <row r="226" spans="1:48" ht="17.100000000000001" customHeight="1" x14ac:dyDescent="0.4">
      <c r="A226" s="208">
        <v>222</v>
      </c>
      <c r="B226" s="209" t="s">
        <v>927</v>
      </c>
      <c r="C226" s="210" t="s">
        <v>491</v>
      </c>
      <c r="D226" s="210" t="s">
        <v>637</v>
      </c>
      <c r="E226" s="210" t="s">
        <v>40</v>
      </c>
      <c r="F226" s="224">
        <v>6</v>
      </c>
      <c r="G226" s="212">
        <v>13</v>
      </c>
      <c r="H226" s="213"/>
      <c r="I226" s="214"/>
      <c r="J226" s="215">
        <v>14</v>
      </c>
      <c r="K226" s="213"/>
      <c r="L226" s="214"/>
      <c r="M226" s="215">
        <v>13</v>
      </c>
      <c r="N226" s="213"/>
      <c r="O226" s="214"/>
      <c r="P226" s="215">
        <v>14</v>
      </c>
      <c r="Q226" s="213"/>
      <c r="R226" s="214"/>
      <c r="S226" s="215">
        <v>13</v>
      </c>
      <c r="T226" s="216"/>
      <c r="U226" s="214"/>
      <c r="V226" s="215">
        <v>13</v>
      </c>
      <c r="W226" s="216"/>
      <c r="X226" s="214"/>
      <c r="Y226" s="217"/>
      <c r="Z226" s="218">
        <v>12</v>
      </c>
      <c r="AA226" s="214"/>
      <c r="AB226" s="217"/>
      <c r="AC226" s="218">
        <v>12</v>
      </c>
      <c r="AD226" s="214"/>
      <c r="AE226" s="217"/>
      <c r="AF226" s="218">
        <v>12</v>
      </c>
      <c r="AG226" s="214"/>
      <c r="AH226" s="215">
        <v>12</v>
      </c>
      <c r="AI226" s="216"/>
      <c r="AJ226" s="214"/>
      <c r="AK226" s="215">
        <v>12</v>
      </c>
      <c r="AL226" s="216"/>
      <c r="AM226" s="214"/>
      <c r="AN226" s="215">
        <v>12</v>
      </c>
      <c r="AO226" s="216"/>
      <c r="AP226" s="219"/>
      <c r="AQ226" s="220">
        <f t="shared" si="19"/>
        <v>116</v>
      </c>
      <c r="AR226" s="221">
        <f t="shared" si="23"/>
        <v>36</v>
      </c>
      <c r="AS226" s="222">
        <f t="shared" si="24"/>
        <v>0</v>
      </c>
      <c r="AT226" s="46">
        <f t="shared" si="20"/>
        <v>152</v>
      </c>
      <c r="AU226" s="369">
        <f t="shared" si="21"/>
        <v>152</v>
      </c>
      <c r="AV226" s="370">
        <f t="shared" si="22"/>
        <v>0</v>
      </c>
    </row>
    <row r="227" spans="1:48" ht="17.100000000000001" customHeight="1" x14ac:dyDescent="0.4">
      <c r="A227" s="223">
        <v>223</v>
      </c>
      <c r="B227" s="209" t="s">
        <v>928</v>
      </c>
      <c r="C227" s="210" t="s">
        <v>492</v>
      </c>
      <c r="D227" s="210" t="s">
        <v>638</v>
      </c>
      <c r="E227" s="210" t="s">
        <v>40</v>
      </c>
      <c r="F227" s="224">
        <v>6</v>
      </c>
      <c r="G227" s="212">
        <v>128</v>
      </c>
      <c r="H227" s="213"/>
      <c r="I227" s="214"/>
      <c r="J227" s="215">
        <v>141</v>
      </c>
      <c r="K227" s="213"/>
      <c r="L227" s="214"/>
      <c r="M227" s="215">
        <v>144</v>
      </c>
      <c r="N227" s="213"/>
      <c r="O227" s="214"/>
      <c r="P227" s="215">
        <v>164</v>
      </c>
      <c r="Q227" s="213"/>
      <c r="R227" s="214"/>
      <c r="S227" s="215">
        <v>144</v>
      </c>
      <c r="T227" s="216"/>
      <c r="U227" s="214"/>
      <c r="V227" s="215">
        <v>127</v>
      </c>
      <c r="W227" s="216"/>
      <c r="X227" s="214"/>
      <c r="Y227" s="217"/>
      <c r="Z227" s="218">
        <v>105</v>
      </c>
      <c r="AA227" s="214"/>
      <c r="AB227" s="217"/>
      <c r="AC227" s="218">
        <v>118</v>
      </c>
      <c r="AD227" s="214"/>
      <c r="AE227" s="217"/>
      <c r="AF227" s="218">
        <v>115</v>
      </c>
      <c r="AG227" s="214"/>
      <c r="AH227" s="215">
        <v>122</v>
      </c>
      <c r="AI227" s="216"/>
      <c r="AJ227" s="214"/>
      <c r="AK227" s="215">
        <v>114</v>
      </c>
      <c r="AL227" s="216"/>
      <c r="AM227" s="214"/>
      <c r="AN227" s="215">
        <v>120</v>
      </c>
      <c r="AO227" s="216"/>
      <c r="AP227" s="219"/>
      <c r="AQ227" s="220">
        <f t="shared" si="19"/>
        <v>1204</v>
      </c>
      <c r="AR227" s="221">
        <f t="shared" si="23"/>
        <v>338</v>
      </c>
      <c r="AS227" s="222">
        <f t="shared" si="24"/>
        <v>0</v>
      </c>
      <c r="AT227" s="46">
        <f t="shared" si="20"/>
        <v>1542</v>
      </c>
      <c r="AU227" s="369">
        <f t="shared" si="21"/>
        <v>1542</v>
      </c>
      <c r="AV227" s="370">
        <f t="shared" si="22"/>
        <v>0</v>
      </c>
    </row>
    <row r="228" spans="1:48" ht="17.100000000000001" customHeight="1" x14ac:dyDescent="0.4">
      <c r="A228" s="223">
        <v>224</v>
      </c>
      <c r="B228" s="209" t="s">
        <v>929</v>
      </c>
      <c r="C228" s="210" t="s">
        <v>493</v>
      </c>
      <c r="D228" s="210" t="s">
        <v>639</v>
      </c>
      <c r="E228" s="210" t="s">
        <v>40</v>
      </c>
      <c r="F228" s="224">
        <v>4</v>
      </c>
      <c r="G228" s="212">
        <v>17</v>
      </c>
      <c r="H228" s="213"/>
      <c r="I228" s="214"/>
      <c r="J228" s="215">
        <v>17</v>
      </c>
      <c r="K228" s="213"/>
      <c r="L228" s="214"/>
      <c r="M228" s="215">
        <v>16</v>
      </c>
      <c r="N228" s="213"/>
      <c r="O228" s="214"/>
      <c r="P228" s="215">
        <v>17</v>
      </c>
      <c r="Q228" s="213"/>
      <c r="R228" s="214"/>
      <c r="S228" s="215">
        <v>16</v>
      </c>
      <c r="T228" s="216"/>
      <c r="U228" s="214"/>
      <c r="V228" s="215">
        <v>16</v>
      </c>
      <c r="W228" s="216"/>
      <c r="X228" s="214"/>
      <c r="Y228" s="217"/>
      <c r="Z228" s="218">
        <v>15</v>
      </c>
      <c r="AA228" s="214"/>
      <c r="AB228" s="217"/>
      <c r="AC228" s="218">
        <v>15</v>
      </c>
      <c r="AD228" s="214"/>
      <c r="AE228" s="217"/>
      <c r="AF228" s="218">
        <v>15</v>
      </c>
      <c r="AG228" s="214"/>
      <c r="AH228" s="215">
        <v>15</v>
      </c>
      <c r="AI228" s="216"/>
      <c r="AJ228" s="214"/>
      <c r="AK228" s="215">
        <v>16</v>
      </c>
      <c r="AL228" s="216"/>
      <c r="AM228" s="214"/>
      <c r="AN228" s="215">
        <v>16</v>
      </c>
      <c r="AO228" s="216"/>
      <c r="AP228" s="219"/>
      <c r="AQ228" s="220">
        <f t="shared" si="19"/>
        <v>146</v>
      </c>
      <c r="AR228" s="221">
        <f t="shared" si="23"/>
        <v>45</v>
      </c>
      <c r="AS228" s="222">
        <f t="shared" si="24"/>
        <v>0</v>
      </c>
      <c r="AT228" s="46">
        <f t="shared" si="20"/>
        <v>191</v>
      </c>
      <c r="AU228" s="369">
        <f t="shared" si="21"/>
        <v>191</v>
      </c>
      <c r="AV228" s="370">
        <f t="shared" si="22"/>
        <v>0</v>
      </c>
    </row>
    <row r="229" spans="1:48" ht="17.100000000000001" customHeight="1" x14ac:dyDescent="0.4">
      <c r="A229" s="208">
        <v>225</v>
      </c>
      <c r="B229" s="209" t="s">
        <v>930</v>
      </c>
      <c r="C229" s="210" t="s">
        <v>494</v>
      </c>
      <c r="D229" s="210" t="s">
        <v>640</v>
      </c>
      <c r="E229" s="210" t="s">
        <v>40</v>
      </c>
      <c r="F229" s="224">
        <v>9</v>
      </c>
      <c r="G229" s="212">
        <v>9</v>
      </c>
      <c r="H229" s="213"/>
      <c r="I229" s="214"/>
      <c r="J229" s="215">
        <v>10</v>
      </c>
      <c r="K229" s="213"/>
      <c r="L229" s="214"/>
      <c r="M229" s="215">
        <v>8</v>
      </c>
      <c r="N229" s="213"/>
      <c r="O229" s="214"/>
      <c r="P229" s="215">
        <v>9</v>
      </c>
      <c r="Q229" s="213"/>
      <c r="R229" s="214"/>
      <c r="S229" s="215">
        <v>9</v>
      </c>
      <c r="T229" s="216"/>
      <c r="U229" s="214"/>
      <c r="V229" s="215">
        <v>10</v>
      </c>
      <c r="W229" s="216"/>
      <c r="X229" s="214"/>
      <c r="Y229" s="217"/>
      <c r="Z229" s="218">
        <v>14</v>
      </c>
      <c r="AA229" s="214"/>
      <c r="AB229" s="217"/>
      <c r="AC229" s="218">
        <v>14</v>
      </c>
      <c r="AD229" s="214"/>
      <c r="AE229" s="217"/>
      <c r="AF229" s="218">
        <v>15</v>
      </c>
      <c r="AG229" s="214"/>
      <c r="AH229" s="215">
        <v>15</v>
      </c>
      <c r="AI229" s="216"/>
      <c r="AJ229" s="214"/>
      <c r="AK229" s="215">
        <v>16</v>
      </c>
      <c r="AL229" s="216"/>
      <c r="AM229" s="214"/>
      <c r="AN229" s="215">
        <v>15</v>
      </c>
      <c r="AO229" s="216"/>
      <c r="AP229" s="219"/>
      <c r="AQ229" s="220">
        <f t="shared" si="19"/>
        <v>101</v>
      </c>
      <c r="AR229" s="221">
        <f t="shared" si="23"/>
        <v>43</v>
      </c>
      <c r="AS229" s="222">
        <f t="shared" si="24"/>
        <v>0</v>
      </c>
      <c r="AT229" s="46">
        <f t="shared" si="20"/>
        <v>144</v>
      </c>
      <c r="AU229" s="369">
        <f t="shared" si="21"/>
        <v>144</v>
      </c>
      <c r="AV229" s="370">
        <f t="shared" si="22"/>
        <v>0</v>
      </c>
    </row>
    <row r="230" spans="1:48" ht="17.100000000000001" customHeight="1" x14ac:dyDescent="0.4">
      <c r="A230" s="223">
        <v>226</v>
      </c>
      <c r="B230" s="209" t="s">
        <v>931</v>
      </c>
      <c r="C230" s="210" t="s">
        <v>495</v>
      </c>
      <c r="D230" s="210" t="s">
        <v>641</v>
      </c>
      <c r="E230" s="210" t="s">
        <v>40</v>
      </c>
      <c r="F230" s="224">
        <v>6</v>
      </c>
      <c r="G230" s="212">
        <v>20</v>
      </c>
      <c r="H230" s="213"/>
      <c r="I230" s="214"/>
      <c r="J230" s="215">
        <v>20</v>
      </c>
      <c r="K230" s="213"/>
      <c r="L230" s="214"/>
      <c r="M230" s="215">
        <v>24</v>
      </c>
      <c r="N230" s="213"/>
      <c r="O230" s="214"/>
      <c r="P230" s="215">
        <v>33</v>
      </c>
      <c r="Q230" s="213"/>
      <c r="R230" s="214"/>
      <c r="S230" s="215">
        <v>34</v>
      </c>
      <c r="T230" s="216"/>
      <c r="U230" s="214"/>
      <c r="V230" s="215">
        <v>35</v>
      </c>
      <c r="W230" s="216"/>
      <c r="X230" s="214"/>
      <c r="Y230" s="217"/>
      <c r="Z230" s="218">
        <v>33</v>
      </c>
      <c r="AA230" s="214"/>
      <c r="AB230" s="217"/>
      <c r="AC230" s="218">
        <v>35</v>
      </c>
      <c r="AD230" s="214"/>
      <c r="AE230" s="217"/>
      <c r="AF230" s="218">
        <v>36</v>
      </c>
      <c r="AG230" s="214"/>
      <c r="AH230" s="215">
        <v>34</v>
      </c>
      <c r="AI230" s="216"/>
      <c r="AJ230" s="214"/>
      <c r="AK230" s="215">
        <v>34</v>
      </c>
      <c r="AL230" s="216"/>
      <c r="AM230" s="214"/>
      <c r="AN230" s="215">
        <v>34</v>
      </c>
      <c r="AO230" s="216"/>
      <c r="AP230" s="219"/>
      <c r="AQ230" s="220">
        <f t="shared" si="19"/>
        <v>268</v>
      </c>
      <c r="AR230" s="221">
        <f t="shared" si="23"/>
        <v>104</v>
      </c>
      <c r="AS230" s="222">
        <f t="shared" si="24"/>
        <v>0</v>
      </c>
      <c r="AT230" s="46">
        <f t="shared" si="20"/>
        <v>372</v>
      </c>
      <c r="AU230" s="369">
        <f t="shared" si="21"/>
        <v>372</v>
      </c>
      <c r="AV230" s="370">
        <f t="shared" si="22"/>
        <v>0</v>
      </c>
    </row>
    <row r="231" spans="1:48" ht="17.100000000000001" customHeight="1" x14ac:dyDescent="0.4">
      <c r="A231" s="208">
        <v>227</v>
      </c>
      <c r="B231" s="209" t="s">
        <v>932</v>
      </c>
      <c r="C231" s="210" t="s">
        <v>496</v>
      </c>
      <c r="D231" s="210" t="s">
        <v>642</v>
      </c>
      <c r="E231" s="210" t="s">
        <v>40</v>
      </c>
      <c r="F231" s="224">
        <v>9</v>
      </c>
      <c r="G231" s="212">
        <v>29</v>
      </c>
      <c r="H231" s="213"/>
      <c r="I231" s="214"/>
      <c r="J231" s="215">
        <v>29</v>
      </c>
      <c r="K231" s="213"/>
      <c r="L231" s="214"/>
      <c r="M231" s="215">
        <v>28</v>
      </c>
      <c r="N231" s="213"/>
      <c r="O231" s="214"/>
      <c r="P231" s="215">
        <v>30</v>
      </c>
      <c r="Q231" s="213"/>
      <c r="R231" s="214"/>
      <c r="S231" s="215">
        <v>26</v>
      </c>
      <c r="T231" s="216"/>
      <c r="U231" s="214"/>
      <c r="V231" s="215">
        <v>25</v>
      </c>
      <c r="W231" s="216"/>
      <c r="X231" s="214"/>
      <c r="Y231" s="217"/>
      <c r="Z231" s="218">
        <v>23</v>
      </c>
      <c r="AA231" s="214"/>
      <c r="AB231" s="217"/>
      <c r="AC231" s="218">
        <v>22</v>
      </c>
      <c r="AD231" s="214"/>
      <c r="AE231" s="217"/>
      <c r="AF231" s="218">
        <v>21</v>
      </c>
      <c r="AG231" s="214"/>
      <c r="AH231" s="215">
        <v>24</v>
      </c>
      <c r="AI231" s="216"/>
      <c r="AJ231" s="214"/>
      <c r="AK231" s="215">
        <v>23</v>
      </c>
      <c r="AL231" s="216"/>
      <c r="AM231" s="214"/>
      <c r="AN231" s="215">
        <v>23</v>
      </c>
      <c r="AO231" s="216"/>
      <c r="AP231" s="219"/>
      <c r="AQ231" s="220">
        <f t="shared" si="19"/>
        <v>237</v>
      </c>
      <c r="AR231" s="221">
        <f t="shared" si="23"/>
        <v>66</v>
      </c>
      <c r="AS231" s="222">
        <f t="shared" si="24"/>
        <v>0</v>
      </c>
      <c r="AT231" s="46">
        <f t="shared" si="20"/>
        <v>303</v>
      </c>
      <c r="AU231" s="369">
        <f t="shared" si="21"/>
        <v>303</v>
      </c>
      <c r="AV231" s="370">
        <f t="shared" si="22"/>
        <v>0</v>
      </c>
    </row>
    <row r="232" spans="1:48" ht="17.100000000000001" customHeight="1" x14ac:dyDescent="0.4">
      <c r="A232" s="223">
        <v>228</v>
      </c>
      <c r="B232" s="209" t="s">
        <v>933</v>
      </c>
      <c r="C232" s="210" t="s">
        <v>497</v>
      </c>
      <c r="D232" s="210" t="s">
        <v>643</v>
      </c>
      <c r="E232" s="210" t="s">
        <v>40</v>
      </c>
      <c r="F232" s="224">
        <v>6</v>
      </c>
      <c r="G232" s="212">
        <v>69</v>
      </c>
      <c r="H232" s="213"/>
      <c r="I232" s="214"/>
      <c r="J232" s="215">
        <v>69</v>
      </c>
      <c r="K232" s="213"/>
      <c r="L232" s="214"/>
      <c r="M232" s="215">
        <v>64</v>
      </c>
      <c r="N232" s="213"/>
      <c r="O232" s="214"/>
      <c r="P232" s="215">
        <v>69</v>
      </c>
      <c r="Q232" s="213"/>
      <c r="R232" s="214"/>
      <c r="S232" s="215">
        <v>65</v>
      </c>
      <c r="T232" s="216"/>
      <c r="U232" s="214"/>
      <c r="V232" s="215">
        <v>64</v>
      </c>
      <c r="W232" s="216"/>
      <c r="X232" s="214"/>
      <c r="Y232" s="217"/>
      <c r="Z232" s="218">
        <v>64</v>
      </c>
      <c r="AA232" s="214"/>
      <c r="AB232" s="217"/>
      <c r="AC232" s="218">
        <v>65</v>
      </c>
      <c r="AD232" s="214"/>
      <c r="AE232" s="217"/>
      <c r="AF232" s="218">
        <v>67</v>
      </c>
      <c r="AG232" s="214"/>
      <c r="AH232" s="215">
        <v>77</v>
      </c>
      <c r="AI232" s="216"/>
      <c r="AJ232" s="214"/>
      <c r="AK232" s="215">
        <v>61</v>
      </c>
      <c r="AL232" s="216"/>
      <c r="AM232" s="214"/>
      <c r="AN232" s="215">
        <v>58</v>
      </c>
      <c r="AO232" s="216"/>
      <c r="AP232" s="219"/>
      <c r="AQ232" s="220">
        <f t="shared" si="19"/>
        <v>596</v>
      </c>
      <c r="AR232" s="221">
        <f t="shared" si="23"/>
        <v>196</v>
      </c>
      <c r="AS232" s="222">
        <f t="shared" si="24"/>
        <v>0</v>
      </c>
      <c r="AT232" s="46">
        <f t="shared" si="20"/>
        <v>792</v>
      </c>
      <c r="AU232" s="369">
        <f t="shared" si="21"/>
        <v>792</v>
      </c>
      <c r="AV232" s="370">
        <f t="shared" si="22"/>
        <v>0</v>
      </c>
    </row>
    <row r="233" spans="1:48" ht="17.100000000000001" customHeight="1" x14ac:dyDescent="0.4">
      <c r="A233" s="223">
        <v>229</v>
      </c>
      <c r="B233" s="209" t="s">
        <v>934</v>
      </c>
      <c r="C233" s="210" t="s">
        <v>498</v>
      </c>
      <c r="D233" s="210" t="s">
        <v>644</v>
      </c>
      <c r="E233" s="210" t="s">
        <v>40</v>
      </c>
      <c r="F233" s="224">
        <v>9</v>
      </c>
      <c r="G233" s="212">
        <v>62</v>
      </c>
      <c r="H233" s="213"/>
      <c r="I233" s="214"/>
      <c r="J233" s="215">
        <v>63</v>
      </c>
      <c r="K233" s="213"/>
      <c r="L233" s="214"/>
      <c r="M233" s="215">
        <v>64</v>
      </c>
      <c r="N233" s="213"/>
      <c r="O233" s="214"/>
      <c r="P233" s="215">
        <v>66</v>
      </c>
      <c r="Q233" s="213"/>
      <c r="R233" s="214"/>
      <c r="S233" s="215">
        <v>79</v>
      </c>
      <c r="T233" s="216"/>
      <c r="U233" s="214"/>
      <c r="V233" s="215">
        <v>69</v>
      </c>
      <c r="W233" s="216"/>
      <c r="X233" s="214"/>
      <c r="Y233" s="217"/>
      <c r="Z233" s="218">
        <v>53</v>
      </c>
      <c r="AA233" s="214"/>
      <c r="AB233" s="217"/>
      <c r="AC233" s="218">
        <v>54</v>
      </c>
      <c r="AD233" s="214"/>
      <c r="AE233" s="217"/>
      <c r="AF233" s="218">
        <v>55</v>
      </c>
      <c r="AG233" s="214"/>
      <c r="AH233" s="215">
        <v>54</v>
      </c>
      <c r="AI233" s="216"/>
      <c r="AJ233" s="214"/>
      <c r="AK233" s="215">
        <v>59</v>
      </c>
      <c r="AL233" s="216"/>
      <c r="AM233" s="214"/>
      <c r="AN233" s="215">
        <v>59</v>
      </c>
      <c r="AO233" s="216"/>
      <c r="AP233" s="219"/>
      <c r="AQ233" s="220">
        <f t="shared" si="19"/>
        <v>575</v>
      </c>
      <c r="AR233" s="221">
        <f t="shared" si="23"/>
        <v>162</v>
      </c>
      <c r="AS233" s="222">
        <f t="shared" si="24"/>
        <v>0</v>
      </c>
      <c r="AT233" s="46">
        <f t="shared" si="20"/>
        <v>737</v>
      </c>
      <c r="AU233" s="369">
        <f t="shared" si="21"/>
        <v>737</v>
      </c>
      <c r="AV233" s="370">
        <f t="shared" si="22"/>
        <v>0</v>
      </c>
    </row>
    <row r="234" spans="1:48" ht="17.100000000000001" customHeight="1" x14ac:dyDescent="0.4">
      <c r="A234" s="208">
        <v>230</v>
      </c>
      <c r="B234" s="209" t="s">
        <v>935</v>
      </c>
      <c r="C234" s="210" t="s">
        <v>499</v>
      </c>
      <c r="D234" s="210" t="s">
        <v>645</v>
      </c>
      <c r="E234" s="210" t="s">
        <v>40</v>
      </c>
      <c r="F234" s="224">
        <v>4</v>
      </c>
      <c r="G234" s="212">
        <v>33</v>
      </c>
      <c r="H234" s="213"/>
      <c r="I234" s="214"/>
      <c r="J234" s="215">
        <v>33</v>
      </c>
      <c r="K234" s="213"/>
      <c r="L234" s="214"/>
      <c r="M234" s="215">
        <v>31</v>
      </c>
      <c r="N234" s="213"/>
      <c r="O234" s="214"/>
      <c r="P234" s="215">
        <v>36</v>
      </c>
      <c r="Q234" s="213"/>
      <c r="R234" s="214"/>
      <c r="S234" s="215">
        <v>35</v>
      </c>
      <c r="T234" s="216"/>
      <c r="U234" s="214"/>
      <c r="V234" s="215">
        <v>35</v>
      </c>
      <c r="W234" s="216"/>
      <c r="X234" s="214"/>
      <c r="Y234" s="217"/>
      <c r="Z234" s="218">
        <v>31</v>
      </c>
      <c r="AA234" s="214"/>
      <c r="AB234" s="217"/>
      <c r="AC234" s="218">
        <v>34</v>
      </c>
      <c r="AD234" s="214"/>
      <c r="AE234" s="217"/>
      <c r="AF234" s="218">
        <v>31</v>
      </c>
      <c r="AG234" s="214"/>
      <c r="AH234" s="215">
        <v>31</v>
      </c>
      <c r="AI234" s="216"/>
      <c r="AJ234" s="214"/>
      <c r="AK234" s="215">
        <v>32</v>
      </c>
      <c r="AL234" s="216"/>
      <c r="AM234" s="214"/>
      <c r="AN234" s="215">
        <v>33</v>
      </c>
      <c r="AO234" s="216"/>
      <c r="AP234" s="219"/>
      <c r="AQ234" s="220">
        <f t="shared" si="19"/>
        <v>299</v>
      </c>
      <c r="AR234" s="221">
        <f t="shared" si="23"/>
        <v>96</v>
      </c>
      <c r="AS234" s="222">
        <f t="shared" si="24"/>
        <v>0</v>
      </c>
      <c r="AT234" s="46">
        <f t="shared" si="20"/>
        <v>395</v>
      </c>
      <c r="AU234" s="369">
        <f t="shared" si="21"/>
        <v>395</v>
      </c>
      <c r="AV234" s="370">
        <f t="shared" si="22"/>
        <v>0</v>
      </c>
    </row>
    <row r="235" spans="1:48" ht="17.100000000000001" customHeight="1" x14ac:dyDescent="0.4">
      <c r="A235" s="223">
        <v>231</v>
      </c>
      <c r="B235" s="209" t="s">
        <v>936</v>
      </c>
      <c r="C235" s="210" t="s">
        <v>500</v>
      </c>
      <c r="D235" s="210" t="s">
        <v>646</v>
      </c>
      <c r="E235" s="210" t="s">
        <v>40</v>
      </c>
      <c r="F235" s="224">
        <v>44</v>
      </c>
      <c r="G235" s="212">
        <v>3556</v>
      </c>
      <c r="H235" s="213"/>
      <c r="I235" s="214"/>
      <c r="J235" s="215">
        <v>3480</v>
      </c>
      <c r="K235" s="213"/>
      <c r="L235" s="214"/>
      <c r="M235" s="215">
        <v>3274</v>
      </c>
      <c r="N235" s="213"/>
      <c r="O235" s="214"/>
      <c r="P235" s="215">
        <v>3530</v>
      </c>
      <c r="Q235" s="213"/>
      <c r="R235" s="214"/>
      <c r="S235" s="215">
        <v>3649</v>
      </c>
      <c r="T235" s="216"/>
      <c r="U235" s="214"/>
      <c r="V235" s="215">
        <v>3614</v>
      </c>
      <c r="W235" s="216"/>
      <c r="X235" s="214"/>
      <c r="Y235" s="217"/>
      <c r="Z235" s="218">
        <v>3443</v>
      </c>
      <c r="AA235" s="214"/>
      <c r="AB235" s="217"/>
      <c r="AC235" s="218">
        <v>3601</v>
      </c>
      <c r="AD235" s="214"/>
      <c r="AE235" s="217"/>
      <c r="AF235" s="218">
        <v>3511</v>
      </c>
      <c r="AG235" s="214"/>
      <c r="AH235" s="215">
        <v>3352</v>
      </c>
      <c r="AI235" s="216"/>
      <c r="AJ235" s="214"/>
      <c r="AK235" s="215">
        <v>3395</v>
      </c>
      <c r="AL235" s="216"/>
      <c r="AM235" s="214"/>
      <c r="AN235" s="215">
        <v>3246</v>
      </c>
      <c r="AO235" s="216"/>
      <c r="AP235" s="219"/>
      <c r="AQ235" s="220">
        <f t="shared" si="19"/>
        <v>31096</v>
      </c>
      <c r="AR235" s="221">
        <f t="shared" si="23"/>
        <v>10555</v>
      </c>
      <c r="AS235" s="222">
        <f t="shared" si="24"/>
        <v>0</v>
      </c>
      <c r="AT235" s="46">
        <f t="shared" si="20"/>
        <v>41651</v>
      </c>
      <c r="AU235" s="369">
        <f t="shared" si="21"/>
        <v>41651</v>
      </c>
      <c r="AV235" s="370">
        <f t="shared" si="22"/>
        <v>0</v>
      </c>
    </row>
    <row r="236" spans="1:48" ht="17.100000000000001" customHeight="1" x14ac:dyDescent="0.4">
      <c r="A236" s="208">
        <v>232</v>
      </c>
      <c r="B236" s="209" t="s">
        <v>937</v>
      </c>
      <c r="C236" s="210" t="s">
        <v>501</v>
      </c>
      <c r="D236" s="210" t="s">
        <v>647</v>
      </c>
      <c r="E236" s="210" t="s">
        <v>40</v>
      </c>
      <c r="F236" s="224">
        <v>4</v>
      </c>
      <c r="G236" s="212">
        <v>24</v>
      </c>
      <c r="H236" s="213"/>
      <c r="I236" s="214"/>
      <c r="J236" s="215">
        <v>24</v>
      </c>
      <c r="K236" s="213"/>
      <c r="L236" s="214"/>
      <c r="M236" s="215">
        <v>23</v>
      </c>
      <c r="N236" s="213"/>
      <c r="O236" s="214"/>
      <c r="P236" s="215">
        <v>24</v>
      </c>
      <c r="Q236" s="213"/>
      <c r="R236" s="214"/>
      <c r="S236" s="215">
        <v>23</v>
      </c>
      <c r="T236" s="216"/>
      <c r="U236" s="214"/>
      <c r="V236" s="215">
        <v>23</v>
      </c>
      <c r="W236" s="216"/>
      <c r="X236" s="214"/>
      <c r="Y236" s="217"/>
      <c r="Z236" s="218">
        <v>23</v>
      </c>
      <c r="AA236" s="214"/>
      <c r="AB236" s="217"/>
      <c r="AC236" s="218">
        <v>27</v>
      </c>
      <c r="AD236" s="214"/>
      <c r="AE236" s="217"/>
      <c r="AF236" s="218">
        <v>23</v>
      </c>
      <c r="AG236" s="214"/>
      <c r="AH236" s="215">
        <v>22</v>
      </c>
      <c r="AI236" s="216"/>
      <c r="AJ236" s="214"/>
      <c r="AK236" s="215">
        <v>23</v>
      </c>
      <c r="AL236" s="216"/>
      <c r="AM236" s="214"/>
      <c r="AN236" s="215">
        <v>22</v>
      </c>
      <c r="AO236" s="216"/>
      <c r="AP236" s="219"/>
      <c r="AQ236" s="220">
        <f t="shared" si="19"/>
        <v>208</v>
      </c>
      <c r="AR236" s="221">
        <f t="shared" si="23"/>
        <v>73</v>
      </c>
      <c r="AS236" s="222">
        <f t="shared" si="24"/>
        <v>0</v>
      </c>
      <c r="AT236" s="46">
        <f t="shared" si="20"/>
        <v>281</v>
      </c>
      <c r="AU236" s="369">
        <f t="shared" si="21"/>
        <v>281</v>
      </c>
      <c r="AV236" s="370">
        <f t="shared" si="22"/>
        <v>0</v>
      </c>
    </row>
    <row r="237" spans="1:48" ht="17.100000000000001" customHeight="1" x14ac:dyDescent="0.4">
      <c r="A237" s="223">
        <v>233</v>
      </c>
      <c r="B237" s="209" t="s">
        <v>938</v>
      </c>
      <c r="C237" s="210" t="s">
        <v>502</v>
      </c>
      <c r="D237" s="210" t="s">
        <v>648</v>
      </c>
      <c r="E237" s="210" t="s">
        <v>40</v>
      </c>
      <c r="F237" s="224">
        <v>9</v>
      </c>
      <c r="G237" s="212">
        <v>8</v>
      </c>
      <c r="H237" s="213"/>
      <c r="I237" s="214"/>
      <c r="J237" s="215">
        <v>8</v>
      </c>
      <c r="K237" s="213"/>
      <c r="L237" s="214"/>
      <c r="M237" s="215">
        <v>7</v>
      </c>
      <c r="N237" s="213"/>
      <c r="O237" s="214"/>
      <c r="P237" s="215">
        <v>8</v>
      </c>
      <c r="Q237" s="213"/>
      <c r="R237" s="214"/>
      <c r="S237" s="215">
        <v>8</v>
      </c>
      <c r="T237" s="216"/>
      <c r="U237" s="214"/>
      <c r="V237" s="215">
        <v>8</v>
      </c>
      <c r="W237" s="216"/>
      <c r="X237" s="214"/>
      <c r="Y237" s="217"/>
      <c r="Z237" s="218">
        <v>8</v>
      </c>
      <c r="AA237" s="214"/>
      <c r="AB237" s="217"/>
      <c r="AC237" s="218">
        <v>8</v>
      </c>
      <c r="AD237" s="214"/>
      <c r="AE237" s="217"/>
      <c r="AF237" s="218">
        <v>9</v>
      </c>
      <c r="AG237" s="214"/>
      <c r="AH237" s="215">
        <v>8</v>
      </c>
      <c r="AI237" s="216"/>
      <c r="AJ237" s="214"/>
      <c r="AK237" s="215">
        <v>9</v>
      </c>
      <c r="AL237" s="216"/>
      <c r="AM237" s="214"/>
      <c r="AN237" s="215">
        <v>7</v>
      </c>
      <c r="AO237" s="216"/>
      <c r="AP237" s="219"/>
      <c r="AQ237" s="220">
        <f t="shared" si="19"/>
        <v>71</v>
      </c>
      <c r="AR237" s="221">
        <f t="shared" si="23"/>
        <v>25</v>
      </c>
      <c r="AS237" s="222">
        <f t="shared" si="24"/>
        <v>0</v>
      </c>
      <c r="AT237" s="46">
        <f t="shared" si="20"/>
        <v>96</v>
      </c>
      <c r="AU237" s="369">
        <f t="shared" si="21"/>
        <v>96</v>
      </c>
      <c r="AV237" s="370">
        <f t="shared" si="22"/>
        <v>0</v>
      </c>
    </row>
    <row r="238" spans="1:48" ht="17.100000000000001" customHeight="1" x14ac:dyDescent="0.4">
      <c r="A238" s="223">
        <v>234</v>
      </c>
      <c r="B238" s="209" t="s">
        <v>939</v>
      </c>
      <c r="C238" s="210" t="s">
        <v>503</v>
      </c>
      <c r="D238" s="210" t="s">
        <v>649</v>
      </c>
      <c r="E238" s="210" t="s">
        <v>40</v>
      </c>
      <c r="F238" s="224">
        <v>9</v>
      </c>
      <c r="G238" s="212">
        <v>36</v>
      </c>
      <c r="H238" s="213"/>
      <c r="I238" s="214"/>
      <c r="J238" s="215">
        <v>33</v>
      </c>
      <c r="K238" s="213"/>
      <c r="L238" s="214"/>
      <c r="M238" s="215">
        <v>37</v>
      </c>
      <c r="N238" s="213"/>
      <c r="O238" s="214"/>
      <c r="P238" s="215">
        <v>42</v>
      </c>
      <c r="Q238" s="213"/>
      <c r="R238" s="214"/>
      <c r="S238" s="215">
        <v>41</v>
      </c>
      <c r="T238" s="216"/>
      <c r="U238" s="214"/>
      <c r="V238" s="215">
        <v>55</v>
      </c>
      <c r="W238" s="216"/>
      <c r="X238" s="214"/>
      <c r="Y238" s="217"/>
      <c r="Z238" s="218">
        <v>49</v>
      </c>
      <c r="AA238" s="214"/>
      <c r="AB238" s="217"/>
      <c r="AC238" s="218">
        <v>59</v>
      </c>
      <c r="AD238" s="214"/>
      <c r="AE238" s="217"/>
      <c r="AF238" s="218">
        <v>86</v>
      </c>
      <c r="AG238" s="214"/>
      <c r="AH238" s="215">
        <v>63</v>
      </c>
      <c r="AI238" s="216"/>
      <c r="AJ238" s="214"/>
      <c r="AK238" s="215">
        <v>54</v>
      </c>
      <c r="AL238" s="216"/>
      <c r="AM238" s="214"/>
      <c r="AN238" s="215">
        <v>40</v>
      </c>
      <c r="AO238" s="216"/>
      <c r="AP238" s="219"/>
      <c r="AQ238" s="220">
        <f t="shared" si="19"/>
        <v>401</v>
      </c>
      <c r="AR238" s="221">
        <f t="shared" si="23"/>
        <v>194</v>
      </c>
      <c r="AS238" s="222">
        <f t="shared" si="24"/>
        <v>0</v>
      </c>
      <c r="AT238" s="46">
        <f t="shared" si="20"/>
        <v>595</v>
      </c>
      <c r="AU238" s="369">
        <f t="shared" si="21"/>
        <v>595</v>
      </c>
      <c r="AV238" s="370">
        <f t="shared" si="22"/>
        <v>0</v>
      </c>
    </row>
    <row r="239" spans="1:48" ht="17.100000000000001" customHeight="1" x14ac:dyDescent="0.4">
      <c r="A239" s="208">
        <v>235</v>
      </c>
      <c r="B239" s="209" t="s">
        <v>940</v>
      </c>
      <c r="C239" s="210" t="s">
        <v>504</v>
      </c>
      <c r="D239" s="210" t="s">
        <v>650</v>
      </c>
      <c r="E239" s="210" t="s">
        <v>40</v>
      </c>
      <c r="F239" s="224">
        <v>13</v>
      </c>
      <c r="G239" s="212">
        <v>292</v>
      </c>
      <c r="H239" s="213"/>
      <c r="I239" s="214"/>
      <c r="J239" s="215">
        <v>265</v>
      </c>
      <c r="K239" s="213"/>
      <c r="L239" s="214"/>
      <c r="M239" s="215">
        <v>236</v>
      </c>
      <c r="N239" s="213"/>
      <c r="O239" s="214"/>
      <c r="P239" s="215">
        <v>399</v>
      </c>
      <c r="Q239" s="213"/>
      <c r="R239" s="214"/>
      <c r="S239" s="215">
        <v>394</v>
      </c>
      <c r="T239" s="216"/>
      <c r="U239" s="214"/>
      <c r="V239" s="215">
        <v>382</v>
      </c>
      <c r="W239" s="216"/>
      <c r="X239" s="214"/>
      <c r="Y239" s="217"/>
      <c r="Z239" s="218">
        <v>365</v>
      </c>
      <c r="AA239" s="214"/>
      <c r="AB239" s="217"/>
      <c r="AC239" s="218">
        <v>369</v>
      </c>
      <c r="AD239" s="214"/>
      <c r="AE239" s="217"/>
      <c r="AF239" s="218">
        <v>308</v>
      </c>
      <c r="AG239" s="214"/>
      <c r="AH239" s="215">
        <v>373</v>
      </c>
      <c r="AI239" s="216"/>
      <c r="AJ239" s="214"/>
      <c r="AK239" s="215">
        <v>405</v>
      </c>
      <c r="AL239" s="216"/>
      <c r="AM239" s="214"/>
      <c r="AN239" s="215">
        <v>383</v>
      </c>
      <c r="AO239" s="216"/>
      <c r="AP239" s="219"/>
      <c r="AQ239" s="220">
        <f t="shared" si="19"/>
        <v>3129</v>
      </c>
      <c r="AR239" s="221">
        <f t="shared" si="23"/>
        <v>1042</v>
      </c>
      <c r="AS239" s="222">
        <f t="shared" si="24"/>
        <v>0</v>
      </c>
      <c r="AT239" s="46">
        <f t="shared" si="20"/>
        <v>4171</v>
      </c>
      <c r="AU239" s="369">
        <f t="shared" si="21"/>
        <v>4171</v>
      </c>
      <c r="AV239" s="370">
        <f t="shared" si="22"/>
        <v>0</v>
      </c>
    </row>
    <row r="240" spans="1:48" ht="17.100000000000001" customHeight="1" x14ac:dyDescent="0.4">
      <c r="A240" s="223">
        <v>236</v>
      </c>
      <c r="B240" s="209" t="s">
        <v>941</v>
      </c>
      <c r="C240" s="210" t="s">
        <v>505</v>
      </c>
      <c r="D240" s="210" t="s">
        <v>651</v>
      </c>
      <c r="E240" s="210" t="s">
        <v>40</v>
      </c>
      <c r="F240" s="224">
        <v>9</v>
      </c>
      <c r="G240" s="212">
        <v>257</v>
      </c>
      <c r="H240" s="213"/>
      <c r="I240" s="214"/>
      <c r="J240" s="215">
        <v>255</v>
      </c>
      <c r="K240" s="213"/>
      <c r="L240" s="214"/>
      <c r="M240" s="215">
        <v>179</v>
      </c>
      <c r="N240" s="213"/>
      <c r="O240" s="214"/>
      <c r="P240" s="215">
        <v>353</v>
      </c>
      <c r="Q240" s="213"/>
      <c r="R240" s="214"/>
      <c r="S240" s="215">
        <v>505</v>
      </c>
      <c r="T240" s="216"/>
      <c r="U240" s="214"/>
      <c r="V240" s="215">
        <v>480</v>
      </c>
      <c r="W240" s="216"/>
      <c r="X240" s="214"/>
      <c r="Y240" s="217"/>
      <c r="Z240" s="218">
        <v>494</v>
      </c>
      <c r="AA240" s="214"/>
      <c r="AB240" s="217"/>
      <c r="AC240" s="218">
        <v>499</v>
      </c>
      <c r="AD240" s="214"/>
      <c r="AE240" s="217"/>
      <c r="AF240" s="218">
        <v>375</v>
      </c>
      <c r="AG240" s="214"/>
      <c r="AH240" s="215">
        <v>425</v>
      </c>
      <c r="AI240" s="216"/>
      <c r="AJ240" s="214"/>
      <c r="AK240" s="215">
        <v>542</v>
      </c>
      <c r="AL240" s="216"/>
      <c r="AM240" s="214"/>
      <c r="AN240" s="215">
        <v>516</v>
      </c>
      <c r="AO240" s="216"/>
      <c r="AP240" s="219"/>
      <c r="AQ240" s="220">
        <f t="shared" si="19"/>
        <v>3512</v>
      </c>
      <c r="AR240" s="221">
        <f t="shared" si="23"/>
        <v>1368</v>
      </c>
      <c r="AS240" s="222">
        <f t="shared" si="24"/>
        <v>0</v>
      </c>
      <c r="AT240" s="46">
        <f t="shared" si="20"/>
        <v>4880</v>
      </c>
      <c r="AU240" s="369">
        <f t="shared" si="21"/>
        <v>4880</v>
      </c>
      <c r="AV240" s="370">
        <f t="shared" si="22"/>
        <v>0</v>
      </c>
    </row>
    <row r="241" spans="1:48" ht="17.100000000000001" customHeight="1" x14ac:dyDescent="0.4">
      <c r="A241" s="208">
        <v>237</v>
      </c>
      <c r="B241" s="209" t="s">
        <v>942</v>
      </c>
      <c r="C241" s="210" t="s">
        <v>506</v>
      </c>
      <c r="D241" s="210" t="s">
        <v>652</v>
      </c>
      <c r="E241" s="210" t="s">
        <v>40</v>
      </c>
      <c r="F241" s="224">
        <v>13</v>
      </c>
      <c r="G241" s="212">
        <v>178</v>
      </c>
      <c r="H241" s="213"/>
      <c r="I241" s="214"/>
      <c r="J241" s="215">
        <v>173</v>
      </c>
      <c r="K241" s="213"/>
      <c r="L241" s="214"/>
      <c r="M241" s="215">
        <v>171</v>
      </c>
      <c r="N241" s="213"/>
      <c r="O241" s="214"/>
      <c r="P241" s="215">
        <v>178</v>
      </c>
      <c r="Q241" s="213"/>
      <c r="R241" s="214"/>
      <c r="S241" s="215">
        <v>191</v>
      </c>
      <c r="T241" s="216"/>
      <c r="U241" s="214"/>
      <c r="V241" s="215">
        <v>167</v>
      </c>
      <c r="W241" s="216"/>
      <c r="X241" s="214"/>
      <c r="Y241" s="217"/>
      <c r="Z241" s="218">
        <v>155</v>
      </c>
      <c r="AA241" s="214"/>
      <c r="AB241" s="217"/>
      <c r="AC241" s="218">
        <v>156</v>
      </c>
      <c r="AD241" s="214"/>
      <c r="AE241" s="217"/>
      <c r="AF241" s="218">
        <v>151</v>
      </c>
      <c r="AG241" s="214"/>
      <c r="AH241" s="215">
        <v>144</v>
      </c>
      <c r="AI241" s="216"/>
      <c r="AJ241" s="214"/>
      <c r="AK241" s="215">
        <v>159</v>
      </c>
      <c r="AL241" s="216"/>
      <c r="AM241" s="214"/>
      <c r="AN241" s="215">
        <v>170</v>
      </c>
      <c r="AO241" s="216"/>
      <c r="AP241" s="219"/>
      <c r="AQ241" s="220">
        <f t="shared" si="19"/>
        <v>1531</v>
      </c>
      <c r="AR241" s="221">
        <f t="shared" si="23"/>
        <v>462</v>
      </c>
      <c r="AS241" s="222">
        <f t="shared" si="24"/>
        <v>0</v>
      </c>
      <c r="AT241" s="46">
        <f t="shared" si="20"/>
        <v>1993</v>
      </c>
      <c r="AU241" s="369">
        <f t="shared" si="21"/>
        <v>1993</v>
      </c>
      <c r="AV241" s="370">
        <f t="shared" si="22"/>
        <v>0</v>
      </c>
    </row>
    <row r="242" spans="1:48" ht="17.100000000000001" customHeight="1" x14ac:dyDescent="0.4">
      <c r="A242" s="223">
        <v>238</v>
      </c>
      <c r="B242" s="209" t="s">
        <v>943</v>
      </c>
      <c r="C242" s="210" t="s">
        <v>507</v>
      </c>
      <c r="D242" s="210" t="s">
        <v>653</v>
      </c>
      <c r="E242" s="210" t="s">
        <v>40</v>
      </c>
      <c r="F242" s="224">
        <v>4</v>
      </c>
      <c r="G242" s="212">
        <v>3</v>
      </c>
      <c r="H242" s="213"/>
      <c r="I242" s="214"/>
      <c r="J242" s="215">
        <v>2</v>
      </c>
      <c r="K242" s="213"/>
      <c r="L242" s="214"/>
      <c r="M242" s="215">
        <v>2</v>
      </c>
      <c r="N242" s="213"/>
      <c r="O242" s="214"/>
      <c r="P242" s="215">
        <v>2</v>
      </c>
      <c r="Q242" s="213"/>
      <c r="R242" s="214"/>
      <c r="S242" s="215">
        <v>3</v>
      </c>
      <c r="T242" s="216"/>
      <c r="U242" s="214"/>
      <c r="V242" s="215">
        <v>2</v>
      </c>
      <c r="W242" s="216"/>
      <c r="X242" s="214"/>
      <c r="Y242" s="217"/>
      <c r="Z242" s="218">
        <v>3</v>
      </c>
      <c r="AA242" s="214"/>
      <c r="AB242" s="217"/>
      <c r="AC242" s="218">
        <v>4</v>
      </c>
      <c r="AD242" s="214"/>
      <c r="AE242" s="217"/>
      <c r="AF242" s="218">
        <v>3</v>
      </c>
      <c r="AG242" s="214"/>
      <c r="AH242" s="215">
        <v>3</v>
      </c>
      <c r="AI242" s="216"/>
      <c r="AJ242" s="214"/>
      <c r="AK242" s="215">
        <v>3</v>
      </c>
      <c r="AL242" s="216"/>
      <c r="AM242" s="214"/>
      <c r="AN242" s="215">
        <v>3</v>
      </c>
      <c r="AO242" s="216"/>
      <c r="AP242" s="219"/>
      <c r="AQ242" s="220">
        <f t="shared" si="19"/>
        <v>23</v>
      </c>
      <c r="AR242" s="221">
        <f t="shared" si="23"/>
        <v>10</v>
      </c>
      <c r="AS242" s="222">
        <f t="shared" si="24"/>
        <v>0</v>
      </c>
      <c r="AT242" s="46">
        <f t="shared" si="20"/>
        <v>33</v>
      </c>
      <c r="AU242" s="369">
        <f t="shared" si="21"/>
        <v>33</v>
      </c>
      <c r="AV242" s="370">
        <f t="shared" si="22"/>
        <v>0</v>
      </c>
    </row>
    <row r="243" spans="1:48" ht="17.100000000000001" customHeight="1" x14ac:dyDescent="0.4">
      <c r="A243" s="223">
        <v>239</v>
      </c>
      <c r="B243" s="209" t="s">
        <v>944</v>
      </c>
      <c r="C243" s="210" t="s">
        <v>508</v>
      </c>
      <c r="D243" s="210" t="s">
        <v>654</v>
      </c>
      <c r="E243" s="210" t="s">
        <v>40</v>
      </c>
      <c r="F243" s="224">
        <v>4</v>
      </c>
      <c r="G243" s="212">
        <v>77</v>
      </c>
      <c r="H243" s="213"/>
      <c r="I243" s="214"/>
      <c r="J243" s="215">
        <v>78</v>
      </c>
      <c r="K243" s="213"/>
      <c r="L243" s="214"/>
      <c r="M243" s="215">
        <v>71</v>
      </c>
      <c r="N243" s="213"/>
      <c r="O243" s="214"/>
      <c r="P243" s="215">
        <v>83</v>
      </c>
      <c r="Q243" s="213"/>
      <c r="R243" s="214"/>
      <c r="S243" s="215">
        <v>71</v>
      </c>
      <c r="T243" s="216"/>
      <c r="U243" s="214"/>
      <c r="V243" s="215">
        <v>73</v>
      </c>
      <c r="W243" s="216"/>
      <c r="X243" s="214"/>
      <c r="Y243" s="217"/>
      <c r="Z243" s="218">
        <v>68</v>
      </c>
      <c r="AA243" s="214"/>
      <c r="AB243" s="217"/>
      <c r="AC243" s="218">
        <v>68</v>
      </c>
      <c r="AD243" s="214"/>
      <c r="AE243" s="217"/>
      <c r="AF243" s="218">
        <v>67</v>
      </c>
      <c r="AG243" s="214"/>
      <c r="AH243" s="215">
        <v>65</v>
      </c>
      <c r="AI243" s="216"/>
      <c r="AJ243" s="214"/>
      <c r="AK243" s="215">
        <v>71</v>
      </c>
      <c r="AL243" s="216"/>
      <c r="AM243" s="214"/>
      <c r="AN243" s="215">
        <v>71</v>
      </c>
      <c r="AO243" s="216"/>
      <c r="AP243" s="219"/>
      <c r="AQ243" s="220">
        <f t="shared" si="19"/>
        <v>660</v>
      </c>
      <c r="AR243" s="221">
        <f t="shared" si="23"/>
        <v>203</v>
      </c>
      <c r="AS243" s="222">
        <f t="shared" si="24"/>
        <v>0</v>
      </c>
      <c r="AT243" s="46">
        <f t="shared" si="20"/>
        <v>863</v>
      </c>
      <c r="AU243" s="369">
        <f t="shared" si="21"/>
        <v>863</v>
      </c>
      <c r="AV243" s="370">
        <f t="shared" si="22"/>
        <v>0</v>
      </c>
    </row>
    <row r="244" spans="1:48" ht="17.100000000000001" customHeight="1" x14ac:dyDescent="0.4">
      <c r="A244" s="208">
        <v>240</v>
      </c>
      <c r="B244" s="209" t="s">
        <v>945</v>
      </c>
      <c r="C244" s="210" t="s">
        <v>509</v>
      </c>
      <c r="D244" s="210" t="s">
        <v>655</v>
      </c>
      <c r="E244" s="210" t="s">
        <v>40</v>
      </c>
      <c r="F244" s="224">
        <v>9</v>
      </c>
      <c r="G244" s="212">
        <v>14</v>
      </c>
      <c r="H244" s="213"/>
      <c r="I244" s="214"/>
      <c r="J244" s="215">
        <v>14</v>
      </c>
      <c r="K244" s="213"/>
      <c r="L244" s="214"/>
      <c r="M244" s="215">
        <v>13</v>
      </c>
      <c r="N244" s="213"/>
      <c r="O244" s="214"/>
      <c r="P244" s="215">
        <v>14</v>
      </c>
      <c r="Q244" s="213"/>
      <c r="R244" s="214"/>
      <c r="S244" s="215">
        <v>13</v>
      </c>
      <c r="T244" s="216"/>
      <c r="U244" s="214"/>
      <c r="V244" s="215">
        <v>13</v>
      </c>
      <c r="W244" s="216"/>
      <c r="X244" s="214"/>
      <c r="Y244" s="217"/>
      <c r="Z244" s="218">
        <v>12</v>
      </c>
      <c r="AA244" s="214"/>
      <c r="AB244" s="217"/>
      <c r="AC244" s="218">
        <v>13</v>
      </c>
      <c r="AD244" s="214"/>
      <c r="AE244" s="217"/>
      <c r="AF244" s="218">
        <v>12</v>
      </c>
      <c r="AG244" s="214"/>
      <c r="AH244" s="215">
        <v>12</v>
      </c>
      <c r="AI244" s="216"/>
      <c r="AJ244" s="214"/>
      <c r="AK244" s="215">
        <v>12</v>
      </c>
      <c r="AL244" s="216"/>
      <c r="AM244" s="214"/>
      <c r="AN244" s="215">
        <v>11</v>
      </c>
      <c r="AO244" s="216"/>
      <c r="AP244" s="219"/>
      <c r="AQ244" s="220">
        <f t="shared" si="19"/>
        <v>116</v>
      </c>
      <c r="AR244" s="221">
        <f t="shared" si="23"/>
        <v>37</v>
      </c>
      <c r="AS244" s="222">
        <f t="shared" si="24"/>
        <v>0</v>
      </c>
      <c r="AT244" s="46">
        <f t="shared" si="20"/>
        <v>153</v>
      </c>
      <c r="AU244" s="369">
        <f t="shared" si="21"/>
        <v>153</v>
      </c>
      <c r="AV244" s="370">
        <f t="shared" si="22"/>
        <v>0</v>
      </c>
    </row>
    <row r="245" spans="1:48" ht="17.100000000000001" customHeight="1" x14ac:dyDescent="0.4">
      <c r="A245" s="223">
        <v>241</v>
      </c>
      <c r="B245" s="209" t="s">
        <v>946</v>
      </c>
      <c r="C245" s="210" t="s">
        <v>510</v>
      </c>
      <c r="D245" s="210" t="s">
        <v>656</v>
      </c>
      <c r="E245" s="210" t="s">
        <v>40</v>
      </c>
      <c r="F245" s="224">
        <v>2</v>
      </c>
      <c r="G245" s="212">
        <v>15</v>
      </c>
      <c r="H245" s="213"/>
      <c r="I245" s="214"/>
      <c r="J245" s="215">
        <v>15</v>
      </c>
      <c r="K245" s="213"/>
      <c r="L245" s="214"/>
      <c r="M245" s="215">
        <v>14</v>
      </c>
      <c r="N245" s="213"/>
      <c r="O245" s="214"/>
      <c r="P245" s="215">
        <v>15</v>
      </c>
      <c r="Q245" s="213"/>
      <c r="R245" s="214"/>
      <c r="S245" s="215">
        <v>15</v>
      </c>
      <c r="T245" s="216"/>
      <c r="U245" s="214"/>
      <c r="V245" s="215">
        <v>15</v>
      </c>
      <c r="W245" s="216"/>
      <c r="X245" s="214"/>
      <c r="Y245" s="217"/>
      <c r="Z245" s="218">
        <v>15</v>
      </c>
      <c r="AA245" s="214"/>
      <c r="AB245" s="217"/>
      <c r="AC245" s="218">
        <v>15</v>
      </c>
      <c r="AD245" s="214"/>
      <c r="AE245" s="217"/>
      <c r="AF245" s="218">
        <v>15</v>
      </c>
      <c r="AG245" s="214"/>
      <c r="AH245" s="215">
        <v>15</v>
      </c>
      <c r="AI245" s="216"/>
      <c r="AJ245" s="214"/>
      <c r="AK245" s="215">
        <v>16</v>
      </c>
      <c r="AL245" s="216"/>
      <c r="AM245" s="214"/>
      <c r="AN245" s="215">
        <v>15</v>
      </c>
      <c r="AO245" s="216"/>
      <c r="AP245" s="219"/>
      <c r="AQ245" s="220">
        <f t="shared" si="19"/>
        <v>135</v>
      </c>
      <c r="AR245" s="221">
        <f t="shared" si="23"/>
        <v>45</v>
      </c>
      <c r="AS245" s="222">
        <f t="shared" si="24"/>
        <v>0</v>
      </c>
      <c r="AT245" s="46">
        <f t="shared" si="20"/>
        <v>180</v>
      </c>
      <c r="AU245" s="369">
        <f t="shared" si="21"/>
        <v>180</v>
      </c>
      <c r="AV245" s="370">
        <f t="shared" si="22"/>
        <v>0</v>
      </c>
    </row>
    <row r="246" spans="1:48" ht="17.100000000000001" customHeight="1" x14ac:dyDescent="0.4">
      <c r="A246" s="223">
        <v>242</v>
      </c>
      <c r="B246" s="209" t="s">
        <v>947</v>
      </c>
      <c r="C246" s="210" t="s">
        <v>511</v>
      </c>
      <c r="D246" s="210" t="s">
        <v>657</v>
      </c>
      <c r="E246" s="210" t="s">
        <v>40</v>
      </c>
      <c r="F246" s="224">
        <v>6</v>
      </c>
      <c r="G246" s="212">
        <v>202</v>
      </c>
      <c r="H246" s="213"/>
      <c r="I246" s="214"/>
      <c r="J246" s="215">
        <v>210</v>
      </c>
      <c r="K246" s="213"/>
      <c r="L246" s="214"/>
      <c r="M246" s="215">
        <v>195</v>
      </c>
      <c r="N246" s="213"/>
      <c r="O246" s="214"/>
      <c r="P246" s="215">
        <v>203</v>
      </c>
      <c r="Q246" s="213"/>
      <c r="R246" s="214"/>
      <c r="S246" s="215">
        <v>198</v>
      </c>
      <c r="T246" s="216"/>
      <c r="U246" s="214"/>
      <c r="V246" s="215">
        <v>201</v>
      </c>
      <c r="W246" s="216"/>
      <c r="X246" s="214"/>
      <c r="Y246" s="217"/>
      <c r="Z246" s="218">
        <v>192</v>
      </c>
      <c r="AA246" s="214"/>
      <c r="AB246" s="217"/>
      <c r="AC246" s="218">
        <v>193</v>
      </c>
      <c r="AD246" s="214"/>
      <c r="AE246" s="217"/>
      <c r="AF246" s="218">
        <v>194</v>
      </c>
      <c r="AG246" s="214"/>
      <c r="AH246" s="215">
        <v>190</v>
      </c>
      <c r="AI246" s="216"/>
      <c r="AJ246" s="214"/>
      <c r="AK246" s="215">
        <v>196</v>
      </c>
      <c r="AL246" s="216"/>
      <c r="AM246" s="214"/>
      <c r="AN246" s="215">
        <v>201</v>
      </c>
      <c r="AO246" s="216"/>
      <c r="AP246" s="219"/>
      <c r="AQ246" s="220">
        <f t="shared" si="19"/>
        <v>1796</v>
      </c>
      <c r="AR246" s="221">
        <f t="shared" si="23"/>
        <v>579</v>
      </c>
      <c r="AS246" s="222">
        <f t="shared" si="24"/>
        <v>0</v>
      </c>
      <c r="AT246" s="46">
        <f t="shared" si="20"/>
        <v>2375</v>
      </c>
      <c r="AU246" s="369">
        <f t="shared" si="21"/>
        <v>2375</v>
      </c>
      <c r="AV246" s="370">
        <f t="shared" si="22"/>
        <v>0</v>
      </c>
    </row>
    <row r="247" spans="1:48" ht="17.100000000000001" customHeight="1" x14ac:dyDescent="0.4">
      <c r="A247" s="208">
        <v>243</v>
      </c>
      <c r="B247" s="209" t="s">
        <v>948</v>
      </c>
      <c r="C247" s="210" t="s">
        <v>512</v>
      </c>
      <c r="D247" s="210" t="s">
        <v>658</v>
      </c>
      <c r="E247" s="210" t="s">
        <v>40</v>
      </c>
      <c r="F247" s="224">
        <v>4</v>
      </c>
      <c r="G247" s="212">
        <v>15</v>
      </c>
      <c r="H247" s="213"/>
      <c r="I247" s="214"/>
      <c r="J247" s="215">
        <v>15</v>
      </c>
      <c r="K247" s="213"/>
      <c r="L247" s="214"/>
      <c r="M247" s="215">
        <v>14</v>
      </c>
      <c r="N247" s="213"/>
      <c r="O247" s="214"/>
      <c r="P247" s="215">
        <v>15</v>
      </c>
      <c r="Q247" s="213"/>
      <c r="R247" s="214"/>
      <c r="S247" s="215">
        <v>15</v>
      </c>
      <c r="T247" s="216"/>
      <c r="U247" s="214"/>
      <c r="V247" s="215">
        <v>15</v>
      </c>
      <c r="W247" s="216"/>
      <c r="X247" s="214"/>
      <c r="Y247" s="217"/>
      <c r="Z247" s="218">
        <v>15</v>
      </c>
      <c r="AA247" s="214"/>
      <c r="AB247" s="217"/>
      <c r="AC247" s="218">
        <v>15</v>
      </c>
      <c r="AD247" s="214"/>
      <c r="AE247" s="217"/>
      <c r="AF247" s="218">
        <v>15</v>
      </c>
      <c r="AG247" s="214"/>
      <c r="AH247" s="215">
        <v>15</v>
      </c>
      <c r="AI247" s="216"/>
      <c r="AJ247" s="214"/>
      <c r="AK247" s="215">
        <v>15</v>
      </c>
      <c r="AL247" s="216"/>
      <c r="AM247" s="214"/>
      <c r="AN247" s="215">
        <v>15</v>
      </c>
      <c r="AO247" s="216"/>
      <c r="AP247" s="219"/>
      <c r="AQ247" s="220">
        <f t="shared" si="19"/>
        <v>134</v>
      </c>
      <c r="AR247" s="221">
        <f t="shared" si="23"/>
        <v>45</v>
      </c>
      <c r="AS247" s="222">
        <f t="shared" si="24"/>
        <v>0</v>
      </c>
      <c r="AT247" s="46">
        <f t="shared" si="20"/>
        <v>179</v>
      </c>
      <c r="AU247" s="369">
        <f t="shared" si="21"/>
        <v>179</v>
      </c>
      <c r="AV247" s="370">
        <f t="shared" si="22"/>
        <v>0</v>
      </c>
    </row>
    <row r="248" spans="1:48" ht="17.100000000000001" customHeight="1" x14ac:dyDescent="0.4">
      <c r="A248" s="223">
        <v>244</v>
      </c>
      <c r="B248" s="209" t="s">
        <v>949</v>
      </c>
      <c r="C248" s="210" t="s">
        <v>513</v>
      </c>
      <c r="D248" s="210" t="s">
        <v>659</v>
      </c>
      <c r="E248" s="210" t="s">
        <v>40</v>
      </c>
      <c r="F248" s="224">
        <v>4</v>
      </c>
      <c r="G248" s="212">
        <v>3</v>
      </c>
      <c r="H248" s="213"/>
      <c r="I248" s="214"/>
      <c r="J248" s="215">
        <v>3</v>
      </c>
      <c r="K248" s="213"/>
      <c r="L248" s="214"/>
      <c r="M248" s="215">
        <v>3</v>
      </c>
      <c r="N248" s="213"/>
      <c r="O248" s="214"/>
      <c r="P248" s="215">
        <v>3</v>
      </c>
      <c r="Q248" s="213"/>
      <c r="R248" s="214"/>
      <c r="S248" s="215">
        <v>3</v>
      </c>
      <c r="T248" s="216"/>
      <c r="U248" s="214"/>
      <c r="V248" s="215">
        <v>3</v>
      </c>
      <c r="W248" s="216"/>
      <c r="X248" s="214"/>
      <c r="Y248" s="217"/>
      <c r="Z248" s="218">
        <v>14</v>
      </c>
      <c r="AA248" s="214"/>
      <c r="AB248" s="217"/>
      <c r="AC248" s="218">
        <v>16</v>
      </c>
      <c r="AD248" s="214"/>
      <c r="AE248" s="217"/>
      <c r="AF248" s="218">
        <v>16</v>
      </c>
      <c r="AG248" s="214"/>
      <c r="AH248" s="215">
        <v>16</v>
      </c>
      <c r="AI248" s="216"/>
      <c r="AJ248" s="214"/>
      <c r="AK248" s="215">
        <v>16</v>
      </c>
      <c r="AL248" s="216"/>
      <c r="AM248" s="214"/>
      <c r="AN248" s="215">
        <v>16</v>
      </c>
      <c r="AO248" s="216"/>
      <c r="AP248" s="219"/>
      <c r="AQ248" s="220">
        <f t="shared" si="19"/>
        <v>66</v>
      </c>
      <c r="AR248" s="221">
        <f t="shared" si="23"/>
        <v>46</v>
      </c>
      <c r="AS248" s="222">
        <f t="shared" si="24"/>
        <v>0</v>
      </c>
      <c r="AT248" s="46">
        <f t="shared" si="20"/>
        <v>112</v>
      </c>
      <c r="AU248" s="369">
        <f t="shared" si="21"/>
        <v>112</v>
      </c>
      <c r="AV248" s="370">
        <f t="shared" si="22"/>
        <v>0</v>
      </c>
    </row>
    <row r="249" spans="1:48" ht="17.100000000000001" customHeight="1" x14ac:dyDescent="0.4">
      <c r="A249" s="223">
        <v>245</v>
      </c>
      <c r="B249" s="209" t="s">
        <v>1104</v>
      </c>
      <c r="C249" s="210" t="s">
        <v>514</v>
      </c>
      <c r="D249" s="210" t="s">
        <v>660</v>
      </c>
      <c r="E249" s="210" t="s">
        <v>40</v>
      </c>
      <c r="F249" s="224">
        <v>4</v>
      </c>
      <c r="G249" s="212">
        <v>21</v>
      </c>
      <c r="H249" s="213"/>
      <c r="I249" s="214"/>
      <c r="J249" s="215">
        <v>21</v>
      </c>
      <c r="K249" s="213"/>
      <c r="L249" s="214"/>
      <c r="M249" s="215">
        <v>20</v>
      </c>
      <c r="N249" s="213"/>
      <c r="O249" s="214"/>
      <c r="P249" s="215">
        <v>22</v>
      </c>
      <c r="Q249" s="213"/>
      <c r="R249" s="214"/>
      <c r="S249" s="215">
        <v>21</v>
      </c>
      <c r="T249" s="216"/>
      <c r="U249" s="214"/>
      <c r="V249" s="215">
        <v>20</v>
      </c>
      <c r="W249" s="216"/>
      <c r="X249" s="214"/>
      <c r="Y249" s="217"/>
      <c r="Z249" s="218">
        <v>18</v>
      </c>
      <c r="AA249" s="214"/>
      <c r="AB249" s="217"/>
      <c r="AC249" s="218">
        <v>19</v>
      </c>
      <c r="AD249" s="214"/>
      <c r="AE249" s="217"/>
      <c r="AF249" s="218">
        <v>19</v>
      </c>
      <c r="AG249" s="214"/>
      <c r="AH249" s="215">
        <v>18</v>
      </c>
      <c r="AI249" s="216"/>
      <c r="AJ249" s="214"/>
      <c r="AK249" s="215">
        <v>21</v>
      </c>
      <c r="AL249" s="216"/>
      <c r="AM249" s="214"/>
      <c r="AN249" s="215">
        <v>21</v>
      </c>
      <c r="AO249" s="216"/>
      <c r="AP249" s="219"/>
      <c r="AQ249" s="220">
        <f t="shared" ref="AQ249:AQ263" si="25">G249+J249+M249+P249+S249+V249+Y249+AB249+AE249+AH249+AK249+AN249</f>
        <v>185</v>
      </c>
      <c r="AR249" s="221">
        <f t="shared" ref="AR249:AR263" si="26">H249+K249+N249+Q249+T249+W249+Z249+AC249+AF249+AI249+AL249+AO249</f>
        <v>56</v>
      </c>
      <c r="AS249" s="222">
        <f t="shared" ref="AS249:AS263" si="27">I249+L249+O249+R249+U249+X249+AA249+AD249+AG249+AJ249+AM249+AP249</f>
        <v>0</v>
      </c>
      <c r="AT249" s="46">
        <f t="shared" ref="AT249:AT263" si="28">SUM(AQ249:AS249)</f>
        <v>241</v>
      </c>
      <c r="AU249" s="369">
        <f t="shared" si="21"/>
        <v>241</v>
      </c>
      <c r="AV249" s="370">
        <f t="shared" si="22"/>
        <v>0</v>
      </c>
    </row>
    <row r="250" spans="1:48" ht="17.100000000000001" customHeight="1" x14ac:dyDescent="0.4">
      <c r="A250" s="208">
        <v>246</v>
      </c>
      <c r="B250" s="209" t="s">
        <v>1105</v>
      </c>
      <c r="C250" s="210" t="s">
        <v>515</v>
      </c>
      <c r="D250" s="210" t="s">
        <v>661</v>
      </c>
      <c r="E250" s="210" t="s">
        <v>40</v>
      </c>
      <c r="F250" s="224">
        <v>2</v>
      </c>
      <c r="G250" s="212">
        <v>12</v>
      </c>
      <c r="H250" s="213"/>
      <c r="I250" s="214"/>
      <c r="J250" s="215">
        <v>12</v>
      </c>
      <c r="K250" s="213"/>
      <c r="L250" s="214"/>
      <c r="M250" s="215">
        <v>11</v>
      </c>
      <c r="N250" s="213"/>
      <c r="O250" s="214"/>
      <c r="P250" s="215">
        <v>12</v>
      </c>
      <c r="Q250" s="213"/>
      <c r="R250" s="214"/>
      <c r="S250" s="215">
        <v>12</v>
      </c>
      <c r="T250" s="216"/>
      <c r="U250" s="214"/>
      <c r="V250" s="215">
        <v>12</v>
      </c>
      <c r="W250" s="216"/>
      <c r="X250" s="214"/>
      <c r="Y250" s="217"/>
      <c r="Z250" s="218">
        <v>12</v>
      </c>
      <c r="AA250" s="214"/>
      <c r="AB250" s="217"/>
      <c r="AC250" s="218">
        <v>12</v>
      </c>
      <c r="AD250" s="214"/>
      <c r="AE250" s="217"/>
      <c r="AF250" s="218">
        <v>12</v>
      </c>
      <c r="AG250" s="214"/>
      <c r="AH250" s="215">
        <v>12</v>
      </c>
      <c r="AI250" s="216"/>
      <c r="AJ250" s="214"/>
      <c r="AK250" s="215">
        <v>13</v>
      </c>
      <c r="AL250" s="216"/>
      <c r="AM250" s="214"/>
      <c r="AN250" s="215">
        <v>12</v>
      </c>
      <c r="AO250" s="216"/>
      <c r="AP250" s="219"/>
      <c r="AQ250" s="220">
        <f t="shared" si="25"/>
        <v>108</v>
      </c>
      <c r="AR250" s="221">
        <f t="shared" si="26"/>
        <v>36</v>
      </c>
      <c r="AS250" s="222">
        <f t="shared" si="27"/>
        <v>0</v>
      </c>
      <c r="AT250" s="46">
        <f t="shared" si="28"/>
        <v>144</v>
      </c>
      <c r="AU250" s="369">
        <f t="shared" si="21"/>
        <v>144</v>
      </c>
      <c r="AV250" s="370">
        <f t="shared" si="22"/>
        <v>0</v>
      </c>
    </row>
    <row r="251" spans="1:48" ht="17.100000000000001" customHeight="1" x14ac:dyDescent="0.4">
      <c r="A251" s="223">
        <v>247</v>
      </c>
      <c r="B251" s="209" t="s">
        <v>1106</v>
      </c>
      <c r="C251" s="210" t="s">
        <v>516</v>
      </c>
      <c r="D251" s="210" t="s">
        <v>662</v>
      </c>
      <c r="E251" s="210" t="s">
        <v>40</v>
      </c>
      <c r="F251" s="224">
        <v>4</v>
      </c>
      <c r="G251" s="212">
        <v>18</v>
      </c>
      <c r="H251" s="213"/>
      <c r="I251" s="214"/>
      <c r="J251" s="215">
        <v>17</v>
      </c>
      <c r="K251" s="213"/>
      <c r="L251" s="214"/>
      <c r="M251" s="215">
        <v>17</v>
      </c>
      <c r="N251" s="213"/>
      <c r="O251" s="214"/>
      <c r="P251" s="215">
        <v>18</v>
      </c>
      <c r="Q251" s="213"/>
      <c r="R251" s="214"/>
      <c r="S251" s="215">
        <v>17</v>
      </c>
      <c r="T251" s="216"/>
      <c r="U251" s="214"/>
      <c r="V251" s="215">
        <v>17</v>
      </c>
      <c r="W251" s="216"/>
      <c r="X251" s="214"/>
      <c r="Y251" s="217"/>
      <c r="Z251" s="218">
        <v>16</v>
      </c>
      <c r="AA251" s="214"/>
      <c r="AB251" s="217"/>
      <c r="AC251" s="218">
        <v>17</v>
      </c>
      <c r="AD251" s="214"/>
      <c r="AE251" s="217"/>
      <c r="AF251" s="218">
        <v>17</v>
      </c>
      <c r="AG251" s="214"/>
      <c r="AH251" s="215">
        <v>17</v>
      </c>
      <c r="AI251" s="216"/>
      <c r="AJ251" s="214"/>
      <c r="AK251" s="215">
        <v>17</v>
      </c>
      <c r="AL251" s="216"/>
      <c r="AM251" s="214"/>
      <c r="AN251" s="215">
        <v>16</v>
      </c>
      <c r="AO251" s="216"/>
      <c r="AP251" s="219"/>
      <c r="AQ251" s="220">
        <f t="shared" si="25"/>
        <v>154</v>
      </c>
      <c r="AR251" s="221">
        <f t="shared" si="26"/>
        <v>50</v>
      </c>
      <c r="AS251" s="222">
        <f t="shared" si="27"/>
        <v>0</v>
      </c>
      <c r="AT251" s="46">
        <f t="shared" si="28"/>
        <v>204</v>
      </c>
      <c r="AU251" s="369">
        <f t="shared" si="21"/>
        <v>204</v>
      </c>
      <c r="AV251" s="370">
        <f t="shared" si="22"/>
        <v>0</v>
      </c>
    </row>
    <row r="252" spans="1:48" ht="17.100000000000001" customHeight="1" x14ac:dyDescent="0.4">
      <c r="A252" s="223">
        <v>248</v>
      </c>
      <c r="B252" s="209" t="s">
        <v>952</v>
      </c>
      <c r="C252" s="210" t="s">
        <v>517</v>
      </c>
      <c r="D252" s="210" t="s">
        <v>663</v>
      </c>
      <c r="E252" s="210" t="s">
        <v>40</v>
      </c>
      <c r="F252" s="224">
        <v>7</v>
      </c>
      <c r="G252" s="212">
        <v>68</v>
      </c>
      <c r="H252" s="213"/>
      <c r="I252" s="214"/>
      <c r="J252" s="215">
        <v>67</v>
      </c>
      <c r="K252" s="213"/>
      <c r="L252" s="214"/>
      <c r="M252" s="215">
        <v>62</v>
      </c>
      <c r="N252" s="213"/>
      <c r="O252" s="214"/>
      <c r="P252" s="215">
        <v>67</v>
      </c>
      <c r="Q252" s="213"/>
      <c r="R252" s="214"/>
      <c r="S252" s="215">
        <v>61</v>
      </c>
      <c r="T252" s="216"/>
      <c r="U252" s="214"/>
      <c r="V252" s="215">
        <v>62</v>
      </c>
      <c r="W252" s="216"/>
      <c r="X252" s="214"/>
      <c r="Y252" s="217"/>
      <c r="Z252" s="218">
        <v>59</v>
      </c>
      <c r="AA252" s="214"/>
      <c r="AB252" s="217"/>
      <c r="AC252" s="218">
        <v>61</v>
      </c>
      <c r="AD252" s="214"/>
      <c r="AE252" s="217"/>
      <c r="AF252" s="218">
        <v>57</v>
      </c>
      <c r="AG252" s="214"/>
      <c r="AH252" s="215">
        <v>55</v>
      </c>
      <c r="AI252" s="216"/>
      <c r="AJ252" s="214"/>
      <c r="AK252" s="215">
        <v>57</v>
      </c>
      <c r="AL252" s="216"/>
      <c r="AM252" s="214"/>
      <c r="AN252" s="215">
        <v>57</v>
      </c>
      <c r="AO252" s="216"/>
      <c r="AP252" s="219"/>
      <c r="AQ252" s="220">
        <f t="shared" si="25"/>
        <v>556</v>
      </c>
      <c r="AR252" s="221">
        <f t="shared" si="26"/>
        <v>177</v>
      </c>
      <c r="AS252" s="222">
        <f t="shared" si="27"/>
        <v>0</v>
      </c>
      <c r="AT252" s="46">
        <f t="shared" si="28"/>
        <v>733</v>
      </c>
      <c r="AU252" s="369">
        <f t="shared" si="21"/>
        <v>733</v>
      </c>
      <c r="AV252" s="370">
        <f t="shared" si="22"/>
        <v>0</v>
      </c>
    </row>
    <row r="253" spans="1:48" ht="17.100000000000001" customHeight="1" x14ac:dyDescent="0.4">
      <c r="A253" s="208">
        <v>249</v>
      </c>
      <c r="B253" s="209" t="s">
        <v>953</v>
      </c>
      <c r="C253" s="210" t="s">
        <v>518</v>
      </c>
      <c r="D253" s="210" t="s">
        <v>664</v>
      </c>
      <c r="E253" s="210" t="s">
        <v>40</v>
      </c>
      <c r="F253" s="224">
        <v>4</v>
      </c>
      <c r="G253" s="212">
        <v>29</v>
      </c>
      <c r="H253" s="213"/>
      <c r="I253" s="214"/>
      <c r="J253" s="215">
        <v>28</v>
      </c>
      <c r="K253" s="213"/>
      <c r="L253" s="214"/>
      <c r="M253" s="215">
        <v>25</v>
      </c>
      <c r="N253" s="213"/>
      <c r="O253" s="214"/>
      <c r="P253" s="215">
        <v>28</v>
      </c>
      <c r="Q253" s="213"/>
      <c r="R253" s="214"/>
      <c r="S253" s="215">
        <v>29</v>
      </c>
      <c r="T253" s="216"/>
      <c r="U253" s="214"/>
      <c r="V253" s="215">
        <v>26</v>
      </c>
      <c r="W253" s="216"/>
      <c r="X253" s="214"/>
      <c r="Y253" s="217"/>
      <c r="Z253" s="218">
        <v>25</v>
      </c>
      <c r="AA253" s="214"/>
      <c r="AB253" s="217"/>
      <c r="AC253" s="218">
        <v>25</v>
      </c>
      <c r="AD253" s="214"/>
      <c r="AE253" s="217"/>
      <c r="AF253" s="218">
        <v>24</v>
      </c>
      <c r="AG253" s="214"/>
      <c r="AH253" s="215">
        <v>24</v>
      </c>
      <c r="AI253" s="216"/>
      <c r="AJ253" s="214"/>
      <c r="AK253" s="215">
        <v>27</v>
      </c>
      <c r="AL253" s="216"/>
      <c r="AM253" s="214"/>
      <c r="AN253" s="215">
        <v>28</v>
      </c>
      <c r="AO253" s="216"/>
      <c r="AP253" s="219"/>
      <c r="AQ253" s="220">
        <f t="shared" si="25"/>
        <v>244</v>
      </c>
      <c r="AR253" s="221">
        <f t="shared" si="26"/>
        <v>74</v>
      </c>
      <c r="AS253" s="222">
        <f t="shared" si="27"/>
        <v>0</v>
      </c>
      <c r="AT253" s="46">
        <f t="shared" si="28"/>
        <v>318</v>
      </c>
      <c r="AU253" s="369">
        <f t="shared" si="21"/>
        <v>318</v>
      </c>
      <c r="AV253" s="370">
        <f t="shared" si="22"/>
        <v>0</v>
      </c>
    </row>
    <row r="254" spans="1:48" ht="17.100000000000001" customHeight="1" x14ac:dyDescent="0.4">
      <c r="A254" s="223">
        <v>250</v>
      </c>
      <c r="B254" s="209" t="s">
        <v>954</v>
      </c>
      <c r="C254" s="210" t="s">
        <v>519</v>
      </c>
      <c r="D254" s="210" t="s">
        <v>665</v>
      </c>
      <c r="E254" s="210" t="s">
        <v>40</v>
      </c>
      <c r="F254" s="224">
        <v>7</v>
      </c>
      <c r="G254" s="212">
        <v>80</v>
      </c>
      <c r="H254" s="213"/>
      <c r="I254" s="214"/>
      <c r="J254" s="215">
        <v>83</v>
      </c>
      <c r="K254" s="213"/>
      <c r="L254" s="214"/>
      <c r="M254" s="215">
        <v>78</v>
      </c>
      <c r="N254" s="213"/>
      <c r="O254" s="214"/>
      <c r="P254" s="215">
        <v>87</v>
      </c>
      <c r="Q254" s="213"/>
      <c r="R254" s="214"/>
      <c r="S254" s="215">
        <v>80</v>
      </c>
      <c r="T254" s="216"/>
      <c r="U254" s="214"/>
      <c r="V254" s="215">
        <v>81</v>
      </c>
      <c r="W254" s="216"/>
      <c r="X254" s="214"/>
      <c r="Y254" s="217"/>
      <c r="Z254" s="218">
        <v>84</v>
      </c>
      <c r="AA254" s="214"/>
      <c r="AB254" s="217"/>
      <c r="AC254" s="218">
        <v>82</v>
      </c>
      <c r="AD254" s="214"/>
      <c r="AE254" s="217"/>
      <c r="AF254" s="218">
        <v>81</v>
      </c>
      <c r="AG254" s="214"/>
      <c r="AH254" s="215">
        <v>80</v>
      </c>
      <c r="AI254" s="216"/>
      <c r="AJ254" s="214"/>
      <c r="AK254" s="215">
        <v>83</v>
      </c>
      <c r="AL254" s="216"/>
      <c r="AM254" s="214"/>
      <c r="AN254" s="215">
        <v>84</v>
      </c>
      <c r="AO254" s="216"/>
      <c r="AP254" s="219"/>
      <c r="AQ254" s="220">
        <f t="shared" si="25"/>
        <v>736</v>
      </c>
      <c r="AR254" s="221">
        <f t="shared" si="26"/>
        <v>247</v>
      </c>
      <c r="AS254" s="222">
        <f t="shared" si="27"/>
        <v>0</v>
      </c>
      <c r="AT254" s="46">
        <f t="shared" si="28"/>
        <v>983</v>
      </c>
      <c r="AU254" s="369">
        <f t="shared" si="21"/>
        <v>983</v>
      </c>
      <c r="AV254" s="370">
        <f t="shared" si="22"/>
        <v>0</v>
      </c>
    </row>
    <row r="255" spans="1:48" ht="17.100000000000001" customHeight="1" x14ac:dyDescent="0.4">
      <c r="A255" s="223">
        <v>251</v>
      </c>
      <c r="B255" s="209" t="s">
        <v>955</v>
      </c>
      <c r="C255" s="210" t="s">
        <v>520</v>
      </c>
      <c r="D255" s="210" t="s">
        <v>666</v>
      </c>
      <c r="E255" s="210" t="s">
        <v>40</v>
      </c>
      <c r="F255" s="224">
        <v>4</v>
      </c>
      <c r="G255" s="212">
        <v>38</v>
      </c>
      <c r="H255" s="213"/>
      <c r="I255" s="214"/>
      <c r="J255" s="215">
        <v>39</v>
      </c>
      <c r="K255" s="213"/>
      <c r="L255" s="214"/>
      <c r="M255" s="215">
        <v>36</v>
      </c>
      <c r="N255" s="213"/>
      <c r="O255" s="214"/>
      <c r="P255" s="215">
        <v>39</v>
      </c>
      <c r="Q255" s="213"/>
      <c r="R255" s="214"/>
      <c r="S255" s="215">
        <v>36</v>
      </c>
      <c r="T255" s="216"/>
      <c r="U255" s="214"/>
      <c r="V255" s="215">
        <v>38</v>
      </c>
      <c r="W255" s="216"/>
      <c r="X255" s="214"/>
      <c r="Y255" s="217"/>
      <c r="Z255" s="218">
        <v>35</v>
      </c>
      <c r="AA255" s="214"/>
      <c r="AB255" s="217"/>
      <c r="AC255" s="218">
        <v>38</v>
      </c>
      <c r="AD255" s="214"/>
      <c r="AE255" s="217"/>
      <c r="AF255" s="218">
        <v>38</v>
      </c>
      <c r="AG255" s="214"/>
      <c r="AH255" s="215">
        <v>41</v>
      </c>
      <c r="AI255" s="216"/>
      <c r="AJ255" s="214"/>
      <c r="AK255" s="215">
        <v>43</v>
      </c>
      <c r="AL255" s="216"/>
      <c r="AM255" s="214"/>
      <c r="AN255" s="215">
        <v>44</v>
      </c>
      <c r="AO255" s="216"/>
      <c r="AP255" s="219"/>
      <c r="AQ255" s="220">
        <f t="shared" si="25"/>
        <v>354</v>
      </c>
      <c r="AR255" s="221">
        <f t="shared" si="26"/>
        <v>111</v>
      </c>
      <c r="AS255" s="222">
        <f t="shared" si="27"/>
        <v>0</v>
      </c>
      <c r="AT255" s="46">
        <f t="shared" si="28"/>
        <v>465</v>
      </c>
      <c r="AU255" s="369">
        <f t="shared" si="21"/>
        <v>465</v>
      </c>
      <c r="AV255" s="370">
        <f t="shared" si="22"/>
        <v>0</v>
      </c>
    </row>
    <row r="256" spans="1:48" ht="17.100000000000001" customHeight="1" x14ac:dyDescent="0.4">
      <c r="A256" s="208">
        <v>252</v>
      </c>
      <c r="B256" s="209" t="s">
        <v>956</v>
      </c>
      <c r="C256" s="210" t="s">
        <v>521</v>
      </c>
      <c r="D256" s="210" t="s">
        <v>667</v>
      </c>
      <c r="E256" s="210" t="s">
        <v>40</v>
      </c>
      <c r="F256" s="224">
        <v>4</v>
      </c>
      <c r="G256" s="212">
        <v>119</v>
      </c>
      <c r="H256" s="213"/>
      <c r="I256" s="214"/>
      <c r="J256" s="215">
        <v>118</v>
      </c>
      <c r="K256" s="213"/>
      <c r="L256" s="214"/>
      <c r="M256" s="215">
        <v>108</v>
      </c>
      <c r="N256" s="213"/>
      <c r="O256" s="214"/>
      <c r="P256" s="215">
        <v>114</v>
      </c>
      <c r="Q256" s="213"/>
      <c r="R256" s="214"/>
      <c r="S256" s="215">
        <v>107</v>
      </c>
      <c r="T256" s="216"/>
      <c r="U256" s="214"/>
      <c r="V256" s="215">
        <v>109</v>
      </c>
      <c r="W256" s="216"/>
      <c r="X256" s="214"/>
      <c r="Y256" s="217"/>
      <c r="Z256" s="218">
        <v>103</v>
      </c>
      <c r="AA256" s="214"/>
      <c r="AB256" s="217"/>
      <c r="AC256" s="218">
        <v>108</v>
      </c>
      <c r="AD256" s="214"/>
      <c r="AE256" s="217"/>
      <c r="AF256" s="218">
        <v>108</v>
      </c>
      <c r="AG256" s="214"/>
      <c r="AH256" s="215">
        <v>107</v>
      </c>
      <c r="AI256" s="216"/>
      <c r="AJ256" s="214"/>
      <c r="AK256" s="215">
        <v>111</v>
      </c>
      <c r="AL256" s="216"/>
      <c r="AM256" s="214"/>
      <c r="AN256" s="215">
        <v>109</v>
      </c>
      <c r="AO256" s="216"/>
      <c r="AP256" s="219"/>
      <c r="AQ256" s="220">
        <f t="shared" si="25"/>
        <v>1002</v>
      </c>
      <c r="AR256" s="221">
        <f t="shared" si="26"/>
        <v>319</v>
      </c>
      <c r="AS256" s="222">
        <f t="shared" si="27"/>
        <v>0</v>
      </c>
      <c r="AT256" s="46">
        <f t="shared" si="28"/>
        <v>1321</v>
      </c>
      <c r="AU256" s="369">
        <f t="shared" si="21"/>
        <v>1321</v>
      </c>
      <c r="AV256" s="370">
        <f t="shared" si="22"/>
        <v>0</v>
      </c>
    </row>
    <row r="257" spans="1:48" ht="17.100000000000001" customHeight="1" x14ac:dyDescent="0.4">
      <c r="A257" s="223">
        <v>253</v>
      </c>
      <c r="B257" s="209" t="s">
        <v>1107</v>
      </c>
      <c r="C257" s="210" t="s">
        <v>522</v>
      </c>
      <c r="D257" s="210" t="s">
        <v>668</v>
      </c>
      <c r="E257" s="210" t="s">
        <v>40</v>
      </c>
      <c r="F257" s="224">
        <v>13</v>
      </c>
      <c r="G257" s="212">
        <v>764</v>
      </c>
      <c r="H257" s="213"/>
      <c r="I257" s="214"/>
      <c r="J257" s="215">
        <v>760</v>
      </c>
      <c r="K257" s="213"/>
      <c r="L257" s="214"/>
      <c r="M257" s="215">
        <v>699</v>
      </c>
      <c r="N257" s="213"/>
      <c r="O257" s="214"/>
      <c r="P257" s="215">
        <v>749</v>
      </c>
      <c r="Q257" s="213"/>
      <c r="R257" s="214"/>
      <c r="S257" s="215">
        <v>707</v>
      </c>
      <c r="T257" s="216"/>
      <c r="U257" s="214"/>
      <c r="V257" s="215">
        <v>732</v>
      </c>
      <c r="W257" s="216"/>
      <c r="X257" s="214"/>
      <c r="Y257" s="217"/>
      <c r="Z257" s="218">
        <v>732</v>
      </c>
      <c r="AA257" s="214"/>
      <c r="AB257" s="217"/>
      <c r="AC257" s="218">
        <v>762</v>
      </c>
      <c r="AD257" s="214"/>
      <c r="AE257" s="217"/>
      <c r="AF257" s="218">
        <v>764</v>
      </c>
      <c r="AG257" s="214"/>
      <c r="AH257" s="215">
        <v>759</v>
      </c>
      <c r="AI257" s="216"/>
      <c r="AJ257" s="214"/>
      <c r="AK257" s="215">
        <v>758</v>
      </c>
      <c r="AL257" s="216"/>
      <c r="AM257" s="214"/>
      <c r="AN257" s="215">
        <v>730</v>
      </c>
      <c r="AO257" s="216"/>
      <c r="AP257" s="219"/>
      <c r="AQ257" s="220">
        <f t="shared" si="25"/>
        <v>6658</v>
      </c>
      <c r="AR257" s="221">
        <f t="shared" si="26"/>
        <v>2258</v>
      </c>
      <c r="AS257" s="222">
        <f t="shared" si="27"/>
        <v>0</v>
      </c>
      <c r="AT257" s="46">
        <f t="shared" si="28"/>
        <v>8916</v>
      </c>
      <c r="AU257" s="369">
        <f t="shared" si="21"/>
        <v>8916</v>
      </c>
      <c r="AV257" s="370">
        <f t="shared" si="22"/>
        <v>0</v>
      </c>
    </row>
    <row r="258" spans="1:48" ht="17.100000000000001" customHeight="1" x14ac:dyDescent="0.4">
      <c r="A258" s="223">
        <v>254</v>
      </c>
      <c r="B258" s="209" t="s">
        <v>958</v>
      </c>
      <c r="C258" s="210" t="s">
        <v>523</v>
      </c>
      <c r="D258" s="210" t="s">
        <v>669</v>
      </c>
      <c r="E258" s="210" t="s">
        <v>40</v>
      </c>
      <c r="F258" s="224">
        <v>7</v>
      </c>
      <c r="G258" s="212">
        <v>99</v>
      </c>
      <c r="H258" s="213"/>
      <c r="I258" s="214"/>
      <c r="J258" s="215">
        <v>99</v>
      </c>
      <c r="K258" s="213"/>
      <c r="L258" s="214"/>
      <c r="M258" s="215">
        <v>96</v>
      </c>
      <c r="N258" s="213"/>
      <c r="O258" s="214"/>
      <c r="P258" s="215">
        <v>91</v>
      </c>
      <c r="Q258" s="213"/>
      <c r="R258" s="214"/>
      <c r="S258" s="215">
        <v>85</v>
      </c>
      <c r="T258" s="216"/>
      <c r="U258" s="214"/>
      <c r="V258" s="215">
        <v>84</v>
      </c>
      <c r="W258" s="216"/>
      <c r="X258" s="214"/>
      <c r="Y258" s="217"/>
      <c r="Z258" s="218">
        <v>84</v>
      </c>
      <c r="AA258" s="214"/>
      <c r="AB258" s="217"/>
      <c r="AC258" s="218">
        <v>81</v>
      </c>
      <c r="AD258" s="214"/>
      <c r="AE258" s="217"/>
      <c r="AF258" s="218">
        <v>81</v>
      </c>
      <c r="AG258" s="214"/>
      <c r="AH258" s="215">
        <v>98</v>
      </c>
      <c r="AI258" s="216"/>
      <c r="AJ258" s="214"/>
      <c r="AK258" s="215">
        <v>103</v>
      </c>
      <c r="AL258" s="216"/>
      <c r="AM258" s="214"/>
      <c r="AN258" s="215">
        <v>104</v>
      </c>
      <c r="AO258" s="216"/>
      <c r="AP258" s="219"/>
      <c r="AQ258" s="220">
        <f t="shared" si="25"/>
        <v>859</v>
      </c>
      <c r="AR258" s="221">
        <f t="shared" si="26"/>
        <v>246</v>
      </c>
      <c r="AS258" s="222">
        <f t="shared" si="27"/>
        <v>0</v>
      </c>
      <c r="AT258" s="46">
        <f t="shared" si="28"/>
        <v>1105</v>
      </c>
      <c r="AU258" s="369">
        <f t="shared" si="21"/>
        <v>1105</v>
      </c>
      <c r="AV258" s="370">
        <f t="shared" si="22"/>
        <v>0</v>
      </c>
    </row>
    <row r="259" spans="1:48" ht="17.100000000000001" customHeight="1" x14ac:dyDescent="0.4">
      <c r="A259" s="208">
        <v>255</v>
      </c>
      <c r="B259" s="209" t="s">
        <v>959</v>
      </c>
      <c r="C259" s="210" t="s">
        <v>524</v>
      </c>
      <c r="D259" s="210" t="s">
        <v>670</v>
      </c>
      <c r="E259" s="210" t="s">
        <v>40</v>
      </c>
      <c r="F259" s="224">
        <v>1</v>
      </c>
      <c r="G259" s="212">
        <v>16</v>
      </c>
      <c r="H259" s="213"/>
      <c r="I259" s="214"/>
      <c r="J259" s="215">
        <v>12</v>
      </c>
      <c r="K259" s="213"/>
      <c r="L259" s="214"/>
      <c r="M259" s="215">
        <v>19</v>
      </c>
      <c r="N259" s="213"/>
      <c r="O259" s="214"/>
      <c r="P259" s="215">
        <v>22</v>
      </c>
      <c r="Q259" s="213"/>
      <c r="R259" s="214"/>
      <c r="S259" s="215">
        <v>22</v>
      </c>
      <c r="T259" s="216"/>
      <c r="U259" s="214"/>
      <c r="V259" s="215">
        <v>23</v>
      </c>
      <c r="W259" s="216"/>
      <c r="X259" s="214"/>
      <c r="Y259" s="217"/>
      <c r="Z259" s="218">
        <v>22</v>
      </c>
      <c r="AA259" s="214"/>
      <c r="AB259" s="217"/>
      <c r="AC259" s="218">
        <v>24</v>
      </c>
      <c r="AD259" s="214"/>
      <c r="AE259" s="217"/>
      <c r="AF259" s="218">
        <v>24</v>
      </c>
      <c r="AG259" s="214"/>
      <c r="AH259" s="215">
        <v>23</v>
      </c>
      <c r="AI259" s="216"/>
      <c r="AJ259" s="214"/>
      <c r="AK259" s="215">
        <v>24</v>
      </c>
      <c r="AL259" s="216"/>
      <c r="AM259" s="214"/>
      <c r="AN259" s="215">
        <v>23</v>
      </c>
      <c r="AO259" s="216"/>
      <c r="AP259" s="219"/>
      <c r="AQ259" s="220">
        <f t="shared" si="25"/>
        <v>184</v>
      </c>
      <c r="AR259" s="221">
        <f t="shared" si="26"/>
        <v>70</v>
      </c>
      <c r="AS259" s="222">
        <f t="shared" si="27"/>
        <v>0</v>
      </c>
      <c r="AT259" s="46">
        <f t="shared" si="28"/>
        <v>254</v>
      </c>
      <c r="AU259" s="369">
        <f t="shared" si="21"/>
        <v>254</v>
      </c>
      <c r="AV259" s="370">
        <f t="shared" si="22"/>
        <v>0</v>
      </c>
    </row>
    <row r="260" spans="1:48" ht="17.100000000000001" customHeight="1" x14ac:dyDescent="0.4">
      <c r="A260" s="223">
        <v>256</v>
      </c>
      <c r="B260" s="209" t="s">
        <v>961</v>
      </c>
      <c r="C260" s="210" t="s">
        <v>525</v>
      </c>
      <c r="D260" s="210" t="s">
        <v>671</v>
      </c>
      <c r="E260" s="210" t="s">
        <v>40</v>
      </c>
      <c r="F260" s="224">
        <v>4</v>
      </c>
      <c r="G260" s="212">
        <v>34</v>
      </c>
      <c r="H260" s="213"/>
      <c r="I260" s="214"/>
      <c r="J260" s="215">
        <v>34</v>
      </c>
      <c r="K260" s="213"/>
      <c r="L260" s="214"/>
      <c r="M260" s="215">
        <v>33</v>
      </c>
      <c r="N260" s="213"/>
      <c r="O260" s="214"/>
      <c r="P260" s="215">
        <v>35</v>
      </c>
      <c r="Q260" s="213"/>
      <c r="R260" s="214"/>
      <c r="S260" s="215">
        <v>34</v>
      </c>
      <c r="T260" s="216"/>
      <c r="U260" s="214"/>
      <c r="V260" s="215">
        <v>35</v>
      </c>
      <c r="W260" s="216"/>
      <c r="X260" s="214"/>
      <c r="Y260" s="217"/>
      <c r="Z260" s="218">
        <v>33</v>
      </c>
      <c r="AA260" s="214"/>
      <c r="AB260" s="217"/>
      <c r="AC260" s="218">
        <v>34</v>
      </c>
      <c r="AD260" s="214"/>
      <c r="AE260" s="217"/>
      <c r="AF260" s="218">
        <v>35</v>
      </c>
      <c r="AG260" s="214"/>
      <c r="AH260" s="215">
        <v>34</v>
      </c>
      <c r="AI260" s="216"/>
      <c r="AJ260" s="214"/>
      <c r="AK260" s="215">
        <v>34</v>
      </c>
      <c r="AL260" s="216"/>
      <c r="AM260" s="214"/>
      <c r="AN260" s="215">
        <v>33</v>
      </c>
      <c r="AO260" s="216"/>
      <c r="AP260" s="219"/>
      <c r="AQ260" s="220">
        <f t="shared" si="25"/>
        <v>306</v>
      </c>
      <c r="AR260" s="221">
        <f t="shared" si="26"/>
        <v>102</v>
      </c>
      <c r="AS260" s="222">
        <f t="shared" si="27"/>
        <v>0</v>
      </c>
      <c r="AT260" s="46">
        <f t="shared" si="28"/>
        <v>408</v>
      </c>
      <c r="AU260" s="369">
        <f t="shared" si="21"/>
        <v>408</v>
      </c>
      <c r="AV260" s="370">
        <f t="shared" si="22"/>
        <v>0</v>
      </c>
    </row>
    <row r="261" spans="1:48" ht="17.100000000000001" customHeight="1" x14ac:dyDescent="0.4">
      <c r="A261" s="223">
        <v>257</v>
      </c>
      <c r="B261" s="209" t="s">
        <v>962</v>
      </c>
      <c r="C261" s="210" t="s">
        <v>526</v>
      </c>
      <c r="D261" s="210" t="s">
        <v>672</v>
      </c>
      <c r="E261" s="210" t="s">
        <v>40</v>
      </c>
      <c r="F261" s="224">
        <v>4</v>
      </c>
      <c r="G261" s="212">
        <v>30</v>
      </c>
      <c r="H261" s="213"/>
      <c r="I261" s="214"/>
      <c r="J261" s="215">
        <v>30</v>
      </c>
      <c r="K261" s="213"/>
      <c r="L261" s="214"/>
      <c r="M261" s="215">
        <v>28</v>
      </c>
      <c r="N261" s="213"/>
      <c r="O261" s="214"/>
      <c r="P261" s="215">
        <v>30</v>
      </c>
      <c r="Q261" s="213"/>
      <c r="R261" s="214"/>
      <c r="S261" s="215">
        <v>29</v>
      </c>
      <c r="T261" s="216"/>
      <c r="U261" s="214"/>
      <c r="V261" s="215">
        <v>30</v>
      </c>
      <c r="W261" s="216"/>
      <c r="X261" s="214"/>
      <c r="Y261" s="217"/>
      <c r="Z261" s="218">
        <v>29</v>
      </c>
      <c r="AA261" s="214"/>
      <c r="AB261" s="217"/>
      <c r="AC261" s="218">
        <v>29</v>
      </c>
      <c r="AD261" s="214"/>
      <c r="AE261" s="217"/>
      <c r="AF261" s="218">
        <v>33</v>
      </c>
      <c r="AG261" s="214"/>
      <c r="AH261" s="215">
        <v>41</v>
      </c>
      <c r="AI261" s="216"/>
      <c r="AJ261" s="214"/>
      <c r="AK261" s="215">
        <v>32</v>
      </c>
      <c r="AL261" s="216"/>
      <c r="AM261" s="214"/>
      <c r="AN261" s="215">
        <v>28</v>
      </c>
      <c r="AO261" s="216"/>
      <c r="AP261" s="219"/>
      <c r="AQ261" s="220">
        <f t="shared" si="25"/>
        <v>278</v>
      </c>
      <c r="AR261" s="221">
        <f t="shared" si="26"/>
        <v>91</v>
      </c>
      <c r="AS261" s="222">
        <f t="shared" si="27"/>
        <v>0</v>
      </c>
      <c r="AT261" s="46">
        <f t="shared" si="28"/>
        <v>369</v>
      </c>
      <c r="AU261" s="369">
        <f t="shared" si="21"/>
        <v>369</v>
      </c>
      <c r="AV261" s="370">
        <f t="shared" si="22"/>
        <v>0</v>
      </c>
    </row>
    <row r="262" spans="1:48" ht="17.100000000000001" customHeight="1" x14ac:dyDescent="0.4">
      <c r="A262" s="208">
        <v>258</v>
      </c>
      <c r="B262" s="209" t="s">
        <v>963</v>
      </c>
      <c r="C262" s="210" t="s">
        <v>527</v>
      </c>
      <c r="D262" s="210" t="s">
        <v>673</v>
      </c>
      <c r="E262" s="210" t="s">
        <v>40</v>
      </c>
      <c r="F262" s="224">
        <v>4</v>
      </c>
      <c r="G262" s="212">
        <v>33</v>
      </c>
      <c r="H262" s="213"/>
      <c r="I262" s="214"/>
      <c r="J262" s="215">
        <v>33</v>
      </c>
      <c r="K262" s="213"/>
      <c r="L262" s="214"/>
      <c r="M262" s="215">
        <v>31</v>
      </c>
      <c r="N262" s="213"/>
      <c r="O262" s="214"/>
      <c r="P262" s="215">
        <v>33</v>
      </c>
      <c r="Q262" s="213"/>
      <c r="R262" s="214"/>
      <c r="S262" s="215">
        <v>32</v>
      </c>
      <c r="T262" s="216"/>
      <c r="U262" s="214"/>
      <c r="V262" s="215">
        <v>32</v>
      </c>
      <c r="W262" s="216"/>
      <c r="X262" s="214"/>
      <c r="Y262" s="217"/>
      <c r="Z262" s="218">
        <v>31</v>
      </c>
      <c r="AA262" s="214"/>
      <c r="AB262" s="217"/>
      <c r="AC262" s="218">
        <v>32</v>
      </c>
      <c r="AD262" s="214"/>
      <c r="AE262" s="217"/>
      <c r="AF262" s="218">
        <v>32</v>
      </c>
      <c r="AG262" s="214"/>
      <c r="AH262" s="215">
        <v>30</v>
      </c>
      <c r="AI262" s="216"/>
      <c r="AJ262" s="214"/>
      <c r="AK262" s="215">
        <v>32</v>
      </c>
      <c r="AL262" s="216"/>
      <c r="AM262" s="214"/>
      <c r="AN262" s="215">
        <v>31</v>
      </c>
      <c r="AO262" s="216"/>
      <c r="AP262" s="219"/>
      <c r="AQ262" s="220">
        <f t="shared" si="25"/>
        <v>287</v>
      </c>
      <c r="AR262" s="221">
        <f t="shared" si="26"/>
        <v>95</v>
      </c>
      <c r="AS262" s="222">
        <f t="shared" si="27"/>
        <v>0</v>
      </c>
      <c r="AT262" s="46">
        <f t="shared" si="28"/>
        <v>382</v>
      </c>
      <c r="AU262" s="369">
        <f t="shared" ref="AU262:AU267" si="29">SUM(G262:AP262)</f>
        <v>382</v>
      </c>
      <c r="AV262" s="370">
        <f t="shared" ref="AV262:AV267" si="30">AT262-AU262</f>
        <v>0</v>
      </c>
    </row>
    <row r="263" spans="1:48" ht="17.100000000000001" customHeight="1" x14ac:dyDescent="0.4">
      <c r="A263" s="223">
        <v>259</v>
      </c>
      <c r="B263" s="209" t="s">
        <v>964</v>
      </c>
      <c r="C263" s="210" t="s">
        <v>528</v>
      </c>
      <c r="D263" s="210" t="s">
        <v>674</v>
      </c>
      <c r="E263" s="210" t="s">
        <v>40</v>
      </c>
      <c r="F263" s="224">
        <v>9</v>
      </c>
      <c r="G263" s="212">
        <v>336</v>
      </c>
      <c r="H263" s="213"/>
      <c r="I263" s="214"/>
      <c r="J263" s="215">
        <v>335</v>
      </c>
      <c r="K263" s="213"/>
      <c r="L263" s="214"/>
      <c r="M263" s="215">
        <v>313</v>
      </c>
      <c r="N263" s="213"/>
      <c r="O263" s="214"/>
      <c r="P263" s="215">
        <v>319</v>
      </c>
      <c r="Q263" s="213"/>
      <c r="R263" s="214"/>
      <c r="S263" s="215">
        <v>336</v>
      </c>
      <c r="T263" s="216"/>
      <c r="U263" s="214"/>
      <c r="V263" s="215">
        <v>326</v>
      </c>
      <c r="W263" s="216"/>
      <c r="X263" s="214"/>
      <c r="Y263" s="217"/>
      <c r="Z263" s="218">
        <v>311</v>
      </c>
      <c r="AA263" s="214"/>
      <c r="AB263" s="217"/>
      <c r="AC263" s="218">
        <v>318</v>
      </c>
      <c r="AD263" s="214"/>
      <c r="AE263" s="217"/>
      <c r="AF263" s="218">
        <v>319</v>
      </c>
      <c r="AG263" s="214"/>
      <c r="AH263" s="215">
        <v>329</v>
      </c>
      <c r="AI263" s="216"/>
      <c r="AJ263" s="214"/>
      <c r="AK263" s="215">
        <v>328</v>
      </c>
      <c r="AL263" s="216"/>
      <c r="AM263" s="214"/>
      <c r="AN263" s="215">
        <v>328</v>
      </c>
      <c r="AO263" s="216"/>
      <c r="AP263" s="219"/>
      <c r="AQ263" s="220">
        <f t="shared" si="25"/>
        <v>2950</v>
      </c>
      <c r="AR263" s="221">
        <f t="shared" si="26"/>
        <v>948</v>
      </c>
      <c r="AS263" s="222">
        <f t="shared" si="27"/>
        <v>0</v>
      </c>
      <c r="AT263" s="46">
        <f t="shared" si="28"/>
        <v>3898</v>
      </c>
      <c r="AU263" s="369">
        <f t="shared" si="29"/>
        <v>3898</v>
      </c>
      <c r="AV263" s="370">
        <f t="shared" si="30"/>
        <v>0</v>
      </c>
    </row>
    <row r="264" spans="1:48" ht="17.100000000000001" customHeight="1" x14ac:dyDescent="0.4">
      <c r="A264" s="223">
        <v>260</v>
      </c>
      <c r="B264" s="209" t="s">
        <v>965</v>
      </c>
      <c r="C264" s="210" t="s">
        <v>529</v>
      </c>
      <c r="D264" s="210" t="s">
        <v>675</v>
      </c>
      <c r="E264" s="210" t="s">
        <v>40</v>
      </c>
      <c r="F264" s="224">
        <v>6</v>
      </c>
      <c r="G264" s="212">
        <v>319</v>
      </c>
      <c r="H264" s="213"/>
      <c r="I264" s="214"/>
      <c r="J264" s="215">
        <v>28</v>
      </c>
      <c r="K264" s="213"/>
      <c r="L264" s="214"/>
      <c r="M264" s="215">
        <v>26</v>
      </c>
      <c r="N264" s="213"/>
      <c r="O264" s="214"/>
      <c r="P264" s="215">
        <v>28</v>
      </c>
      <c r="Q264" s="213"/>
      <c r="R264" s="214"/>
      <c r="S264" s="215">
        <v>27</v>
      </c>
      <c r="T264" s="216"/>
      <c r="U264" s="214"/>
      <c r="V264" s="215">
        <v>28</v>
      </c>
      <c r="W264" s="216"/>
      <c r="X264" s="214"/>
      <c r="Y264" s="217"/>
      <c r="Z264" s="218">
        <v>26</v>
      </c>
      <c r="AA264" s="214"/>
      <c r="AB264" s="217"/>
      <c r="AC264" s="218">
        <v>28</v>
      </c>
      <c r="AD264" s="214"/>
      <c r="AE264" s="217"/>
      <c r="AF264" s="218">
        <v>27</v>
      </c>
      <c r="AG264" s="214"/>
      <c r="AH264" s="215">
        <v>27</v>
      </c>
      <c r="AI264" s="216"/>
      <c r="AJ264" s="214"/>
      <c r="AK264" s="215">
        <v>28</v>
      </c>
      <c r="AL264" s="216"/>
      <c r="AM264" s="214"/>
      <c r="AN264" s="215">
        <v>27</v>
      </c>
      <c r="AO264" s="216"/>
      <c r="AP264" s="219"/>
      <c r="AQ264" s="220">
        <f t="shared" ref="AQ264:AQ267" si="31">G264+J264+M264+P264+S264+V264+Y264+AB264+AE264+AH264+AK264+AN264</f>
        <v>538</v>
      </c>
      <c r="AR264" s="221">
        <f t="shared" ref="AR264:AR267" si="32">H264+K264+N264+Q264+T264+W264+Z264+AC264+AF264+AI264+AL264+AO264</f>
        <v>81</v>
      </c>
      <c r="AS264" s="222">
        <f t="shared" ref="AS264:AS267" si="33">I264+L264+O264+R264+U264+X264+AA264+AD264+AG264+AJ264+AM264+AP264</f>
        <v>0</v>
      </c>
      <c r="AT264" s="46">
        <f t="shared" ref="AT264:AT267" si="34">SUM(AQ264:AS264)</f>
        <v>619</v>
      </c>
      <c r="AU264" s="369">
        <f t="shared" si="29"/>
        <v>619</v>
      </c>
      <c r="AV264" s="370">
        <f t="shared" si="30"/>
        <v>0</v>
      </c>
    </row>
    <row r="265" spans="1:48" ht="17.100000000000001" customHeight="1" x14ac:dyDescent="0.4">
      <c r="A265" s="208">
        <v>261</v>
      </c>
      <c r="B265" s="209" t="s">
        <v>966</v>
      </c>
      <c r="C265" s="210" t="s">
        <v>530</v>
      </c>
      <c r="D265" s="210" t="s">
        <v>676</v>
      </c>
      <c r="E265" s="210" t="s">
        <v>40</v>
      </c>
      <c r="F265" s="224">
        <v>2</v>
      </c>
      <c r="G265" s="212">
        <v>25</v>
      </c>
      <c r="H265" s="213"/>
      <c r="I265" s="214"/>
      <c r="J265" s="215">
        <v>25</v>
      </c>
      <c r="K265" s="213"/>
      <c r="L265" s="214"/>
      <c r="M265" s="215">
        <v>23</v>
      </c>
      <c r="N265" s="213"/>
      <c r="O265" s="214"/>
      <c r="P265" s="215">
        <v>25</v>
      </c>
      <c r="Q265" s="213"/>
      <c r="R265" s="214"/>
      <c r="S265" s="215">
        <v>24</v>
      </c>
      <c r="T265" s="216"/>
      <c r="U265" s="214"/>
      <c r="V265" s="215">
        <v>25</v>
      </c>
      <c r="W265" s="216"/>
      <c r="X265" s="214"/>
      <c r="Y265" s="217"/>
      <c r="Z265" s="218">
        <v>24</v>
      </c>
      <c r="AA265" s="214"/>
      <c r="AB265" s="217"/>
      <c r="AC265" s="218">
        <v>25</v>
      </c>
      <c r="AD265" s="214"/>
      <c r="AE265" s="217"/>
      <c r="AF265" s="218">
        <v>25</v>
      </c>
      <c r="AG265" s="214"/>
      <c r="AH265" s="215">
        <v>23</v>
      </c>
      <c r="AI265" s="216"/>
      <c r="AJ265" s="214"/>
      <c r="AK265" s="215">
        <v>24</v>
      </c>
      <c r="AL265" s="216"/>
      <c r="AM265" s="214"/>
      <c r="AN265" s="215">
        <v>24</v>
      </c>
      <c r="AO265" s="216"/>
      <c r="AP265" s="219"/>
      <c r="AQ265" s="220">
        <f t="shared" si="31"/>
        <v>218</v>
      </c>
      <c r="AR265" s="221">
        <f t="shared" si="32"/>
        <v>74</v>
      </c>
      <c r="AS265" s="222">
        <f t="shared" si="33"/>
        <v>0</v>
      </c>
      <c r="AT265" s="46">
        <f t="shared" si="34"/>
        <v>292</v>
      </c>
      <c r="AU265" s="369">
        <f t="shared" si="29"/>
        <v>292</v>
      </c>
      <c r="AV265" s="370">
        <f t="shared" si="30"/>
        <v>0</v>
      </c>
    </row>
    <row r="266" spans="1:48" ht="17.100000000000001" customHeight="1" x14ac:dyDescent="0.4">
      <c r="A266" s="223">
        <v>262</v>
      </c>
      <c r="B266" s="209" t="s">
        <v>967</v>
      </c>
      <c r="C266" s="210" t="s">
        <v>531</v>
      </c>
      <c r="D266" s="210" t="s">
        <v>677</v>
      </c>
      <c r="E266" s="210" t="s">
        <v>40</v>
      </c>
      <c r="F266" s="224">
        <v>17</v>
      </c>
      <c r="G266" s="212">
        <v>1235</v>
      </c>
      <c r="H266" s="213"/>
      <c r="I266" s="214"/>
      <c r="J266" s="215">
        <v>1228</v>
      </c>
      <c r="K266" s="213"/>
      <c r="L266" s="214"/>
      <c r="M266" s="215">
        <v>1183</v>
      </c>
      <c r="N266" s="213"/>
      <c r="O266" s="214"/>
      <c r="P266" s="215">
        <v>1303</v>
      </c>
      <c r="Q266" s="213"/>
      <c r="R266" s="214"/>
      <c r="S266" s="215">
        <v>1292</v>
      </c>
      <c r="T266" s="216"/>
      <c r="U266" s="214"/>
      <c r="V266" s="215">
        <v>1539</v>
      </c>
      <c r="W266" s="216"/>
      <c r="X266" s="214"/>
      <c r="Y266" s="217"/>
      <c r="Z266" s="218">
        <v>1423</v>
      </c>
      <c r="AA266" s="214"/>
      <c r="AB266" s="217"/>
      <c r="AC266" s="218">
        <v>1626</v>
      </c>
      <c r="AD266" s="214"/>
      <c r="AE266" s="217"/>
      <c r="AF266" s="218">
        <v>1728</v>
      </c>
      <c r="AG266" s="214"/>
      <c r="AH266" s="215">
        <v>2021</v>
      </c>
      <c r="AI266" s="216"/>
      <c r="AJ266" s="214"/>
      <c r="AK266" s="215">
        <v>1344</v>
      </c>
      <c r="AL266" s="216"/>
      <c r="AM266" s="214"/>
      <c r="AN266" s="215">
        <v>1299</v>
      </c>
      <c r="AO266" s="216"/>
      <c r="AP266" s="219"/>
      <c r="AQ266" s="220">
        <f t="shared" si="31"/>
        <v>12444</v>
      </c>
      <c r="AR266" s="221">
        <f t="shared" si="32"/>
        <v>4777</v>
      </c>
      <c r="AS266" s="222">
        <f t="shared" si="33"/>
        <v>0</v>
      </c>
      <c r="AT266" s="46">
        <f t="shared" si="34"/>
        <v>17221</v>
      </c>
      <c r="AU266" s="369">
        <f t="shared" si="29"/>
        <v>17221</v>
      </c>
      <c r="AV266" s="370">
        <f t="shared" si="30"/>
        <v>0</v>
      </c>
    </row>
    <row r="267" spans="1:48" ht="17.100000000000001" customHeight="1" thickBot="1" x14ac:dyDescent="0.45">
      <c r="A267" s="284">
        <v>263</v>
      </c>
      <c r="B267" s="270" t="s">
        <v>968</v>
      </c>
      <c r="C267" s="271" t="s">
        <v>532</v>
      </c>
      <c r="D267" s="271" t="s">
        <v>678</v>
      </c>
      <c r="E267" s="271" t="s">
        <v>40</v>
      </c>
      <c r="F267" s="272">
        <v>2</v>
      </c>
      <c r="G267" s="273">
        <v>9</v>
      </c>
      <c r="H267" s="285"/>
      <c r="I267" s="286"/>
      <c r="J267" s="275">
        <v>9</v>
      </c>
      <c r="K267" s="285"/>
      <c r="L267" s="286"/>
      <c r="M267" s="275">
        <v>8</v>
      </c>
      <c r="N267" s="285"/>
      <c r="O267" s="286"/>
      <c r="P267" s="275">
        <v>9</v>
      </c>
      <c r="Q267" s="285"/>
      <c r="R267" s="286"/>
      <c r="S267" s="275">
        <v>9</v>
      </c>
      <c r="T267" s="291"/>
      <c r="U267" s="286"/>
      <c r="V267" s="275">
        <v>9</v>
      </c>
      <c r="W267" s="291"/>
      <c r="X267" s="286"/>
      <c r="Y267" s="292"/>
      <c r="Z267" s="274">
        <v>8</v>
      </c>
      <c r="AA267" s="286"/>
      <c r="AB267" s="292"/>
      <c r="AC267" s="274">
        <v>11</v>
      </c>
      <c r="AD267" s="286"/>
      <c r="AE267" s="292"/>
      <c r="AF267" s="274">
        <v>33</v>
      </c>
      <c r="AG267" s="286"/>
      <c r="AH267" s="275">
        <v>162</v>
      </c>
      <c r="AI267" s="291"/>
      <c r="AJ267" s="286"/>
      <c r="AK267" s="275">
        <v>22</v>
      </c>
      <c r="AL267" s="291"/>
      <c r="AM267" s="286"/>
      <c r="AN267" s="275">
        <v>8</v>
      </c>
      <c r="AO267" s="291"/>
      <c r="AP267" s="287"/>
      <c r="AQ267" s="277">
        <f t="shared" si="31"/>
        <v>245</v>
      </c>
      <c r="AR267" s="278">
        <f t="shared" si="32"/>
        <v>52</v>
      </c>
      <c r="AS267" s="279">
        <f t="shared" si="33"/>
        <v>0</v>
      </c>
      <c r="AT267" s="46">
        <f t="shared" si="34"/>
        <v>297</v>
      </c>
      <c r="AU267" s="369">
        <f t="shared" si="29"/>
        <v>297</v>
      </c>
      <c r="AV267" s="370">
        <f t="shared" si="30"/>
        <v>0</v>
      </c>
    </row>
    <row r="268" spans="1:48" x14ac:dyDescent="0.4">
      <c r="AU268" s="369">
        <f t="shared" ref="AU268:AU331" si="35">SUM(G268:AP268)</f>
        <v>0</v>
      </c>
      <c r="AV268" s="370">
        <f t="shared" ref="AV268:AV331" si="36">AT268-AU268</f>
        <v>0</v>
      </c>
    </row>
    <row r="269" spans="1:48" ht="22.5" customHeight="1" thickBot="1" x14ac:dyDescent="0.45">
      <c r="A269" s="207" t="s">
        <v>686</v>
      </c>
      <c r="AQ269" s="386" t="s">
        <v>59</v>
      </c>
      <c r="AR269" s="386"/>
      <c r="AS269" s="386"/>
      <c r="AU269" s="369">
        <f t="shared" si="35"/>
        <v>0</v>
      </c>
      <c r="AV269" s="370">
        <f t="shared" si="36"/>
        <v>0</v>
      </c>
    </row>
    <row r="270" spans="1:48" ht="14.25" customHeight="1" x14ac:dyDescent="0.4">
      <c r="A270" s="380" t="s">
        <v>60</v>
      </c>
      <c r="B270" s="380" t="s">
        <v>707</v>
      </c>
      <c r="C270" s="382" t="s">
        <v>61</v>
      </c>
      <c r="D270" s="382" t="s">
        <v>62</v>
      </c>
      <c r="E270" s="384" t="s">
        <v>681</v>
      </c>
      <c r="F270" s="378" t="s">
        <v>80</v>
      </c>
      <c r="G270" s="372" t="s">
        <v>63</v>
      </c>
      <c r="H270" s="373"/>
      <c r="I270" s="374"/>
      <c r="J270" s="375" t="s">
        <v>64</v>
      </c>
      <c r="K270" s="376"/>
      <c r="L270" s="377"/>
      <c r="M270" s="372" t="s">
        <v>65</v>
      </c>
      <c r="N270" s="373"/>
      <c r="O270" s="374"/>
      <c r="P270" s="375" t="s">
        <v>66</v>
      </c>
      <c r="Q270" s="376"/>
      <c r="R270" s="377"/>
      <c r="S270" s="372" t="s">
        <v>67</v>
      </c>
      <c r="T270" s="373"/>
      <c r="U270" s="374"/>
      <c r="V270" s="375" t="s">
        <v>68</v>
      </c>
      <c r="W270" s="376"/>
      <c r="X270" s="377"/>
      <c r="Y270" s="372" t="s">
        <v>69</v>
      </c>
      <c r="Z270" s="373"/>
      <c r="AA270" s="374"/>
      <c r="AB270" s="375" t="s">
        <v>70</v>
      </c>
      <c r="AC270" s="376"/>
      <c r="AD270" s="377"/>
      <c r="AE270" s="372" t="s">
        <v>71</v>
      </c>
      <c r="AF270" s="373"/>
      <c r="AG270" s="374"/>
      <c r="AH270" s="375" t="s">
        <v>72</v>
      </c>
      <c r="AI270" s="376"/>
      <c r="AJ270" s="377"/>
      <c r="AK270" s="372" t="s">
        <v>73</v>
      </c>
      <c r="AL270" s="373"/>
      <c r="AM270" s="374"/>
      <c r="AN270" s="375" t="s">
        <v>74</v>
      </c>
      <c r="AO270" s="376"/>
      <c r="AP270" s="376"/>
      <c r="AQ270" s="387" t="s">
        <v>75</v>
      </c>
      <c r="AR270" s="388"/>
      <c r="AS270" s="389"/>
      <c r="AU270" s="369">
        <f t="shared" si="35"/>
        <v>0</v>
      </c>
      <c r="AV270" s="370">
        <f t="shared" si="36"/>
        <v>0</v>
      </c>
    </row>
    <row r="271" spans="1:48" ht="29.25" thickBot="1" x14ac:dyDescent="0.45">
      <c r="A271" s="381"/>
      <c r="B271" s="381"/>
      <c r="C271" s="383"/>
      <c r="D271" s="383"/>
      <c r="E271" s="385"/>
      <c r="F271" s="379"/>
      <c r="G271" s="38" t="s">
        <v>76</v>
      </c>
      <c r="H271" s="39" t="s">
        <v>77</v>
      </c>
      <c r="I271" s="40" t="s">
        <v>78</v>
      </c>
      <c r="J271" s="41" t="s">
        <v>76</v>
      </c>
      <c r="K271" s="39" t="s">
        <v>77</v>
      </c>
      <c r="L271" s="40" t="s">
        <v>78</v>
      </c>
      <c r="M271" s="41" t="s">
        <v>76</v>
      </c>
      <c r="N271" s="39" t="s">
        <v>77</v>
      </c>
      <c r="O271" s="40" t="s">
        <v>78</v>
      </c>
      <c r="P271" s="41" t="s">
        <v>76</v>
      </c>
      <c r="Q271" s="39" t="s">
        <v>77</v>
      </c>
      <c r="R271" s="40" t="s">
        <v>78</v>
      </c>
      <c r="S271" s="41" t="s">
        <v>76</v>
      </c>
      <c r="T271" s="39" t="s">
        <v>77</v>
      </c>
      <c r="U271" s="40" t="s">
        <v>78</v>
      </c>
      <c r="V271" s="41" t="s">
        <v>76</v>
      </c>
      <c r="W271" s="39" t="s">
        <v>77</v>
      </c>
      <c r="X271" s="40" t="s">
        <v>78</v>
      </c>
      <c r="Y271" s="41" t="s">
        <v>76</v>
      </c>
      <c r="Z271" s="39" t="s">
        <v>77</v>
      </c>
      <c r="AA271" s="40" t="s">
        <v>78</v>
      </c>
      <c r="AB271" s="41" t="s">
        <v>76</v>
      </c>
      <c r="AC271" s="39" t="s">
        <v>77</v>
      </c>
      <c r="AD271" s="40" t="s">
        <v>78</v>
      </c>
      <c r="AE271" s="41" t="s">
        <v>76</v>
      </c>
      <c r="AF271" s="39" t="s">
        <v>77</v>
      </c>
      <c r="AG271" s="40" t="s">
        <v>78</v>
      </c>
      <c r="AH271" s="41" t="s">
        <v>76</v>
      </c>
      <c r="AI271" s="39" t="s">
        <v>77</v>
      </c>
      <c r="AJ271" s="40" t="s">
        <v>78</v>
      </c>
      <c r="AK271" s="41" t="s">
        <v>76</v>
      </c>
      <c r="AL271" s="39" t="s">
        <v>77</v>
      </c>
      <c r="AM271" s="40" t="s">
        <v>78</v>
      </c>
      <c r="AN271" s="41" t="s">
        <v>76</v>
      </c>
      <c r="AO271" s="39" t="s">
        <v>77</v>
      </c>
      <c r="AP271" s="42" t="s">
        <v>78</v>
      </c>
      <c r="AQ271" s="43" t="s">
        <v>76</v>
      </c>
      <c r="AR271" s="44" t="s">
        <v>77</v>
      </c>
      <c r="AS271" s="45" t="s">
        <v>78</v>
      </c>
      <c r="AU271" s="369">
        <f t="shared" si="35"/>
        <v>0</v>
      </c>
      <c r="AV271" s="370">
        <f t="shared" si="36"/>
        <v>0</v>
      </c>
    </row>
    <row r="272" spans="1:48" ht="17.100000000000001" customHeight="1" x14ac:dyDescent="0.4">
      <c r="A272" s="280">
        <v>1</v>
      </c>
      <c r="B272" s="260" t="s">
        <v>1045</v>
      </c>
      <c r="C272" s="261" t="s">
        <v>50</v>
      </c>
      <c r="D272" s="261" t="s">
        <v>51</v>
      </c>
      <c r="E272" s="261" t="s">
        <v>1123</v>
      </c>
      <c r="F272" s="262">
        <v>5</v>
      </c>
      <c r="G272" s="263">
        <v>8</v>
      </c>
      <c r="H272" s="264">
        <v>6</v>
      </c>
      <c r="I272" s="282"/>
      <c r="J272" s="265">
        <v>8</v>
      </c>
      <c r="K272" s="264">
        <v>8</v>
      </c>
      <c r="L272" s="282"/>
      <c r="M272" s="265">
        <v>8</v>
      </c>
      <c r="N272" s="264">
        <v>5</v>
      </c>
      <c r="O272" s="282"/>
      <c r="P272" s="265">
        <v>8</v>
      </c>
      <c r="Q272" s="264">
        <v>3</v>
      </c>
      <c r="R272" s="282"/>
      <c r="S272" s="265">
        <v>5</v>
      </c>
      <c r="T272" s="264">
        <v>0</v>
      </c>
      <c r="U272" s="282"/>
      <c r="V272" s="265">
        <v>5</v>
      </c>
      <c r="W272" s="264">
        <v>0</v>
      </c>
      <c r="X272" s="282"/>
      <c r="Y272" s="265">
        <v>7</v>
      </c>
      <c r="Z272" s="264">
        <v>0</v>
      </c>
      <c r="AA272" s="282"/>
      <c r="AB272" s="265">
        <v>8</v>
      </c>
      <c r="AC272" s="264">
        <v>1</v>
      </c>
      <c r="AD272" s="282"/>
      <c r="AE272" s="265">
        <v>8</v>
      </c>
      <c r="AF272" s="264">
        <v>1</v>
      </c>
      <c r="AG272" s="282"/>
      <c r="AH272" s="265">
        <v>7</v>
      </c>
      <c r="AI272" s="264">
        <v>0</v>
      </c>
      <c r="AJ272" s="282"/>
      <c r="AK272" s="265">
        <v>5</v>
      </c>
      <c r="AL272" s="264">
        <v>0</v>
      </c>
      <c r="AM272" s="282"/>
      <c r="AN272" s="265">
        <v>8</v>
      </c>
      <c r="AO272" s="264">
        <v>2</v>
      </c>
      <c r="AP272" s="283"/>
      <c r="AQ272" s="267">
        <f t="shared" ref="AQ272:AQ273" si="37">G272+J272+M272+P272+S272+V272+Y272+AB272+AE272+AH272+AK272+AN272</f>
        <v>85</v>
      </c>
      <c r="AR272" s="268">
        <f t="shared" ref="AR272:AR273" si="38">H272+K272+N272+Q272+T272+W272+Z272+AC272+AF272+AI272+AL272+AO272</f>
        <v>26</v>
      </c>
      <c r="AS272" s="269">
        <f t="shared" ref="AS272:AS273" si="39">I272+L272+O272+R272+U272+X272+AA272+AD272+AG272+AJ272+AM272+AP272</f>
        <v>0</v>
      </c>
      <c r="AT272" s="46">
        <f t="shared" ref="AT272:AT273" si="40">SUM(AQ272:AS272)</f>
        <v>111</v>
      </c>
      <c r="AU272" s="369">
        <f t="shared" si="35"/>
        <v>111</v>
      </c>
      <c r="AV272" s="370">
        <f t="shared" si="36"/>
        <v>0</v>
      </c>
    </row>
    <row r="273" spans="1:48" ht="17.100000000000001" customHeight="1" x14ac:dyDescent="0.4">
      <c r="A273" s="223">
        <v>2</v>
      </c>
      <c r="B273" s="209" t="s">
        <v>1113</v>
      </c>
      <c r="C273" s="210" t="s">
        <v>47</v>
      </c>
      <c r="D273" s="210" t="s">
        <v>48</v>
      </c>
      <c r="E273" s="210" t="s">
        <v>1123</v>
      </c>
      <c r="F273" s="224">
        <v>5</v>
      </c>
      <c r="G273" s="212">
        <v>8</v>
      </c>
      <c r="H273" s="218">
        <v>6</v>
      </c>
      <c r="I273" s="214"/>
      <c r="J273" s="215">
        <v>8</v>
      </c>
      <c r="K273" s="218">
        <v>8</v>
      </c>
      <c r="L273" s="214"/>
      <c r="M273" s="215">
        <v>8</v>
      </c>
      <c r="N273" s="218">
        <v>5</v>
      </c>
      <c r="O273" s="214"/>
      <c r="P273" s="215">
        <v>8</v>
      </c>
      <c r="Q273" s="218">
        <v>3</v>
      </c>
      <c r="R273" s="214"/>
      <c r="S273" s="215">
        <v>8</v>
      </c>
      <c r="T273" s="218">
        <v>1</v>
      </c>
      <c r="U273" s="214"/>
      <c r="V273" s="215">
        <v>8</v>
      </c>
      <c r="W273" s="218">
        <v>1</v>
      </c>
      <c r="X273" s="214"/>
      <c r="Y273" s="215">
        <v>8</v>
      </c>
      <c r="Z273" s="218">
        <v>3</v>
      </c>
      <c r="AA273" s="214"/>
      <c r="AB273" s="215">
        <v>8</v>
      </c>
      <c r="AC273" s="218">
        <v>6</v>
      </c>
      <c r="AD273" s="214"/>
      <c r="AE273" s="215">
        <v>8</v>
      </c>
      <c r="AF273" s="218">
        <v>6</v>
      </c>
      <c r="AG273" s="214"/>
      <c r="AH273" s="215">
        <v>8</v>
      </c>
      <c r="AI273" s="218">
        <v>3</v>
      </c>
      <c r="AJ273" s="214"/>
      <c r="AK273" s="215">
        <v>8</v>
      </c>
      <c r="AL273" s="218">
        <v>0</v>
      </c>
      <c r="AM273" s="214"/>
      <c r="AN273" s="215">
        <v>8</v>
      </c>
      <c r="AO273" s="218">
        <v>2</v>
      </c>
      <c r="AP273" s="219"/>
      <c r="AQ273" s="220">
        <f t="shared" si="37"/>
        <v>96</v>
      </c>
      <c r="AR273" s="221">
        <f t="shared" si="38"/>
        <v>44</v>
      </c>
      <c r="AS273" s="222">
        <f t="shared" si="39"/>
        <v>0</v>
      </c>
      <c r="AT273" s="46">
        <f t="shared" si="40"/>
        <v>140</v>
      </c>
      <c r="AU273" s="369">
        <f t="shared" si="35"/>
        <v>140</v>
      </c>
      <c r="AV273" s="370">
        <f t="shared" si="36"/>
        <v>0</v>
      </c>
    </row>
    <row r="274" spans="1:48" ht="17.100000000000001" customHeight="1" x14ac:dyDescent="0.4">
      <c r="A274" s="223">
        <v>3</v>
      </c>
      <c r="B274" s="209" t="s">
        <v>1115</v>
      </c>
      <c r="C274" s="210" t="s">
        <v>412</v>
      </c>
      <c r="D274" s="210" t="s">
        <v>558</v>
      </c>
      <c r="E274" s="210" t="s">
        <v>83</v>
      </c>
      <c r="F274" s="224">
        <v>5</v>
      </c>
      <c r="G274" s="212">
        <v>8</v>
      </c>
      <c r="H274" s="218">
        <v>2</v>
      </c>
      <c r="I274" s="214"/>
      <c r="J274" s="215">
        <v>8</v>
      </c>
      <c r="K274" s="218">
        <v>3</v>
      </c>
      <c r="L274" s="214"/>
      <c r="M274" s="215">
        <v>8</v>
      </c>
      <c r="N274" s="218">
        <v>1</v>
      </c>
      <c r="O274" s="214"/>
      <c r="P274" s="215">
        <v>8</v>
      </c>
      <c r="Q274" s="218">
        <v>1</v>
      </c>
      <c r="R274" s="214"/>
      <c r="S274" s="215">
        <v>8</v>
      </c>
      <c r="T274" s="218">
        <v>0</v>
      </c>
      <c r="U274" s="214"/>
      <c r="V274" s="215">
        <v>8</v>
      </c>
      <c r="W274" s="218">
        <v>1</v>
      </c>
      <c r="X274" s="214"/>
      <c r="Y274" s="215">
        <v>8</v>
      </c>
      <c r="Z274" s="218">
        <v>0</v>
      </c>
      <c r="AA274" s="214"/>
      <c r="AB274" s="215">
        <v>8</v>
      </c>
      <c r="AC274" s="218">
        <v>0</v>
      </c>
      <c r="AD274" s="214"/>
      <c r="AE274" s="215">
        <v>8</v>
      </c>
      <c r="AF274" s="218">
        <v>1</v>
      </c>
      <c r="AG274" s="214"/>
      <c r="AH274" s="215">
        <v>8</v>
      </c>
      <c r="AI274" s="218">
        <v>0</v>
      </c>
      <c r="AJ274" s="214"/>
      <c r="AK274" s="215">
        <v>8</v>
      </c>
      <c r="AL274" s="218">
        <v>0</v>
      </c>
      <c r="AM274" s="214"/>
      <c r="AN274" s="215">
        <v>8</v>
      </c>
      <c r="AO274" s="218">
        <v>0</v>
      </c>
      <c r="AP274" s="219"/>
      <c r="AQ274" s="220">
        <f t="shared" ref="AQ274:AQ275" si="41">G274+J274+M274+P274+S274+V274+Y274+AB274+AE274+AH274+AK274+AN274</f>
        <v>96</v>
      </c>
      <c r="AR274" s="221">
        <f t="shared" ref="AR274:AR275" si="42">H274+K274+N274+Q274+T274+W274+Z274+AC274+AF274+AI274+AL274+AO274</f>
        <v>9</v>
      </c>
      <c r="AS274" s="222">
        <f t="shared" ref="AS274:AS275" si="43">I274+L274+O274+R274+U274+X274+AA274+AD274+AG274+AJ274+AM274+AP274</f>
        <v>0</v>
      </c>
      <c r="AT274" s="46">
        <f t="shared" ref="AT274:AT275" si="44">SUM(AQ274:AS274)</f>
        <v>105</v>
      </c>
      <c r="AU274" s="369">
        <f t="shared" si="35"/>
        <v>105</v>
      </c>
      <c r="AV274" s="370">
        <f t="shared" si="36"/>
        <v>0</v>
      </c>
    </row>
    <row r="275" spans="1:48" ht="17.100000000000001" customHeight="1" x14ac:dyDescent="0.4">
      <c r="A275" s="223">
        <v>4</v>
      </c>
      <c r="B275" s="209" t="s">
        <v>1116</v>
      </c>
      <c r="C275" s="210" t="s">
        <v>413</v>
      </c>
      <c r="D275" s="210" t="s">
        <v>559</v>
      </c>
      <c r="E275" s="210" t="s">
        <v>83</v>
      </c>
      <c r="F275" s="224">
        <v>5</v>
      </c>
      <c r="G275" s="212">
        <v>8</v>
      </c>
      <c r="H275" s="218">
        <v>12</v>
      </c>
      <c r="I275" s="214"/>
      <c r="J275" s="215">
        <v>8</v>
      </c>
      <c r="K275" s="218">
        <v>14</v>
      </c>
      <c r="L275" s="214"/>
      <c r="M275" s="215">
        <v>8</v>
      </c>
      <c r="N275" s="218">
        <v>11</v>
      </c>
      <c r="O275" s="214"/>
      <c r="P275" s="215">
        <v>8</v>
      </c>
      <c r="Q275" s="218">
        <v>12</v>
      </c>
      <c r="R275" s="214"/>
      <c r="S275" s="215">
        <v>8</v>
      </c>
      <c r="T275" s="218">
        <v>11</v>
      </c>
      <c r="U275" s="214"/>
      <c r="V275" s="215">
        <v>8</v>
      </c>
      <c r="W275" s="218">
        <v>12</v>
      </c>
      <c r="X275" s="214"/>
      <c r="Y275" s="215">
        <v>8</v>
      </c>
      <c r="Z275" s="218">
        <v>12</v>
      </c>
      <c r="AA275" s="214"/>
      <c r="AB275" s="215">
        <v>8</v>
      </c>
      <c r="AC275" s="218">
        <v>14</v>
      </c>
      <c r="AD275" s="214"/>
      <c r="AE275" s="215">
        <v>8</v>
      </c>
      <c r="AF275" s="218">
        <v>14</v>
      </c>
      <c r="AG275" s="214"/>
      <c r="AH275" s="215">
        <v>8</v>
      </c>
      <c r="AI275" s="218">
        <v>12</v>
      </c>
      <c r="AJ275" s="214"/>
      <c r="AK275" s="215">
        <v>8</v>
      </c>
      <c r="AL275" s="218">
        <v>11</v>
      </c>
      <c r="AM275" s="214"/>
      <c r="AN275" s="215">
        <v>8</v>
      </c>
      <c r="AO275" s="218">
        <v>10</v>
      </c>
      <c r="AP275" s="219"/>
      <c r="AQ275" s="220">
        <f t="shared" si="41"/>
        <v>96</v>
      </c>
      <c r="AR275" s="221">
        <f t="shared" si="42"/>
        <v>145</v>
      </c>
      <c r="AS275" s="222">
        <f t="shared" si="43"/>
        <v>0</v>
      </c>
      <c r="AT275" s="46">
        <f t="shared" si="44"/>
        <v>241</v>
      </c>
      <c r="AU275" s="369">
        <f t="shared" si="35"/>
        <v>241</v>
      </c>
      <c r="AV275" s="370">
        <f t="shared" si="36"/>
        <v>0</v>
      </c>
    </row>
    <row r="276" spans="1:48" ht="17.100000000000001" customHeight="1" x14ac:dyDescent="0.4">
      <c r="A276" s="223">
        <v>5</v>
      </c>
      <c r="B276" s="209" t="s">
        <v>1117</v>
      </c>
      <c r="C276" s="210" t="s">
        <v>414</v>
      </c>
      <c r="D276" s="210" t="s">
        <v>560</v>
      </c>
      <c r="E276" s="210" t="s">
        <v>83</v>
      </c>
      <c r="F276" s="224">
        <v>5</v>
      </c>
      <c r="G276" s="212">
        <v>8</v>
      </c>
      <c r="H276" s="218">
        <v>7</v>
      </c>
      <c r="I276" s="214"/>
      <c r="J276" s="215">
        <v>8</v>
      </c>
      <c r="K276" s="218">
        <v>9</v>
      </c>
      <c r="L276" s="214"/>
      <c r="M276" s="215">
        <v>8</v>
      </c>
      <c r="N276" s="218">
        <v>7</v>
      </c>
      <c r="O276" s="214"/>
      <c r="P276" s="215">
        <v>8</v>
      </c>
      <c r="Q276" s="218">
        <v>6</v>
      </c>
      <c r="R276" s="214"/>
      <c r="S276" s="215">
        <v>8</v>
      </c>
      <c r="T276" s="218">
        <v>0</v>
      </c>
      <c r="U276" s="214"/>
      <c r="V276" s="215">
        <v>8</v>
      </c>
      <c r="W276" s="218">
        <v>1</v>
      </c>
      <c r="X276" s="214"/>
      <c r="Y276" s="215">
        <v>8</v>
      </c>
      <c r="Z276" s="218">
        <v>2</v>
      </c>
      <c r="AA276" s="214"/>
      <c r="AB276" s="215">
        <v>8</v>
      </c>
      <c r="AC276" s="218">
        <v>3</v>
      </c>
      <c r="AD276" s="214"/>
      <c r="AE276" s="215">
        <v>8</v>
      </c>
      <c r="AF276" s="218">
        <v>3</v>
      </c>
      <c r="AG276" s="214"/>
      <c r="AH276" s="215">
        <v>8</v>
      </c>
      <c r="AI276" s="218">
        <v>2</v>
      </c>
      <c r="AJ276" s="214"/>
      <c r="AK276" s="215">
        <v>8</v>
      </c>
      <c r="AL276" s="218">
        <v>1</v>
      </c>
      <c r="AM276" s="214"/>
      <c r="AN276" s="215">
        <v>8</v>
      </c>
      <c r="AO276" s="218">
        <v>2</v>
      </c>
      <c r="AP276" s="219"/>
      <c r="AQ276" s="220">
        <f t="shared" ref="AQ276:AQ279" si="45">G276+J276+M276+P276+S276+V276+Y276+AB276+AE276+AH276+AK276+AN276</f>
        <v>96</v>
      </c>
      <c r="AR276" s="221">
        <f t="shared" ref="AR276:AR279" si="46">H276+K276+N276+Q276+T276+W276+Z276+AC276+AF276+AI276+AL276+AO276</f>
        <v>43</v>
      </c>
      <c r="AS276" s="222">
        <f t="shared" ref="AS276:AS279" si="47">I276+L276+O276+R276+U276+X276+AA276+AD276+AG276+AJ276+AM276+AP276</f>
        <v>0</v>
      </c>
      <c r="AT276" s="46">
        <f t="shared" ref="AT276:AT279" si="48">SUM(AQ276:AS276)</f>
        <v>139</v>
      </c>
      <c r="AU276" s="369">
        <f t="shared" si="35"/>
        <v>139</v>
      </c>
      <c r="AV276" s="370">
        <f t="shared" si="36"/>
        <v>0</v>
      </c>
    </row>
    <row r="277" spans="1:48" ht="17.100000000000001" customHeight="1" x14ac:dyDescent="0.4">
      <c r="A277" s="223">
        <v>6</v>
      </c>
      <c r="B277" s="209" t="s">
        <v>1118</v>
      </c>
      <c r="C277" s="210" t="s">
        <v>415</v>
      </c>
      <c r="D277" s="210" t="s">
        <v>561</v>
      </c>
      <c r="E277" s="210" t="s">
        <v>83</v>
      </c>
      <c r="F277" s="224">
        <v>5</v>
      </c>
      <c r="G277" s="212">
        <v>8</v>
      </c>
      <c r="H277" s="218">
        <v>13</v>
      </c>
      <c r="I277" s="214"/>
      <c r="J277" s="215">
        <v>8</v>
      </c>
      <c r="K277" s="218">
        <v>15</v>
      </c>
      <c r="L277" s="214"/>
      <c r="M277" s="215">
        <v>8</v>
      </c>
      <c r="N277" s="218">
        <v>11</v>
      </c>
      <c r="O277" s="214"/>
      <c r="P277" s="215">
        <v>8</v>
      </c>
      <c r="Q277" s="218">
        <v>12</v>
      </c>
      <c r="R277" s="214"/>
      <c r="S277" s="215">
        <v>8</v>
      </c>
      <c r="T277" s="218">
        <v>9</v>
      </c>
      <c r="U277" s="214"/>
      <c r="V277" s="215">
        <v>8</v>
      </c>
      <c r="W277" s="218">
        <v>10</v>
      </c>
      <c r="X277" s="214"/>
      <c r="Y277" s="215">
        <v>8</v>
      </c>
      <c r="Z277" s="218">
        <v>10</v>
      </c>
      <c r="AA277" s="214"/>
      <c r="AB277" s="215">
        <v>8</v>
      </c>
      <c r="AC277" s="218">
        <v>11</v>
      </c>
      <c r="AD277" s="214"/>
      <c r="AE277" s="215">
        <v>8</v>
      </c>
      <c r="AF277" s="218">
        <v>11</v>
      </c>
      <c r="AG277" s="214"/>
      <c r="AH277" s="215">
        <v>8</v>
      </c>
      <c r="AI277" s="218">
        <v>10</v>
      </c>
      <c r="AJ277" s="214"/>
      <c r="AK277" s="215">
        <v>8</v>
      </c>
      <c r="AL277" s="218">
        <v>11</v>
      </c>
      <c r="AM277" s="214"/>
      <c r="AN277" s="215">
        <v>8</v>
      </c>
      <c r="AO277" s="218">
        <v>10</v>
      </c>
      <c r="AP277" s="219"/>
      <c r="AQ277" s="220">
        <f t="shared" si="45"/>
        <v>96</v>
      </c>
      <c r="AR277" s="221">
        <f t="shared" si="46"/>
        <v>133</v>
      </c>
      <c r="AS277" s="222">
        <f t="shared" si="47"/>
        <v>0</v>
      </c>
      <c r="AT277" s="46">
        <f t="shared" si="48"/>
        <v>229</v>
      </c>
      <c r="AU277" s="369">
        <f t="shared" si="35"/>
        <v>229</v>
      </c>
      <c r="AV277" s="370">
        <f t="shared" si="36"/>
        <v>0</v>
      </c>
    </row>
    <row r="278" spans="1:48" ht="17.100000000000001" customHeight="1" x14ac:dyDescent="0.4">
      <c r="A278" s="223">
        <v>7</v>
      </c>
      <c r="B278" s="209" t="s">
        <v>1119</v>
      </c>
      <c r="C278" s="210" t="s">
        <v>416</v>
      </c>
      <c r="D278" s="210" t="s">
        <v>562</v>
      </c>
      <c r="E278" s="210" t="s">
        <v>83</v>
      </c>
      <c r="F278" s="224">
        <v>5</v>
      </c>
      <c r="G278" s="212">
        <v>8</v>
      </c>
      <c r="H278" s="218">
        <v>5</v>
      </c>
      <c r="I278" s="214"/>
      <c r="J278" s="215">
        <v>8</v>
      </c>
      <c r="K278" s="218">
        <v>8</v>
      </c>
      <c r="L278" s="214"/>
      <c r="M278" s="215">
        <v>8</v>
      </c>
      <c r="N278" s="218">
        <v>5</v>
      </c>
      <c r="O278" s="214"/>
      <c r="P278" s="215">
        <v>8</v>
      </c>
      <c r="Q278" s="218">
        <v>5</v>
      </c>
      <c r="R278" s="214"/>
      <c r="S278" s="215">
        <v>8</v>
      </c>
      <c r="T278" s="218">
        <v>0</v>
      </c>
      <c r="U278" s="214"/>
      <c r="V278" s="215">
        <v>8</v>
      </c>
      <c r="W278" s="218">
        <v>1</v>
      </c>
      <c r="X278" s="214"/>
      <c r="Y278" s="215">
        <v>8</v>
      </c>
      <c r="Z278" s="218">
        <v>3</v>
      </c>
      <c r="AA278" s="214"/>
      <c r="AB278" s="215">
        <v>8</v>
      </c>
      <c r="AC278" s="218">
        <v>4</v>
      </c>
      <c r="AD278" s="214"/>
      <c r="AE278" s="215">
        <v>8</v>
      </c>
      <c r="AF278" s="218">
        <v>4</v>
      </c>
      <c r="AG278" s="214"/>
      <c r="AH278" s="215">
        <v>8</v>
      </c>
      <c r="AI278" s="218">
        <v>3</v>
      </c>
      <c r="AJ278" s="214"/>
      <c r="AK278" s="215">
        <v>8</v>
      </c>
      <c r="AL278" s="218">
        <v>1</v>
      </c>
      <c r="AM278" s="214"/>
      <c r="AN278" s="215">
        <v>8</v>
      </c>
      <c r="AO278" s="218">
        <v>1</v>
      </c>
      <c r="AP278" s="219"/>
      <c r="AQ278" s="220">
        <f t="shared" si="45"/>
        <v>96</v>
      </c>
      <c r="AR278" s="221">
        <f t="shared" si="46"/>
        <v>40</v>
      </c>
      <c r="AS278" s="222">
        <f t="shared" si="47"/>
        <v>0</v>
      </c>
      <c r="AT278" s="46">
        <f t="shared" si="48"/>
        <v>136</v>
      </c>
      <c r="AU278" s="369">
        <f t="shared" si="35"/>
        <v>136</v>
      </c>
      <c r="AV278" s="370">
        <f t="shared" si="36"/>
        <v>0</v>
      </c>
    </row>
    <row r="279" spans="1:48" ht="17.100000000000001" customHeight="1" x14ac:dyDescent="0.4">
      <c r="A279" s="223">
        <v>8</v>
      </c>
      <c r="B279" s="209" t="s">
        <v>1120</v>
      </c>
      <c r="C279" s="210" t="s">
        <v>417</v>
      </c>
      <c r="D279" s="210" t="s">
        <v>563</v>
      </c>
      <c r="E279" s="210" t="s">
        <v>83</v>
      </c>
      <c r="F279" s="224">
        <v>5</v>
      </c>
      <c r="G279" s="212">
        <v>8</v>
      </c>
      <c r="H279" s="218">
        <v>19</v>
      </c>
      <c r="I279" s="214"/>
      <c r="J279" s="215">
        <v>8</v>
      </c>
      <c r="K279" s="218">
        <v>21</v>
      </c>
      <c r="L279" s="214"/>
      <c r="M279" s="215">
        <v>8</v>
      </c>
      <c r="N279" s="218">
        <v>18</v>
      </c>
      <c r="O279" s="214"/>
      <c r="P279" s="215">
        <v>8</v>
      </c>
      <c r="Q279" s="218">
        <v>17</v>
      </c>
      <c r="R279" s="214"/>
      <c r="S279" s="215">
        <v>8</v>
      </c>
      <c r="T279" s="218">
        <v>13</v>
      </c>
      <c r="U279" s="214"/>
      <c r="V279" s="215">
        <v>8</v>
      </c>
      <c r="W279" s="218">
        <v>14</v>
      </c>
      <c r="X279" s="214"/>
      <c r="Y279" s="215">
        <v>8</v>
      </c>
      <c r="Z279" s="218">
        <v>15</v>
      </c>
      <c r="AA279" s="214"/>
      <c r="AB279" s="215">
        <v>8</v>
      </c>
      <c r="AC279" s="218">
        <v>17</v>
      </c>
      <c r="AD279" s="214"/>
      <c r="AE279" s="215">
        <v>8</v>
      </c>
      <c r="AF279" s="218">
        <v>18</v>
      </c>
      <c r="AG279" s="214"/>
      <c r="AH279" s="215">
        <v>8</v>
      </c>
      <c r="AI279" s="218">
        <v>15</v>
      </c>
      <c r="AJ279" s="214"/>
      <c r="AK279" s="215">
        <v>8</v>
      </c>
      <c r="AL279" s="218">
        <v>13</v>
      </c>
      <c r="AM279" s="214"/>
      <c r="AN279" s="215">
        <v>8</v>
      </c>
      <c r="AO279" s="218">
        <v>13</v>
      </c>
      <c r="AP279" s="219"/>
      <c r="AQ279" s="220">
        <f t="shared" si="45"/>
        <v>96</v>
      </c>
      <c r="AR279" s="221">
        <f t="shared" si="46"/>
        <v>193</v>
      </c>
      <c r="AS279" s="222">
        <f t="shared" si="47"/>
        <v>0</v>
      </c>
      <c r="AT279" s="46">
        <f t="shared" si="48"/>
        <v>289</v>
      </c>
      <c r="AU279" s="369">
        <f t="shared" si="35"/>
        <v>289</v>
      </c>
      <c r="AV279" s="370">
        <f t="shared" si="36"/>
        <v>0</v>
      </c>
    </row>
    <row r="280" spans="1:48" ht="17.100000000000001" customHeight="1" thickBot="1" x14ac:dyDescent="0.45">
      <c r="A280" s="296">
        <v>9</v>
      </c>
      <c r="B280" s="321" t="s">
        <v>1121</v>
      </c>
      <c r="C280" s="322" t="s">
        <v>532</v>
      </c>
      <c r="D280" s="322" t="s">
        <v>678</v>
      </c>
      <c r="E280" s="322" t="s">
        <v>83</v>
      </c>
      <c r="F280" s="323">
        <v>5</v>
      </c>
      <c r="G280" s="324">
        <v>8</v>
      </c>
      <c r="H280" s="360">
        <v>6</v>
      </c>
      <c r="I280" s="325"/>
      <c r="J280" s="326">
        <v>8</v>
      </c>
      <c r="K280" s="360">
        <v>9</v>
      </c>
      <c r="L280" s="325"/>
      <c r="M280" s="326">
        <v>8</v>
      </c>
      <c r="N280" s="360">
        <v>7</v>
      </c>
      <c r="O280" s="325"/>
      <c r="P280" s="326">
        <v>8</v>
      </c>
      <c r="Q280" s="360">
        <v>6</v>
      </c>
      <c r="R280" s="325"/>
      <c r="S280" s="326">
        <v>8</v>
      </c>
      <c r="T280" s="360">
        <v>2</v>
      </c>
      <c r="U280" s="325"/>
      <c r="V280" s="326">
        <v>8</v>
      </c>
      <c r="W280" s="360">
        <v>4</v>
      </c>
      <c r="X280" s="325"/>
      <c r="Y280" s="326">
        <v>8</v>
      </c>
      <c r="Z280" s="360">
        <v>6</v>
      </c>
      <c r="AA280" s="325"/>
      <c r="AB280" s="326">
        <v>8</v>
      </c>
      <c r="AC280" s="360">
        <v>8</v>
      </c>
      <c r="AD280" s="325"/>
      <c r="AE280" s="326">
        <v>8</v>
      </c>
      <c r="AF280" s="360">
        <v>8</v>
      </c>
      <c r="AG280" s="325"/>
      <c r="AH280" s="326">
        <v>8</v>
      </c>
      <c r="AI280" s="360">
        <v>15</v>
      </c>
      <c r="AJ280" s="325"/>
      <c r="AK280" s="326">
        <v>8</v>
      </c>
      <c r="AL280" s="360">
        <v>14</v>
      </c>
      <c r="AM280" s="325"/>
      <c r="AN280" s="326">
        <v>8</v>
      </c>
      <c r="AO280" s="360">
        <v>11</v>
      </c>
      <c r="AP280" s="327"/>
      <c r="AQ280" s="328">
        <f t="shared" ref="AQ280" si="49">G280+J280+M280+P280+S280+V280+Y280+AB280+AE280+AH280+AK280+AN280</f>
        <v>96</v>
      </c>
      <c r="AR280" s="329">
        <f t="shared" ref="AR280" si="50">H280+K280+N280+Q280+T280+W280+Z280+AC280+AF280+AI280+AL280+AO280</f>
        <v>96</v>
      </c>
      <c r="AS280" s="330">
        <f t="shared" ref="AS280" si="51">I280+L280+O280+R280+U280+X280+AA280+AD280+AG280+AJ280+AM280+AP280</f>
        <v>0</v>
      </c>
      <c r="AT280" s="46">
        <f t="shared" ref="AT280" si="52">SUM(AQ280:AS280)</f>
        <v>192</v>
      </c>
      <c r="AU280" s="369">
        <f t="shared" si="35"/>
        <v>192</v>
      </c>
      <c r="AV280" s="370">
        <f t="shared" si="36"/>
        <v>0</v>
      </c>
    </row>
    <row r="281" spans="1:48" x14ac:dyDescent="0.4">
      <c r="AU281" s="369">
        <f t="shared" si="35"/>
        <v>0</v>
      </c>
      <c r="AV281" s="370">
        <f t="shared" si="36"/>
        <v>0</v>
      </c>
    </row>
    <row r="282" spans="1:48" ht="22.5" customHeight="1" thickBot="1" x14ac:dyDescent="0.45">
      <c r="A282" s="207" t="s">
        <v>684</v>
      </c>
      <c r="AQ282" s="386" t="s">
        <v>59</v>
      </c>
      <c r="AR282" s="386"/>
      <c r="AS282" s="386"/>
      <c r="AU282" s="369">
        <f t="shared" si="35"/>
        <v>0</v>
      </c>
      <c r="AV282" s="370">
        <f t="shared" si="36"/>
        <v>0</v>
      </c>
    </row>
    <row r="283" spans="1:48" ht="14.25" customHeight="1" x14ac:dyDescent="0.4">
      <c r="A283" s="380" t="s">
        <v>60</v>
      </c>
      <c r="B283" s="380" t="s">
        <v>707</v>
      </c>
      <c r="C283" s="382" t="s">
        <v>61</v>
      </c>
      <c r="D283" s="382" t="s">
        <v>62</v>
      </c>
      <c r="E283" s="384" t="s">
        <v>681</v>
      </c>
      <c r="F283" s="378" t="s">
        <v>80</v>
      </c>
      <c r="G283" s="372" t="s">
        <v>63</v>
      </c>
      <c r="H283" s="373"/>
      <c r="I283" s="374"/>
      <c r="J283" s="375" t="s">
        <v>64</v>
      </c>
      <c r="K283" s="376"/>
      <c r="L283" s="377"/>
      <c r="M283" s="372" t="s">
        <v>65</v>
      </c>
      <c r="N283" s="373"/>
      <c r="O283" s="374"/>
      <c r="P283" s="375" t="s">
        <v>66</v>
      </c>
      <c r="Q283" s="376"/>
      <c r="R283" s="377"/>
      <c r="S283" s="372" t="s">
        <v>67</v>
      </c>
      <c r="T283" s="373"/>
      <c r="U283" s="374"/>
      <c r="V283" s="375" t="s">
        <v>68</v>
      </c>
      <c r="W283" s="376"/>
      <c r="X283" s="377"/>
      <c r="Y283" s="372" t="s">
        <v>69</v>
      </c>
      <c r="Z283" s="373"/>
      <c r="AA283" s="374"/>
      <c r="AB283" s="375" t="s">
        <v>70</v>
      </c>
      <c r="AC283" s="376"/>
      <c r="AD283" s="377"/>
      <c r="AE283" s="372" t="s">
        <v>71</v>
      </c>
      <c r="AF283" s="373"/>
      <c r="AG283" s="374"/>
      <c r="AH283" s="375" t="s">
        <v>72</v>
      </c>
      <c r="AI283" s="376"/>
      <c r="AJ283" s="377"/>
      <c r="AK283" s="372" t="s">
        <v>73</v>
      </c>
      <c r="AL283" s="373"/>
      <c r="AM283" s="374"/>
      <c r="AN283" s="375" t="s">
        <v>74</v>
      </c>
      <c r="AO283" s="376"/>
      <c r="AP283" s="376"/>
      <c r="AQ283" s="387" t="s">
        <v>75</v>
      </c>
      <c r="AR283" s="388"/>
      <c r="AS283" s="389"/>
      <c r="AU283" s="369">
        <f t="shared" si="35"/>
        <v>0</v>
      </c>
      <c r="AV283" s="370">
        <f t="shared" si="36"/>
        <v>0</v>
      </c>
    </row>
    <row r="284" spans="1:48" ht="29.25" thickBot="1" x14ac:dyDescent="0.45">
      <c r="A284" s="381"/>
      <c r="B284" s="381"/>
      <c r="C284" s="383"/>
      <c r="D284" s="383"/>
      <c r="E284" s="385"/>
      <c r="F284" s="379"/>
      <c r="G284" s="38" t="s">
        <v>76</v>
      </c>
      <c r="H284" s="39" t="s">
        <v>77</v>
      </c>
      <c r="I284" s="40" t="s">
        <v>78</v>
      </c>
      <c r="J284" s="41" t="s">
        <v>76</v>
      </c>
      <c r="K284" s="39" t="s">
        <v>77</v>
      </c>
      <c r="L284" s="40" t="s">
        <v>78</v>
      </c>
      <c r="M284" s="41" t="s">
        <v>76</v>
      </c>
      <c r="N284" s="39" t="s">
        <v>77</v>
      </c>
      <c r="O284" s="40" t="s">
        <v>78</v>
      </c>
      <c r="P284" s="41" t="s">
        <v>76</v>
      </c>
      <c r="Q284" s="39" t="s">
        <v>77</v>
      </c>
      <c r="R284" s="40" t="s">
        <v>78</v>
      </c>
      <c r="S284" s="41" t="s">
        <v>76</v>
      </c>
      <c r="T284" s="39" t="s">
        <v>77</v>
      </c>
      <c r="U284" s="40" t="s">
        <v>78</v>
      </c>
      <c r="V284" s="41" t="s">
        <v>76</v>
      </c>
      <c r="W284" s="39" t="s">
        <v>77</v>
      </c>
      <c r="X284" s="40" t="s">
        <v>78</v>
      </c>
      <c r="Y284" s="41" t="s">
        <v>76</v>
      </c>
      <c r="Z284" s="39" t="s">
        <v>77</v>
      </c>
      <c r="AA284" s="40" t="s">
        <v>78</v>
      </c>
      <c r="AB284" s="41" t="s">
        <v>76</v>
      </c>
      <c r="AC284" s="39" t="s">
        <v>77</v>
      </c>
      <c r="AD284" s="40" t="s">
        <v>78</v>
      </c>
      <c r="AE284" s="41" t="s">
        <v>76</v>
      </c>
      <c r="AF284" s="39" t="s">
        <v>77</v>
      </c>
      <c r="AG284" s="40" t="s">
        <v>78</v>
      </c>
      <c r="AH284" s="41" t="s">
        <v>76</v>
      </c>
      <c r="AI284" s="39" t="s">
        <v>77</v>
      </c>
      <c r="AJ284" s="40" t="s">
        <v>78</v>
      </c>
      <c r="AK284" s="41" t="s">
        <v>76</v>
      </c>
      <c r="AL284" s="39" t="s">
        <v>77</v>
      </c>
      <c r="AM284" s="40" t="s">
        <v>78</v>
      </c>
      <c r="AN284" s="41" t="s">
        <v>76</v>
      </c>
      <c r="AO284" s="39" t="s">
        <v>77</v>
      </c>
      <c r="AP284" s="42" t="s">
        <v>78</v>
      </c>
      <c r="AQ284" s="43" t="s">
        <v>76</v>
      </c>
      <c r="AR284" s="44" t="s">
        <v>77</v>
      </c>
      <c r="AS284" s="45" t="s">
        <v>78</v>
      </c>
      <c r="AU284" s="369">
        <f t="shared" si="35"/>
        <v>0</v>
      </c>
      <c r="AV284" s="370">
        <f t="shared" si="36"/>
        <v>0</v>
      </c>
    </row>
    <row r="285" spans="1:48" ht="17.100000000000001" customHeight="1" x14ac:dyDescent="0.4">
      <c r="A285" s="259">
        <v>1</v>
      </c>
      <c r="B285" s="260" t="s">
        <v>969</v>
      </c>
      <c r="C285" s="261" t="s">
        <v>131</v>
      </c>
      <c r="D285" s="261" t="s">
        <v>236</v>
      </c>
      <c r="E285" s="261" t="s">
        <v>698</v>
      </c>
      <c r="F285" s="262">
        <v>30</v>
      </c>
      <c r="G285" s="263">
        <v>120</v>
      </c>
      <c r="H285" s="264">
        <v>180</v>
      </c>
      <c r="I285" s="262">
        <v>34</v>
      </c>
      <c r="J285" s="265">
        <v>120</v>
      </c>
      <c r="K285" s="264">
        <v>180</v>
      </c>
      <c r="L285" s="262">
        <v>44</v>
      </c>
      <c r="M285" s="265">
        <v>120</v>
      </c>
      <c r="N285" s="264">
        <v>180</v>
      </c>
      <c r="O285" s="262">
        <v>13</v>
      </c>
      <c r="P285" s="265">
        <v>120</v>
      </c>
      <c r="Q285" s="264">
        <v>180</v>
      </c>
      <c r="R285" s="262">
        <v>21</v>
      </c>
      <c r="S285" s="265">
        <v>120</v>
      </c>
      <c r="T285" s="264">
        <v>180</v>
      </c>
      <c r="U285" s="262">
        <v>5</v>
      </c>
      <c r="V285" s="265">
        <v>120</v>
      </c>
      <c r="W285" s="264">
        <v>180</v>
      </c>
      <c r="X285" s="262">
        <v>23</v>
      </c>
      <c r="Y285" s="265">
        <v>120</v>
      </c>
      <c r="Z285" s="264">
        <v>180</v>
      </c>
      <c r="AA285" s="262">
        <v>19</v>
      </c>
      <c r="AB285" s="265">
        <v>120</v>
      </c>
      <c r="AC285" s="264">
        <v>180</v>
      </c>
      <c r="AD285" s="262">
        <v>33</v>
      </c>
      <c r="AE285" s="265">
        <v>120</v>
      </c>
      <c r="AF285" s="264">
        <v>180</v>
      </c>
      <c r="AG285" s="262">
        <v>31</v>
      </c>
      <c r="AH285" s="265">
        <v>120</v>
      </c>
      <c r="AI285" s="264">
        <v>180</v>
      </c>
      <c r="AJ285" s="262">
        <v>12</v>
      </c>
      <c r="AK285" s="265">
        <v>120</v>
      </c>
      <c r="AL285" s="264">
        <v>180</v>
      </c>
      <c r="AM285" s="262">
        <v>5</v>
      </c>
      <c r="AN285" s="265">
        <v>120</v>
      </c>
      <c r="AO285" s="264">
        <v>180</v>
      </c>
      <c r="AP285" s="266">
        <v>9</v>
      </c>
      <c r="AQ285" s="267">
        <f t="shared" ref="AQ285:AQ348" si="53">G285+J285+M285+P285+S285+V285+Y285+AB285+AE285+AH285+AK285+AN285</f>
        <v>1440</v>
      </c>
      <c r="AR285" s="268">
        <f t="shared" ref="AR285:AR348" si="54">H285+K285+N285+Q285+T285+W285+Z285+AC285+AF285+AI285+AL285+AO285</f>
        <v>2160</v>
      </c>
      <c r="AS285" s="269">
        <f t="shared" ref="AS285:AS348" si="55">I285+L285+O285+R285+U285+X285+AA285+AD285+AG285+AJ285+AM285+AP285</f>
        <v>249</v>
      </c>
      <c r="AT285" s="46">
        <f t="shared" ref="AT285:AT348" si="56">SUM(AQ285:AS285)</f>
        <v>3849</v>
      </c>
      <c r="AU285" s="369">
        <f t="shared" si="35"/>
        <v>3849</v>
      </c>
      <c r="AV285" s="370">
        <f t="shared" si="36"/>
        <v>0</v>
      </c>
    </row>
    <row r="286" spans="1:48" ht="17.100000000000001" customHeight="1" x14ac:dyDescent="0.4">
      <c r="A286" s="208">
        <v>2</v>
      </c>
      <c r="B286" s="209" t="s">
        <v>970</v>
      </c>
      <c r="C286" s="210" t="s">
        <v>132</v>
      </c>
      <c r="D286" s="210" t="s">
        <v>237</v>
      </c>
      <c r="E286" s="210" t="s">
        <v>699</v>
      </c>
      <c r="F286" s="224">
        <v>40</v>
      </c>
      <c r="G286" s="212">
        <v>120</v>
      </c>
      <c r="H286" s="218">
        <v>180</v>
      </c>
      <c r="I286" s="224">
        <v>63</v>
      </c>
      <c r="J286" s="215">
        <v>120</v>
      </c>
      <c r="K286" s="218">
        <v>180</v>
      </c>
      <c r="L286" s="224">
        <v>66</v>
      </c>
      <c r="M286" s="215">
        <v>120</v>
      </c>
      <c r="N286" s="218">
        <v>180</v>
      </c>
      <c r="O286" s="224">
        <v>36</v>
      </c>
      <c r="P286" s="215">
        <v>120</v>
      </c>
      <c r="Q286" s="218">
        <v>180</v>
      </c>
      <c r="R286" s="224">
        <v>21</v>
      </c>
      <c r="S286" s="215">
        <v>120</v>
      </c>
      <c r="T286" s="218">
        <v>150</v>
      </c>
      <c r="U286" s="224">
        <v>0</v>
      </c>
      <c r="V286" s="215">
        <v>120</v>
      </c>
      <c r="W286" s="218">
        <v>160</v>
      </c>
      <c r="X286" s="224">
        <v>0</v>
      </c>
      <c r="Y286" s="215">
        <v>120</v>
      </c>
      <c r="Z286" s="218">
        <v>176</v>
      </c>
      <c r="AA286" s="224">
        <v>0</v>
      </c>
      <c r="AB286" s="215">
        <v>120</v>
      </c>
      <c r="AC286" s="218">
        <v>180</v>
      </c>
      <c r="AD286" s="224">
        <v>36</v>
      </c>
      <c r="AE286" s="215">
        <v>120</v>
      </c>
      <c r="AF286" s="218">
        <v>180</v>
      </c>
      <c r="AG286" s="224">
        <v>42</v>
      </c>
      <c r="AH286" s="215">
        <v>120</v>
      </c>
      <c r="AI286" s="218">
        <v>180</v>
      </c>
      <c r="AJ286" s="224">
        <v>24</v>
      </c>
      <c r="AK286" s="215">
        <v>120</v>
      </c>
      <c r="AL286" s="218">
        <v>180</v>
      </c>
      <c r="AM286" s="224">
        <v>14</v>
      </c>
      <c r="AN286" s="215">
        <v>120</v>
      </c>
      <c r="AO286" s="218">
        <v>180</v>
      </c>
      <c r="AP286" s="225">
        <v>36</v>
      </c>
      <c r="AQ286" s="220">
        <f t="shared" si="53"/>
        <v>1440</v>
      </c>
      <c r="AR286" s="221">
        <f t="shared" si="54"/>
        <v>2106</v>
      </c>
      <c r="AS286" s="222">
        <f t="shared" si="55"/>
        <v>338</v>
      </c>
      <c r="AT286" s="46">
        <f t="shared" si="56"/>
        <v>3884</v>
      </c>
      <c r="AU286" s="369">
        <f t="shared" si="35"/>
        <v>3884</v>
      </c>
      <c r="AV286" s="370">
        <f t="shared" si="36"/>
        <v>0</v>
      </c>
    </row>
    <row r="287" spans="1:48" ht="17.100000000000001" customHeight="1" x14ac:dyDescent="0.4">
      <c r="A287" s="223">
        <v>3</v>
      </c>
      <c r="B287" s="209" t="s">
        <v>971</v>
      </c>
      <c r="C287" s="210" t="s">
        <v>133</v>
      </c>
      <c r="D287" s="210" t="s">
        <v>238</v>
      </c>
      <c r="E287" s="210" t="s">
        <v>700</v>
      </c>
      <c r="F287" s="224">
        <v>10</v>
      </c>
      <c r="G287" s="212">
        <v>8</v>
      </c>
      <c r="H287" s="218">
        <v>0</v>
      </c>
      <c r="I287" s="224">
        <v>0</v>
      </c>
      <c r="J287" s="215">
        <v>8</v>
      </c>
      <c r="K287" s="218">
        <v>0</v>
      </c>
      <c r="L287" s="224">
        <v>0</v>
      </c>
      <c r="M287" s="215">
        <v>7</v>
      </c>
      <c r="N287" s="218">
        <v>0</v>
      </c>
      <c r="O287" s="224">
        <v>0</v>
      </c>
      <c r="P287" s="215">
        <v>8</v>
      </c>
      <c r="Q287" s="218">
        <v>0</v>
      </c>
      <c r="R287" s="224">
        <v>0</v>
      </c>
      <c r="S287" s="215">
        <v>7</v>
      </c>
      <c r="T287" s="218">
        <v>0</v>
      </c>
      <c r="U287" s="224">
        <v>0</v>
      </c>
      <c r="V287" s="215">
        <v>8</v>
      </c>
      <c r="W287" s="218">
        <v>0</v>
      </c>
      <c r="X287" s="224">
        <v>0</v>
      </c>
      <c r="Y287" s="215">
        <v>18</v>
      </c>
      <c r="Z287" s="218">
        <v>0</v>
      </c>
      <c r="AA287" s="224">
        <v>0</v>
      </c>
      <c r="AB287" s="215">
        <v>120</v>
      </c>
      <c r="AC287" s="218">
        <v>75</v>
      </c>
      <c r="AD287" s="224">
        <v>0</v>
      </c>
      <c r="AE287" s="215">
        <v>120</v>
      </c>
      <c r="AF287" s="218">
        <v>69</v>
      </c>
      <c r="AG287" s="224">
        <v>0</v>
      </c>
      <c r="AH287" s="215">
        <v>120</v>
      </c>
      <c r="AI287" s="218">
        <v>54</v>
      </c>
      <c r="AJ287" s="224">
        <v>0</v>
      </c>
      <c r="AK287" s="215">
        <v>120</v>
      </c>
      <c r="AL287" s="218">
        <v>66</v>
      </c>
      <c r="AM287" s="224">
        <v>0</v>
      </c>
      <c r="AN287" s="215">
        <v>120</v>
      </c>
      <c r="AO287" s="218">
        <v>65</v>
      </c>
      <c r="AP287" s="225">
        <v>0</v>
      </c>
      <c r="AQ287" s="220">
        <f t="shared" si="53"/>
        <v>664</v>
      </c>
      <c r="AR287" s="221">
        <f t="shared" si="54"/>
        <v>329</v>
      </c>
      <c r="AS287" s="222">
        <f t="shared" si="55"/>
        <v>0</v>
      </c>
      <c r="AT287" s="46">
        <f t="shared" si="56"/>
        <v>993</v>
      </c>
      <c r="AU287" s="369">
        <f t="shared" si="35"/>
        <v>993</v>
      </c>
      <c r="AV287" s="370">
        <f t="shared" si="36"/>
        <v>0</v>
      </c>
    </row>
    <row r="288" spans="1:48" s="47" customFormat="1" ht="17.100000000000001" customHeight="1" x14ac:dyDescent="0.4">
      <c r="A288" s="208">
        <v>4</v>
      </c>
      <c r="B288" s="226" t="s">
        <v>972</v>
      </c>
      <c r="C288" s="227" t="s">
        <v>134</v>
      </c>
      <c r="D288" s="227" t="s">
        <v>239</v>
      </c>
      <c r="E288" s="227" t="s">
        <v>700</v>
      </c>
      <c r="F288" s="228">
        <v>10</v>
      </c>
      <c r="G288" s="229">
        <v>16</v>
      </c>
      <c r="H288" s="230">
        <v>0</v>
      </c>
      <c r="I288" s="228">
        <v>0</v>
      </c>
      <c r="J288" s="231">
        <v>16</v>
      </c>
      <c r="K288" s="230">
        <v>0</v>
      </c>
      <c r="L288" s="228">
        <v>0</v>
      </c>
      <c r="M288" s="231">
        <v>15</v>
      </c>
      <c r="N288" s="230">
        <v>0</v>
      </c>
      <c r="O288" s="228">
        <v>0</v>
      </c>
      <c r="P288" s="231">
        <v>16</v>
      </c>
      <c r="Q288" s="230">
        <v>0</v>
      </c>
      <c r="R288" s="228">
        <v>0</v>
      </c>
      <c r="S288" s="231">
        <v>16</v>
      </c>
      <c r="T288" s="230">
        <v>0</v>
      </c>
      <c r="U288" s="228">
        <v>0</v>
      </c>
      <c r="V288" s="231">
        <v>16</v>
      </c>
      <c r="W288" s="230">
        <v>0</v>
      </c>
      <c r="X288" s="228">
        <v>0</v>
      </c>
      <c r="Y288" s="231">
        <v>15</v>
      </c>
      <c r="Z288" s="230">
        <v>0</v>
      </c>
      <c r="AA288" s="228">
        <v>0</v>
      </c>
      <c r="AB288" s="231">
        <v>16</v>
      </c>
      <c r="AC288" s="230">
        <v>0</v>
      </c>
      <c r="AD288" s="228">
        <v>0</v>
      </c>
      <c r="AE288" s="231">
        <v>16</v>
      </c>
      <c r="AF288" s="230">
        <v>0</v>
      </c>
      <c r="AG288" s="228">
        <v>0</v>
      </c>
      <c r="AH288" s="231">
        <v>16</v>
      </c>
      <c r="AI288" s="230">
        <v>0</v>
      </c>
      <c r="AJ288" s="228">
        <v>0</v>
      </c>
      <c r="AK288" s="231">
        <v>16</v>
      </c>
      <c r="AL288" s="230">
        <v>0</v>
      </c>
      <c r="AM288" s="228">
        <v>0</v>
      </c>
      <c r="AN288" s="231">
        <v>15</v>
      </c>
      <c r="AO288" s="230">
        <v>0</v>
      </c>
      <c r="AP288" s="228">
        <v>0</v>
      </c>
      <c r="AQ288" s="232">
        <f t="shared" si="53"/>
        <v>189</v>
      </c>
      <c r="AR288" s="233">
        <f t="shared" si="54"/>
        <v>0</v>
      </c>
      <c r="AS288" s="234">
        <f t="shared" si="55"/>
        <v>0</v>
      </c>
      <c r="AT288" s="46">
        <f t="shared" si="56"/>
        <v>189</v>
      </c>
      <c r="AU288" s="369">
        <f t="shared" si="35"/>
        <v>189</v>
      </c>
      <c r="AV288" s="370">
        <f t="shared" si="36"/>
        <v>0</v>
      </c>
    </row>
    <row r="289" spans="1:48" ht="17.100000000000001" customHeight="1" x14ac:dyDescent="0.4">
      <c r="A289" s="223">
        <v>5</v>
      </c>
      <c r="B289" s="209" t="s">
        <v>973</v>
      </c>
      <c r="C289" s="210" t="s">
        <v>135</v>
      </c>
      <c r="D289" s="210" t="s">
        <v>240</v>
      </c>
      <c r="E289" s="210" t="s">
        <v>700</v>
      </c>
      <c r="F289" s="224">
        <v>10</v>
      </c>
      <c r="G289" s="212">
        <v>120</v>
      </c>
      <c r="H289" s="218">
        <v>180</v>
      </c>
      <c r="I289" s="224">
        <v>30</v>
      </c>
      <c r="J289" s="215">
        <v>120</v>
      </c>
      <c r="K289" s="218">
        <v>180</v>
      </c>
      <c r="L289" s="224">
        <v>30</v>
      </c>
      <c r="M289" s="215">
        <v>120</v>
      </c>
      <c r="N289" s="218">
        <v>180</v>
      </c>
      <c r="O289" s="224">
        <v>8</v>
      </c>
      <c r="P289" s="215">
        <v>120</v>
      </c>
      <c r="Q289" s="218">
        <v>180</v>
      </c>
      <c r="R289" s="224">
        <v>30</v>
      </c>
      <c r="S289" s="215">
        <v>120</v>
      </c>
      <c r="T289" s="218">
        <v>180</v>
      </c>
      <c r="U289" s="224">
        <v>22</v>
      </c>
      <c r="V289" s="215">
        <v>120</v>
      </c>
      <c r="W289" s="218">
        <v>180</v>
      </c>
      <c r="X289" s="224">
        <v>39</v>
      </c>
      <c r="Y289" s="215">
        <v>120</v>
      </c>
      <c r="Z289" s="218">
        <v>180</v>
      </c>
      <c r="AA289" s="224">
        <v>35</v>
      </c>
      <c r="AB289" s="215">
        <v>120</v>
      </c>
      <c r="AC289" s="218">
        <v>180</v>
      </c>
      <c r="AD289" s="224">
        <v>70</v>
      </c>
      <c r="AE289" s="215">
        <v>120</v>
      </c>
      <c r="AF289" s="218">
        <v>180</v>
      </c>
      <c r="AG289" s="224">
        <v>54</v>
      </c>
      <c r="AH289" s="215">
        <v>120</v>
      </c>
      <c r="AI289" s="218">
        <v>180</v>
      </c>
      <c r="AJ289" s="224">
        <v>25</v>
      </c>
      <c r="AK289" s="215">
        <v>120</v>
      </c>
      <c r="AL289" s="218">
        <v>180</v>
      </c>
      <c r="AM289" s="224">
        <v>28</v>
      </c>
      <c r="AN289" s="215">
        <v>120</v>
      </c>
      <c r="AO289" s="218">
        <v>180</v>
      </c>
      <c r="AP289" s="225">
        <v>16</v>
      </c>
      <c r="AQ289" s="220">
        <f t="shared" si="53"/>
        <v>1440</v>
      </c>
      <c r="AR289" s="221">
        <f t="shared" si="54"/>
        <v>2160</v>
      </c>
      <c r="AS289" s="222">
        <f t="shared" si="55"/>
        <v>387</v>
      </c>
      <c r="AT289" s="46">
        <f t="shared" si="56"/>
        <v>3987</v>
      </c>
      <c r="AU289" s="369">
        <f t="shared" si="35"/>
        <v>3987</v>
      </c>
      <c r="AV289" s="370">
        <f t="shared" si="36"/>
        <v>0</v>
      </c>
    </row>
    <row r="290" spans="1:48" s="47" customFormat="1" ht="17.100000000000001" customHeight="1" x14ac:dyDescent="0.4">
      <c r="A290" s="208">
        <v>6</v>
      </c>
      <c r="B290" s="226" t="s">
        <v>974</v>
      </c>
      <c r="C290" s="227" t="s">
        <v>136</v>
      </c>
      <c r="D290" s="227" t="s">
        <v>241</v>
      </c>
      <c r="E290" s="227" t="s">
        <v>698</v>
      </c>
      <c r="F290" s="228">
        <v>30</v>
      </c>
      <c r="G290" s="229">
        <v>120</v>
      </c>
      <c r="H290" s="230">
        <v>114</v>
      </c>
      <c r="I290" s="228">
        <v>0</v>
      </c>
      <c r="J290" s="231">
        <v>120</v>
      </c>
      <c r="K290" s="230">
        <v>131</v>
      </c>
      <c r="L290" s="228">
        <v>0</v>
      </c>
      <c r="M290" s="231">
        <v>120</v>
      </c>
      <c r="N290" s="230">
        <v>107</v>
      </c>
      <c r="O290" s="228">
        <v>0</v>
      </c>
      <c r="P290" s="231">
        <v>120</v>
      </c>
      <c r="Q290" s="230">
        <v>116</v>
      </c>
      <c r="R290" s="228">
        <v>0</v>
      </c>
      <c r="S290" s="231">
        <v>120</v>
      </c>
      <c r="T290" s="230">
        <v>101</v>
      </c>
      <c r="U290" s="228">
        <v>0</v>
      </c>
      <c r="V290" s="231">
        <v>120</v>
      </c>
      <c r="W290" s="230">
        <v>135</v>
      </c>
      <c r="X290" s="228">
        <v>0</v>
      </c>
      <c r="Y290" s="231">
        <v>120</v>
      </c>
      <c r="Z290" s="230">
        <v>164</v>
      </c>
      <c r="AA290" s="228">
        <v>0</v>
      </c>
      <c r="AB290" s="231">
        <v>120</v>
      </c>
      <c r="AC290" s="230">
        <v>180</v>
      </c>
      <c r="AD290" s="228">
        <v>4</v>
      </c>
      <c r="AE290" s="231">
        <v>120</v>
      </c>
      <c r="AF290" s="230">
        <v>180</v>
      </c>
      <c r="AG290" s="228">
        <v>14</v>
      </c>
      <c r="AH290" s="231">
        <v>120</v>
      </c>
      <c r="AI290" s="230">
        <v>180</v>
      </c>
      <c r="AJ290" s="228">
        <v>0</v>
      </c>
      <c r="AK290" s="231">
        <v>120</v>
      </c>
      <c r="AL290" s="230">
        <v>139</v>
      </c>
      <c r="AM290" s="228">
        <v>0</v>
      </c>
      <c r="AN290" s="231">
        <v>120</v>
      </c>
      <c r="AO290" s="230">
        <v>90</v>
      </c>
      <c r="AP290" s="228">
        <v>0</v>
      </c>
      <c r="AQ290" s="232">
        <f t="shared" si="53"/>
        <v>1440</v>
      </c>
      <c r="AR290" s="233">
        <f t="shared" si="54"/>
        <v>1637</v>
      </c>
      <c r="AS290" s="234">
        <f t="shared" si="55"/>
        <v>18</v>
      </c>
      <c r="AT290" s="46">
        <f t="shared" si="56"/>
        <v>3095</v>
      </c>
      <c r="AU290" s="369">
        <f t="shared" si="35"/>
        <v>3095</v>
      </c>
      <c r="AV290" s="370">
        <f t="shared" si="36"/>
        <v>0</v>
      </c>
    </row>
    <row r="291" spans="1:48" ht="17.100000000000001" customHeight="1" x14ac:dyDescent="0.4">
      <c r="A291" s="223">
        <v>7</v>
      </c>
      <c r="B291" s="209" t="s">
        <v>975</v>
      </c>
      <c r="C291" s="210" t="s">
        <v>137</v>
      </c>
      <c r="D291" s="210" t="s">
        <v>242</v>
      </c>
      <c r="E291" s="210" t="s">
        <v>700</v>
      </c>
      <c r="F291" s="224">
        <v>10</v>
      </c>
      <c r="G291" s="212">
        <v>120</v>
      </c>
      <c r="H291" s="218">
        <v>41</v>
      </c>
      <c r="I291" s="224">
        <v>0</v>
      </c>
      <c r="J291" s="215">
        <v>120</v>
      </c>
      <c r="K291" s="218">
        <v>35</v>
      </c>
      <c r="L291" s="224">
        <v>0</v>
      </c>
      <c r="M291" s="215">
        <v>120</v>
      </c>
      <c r="N291" s="218">
        <v>40</v>
      </c>
      <c r="O291" s="224">
        <v>0</v>
      </c>
      <c r="P291" s="215">
        <v>120</v>
      </c>
      <c r="Q291" s="218">
        <v>59</v>
      </c>
      <c r="R291" s="224">
        <v>0</v>
      </c>
      <c r="S291" s="215">
        <v>120</v>
      </c>
      <c r="T291" s="218">
        <v>44</v>
      </c>
      <c r="U291" s="224">
        <v>0</v>
      </c>
      <c r="V291" s="215">
        <v>120</v>
      </c>
      <c r="W291" s="218">
        <v>60</v>
      </c>
      <c r="X291" s="224">
        <v>0</v>
      </c>
      <c r="Y291" s="215">
        <v>120</v>
      </c>
      <c r="Z291" s="218">
        <v>81</v>
      </c>
      <c r="AA291" s="224">
        <v>0</v>
      </c>
      <c r="AB291" s="215">
        <v>120</v>
      </c>
      <c r="AC291" s="218">
        <v>112</v>
      </c>
      <c r="AD291" s="224">
        <v>0</v>
      </c>
      <c r="AE291" s="215">
        <v>120</v>
      </c>
      <c r="AF291" s="218">
        <v>117</v>
      </c>
      <c r="AG291" s="224">
        <v>0</v>
      </c>
      <c r="AH291" s="215">
        <v>120</v>
      </c>
      <c r="AI291" s="218">
        <v>74</v>
      </c>
      <c r="AJ291" s="224">
        <v>0</v>
      </c>
      <c r="AK291" s="215">
        <v>120</v>
      </c>
      <c r="AL291" s="218">
        <v>41</v>
      </c>
      <c r="AM291" s="224">
        <v>0</v>
      </c>
      <c r="AN291" s="215">
        <v>120</v>
      </c>
      <c r="AO291" s="218">
        <v>44</v>
      </c>
      <c r="AP291" s="225">
        <v>0</v>
      </c>
      <c r="AQ291" s="220">
        <f t="shared" si="53"/>
        <v>1440</v>
      </c>
      <c r="AR291" s="221">
        <f t="shared" si="54"/>
        <v>748</v>
      </c>
      <c r="AS291" s="222">
        <f t="shared" si="55"/>
        <v>0</v>
      </c>
      <c r="AT291" s="46">
        <f t="shared" si="56"/>
        <v>2188</v>
      </c>
      <c r="AU291" s="369">
        <f t="shared" si="35"/>
        <v>2188</v>
      </c>
      <c r="AV291" s="370">
        <f t="shared" si="36"/>
        <v>0</v>
      </c>
    </row>
    <row r="292" spans="1:48" s="47" customFormat="1" ht="17.100000000000001" customHeight="1" x14ac:dyDescent="0.4">
      <c r="A292" s="208">
        <v>8</v>
      </c>
      <c r="B292" s="226" t="s">
        <v>976</v>
      </c>
      <c r="C292" s="227" t="s">
        <v>138</v>
      </c>
      <c r="D292" s="227" t="s">
        <v>243</v>
      </c>
      <c r="E292" s="227" t="s">
        <v>698</v>
      </c>
      <c r="F292" s="228">
        <v>30</v>
      </c>
      <c r="G292" s="229">
        <v>80</v>
      </c>
      <c r="H292" s="230">
        <v>0</v>
      </c>
      <c r="I292" s="228">
        <v>0</v>
      </c>
      <c r="J292" s="231">
        <v>86</v>
      </c>
      <c r="K292" s="230">
        <v>0</v>
      </c>
      <c r="L292" s="228">
        <v>0</v>
      </c>
      <c r="M292" s="231">
        <v>77</v>
      </c>
      <c r="N292" s="230">
        <v>0</v>
      </c>
      <c r="O292" s="228">
        <v>0</v>
      </c>
      <c r="P292" s="231">
        <v>70</v>
      </c>
      <c r="Q292" s="230">
        <v>0</v>
      </c>
      <c r="R292" s="228">
        <v>0</v>
      </c>
      <c r="S292" s="231">
        <v>55</v>
      </c>
      <c r="T292" s="230">
        <v>0</v>
      </c>
      <c r="U292" s="228">
        <v>0</v>
      </c>
      <c r="V292" s="231">
        <v>64</v>
      </c>
      <c r="W292" s="230">
        <v>0</v>
      </c>
      <c r="X292" s="228">
        <v>0</v>
      </c>
      <c r="Y292" s="231">
        <v>107</v>
      </c>
      <c r="Z292" s="230">
        <v>0</v>
      </c>
      <c r="AA292" s="228">
        <v>0</v>
      </c>
      <c r="AB292" s="231">
        <v>120</v>
      </c>
      <c r="AC292" s="230">
        <v>3</v>
      </c>
      <c r="AD292" s="228">
        <v>0</v>
      </c>
      <c r="AE292" s="231">
        <v>120</v>
      </c>
      <c r="AF292" s="230">
        <v>6</v>
      </c>
      <c r="AG292" s="228">
        <v>0</v>
      </c>
      <c r="AH292" s="231">
        <v>83</v>
      </c>
      <c r="AI292" s="230">
        <v>0</v>
      </c>
      <c r="AJ292" s="228">
        <v>0</v>
      </c>
      <c r="AK292" s="231">
        <v>63</v>
      </c>
      <c r="AL292" s="230">
        <v>0</v>
      </c>
      <c r="AM292" s="228">
        <v>0</v>
      </c>
      <c r="AN292" s="231">
        <v>68</v>
      </c>
      <c r="AO292" s="230">
        <v>0</v>
      </c>
      <c r="AP292" s="228">
        <v>0</v>
      </c>
      <c r="AQ292" s="232">
        <f t="shared" si="53"/>
        <v>993</v>
      </c>
      <c r="AR292" s="233">
        <f t="shared" si="54"/>
        <v>9</v>
      </c>
      <c r="AS292" s="234">
        <f t="shared" si="55"/>
        <v>0</v>
      </c>
      <c r="AT292" s="46">
        <f t="shared" si="56"/>
        <v>1002</v>
      </c>
      <c r="AU292" s="369">
        <f t="shared" si="35"/>
        <v>1002</v>
      </c>
      <c r="AV292" s="370">
        <f t="shared" si="36"/>
        <v>0</v>
      </c>
    </row>
    <row r="293" spans="1:48" ht="17.100000000000001" customHeight="1" x14ac:dyDescent="0.4">
      <c r="A293" s="223">
        <v>9</v>
      </c>
      <c r="B293" s="209" t="s">
        <v>977</v>
      </c>
      <c r="C293" s="210" t="s">
        <v>139</v>
      </c>
      <c r="D293" s="210" t="s">
        <v>244</v>
      </c>
      <c r="E293" s="210" t="s">
        <v>698</v>
      </c>
      <c r="F293" s="224">
        <v>30</v>
      </c>
      <c r="G293" s="212">
        <v>33</v>
      </c>
      <c r="H293" s="218">
        <v>0</v>
      </c>
      <c r="I293" s="224">
        <v>0</v>
      </c>
      <c r="J293" s="215">
        <v>38</v>
      </c>
      <c r="K293" s="218">
        <v>0</v>
      </c>
      <c r="L293" s="224">
        <v>0</v>
      </c>
      <c r="M293" s="215">
        <v>27</v>
      </c>
      <c r="N293" s="218">
        <v>0</v>
      </c>
      <c r="O293" s="224">
        <v>0</v>
      </c>
      <c r="P293" s="215">
        <v>20</v>
      </c>
      <c r="Q293" s="218">
        <v>0</v>
      </c>
      <c r="R293" s="224">
        <v>0</v>
      </c>
      <c r="S293" s="215">
        <v>15</v>
      </c>
      <c r="T293" s="218">
        <v>0</v>
      </c>
      <c r="U293" s="224">
        <v>0</v>
      </c>
      <c r="V293" s="215">
        <v>17</v>
      </c>
      <c r="W293" s="218">
        <v>0</v>
      </c>
      <c r="X293" s="224">
        <v>0</v>
      </c>
      <c r="Y293" s="215">
        <v>20</v>
      </c>
      <c r="Z293" s="218">
        <v>0</v>
      </c>
      <c r="AA293" s="224">
        <v>0</v>
      </c>
      <c r="AB293" s="215">
        <v>24</v>
      </c>
      <c r="AC293" s="218">
        <v>0</v>
      </c>
      <c r="AD293" s="224">
        <v>0</v>
      </c>
      <c r="AE293" s="215">
        <v>24</v>
      </c>
      <c r="AF293" s="218">
        <v>0</v>
      </c>
      <c r="AG293" s="224">
        <v>0</v>
      </c>
      <c r="AH293" s="215">
        <v>19</v>
      </c>
      <c r="AI293" s="218">
        <v>0</v>
      </c>
      <c r="AJ293" s="224">
        <v>0</v>
      </c>
      <c r="AK293" s="215">
        <v>16</v>
      </c>
      <c r="AL293" s="218">
        <v>0</v>
      </c>
      <c r="AM293" s="224">
        <v>0</v>
      </c>
      <c r="AN293" s="215">
        <v>22</v>
      </c>
      <c r="AO293" s="218">
        <v>0</v>
      </c>
      <c r="AP293" s="225">
        <v>0</v>
      </c>
      <c r="AQ293" s="220">
        <f t="shared" si="53"/>
        <v>275</v>
      </c>
      <c r="AR293" s="221">
        <f t="shared" si="54"/>
        <v>0</v>
      </c>
      <c r="AS293" s="222">
        <f t="shared" si="55"/>
        <v>0</v>
      </c>
      <c r="AT293" s="46">
        <f t="shared" si="56"/>
        <v>275</v>
      </c>
      <c r="AU293" s="369">
        <f t="shared" si="35"/>
        <v>275</v>
      </c>
      <c r="AV293" s="370">
        <f t="shared" si="36"/>
        <v>0</v>
      </c>
    </row>
    <row r="294" spans="1:48" s="47" customFormat="1" ht="17.100000000000001" customHeight="1" x14ac:dyDescent="0.4">
      <c r="A294" s="208">
        <v>10</v>
      </c>
      <c r="B294" s="226" t="s">
        <v>978</v>
      </c>
      <c r="C294" s="227" t="s">
        <v>79</v>
      </c>
      <c r="D294" s="227" t="s">
        <v>533</v>
      </c>
      <c r="E294" s="227" t="s">
        <v>701</v>
      </c>
      <c r="F294" s="228">
        <v>60</v>
      </c>
      <c r="G294" s="229">
        <v>120</v>
      </c>
      <c r="H294" s="230">
        <v>180</v>
      </c>
      <c r="I294" s="228">
        <v>1267</v>
      </c>
      <c r="J294" s="231">
        <v>120</v>
      </c>
      <c r="K294" s="230">
        <v>180</v>
      </c>
      <c r="L294" s="228">
        <v>1540</v>
      </c>
      <c r="M294" s="231">
        <v>120</v>
      </c>
      <c r="N294" s="230">
        <v>180</v>
      </c>
      <c r="O294" s="228">
        <v>1447</v>
      </c>
      <c r="P294" s="231">
        <v>120</v>
      </c>
      <c r="Q294" s="230">
        <v>180</v>
      </c>
      <c r="R294" s="228">
        <v>1332</v>
      </c>
      <c r="S294" s="231">
        <v>120</v>
      </c>
      <c r="T294" s="230">
        <v>180</v>
      </c>
      <c r="U294" s="228">
        <v>987</v>
      </c>
      <c r="V294" s="231">
        <v>120</v>
      </c>
      <c r="W294" s="230">
        <v>180</v>
      </c>
      <c r="X294" s="228">
        <v>918</v>
      </c>
      <c r="Y294" s="231">
        <v>120</v>
      </c>
      <c r="Z294" s="230">
        <v>180</v>
      </c>
      <c r="AA294" s="228">
        <v>697</v>
      </c>
      <c r="AB294" s="231">
        <v>120</v>
      </c>
      <c r="AC294" s="230">
        <v>180</v>
      </c>
      <c r="AD294" s="228">
        <v>575</v>
      </c>
      <c r="AE294" s="231">
        <v>120</v>
      </c>
      <c r="AF294" s="230">
        <v>180</v>
      </c>
      <c r="AG294" s="228">
        <v>570</v>
      </c>
      <c r="AH294" s="231">
        <v>120</v>
      </c>
      <c r="AI294" s="230">
        <v>180</v>
      </c>
      <c r="AJ294" s="228">
        <v>734</v>
      </c>
      <c r="AK294" s="231">
        <v>120</v>
      </c>
      <c r="AL294" s="230">
        <v>180</v>
      </c>
      <c r="AM294" s="228">
        <v>1038</v>
      </c>
      <c r="AN294" s="231">
        <v>120</v>
      </c>
      <c r="AO294" s="230">
        <v>180</v>
      </c>
      <c r="AP294" s="228">
        <v>1260</v>
      </c>
      <c r="AQ294" s="232">
        <f t="shared" si="53"/>
        <v>1440</v>
      </c>
      <c r="AR294" s="233">
        <f t="shared" si="54"/>
        <v>2160</v>
      </c>
      <c r="AS294" s="234">
        <f t="shared" si="55"/>
        <v>12365</v>
      </c>
      <c r="AT294" s="46">
        <f t="shared" si="56"/>
        <v>15965</v>
      </c>
      <c r="AU294" s="369">
        <f t="shared" si="35"/>
        <v>15965</v>
      </c>
      <c r="AV294" s="370">
        <f t="shared" si="36"/>
        <v>0</v>
      </c>
    </row>
    <row r="295" spans="1:48" ht="17.100000000000001" customHeight="1" x14ac:dyDescent="0.4">
      <c r="A295" s="223">
        <v>11</v>
      </c>
      <c r="B295" s="209" t="s">
        <v>979</v>
      </c>
      <c r="C295" s="210" t="s">
        <v>140</v>
      </c>
      <c r="D295" s="210" t="s">
        <v>245</v>
      </c>
      <c r="E295" s="210" t="s">
        <v>698</v>
      </c>
      <c r="F295" s="224">
        <v>30</v>
      </c>
      <c r="G295" s="212">
        <v>120</v>
      </c>
      <c r="H295" s="218">
        <v>180</v>
      </c>
      <c r="I295" s="224">
        <v>137</v>
      </c>
      <c r="J295" s="215">
        <v>120</v>
      </c>
      <c r="K295" s="218">
        <v>180</v>
      </c>
      <c r="L295" s="224">
        <v>152</v>
      </c>
      <c r="M295" s="215">
        <v>120</v>
      </c>
      <c r="N295" s="218">
        <v>180</v>
      </c>
      <c r="O295" s="224">
        <v>79</v>
      </c>
      <c r="P295" s="215">
        <v>120</v>
      </c>
      <c r="Q295" s="218">
        <v>180</v>
      </c>
      <c r="R295" s="224">
        <v>34</v>
      </c>
      <c r="S295" s="215">
        <v>120</v>
      </c>
      <c r="T295" s="218">
        <v>180</v>
      </c>
      <c r="U295" s="224">
        <v>10</v>
      </c>
      <c r="V295" s="215">
        <v>120</v>
      </c>
      <c r="W295" s="218">
        <v>180</v>
      </c>
      <c r="X295" s="224">
        <v>60</v>
      </c>
      <c r="Y295" s="215">
        <v>120</v>
      </c>
      <c r="Z295" s="218">
        <v>180</v>
      </c>
      <c r="AA295" s="224">
        <v>85</v>
      </c>
      <c r="AB295" s="215">
        <v>120</v>
      </c>
      <c r="AC295" s="218">
        <v>180</v>
      </c>
      <c r="AD295" s="224">
        <v>134</v>
      </c>
      <c r="AE295" s="215">
        <v>120</v>
      </c>
      <c r="AF295" s="218">
        <v>180</v>
      </c>
      <c r="AG295" s="224">
        <v>120</v>
      </c>
      <c r="AH295" s="215">
        <v>120</v>
      </c>
      <c r="AI295" s="218">
        <v>180</v>
      </c>
      <c r="AJ295" s="224">
        <v>56</v>
      </c>
      <c r="AK295" s="215">
        <v>120</v>
      </c>
      <c r="AL295" s="218">
        <v>180</v>
      </c>
      <c r="AM295" s="224">
        <v>13</v>
      </c>
      <c r="AN295" s="215">
        <v>120</v>
      </c>
      <c r="AO295" s="218">
        <v>180</v>
      </c>
      <c r="AP295" s="225">
        <v>61</v>
      </c>
      <c r="AQ295" s="220">
        <f t="shared" si="53"/>
        <v>1440</v>
      </c>
      <c r="AR295" s="221">
        <f t="shared" si="54"/>
        <v>2160</v>
      </c>
      <c r="AS295" s="222">
        <f t="shared" si="55"/>
        <v>941</v>
      </c>
      <c r="AT295" s="46">
        <f t="shared" si="56"/>
        <v>4541</v>
      </c>
      <c r="AU295" s="369">
        <f t="shared" si="35"/>
        <v>4541</v>
      </c>
      <c r="AV295" s="370">
        <f t="shared" si="36"/>
        <v>0</v>
      </c>
    </row>
    <row r="296" spans="1:48" s="47" customFormat="1" ht="17.100000000000001" customHeight="1" x14ac:dyDescent="0.4">
      <c r="A296" s="208">
        <v>12</v>
      </c>
      <c r="B296" s="226" t="s">
        <v>980</v>
      </c>
      <c r="C296" s="227" t="s">
        <v>141</v>
      </c>
      <c r="D296" s="227" t="s">
        <v>246</v>
      </c>
      <c r="E296" s="227" t="s">
        <v>702</v>
      </c>
      <c r="F296" s="228">
        <v>50</v>
      </c>
      <c r="G296" s="229">
        <v>120</v>
      </c>
      <c r="H296" s="230">
        <v>180</v>
      </c>
      <c r="I296" s="228">
        <v>245</v>
      </c>
      <c r="J296" s="231">
        <v>120</v>
      </c>
      <c r="K296" s="230">
        <v>180</v>
      </c>
      <c r="L296" s="228">
        <v>280</v>
      </c>
      <c r="M296" s="231">
        <v>120</v>
      </c>
      <c r="N296" s="230">
        <v>180</v>
      </c>
      <c r="O296" s="228">
        <v>222</v>
      </c>
      <c r="P296" s="231">
        <v>120</v>
      </c>
      <c r="Q296" s="230">
        <v>180</v>
      </c>
      <c r="R296" s="228">
        <v>221</v>
      </c>
      <c r="S296" s="231">
        <v>120</v>
      </c>
      <c r="T296" s="230">
        <v>180</v>
      </c>
      <c r="U296" s="228">
        <v>132</v>
      </c>
      <c r="V296" s="231">
        <v>120</v>
      </c>
      <c r="W296" s="230">
        <v>180</v>
      </c>
      <c r="X296" s="228">
        <v>162</v>
      </c>
      <c r="Y296" s="231">
        <v>120</v>
      </c>
      <c r="Z296" s="230">
        <v>180</v>
      </c>
      <c r="AA296" s="228">
        <v>190</v>
      </c>
      <c r="AB296" s="231">
        <v>120</v>
      </c>
      <c r="AC296" s="230">
        <v>180</v>
      </c>
      <c r="AD296" s="228">
        <v>256</v>
      </c>
      <c r="AE296" s="231">
        <v>120</v>
      </c>
      <c r="AF296" s="230">
        <v>180</v>
      </c>
      <c r="AG296" s="228">
        <v>275</v>
      </c>
      <c r="AH296" s="231">
        <v>120</v>
      </c>
      <c r="AI296" s="230">
        <v>180</v>
      </c>
      <c r="AJ296" s="228">
        <v>219</v>
      </c>
      <c r="AK296" s="231">
        <v>120</v>
      </c>
      <c r="AL296" s="230">
        <v>180</v>
      </c>
      <c r="AM296" s="228">
        <v>144</v>
      </c>
      <c r="AN296" s="231">
        <v>120</v>
      </c>
      <c r="AO296" s="230">
        <v>180</v>
      </c>
      <c r="AP296" s="228">
        <v>148</v>
      </c>
      <c r="AQ296" s="232">
        <f t="shared" si="53"/>
        <v>1440</v>
      </c>
      <c r="AR296" s="233">
        <f t="shared" si="54"/>
        <v>2160</v>
      </c>
      <c r="AS296" s="234">
        <f t="shared" si="55"/>
        <v>2494</v>
      </c>
      <c r="AT296" s="46">
        <f t="shared" si="56"/>
        <v>6094</v>
      </c>
      <c r="AU296" s="369">
        <f t="shared" si="35"/>
        <v>6094</v>
      </c>
      <c r="AV296" s="370">
        <f t="shared" si="36"/>
        <v>0</v>
      </c>
    </row>
    <row r="297" spans="1:48" ht="17.100000000000001" customHeight="1" x14ac:dyDescent="0.4">
      <c r="A297" s="223">
        <v>13</v>
      </c>
      <c r="B297" s="209" t="s">
        <v>981</v>
      </c>
      <c r="C297" s="210" t="s">
        <v>142</v>
      </c>
      <c r="D297" s="210" t="s">
        <v>247</v>
      </c>
      <c r="E297" s="210" t="s">
        <v>703</v>
      </c>
      <c r="F297" s="224">
        <v>15</v>
      </c>
      <c r="G297" s="212">
        <v>120</v>
      </c>
      <c r="H297" s="218">
        <v>176</v>
      </c>
      <c r="I297" s="224">
        <v>0</v>
      </c>
      <c r="J297" s="215">
        <v>120</v>
      </c>
      <c r="K297" s="218">
        <v>180</v>
      </c>
      <c r="L297" s="224">
        <v>38</v>
      </c>
      <c r="M297" s="215">
        <v>120</v>
      </c>
      <c r="N297" s="218">
        <v>180</v>
      </c>
      <c r="O297" s="224">
        <v>0</v>
      </c>
      <c r="P297" s="215">
        <v>120</v>
      </c>
      <c r="Q297" s="218">
        <v>168</v>
      </c>
      <c r="R297" s="224">
        <v>0</v>
      </c>
      <c r="S297" s="215">
        <v>120</v>
      </c>
      <c r="T297" s="218">
        <v>94</v>
      </c>
      <c r="U297" s="224">
        <v>0</v>
      </c>
      <c r="V297" s="215">
        <v>120</v>
      </c>
      <c r="W297" s="218">
        <v>114</v>
      </c>
      <c r="X297" s="224">
        <v>0</v>
      </c>
      <c r="Y297" s="215">
        <v>120</v>
      </c>
      <c r="Z297" s="218">
        <v>139</v>
      </c>
      <c r="AA297" s="224">
        <v>0</v>
      </c>
      <c r="AB297" s="215">
        <v>120</v>
      </c>
      <c r="AC297" s="218">
        <v>180</v>
      </c>
      <c r="AD297" s="224">
        <v>14</v>
      </c>
      <c r="AE297" s="215">
        <v>120</v>
      </c>
      <c r="AF297" s="218">
        <v>180</v>
      </c>
      <c r="AG297" s="224">
        <v>26</v>
      </c>
      <c r="AH297" s="215">
        <v>120</v>
      </c>
      <c r="AI297" s="218">
        <v>154</v>
      </c>
      <c r="AJ297" s="224">
        <v>0</v>
      </c>
      <c r="AK297" s="215">
        <v>120</v>
      </c>
      <c r="AL297" s="218">
        <v>99</v>
      </c>
      <c r="AM297" s="224">
        <v>0</v>
      </c>
      <c r="AN297" s="215">
        <v>120</v>
      </c>
      <c r="AO297" s="218">
        <v>109</v>
      </c>
      <c r="AP297" s="225">
        <v>0</v>
      </c>
      <c r="AQ297" s="220">
        <f t="shared" si="53"/>
        <v>1440</v>
      </c>
      <c r="AR297" s="221">
        <f t="shared" si="54"/>
        <v>1773</v>
      </c>
      <c r="AS297" s="222">
        <f t="shared" si="55"/>
        <v>78</v>
      </c>
      <c r="AT297" s="46">
        <f t="shared" si="56"/>
        <v>3291</v>
      </c>
      <c r="AU297" s="369">
        <f t="shared" si="35"/>
        <v>3291</v>
      </c>
      <c r="AV297" s="370">
        <f t="shared" si="36"/>
        <v>0</v>
      </c>
    </row>
    <row r="298" spans="1:48" s="47" customFormat="1" ht="17.100000000000001" customHeight="1" x14ac:dyDescent="0.4">
      <c r="A298" s="208">
        <v>14</v>
      </c>
      <c r="B298" s="226" t="s">
        <v>982</v>
      </c>
      <c r="C298" s="227" t="s">
        <v>143</v>
      </c>
      <c r="D298" s="227" t="s">
        <v>248</v>
      </c>
      <c r="E298" s="227" t="s">
        <v>698</v>
      </c>
      <c r="F298" s="228">
        <v>30</v>
      </c>
      <c r="G298" s="229">
        <v>6</v>
      </c>
      <c r="H298" s="230">
        <v>0</v>
      </c>
      <c r="I298" s="228">
        <v>0</v>
      </c>
      <c r="J298" s="231">
        <v>6</v>
      </c>
      <c r="K298" s="230">
        <v>0</v>
      </c>
      <c r="L298" s="228">
        <v>0</v>
      </c>
      <c r="M298" s="231">
        <v>6</v>
      </c>
      <c r="N298" s="230">
        <v>0</v>
      </c>
      <c r="O298" s="228">
        <v>0</v>
      </c>
      <c r="P298" s="231">
        <v>6</v>
      </c>
      <c r="Q298" s="230">
        <v>0</v>
      </c>
      <c r="R298" s="228">
        <v>0</v>
      </c>
      <c r="S298" s="231">
        <v>6</v>
      </c>
      <c r="T298" s="230">
        <v>0</v>
      </c>
      <c r="U298" s="228">
        <v>0</v>
      </c>
      <c r="V298" s="231">
        <v>6</v>
      </c>
      <c r="W298" s="230">
        <v>0</v>
      </c>
      <c r="X298" s="228">
        <v>0</v>
      </c>
      <c r="Y298" s="231">
        <v>6</v>
      </c>
      <c r="Z298" s="230">
        <v>0</v>
      </c>
      <c r="AA298" s="228">
        <v>0</v>
      </c>
      <c r="AB298" s="231">
        <v>6</v>
      </c>
      <c r="AC298" s="230">
        <v>0</v>
      </c>
      <c r="AD298" s="228">
        <v>0</v>
      </c>
      <c r="AE298" s="231">
        <v>6</v>
      </c>
      <c r="AF298" s="230">
        <v>0</v>
      </c>
      <c r="AG298" s="228">
        <v>0</v>
      </c>
      <c r="AH298" s="231">
        <v>6</v>
      </c>
      <c r="AI298" s="230">
        <v>0</v>
      </c>
      <c r="AJ298" s="228">
        <v>0</v>
      </c>
      <c r="AK298" s="231">
        <v>6</v>
      </c>
      <c r="AL298" s="230">
        <v>0</v>
      </c>
      <c r="AM298" s="228">
        <v>0</v>
      </c>
      <c r="AN298" s="231">
        <v>6</v>
      </c>
      <c r="AO298" s="230">
        <v>0</v>
      </c>
      <c r="AP298" s="228">
        <v>0</v>
      </c>
      <c r="AQ298" s="232">
        <f t="shared" si="53"/>
        <v>72</v>
      </c>
      <c r="AR298" s="233">
        <f t="shared" si="54"/>
        <v>0</v>
      </c>
      <c r="AS298" s="234">
        <f t="shared" si="55"/>
        <v>0</v>
      </c>
      <c r="AT298" s="46">
        <f t="shared" si="56"/>
        <v>72</v>
      </c>
      <c r="AU298" s="369">
        <f t="shared" si="35"/>
        <v>72</v>
      </c>
      <c r="AV298" s="370">
        <f t="shared" si="36"/>
        <v>0</v>
      </c>
    </row>
    <row r="299" spans="1:48" ht="17.100000000000001" customHeight="1" x14ac:dyDescent="0.4">
      <c r="A299" s="223">
        <v>15</v>
      </c>
      <c r="B299" s="209" t="s">
        <v>983</v>
      </c>
      <c r="C299" s="210" t="s">
        <v>144</v>
      </c>
      <c r="D299" s="210" t="s">
        <v>249</v>
      </c>
      <c r="E299" s="210" t="s">
        <v>698</v>
      </c>
      <c r="F299" s="224">
        <v>30</v>
      </c>
      <c r="G299" s="212">
        <v>120</v>
      </c>
      <c r="H299" s="218">
        <v>180</v>
      </c>
      <c r="I299" s="224">
        <v>84</v>
      </c>
      <c r="J299" s="215">
        <v>120</v>
      </c>
      <c r="K299" s="218">
        <v>180</v>
      </c>
      <c r="L299" s="224">
        <v>125</v>
      </c>
      <c r="M299" s="215">
        <v>120</v>
      </c>
      <c r="N299" s="218">
        <v>180</v>
      </c>
      <c r="O299" s="224">
        <v>54</v>
      </c>
      <c r="P299" s="215">
        <v>120</v>
      </c>
      <c r="Q299" s="218">
        <v>180</v>
      </c>
      <c r="R299" s="224">
        <v>29</v>
      </c>
      <c r="S299" s="215">
        <v>120</v>
      </c>
      <c r="T299" s="218">
        <v>148</v>
      </c>
      <c r="U299" s="224">
        <v>0</v>
      </c>
      <c r="V299" s="215">
        <v>120</v>
      </c>
      <c r="W299" s="218">
        <v>176</v>
      </c>
      <c r="X299" s="224">
        <v>0</v>
      </c>
      <c r="Y299" s="215">
        <v>120</v>
      </c>
      <c r="Z299" s="218">
        <v>180</v>
      </c>
      <c r="AA299" s="224">
        <v>28</v>
      </c>
      <c r="AB299" s="215">
        <v>120</v>
      </c>
      <c r="AC299" s="218">
        <v>180</v>
      </c>
      <c r="AD299" s="224">
        <v>77</v>
      </c>
      <c r="AE299" s="215">
        <v>120</v>
      </c>
      <c r="AF299" s="218">
        <v>180</v>
      </c>
      <c r="AG299" s="224">
        <v>76</v>
      </c>
      <c r="AH299" s="215">
        <v>120</v>
      </c>
      <c r="AI299" s="218">
        <v>180</v>
      </c>
      <c r="AJ299" s="224">
        <v>21</v>
      </c>
      <c r="AK299" s="215">
        <v>120</v>
      </c>
      <c r="AL299" s="218">
        <v>143</v>
      </c>
      <c r="AM299" s="224">
        <v>0</v>
      </c>
      <c r="AN299" s="215">
        <v>120</v>
      </c>
      <c r="AO299" s="218">
        <v>176</v>
      </c>
      <c r="AP299" s="225">
        <v>0</v>
      </c>
      <c r="AQ299" s="220">
        <f t="shared" si="53"/>
        <v>1440</v>
      </c>
      <c r="AR299" s="221">
        <f t="shared" si="54"/>
        <v>2083</v>
      </c>
      <c r="AS299" s="222">
        <f t="shared" si="55"/>
        <v>494</v>
      </c>
      <c r="AT299" s="46">
        <f t="shared" si="56"/>
        <v>4017</v>
      </c>
      <c r="AU299" s="369">
        <f t="shared" si="35"/>
        <v>4017</v>
      </c>
      <c r="AV299" s="370">
        <f t="shared" si="36"/>
        <v>0</v>
      </c>
    </row>
    <row r="300" spans="1:48" s="47" customFormat="1" ht="17.100000000000001" customHeight="1" x14ac:dyDescent="0.4">
      <c r="A300" s="208">
        <v>16</v>
      </c>
      <c r="B300" s="226" t="s">
        <v>984</v>
      </c>
      <c r="C300" s="227" t="s">
        <v>318</v>
      </c>
      <c r="D300" s="227" t="s">
        <v>340</v>
      </c>
      <c r="E300" s="227" t="s">
        <v>698</v>
      </c>
      <c r="F300" s="228">
        <v>30</v>
      </c>
      <c r="G300" s="229">
        <v>96</v>
      </c>
      <c r="H300" s="230">
        <v>0</v>
      </c>
      <c r="I300" s="228">
        <v>0</v>
      </c>
      <c r="J300" s="231">
        <v>94</v>
      </c>
      <c r="K300" s="230">
        <v>0</v>
      </c>
      <c r="L300" s="228">
        <v>0</v>
      </c>
      <c r="M300" s="231">
        <v>88</v>
      </c>
      <c r="N300" s="230">
        <v>0</v>
      </c>
      <c r="O300" s="228">
        <v>0</v>
      </c>
      <c r="P300" s="231">
        <v>93</v>
      </c>
      <c r="Q300" s="230">
        <v>0</v>
      </c>
      <c r="R300" s="228">
        <v>0</v>
      </c>
      <c r="S300" s="231">
        <v>90</v>
      </c>
      <c r="T300" s="230">
        <v>0</v>
      </c>
      <c r="U300" s="228">
        <v>0</v>
      </c>
      <c r="V300" s="231">
        <v>92</v>
      </c>
      <c r="W300" s="230">
        <v>0</v>
      </c>
      <c r="X300" s="228">
        <v>0</v>
      </c>
      <c r="Y300" s="231">
        <v>90</v>
      </c>
      <c r="Z300" s="230">
        <v>0</v>
      </c>
      <c r="AA300" s="228">
        <v>0</v>
      </c>
      <c r="AB300" s="231">
        <v>92</v>
      </c>
      <c r="AC300" s="230">
        <v>0</v>
      </c>
      <c r="AD300" s="228">
        <v>0</v>
      </c>
      <c r="AE300" s="231">
        <v>92</v>
      </c>
      <c r="AF300" s="230">
        <v>0</v>
      </c>
      <c r="AG300" s="228">
        <v>0</v>
      </c>
      <c r="AH300" s="231">
        <v>89</v>
      </c>
      <c r="AI300" s="230">
        <v>0</v>
      </c>
      <c r="AJ300" s="228">
        <v>0</v>
      </c>
      <c r="AK300" s="231">
        <v>93</v>
      </c>
      <c r="AL300" s="230">
        <v>0</v>
      </c>
      <c r="AM300" s="228">
        <v>0</v>
      </c>
      <c r="AN300" s="231">
        <v>91</v>
      </c>
      <c r="AO300" s="230">
        <v>0</v>
      </c>
      <c r="AP300" s="228">
        <v>0</v>
      </c>
      <c r="AQ300" s="232">
        <f t="shared" si="53"/>
        <v>1100</v>
      </c>
      <c r="AR300" s="233">
        <f t="shared" si="54"/>
        <v>0</v>
      </c>
      <c r="AS300" s="234">
        <f t="shared" si="55"/>
        <v>0</v>
      </c>
      <c r="AT300" s="46">
        <f t="shared" si="56"/>
        <v>1100</v>
      </c>
      <c r="AU300" s="369">
        <f t="shared" si="35"/>
        <v>1100</v>
      </c>
      <c r="AV300" s="370">
        <f t="shared" si="36"/>
        <v>0</v>
      </c>
    </row>
    <row r="301" spans="1:48" ht="17.100000000000001" customHeight="1" x14ac:dyDescent="0.4">
      <c r="A301" s="223">
        <v>17</v>
      </c>
      <c r="B301" s="209" t="s">
        <v>985</v>
      </c>
      <c r="C301" s="210" t="s">
        <v>319</v>
      </c>
      <c r="D301" s="210" t="s">
        <v>341</v>
      </c>
      <c r="E301" s="210" t="s">
        <v>698</v>
      </c>
      <c r="F301" s="224">
        <v>30</v>
      </c>
      <c r="G301" s="212">
        <v>120</v>
      </c>
      <c r="H301" s="218">
        <v>12</v>
      </c>
      <c r="I301" s="224">
        <v>0</v>
      </c>
      <c r="J301" s="215">
        <v>120</v>
      </c>
      <c r="K301" s="218">
        <v>12</v>
      </c>
      <c r="L301" s="224">
        <v>0</v>
      </c>
      <c r="M301" s="215">
        <v>120</v>
      </c>
      <c r="N301" s="218">
        <v>4</v>
      </c>
      <c r="O301" s="224">
        <v>0</v>
      </c>
      <c r="P301" s="215">
        <v>120</v>
      </c>
      <c r="Q301" s="218">
        <v>12</v>
      </c>
      <c r="R301" s="224">
        <v>0</v>
      </c>
      <c r="S301" s="215">
        <v>120</v>
      </c>
      <c r="T301" s="218">
        <v>8</v>
      </c>
      <c r="U301" s="224">
        <v>0</v>
      </c>
      <c r="V301" s="215">
        <v>120</v>
      </c>
      <c r="W301" s="218">
        <v>12</v>
      </c>
      <c r="X301" s="224">
        <v>0</v>
      </c>
      <c r="Y301" s="215">
        <v>120</v>
      </c>
      <c r="Z301" s="218">
        <v>8</v>
      </c>
      <c r="AA301" s="224">
        <v>0</v>
      </c>
      <c r="AB301" s="215">
        <v>120</v>
      </c>
      <c r="AC301" s="218">
        <v>15</v>
      </c>
      <c r="AD301" s="224">
        <v>0</v>
      </c>
      <c r="AE301" s="215">
        <v>120</v>
      </c>
      <c r="AF301" s="218">
        <v>20</v>
      </c>
      <c r="AG301" s="224">
        <v>0</v>
      </c>
      <c r="AH301" s="215">
        <v>120</v>
      </c>
      <c r="AI301" s="218">
        <v>15</v>
      </c>
      <c r="AJ301" s="224">
        <v>0</v>
      </c>
      <c r="AK301" s="215">
        <v>120</v>
      </c>
      <c r="AL301" s="218">
        <v>20</v>
      </c>
      <c r="AM301" s="224">
        <v>0</v>
      </c>
      <c r="AN301" s="215">
        <v>120</v>
      </c>
      <c r="AO301" s="218">
        <v>15</v>
      </c>
      <c r="AP301" s="225">
        <v>0</v>
      </c>
      <c r="AQ301" s="220">
        <f t="shared" si="53"/>
        <v>1440</v>
      </c>
      <c r="AR301" s="221">
        <f t="shared" si="54"/>
        <v>153</v>
      </c>
      <c r="AS301" s="222">
        <f t="shared" si="55"/>
        <v>0</v>
      </c>
      <c r="AT301" s="46">
        <f t="shared" si="56"/>
        <v>1593</v>
      </c>
      <c r="AU301" s="369">
        <f t="shared" si="35"/>
        <v>1593</v>
      </c>
      <c r="AV301" s="370">
        <f t="shared" si="36"/>
        <v>0</v>
      </c>
    </row>
    <row r="302" spans="1:48" s="47" customFormat="1" ht="17.100000000000001" customHeight="1" x14ac:dyDescent="0.4">
      <c r="A302" s="208">
        <v>18</v>
      </c>
      <c r="B302" s="226" t="s">
        <v>986</v>
      </c>
      <c r="C302" s="227" t="s">
        <v>146</v>
      </c>
      <c r="D302" s="227" t="s">
        <v>1124</v>
      </c>
      <c r="E302" s="227" t="s">
        <v>703</v>
      </c>
      <c r="F302" s="228">
        <v>15</v>
      </c>
      <c r="G302" s="229">
        <v>56</v>
      </c>
      <c r="H302" s="230">
        <v>0</v>
      </c>
      <c r="I302" s="228">
        <v>0</v>
      </c>
      <c r="J302" s="231">
        <v>57</v>
      </c>
      <c r="K302" s="230">
        <v>0</v>
      </c>
      <c r="L302" s="228">
        <v>0</v>
      </c>
      <c r="M302" s="231">
        <v>53</v>
      </c>
      <c r="N302" s="230">
        <v>0</v>
      </c>
      <c r="O302" s="228">
        <v>0</v>
      </c>
      <c r="P302" s="231">
        <v>56</v>
      </c>
      <c r="Q302" s="230">
        <v>0</v>
      </c>
      <c r="R302" s="228">
        <v>0</v>
      </c>
      <c r="S302" s="231">
        <v>74</v>
      </c>
      <c r="T302" s="230">
        <v>0</v>
      </c>
      <c r="U302" s="228">
        <v>0</v>
      </c>
      <c r="V302" s="231">
        <v>108</v>
      </c>
      <c r="W302" s="230">
        <v>0</v>
      </c>
      <c r="X302" s="228">
        <v>0</v>
      </c>
      <c r="Y302" s="231">
        <v>120</v>
      </c>
      <c r="Z302" s="230">
        <v>29</v>
      </c>
      <c r="AA302" s="228">
        <v>0</v>
      </c>
      <c r="AB302" s="231">
        <v>120</v>
      </c>
      <c r="AC302" s="230">
        <v>30</v>
      </c>
      <c r="AD302" s="228">
        <v>0</v>
      </c>
      <c r="AE302" s="231">
        <v>120</v>
      </c>
      <c r="AF302" s="230">
        <v>30</v>
      </c>
      <c r="AG302" s="228">
        <v>0</v>
      </c>
      <c r="AH302" s="231">
        <v>120</v>
      </c>
      <c r="AI302" s="230">
        <v>10</v>
      </c>
      <c r="AJ302" s="228">
        <v>0</v>
      </c>
      <c r="AK302" s="231">
        <v>77</v>
      </c>
      <c r="AL302" s="230">
        <v>0</v>
      </c>
      <c r="AM302" s="228">
        <v>0</v>
      </c>
      <c r="AN302" s="231">
        <v>54</v>
      </c>
      <c r="AO302" s="230">
        <v>0</v>
      </c>
      <c r="AP302" s="228">
        <v>0</v>
      </c>
      <c r="AQ302" s="232">
        <f t="shared" si="53"/>
        <v>1015</v>
      </c>
      <c r="AR302" s="233">
        <f t="shared" si="54"/>
        <v>99</v>
      </c>
      <c r="AS302" s="234">
        <f t="shared" si="55"/>
        <v>0</v>
      </c>
      <c r="AT302" s="46">
        <f t="shared" si="56"/>
        <v>1114</v>
      </c>
      <c r="AU302" s="369">
        <f t="shared" si="35"/>
        <v>1114</v>
      </c>
      <c r="AV302" s="370">
        <f t="shared" si="36"/>
        <v>0</v>
      </c>
    </row>
    <row r="303" spans="1:48" ht="17.100000000000001" customHeight="1" x14ac:dyDescent="0.4">
      <c r="A303" s="223">
        <v>19</v>
      </c>
      <c r="B303" s="209" t="s">
        <v>987</v>
      </c>
      <c r="C303" s="210" t="s">
        <v>147</v>
      </c>
      <c r="D303" s="210" t="s">
        <v>251</v>
      </c>
      <c r="E303" s="210" t="s">
        <v>698</v>
      </c>
      <c r="F303" s="224">
        <v>30</v>
      </c>
      <c r="G303" s="212">
        <v>21</v>
      </c>
      <c r="H303" s="218">
        <v>0</v>
      </c>
      <c r="I303" s="224">
        <v>0</v>
      </c>
      <c r="J303" s="215">
        <v>27</v>
      </c>
      <c r="K303" s="218">
        <v>0</v>
      </c>
      <c r="L303" s="224">
        <v>0</v>
      </c>
      <c r="M303" s="215">
        <v>19</v>
      </c>
      <c r="N303" s="218">
        <v>0</v>
      </c>
      <c r="O303" s="224">
        <v>0</v>
      </c>
      <c r="P303" s="215">
        <v>16</v>
      </c>
      <c r="Q303" s="218">
        <v>0</v>
      </c>
      <c r="R303" s="224">
        <v>0</v>
      </c>
      <c r="S303" s="215">
        <v>1</v>
      </c>
      <c r="T303" s="218">
        <v>0</v>
      </c>
      <c r="U303" s="224">
        <v>0</v>
      </c>
      <c r="V303" s="215">
        <v>0</v>
      </c>
      <c r="W303" s="218">
        <v>0</v>
      </c>
      <c r="X303" s="224">
        <v>0</v>
      </c>
      <c r="Y303" s="215">
        <v>0</v>
      </c>
      <c r="Z303" s="218">
        <v>0</v>
      </c>
      <c r="AA303" s="224">
        <v>0</v>
      </c>
      <c r="AB303" s="215">
        <v>0</v>
      </c>
      <c r="AC303" s="218">
        <v>0</v>
      </c>
      <c r="AD303" s="224">
        <v>0</v>
      </c>
      <c r="AE303" s="215">
        <v>1</v>
      </c>
      <c r="AF303" s="218">
        <v>0</v>
      </c>
      <c r="AG303" s="224">
        <v>0</v>
      </c>
      <c r="AH303" s="215">
        <v>0</v>
      </c>
      <c r="AI303" s="218">
        <v>0</v>
      </c>
      <c r="AJ303" s="224">
        <v>0</v>
      </c>
      <c r="AK303" s="215">
        <v>0</v>
      </c>
      <c r="AL303" s="218">
        <v>0</v>
      </c>
      <c r="AM303" s="224">
        <v>0</v>
      </c>
      <c r="AN303" s="215">
        <v>8</v>
      </c>
      <c r="AO303" s="218">
        <v>0</v>
      </c>
      <c r="AP303" s="225">
        <v>0</v>
      </c>
      <c r="AQ303" s="220">
        <f t="shared" si="53"/>
        <v>93</v>
      </c>
      <c r="AR303" s="221">
        <f t="shared" si="54"/>
        <v>0</v>
      </c>
      <c r="AS303" s="222">
        <f t="shared" si="55"/>
        <v>0</v>
      </c>
      <c r="AT303" s="46">
        <f t="shared" si="56"/>
        <v>93</v>
      </c>
      <c r="AU303" s="369">
        <f t="shared" si="35"/>
        <v>93</v>
      </c>
      <c r="AV303" s="370">
        <f t="shared" si="36"/>
        <v>0</v>
      </c>
    </row>
    <row r="304" spans="1:48" s="47" customFormat="1" ht="17.100000000000001" customHeight="1" x14ac:dyDescent="0.4">
      <c r="A304" s="208">
        <v>20</v>
      </c>
      <c r="B304" s="226" t="s">
        <v>988</v>
      </c>
      <c r="C304" s="227" t="s">
        <v>148</v>
      </c>
      <c r="D304" s="227" t="s">
        <v>251</v>
      </c>
      <c r="E304" s="227" t="s">
        <v>698</v>
      </c>
      <c r="F304" s="228">
        <v>30</v>
      </c>
      <c r="G304" s="229">
        <v>23</v>
      </c>
      <c r="H304" s="230">
        <v>0</v>
      </c>
      <c r="I304" s="228">
        <v>0</v>
      </c>
      <c r="J304" s="231">
        <v>32</v>
      </c>
      <c r="K304" s="230">
        <v>0</v>
      </c>
      <c r="L304" s="228">
        <v>0</v>
      </c>
      <c r="M304" s="231">
        <v>22</v>
      </c>
      <c r="N304" s="230">
        <v>0</v>
      </c>
      <c r="O304" s="228">
        <v>0</v>
      </c>
      <c r="P304" s="231">
        <v>18</v>
      </c>
      <c r="Q304" s="230">
        <v>0</v>
      </c>
      <c r="R304" s="228">
        <v>0</v>
      </c>
      <c r="S304" s="231">
        <v>1</v>
      </c>
      <c r="T304" s="230">
        <v>0</v>
      </c>
      <c r="U304" s="228">
        <v>0</v>
      </c>
      <c r="V304" s="231">
        <v>0</v>
      </c>
      <c r="W304" s="230">
        <v>0</v>
      </c>
      <c r="X304" s="228">
        <v>0</v>
      </c>
      <c r="Y304" s="231">
        <v>0</v>
      </c>
      <c r="Z304" s="230">
        <v>0</v>
      </c>
      <c r="AA304" s="228">
        <v>0</v>
      </c>
      <c r="AB304" s="231">
        <v>0</v>
      </c>
      <c r="AC304" s="230">
        <v>0</v>
      </c>
      <c r="AD304" s="228">
        <v>0</v>
      </c>
      <c r="AE304" s="231">
        <v>1</v>
      </c>
      <c r="AF304" s="230">
        <v>0</v>
      </c>
      <c r="AG304" s="228">
        <v>0</v>
      </c>
      <c r="AH304" s="231">
        <v>0</v>
      </c>
      <c r="AI304" s="230">
        <v>0</v>
      </c>
      <c r="AJ304" s="228">
        <v>0</v>
      </c>
      <c r="AK304" s="231">
        <v>0</v>
      </c>
      <c r="AL304" s="230">
        <v>0</v>
      </c>
      <c r="AM304" s="228">
        <v>0</v>
      </c>
      <c r="AN304" s="231">
        <v>8</v>
      </c>
      <c r="AO304" s="230">
        <v>0</v>
      </c>
      <c r="AP304" s="228">
        <v>0</v>
      </c>
      <c r="AQ304" s="232">
        <f t="shared" si="53"/>
        <v>105</v>
      </c>
      <c r="AR304" s="233">
        <f t="shared" si="54"/>
        <v>0</v>
      </c>
      <c r="AS304" s="234">
        <f t="shared" si="55"/>
        <v>0</v>
      </c>
      <c r="AT304" s="46">
        <f t="shared" si="56"/>
        <v>105</v>
      </c>
      <c r="AU304" s="369">
        <f t="shared" si="35"/>
        <v>105</v>
      </c>
      <c r="AV304" s="370">
        <f t="shared" si="36"/>
        <v>0</v>
      </c>
    </row>
    <row r="305" spans="1:48" ht="17.100000000000001" customHeight="1" x14ac:dyDescent="0.4">
      <c r="A305" s="223">
        <v>21</v>
      </c>
      <c r="B305" s="209" t="s">
        <v>989</v>
      </c>
      <c r="C305" s="210" t="s">
        <v>149</v>
      </c>
      <c r="D305" s="210" t="s">
        <v>1125</v>
      </c>
      <c r="E305" s="210" t="s">
        <v>698</v>
      </c>
      <c r="F305" s="224">
        <v>30</v>
      </c>
      <c r="G305" s="212">
        <v>31</v>
      </c>
      <c r="H305" s="218">
        <v>0</v>
      </c>
      <c r="I305" s="224">
        <v>0</v>
      </c>
      <c r="J305" s="215">
        <v>30</v>
      </c>
      <c r="K305" s="218">
        <v>0</v>
      </c>
      <c r="L305" s="224">
        <v>0</v>
      </c>
      <c r="M305" s="215">
        <v>27</v>
      </c>
      <c r="N305" s="218">
        <v>0</v>
      </c>
      <c r="O305" s="224">
        <v>0</v>
      </c>
      <c r="P305" s="215">
        <v>29</v>
      </c>
      <c r="Q305" s="218">
        <v>0</v>
      </c>
      <c r="R305" s="224">
        <v>0</v>
      </c>
      <c r="S305" s="215">
        <v>27</v>
      </c>
      <c r="T305" s="218">
        <v>0</v>
      </c>
      <c r="U305" s="224">
        <v>0</v>
      </c>
      <c r="V305" s="215">
        <v>28</v>
      </c>
      <c r="W305" s="218">
        <v>0</v>
      </c>
      <c r="X305" s="224">
        <v>0</v>
      </c>
      <c r="Y305" s="215">
        <v>27</v>
      </c>
      <c r="Z305" s="218">
        <v>0</v>
      </c>
      <c r="AA305" s="224">
        <v>0</v>
      </c>
      <c r="AB305" s="215">
        <v>48</v>
      </c>
      <c r="AC305" s="218">
        <v>0</v>
      </c>
      <c r="AD305" s="224">
        <v>0</v>
      </c>
      <c r="AE305" s="215">
        <v>41</v>
      </c>
      <c r="AF305" s="218">
        <v>0</v>
      </c>
      <c r="AG305" s="224">
        <v>0</v>
      </c>
      <c r="AH305" s="215">
        <v>29</v>
      </c>
      <c r="AI305" s="218">
        <v>0</v>
      </c>
      <c r="AJ305" s="224">
        <v>0</v>
      </c>
      <c r="AK305" s="215">
        <v>30</v>
      </c>
      <c r="AL305" s="218">
        <v>0</v>
      </c>
      <c r="AM305" s="224">
        <v>0</v>
      </c>
      <c r="AN305" s="215">
        <v>30</v>
      </c>
      <c r="AO305" s="218">
        <v>0</v>
      </c>
      <c r="AP305" s="225">
        <v>0</v>
      </c>
      <c r="AQ305" s="220">
        <f t="shared" si="53"/>
        <v>377</v>
      </c>
      <c r="AR305" s="221">
        <f t="shared" si="54"/>
        <v>0</v>
      </c>
      <c r="AS305" s="222">
        <f t="shared" si="55"/>
        <v>0</v>
      </c>
      <c r="AT305" s="46">
        <f t="shared" si="56"/>
        <v>377</v>
      </c>
      <c r="AU305" s="369">
        <f t="shared" si="35"/>
        <v>377</v>
      </c>
      <c r="AV305" s="370">
        <f t="shared" si="36"/>
        <v>0</v>
      </c>
    </row>
    <row r="306" spans="1:48" s="47" customFormat="1" ht="17.100000000000001" customHeight="1" x14ac:dyDescent="0.4">
      <c r="A306" s="208">
        <v>22</v>
      </c>
      <c r="B306" s="226" t="s">
        <v>990</v>
      </c>
      <c r="C306" s="227" t="s">
        <v>150</v>
      </c>
      <c r="D306" s="227" t="s">
        <v>1126</v>
      </c>
      <c r="E306" s="227" t="s">
        <v>704</v>
      </c>
      <c r="F306" s="228">
        <v>20</v>
      </c>
      <c r="G306" s="229">
        <v>120</v>
      </c>
      <c r="H306" s="230">
        <v>180</v>
      </c>
      <c r="I306" s="228">
        <v>32</v>
      </c>
      <c r="J306" s="231">
        <v>120</v>
      </c>
      <c r="K306" s="230">
        <v>180</v>
      </c>
      <c r="L306" s="228">
        <v>44</v>
      </c>
      <c r="M306" s="231">
        <v>120</v>
      </c>
      <c r="N306" s="230">
        <v>180</v>
      </c>
      <c r="O306" s="228">
        <v>14</v>
      </c>
      <c r="P306" s="231">
        <v>120</v>
      </c>
      <c r="Q306" s="230">
        <v>180</v>
      </c>
      <c r="R306" s="228">
        <v>35</v>
      </c>
      <c r="S306" s="231">
        <v>120</v>
      </c>
      <c r="T306" s="230">
        <v>180</v>
      </c>
      <c r="U306" s="228">
        <v>13</v>
      </c>
      <c r="V306" s="231">
        <v>120</v>
      </c>
      <c r="W306" s="230">
        <v>180</v>
      </c>
      <c r="X306" s="228">
        <v>32</v>
      </c>
      <c r="Y306" s="231">
        <v>120</v>
      </c>
      <c r="Z306" s="230">
        <v>180</v>
      </c>
      <c r="AA306" s="228">
        <v>27</v>
      </c>
      <c r="AB306" s="231">
        <v>120</v>
      </c>
      <c r="AC306" s="230">
        <v>180</v>
      </c>
      <c r="AD306" s="228">
        <v>36</v>
      </c>
      <c r="AE306" s="231">
        <v>120</v>
      </c>
      <c r="AF306" s="230">
        <v>180</v>
      </c>
      <c r="AG306" s="228">
        <v>47</v>
      </c>
      <c r="AH306" s="231">
        <v>120</v>
      </c>
      <c r="AI306" s="230">
        <v>180</v>
      </c>
      <c r="AJ306" s="228">
        <v>56</v>
      </c>
      <c r="AK306" s="231">
        <v>120</v>
      </c>
      <c r="AL306" s="230">
        <v>180</v>
      </c>
      <c r="AM306" s="228">
        <v>24</v>
      </c>
      <c r="AN306" s="231">
        <v>120</v>
      </c>
      <c r="AO306" s="230">
        <v>180</v>
      </c>
      <c r="AP306" s="228">
        <v>10</v>
      </c>
      <c r="AQ306" s="232">
        <f t="shared" si="53"/>
        <v>1440</v>
      </c>
      <c r="AR306" s="233">
        <f t="shared" si="54"/>
        <v>2160</v>
      </c>
      <c r="AS306" s="234">
        <f t="shared" si="55"/>
        <v>370</v>
      </c>
      <c r="AT306" s="46">
        <f t="shared" si="56"/>
        <v>3970</v>
      </c>
      <c r="AU306" s="369">
        <f t="shared" si="35"/>
        <v>3970</v>
      </c>
      <c r="AV306" s="370">
        <f t="shared" si="36"/>
        <v>0</v>
      </c>
    </row>
    <row r="307" spans="1:48" ht="17.100000000000001" customHeight="1" x14ac:dyDescent="0.4">
      <c r="A307" s="223">
        <v>23</v>
      </c>
      <c r="B307" s="209" t="s">
        <v>991</v>
      </c>
      <c r="C307" s="210" t="s">
        <v>151</v>
      </c>
      <c r="D307" s="210" t="s">
        <v>1127</v>
      </c>
      <c r="E307" s="210" t="s">
        <v>704</v>
      </c>
      <c r="F307" s="224">
        <v>20</v>
      </c>
      <c r="G307" s="212">
        <v>52</v>
      </c>
      <c r="H307" s="218">
        <v>0</v>
      </c>
      <c r="I307" s="224">
        <v>0</v>
      </c>
      <c r="J307" s="215">
        <v>56</v>
      </c>
      <c r="K307" s="218">
        <v>0</v>
      </c>
      <c r="L307" s="224">
        <v>0</v>
      </c>
      <c r="M307" s="215">
        <v>49</v>
      </c>
      <c r="N307" s="218">
        <v>0</v>
      </c>
      <c r="O307" s="224">
        <v>0</v>
      </c>
      <c r="P307" s="215">
        <v>49</v>
      </c>
      <c r="Q307" s="218">
        <v>0</v>
      </c>
      <c r="R307" s="224">
        <v>0</v>
      </c>
      <c r="S307" s="215">
        <v>26</v>
      </c>
      <c r="T307" s="218">
        <v>0</v>
      </c>
      <c r="U307" s="224">
        <v>0</v>
      </c>
      <c r="V307" s="215">
        <v>24</v>
      </c>
      <c r="W307" s="218">
        <v>0</v>
      </c>
      <c r="X307" s="224">
        <v>0</v>
      </c>
      <c r="Y307" s="215">
        <v>23</v>
      </c>
      <c r="Z307" s="218">
        <v>0</v>
      </c>
      <c r="AA307" s="224">
        <v>0</v>
      </c>
      <c r="AB307" s="215">
        <v>31</v>
      </c>
      <c r="AC307" s="218">
        <v>0</v>
      </c>
      <c r="AD307" s="224">
        <v>0</v>
      </c>
      <c r="AE307" s="215">
        <v>30</v>
      </c>
      <c r="AF307" s="218">
        <v>0</v>
      </c>
      <c r="AG307" s="224">
        <v>0</v>
      </c>
      <c r="AH307" s="215">
        <v>24</v>
      </c>
      <c r="AI307" s="218">
        <v>0</v>
      </c>
      <c r="AJ307" s="224">
        <v>0</v>
      </c>
      <c r="AK307" s="215">
        <v>24</v>
      </c>
      <c r="AL307" s="218">
        <v>0</v>
      </c>
      <c r="AM307" s="224">
        <v>0</v>
      </c>
      <c r="AN307" s="215">
        <v>38</v>
      </c>
      <c r="AO307" s="218">
        <v>0</v>
      </c>
      <c r="AP307" s="225">
        <v>0</v>
      </c>
      <c r="AQ307" s="220">
        <f t="shared" si="53"/>
        <v>426</v>
      </c>
      <c r="AR307" s="221">
        <f t="shared" si="54"/>
        <v>0</v>
      </c>
      <c r="AS307" s="222">
        <f t="shared" si="55"/>
        <v>0</v>
      </c>
      <c r="AT307" s="46">
        <f t="shared" si="56"/>
        <v>426</v>
      </c>
      <c r="AU307" s="369">
        <f t="shared" si="35"/>
        <v>426</v>
      </c>
      <c r="AV307" s="370">
        <f t="shared" si="36"/>
        <v>0</v>
      </c>
    </row>
    <row r="308" spans="1:48" s="47" customFormat="1" ht="17.100000000000001" customHeight="1" x14ac:dyDescent="0.4">
      <c r="A308" s="208">
        <v>24</v>
      </c>
      <c r="B308" s="226" t="s">
        <v>992</v>
      </c>
      <c r="C308" s="227" t="s">
        <v>152</v>
      </c>
      <c r="D308" s="227" t="s">
        <v>1128</v>
      </c>
      <c r="E308" s="227" t="s">
        <v>700</v>
      </c>
      <c r="F308" s="228">
        <v>10</v>
      </c>
      <c r="G308" s="229">
        <v>63</v>
      </c>
      <c r="H308" s="230">
        <v>0</v>
      </c>
      <c r="I308" s="228">
        <v>0</v>
      </c>
      <c r="J308" s="231">
        <v>73</v>
      </c>
      <c r="K308" s="230">
        <v>0</v>
      </c>
      <c r="L308" s="228">
        <v>0</v>
      </c>
      <c r="M308" s="231">
        <v>65</v>
      </c>
      <c r="N308" s="230">
        <v>0</v>
      </c>
      <c r="O308" s="228">
        <v>0</v>
      </c>
      <c r="P308" s="231">
        <v>63</v>
      </c>
      <c r="Q308" s="230">
        <v>0</v>
      </c>
      <c r="R308" s="228">
        <v>0</v>
      </c>
      <c r="S308" s="231">
        <v>49</v>
      </c>
      <c r="T308" s="230">
        <v>0</v>
      </c>
      <c r="U308" s="228">
        <v>0</v>
      </c>
      <c r="V308" s="231">
        <v>51</v>
      </c>
      <c r="W308" s="230">
        <v>0</v>
      </c>
      <c r="X308" s="228">
        <v>0</v>
      </c>
      <c r="Y308" s="231">
        <v>49</v>
      </c>
      <c r="Z308" s="230">
        <v>0</v>
      </c>
      <c r="AA308" s="228">
        <v>0</v>
      </c>
      <c r="AB308" s="231">
        <v>51</v>
      </c>
      <c r="AC308" s="230">
        <v>0</v>
      </c>
      <c r="AD308" s="228">
        <v>0</v>
      </c>
      <c r="AE308" s="231">
        <v>51</v>
      </c>
      <c r="AF308" s="230">
        <v>0</v>
      </c>
      <c r="AG308" s="228">
        <v>0</v>
      </c>
      <c r="AH308" s="231">
        <v>49</v>
      </c>
      <c r="AI308" s="230">
        <v>0</v>
      </c>
      <c r="AJ308" s="228">
        <v>0</v>
      </c>
      <c r="AK308" s="231">
        <v>52</v>
      </c>
      <c r="AL308" s="230">
        <v>0</v>
      </c>
      <c r="AM308" s="228">
        <v>0</v>
      </c>
      <c r="AN308" s="231">
        <v>50</v>
      </c>
      <c r="AO308" s="230">
        <v>0</v>
      </c>
      <c r="AP308" s="228">
        <v>0</v>
      </c>
      <c r="AQ308" s="232">
        <f t="shared" si="53"/>
        <v>666</v>
      </c>
      <c r="AR308" s="233">
        <f t="shared" si="54"/>
        <v>0</v>
      </c>
      <c r="AS308" s="234">
        <f t="shared" si="55"/>
        <v>0</v>
      </c>
      <c r="AT308" s="46">
        <f t="shared" si="56"/>
        <v>666</v>
      </c>
      <c r="AU308" s="369">
        <f t="shared" si="35"/>
        <v>666</v>
      </c>
      <c r="AV308" s="370">
        <f t="shared" si="36"/>
        <v>0</v>
      </c>
    </row>
    <row r="309" spans="1:48" ht="17.100000000000001" customHeight="1" x14ac:dyDescent="0.4">
      <c r="A309" s="223">
        <v>25</v>
      </c>
      <c r="B309" s="209" t="s">
        <v>993</v>
      </c>
      <c r="C309" s="210" t="s">
        <v>1129</v>
      </c>
      <c r="D309" s="210" t="s">
        <v>1130</v>
      </c>
      <c r="E309" s="210" t="s">
        <v>704</v>
      </c>
      <c r="F309" s="224">
        <v>20</v>
      </c>
      <c r="G309" s="212">
        <v>120</v>
      </c>
      <c r="H309" s="218">
        <v>120</v>
      </c>
      <c r="I309" s="224">
        <v>0</v>
      </c>
      <c r="J309" s="215">
        <v>120</v>
      </c>
      <c r="K309" s="218">
        <v>127</v>
      </c>
      <c r="L309" s="224">
        <v>0</v>
      </c>
      <c r="M309" s="215">
        <v>120</v>
      </c>
      <c r="N309" s="218">
        <v>110</v>
      </c>
      <c r="O309" s="224">
        <v>0</v>
      </c>
      <c r="P309" s="215">
        <v>120</v>
      </c>
      <c r="Q309" s="218">
        <v>123</v>
      </c>
      <c r="R309" s="224">
        <v>0</v>
      </c>
      <c r="S309" s="215">
        <v>120</v>
      </c>
      <c r="T309" s="218">
        <v>98</v>
      </c>
      <c r="U309" s="224">
        <v>0</v>
      </c>
      <c r="V309" s="215">
        <v>120</v>
      </c>
      <c r="W309" s="218">
        <v>110</v>
      </c>
      <c r="X309" s="224">
        <v>0</v>
      </c>
      <c r="Y309" s="215">
        <v>120</v>
      </c>
      <c r="Z309" s="218">
        <v>99</v>
      </c>
      <c r="AA309" s="224">
        <v>0</v>
      </c>
      <c r="AB309" s="215">
        <v>120</v>
      </c>
      <c r="AC309" s="218">
        <v>106</v>
      </c>
      <c r="AD309" s="224">
        <v>0</v>
      </c>
      <c r="AE309" s="215">
        <v>120</v>
      </c>
      <c r="AF309" s="218">
        <v>103</v>
      </c>
      <c r="AG309" s="224">
        <v>0</v>
      </c>
      <c r="AH309" s="215">
        <v>120</v>
      </c>
      <c r="AI309" s="218">
        <v>93</v>
      </c>
      <c r="AJ309" s="224">
        <v>0</v>
      </c>
      <c r="AK309" s="215">
        <v>120</v>
      </c>
      <c r="AL309" s="218">
        <v>103</v>
      </c>
      <c r="AM309" s="224">
        <v>0</v>
      </c>
      <c r="AN309" s="215">
        <v>120</v>
      </c>
      <c r="AO309" s="218">
        <v>115</v>
      </c>
      <c r="AP309" s="225">
        <v>0</v>
      </c>
      <c r="AQ309" s="220">
        <f t="shared" si="53"/>
        <v>1440</v>
      </c>
      <c r="AR309" s="221">
        <f t="shared" si="54"/>
        <v>1307</v>
      </c>
      <c r="AS309" s="222">
        <f t="shared" si="55"/>
        <v>0</v>
      </c>
      <c r="AT309" s="46">
        <f t="shared" si="56"/>
        <v>2747</v>
      </c>
      <c r="AU309" s="369">
        <f t="shared" si="35"/>
        <v>2747</v>
      </c>
      <c r="AV309" s="370">
        <f t="shared" si="36"/>
        <v>0</v>
      </c>
    </row>
    <row r="310" spans="1:48" s="47" customFormat="1" ht="17.100000000000001" customHeight="1" x14ac:dyDescent="0.4">
      <c r="A310" s="208">
        <v>26</v>
      </c>
      <c r="B310" s="226" t="s">
        <v>994</v>
      </c>
      <c r="C310" s="227" t="s">
        <v>1131</v>
      </c>
      <c r="D310" s="227" t="s">
        <v>342</v>
      </c>
      <c r="E310" s="227" t="s">
        <v>702</v>
      </c>
      <c r="F310" s="228">
        <v>50</v>
      </c>
      <c r="G310" s="229">
        <v>77</v>
      </c>
      <c r="H310" s="230">
        <v>0</v>
      </c>
      <c r="I310" s="228">
        <v>0</v>
      </c>
      <c r="J310" s="231">
        <v>77</v>
      </c>
      <c r="K310" s="230">
        <v>0</v>
      </c>
      <c r="L310" s="228">
        <v>0</v>
      </c>
      <c r="M310" s="231">
        <v>72</v>
      </c>
      <c r="N310" s="230">
        <v>0</v>
      </c>
      <c r="O310" s="228">
        <v>0</v>
      </c>
      <c r="P310" s="231">
        <v>76</v>
      </c>
      <c r="Q310" s="230">
        <v>0</v>
      </c>
      <c r="R310" s="228">
        <v>0</v>
      </c>
      <c r="S310" s="231">
        <v>74</v>
      </c>
      <c r="T310" s="230">
        <v>0</v>
      </c>
      <c r="U310" s="228">
        <v>0</v>
      </c>
      <c r="V310" s="231">
        <v>76</v>
      </c>
      <c r="W310" s="230">
        <v>0</v>
      </c>
      <c r="X310" s="228">
        <v>0</v>
      </c>
      <c r="Y310" s="231">
        <v>73</v>
      </c>
      <c r="Z310" s="230">
        <v>0</v>
      </c>
      <c r="AA310" s="228">
        <v>0</v>
      </c>
      <c r="AB310" s="231">
        <v>75</v>
      </c>
      <c r="AC310" s="230">
        <v>0</v>
      </c>
      <c r="AD310" s="228">
        <v>0</v>
      </c>
      <c r="AE310" s="231">
        <v>75</v>
      </c>
      <c r="AF310" s="230">
        <v>0</v>
      </c>
      <c r="AG310" s="228">
        <v>0</v>
      </c>
      <c r="AH310" s="231">
        <v>73</v>
      </c>
      <c r="AI310" s="230">
        <v>0</v>
      </c>
      <c r="AJ310" s="228">
        <v>0</v>
      </c>
      <c r="AK310" s="231">
        <v>76</v>
      </c>
      <c r="AL310" s="230">
        <v>0</v>
      </c>
      <c r="AM310" s="228">
        <v>0</v>
      </c>
      <c r="AN310" s="231">
        <v>74</v>
      </c>
      <c r="AO310" s="230">
        <v>0</v>
      </c>
      <c r="AP310" s="228">
        <v>0</v>
      </c>
      <c r="AQ310" s="232">
        <f t="shared" si="53"/>
        <v>898</v>
      </c>
      <c r="AR310" s="233">
        <f t="shared" si="54"/>
        <v>0</v>
      </c>
      <c r="AS310" s="234">
        <f t="shared" si="55"/>
        <v>0</v>
      </c>
      <c r="AT310" s="46">
        <f t="shared" si="56"/>
        <v>898</v>
      </c>
      <c r="AU310" s="369">
        <f t="shared" si="35"/>
        <v>898</v>
      </c>
      <c r="AV310" s="370">
        <f t="shared" si="36"/>
        <v>0</v>
      </c>
    </row>
    <row r="311" spans="1:48" ht="17.100000000000001" customHeight="1" x14ac:dyDescent="0.4">
      <c r="A311" s="223">
        <v>27</v>
      </c>
      <c r="B311" s="209" t="s">
        <v>995</v>
      </c>
      <c r="C311" s="210" t="s">
        <v>320</v>
      </c>
      <c r="D311" s="210" t="s">
        <v>1132</v>
      </c>
      <c r="E311" s="210" t="s">
        <v>698</v>
      </c>
      <c r="F311" s="224">
        <v>30</v>
      </c>
      <c r="G311" s="212">
        <v>120</v>
      </c>
      <c r="H311" s="218">
        <v>180</v>
      </c>
      <c r="I311" s="224">
        <v>144</v>
      </c>
      <c r="J311" s="215">
        <v>120</v>
      </c>
      <c r="K311" s="218">
        <v>180</v>
      </c>
      <c r="L311" s="224">
        <v>216</v>
      </c>
      <c r="M311" s="215">
        <v>120</v>
      </c>
      <c r="N311" s="218">
        <v>180</v>
      </c>
      <c r="O311" s="224">
        <v>128</v>
      </c>
      <c r="P311" s="215">
        <v>120</v>
      </c>
      <c r="Q311" s="218">
        <v>180</v>
      </c>
      <c r="R311" s="224">
        <v>96</v>
      </c>
      <c r="S311" s="215">
        <v>120</v>
      </c>
      <c r="T311" s="218">
        <v>180</v>
      </c>
      <c r="U311" s="224">
        <v>45</v>
      </c>
      <c r="V311" s="215">
        <v>120</v>
      </c>
      <c r="W311" s="218">
        <v>180</v>
      </c>
      <c r="X311" s="224">
        <v>84</v>
      </c>
      <c r="Y311" s="215">
        <v>120</v>
      </c>
      <c r="Z311" s="218">
        <v>180</v>
      </c>
      <c r="AA311" s="224">
        <v>126</v>
      </c>
      <c r="AB311" s="215">
        <v>120</v>
      </c>
      <c r="AC311" s="218">
        <v>180</v>
      </c>
      <c r="AD311" s="224">
        <v>178</v>
      </c>
      <c r="AE311" s="215">
        <v>120</v>
      </c>
      <c r="AF311" s="218">
        <v>180</v>
      </c>
      <c r="AG311" s="224">
        <v>178</v>
      </c>
      <c r="AH311" s="215">
        <v>120</v>
      </c>
      <c r="AI311" s="218">
        <v>180</v>
      </c>
      <c r="AJ311" s="224">
        <v>126</v>
      </c>
      <c r="AK311" s="215">
        <v>120</v>
      </c>
      <c r="AL311" s="218">
        <v>180</v>
      </c>
      <c r="AM311" s="224">
        <v>56</v>
      </c>
      <c r="AN311" s="215">
        <v>120</v>
      </c>
      <c r="AO311" s="218">
        <v>180</v>
      </c>
      <c r="AP311" s="225">
        <v>53</v>
      </c>
      <c r="AQ311" s="220">
        <f t="shared" si="53"/>
        <v>1440</v>
      </c>
      <c r="AR311" s="221">
        <f t="shared" si="54"/>
        <v>2160</v>
      </c>
      <c r="AS311" s="222">
        <f t="shared" si="55"/>
        <v>1430</v>
      </c>
      <c r="AT311" s="46">
        <f t="shared" si="56"/>
        <v>5030</v>
      </c>
      <c r="AU311" s="369">
        <f t="shared" si="35"/>
        <v>5030</v>
      </c>
      <c r="AV311" s="370">
        <f t="shared" si="36"/>
        <v>0</v>
      </c>
    </row>
    <row r="312" spans="1:48" s="47" customFormat="1" ht="17.100000000000001" customHeight="1" x14ac:dyDescent="0.4">
      <c r="A312" s="208">
        <v>28</v>
      </c>
      <c r="B312" s="226" t="s">
        <v>996</v>
      </c>
      <c r="C312" s="227" t="s">
        <v>321</v>
      </c>
      <c r="D312" s="227" t="s">
        <v>343</v>
      </c>
      <c r="E312" s="227" t="s">
        <v>703</v>
      </c>
      <c r="F312" s="228">
        <v>15</v>
      </c>
      <c r="G312" s="229">
        <v>120</v>
      </c>
      <c r="H312" s="230">
        <v>172</v>
      </c>
      <c r="I312" s="228">
        <v>0</v>
      </c>
      <c r="J312" s="231">
        <v>120</v>
      </c>
      <c r="K312" s="230">
        <v>169</v>
      </c>
      <c r="L312" s="228">
        <v>0</v>
      </c>
      <c r="M312" s="231">
        <v>120</v>
      </c>
      <c r="N312" s="230">
        <v>138</v>
      </c>
      <c r="O312" s="228">
        <v>0</v>
      </c>
      <c r="P312" s="231">
        <v>120</v>
      </c>
      <c r="Q312" s="230">
        <v>165</v>
      </c>
      <c r="R312" s="228">
        <v>0</v>
      </c>
      <c r="S312" s="231">
        <v>120</v>
      </c>
      <c r="T312" s="230">
        <v>162</v>
      </c>
      <c r="U312" s="228">
        <v>0</v>
      </c>
      <c r="V312" s="231">
        <v>120</v>
      </c>
      <c r="W312" s="230">
        <v>180</v>
      </c>
      <c r="X312" s="228">
        <v>0</v>
      </c>
      <c r="Y312" s="231">
        <v>120</v>
      </c>
      <c r="Z312" s="230">
        <v>174</v>
      </c>
      <c r="AA312" s="228">
        <v>0</v>
      </c>
      <c r="AB312" s="231">
        <v>120</v>
      </c>
      <c r="AC312" s="230">
        <v>180</v>
      </c>
      <c r="AD312" s="228">
        <v>2</v>
      </c>
      <c r="AE312" s="231">
        <v>120</v>
      </c>
      <c r="AF312" s="230">
        <v>175</v>
      </c>
      <c r="AG312" s="228">
        <v>0</v>
      </c>
      <c r="AH312" s="231">
        <v>120</v>
      </c>
      <c r="AI312" s="230">
        <v>157</v>
      </c>
      <c r="AJ312" s="228">
        <v>0</v>
      </c>
      <c r="AK312" s="231">
        <v>120</v>
      </c>
      <c r="AL312" s="230">
        <v>162</v>
      </c>
      <c r="AM312" s="228">
        <v>0</v>
      </c>
      <c r="AN312" s="231">
        <v>120</v>
      </c>
      <c r="AO312" s="230">
        <v>149</v>
      </c>
      <c r="AP312" s="228">
        <v>0</v>
      </c>
      <c r="AQ312" s="232">
        <f t="shared" si="53"/>
        <v>1440</v>
      </c>
      <c r="AR312" s="233">
        <f t="shared" si="54"/>
        <v>1983</v>
      </c>
      <c r="AS312" s="234">
        <f t="shared" si="55"/>
        <v>2</v>
      </c>
      <c r="AT312" s="46">
        <f t="shared" si="56"/>
        <v>3425</v>
      </c>
      <c r="AU312" s="369">
        <f t="shared" si="35"/>
        <v>3425</v>
      </c>
      <c r="AV312" s="370">
        <f t="shared" si="36"/>
        <v>0</v>
      </c>
    </row>
    <row r="313" spans="1:48" ht="17.100000000000001" customHeight="1" x14ac:dyDescent="0.4">
      <c r="A313" s="223">
        <v>29</v>
      </c>
      <c r="B313" s="209" t="s">
        <v>997</v>
      </c>
      <c r="C313" s="210" t="s">
        <v>322</v>
      </c>
      <c r="D313" s="210" t="s">
        <v>1133</v>
      </c>
      <c r="E313" s="210" t="s">
        <v>703</v>
      </c>
      <c r="F313" s="224">
        <v>15</v>
      </c>
      <c r="G313" s="212">
        <v>120</v>
      </c>
      <c r="H313" s="218">
        <v>126</v>
      </c>
      <c r="I313" s="224">
        <v>0</v>
      </c>
      <c r="J313" s="215">
        <v>120</v>
      </c>
      <c r="K313" s="218">
        <v>128</v>
      </c>
      <c r="L313" s="224">
        <v>0</v>
      </c>
      <c r="M313" s="215">
        <v>120</v>
      </c>
      <c r="N313" s="218">
        <v>110</v>
      </c>
      <c r="O313" s="224">
        <v>0</v>
      </c>
      <c r="P313" s="215">
        <v>120</v>
      </c>
      <c r="Q313" s="218">
        <v>110</v>
      </c>
      <c r="R313" s="224">
        <v>0</v>
      </c>
      <c r="S313" s="215">
        <v>120</v>
      </c>
      <c r="T313" s="218">
        <v>90</v>
      </c>
      <c r="U313" s="224">
        <v>0</v>
      </c>
      <c r="V313" s="215">
        <v>120</v>
      </c>
      <c r="W313" s="218">
        <v>115</v>
      </c>
      <c r="X313" s="224">
        <v>0</v>
      </c>
      <c r="Y313" s="215">
        <v>120</v>
      </c>
      <c r="Z313" s="218">
        <v>113</v>
      </c>
      <c r="AA313" s="224">
        <v>0</v>
      </c>
      <c r="AB313" s="215">
        <v>120</v>
      </c>
      <c r="AC313" s="218">
        <v>118</v>
      </c>
      <c r="AD313" s="224">
        <v>0</v>
      </c>
      <c r="AE313" s="215">
        <v>120</v>
      </c>
      <c r="AF313" s="218">
        <v>114</v>
      </c>
      <c r="AG313" s="224">
        <v>0</v>
      </c>
      <c r="AH313" s="215">
        <v>120</v>
      </c>
      <c r="AI313" s="218">
        <v>102</v>
      </c>
      <c r="AJ313" s="224">
        <v>0</v>
      </c>
      <c r="AK313" s="215">
        <v>120</v>
      </c>
      <c r="AL313" s="218">
        <v>108</v>
      </c>
      <c r="AM313" s="224">
        <v>0</v>
      </c>
      <c r="AN313" s="215">
        <v>120</v>
      </c>
      <c r="AO313" s="218">
        <v>120</v>
      </c>
      <c r="AP313" s="225">
        <v>0</v>
      </c>
      <c r="AQ313" s="220">
        <f t="shared" si="53"/>
        <v>1440</v>
      </c>
      <c r="AR313" s="221">
        <f t="shared" si="54"/>
        <v>1354</v>
      </c>
      <c r="AS313" s="222">
        <f t="shared" si="55"/>
        <v>0</v>
      </c>
      <c r="AT313" s="46">
        <f t="shared" si="56"/>
        <v>2794</v>
      </c>
      <c r="AU313" s="369">
        <f t="shared" si="35"/>
        <v>2794</v>
      </c>
      <c r="AV313" s="370">
        <f t="shared" si="36"/>
        <v>0</v>
      </c>
    </row>
    <row r="314" spans="1:48" s="47" customFormat="1" ht="17.100000000000001" customHeight="1" x14ac:dyDescent="0.4">
      <c r="A314" s="208">
        <v>30</v>
      </c>
      <c r="B314" s="226" t="s">
        <v>998</v>
      </c>
      <c r="C314" s="227" t="s">
        <v>323</v>
      </c>
      <c r="D314" s="227" t="s">
        <v>1134</v>
      </c>
      <c r="E314" s="227" t="s">
        <v>700</v>
      </c>
      <c r="F314" s="228">
        <v>10</v>
      </c>
      <c r="G314" s="229">
        <v>94</v>
      </c>
      <c r="H314" s="230">
        <v>0</v>
      </c>
      <c r="I314" s="228">
        <v>0</v>
      </c>
      <c r="J314" s="231">
        <v>96</v>
      </c>
      <c r="K314" s="230">
        <v>0</v>
      </c>
      <c r="L314" s="228">
        <v>0</v>
      </c>
      <c r="M314" s="231">
        <v>88</v>
      </c>
      <c r="N314" s="230">
        <v>0</v>
      </c>
      <c r="O314" s="228">
        <v>0</v>
      </c>
      <c r="P314" s="231">
        <v>94</v>
      </c>
      <c r="Q314" s="230">
        <v>0</v>
      </c>
      <c r="R314" s="228">
        <v>0</v>
      </c>
      <c r="S314" s="231">
        <v>91</v>
      </c>
      <c r="T314" s="230">
        <v>0</v>
      </c>
      <c r="U314" s="228">
        <v>0</v>
      </c>
      <c r="V314" s="231">
        <v>94</v>
      </c>
      <c r="W314" s="230">
        <v>0</v>
      </c>
      <c r="X314" s="228">
        <v>0</v>
      </c>
      <c r="Y314" s="231">
        <v>91</v>
      </c>
      <c r="Z314" s="230">
        <v>0</v>
      </c>
      <c r="AA314" s="228">
        <v>0</v>
      </c>
      <c r="AB314" s="231">
        <v>94</v>
      </c>
      <c r="AC314" s="230">
        <v>0</v>
      </c>
      <c r="AD314" s="228">
        <v>0</v>
      </c>
      <c r="AE314" s="231">
        <v>93</v>
      </c>
      <c r="AF314" s="230">
        <v>0</v>
      </c>
      <c r="AG314" s="228">
        <v>0</v>
      </c>
      <c r="AH314" s="231">
        <v>91</v>
      </c>
      <c r="AI314" s="230">
        <v>0</v>
      </c>
      <c r="AJ314" s="228">
        <v>0</v>
      </c>
      <c r="AK314" s="231">
        <v>95</v>
      </c>
      <c r="AL314" s="230">
        <v>0</v>
      </c>
      <c r="AM314" s="228">
        <v>0</v>
      </c>
      <c r="AN314" s="231">
        <v>92</v>
      </c>
      <c r="AO314" s="230">
        <v>0</v>
      </c>
      <c r="AP314" s="228">
        <v>0</v>
      </c>
      <c r="AQ314" s="232">
        <f t="shared" si="53"/>
        <v>1113</v>
      </c>
      <c r="AR314" s="233">
        <f t="shared" si="54"/>
        <v>0</v>
      </c>
      <c r="AS314" s="234">
        <f t="shared" si="55"/>
        <v>0</v>
      </c>
      <c r="AT314" s="46">
        <f t="shared" si="56"/>
        <v>1113</v>
      </c>
      <c r="AU314" s="369">
        <f t="shared" si="35"/>
        <v>1113</v>
      </c>
      <c r="AV314" s="370">
        <f t="shared" si="36"/>
        <v>0</v>
      </c>
    </row>
    <row r="315" spans="1:48" ht="17.100000000000001" customHeight="1" x14ac:dyDescent="0.4">
      <c r="A315" s="223">
        <v>31</v>
      </c>
      <c r="B315" s="209" t="s">
        <v>999</v>
      </c>
      <c r="C315" s="210" t="s">
        <v>324</v>
      </c>
      <c r="D315" s="210" t="s">
        <v>344</v>
      </c>
      <c r="E315" s="210" t="s">
        <v>700</v>
      </c>
      <c r="F315" s="224">
        <v>10</v>
      </c>
      <c r="G315" s="212">
        <v>37</v>
      </c>
      <c r="H315" s="218">
        <v>0</v>
      </c>
      <c r="I315" s="224">
        <v>0</v>
      </c>
      <c r="J315" s="215">
        <v>37</v>
      </c>
      <c r="K315" s="218">
        <v>0</v>
      </c>
      <c r="L315" s="224">
        <v>0</v>
      </c>
      <c r="M315" s="215">
        <v>35</v>
      </c>
      <c r="N315" s="218">
        <v>0</v>
      </c>
      <c r="O315" s="224">
        <v>0</v>
      </c>
      <c r="P315" s="215">
        <v>37</v>
      </c>
      <c r="Q315" s="218">
        <v>0</v>
      </c>
      <c r="R315" s="224">
        <v>0</v>
      </c>
      <c r="S315" s="215">
        <v>36</v>
      </c>
      <c r="T315" s="218">
        <v>0</v>
      </c>
      <c r="U315" s="224">
        <v>0</v>
      </c>
      <c r="V315" s="215">
        <v>37</v>
      </c>
      <c r="W315" s="218">
        <v>0</v>
      </c>
      <c r="X315" s="224">
        <v>0</v>
      </c>
      <c r="Y315" s="215">
        <v>36</v>
      </c>
      <c r="Z315" s="218">
        <v>0</v>
      </c>
      <c r="AA315" s="224">
        <v>0</v>
      </c>
      <c r="AB315" s="215">
        <v>37</v>
      </c>
      <c r="AC315" s="218">
        <v>0</v>
      </c>
      <c r="AD315" s="224">
        <v>0</v>
      </c>
      <c r="AE315" s="215">
        <v>37</v>
      </c>
      <c r="AF315" s="218">
        <v>0</v>
      </c>
      <c r="AG315" s="224">
        <v>0</v>
      </c>
      <c r="AH315" s="215">
        <v>36</v>
      </c>
      <c r="AI315" s="218">
        <v>0</v>
      </c>
      <c r="AJ315" s="224">
        <v>0</v>
      </c>
      <c r="AK315" s="215">
        <v>38</v>
      </c>
      <c r="AL315" s="218">
        <v>0</v>
      </c>
      <c r="AM315" s="224">
        <v>0</v>
      </c>
      <c r="AN315" s="215">
        <v>37</v>
      </c>
      <c r="AO315" s="218">
        <v>0</v>
      </c>
      <c r="AP315" s="225">
        <v>0</v>
      </c>
      <c r="AQ315" s="220">
        <f t="shared" si="53"/>
        <v>440</v>
      </c>
      <c r="AR315" s="221">
        <f t="shared" si="54"/>
        <v>0</v>
      </c>
      <c r="AS315" s="222">
        <f t="shared" si="55"/>
        <v>0</v>
      </c>
      <c r="AT315" s="46">
        <f t="shared" si="56"/>
        <v>440</v>
      </c>
      <c r="AU315" s="369">
        <f t="shared" si="35"/>
        <v>440</v>
      </c>
      <c r="AV315" s="370">
        <f t="shared" si="36"/>
        <v>0</v>
      </c>
    </row>
    <row r="316" spans="1:48" s="47" customFormat="1" ht="17.100000000000001" customHeight="1" x14ac:dyDescent="0.4">
      <c r="A316" s="208">
        <v>32</v>
      </c>
      <c r="B316" s="226" t="s">
        <v>1000</v>
      </c>
      <c r="C316" s="227" t="s">
        <v>325</v>
      </c>
      <c r="D316" s="227" t="s">
        <v>345</v>
      </c>
      <c r="E316" s="227" t="s">
        <v>698</v>
      </c>
      <c r="F316" s="228">
        <v>30</v>
      </c>
      <c r="G316" s="229">
        <v>120</v>
      </c>
      <c r="H316" s="230">
        <v>11</v>
      </c>
      <c r="I316" s="228">
        <v>0</v>
      </c>
      <c r="J316" s="231">
        <v>120</v>
      </c>
      <c r="K316" s="230">
        <v>10</v>
      </c>
      <c r="L316" s="228">
        <v>0</v>
      </c>
      <c r="M316" s="231">
        <v>120</v>
      </c>
      <c r="N316" s="230">
        <v>2</v>
      </c>
      <c r="O316" s="228">
        <v>0</v>
      </c>
      <c r="P316" s="231">
        <v>120</v>
      </c>
      <c r="Q316" s="230">
        <v>10</v>
      </c>
      <c r="R316" s="228">
        <v>0</v>
      </c>
      <c r="S316" s="231">
        <v>120</v>
      </c>
      <c r="T316" s="230">
        <v>5</v>
      </c>
      <c r="U316" s="228">
        <v>0</v>
      </c>
      <c r="V316" s="231">
        <v>120</v>
      </c>
      <c r="W316" s="230">
        <v>8</v>
      </c>
      <c r="X316" s="228">
        <v>0</v>
      </c>
      <c r="Y316" s="231">
        <v>120</v>
      </c>
      <c r="Z316" s="230">
        <v>6</v>
      </c>
      <c r="AA316" s="228">
        <v>0</v>
      </c>
      <c r="AB316" s="231">
        <v>120</v>
      </c>
      <c r="AC316" s="230">
        <v>40</v>
      </c>
      <c r="AD316" s="228">
        <v>0</v>
      </c>
      <c r="AE316" s="231">
        <v>120</v>
      </c>
      <c r="AF316" s="230">
        <v>72</v>
      </c>
      <c r="AG316" s="228">
        <v>0</v>
      </c>
      <c r="AH316" s="231">
        <v>120</v>
      </c>
      <c r="AI316" s="230">
        <v>67</v>
      </c>
      <c r="AJ316" s="228">
        <v>0</v>
      </c>
      <c r="AK316" s="231">
        <v>120</v>
      </c>
      <c r="AL316" s="230">
        <v>73</v>
      </c>
      <c r="AM316" s="228">
        <v>0</v>
      </c>
      <c r="AN316" s="231">
        <v>120</v>
      </c>
      <c r="AO316" s="230">
        <v>47</v>
      </c>
      <c r="AP316" s="228">
        <v>0</v>
      </c>
      <c r="AQ316" s="232">
        <f t="shared" si="53"/>
        <v>1440</v>
      </c>
      <c r="AR316" s="233">
        <f t="shared" si="54"/>
        <v>351</v>
      </c>
      <c r="AS316" s="234">
        <f t="shared" si="55"/>
        <v>0</v>
      </c>
      <c r="AT316" s="46">
        <f t="shared" si="56"/>
        <v>1791</v>
      </c>
      <c r="AU316" s="369">
        <f t="shared" si="35"/>
        <v>1791</v>
      </c>
      <c r="AV316" s="370">
        <f t="shared" si="36"/>
        <v>0</v>
      </c>
    </row>
    <row r="317" spans="1:48" ht="17.100000000000001" customHeight="1" x14ac:dyDescent="0.4">
      <c r="A317" s="223">
        <v>33</v>
      </c>
      <c r="B317" s="209" t="s">
        <v>1001</v>
      </c>
      <c r="C317" s="210" t="s">
        <v>326</v>
      </c>
      <c r="D317" s="210" t="s">
        <v>1135</v>
      </c>
      <c r="E317" s="210" t="s">
        <v>703</v>
      </c>
      <c r="F317" s="224">
        <v>15</v>
      </c>
      <c r="G317" s="212">
        <v>90</v>
      </c>
      <c r="H317" s="218">
        <v>0</v>
      </c>
      <c r="I317" s="224">
        <v>0</v>
      </c>
      <c r="J317" s="215">
        <v>98</v>
      </c>
      <c r="K317" s="218">
        <v>0</v>
      </c>
      <c r="L317" s="224">
        <v>0</v>
      </c>
      <c r="M317" s="215">
        <v>89</v>
      </c>
      <c r="N317" s="218">
        <v>0</v>
      </c>
      <c r="O317" s="224">
        <v>0</v>
      </c>
      <c r="P317" s="215">
        <v>91</v>
      </c>
      <c r="Q317" s="218">
        <v>0</v>
      </c>
      <c r="R317" s="224">
        <v>0</v>
      </c>
      <c r="S317" s="215">
        <v>59</v>
      </c>
      <c r="T317" s="218">
        <v>0</v>
      </c>
      <c r="U317" s="224">
        <v>0</v>
      </c>
      <c r="V317" s="215">
        <v>59</v>
      </c>
      <c r="W317" s="218">
        <v>0</v>
      </c>
      <c r="X317" s="224">
        <v>0</v>
      </c>
      <c r="Y317" s="215">
        <v>58</v>
      </c>
      <c r="Z317" s="218">
        <v>0</v>
      </c>
      <c r="AA317" s="224">
        <v>0</v>
      </c>
      <c r="AB317" s="215">
        <v>64</v>
      </c>
      <c r="AC317" s="218">
        <v>0</v>
      </c>
      <c r="AD317" s="224">
        <v>0</v>
      </c>
      <c r="AE317" s="215">
        <v>64</v>
      </c>
      <c r="AF317" s="218">
        <v>0</v>
      </c>
      <c r="AG317" s="224">
        <v>0</v>
      </c>
      <c r="AH317" s="215">
        <v>58</v>
      </c>
      <c r="AI317" s="218">
        <v>0</v>
      </c>
      <c r="AJ317" s="224">
        <v>0</v>
      </c>
      <c r="AK317" s="215">
        <v>55</v>
      </c>
      <c r="AL317" s="218">
        <v>0</v>
      </c>
      <c r="AM317" s="224">
        <v>0</v>
      </c>
      <c r="AN317" s="215">
        <v>72</v>
      </c>
      <c r="AO317" s="218">
        <v>0</v>
      </c>
      <c r="AP317" s="225">
        <v>0</v>
      </c>
      <c r="AQ317" s="220">
        <f t="shared" si="53"/>
        <v>857</v>
      </c>
      <c r="AR317" s="221">
        <f t="shared" si="54"/>
        <v>0</v>
      </c>
      <c r="AS317" s="222">
        <f t="shared" si="55"/>
        <v>0</v>
      </c>
      <c r="AT317" s="46">
        <f t="shared" si="56"/>
        <v>857</v>
      </c>
      <c r="AU317" s="369">
        <f t="shared" si="35"/>
        <v>857</v>
      </c>
      <c r="AV317" s="370">
        <f t="shared" si="36"/>
        <v>0</v>
      </c>
    </row>
    <row r="318" spans="1:48" s="47" customFormat="1" ht="17.100000000000001" customHeight="1" x14ac:dyDescent="0.4">
      <c r="A318" s="208">
        <v>34</v>
      </c>
      <c r="B318" s="226" t="s">
        <v>1002</v>
      </c>
      <c r="C318" s="227" t="s">
        <v>327</v>
      </c>
      <c r="D318" s="227" t="s">
        <v>1136</v>
      </c>
      <c r="E318" s="227" t="s">
        <v>701</v>
      </c>
      <c r="F318" s="228">
        <v>60</v>
      </c>
      <c r="G318" s="229">
        <v>120</v>
      </c>
      <c r="H318" s="230">
        <v>180</v>
      </c>
      <c r="I318" s="228">
        <v>11</v>
      </c>
      <c r="J318" s="231">
        <v>120</v>
      </c>
      <c r="K318" s="230">
        <v>180</v>
      </c>
      <c r="L318" s="228">
        <v>23</v>
      </c>
      <c r="M318" s="231">
        <v>120</v>
      </c>
      <c r="N318" s="230">
        <v>162</v>
      </c>
      <c r="O318" s="228">
        <v>0</v>
      </c>
      <c r="P318" s="231">
        <v>120</v>
      </c>
      <c r="Q318" s="230">
        <v>135</v>
      </c>
      <c r="R318" s="228">
        <v>0</v>
      </c>
      <c r="S318" s="231">
        <v>120</v>
      </c>
      <c r="T318" s="230">
        <v>98</v>
      </c>
      <c r="U318" s="228">
        <v>0</v>
      </c>
      <c r="V318" s="231">
        <v>120</v>
      </c>
      <c r="W318" s="230">
        <v>117</v>
      </c>
      <c r="X318" s="228">
        <v>0</v>
      </c>
      <c r="Y318" s="231">
        <v>120</v>
      </c>
      <c r="Z318" s="230">
        <v>123</v>
      </c>
      <c r="AA318" s="228">
        <v>0</v>
      </c>
      <c r="AB318" s="231">
        <v>120</v>
      </c>
      <c r="AC318" s="230">
        <v>150</v>
      </c>
      <c r="AD318" s="228">
        <v>0</v>
      </c>
      <c r="AE318" s="231">
        <v>120</v>
      </c>
      <c r="AF318" s="230">
        <v>140</v>
      </c>
      <c r="AG318" s="228">
        <v>0</v>
      </c>
      <c r="AH318" s="231">
        <v>120</v>
      </c>
      <c r="AI318" s="230">
        <v>115</v>
      </c>
      <c r="AJ318" s="228">
        <v>0</v>
      </c>
      <c r="AK318" s="231">
        <v>120</v>
      </c>
      <c r="AL318" s="230">
        <v>112</v>
      </c>
      <c r="AM318" s="228">
        <v>0</v>
      </c>
      <c r="AN318" s="231">
        <v>120</v>
      </c>
      <c r="AO318" s="230">
        <v>146</v>
      </c>
      <c r="AP318" s="228">
        <v>0</v>
      </c>
      <c r="AQ318" s="232">
        <f t="shared" si="53"/>
        <v>1440</v>
      </c>
      <c r="AR318" s="233">
        <f t="shared" si="54"/>
        <v>1658</v>
      </c>
      <c r="AS318" s="234">
        <f t="shared" si="55"/>
        <v>34</v>
      </c>
      <c r="AT318" s="46">
        <f t="shared" si="56"/>
        <v>3132</v>
      </c>
      <c r="AU318" s="369">
        <f t="shared" si="35"/>
        <v>3132</v>
      </c>
      <c r="AV318" s="370">
        <f t="shared" si="36"/>
        <v>0</v>
      </c>
    </row>
    <row r="319" spans="1:48" ht="17.100000000000001" customHeight="1" x14ac:dyDescent="0.4">
      <c r="A319" s="223">
        <v>35</v>
      </c>
      <c r="B319" s="209" t="s">
        <v>1003</v>
      </c>
      <c r="C319" s="210" t="s">
        <v>328</v>
      </c>
      <c r="D319" s="210" t="s">
        <v>1137</v>
      </c>
      <c r="E319" s="210" t="s">
        <v>704</v>
      </c>
      <c r="F319" s="224">
        <v>20</v>
      </c>
      <c r="G319" s="212">
        <v>17</v>
      </c>
      <c r="H319" s="218">
        <v>0</v>
      </c>
      <c r="I319" s="224">
        <v>0</v>
      </c>
      <c r="J319" s="215">
        <v>16</v>
      </c>
      <c r="K319" s="218">
        <v>0</v>
      </c>
      <c r="L319" s="224">
        <v>0</v>
      </c>
      <c r="M319" s="215">
        <v>15</v>
      </c>
      <c r="N319" s="218">
        <v>0</v>
      </c>
      <c r="O319" s="224">
        <v>0</v>
      </c>
      <c r="P319" s="215">
        <v>6</v>
      </c>
      <c r="Q319" s="218">
        <v>0</v>
      </c>
      <c r="R319" s="224">
        <v>0</v>
      </c>
      <c r="S319" s="215">
        <v>4</v>
      </c>
      <c r="T319" s="218">
        <v>0</v>
      </c>
      <c r="U319" s="224">
        <v>0</v>
      </c>
      <c r="V319" s="215">
        <v>4</v>
      </c>
      <c r="W319" s="218">
        <v>0</v>
      </c>
      <c r="X319" s="224">
        <v>0</v>
      </c>
      <c r="Y319" s="215">
        <v>5</v>
      </c>
      <c r="Z319" s="218">
        <v>0</v>
      </c>
      <c r="AA319" s="224">
        <v>0</v>
      </c>
      <c r="AB319" s="215">
        <v>6</v>
      </c>
      <c r="AC319" s="218">
        <v>0</v>
      </c>
      <c r="AD319" s="224">
        <v>0</v>
      </c>
      <c r="AE319" s="215">
        <v>5</v>
      </c>
      <c r="AF319" s="218">
        <v>0</v>
      </c>
      <c r="AG319" s="224">
        <v>0</v>
      </c>
      <c r="AH319" s="215">
        <v>4</v>
      </c>
      <c r="AI319" s="218">
        <v>0</v>
      </c>
      <c r="AJ319" s="224">
        <v>0</v>
      </c>
      <c r="AK319" s="215">
        <v>7</v>
      </c>
      <c r="AL319" s="218">
        <v>0</v>
      </c>
      <c r="AM319" s="224">
        <v>0</v>
      </c>
      <c r="AN319" s="215">
        <v>15</v>
      </c>
      <c r="AO319" s="218">
        <v>0</v>
      </c>
      <c r="AP319" s="225">
        <v>0</v>
      </c>
      <c r="AQ319" s="220">
        <f t="shared" si="53"/>
        <v>104</v>
      </c>
      <c r="AR319" s="221">
        <f t="shared" si="54"/>
        <v>0</v>
      </c>
      <c r="AS319" s="222">
        <f t="shared" si="55"/>
        <v>0</v>
      </c>
      <c r="AT319" s="46">
        <f t="shared" si="56"/>
        <v>104</v>
      </c>
      <c r="AU319" s="369">
        <f t="shared" si="35"/>
        <v>104</v>
      </c>
      <c r="AV319" s="370">
        <f t="shared" si="36"/>
        <v>0</v>
      </c>
    </row>
    <row r="320" spans="1:48" s="47" customFormat="1" ht="17.100000000000001" customHeight="1" x14ac:dyDescent="0.4">
      <c r="A320" s="208">
        <v>36</v>
      </c>
      <c r="B320" s="226" t="s">
        <v>1004</v>
      </c>
      <c r="C320" s="227" t="s">
        <v>329</v>
      </c>
      <c r="D320" s="227" t="s">
        <v>1138</v>
      </c>
      <c r="E320" s="227" t="s">
        <v>704</v>
      </c>
      <c r="F320" s="228">
        <v>20</v>
      </c>
      <c r="G320" s="229">
        <v>52</v>
      </c>
      <c r="H320" s="230">
        <v>0</v>
      </c>
      <c r="I320" s="228">
        <v>0</v>
      </c>
      <c r="J320" s="231">
        <v>61</v>
      </c>
      <c r="K320" s="230">
        <v>0</v>
      </c>
      <c r="L320" s="228">
        <v>0</v>
      </c>
      <c r="M320" s="231">
        <v>53</v>
      </c>
      <c r="N320" s="230">
        <v>0</v>
      </c>
      <c r="O320" s="228">
        <v>0</v>
      </c>
      <c r="P320" s="231">
        <v>53</v>
      </c>
      <c r="Q320" s="230">
        <v>0</v>
      </c>
      <c r="R320" s="228">
        <v>0</v>
      </c>
      <c r="S320" s="231">
        <v>39</v>
      </c>
      <c r="T320" s="230">
        <v>0</v>
      </c>
      <c r="U320" s="228">
        <v>0</v>
      </c>
      <c r="V320" s="231">
        <v>41</v>
      </c>
      <c r="W320" s="230">
        <v>0</v>
      </c>
      <c r="X320" s="228">
        <v>0</v>
      </c>
      <c r="Y320" s="231">
        <v>44</v>
      </c>
      <c r="Z320" s="230">
        <v>0</v>
      </c>
      <c r="AA320" s="228">
        <v>0</v>
      </c>
      <c r="AB320" s="231">
        <v>55</v>
      </c>
      <c r="AC320" s="230">
        <v>0</v>
      </c>
      <c r="AD320" s="228">
        <v>0</v>
      </c>
      <c r="AE320" s="231">
        <v>59</v>
      </c>
      <c r="AF320" s="230">
        <v>0</v>
      </c>
      <c r="AG320" s="228">
        <v>0</v>
      </c>
      <c r="AH320" s="231">
        <v>50</v>
      </c>
      <c r="AI320" s="230">
        <v>0</v>
      </c>
      <c r="AJ320" s="228">
        <v>0</v>
      </c>
      <c r="AK320" s="231">
        <v>43</v>
      </c>
      <c r="AL320" s="230">
        <v>0</v>
      </c>
      <c r="AM320" s="228">
        <v>0</v>
      </c>
      <c r="AN320" s="231">
        <v>41</v>
      </c>
      <c r="AO320" s="230">
        <v>0</v>
      </c>
      <c r="AP320" s="228">
        <v>0</v>
      </c>
      <c r="AQ320" s="232">
        <f t="shared" si="53"/>
        <v>591</v>
      </c>
      <c r="AR320" s="233">
        <f t="shared" si="54"/>
        <v>0</v>
      </c>
      <c r="AS320" s="234">
        <f t="shared" si="55"/>
        <v>0</v>
      </c>
      <c r="AT320" s="46">
        <f t="shared" si="56"/>
        <v>591</v>
      </c>
      <c r="AU320" s="369">
        <f t="shared" si="35"/>
        <v>591</v>
      </c>
      <c r="AV320" s="370">
        <f t="shared" si="36"/>
        <v>0</v>
      </c>
    </row>
    <row r="321" spans="1:48" ht="17.100000000000001" customHeight="1" x14ac:dyDescent="0.4">
      <c r="A321" s="223">
        <v>37</v>
      </c>
      <c r="B321" s="209" t="s">
        <v>1005</v>
      </c>
      <c r="C321" s="210" t="s">
        <v>330</v>
      </c>
      <c r="D321" s="210" t="s">
        <v>346</v>
      </c>
      <c r="E321" s="210" t="s">
        <v>704</v>
      </c>
      <c r="F321" s="224">
        <v>20</v>
      </c>
      <c r="G321" s="212">
        <v>59</v>
      </c>
      <c r="H321" s="218">
        <v>0</v>
      </c>
      <c r="I321" s="224">
        <v>0</v>
      </c>
      <c r="J321" s="215">
        <v>59</v>
      </c>
      <c r="K321" s="218">
        <v>0</v>
      </c>
      <c r="L321" s="224">
        <v>0</v>
      </c>
      <c r="M321" s="215">
        <v>55</v>
      </c>
      <c r="N321" s="218">
        <v>0</v>
      </c>
      <c r="O321" s="224">
        <v>0</v>
      </c>
      <c r="P321" s="215">
        <v>59</v>
      </c>
      <c r="Q321" s="218">
        <v>0</v>
      </c>
      <c r="R321" s="224">
        <v>0</v>
      </c>
      <c r="S321" s="215">
        <v>56</v>
      </c>
      <c r="T321" s="218">
        <v>0</v>
      </c>
      <c r="U321" s="224">
        <v>0</v>
      </c>
      <c r="V321" s="215">
        <v>58</v>
      </c>
      <c r="W321" s="218">
        <v>0</v>
      </c>
      <c r="X321" s="224">
        <v>0</v>
      </c>
      <c r="Y321" s="215">
        <v>56</v>
      </c>
      <c r="Z321" s="218">
        <v>0</v>
      </c>
      <c r="AA321" s="224">
        <v>0</v>
      </c>
      <c r="AB321" s="215">
        <v>58</v>
      </c>
      <c r="AC321" s="218">
        <v>0</v>
      </c>
      <c r="AD321" s="224">
        <v>0</v>
      </c>
      <c r="AE321" s="215">
        <v>58</v>
      </c>
      <c r="AF321" s="218">
        <v>0</v>
      </c>
      <c r="AG321" s="224">
        <v>0</v>
      </c>
      <c r="AH321" s="215">
        <v>56</v>
      </c>
      <c r="AI321" s="218">
        <v>0</v>
      </c>
      <c r="AJ321" s="224">
        <v>0</v>
      </c>
      <c r="AK321" s="215">
        <v>59</v>
      </c>
      <c r="AL321" s="218">
        <v>0</v>
      </c>
      <c r="AM321" s="224">
        <v>0</v>
      </c>
      <c r="AN321" s="215">
        <v>57</v>
      </c>
      <c r="AO321" s="218">
        <v>0</v>
      </c>
      <c r="AP321" s="225">
        <v>0</v>
      </c>
      <c r="AQ321" s="220">
        <f t="shared" si="53"/>
        <v>690</v>
      </c>
      <c r="AR321" s="221">
        <f t="shared" si="54"/>
        <v>0</v>
      </c>
      <c r="AS321" s="222">
        <f t="shared" si="55"/>
        <v>0</v>
      </c>
      <c r="AT321" s="46">
        <f t="shared" si="56"/>
        <v>690</v>
      </c>
      <c r="AU321" s="369">
        <f t="shared" si="35"/>
        <v>690</v>
      </c>
      <c r="AV321" s="370">
        <f t="shared" si="36"/>
        <v>0</v>
      </c>
    </row>
    <row r="322" spans="1:48" s="47" customFormat="1" ht="17.100000000000001" customHeight="1" x14ac:dyDescent="0.4">
      <c r="A322" s="208">
        <v>38</v>
      </c>
      <c r="B322" s="226" t="s">
        <v>1006</v>
      </c>
      <c r="C322" s="227" t="s">
        <v>331</v>
      </c>
      <c r="D322" s="227" t="s">
        <v>1139</v>
      </c>
      <c r="E322" s="227" t="s">
        <v>704</v>
      </c>
      <c r="F322" s="228">
        <v>20</v>
      </c>
      <c r="G322" s="229">
        <v>73</v>
      </c>
      <c r="H322" s="230">
        <v>0</v>
      </c>
      <c r="I322" s="228">
        <v>0</v>
      </c>
      <c r="J322" s="231">
        <v>77</v>
      </c>
      <c r="K322" s="230">
        <v>0</v>
      </c>
      <c r="L322" s="228">
        <v>0</v>
      </c>
      <c r="M322" s="231">
        <v>71</v>
      </c>
      <c r="N322" s="230">
        <v>0</v>
      </c>
      <c r="O322" s="228">
        <v>0</v>
      </c>
      <c r="P322" s="231">
        <v>73</v>
      </c>
      <c r="Q322" s="230">
        <v>0</v>
      </c>
      <c r="R322" s="228">
        <v>0</v>
      </c>
      <c r="S322" s="231">
        <v>50</v>
      </c>
      <c r="T322" s="230">
        <v>0</v>
      </c>
      <c r="U322" s="228">
        <v>0</v>
      </c>
      <c r="V322" s="231">
        <v>48</v>
      </c>
      <c r="W322" s="230">
        <v>0</v>
      </c>
      <c r="X322" s="228">
        <v>0</v>
      </c>
      <c r="Y322" s="231">
        <v>44</v>
      </c>
      <c r="Z322" s="230">
        <v>0</v>
      </c>
      <c r="AA322" s="228">
        <v>0</v>
      </c>
      <c r="AB322" s="231">
        <v>46</v>
      </c>
      <c r="AC322" s="230">
        <v>0</v>
      </c>
      <c r="AD322" s="228">
        <v>0</v>
      </c>
      <c r="AE322" s="231">
        <v>46</v>
      </c>
      <c r="AF322" s="230">
        <v>0</v>
      </c>
      <c r="AG322" s="228">
        <v>0</v>
      </c>
      <c r="AH322" s="231">
        <v>44</v>
      </c>
      <c r="AI322" s="230">
        <v>0</v>
      </c>
      <c r="AJ322" s="228">
        <v>0</v>
      </c>
      <c r="AK322" s="231">
        <v>47</v>
      </c>
      <c r="AL322" s="230">
        <v>0</v>
      </c>
      <c r="AM322" s="228">
        <v>0</v>
      </c>
      <c r="AN322" s="231">
        <v>60</v>
      </c>
      <c r="AO322" s="230">
        <v>0</v>
      </c>
      <c r="AP322" s="228">
        <v>0</v>
      </c>
      <c r="AQ322" s="232">
        <f t="shared" si="53"/>
        <v>679</v>
      </c>
      <c r="AR322" s="233">
        <f t="shared" si="54"/>
        <v>0</v>
      </c>
      <c r="AS322" s="234">
        <f t="shared" si="55"/>
        <v>0</v>
      </c>
      <c r="AT322" s="46">
        <f t="shared" si="56"/>
        <v>679</v>
      </c>
      <c r="AU322" s="369">
        <f t="shared" si="35"/>
        <v>679</v>
      </c>
      <c r="AV322" s="370">
        <f t="shared" si="36"/>
        <v>0</v>
      </c>
    </row>
    <row r="323" spans="1:48" ht="17.100000000000001" customHeight="1" x14ac:dyDescent="0.4">
      <c r="A323" s="223">
        <v>39</v>
      </c>
      <c r="B323" s="209" t="s">
        <v>1007</v>
      </c>
      <c r="C323" s="210" t="s">
        <v>153</v>
      </c>
      <c r="D323" s="210" t="s">
        <v>252</v>
      </c>
      <c r="E323" s="210" t="s">
        <v>700</v>
      </c>
      <c r="F323" s="224">
        <v>10</v>
      </c>
      <c r="G323" s="212">
        <v>31</v>
      </c>
      <c r="H323" s="218">
        <v>0</v>
      </c>
      <c r="I323" s="224">
        <v>0</v>
      </c>
      <c r="J323" s="215">
        <v>31</v>
      </c>
      <c r="K323" s="218">
        <v>0</v>
      </c>
      <c r="L323" s="224">
        <v>0</v>
      </c>
      <c r="M323" s="215">
        <v>27</v>
      </c>
      <c r="N323" s="218">
        <v>0</v>
      </c>
      <c r="O323" s="224">
        <v>0</v>
      </c>
      <c r="P323" s="215">
        <v>23</v>
      </c>
      <c r="Q323" s="218">
        <v>0</v>
      </c>
      <c r="R323" s="224">
        <v>0</v>
      </c>
      <c r="S323" s="215">
        <v>25</v>
      </c>
      <c r="T323" s="218">
        <v>0</v>
      </c>
      <c r="U323" s="224">
        <v>0</v>
      </c>
      <c r="V323" s="215">
        <v>28</v>
      </c>
      <c r="W323" s="218">
        <v>0</v>
      </c>
      <c r="X323" s="224">
        <v>0</v>
      </c>
      <c r="Y323" s="215">
        <v>32</v>
      </c>
      <c r="Z323" s="218">
        <v>0</v>
      </c>
      <c r="AA323" s="224">
        <v>0</v>
      </c>
      <c r="AB323" s="215">
        <v>37</v>
      </c>
      <c r="AC323" s="218">
        <v>0</v>
      </c>
      <c r="AD323" s="224">
        <v>0</v>
      </c>
      <c r="AE323" s="215">
        <v>32</v>
      </c>
      <c r="AF323" s="218">
        <v>0</v>
      </c>
      <c r="AG323" s="224">
        <v>0</v>
      </c>
      <c r="AH323" s="215">
        <v>24</v>
      </c>
      <c r="AI323" s="218">
        <v>0</v>
      </c>
      <c r="AJ323" s="224">
        <v>0</v>
      </c>
      <c r="AK323" s="215">
        <v>22</v>
      </c>
      <c r="AL323" s="218">
        <v>0</v>
      </c>
      <c r="AM323" s="224">
        <v>0</v>
      </c>
      <c r="AN323" s="215">
        <v>27</v>
      </c>
      <c r="AO323" s="218">
        <v>0</v>
      </c>
      <c r="AP323" s="225">
        <v>0</v>
      </c>
      <c r="AQ323" s="220">
        <f t="shared" si="53"/>
        <v>339</v>
      </c>
      <c r="AR323" s="221">
        <f t="shared" si="54"/>
        <v>0</v>
      </c>
      <c r="AS323" s="222">
        <f t="shared" si="55"/>
        <v>0</v>
      </c>
      <c r="AT323" s="46">
        <f t="shared" si="56"/>
        <v>339</v>
      </c>
      <c r="AU323" s="369">
        <f t="shared" si="35"/>
        <v>339</v>
      </c>
      <c r="AV323" s="370">
        <f t="shared" si="36"/>
        <v>0</v>
      </c>
    </row>
    <row r="324" spans="1:48" s="47" customFormat="1" ht="17.100000000000001" customHeight="1" x14ac:dyDescent="0.4">
      <c r="A324" s="208">
        <v>40</v>
      </c>
      <c r="B324" s="226" t="s">
        <v>1008</v>
      </c>
      <c r="C324" s="227" t="s">
        <v>1140</v>
      </c>
      <c r="D324" s="227" t="s">
        <v>1141</v>
      </c>
      <c r="E324" s="227" t="s">
        <v>700</v>
      </c>
      <c r="F324" s="228">
        <v>10</v>
      </c>
      <c r="G324" s="229">
        <v>22</v>
      </c>
      <c r="H324" s="230">
        <v>0</v>
      </c>
      <c r="I324" s="228">
        <v>0</v>
      </c>
      <c r="J324" s="231">
        <v>22</v>
      </c>
      <c r="K324" s="230">
        <v>0</v>
      </c>
      <c r="L324" s="228">
        <v>0</v>
      </c>
      <c r="M324" s="231">
        <v>20</v>
      </c>
      <c r="N324" s="230">
        <v>0</v>
      </c>
      <c r="O324" s="228">
        <v>0</v>
      </c>
      <c r="P324" s="231">
        <v>22</v>
      </c>
      <c r="Q324" s="230">
        <v>0</v>
      </c>
      <c r="R324" s="228">
        <v>0</v>
      </c>
      <c r="S324" s="231">
        <v>21</v>
      </c>
      <c r="T324" s="230">
        <v>0</v>
      </c>
      <c r="U324" s="228">
        <v>0</v>
      </c>
      <c r="V324" s="231">
        <v>23</v>
      </c>
      <c r="W324" s="230">
        <v>0</v>
      </c>
      <c r="X324" s="228">
        <v>0</v>
      </c>
      <c r="Y324" s="231">
        <v>23</v>
      </c>
      <c r="Z324" s="230">
        <v>0</v>
      </c>
      <c r="AA324" s="228">
        <v>0</v>
      </c>
      <c r="AB324" s="231">
        <v>25</v>
      </c>
      <c r="AC324" s="230">
        <v>0</v>
      </c>
      <c r="AD324" s="228">
        <v>0</v>
      </c>
      <c r="AE324" s="231">
        <v>24</v>
      </c>
      <c r="AF324" s="230">
        <v>0</v>
      </c>
      <c r="AG324" s="228">
        <v>0</v>
      </c>
      <c r="AH324" s="231">
        <v>21</v>
      </c>
      <c r="AI324" s="230">
        <v>0</v>
      </c>
      <c r="AJ324" s="228">
        <v>0</v>
      </c>
      <c r="AK324" s="231">
        <v>22</v>
      </c>
      <c r="AL324" s="230">
        <v>0</v>
      </c>
      <c r="AM324" s="228">
        <v>0</v>
      </c>
      <c r="AN324" s="231">
        <v>21</v>
      </c>
      <c r="AO324" s="230">
        <v>0</v>
      </c>
      <c r="AP324" s="228">
        <v>0</v>
      </c>
      <c r="AQ324" s="232">
        <f t="shared" si="53"/>
        <v>266</v>
      </c>
      <c r="AR324" s="233">
        <f t="shared" si="54"/>
        <v>0</v>
      </c>
      <c r="AS324" s="234">
        <f t="shared" si="55"/>
        <v>0</v>
      </c>
      <c r="AT324" s="46">
        <f t="shared" si="56"/>
        <v>266</v>
      </c>
      <c r="AU324" s="369">
        <f t="shared" si="35"/>
        <v>266</v>
      </c>
      <c r="AV324" s="370">
        <f t="shared" si="36"/>
        <v>0</v>
      </c>
    </row>
    <row r="325" spans="1:48" ht="17.100000000000001" customHeight="1" x14ac:dyDescent="0.4">
      <c r="A325" s="223">
        <v>41</v>
      </c>
      <c r="B325" s="209" t="s">
        <v>1009</v>
      </c>
      <c r="C325" s="210" t="s">
        <v>154</v>
      </c>
      <c r="D325" s="210" t="s">
        <v>253</v>
      </c>
      <c r="E325" s="210" t="s">
        <v>703</v>
      </c>
      <c r="F325" s="224">
        <v>15</v>
      </c>
      <c r="G325" s="212">
        <v>11</v>
      </c>
      <c r="H325" s="218">
        <v>0</v>
      </c>
      <c r="I325" s="224">
        <v>0</v>
      </c>
      <c r="J325" s="215">
        <v>11</v>
      </c>
      <c r="K325" s="218">
        <v>0</v>
      </c>
      <c r="L325" s="224">
        <v>0</v>
      </c>
      <c r="M325" s="215">
        <v>12</v>
      </c>
      <c r="N325" s="218">
        <v>0</v>
      </c>
      <c r="O325" s="224">
        <v>0</v>
      </c>
      <c r="P325" s="215">
        <v>13</v>
      </c>
      <c r="Q325" s="218">
        <v>0</v>
      </c>
      <c r="R325" s="224">
        <v>0</v>
      </c>
      <c r="S325" s="215">
        <v>12</v>
      </c>
      <c r="T325" s="218">
        <v>0</v>
      </c>
      <c r="U325" s="224">
        <v>0</v>
      </c>
      <c r="V325" s="215">
        <v>13</v>
      </c>
      <c r="W325" s="218">
        <v>0</v>
      </c>
      <c r="X325" s="224">
        <v>0</v>
      </c>
      <c r="Y325" s="215">
        <v>12</v>
      </c>
      <c r="Z325" s="218">
        <v>0</v>
      </c>
      <c r="AA325" s="224">
        <v>0</v>
      </c>
      <c r="AB325" s="215">
        <v>12</v>
      </c>
      <c r="AC325" s="218">
        <v>0</v>
      </c>
      <c r="AD325" s="224">
        <v>0</v>
      </c>
      <c r="AE325" s="215">
        <v>12</v>
      </c>
      <c r="AF325" s="218">
        <v>0</v>
      </c>
      <c r="AG325" s="224">
        <v>0</v>
      </c>
      <c r="AH325" s="215">
        <v>12</v>
      </c>
      <c r="AI325" s="218">
        <v>0</v>
      </c>
      <c r="AJ325" s="224">
        <v>0</v>
      </c>
      <c r="AK325" s="215">
        <v>12</v>
      </c>
      <c r="AL325" s="218">
        <v>0</v>
      </c>
      <c r="AM325" s="224">
        <v>0</v>
      </c>
      <c r="AN325" s="215">
        <v>12</v>
      </c>
      <c r="AO325" s="218">
        <v>0</v>
      </c>
      <c r="AP325" s="225">
        <v>0</v>
      </c>
      <c r="AQ325" s="220">
        <f t="shared" si="53"/>
        <v>144</v>
      </c>
      <c r="AR325" s="221">
        <f t="shared" si="54"/>
        <v>0</v>
      </c>
      <c r="AS325" s="222">
        <f t="shared" si="55"/>
        <v>0</v>
      </c>
      <c r="AT325" s="46">
        <f t="shared" si="56"/>
        <v>144</v>
      </c>
      <c r="AU325" s="369">
        <f t="shared" si="35"/>
        <v>144</v>
      </c>
      <c r="AV325" s="370">
        <f t="shared" si="36"/>
        <v>0</v>
      </c>
    </row>
    <row r="326" spans="1:48" s="47" customFormat="1" ht="17.100000000000001" customHeight="1" x14ac:dyDescent="0.4">
      <c r="A326" s="208">
        <v>42</v>
      </c>
      <c r="B326" s="226" t="s">
        <v>1010</v>
      </c>
      <c r="C326" s="227" t="s">
        <v>155</v>
      </c>
      <c r="D326" s="227" t="s">
        <v>1142</v>
      </c>
      <c r="E326" s="227" t="s">
        <v>700</v>
      </c>
      <c r="F326" s="228">
        <v>10</v>
      </c>
      <c r="G326" s="229">
        <v>21</v>
      </c>
      <c r="H326" s="230">
        <v>0</v>
      </c>
      <c r="I326" s="228">
        <v>0</v>
      </c>
      <c r="J326" s="231">
        <v>22</v>
      </c>
      <c r="K326" s="230">
        <v>0</v>
      </c>
      <c r="L326" s="228">
        <v>0</v>
      </c>
      <c r="M326" s="231">
        <v>19</v>
      </c>
      <c r="N326" s="230">
        <v>0</v>
      </c>
      <c r="O326" s="228">
        <v>0</v>
      </c>
      <c r="P326" s="231">
        <v>21</v>
      </c>
      <c r="Q326" s="230">
        <v>0</v>
      </c>
      <c r="R326" s="228">
        <v>0</v>
      </c>
      <c r="S326" s="231">
        <v>21</v>
      </c>
      <c r="T326" s="230">
        <v>0</v>
      </c>
      <c r="U326" s="228">
        <v>0</v>
      </c>
      <c r="V326" s="231">
        <v>23</v>
      </c>
      <c r="W326" s="230">
        <v>0</v>
      </c>
      <c r="X326" s="228">
        <v>0</v>
      </c>
      <c r="Y326" s="231">
        <v>23</v>
      </c>
      <c r="Z326" s="230">
        <v>0</v>
      </c>
      <c r="AA326" s="228">
        <v>0</v>
      </c>
      <c r="AB326" s="231">
        <v>26</v>
      </c>
      <c r="AC326" s="230">
        <v>0</v>
      </c>
      <c r="AD326" s="228">
        <v>0</v>
      </c>
      <c r="AE326" s="231">
        <v>26</v>
      </c>
      <c r="AF326" s="230">
        <v>0</v>
      </c>
      <c r="AG326" s="228">
        <v>0</v>
      </c>
      <c r="AH326" s="231">
        <v>24</v>
      </c>
      <c r="AI326" s="230">
        <v>0</v>
      </c>
      <c r="AJ326" s="228">
        <v>0</v>
      </c>
      <c r="AK326" s="231">
        <v>22</v>
      </c>
      <c r="AL326" s="230">
        <v>0</v>
      </c>
      <c r="AM326" s="228">
        <v>0</v>
      </c>
      <c r="AN326" s="231">
        <v>19</v>
      </c>
      <c r="AO326" s="230">
        <v>0</v>
      </c>
      <c r="AP326" s="228">
        <v>0</v>
      </c>
      <c r="AQ326" s="232">
        <f t="shared" si="53"/>
        <v>267</v>
      </c>
      <c r="AR326" s="233">
        <f t="shared" si="54"/>
        <v>0</v>
      </c>
      <c r="AS326" s="234">
        <f t="shared" si="55"/>
        <v>0</v>
      </c>
      <c r="AT326" s="46">
        <f t="shared" si="56"/>
        <v>267</v>
      </c>
      <c r="AU326" s="369">
        <f t="shared" si="35"/>
        <v>267</v>
      </c>
      <c r="AV326" s="370">
        <f t="shared" si="36"/>
        <v>0</v>
      </c>
    </row>
    <row r="327" spans="1:48" ht="17.100000000000001" customHeight="1" x14ac:dyDescent="0.4">
      <c r="A327" s="223">
        <v>43</v>
      </c>
      <c r="B327" s="209" t="s">
        <v>1011</v>
      </c>
      <c r="C327" s="210" t="s">
        <v>156</v>
      </c>
      <c r="D327" s="210" t="s">
        <v>254</v>
      </c>
      <c r="E327" s="210" t="s">
        <v>700</v>
      </c>
      <c r="F327" s="224">
        <v>10</v>
      </c>
      <c r="G327" s="212">
        <v>11</v>
      </c>
      <c r="H327" s="218">
        <v>0</v>
      </c>
      <c r="I327" s="224">
        <v>0</v>
      </c>
      <c r="J327" s="215">
        <v>13</v>
      </c>
      <c r="K327" s="218">
        <v>0</v>
      </c>
      <c r="L327" s="224">
        <v>0</v>
      </c>
      <c r="M327" s="215">
        <v>9</v>
      </c>
      <c r="N327" s="218">
        <v>0</v>
      </c>
      <c r="O327" s="224">
        <v>0</v>
      </c>
      <c r="P327" s="215">
        <v>9</v>
      </c>
      <c r="Q327" s="218">
        <v>0</v>
      </c>
      <c r="R327" s="224">
        <v>0</v>
      </c>
      <c r="S327" s="215">
        <v>6</v>
      </c>
      <c r="T327" s="218">
        <v>0</v>
      </c>
      <c r="U327" s="224">
        <v>0</v>
      </c>
      <c r="V327" s="215">
        <v>7</v>
      </c>
      <c r="W327" s="218">
        <v>0</v>
      </c>
      <c r="X327" s="224">
        <v>0</v>
      </c>
      <c r="Y327" s="215">
        <v>8</v>
      </c>
      <c r="Z327" s="218">
        <v>0</v>
      </c>
      <c r="AA327" s="224">
        <v>0</v>
      </c>
      <c r="AB327" s="215">
        <v>10</v>
      </c>
      <c r="AC327" s="218">
        <v>0</v>
      </c>
      <c r="AD327" s="224">
        <v>0</v>
      </c>
      <c r="AE327" s="215">
        <v>10</v>
      </c>
      <c r="AF327" s="218">
        <v>0</v>
      </c>
      <c r="AG327" s="224">
        <v>0</v>
      </c>
      <c r="AH327" s="215">
        <v>8</v>
      </c>
      <c r="AI327" s="218">
        <v>0</v>
      </c>
      <c r="AJ327" s="224">
        <v>0</v>
      </c>
      <c r="AK327" s="215">
        <v>6</v>
      </c>
      <c r="AL327" s="218">
        <v>0</v>
      </c>
      <c r="AM327" s="224">
        <v>0</v>
      </c>
      <c r="AN327" s="215">
        <v>7</v>
      </c>
      <c r="AO327" s="218">
        <v>0</v>
      </c>
      <c r="AP327" s="225">
        <v>0</v>
      </c>
      <c r="AQ327" s="220">
        <f t="shared" si="53"/>
        <v>104</v>
      </c>
      <c r="AR327" s="221">
        <f t="shared" si="54"/>
        <v>0</v>
      </c>
      <c r="AS327" s="222">
        <f t="shared" si="55"/>
        <v>0</v>
      </c>
      <c r="AT327" s="46">
        <f t="shared" si="56"/>
        <v>104</v>
      </c>
      <c r="AU327" s="369">
        <f t="shared" si="35"/>
        <v>104</v>
      </c>
      <c r="AV327" s="370">
        <f t="shared" si="36"/>
        <v>0</v>
      </c>
    </row>
    <row r="328" spans="1:48" s="47" customFormat="1" ht="17.100000000000001" customHeight="1" x14ac:dyDescent="0.4">
      <c r="A328" s="208">
        <v>44</v>
      </c>
      <c r="B328" s="226" t="s">
        <v>1012</v>
      </c>
      <c r="C328" s="227" t="s">
        <v>157</v>
      </c>
      <c r="D328" s="227" t="s">
        <v>1143</v>
      </c>
      <c r="E328" s="227" t="s">
        <v>700</v>
      </c>
      <c r="F328" s="228">
        <v>10</v>
      </c>
      <c r="G328" s="229">
        <v>25</v>
      </c>
      <c r="H328" s="230">
        <v>0</v>
      </c>
      <c r="I328" s="228">
        <v>0</v>
      </c>
      <c r="J328" s="231">
        <v>25</v>
      </c>
      <c r="K328" s="230">
        <v>0</v>
      </c>
      <c r="L328" s="228">
        <v>0</v>
      </c>
      <c r="M328" s="231">
        <v>23</v>
      </c>
      <c r="N328" s="230">
        <v>0</v>
      </c>
      <c r="O328" s="228">
        <v>0</v>
      </c>
      <c r="P328" s="231">
        <v>25</v>
      </c>
      <c r="Q328" s="230">
        <v>0</v>
      </c>
      <c r="R328" s="228">
        <v>0</v>
      </c>
      <c r="S328" s="231">
        <v>26</v>
      </c>
      <c r="T328" s="230">
        <v>0</v>
      </c>
      <c r="U328" s="228">
        <v>0</v>
      </c>
      <c r="V328" s="231">
        <v>28</v>
      </c>
      <c r="W328" s="230">
        <v>0</v>
      </c>
      <c r="X328" s="228">
        <v>0</v>
      </c>
      <c r="Y328" s="231">
        <v>29</v>
      </c>
      <c r="Z328" s="230">
        <v>0</v>
      </c>
      <c r="AA328" s="228">
        <v>0</v>
      </c>
      <c r="AB328" s="231">
        <v>32</v>
      </c>
      <c r="AC328" s="230">
        <v>0</v>
      </c>
      <c r="AD328" s="228">
        <v>0</v>
      </c>
      <c r="AE328" s="231">
        <v>33</v>
      </c>
      <c r="AF328" s="230">
        <v>0</v>
      </c>
      <c r="AG328" s="228">
        <v>0</v>
      </c>
      <c r="AH328" s="231">
        <v>30</v>
      </c>
      <c r="AI328" s="230">
        <v>0</v>
      </c>
      <c r="AJ328" s="228">
        <v>0</v>
      </c>
      <c r="AK328" s="231">
        <v>27</v>
      </c>
      <c r="AL328" s="230">
        <v>0</v>
      </c>
      <c r="AM328" s="228">
        <v>0</v>
      </c>
      <c r="AN328" s="231">
        <v>25</v>
      </c>
      <c r="AO328" s="230">
        <v>0</v>
      </c>
      <c r="AP328" s="228">
        <v>0</v>
      </c>
      <c r="AQ328" s="232">
        <f t="shared" si="53"/>
        <v>328</v>
      </c>
      <c r="AR328" s="233">
        <f t="shared" si="54"/>
        <v>0</v>
      </c>
      <c r="AS328" s="234">
        <f t="shared" si="55"/>
        <v>0</v>
      </c>
      <c r="AT328" s="46">
        <f t="shared" si="56"/>
        <v>328</v>
      </c>
      <c r="AU328" s="369">
        <f t="shared" si="35"/>
        <v>328</v>
      </c>
      <c r="AV328" s="370">
        <f t="shared" si="36"/>
        <v>0</v>
      </c>
    </row>
    <row r="329" spans="1:48" ht="17.100000000000001" customHeight="1" x14ac:dyDescent="0.4">
      <c r="A329" s="223">
        <v>45</v>
      </c>
      <c r="B329" s="209" t="s">
        <v>1013</v>
      </c>
      <c r="C329" s="210" t="s">
        <v>158</v>
      </c>
      <c r="D329" s="210" t="s">
        <v>255</v>
      </c>
      <c r="E329" s="210" t="s">
        <v>700</v>
      </c>
      <c r="F329" s="224">
        <v>10</v>
      </c>
      <c r="G329" s="212">
        <v>19</v>
      </c>
      <c r="H329" s="218">
        <v>0</v>
      </c>
      <c r="I329" s="224">
        <v>0</v>
      </c>
      <c r="J329" s="215">
        <v>18</v>
      </c>
      <c r="K329" s="218">
        <v>0</v>
      </c>
      <c r="L329" s="224">
        <v>0</v>
      </c>
      <c r="M329" s="215">
        <v>16</v>
      </c>
      <c r="N329" s="218">
        <v>0</v>
      </c>
      <c r="O329" s="224">
        <v>0</v>
      </c>
      <c r="P329" s="215">
        <v>10</v>
      </c>
      <c r="Q329" s="218">
        <v>0</v>
      </c>
      <c r="R329" s="224">
        <v>0</v>
      </c>
      <c r="S329" s="215">
        <v>8</v>
      </c>
      <c r="T329" s="218">
        <v>0</v>
      </c>
      <c r="U329" s="224">
        <v>0</v>
      </c>
      <c r="V329" s="215">
        <v>8</v>
      </c>
      <c r="W329" s="218">
        <v>0</v>
      </c>
      <c r="X329" s="224">
        <v>0</v>
      </c>
      <c r="Y329" s="215">
        <v>10</v>
      </c>
      <c r="Z329" s="218">
        <v>0</v>
      </c>
      <c r="AA329" s="224">
        <v>0</v>
      </c>
      <c r="AB329" s="215">
        <v>11</v>
      </c>
      <c r="AC329" s="218">
        <v>0</v>
      </c>
      <c r="AD329" s="224">
        <v>0</v>
      </c>
      <c r="AE329" s="215">
        <v>10</v>
      </c>
      <c r="AF329" s="218">
        <v>0</v>
      </c>
      <c r="AG329" s="224">
        <v>0</v>
      </c>
      <c r="AH329" s="215">
        <v>7</v>
      </c>
      <c r="AI329" s="218">
        <v>0</v>
      </c>
      <c r="AJ329" s="224">
        <v>0</v>
      </c>
      <c r="AK329" s="215">
        <v>9</v>
      </c>
      <c r="AL329" s="218">
        <v>0</v>
      </c>
      <c r="AM329" s="224">
        <v>0</v>
      </c>
      <c r="AN329" s="215">
        <v>16</v>
      </c>
      <c r="AO329" s="218">
        <v>0</v>
      </c>
      <c r="AP329" s="225">
        <v>0</v>
      </c>
      <c r="AQ329" s="220">
        <f t="shared" si="53"/>
        <v>142</v>
      </c>
      <c r="AR329" s="221">
        <f t="shared" si="54"/>
        <v>0</v>
      </c>
      <c r="AS329" s="222">
        <f t="shared" si="55"/>
        <v>0</v>
      </c>
      <c r="AT329" s="46">
        <f t="shared" si="56"/>
        <v>142</v>
      </c>
      <c r="AU329" s="369">
        <f t="shared" si="35"/>
        <v>142</v>
      </c>
      <c r="AV329" s="370">
        <f t="shared" si="36"/>
        <v>0</v>
      </c>
    </row>
    <row r="330" spans="1:48" s="47" customFormat="1" ht="17.100000000000001" customHeight="1" x14ac:dyDescent="0.4">
      <c r="A330" s="208">
        <v>46</v>
      </c>
      <c r="B330" s="226" t="s">
        <v>1014</v>
      </c>
      <c r="C330" s="227" t="s">
        <v>159</v>
      </c>
      <c r="D330" s="227" t="s">
        <v>256</v>
      </c>
      <c r="E330" s="227" t="s">
        <v>700</v>
      </c>
      <c r="F330" s="228">
        <v>10</v>
      </c>
      <c r="G330" s="229">
        <v>37</v>
      </c>
      <c r="H330" s="230">
        <v>0</v>
      </c>
      <c r="I330" s="228">
        <v>0</v>
      </c>
      <c r="J330" s="231">
        <v>35</v>
      </c>
      <c r="K330" s="230">
        <v>0</v>
      </c>
      <c r="L330" s="228">
        <v>0</v>
      </c>
      <c r="M330" s="231">
        <v>32</v>
      </c>
      <c r="N330" s="230">
        <v>0</v>
      </c>
      <c r="O330" s="228">
        <v>0</v>
      </c>
      <c r="P330" s="231">
        <v>21</v>
      </c>
      <c r="Q330" s="230">
        <v>0</v>
      </c>
      <c r="R330" s="228">
        <v>0</v>
      </c>
      <c r="S330" s="231">
        <v>20</v>
      </c>
      <c r="T330" s="230">
        <v>0</v>
      </c>
      <c r="U330" s="228">
        <v>0</v>
      </c>
      <c r="V330" s="231">
        <v>21</v>
      </c>
      <c r="W330" s="230">
        <v>0</v>
      </c>
      <c r="X330" s="228">
        <v>0</v>
      </c>
      <c r="Y330" s="231">
        <v>25</v>
      </c>
      <c r="Z330" s="230">
        <v>0</v>
      </c>
      <c r="AA330" s="228">
        <v>0</v>
      </c>
      <c r="AB330" s="231">
        <v>29</v>
      </c>
      <c r="AC330" s="230">
        <v>0</v>
      </c>
      <c r="AD330" s="228">
        <v>0</v>
      </c>
      <c r="AE330" s="231">
        <v>27</v>
      </c>
      <c r="AF330" s="230">
        <v>0</v>
      </c>
      <c r="AG330" s="228">
        <v>0</v>
      </c>
      <c r="AH330" s="231">
        <v>20</v>
      </c>
      <c r="AI330" s="230">
        <v>0</v>
      </c>
      <c r="AJ330" s="228">
        <v>0</v>
      </c>
      <c r="AK330" s="231">
        <v>22</v>
      </c>
      <c r="AL330" s="230">
        <v>0</v>
      </c>
      <c r="AM330" s="228">
        <v>0</v>
      </c>
      <c r="AN330" s="231">
        <v>33</v>
      </c>
      <c r="AO330" s="230">
        <v>0</v>
      </c>
      <c r="AP330" s="228">
        <v>0</v>
      </c>
      <c r="AQ330" s="232">
        <f t="shared" si="53"/>
        <v>322</v>
      </c>
      <c r="AR330" s="233">
        <f t="shared" si="54"/>
        <v>0</v>
      </c>
      <c r="AS330" s="234">
        <f t="shared" si="55"/>
        <v>0</v>
      </c>
      <c r="AT330" s="46">
        <f t="shared" si="56"/>
        <v>322</v>
      </c>
      <c r="AU330" s="369">
        <f t="shared" si="35"/>
        <v>322</v>
      </c>
      <c r="AV330" s="370">
        <f t="shared" si="36"/>
        <v>0</v>
      </c>
    </row>
    <row r="331" spans="1:48" ht="17.100000000000001" customHeight="1" x14ac:dyDescent="0.4">
      <c r="A331" s="223">
        <v>47</v>
      </c>
      <c r="B331" s="209" t="s">
        <v>1015</v>
      </c>
      <c r="C331" s="210" t="s">
        <v>160</v>
      </c>
      <c r="D331" s="210" t="s">
        <v>257</v>
      </c>
      <c r="E331" s="210" t="s">
        <v>704</v>
      </c>
      <c r="F331" s="224">
        <v>20</v>
      </c>
      <c r="G331" s="212">
        <v>0</v>
      </c>
      <c r="H331" s="218">
        <v>0</v>
      </c>
      <c r="I331" s="224">
        <v>0</v>
      </c>
      <c r="J331" s="215">
        <v>0</v>
      </c>
      <c r="K331" s="218">
        <v>0</v>
      </c>
      <c r="L331" s="224">
        <v>0</v>
      </c>
      <c r="M331" s="215">
        <v>0</v>
      </c>
      <c r="N331" s="218">
        <v>0</v>
      </c>
      <c r="O331" s="224">
        <v>0</v>
      </c>
      <c r="P331" s="215">
        <v>0</v>
      </c>
      <c r="Q331" s="218">
        <v>0</v>
      </c>
      <c r="R331" s="224">
        <v>0</v>
      </c>
      <c r="S331" s="215">
        <v>0</v>
      </c>
      <c r="T331" s="218">
        <v>0</v>
      </c>
      <c r="U331" s="224">
        <v>0</v>
      </c>
      <c r="V331" s="215">
        <v>0</v>
      </c>
      <c r="W331" s="218">
        <v>0</v>
      </c>
      <c r="X331" s="224">
        <v>0</v>
      </c>
      <c r="Y331" s="215">
        <v>0</v>
      </c>
      <c r="Z331" s="218">
        <v>0</v>
      </c>
      <c r="AA331" s="224">
        <v>0</v>
      </c>
      <c r="AB331" s="215">
        <v>0</v>
      </c>
      <c r="AC331" s="218">
        <v>0</v>
      </c>
      <c r="AD331" s="224">
        <v>0</v>
      </c>
      <c r="AE331" s="215">
        <v>0</v>
      </c>
      <c r="AF331" s="218">
        <v>0</v>
      </c>
      <c r="AG331" s="224">
        <v>0</v>
      </c>
      <c r="AH331" s="215">
        <v>0</v>
      </c>
      <c r="AI331" s="218">
        <v>0</v>
      </c>
      <c r="AJ331" s="224">
        <v>0</v>
      </c>
      <c r="AK331" s="215">
        <v>0</v>
      </c>
      <c r="AL331" s="218">
        <v>0</v>
      </c>
      <c r="AM331" s="224">
        <v>0</v>
      </c>
      <c r="AN331" s="215">
        <v>0</v>
      </c>
      <c r="AO331" s="218">
        <v>0</v>
      </c>
      <c r="AP331" s="225">
        <v>0</v>
      </c>
      <c r="AQ331" s="220">
        <f t="shared" si="53"/>
        <v>0</v>
      </c>
      <c r="AR331" s="221">
        <f t="shared" si="54"/>
        <v>0</v>
      </c>
      <c r="AS331" s="222">
        <f t="shared" si="55"/>
        <v>0</v>
      </c>
      <c r="AT331" s="46">
        <f t="shared" si="56"/>
        <v>0</v>
      </c>
      <c r="AU331" s="369">
        <f t="shared" si="35"/>
        <v>0</v>
      </c>
      <c r="AV331" s="370">
        <f t="shared" si="36"/>
        <v>0</v>
      </c>
    </row>
    <row r="332" spans="1:48" s="47" customFormat="1" ht="17.100000000000001" customHeight="1" x14ac:dyDescent="0.4">
      <c r="A332" s="208">
        <v>48</v>
      </c>
      <c r="B332" s="226" t="s">
        <v>1016</v>
      </c>
      <c r="C332" s="227" t="s">
        <v>161</v>
      </c>
      <c r="D332" s="227" t="s">
        <v>257</v>
      </c>
      <c r="E332" s="227" t="s">
        <v>704</v>
      </c>
      <c r="F332" s="228">
        <v>20</v>
      </c>
      <c r="G332" s="229">
        <v>0</v>
      </c>
      <c r="H332" s="230">
        <v>0</v>
      </c>
      <c r="I332" s="228">
        <v>0</v>
      </c>
      <c r="J332" s="231">
        <v>0</v>
      </c>
      <c r="K332" s="230">
        <v>0</v>
      </c>
      <c r="L332" s="228">
        <v>0</v>
      </c>
      <c r="M332" s="231">
        <v>0</v>
      </c>
      <c r="N332" s="230">
        <v>0</v>
      </c>
      <c r="O332" s="228">
        <v>0</v>
      </c>
      <c r="P332" s="231">
        <v>0</v>
      </c>
      <c r="Q332" s="230">
        <v>0</v>
      </c>
      <c r="R332" s="228">
        <v>0</v>
      </c>
      <c r="S332" s="231">
        <v>0</v>
      </c>
      <c r="T332" s="230">
        <v>0</v>
      </c>
      <c r="U332" s="228">
        <v>0</v>
      </c>
      <c r="V332" s="231">
        <v>0</v>
      </c>
      <c r="W332" s="230">
        <v>0</v>
      </c>
      <c r="X332" s="228">
        <v>0</v>
      </c>
      <c r="Y332" s="231">
        <v>0</v>
      </c>
      <c r="Z332" s="230">
        <v>0</v>
      </c>
      <c r="AA332" s="228">
        <v>0</v>
      </c>
      <c r="AB332" s="231">
        <v>0</v>
      </c>
      <c r="AC332" s="230">
        <v>0</v>
      </c>
      <c r="AD332" s="228">
        <v>0</v>
      </c>
      <c r="AE332" s="231">
        <v>0</v>
      </c>
      <c r="AF332" s="230">
        <v>0</v>
      </c>
      <c r="AG332" s="228">
        <v>0</v>
      </c>
      <c r="AH332" s="231">
        <v>0</v>
      </c>
      <c r="AI332" s="230">
        <v>0</v>
      </c>
      <c r="AJ332" s="228">
        <v>0</v>
      </c>
      <c r="AK332" s="231">
        <v>0</v>
      </c>
      <c r="AL332" s="230">
        <v>0</v>
      </c>
      <c r="AM332" s="228">
        <v>0</v>
      </c>
      <c r="AN332" s="231">
        <v>0</v>
      </c>
      <c r="AO332" s="230">
        <v>0</v>
      </c>
      <c r="AP332" s="228">
        <v>0</v>
      </c>
      <c r="AQ332" s="232">
        <f t="shared" si="53"/>
        <v>0</v>
      </c>
      <c r="AR332" s="233">
        <f t="shared" si="54"/>
        <v>0</v>
      </c>
      <c r="AS332" s="234">
        <f t="shared" si="55"/>
        <v>0</v>
      </c>
      <c r="AT332" s="46">
        <f t="shared" si="56"/>
        <v>0</v>
      </c>
      <c r="AU332" s="369">
        <f t="shared" ref="AU332:AU395" si="57">SUM(G332:AP332)</f>
        <v>0</v>
      </c>
      <c r="AV332" s="370">
        <f t="shared" ref="AV332:AV395" si="58">AT332-AU332</f>
        <v>0</v>
      </c>
    </row>
    <row r="333" spans="1:48" ht="17.100000000000001" customHeight="1" x14ac:dyDescent="0.4">
      <c r="A333" s="223">
        <v>49</v>
      </c>
      <c r="B333" s="209" t="s">
        <v>1017</v>
      </c>
      <c r="C333" s="210" t="s">
        <v>162</v>
      </c>
      <c r="D333" s="210" t="s">
        <v>258</v>
      </c>
      <c r="E333" s="210" t="s">
        <v>700</v>
      </c>
      <c r="F333" s="224">
        <v>10</v>
      </c>
      <c r="G333" s="212">
        <v>17</v>
      </c>
      <c r="H333" s="218">
        <v>0</v>
      </c>
      <c r="I333" s="224">
        <v>0</v>
      </c>
      <c r="J333" s="215">
        <v>19</v>
      </c>
      <c r="K333" s="218">
        <v>0</v>
      </c>
      <c r="L333" s="224">
        <v>0</v>
      </c>
      <c r="M333" s="215">
        <v>17</v>
      </c>
      <c r="N333" s="218">
        <v>0</v>
      </c>
      <c r="O333" s="224">
        <v>0</v>
      </c>
      <c r="P333" s="215">
        <v>17</v>
      </c>
      <c r="Q333" s="218">
        <v>0</v>
      </c>
      <c r="R333" s="224">
        <v>0</v>
      </c>
      <c r="S333" s="215">
        <v>8</v>
      </c>
      <c r="T333" s="218">
        <v>0</v>
      </c>
      <c r="U333" s="224">
        <v>0</v>
      </c>
      <c r="V333" s="215">
        <v>8</v>
      </c>
      <c r="W333" s="218">
        <v>0</v>
      </c>
      <c r="X333" s="224">
        <v>0</v>
      </c>
      <c r="Y333" s="215">
        <v>9</v>
      </c>
      <c r="Z333" s="218">
        <v>0</v>
      </c>
      <c r="AA333" s="224">
        <v>0</v>
      </c>
      <c r="AB333" s="215">
        <v>10</v>
      </c>
      <c r="AC333" s="218">
        <v>0</v>
      </c>
      <c r="AD333" s="224">
        <v>0</v>
      </c>
      <c r="AE333" s="215">
        <v>11</v>
      </c>
      <c r="AF333" s="218">
        <v>0</v>
      </c>
      <c r="AG333" s="224">
        <v>0</v>
      </c>
      <c r="AH333" s="215">
        <v>10</v>
      </c>
      <c r="AI333" s="218">
        <v>0</v>
      </c>
      <c r="AJ333" s="224">
        <v>0</v>
      </c>
      <c r="AK333" s="215">
        <v>9</v>
      </c>
      <c r="AL333" s="218">
        <v>0</v>
      </c>
      <c r="AM333" s="224">
        <v>0</v>
      </c>
      <c r="AN333" s="215">
        <v>13</v>
      </c>
      <c r="AO333" s="218">
        <v>0</v>
      </c>
      <c r="AP333" s="225">
        <v>0</v>
      </c>
      <c r="AQ333" s="220">
        <f t="shared" si="53"/>
        <v>148</v>
      </c>
      <c r="AR333" s="221">
        <f t="shared" si="54"/>
        <v>0</v>
      </c>
      <c r="AS333" s="222">
        <f t="shared" si="55"/>
        <v>0</v>
      </c>
      <c r="AT333" s="46">
        <f t="shared" si="56"/>
        <v>148</v>
      </c>
      <c r="AU333" s="369">
        <f t="shared" si="57"/>
        <v>148</v>
      </c>
      <c r="AV333" s="370">
        <f t="shared" si="58"/>
        <v>0</v>
      </c>
    </row>
    <row r="334" spans="1:48" s="47" customFormat="1" ht="17.100000000000001" customHeight="1" x14ac:dyDescent="0.4">
      <c r="A334" s="208">
        <v>50</v>
      </c>
      <c r="B334" s="226" t="s">
        <v>1018</v>
      </c>
      <c r="C334" s="227" t="s">
        <v>163</v>
      </c>
      <c r="D334" s="227" t="s">
        <v>259</v>
      </c>
      <c r="E334" s="227" t="s">
        <v>700</v>
      </c>
      <c r="F334" s="228">
        <v>10</v>
      </c>
      <c r="G334" s="229">
        <v>21</v>
      </c>
      <c r="H334" s="230">
        <v>0</v>
      </c>
      <c r="I334" s="228">
        <v>0</v>
      </c>
      <c r="J334" s="231">
        <v>21</v>
      </c>
      <c r="K334" s="230">
        <v>0</v>
      </c>
      <c r="L334" s="228">
        <v>0</v>
      </c>
      <c r="M334" s="231">
        <v>19</v>
      </c>
      <c r="N334" s="230">
        <v>0</v>
      </c>
      <c r="O334" s="228">
        <v>0</v>
      </c>
      <c r="P334" s="231">
        <v>20</v>
      </c>
      <c r="Q334" s="230">
        <v>0</v>
      </c>
      <c r="R334" s="228">
        <v>0</v>
      </c>
      <c r="S334" s="231">
        <v>22</v>
      </c>
      <c r="T334" s="230">
        <v>0</v>
      </c>
      <c r="U334" s="228">
        <v>0</v>
      </c>
      <c r="V334" s="231">
        <v>24</v>
      </c>
      <c r="W334" s="230">
        <v>0</v>
      </c>
      <c r="X334" s="228">
        <v>0</v>
      </c>
      <c r="Y334" s="231">
        <v>26</v>
      </c>
      <c r="Z334" s="230">
        <v>0</v>
      </c>
      <c r="AA334" s="228">
        <v>0</v>
      </c>
      <c r="AB334" s="231">
        <v>27</v>
      </c>
      <c r="AC334" s="230">
        <v>0</v>
      </c>
      <c r="AD334" s="228">
        <v>0</v>
      </c>
      <c r="AE334" s="231">
        <v>27</v>
      </c>
      <c r="AF334" s="230">
        <v>0</v>
      </c>
      <c r="AG334" s="228">
        <v>0</v>
      </c>
      <c r="AH334" s="231">
        <v>28</v>
      </c>
      <c r="AI334" s="230">
        <v>0</v>
      </c>
      <c r="AJ334" s="228">
        <v>0</v>
      </c>
      <c r="AK334" s="231">
        <v>25</v>
      </c>
      <c r="AL334" s="230">
        <v>0</v>
      </c>
      <c r="AM334" s="228">
        <v>0</v>
      </c>
      <c r="AN334" s="231">
        <v>21</v>
      </c>
      <c r="AO334" s="230">
        <v>0</v>
      </c>
      <c r="AP334" s="228">
        <v>0</v>
      </c>
      <c r="AQ334" s="232">
        <f t="shared" si="53"/>
        <v>281</v>
      </c>
      <c r="AR334" s="233">
        <f t="shared" si="54"/>
        <v>0</v>
      </c>
      <c r="AS334" s="234">
        <f t="shared" si="55"/>
        <v>0</v>
      </c>
      <c r="AT334" s="46">
        <f t="shared" si="56"/>
        <v>281</v>
      </c>
      <c r="AU334" s="369">
        <f t="shared" si="57"/>
        <v>281</v>
      </c>
      <c r="AV334" s="370">
        <f t="shared" si="58"/>
        <v>0</v>
      </c>
    </row>
    <row r="335" spans="1:48" ht="17.100000000000001" customHeight="1" x14ac:dyDescent="0.4">
      <c r="A335" s="223">
        <v>51</v>
      </c>
      <c r="B335" s="209" t="s">
        <v>1019</v>
      </c>
      <c r="C335" s="210" t="s">
        <v>164</v>
      </c>
      <c r="D335" s="210" t="s">
        <v>1144</v>
      </c>
      <c r="E335" s="210" t="s">
        <v>703</v>
      </c>
      <c r="F335" s="224">
        <v>15</v>
      </c>
      <c r="G335" s="212">
        <v>23</v>
      </c>
      <c r="H335" s="218">
        <v>0</v>
      </c>
      <c r="I335" s="224">
        <v>0</v>
      </c>
      <c r="J335" s="215">
        <v>27</v>
      </c>
      <c r="K335" s="218">
        <v>0</v>
      </c>
      <c r="L335" s="224">
        <v>0</v>
      </c>
      <c r="M335" s="215">
        <v>20</v>
      </c>
      <c r="N335" s="218">
        <v>0</v>
      </c>
      <c r="O335" s="224">
        <v>0</v>
      </c>
      <c r="P335" s="215">
        <v>20</v>
      </c>
      <c r="Q335" s="218">
        <v>0</v>
      </c>
      <c r="R335" s="224">
        <v>0</v>
      </c>
      <c r="S335" s="215">
        <v>18</v>
      </c>
      <c r="T335" s="218">
        <v>0</v>
      </c>
      <c r="U335" s="224">
        <v>0</v>
      </c>
      <c r="V335" s="215">
        <v>21</v>
      </c>
      <c r="W335" s="218">
        <v>0</v>
      </c>
      <c r="X335" s="224">
        <v>0</v>
      </c>
      <c r="Y335" s="215">
        <v>20</v>
      </c>
      <c r="Z335" s="218">
        <v>0</v>
      </c>
      <c r="AA335" s="224">
        <v>0</v>
      </c>
      <c r="AB335" s="215">
        <v>21</v>
      </c>
      <c r="AC335" s="218">
        <v>0</v>
      </c>
      <c r="AD335" s="224">
        <v>0</v>
      </c>
      <c r="AE335" s="215">
        <v>21</v>
      </c>
      <c r="AF335" s="218">
        <v>0</v>
      </c>
      <c r="AG335" s="224">
        <v>0</v>
      </c>
      <c r="AH335" s="215">
        <v>20</v>
      </c>
      <c r="AI335" s="218">
        <v>0</v>
      </c>
      <c r="AJ335" s="224">
        <v>0</v>
      </c>
      <c r="AK335" s="215">
        <v>22</v>
      </c>
      <c r="AL335" s="218">
        <v>0</v>
      </c>
      <c r="AM335" s="224">
        <v>0</v>
      </c>
      <c r="AN335" s="215">
        <v>22</v>
      </c>
      <c r="AO335" s="218">
        <v>0</v>
      </c>
      <c r="AP335" s="225">
        <v>0</v>
      </c>
      <c r="AQ335" s="220">
        <f t="shared" si="53"/>
        <v>255</v>
      </c>
      <c r="AR335" s="221">
        <f t="shared" si="54"/>
        <v>0</v>
      </c>
      <c r="AS335" s="222">
        <f t="shared" si="55"/>
        <v>0</v>
      </c>
      <c r="AT335" s="46">
        <f t="shared" si="56"/>
        <v>255</v>
      </c>
      <c r="AU335" s="369">
        <f t="shared" si="57"/>
        <v>255</v>
      </c>
      <c r="AV335" s="370">
        <f t="shared" si="58"/>
        <v>0</v>
      </c>
    </row>
    <row r="336" spans="1:48" s="47" customFormat="1" ht="17.100000000000001" customHeight="1" x14ac:dyDescent="0.4">
      <c r="A336" s="208">
        <v>52</v>
      </c>
      <c r="B336" s="226" t="s">
        <v>1020</v>
      </c>
      <c r="C336" s="227" t="s">
        <v>165</v>
      </c>
      <c r="D336" s="227" t="s">
        <v>260</v>
      </c>
      <c r="E336" s="227" t="s">
        <v>700</v>
      </c>
      <c r="F336" s="228">
        <v>10</v>
      </c>
      <c r="G336" s="229">
        <v>99</v>
      </c>
      <c r="H336" s="230">
        <v>0</v>
      </c>
      <c r="I336" s="228">
        <v>0</v>
      </c>
      <c r="J336" s="231">
        <v>99</v>
      </c>
      <c r="K336" s="230">
        <v>0</v>
      </c>
      <c r="L336" s="228">
        <v>0</v>
      </c>
      <c r="M336" s="231">
        <v>92</v>
      </c>
      <c r="N336" s="230">
        <v>0</v>
      </c>
      <c r="O336" s="228">
        <v>0</v>
      </c>
      <c r="P336" s="231">
        <v>98</v>
      </c>
      <c r="Q336" s="230">
        <v>0</v>
      </c>
      <c r="R336" s="228">
        <v>0</v>
      </c>
      <c r="S336" s="231">
        <v>94</v>
      </c>
      <c r="T336" s="230">
        <v>0</v>
      </c>
      <c r="U336" s="228">
        <v>0</v>
      </c>
      <c r="V336" s="231">
        <v>97</v>
      </c>
      <c r="W336" s="230">
        <v>0</v>
      </c>
      <c r="X336" s="228">
        <v>0</v>
      </c>
      <c r="Y336" s="231">
        <v>97</v>
      </c>
      <c r="Z336" s="230">
        <v>0</v>
      </c>
      <c r="AA336" s="228">
        <v>0</v>
      </c>
      <c r="AB336" s="231">
        <v>97</v>
      </c>
      <c r="AC336" s="230">
        <v>0</v>
      </c>
      <c r="AD336" s="228">
        <v>0</v>
      </c>
      <c r="AE336" s="231">
        <v>98</v>
      </c>
      <c r="AF336" s="230">
        <v>0</v>
      </c>
      <c r="AG336" s="228">
        <v>0</v>
      </c>
      <c r="AH336" s="231">
        <v>93</v>
      </c>
      <c r="AI336" s="230">
        <v>0</v>
      </c>
      <c r="AJ336" s="228">
        <v>0</v>
      </c>
      <c r="AK336" s="231">
        <v>96</v>
      </c>
      <c r="AL336" s="230">
        <v>0</v>
      </c>
      <c r="AM336" s="228">
        <v>0</v>
      </c>
      <c r="AN336" s="231">
        <v>94</v>
      </c>
      <c r="AO336" s="230">
        <v>0</v>
      </c>
      <c r="AP336" s="228">
        <v>0</v>
      </c>
      <c r="AQ336" s="232">
        <f t="shared" si="53"/>
        <v>1154</v>
      </c>
      <c r="AR336" s="233">
        <f t="shared" si="54"/>
        <v>0</v>
      </c>
      <c r="AS336" s="234">
        <f t="shared" si="55"/>
        <v>0</v>
      </c>
      <c r="AT336" s="46">
        <f t="shared" si="56"/>
        <v>1154</v>
      </c>
      <c r="AU336" s="369">
        <f t="shared" si="57"/>
        <v>1154</v>
      </c>
      <c r="AV336" s="370">
        <f t="shared" si="58"/>
        <v>0</v>
      </c>
    </row>
    <row r="337" spans="1:48" ht="17.100000000000001" customHeight="1" x14ac:dyDescent="0.4">
      <c r="A337" s="223">
        <v>53</v>
      </c>
      <c r="B337" s="209" t="s">
        <v>1021</v>
      </c>
      <c r="C337" s="210" t="s">
        <v>166</v>
      </c>
      <c r="D337" s="210" t="s">
        <v>261</v>
      </c>
      <c r="E337" s="210" t="s">
        <v>700</v>
      </c>
      <c r="F337" s="224">
        <v>10</v>
      </c>
      <c r="G337" s="212">
        <v>21</v>
      </c>
      <c r="H337" s="218">
        <v>0</v>
      </c>
      <c r="I337" s="224">
        <v>0</v>
      </c>
      <c r="J337" s="215">
        <v>22</v>
      </c>
      <c r="K337" s="218">
        <v>0</v>
      </c>
      <c r="L337" s="224">
        <v>0</v>
      </c>
      <c r="M337" s="215">
        <v>21</v>
      </c>
      <c r="N337" s="218">
        <v>0</v>
      </c>
      <c r="O337" s="224">
        <v>0</v>
      </c>
      <c r="P337" s="215">
        <v>20</v>
      </c>
      <c r="Q337" s="218">
        <v>0</v>
      </c>
      <c r="R337" s="224">
        <v>0</v>
      </c>
      <c r="S337" s="215">
        <v>12</v>
      </c>
      <c r="T337" s="218">
        <v>0</v>
      </c>
      <c r="U337" s="224">
        <v>0</v>
      </c>
      <c r="V337" s="215">
        <v>11</v>
      </c>
      <c r="W337" s="218">
        <v>0</v>
      </c>
      <c r="X337" s="224">
        <v>0</v>
      </c>
      <c r="Y337" s="215">
        <v>11</v>
      </c>
      <c r="Z337" s="218">
        <v>0</v>
      </c>
      <c r="AA337" s="224">
        <v>0</v>
      </c>
      <c r="AB337" s="215">
        <v>13</v>
      </c>
      <c r="AC337" s="218">
        <v>0</v>
      </c>
      <c r="AD337" s="224">
        <v>0</v>
      </c>
      <c r="AE337" s="215">
        <v>14</v>
      </c>
      <c r="AF337" s="218">
        <v>0</v>
      </c>
      <c r="AG337" s="224">
        <v>0</v>
      </c>
      <c r="AH337" s="215">
        <v>12</v>
      </c>
      <c r="AI337" s="218">
        <v>0</v>
      </c>
      <c r="AJ337" s="224">
        <v>0</v>
      </c>
      <c r="AK337" s="215">
        <v>11</v>
      </c>
      <c r="AL337" s="218">
        <v>0</v>
      </c>
      <c r="AM337" s="224">
        <v>0</v>
      </c>
      <c r="AN337" s="215">
        <v>16</v>
      </c>
      <c r="AO337" s="218">
        <v>0</v>
      </c>
      <c r="AP337" s="225">
        <v>0</v>
      </c>
      <c r="AQ337" s="220">
        <f t="shared" si="53"/>
        <v>184</v>
      </c>
      <c r="AR337" s="221">
        <f t="shared" si="54"/>
        <v>0</v>
      </c>
      <c r="AS337" s="222">
        <f t="shared" si="55"/>
        <v>0</v>
      </c>
      <c r="AT337" s="46">
        <f t="shared" si="56"/>
        <v>184</v>
      </c>
      <c r="AU337" s="369">
        <f t="shared" si="57"/>
        <v>184</v>
      </c>
      <c r="AV337" s="370">
        <f t="shared" si="58"/>
        <v>0</v>
      </c>
    </row>
    <row r="338" spans="1:48" s="47" customFormat="1" ht="17.100000000000001" customHeight="1" x14ac:dyDescent="0.4">
      <c r="A338" s="208">
        <v>54</v>
      </c>
      <c r="B338" s="226" t="s">
        <v>1022</v>
      </c>
      <c r="C338" s="227" t="s">
        <v>167</v>
      </c>
      <c r="D338" s="227" t="s">
        <v>262</v>
      </c>
      <c r="E338" s="227" t="s">
        <v>700</v>
      </c>
      <c r="F338" s="228">
        <v>10</v>
      </c>
      <c r="G338" s="229">
        <v>15</v>
      </c>
      <c r="H338" s="230">
        <v>0</v>
      </c>
      <c r="I338" s="228">
        <v>0</v>
      </c>
      <c r="J338" s="231">
        <v>17</v>
      </c>
      <c r="K338" s="230">
        <v>0</v>
      </c>
      <c r="L338" s="228">
        <v>0</v>
      </c>
      <c r="M338" s="231">
        <v>15</v>
      </c>
      <c r="N338" s="230">
        <v>0</v>
      </c>
      <c r="O338" s="228">
        <v>0</v>
      </c>
      <c r="P338" s="231">
        <v>15</v>
      </c>
      <c r="Q338" s="230">
        <v>0</v>
      </c>
      <c r="R338" s="228">
        <v>0</v>
      </c>
      <c r="S338" s="231">
        <v>8</v>
      </c>
      <c r="T338" s="230">
        <v>0</v>
      </c>
      <c r="U338" s="228">
        <v>0</v>
      </c>
      <c r="V338" s="231">
        <v>8</v>
      </c>
      <c r="W338" s="230">
        <v>0</v>
      </c>
      <c r="X338" s="228">
        <v>0</v>
      </c>
      <c r="Y338" s="231">
        <v>8</v>
      </c>
      <c r="Z338" s="230">
        <v>0</v>
      </c>
      <c r="AA338" s="228">
        <v>0</v>
      </c>
      <c r="AB338" s="231">
        <v>10</v>
      </c>
      <c r="AC338" s="230">
        <v>0</v>
      </c>
      <c r="AD338" s="228">
        <v>0</v>
      </c>
      <c r="AE338" s="231">
        <v>10</v>
      </c>
      <c r="AF338" s="230">
        <v>0</v>
      </c>
      <c r="AG338" s="228">
        <v>0</v>
      </c>
      <c r="AH338" s="231">
        <v>10</v>
      </c>
      <c r="AI338" s="230">
        <v>0</v>
      </c>
      <c r="AJ338" s="228">
        <v>0</v>
      </c>
      <c r="AK338" s="231">
        <v>9</v>
      </c>
      <c r="AL338" s="230">
        <v>0</v>
      </c>
      <c r="AM338" s="228">
        <v>0</v>
      </c>
      <c r="AN338" s="231">
        <v>12</v>
      </c>
      <c r="AO338" s="230">
        <v>0</v>
      </c>
      <c r="AP338" s="228">
        <v>0</v>
      </c>
      <c r="AQ338" s="232">
        <f t="shared" si="53"/>
        <v>137</v>
      </c>
      <c r="AR338" s="233">
        <f t="shared" si="54"/>
        <v>0</v>
      </c>
      <c r="AS338" s="234">
        <f t="shared" si="55"/>
        <v>0</v>
      </c>
      <c r="AT338" s="46">
        <f t="shared" si="56"/>
        <v>137</v>
      </c>
      <c r="AU338" s="369">
        <f t="shared" si="57"/>
        <v>137</v>
      </c>
      <c r="AV338" s="370">
        <f t="shared" si="58"/>
        <v>0</v>
      </c>
    </row>
    <row r="339" spans="1:48" ht="17.100000000000001" customHeight="1" x14ac:dyDescent="0.4">
      <c r="A339" s="223">
        <v>55</v>
      </c>
      <c r="B339" s="209" t="s">
        <v>1023</v>
      </c>
      <c r="C339" s="210" t="s">
        <v>168</v>
      </c>
      <c r="D339" s="210" t="s">
        <v>263</v>
      </c>
      <c r="E339" s="210" t="s">
        <v>700</v>
      </c>
      <c r="F339" s="224">
        <v>10</v>
      </c>
      <c r="G339" s="212">
        <v>35</v>
      </c>
      <c r="H339" s="218">
        <v>0</v>
      </c>
      <c r="I339" s="224">
        <v>0</v>
      </c>
      <c r="J339" s="215">
        <v>35</v>
      </c>
      <c r="K339" s="218">
        <v>0</v>
      </c>
      <c r="L339" s="224">
        <v>0</v>
      </c>
      <c r="M339" s="215">
        <v>33</v>
      </c>
      <c r="N339" s="218">
        <v>0</v>
      </c>
      <c r="O339" s="224">
        <v>0</v>
      </c>
      <c r="P339" s="215">
        <v>35</v>
      </c>
      <c r="Q339" s="218">
        <v>0</v>
      </c>
      <c r="R339" s="224">
        <v>0</v>
      </c>
      <c r="S339" s="215">
        <v>33</v>
      </c>
      <c r="T339" s="218">
        <v>0</v>
      </c>
      <c r="U339" s="224">
        <v>0</v>
      </c>
      <c r="V339" s="215">
        <v>31</v>
      </c>
      <c r="W339" s="218">
        <v>0</v>
      </c>
      <c r="X339" s="224">
        <v>0</v>
      </c>
      <c r="Y339" s="215">
        <v>26</v>
      </c>
      <c r="Z339" s="218">
        <v>0</v>
      </c>
      <c r="AA339" s="224">
        <v>0</v>
      </c>
      <c r="AB339" s="215">
        <v>26</v>
      </c>
      <c r="AC339" s="218">
        <v>0</v>
      </c>
      <c r="AD339" s="224">
        <v>0</v>
      </c>
      <c r="AE339" s="215">
        <v>26</v>
      </c>
      <c r="AF339" s="218">
        <v>0</v>
      </c>
      <c r="AG339" s="224">
        <v>0</v>
      </c>
      <c r="AH339" s="215">
        <v>26</v>
      </c>
      <c r="AI339" s="218">
        <v>0</v>
      </c>
      <c r="AJ339" s="224">
        <v>0</v>
      </c>
      <c r="AK339" s="215">
        <v>31</v>
      </c>
      <c r="AL339" s="218">
        <v>0</v>
      </c>
      <c r="AM339" s="224">
        <v>0</v>
      </c>
      <c r="AN339" s="215">
        <v>35</v>
      </c>
      <c r="AO339" s="218">
        <v>0</v>
      </c>
      <c r="AP339" s="225">
        <v>0</v>
      </c>
      <c r="AQ339" s="220">
        <f t="shared" si="53"/>
        <v>372</v>
      </c>
      <c r="AR339" s="221">
        <f t="shared" si="54"/>
        <v>0</v>
      </c>
      <c r="AS339" s="222">
        <f t="shared" si="55"/>
        <v>0</v>
      </c>
      <c r="AT339" s="46">
        <f t="shared" si="56"/>
        <v>372</v>
      </c>
      <c r="AU339" s="369">
        <f t="shared" si="57"/>
        <v>372</v>
      </c>
      <c r="AV339" s="370">
        <f t="shared" si="58"/>
        <v>0</v>
      </c>
    </row>
    <row r="340" spans="1:48" s="47" customFormat="1" ht="17.100000000000001" customHeight="1" x14ac:dyDescent="0.4">
      <c r="A340" s="208">
        <v>56</v>
      </c>
      <c r="B340" s="226" t="s">
        <v>1024</v>
      </c>
      <c r="C340" s="227" t="s">
        <v>169</v>
      </c>
      <c r="D340" s="227" t="s">
        <v>264</v>
      </c>
      <c r="E340" s="227" t="s">
        <v>700</v>
      </c>
      <c r="F340" s="228">
        <v>10</v>
      </c>
      <c r="G340" s="229">
        <v>23</v>
      </c>
      <c r="H340" s="230">
        <v>0</v>
      </c>
      <c r="I340" s="228">
        <v>0</v>
      </c>
      <c r="J340" s="231">
        <v>23</v>
      </c>
      <c r="K340" s="230">
        <v>0</v>
      </c>
      <c r="L340" s="228">
        <v>0</v>
      </c>
      <c r="M340" s="231">
        <v>22</v>
      </c>
      <c r="N340" s="230">
        <v>0</v>
      </c>
      <c r="O340" s="228">
        <v>0</v>
      </c>
      <c r="P340" s="231">
        <v>23</v>
      </c>
      <c r="Q340" s="230">
        <v>0</v>
      </c>
      <c r="R340" s="228">
        <v>0</v>
      </c>
      <c r="S340" s="231">
        <v>21</v>
      </c>
      <c r="T340" s="230">
        <v>0</v>
      </c>
      <c r="U340" s="228">
        <v>0</v>
      </c>
      <c r="V340" s="231">
        <v>21</v>
      </c>
      <c r="W340" s="230">
        <v>0</v>
      </c>
      <c r="X340" s="228">
        <v>0</v>
      </c>
      <c r="Y340" s="231">
        <v>17</v>
      </c>
      <c r="Z340" s="230">
        <v>0</v>
      </c>
      <c r="AA340" s="228">
        <v>0</v>
      </c>
      <c r="AB340" s="231">
        <v>17</v>
      </c>
      <c r="AC340" s="230">
        <v>0</v>
      </c>
      <c r="AD340" s="228">
        <v>0</v>
      </c>
      <c r="AE340" s="231">
        <v>16</v>
      </c>
      <c r="AF340" s="230">
        <v>0</v>
      </c>
      <c r="AG340" s="228">
        <v>0</v>
      </c>
      <c r="AH340" s="231">
        <v>16</v>
      </c>
      <c r="AI340" s="230">
        <v>0</v>
      </c>
      <c r="AJ340" s="228">
        <v>0</v>
      </c>
      <c r="AK340" s="231">
        <v>20</v>
      </c>
      <c r="AL340" s="230">
        <v>0</v>
      </c>
      <c r="AM340" s="228">
        <v>0</v>
      </c>
      <c r="AN340" s="231">
        <v>22</v>
      </c>
      <c r="AO340" s="230">
        <v>0</v>
      </c>
      <c r="AP340" s="228">
        <v>0</v>
      </c>
      <c r="AQ340" s="232">
        <f t="shared" si="53"/>
        <v>241</v>
      </c>
      <c r="AR340" s="233">
        <f t="shared" si="54"/>
        <v>0</v>
      </c>
      <c r="AS340" s="234">
        <f t="shared" si="55"/>
        <v>0</v>
      </c>
      <c r="AT340" s="46">
        <f t="shared" si="56"/>
        <v>241</v>
      </c>
      <c r="AU340" s="369">
        <f t="shared" si="57"/>
        <v>241</v>
      </c>
      <c r="AV340" s="370">
        <f t="shared" si="58"/>
        <v>0</v>
      </c>
    </row>
    <row r="341" spans="1:48" ht="17.100000000000001" customHeight="1" x14ac:dyDescent="0.4">
      <c r="A341" s="223">
        <v>57</v>
      </c>
      <c r="B341" s="209" t="s">
        <v>1025</v>
      </c>
      <c r="C341" s="210" t="s">
        <v>170</v>
      </c>
      <c r="D341" s="210" t="s">
        <v>265</v>
      </c>
      <c r="E341" s="210" t="s">
        <v>700</v>
      </c>
      <c r="F341" s="224">
        <v>10</v>
      </c>
      <c r="G341" s="212">
        <v>21</v>
      </c>
      <c r="H341" s="218">
        <v>0</v>
      </c>
      <c r="I341" s="224">
        <v>0</v>
      </c>
      <c r="J341" s="215">
        <v>23</v>
      </c>
      <c r="K341" s="218">
        <v>0</v>
      </c>
      <c r="L341" s="224">
        <v>0</v>
      </c>
      <c r="M341" s="215">
        <v>21</v>
      </c>
      <c r="N341" s="218">
        <v>0</v>
      </c>
      <c r="O341" s="224">
        <v>0</v>
      </c>
      <c r="P341" s="215">
        <v>22</v>
      </c>
      <c r="Q341" s="218">
        <v>0</v>
      </c>
      <c r="R341" s="224">
        <v>0</v>
      </c>
      <c r="S341" s="215">
        <v>19</v>
      </c>
      <c r="T341" s="218">
        <v>0</v>
      </c>
      <c r="U341" s="224">
        <v>0</v>
      </c>
      <c r="V341" s="215">
        <v>20</v>
      </c>
      <c r="W341" s="218">
        <v>0</v>
      </c>
      <c r="X341" s="224">
        <v>0</v>
      </c>
      <c r="Y341" s="215">
        <v>20</v>
      </c>
      <c r="Z341" s="218">
        <v>0</v>
      </c>
      <c r="AA341" s="224">
        <v>0</v>
      </c>
      <c r="AB341" s="215">
        <v>21</v>
      </c>
      <c r="AC341" s="218">
        <v>0</v>
      </c>
      <c r="AD341" s="224">
        <v>0</v>
      </c>
      <c r="AE341" s="215">
        <v>22</v>
      </c>
      <c r="AF341" s="218">
        <v>0</v>
      </c>
      <c r="AG341" s="224">
        <v>0</v>
      </c>
      <c r="AH341" s="215">
        <v>20</v>
      </c>
      <c r="AI341" s="218">
        <v>0</v>
      </c>
      <c r="AJ341" s="224">
        <v>0</v>
      </c>
      <c r="AK341" s="215">
        <v>19</v>
      </c>
      <c r="AL341" s="218">
        <v>0</v>
      </c>
      <c r="AM341" s="224">
        <v>0</v>
      </c>
      <c r="AN341" s="215">
        <v>18</v>
      </c>
      <c r="AO341" s="218">
        <v>0</v>
      </c>
      <c r="AP341" s="225">
        <v>0</v>
      </c>
      <c r="AQ341" s="220">
        <f t="shared" si="53"/>
        <v>246</v>
      </c>
      <c r="AR341" s="221">
        <f t="shared" si="54"/>
        <v>0</v>
      </c>
      <c r="AS341" s="222">
        <f t="shared" si="55"/>
        <v>0</v>
      </c>
      <c r="AT341" s="46">
        <f t="shared" si="56"/>
        <v>246</v>
      </c>
      <c r="AU341" s="369">
        <f t="shared" si="57"/>
        <v>246</v>
      </c>
      <c r="AV341" s="370">
        <f t="shared" si="58"/>
        <v>0</v>
      </c>
    </row>
    <row r="342" spans="1:48" s="47" customFormat="1" ht="17.100000000000001" customHeight="1" x14ac:dyDescent="0.4">
      <c r="A342" s="208">
        <v>58</v>
      </c>
      <c r="B342" s="226" t="s">
        <v>1026</v>
      </c>
      <c r="C342" s="227" t="s">
        <v>171</v>
      </c>
      <c r="D342" s="227" t="s">
        <v>266</v>
      </c>
      <c r="E342" s="227" t="s">
        <v>700</v>
      </c>
      <c r="F342" s="228">
        <v>10</v>
      </c>
      <c r="G342" s="229">
        <v>14</v>
      </c>
      <c r="H342" s="230">
        <v>0</v>
      </c>
      <c r="I342" s="228">
        <v>0</v>
      </c>
      <c r="J342" s="231">
        <v>16</v>
      </c>
      <c r="K342" s="230">
        <v>0</v>
      </c>
      <c r="L342" s="228">
        <v>0</v>
      </c>
      <c r="M342" s="231">
        <v>14</v>
      </c>
      <c r="N342" s="230">
        <v>0</v>
      </c>
      <c r="O342" s="228">
        <v>0</v>
      </c>
      <c r="P342" s="231">
        <v>14</v>
      </c>
      <c r="Q342" s="230">
        <v>0</v>
      </c>
      <c r="R342" s="228">
        <v>0</v>
      </c>
      <c r="S342" s="231">
        <v>11</v>
      </c>
      <c r="T342" s="230">
        <v>0</v>
      </c>
      <c r="U342" s="228">
        <v>0</v>
      </c>
      <c r="V342" s="231">
        <v>13</v>
      </c>
      <c r="W342" s="230">
        <v>0</v>
      </c>
      <c r="X342" s="228">
        <v>0</v>
      </c>
      <c r="Y342" s="231">
        <v>14</v>
      </c>
      <c r="Z342" s="230">
        <v>0</v>
      </c>
      <c r="AA342" s="228">
        <v>0</v>
      </c>
      <c r="AB342" s="231">
        <v>18</v>
      </c>
      <c r="AC342" s="230">
        <v>0</v>
      </c>
      <c r="AD342" s="228">
        <v>0</v>
      </c>
      <c r="AE342" s="231">
        <v>18</v>
      </c>
      <c r="AF342" s="230">
        <v>0</v>
      </c>
      <c r="AG342" s="228">
        <v>0</v>
      </c>
      <c r="AH342" s="231">
        <v>16</v>
      </c>
      <c r="AI342" s="230">
        <v>0</v>
      </c>
      <c r="AJ342" s="228">
        <v>0</v>
      </c>
      <c r="AK342" s="231">
        <v>12</v>
      </c>
      <c r="AL342" s="230">
        <v>0</v>
      </c>
      <c r="AM342" s="228">
        <v>0</v>
      </c>
      <c r="AN342" s="231">
        <v>11</v>
      </c>
      <c r="AO342" s="230">
        <v>0</v>
      </c>
      <c r="AP342" s="228">
        <v>0</v>
      </c>
      <c r="AQ342" s="232">
        <f t="shared" si="53"/>
        <v>171</v>
      </c>
      <c r="AR342" s="233">
        <f t="shared" si="54"/>
        <v>0</v>
      </c>
      <c r="AS342" s="234">
        <f t="shared" si="55"/>
        <v>0</v>
      </c>
      <c r="AT342" s="46">
        <f t="shared" si="56"/>
        <v>171</v>
      </c>
      <c r="AU342" s="369">
        <f t="shared" si="57"/>
        <v>171</v>
      </c>
      <c r="AV342" s="370">
        <f t="shared" si="58"/>
        <v>0</v>
      </c>
    </row>
    <row r="343" spans="1:48" ht="17.100000000000001" customHeight="1" x14ac:dyDescent="0.4">
      <c r="A343" s="223">
        <v>59</v>
      </c>
      <c r="B343" s="209" t="s">
        <v>1027</v>
      </c>
      <c r="C343" s="210" t="s">
        <v>172</v>
      </c>
      <c r="D343" s="210" t="s">
        <v>267</v>
      </c>
      <c r="E343" s="210" t="s">
        <v>700</v>
      </c>
      <c r="F343" s="224">
        <v>10</v>
      </c>
      <c r="G343" s="212">
        <v>13</v>
      </c>
      <c r="H343" s="218">
        <v>0</v>
      </c>
      <c r="I343" s="224">
        <v>0</v>
      </c>
      <c r="J343" s="215">
        <v>15</v>
      </c>
      <c r="K343" s="218">
        <v>0</v>
      </c>
      <c r="L343" s="224">
        <v>0</v>
      </c>
      <c r="M343" s="215">
        <v>12</v>
      </c>
      <c r="N343" s="218">
        <v>0</v>
      </c>
      <c r="O343" s="224">
        <v>0</v>
      </c>
      <c r="P343" s="215">
        <v>12</v>
      </c>
      <c r="Q343" s="218">
        <v>0</v>
      </c>
      <c r="R343" s="224">
        <v>0</v>
      </c>
      <c r="S343" s="215">
        <v>10</v>
      </c>
      <c r="T343" s="218">
        <v>0</v>
      </c>
      <c r="U343" s="224">
        <v>0</v>
      </c>
      <c r="V343" s="215">
        <v>11</v>
      </c>
      <c r="W343" s="218">
        <v>0</v>
      </c>
      <c r="X343" s="224">
        <v>0</v>
      </c>
      <c r="Y343" s="215">
        <v>14</v>
      </c>
      <c r="Z343" s="218">
        <v>0</v>
      </c>
      <c r="AA343" s="224">
        <v>0</v>
      </c>
      <c r="AB343" s="215">
        <v>16</v>
      </c>
      <c r="AC343" s="218">
        <v>0</v>
      </c>
      <c r="AD343" s="224">
        <v>0</v>
      </c>
      <c r="AE343" s="215">
        <v>16</v>
      </c>
      <c r="AF343" s="218">
        <v>0</v>
      </c>
      <c r="AG343" s="224">
        <v>0</v>
      </c>
      <c r="AH343" s="215">
        <v>14</v>
      </c>
      <c r="AI343" s="218">
        <v>0</v>
      </c>
      <c r="AJ343" s="224">
        <v>0</v>
      </c>
      <c r="AK343" s="215">
        <v>10</v>
      </c>
      <c r="AL343" s="218">
        <v>0</v>
      </c>
      <c r="AM343" s="224">
        <v>0</v>
      </c>
      <c r="AN343" s="215">
        <v>9</v>
      </c>
      <c r="AO343" s="218">
        <v>0</v>
      </c>
      <c r="AP343" s="225">
        <v>0</v>
      </c>
      <c r="AQ343" s="220">
        <f t="shared" si="53"/>
        <v>152</v>
      </c>
      <c r="AR343" s="221">
        <f t="shared" si="54"/>
        <v>0</v>
      </c>
      <c r="AS343" s="222">
        <f t="shared" si="55"/>
        <v>0</v>
      </c>
      <c r="AT343" s="46">
        <f t="shared" si="56"/>
        <v>152</v>
      </c>
      <c r="AU343" s="369">
        <f t="shared" si="57"/>
        <v>152</v>
      </c>
      <c r="AV343" s="370">
        <f t="shared" si="58"/>
        <v>0</v>
      </c>
    </row>
    <row r="344" spans="1:48" s="47" customFormat="1" ht="17.100000000000001" customHeight="1" x14ac:dyDescent="0.4">
      <c r="A344" s="208">
        <v>60</v>
      </c>
      <c r="B344" s="226" t="s">
        <v>1028</v>
      </c>
      <c r="C344" s="227" t="s">
        <v>173</v>
      </c>
      <c r="D344" s="227" t="s">
        <v>268</v>
      </c>
      <c r="E344" s="227" t="s">
        <v>700</v>
      </c>
      <c r="F344" s="228">
        <v>10</v>
      </c>
      <c r="G344" s="229">
        <v>41</v>
      </c>
      <c r="H344" s="230">
        <v>0</v>
      </c>
      <c r="I344" s="228">
        <v>0</v>
      </c>
      <c r="J344" s="231">
        <v>39</v>
      </c>
      <c r="K344" s="230">
        <v>0</v>
      </c>
      <c r="L344" s="228">
        <v>0</v>
      </c>
      <c r="M344" s="231">
        <v>35</v>
      </c>
      <c r="N344" s="230">
        <v>0</v>
      </c>
      <c r="O344" s="228">
        <v>0</v>
      </c>
      <c r="P344" s="231">
        <v>19</v>
      </c>
      <c r="Q344" s="230">
        <v>0</v>
      </c>
      <c r="R344" s="228">
        <v>0</v>
      </c>
      <c r="S344" s="231">
        <v>14</v>
      </c>
      <c r="T344" s="230">
        <v>0</v>
      </c>
      <c r="U344" s="228">
        <v>0</v>
      </c>
      <c r="V344" s="231">
        <v>16</v>
      </c>
      <c r="W344" s="230">
        <v>0</v>
      </c>
      <c r="X344" s="228">
        <v>0</v>
      </c>
      <c r="Y344" s="231">
        <v>18</v>
      </c>
      <c r="Z344" s="230">
        <v>0</v>
      </c>
      <c r="AA344" s="228">
        <v>0</v>
      </c>
      <c r="AB344" s="231">
        <v>23</v>
      </c>
      <c r="AC344" s="230">
        <v>0</v>
      </c>
      <c r="AD344" s="228">
        <v>0</v>
      </c>
      <c r="AE344" s="231">
        <v>18</v>
      </c>
      <c r="AF344" s="230">
        <v>0</v>
      </c>
      <c r="AG344" s="228">
        <v>0</v>
      </c>
      <c r="AH344" s="231">
        <v>14</v>
      </c>
      <c r="AI344" s="230">
        <v>0</v>
      </c>
      <c r="AJ344" s="228">
        <v>0</v>
      </c>
      <c r="AK344" s="231">
        <v>20</v>
      </c>
      <c r="AL344" s="230">
        <v>0</v>
      </c>
      <c r="AM344" s="228">
        <v>0</v>
      </c>
      <c r="AN344" s="231">
        <v>37</v>
      </c>
      <c r="AO344" s="230">
        <v>0</v>
      </c>
      <c r="AP344" s="228">
        <v>0</v>
      </c>
      <c r="AQ344" s="232">
        <f t="shared" si="53"/>
        <v>294</v>
      </c>
      <c r="AR344" s="233">
        <f t="shared" si="54"/>
        <v>0</v>
      </c>
      <c r="AS344" s="234">
        <f t="shared" si="55"/>
        <v>0</v>
      </c>
      <c r="AT344" s="46">
        <f t="shared" si="56"/>
        <v>294</v>
      </c>
      <c r="AU344" s="369">
        <f t="shared" si="57"/>
        <v>294</v>
      </c>
      <c r="AV344" s="370">
        <f t="shared" si="58"/>
        <v>0</v>
      </c>
    </row>
    <row r="345" spans="1:48" ht="17.100000000000001" customHeight="1" x14ac:dyDescent="0.4">
      <c r="A345" s="223">
        <v>61</v>
      </c>
      <c r="B345" s="209" t="s">
        <v>1029</v>
      </c>
      <c r="C345" s="210" t="s">
        <v>174</v>
      </c>
      <c r="D345" s="210" t="s">
        <v>1145</v>
      </c>
      <c r="E345" s="210" t="s">
        <v>700</v>
      </c>
      <c r="F345" s="224">
        <v>10</v>
      </c>
      <c r="G345" s="212">
        <v>20</v>
      </c>
      <c r="H345" s="218">
        <v>0</v>
      </c>
      <c r="I345" s="224">
        <v>0</v>
      </c>
      <c r="J345" s="215">
        <v>20</v>
      </c>
      <c r="K345" s="218">
        <v>0</v>
      </c>
      <c r="L345" s="224">
        <v>0</v>
      </c>
      <c r="M345" s="215">
        <v>19</v>
      </c>
      <c r="N345" s="218">
        <v>0</v>
      </c>
      <c r="O345" s="224">
        <v>0</v>
      </c>
      <c r="P345" s="215">
        <v>21</v>
      </c>
      <c r="Q345" s="218">
        <v>0</v>
      </c>
      <c r="R345" s="224">
        <v>0</v>
      </c>
      <c r="S345" s="215">
        <v>23</v>
      </c>
      <c r="T345" s="218">
        <v>0</v>
      </c>
      <c r="U345" s="224">
        <v>0</v>
      </c>
      <c r="V345" s="215">
        <v>25</v>
      </c>
      <c r="W345" s="218">
        <v>0</v>
      </c>
      <c r="X345" s="224">
        <v>0</v>
      </c>
      <c r="Y345" s="215">
        <v>27</v>
      </c>
      <c r="Z345" s="218">
        <v>0</v>
      </c>
      <c r="AA345" s="224">
        <v>0</v>
      </c>
      <c r="AB345" s="215">
        <v>28</v>
      </c>
      <c r="AC345" s="218">
        <v>0</v>
      </c>
      <c r="AD345" s="224">
        <v>0</v>
      </c>
      <c r="AE345" s="215">
        <v>28</v>
      </c>
      <c r="AF345" s="218">
        <v>0</v>
      </c>
      <c r="AG345" s="224">
        <v>0</v>
      </c>
      <c r="AH345" s="215">
        <v>26</v>
      </c>
      <c r="AI345" s="218">
        <v>0</v>
      </c>
      <c r="AJ345" s="224">
        <v>0</v>
      </c>
      <c r="AK345" s="215">
        <v>23</v>
      </c>
      <c r="AL345" s="218">
        <v>0</v>
      </c>
      <c r="AM345" s="224">
        <v>0</v>
      </c>
      <c r="AN345" s="215">
        <v>20</v>
      </c>
      <c r="AO345" s="218">
        <v>0</v>
      </c>
      <c r="AP345" s="225">
        <v>0</v>
      </c>
      <c r="AQ345" s="220">
        <f t="shared" si="53"/>
        <v>280</v>
      </c>
      <c r="AR345" s="221">
        <f t="shared" si="54"/>
        <v>0</v>
      </c>
      <c r="AS345" s="222">
        <f t="shared" si="55"/>
        <v>0</v>
      </c>
      <c r="AT345" s="46">
        <f t="shared" si="56"/>
        <v>280</v>
      </c>
      <c r="AU345" s="369">
        <f t="shared" si="57"/>
        <v>280</v>
      </c>
      <c r="AV345" s="370">
        <f t="shared" si="58"/>
        <v>0</v>
      </c>
    </row>
    <row r="346" spans="1:48" s="47" customFormat="1" ht="17.100000000000001" customHeight="1" x14ac:dyDescent="0.4">
      <c r="A346" s="208">
        <v>62</v>
      </c>
      <c r="B346" s="226" t="s">
        <v>1030</v>
      </c>
      <c r="C346" s="227" t="s">
        <v>175</v>
      </c>
      <c r="D346" s="227" t="s">
        <v>269</v>
      </c>
      <c r="E346" s="227" t="s">
        <v>700</v>
      </c>
      <c r="F346" s="228">
        <v>10</v>
      </c>
      <c r="G346" s="229">
        <v>23</v>
      </c>
      <c r="H346" s="230">
        <v>0</v>
      </c>
      <c r="I346" s="228">
        <v>0</v>
      </c>
      <c r="J346" s="231">
        <v>23</v>
      </c>
      <c r="K346" s="230">
        <v>0</v>
      </c>
      <c r="L346" s="228">
        <v>0</v>
      </c>
      <c r="M346" s="231">
        <v>21</v>
      </c>
      <c r="N346" s="230">
        <v>0</v>
      </c>
      <c r="O346" s="228">
        <v>0</v>
      </c>
      <c r="P346" s="231">
        <v>22</v>
      </c>
      <c r="Q346" s="230">
        <v>0</v>
      </c>
      <c r="R346" s="228">
        <v>0</v>
      </c>
      <c r="S346" s="231">
        <v>17</v>
      </c>
      <c r="T346" s="230">
        <v>0</v>
      </c>
      <c r="U346" s="228">
        <v>0</v>
      </c>
      <c r="V346" s="231">
        <v>15</v>
      </c>
      <c r="W346" s="230">
        <v>0</v>
      </c>
      <c r="X346" s="228">
        <v>0</v>
      </c>
      <c r="Y346" s="231">
        <v>10</v>
      </c>
      <c r="Z346" s="230">
        <v>0</v>
      </c>
      <c r="AA346" s="228">
        <v>0</v>
      </c>
      <c r="AB346" s="231">
        <v>8</v>
      </c>
      <c r="AC346" s="230">
        <v>0</v>
      </c>
      <c r="AD346" s="228">
        <v>0</v>
      </c>
      <c r="AE346" s="231">
        <v>8</v>
      </c>
      <c r="AF346" s="230">
        <v>0</v>
      </c>
      <c r="AG346" s="228">
        <v>0</v>
      </c>
      <c r="AH346" s="231">
        <v>8</v>
      </c>
      <c r="AI346" s="230">
        <v>0</v>
      </c>
      <c r="AJ346" s="228">
        <v>0</v>
      </c>
      <c r="AK346" s="231">
        <v>15</v>
      </c>
      <c r="AL346" s="230">
        <v>0</v>
      </c>
      <c r="AM346" s="228">
        <v>0</v>
      </c>
      <c r="AN346" s="231">
        <v>21</v>
      </c>
      <c r="AO346" s="230">
        <v>0</v>
      </c>
      <c r="AP346" s="228">
        <v>0</v>
      </c>
      <c r="AQ346" s="232">
        <f t="shared" si="53"/>
        <v>191</v>
      </c>
      <c r="AR346" s="233">
        <f t="shared" si="54"/>
        <v>0</v>
      </c>
      <c r="AS346" s="234">
        <f t="shared" si="55"/>
        <v>0</v>
      </c>
      <c r="AT346" s="46">
        <f t="shared" si="56"/>
        <v>191</v>
      </c>
      <c r="AU346" s="369">
        <f t="shared" si="57"/>
        <v>191</v>
      </c>
      <c r="AV346" s="370">
        <f t="shared" si="58"/>
        <v>0</v>
      </c>
    </row>
    <row r="347" spans="1:48" ht="17.100000000000001" customHeight="1" x14ac:dyDescent="0.4">
      <c r="A347" s="223">
        <v>63</v>
      </c>
      <c r="B347" s="209" t="s">
        <v>1031</v>
      </c>
      <c r="C347" s="210" t="s">
        <v>176</v>
      </c>
      <c r="D347" s="210" t="s">
        <v>1146</v>
      </c>
      <c r="E347" s="210" t="s">
        <v>703</v>
      </c>
      <c r="F347" s="224">
        <v>15</v>
      </c>
      <c r="G347" s="212">
        <v>24</v>
      </c>
      <c r="H347" s="218">
        <v>0</v>
      </c>
      <c r="I347" s="224">
        <v>0</v>
      </c>
      <c r="J347" s="215">
        <v>27</v>
      </c>
      <c r="K347" s="218">
        <v>0</v>
      </c>
      <c r="L347" s="224">
        <v>0</v>
      </c>
      <c r="M347" s="215">
        <v>23</v>
      </c>
      <c r="N347" s="218">
        <v>0</v>
      </c>
      <c r="O347" s="224">
        <v>0</v>
      </c>
      <c r="P347" s="215">
        <v>24</v>
      </c>
      <c r="Q347" s="218">
        <v>0</v>
      </c>
      <c r="R347" s="224">
        <v>0</v>
      </c>
      <c r="S347" s="215">
        <v>23</v>
      </c>
      <c r="T347" s="218">
        <v>0</v>
      </c>
      <c r="U347" s="224">
        <v>0</v>
      </c>
      <c r="V347" s="215">
        <v>24</v>
      </c>
      <c r="W347" s="218">
        <v>0</v>
      </c>
      <c r="X347" s="224">
        <v>0</v>
      </c>
      <c r="Y347" s="215">
        <v>24</v>
      </c>
      <c r="Z347" s="218">
        <v>0</v>
      </c>
      <c r="AA347" s="224">
        <v>0</v>
      </c>
      <c r="AB347" s="215">
        <v>28</v>
      </c>
      <c r="AC347" s="218">
        <v>0</v>
      </c>
      <c r="AD347" s="224">
        <v>0</v>
      </c>
      <c r="AE347" s="215">
        <v>30</v>
      </c>
      <c r="AF347" s="218">
        <v>0</v>
      </c>
      <c r="AG347" s="224">
        <v>0</v>
      </c>
      <c r="AH347" s="215">
        <v>28</v>
      </c>
      <c r="AI347" s="218">
        <v>0</v>
      </c>
      <c r="AJ347" s="224">
        <v>0</v>
      </c>
      <c r="AK347" s="215">
        <v>25</v>
      </c>
      <c r="AL347" s="218">
        <v>0</v>
      </c>
      <c r="AM347" s="224">
        <v>0</v>
      </c>
      <c r="AN347" s="215">
        <v>23</v>
      </c>
      <c r="AO347" s="218">
        <v>0</v>
      </c>
      <c r="AP347" s="225">
        <v>0</v>
      </c>
      <c r="AQ347" s="220">
        <f t="shared" si="53"/>
        <v>303</v>
      </c>
      <c r="AR347" s="221">
        <f t="shared" si="54"/>
        <v>0</v>
      </c>
      <c r="AS347" s="222">
        <f t="shared" si="55"/>
        <v>0</v>
      </c>
      <c r="AT347" s="46">
        <f t="shared" si="56"/>
        <v>303</v>
      </c>
      <c r="AU347" s="369">
        <f t="shared" si="57"/>
        <v>303</v>
      </c>
      <c r="AV347" s="370">
        <f t="shared" si="58"/>
        <v>0</v>
      </c>
    </row>
    <row r="348" spans="1:48" s="47" customFormat="1" ht="17.100000000000001" customHeight="1" x14ac:dyDescent="0.4">
      <c r="A348" s="208">
        <v>64</v>
      </c>
      <c r="B348" s="226" t="s">
        <v>1032</v>
      </c>
      <c r="C348" s="227" t="s">
        <v>177</v>
      </c>
      <c r="D348" s="227" t="s">
        <v>270</v>
      </c>
      <c r="E348" s="227" t="s">
        <v>703</v>
      </c>
      <c r="F348" s="228">
        <v>15</v>
      </c>
      <c r="G348" s="229">
        <v>8</v>
      </c>
      <c r="H348" s="230">
        <v>0</v>
      </c>
      <c r="I348" s="228">
        <v>0</v>
      </c>
      <c r="J348" s="231">
        <v>8</v>
      </c>
      <c r="K348" s="230">
        <v>0</v>
      </c>
      <c r="L348" s="228">
        <v>0</v>
      </c>
      <c r="M348" s="231">
        <v>8</v>
      </c>
      <c r="N348" s="230">
        <v>0</v>
      </c>
      <c r="O348" s="228">
        <v>0</v>
      </c>
      <c r="P348" s="231">
        <v>8</v>
      </c>
      <c r="Q348" s="230">
        <v>0</v>
      </c>
      <c r="R348" s="228">
        <v>0</v>
      </c>
      <c r="S348" s="231">
        <v>8</v>
      </c>
      <c r="T348" s="230">
        <v>0</v>
      </c>
      <c r="U348" s="228">
        <v>0</v>
      </c>
      <c r="V348" s="231">
        <v>8</v>
      </c>
      <c r="W348" s="230">
        <v>0</v>
      </c>
      <c r="X348" s="228">
        <v>0</v>
      </c>
      <c r="Y348" s="231">
        <v>9</v>
      </c>
      <c r="Z348" s="230">
        <v>0</v>
      </c>
      <c r="AA348" s="228">
        <v>0</v>
      </c>
      <c r="AB348" s="231">
        <v>10</v>
      </c>
      <c r="AC348" s="230">
        <v>0</v>
      </c>
      <c r="AD348" s="228">
        <v>0</v>
      </c>
      <c r="AE348" s="231">
        <v>10</v>
      </c>
      <c r="AF348" s="230">
        <v>0</v>
      </c>
      <c r="AG348" s="228">
        <v>0</v>
      </c>
      <c r="AH348" s="231">
        <v>9</v>
      </c>
      <c r="AI348" s="230">
        <v>0</v>
      </c>
      <c r="AJ348" s="228">
        <v>0</v>
      </c>
      <c r="AK348" s="231">
        <v>10</v>
      </c>
      <c r="AL348" s="230">
        <v>0</v>
      </c>
      <c r="AM348" s="228">
        <v>0</v>
      </c>
      <c r="AN348" s="231">
        <v>9</v>
      </c>
      <c r="AO348" s="230">
        <v>0</v>
      </c>
      <c r="AP348" s="228">
        <v>0</v>
      </c>
      <c r="AQ348" s="232">
        <f t="shared" si="53"/>
        <v>105</v>
      </c>
      <c r="AR348" s="233">
        <f t="shared" si="54"/>
        <v>0</v>
      </c>
      <c r="AS348" s="234">
        <f t="shared" si="55"/>
        <v>0</v>
      </c>
      <c r="AT348" s="46">
        <f t="shared" si="56"/>
        <v>105</v>
      </c>
      <c r="AU348" s="369">
        <f t="shared" si="57"/>
        <v>105</v>
      </c>
      <c r="AV348" s="370">
        <f t="shared" si="58"/>
        <v>0</v>
      </c>
    </row>
    <row r="349" spans="1:48" ht="17.100000000000001" customHeight="1" x14ac:dyDescent="0.4">
      <c r="A349" s="223">
        <v>65</v>
      </c>
      <c r="B349" s="209" t="s">
        <v>1033</v>
      </c>
      <c r="C349" s="210" t="s">
        <v>178</v>
      </c>
      <c r="D349" s="210" t="s">
        <v>271</v>
      </c>
      <c r="E349" s="210" t="s">
        <v>698</v>
      </c>
      <c r="F349" s="224">
        <v>30</v>
      </c>
      <c r="G349" s="212">
        <v>120</v>
      </c>
      <c r="H349" s="218">
        <v>180</v>
      </c>
      <c r="I349" s="224">
        <v>78</v>
      </c>
      <c r="J349" s="215">
        <v>120</v>
      </c>
      <c r="K349" s="218">
        <v>180</v>
      </c>
      <c r="L349" s="224">
        <v>123</v>
      </c>
      <c r="M349" s="215">
        <v>120</v>
      </c>
      <c r="N349" s="218">
        <v>180</v>
      </c>
      <c r="O349" s="224">
        <v>57</v>
      </c>
      <c r="P349" s="215">
        <v>120</v>
      </c>
      <c r="Q349" s="218">
        <v>180</v>
      </c>
      <c r="R349" s="224">
        <v>67</v>
      </c>
      <c r="S349" s="215">
        <v>120</v>
      </c>
      <c r="T349" s="218">
        <v>163</v>
      </c>
      <c r="U349" s="224">
        <v>0</v>
      </c>
      <c r="V349" s="215">
        <v>67</v>
      </c>
      <c r="W349" s="218">
        <v>0</v>
      </c>
      <c r="X349" s="224">
        <v>0</v>
      </c>
      <c r="Y349" s="215">
        <v>48</v>
      </c>
      <c r="Z349" s="218">
        <v>0</v>
      </c>
      <c r="AA349" s="224">
        <v>0</v>
      </c>
      <c r="AB349" s="215">
        <v>51</v>
      </c>
      <c r="AC349" s="218">
        <v>0</v>
      </c>
      <c r="AD349" s="224">
        <v>0</v>
      </c>
      <c r="AE349" s="215">
        <v>40</v>
      </c>
      <c r="AF349" s="218">
        <v>0</v>
      </c>
      <c r="AG349" s="224">
        <v>0</v>
      </c>
      <c r="AH349" s="215">
        <v>36</v>
      </c>
      <c r="AI349" s="218">
        <v>0</v>
      </c>
      <c r="AJ349" s="224">
        <v>0</v>
      </c>
      <c r="AK349" s="215">
        <v>44</v>
      </c>
      <c r="AL349" s="218">
        <v>0</v>
      </c>
      <c r="AM349" s="224">
        <v>0</v>
      </c>
      <c r="AN349" s="215">
        <v>120</v>
      </c>
      <c r="AO349" s="218">
        <v>175</v>
      </c>
      <c r="AP349" s="225">
        <v>0</v>
      </c>
      <c r="AQ349" s="220">
        <f t="shared" ref="AQ349:AQ393" si="59">G349+J349+M349+P349+S349+V349+Y349+AB349+AE349+AH349+AK349+AN349</f>
        <v>1006</v>
      </c>
      <c r="AR349" s="221">
        <f t="shared" ref="AR349:AR393" si="60">H349+K349+N349+Q349+T349+W349+Z349+AC349+AF349+AI349+AL349+AO349</f>
        <v>1058</v>
      </c>
      <c r="AS349" s="222">
        <f t="shared" ref="AS349:AS393" si="61">I349+L349+O349+R349+U349+X349+AA349+AD349+AG349+AJ349+AM349+AP349</f>
        <v>325</v>
      </c>
      <c r="AT349" s="46">
        <f t="shared" ref="AT349:AT393" si="62">SUM(AQ349:AS349)</f>
        <v>2389</v>
      </c>
      <c r="AU349" s="369">
        <f t="shared" si="57"/>
        <v>2389</v>
      </c>
      <c r="AV349" s="370">
        <f t="shared" si="58"/>
        <v>0</v>
      </c>
    </row>
    <row r="350" spans="1:48" s="47" customFormat="1" ht="17.100000000000001" customHeight="1" x14ac:dyDescent="0.4">
      <c r="A350" s="208">
        <v>66</v>
      </c>
      <c r="B350" s="226" t="s">
        <v>1034</v>
      </c>
      <c r="C350" s="227" t="s">
        <v>179</v>
      </c>
      <c r="D350" s="227" t="s">
        <v>272</v>
      </c>
      <c r="E350" s="227" t="s">
        <v>700</v>
      </c>
      <c r="F350" s="228">
        <v>10</v>
      </c>
      <c r="G350" s="229">
        <v>14</v>
      </c>
      <c r="H350" s="230">
        <v>0</v>
      </c>
      <c r="I350" s="228">
        <v>0</v>
      </c>
      <c r="J350" s="231">
        <v>16</v>
      </c>
      <c r="K350" s="230">
        <v>0</v>
      </c>
      <c r="L350" s="228">
        <v>0</v>
      </c>
      <c r="M350" s="231">
        <v>13</v>
      </c>
      <c r="N350" s="230">
        <v>0</v>
      </c>
      <c r="O350" s="228">
        <v>0</v>
      </c>
      <c r="P350" s="231">
        <v>11</v>
      </c>
      <c r="Q350" s="230">
        <v>0</v>
      </c>
      <c r="R350" s="228">
        <v>0</v>
      </c>
      <c r="S350" s="231">
        <v>9</v>
      </c>
      <c r="T350" s="230">
        <v>0</v>
      </c>
      <c r="U350" s="228">
        <v>0</v>
      </c>
      <c r="V350" s="231">
        <v>10</v>
      </c>
      <c r="W350" s="230">
        <v>0</v>
      </c>
      <c r="X350" s="228">
        <v>0</v>
      </c>
      <c r="Y350" s="231">
        <v>13</v>
      </c>
      <c r="Z350" s="230">
        <v>0</v>
      </c>
      <c r="AA350" s="228">
        <v>0</v>
      </c>
      <c r="AB350" s="231">
        <v>15</v>
      </c>
      <c r="AC350" s="230">
        <v>0</v>
      </c>
      <c r="AD350" s="228">
        <v>0</v>
      </c>
      <c r="AE350" s="231">
        <v>16</v>
      </c>
      <c r="AF350" s="230">
        <v>0</v>
      </c>
      <c r="AG350" s="228">
        <v>0</v>
      </c>
      <c r="AH350" s="231">
        <v>12</v>
      </c>
      <c r="AI350" s="230">
        <v>0</v>
      </c>
      <c r="AJ350" s="228">
        <v>0</v>
      </c>
      <c r="AK350" s="231">
        <v>9</v>
      </c>
      <c r="AL350" s="230">
        <v>0</v>
      </c>
      <c r="AM350" s="228">
        <v>0</v>
      </c>
      <c r="AN350" s="231">
        <v>10</v>
      </c>
      <c r="AO350" s="230">
        <v>0</v>
      </c>
      <c r="AP350" s="228">
        <v>0</v>
      </c>
      <c r="AQ350" s="232">
        <f t="shared" si="59"/>
        <v>148</v>
      </c>
      <c r="AR350" s="233">
        <f t="shared" si="60"/>
        <v>0</v>
      </c>
      <c r="AS350" s="234">
        <f t="shared" si="61"/>
        <v>0</v>
      </c>
      <c r="AT350" s="46">
        <f t="shared" si="62"/>
        <v>148</v>
      </c>
      <c r="AU350" s="369">
        <f t="shared" si="57"/>
        <v>148</v>
      </c>
      <c r="AV350" s="370">
        <f t="shared" si="58"/>
        <v>0</v>
      </c>
    </row>
    <row r="351" spans="1:48" ht="17.100000000000001" customHeight="1" x14ac:dyDescent="0.4">
      <c r="A351" s="223">
        <v>67</v>
      </c>
      <c r="B351" s="209" t="s">
        <v>1035</v>
      </c>
      <c r="C351" s="210" t="s">
        <v>180</v>
      </c>
      <c r="D351" s="210" t="s">
        <v>273</v>
      </c>
      <c r="E351" s="210" t="s">
        <v>700</v>
      </c>
      <c r="F351" s="224">
        <v>10</v>
      </c>
      <c r="G351" s="212">
        <v>0</v>
      </c>
      <c r="H351" s="218">
        <v>0</v>
      </c>
      <c r="I351" s="224">
        <v>0</v>
      </c>
      <c r="J351" s="215">
        <v>0</v>
      </c>
      <c r="K351" s="218">
        <v>0</v>
      </c>
      <c r="L351" s="224">
        <v>0</v>
      </c>
      <c r="M351" s="215">
        <v>0</v>
      </c>
      <c r="N351" s="218">
        <v>0</v>
      </c>
      <c r="O351" s="224">
        <v>0</v>
      </c>
      <c r="P351" s="215">
        <v>0</v>
      </c>
      <c r="Q351" s="218">
        <v>0</v>
      </c>
      <c r="R351" s="224">
        <v>0</v>
      </c>
      <c r="S351" s="215">
        <v>0</v>
      </c>
      <c r="T351" s="218">
        <v>0</v>
      </c>
      <c r="U351" s="224">
        <v>0</v>
      </c>
      <c r="V351" s="215">
        <v>0</v>
      </c>
      <c r="W351" s="218">
        <v>0</v>
      </c>
      <c r="X351" s="224">
        <v>0</v>
      </c>
      <c r="Y351" s="215">
        <v>0</v>
      </c>
      <c r="Z351" s="218">
        <v>0</v>
      </c>
      <c r="AA351" s="224">
        <v>0</v>
      </c>
      <c r="AB351" s="215">
        <v>0</v>
      </c>
      <c r="AC351" s="218">
        <v>0</v>
      </c>
      <c r="AD351" s="224">
        <v>0</v>
      </c>
      <c r="AE351" s="215">
        <v>0</v>
      </c>
      <c r="AF351" s="218">
        <v>0</v>
      </c>
      <c r="AG351" s="224">
        <v>0</v>
      </c>
      <c r="AH351" s="215">
        <v>0</v>
      </c>
      <c r="AI351" s="218">
        <v>0</v>
      </c>
      <c r="AJ351" s="224">
        <v>0</v>
      </c>
      <c r="AK351" s="215">
        <v>0</v>
      </c>
      <c r="AL351" s="218">
        <v>0</v>
      </c>
      <c r="AM351" s="224">
        <v>0</v>
      </c>
      <c r="AN351" s="215">
        <v>0</v>
      </c>
      <c r="AO351" s="218">
        <v>0</v>
      </c>
      <c r="AP351" s="225">
        <v>0</v>
      </c>
      <c r="AQ351" s="220">
        <f t="shared" si="59"/>
        <v>0</v>
      </c>
      <c r="AR351" s="221">
        <f t="shared" si="60"/>
        <v>0</v>
      </c>
      <c r="AS351" s="222">
        <f t="shared" si="61"/>
        <v>0</v>
      </c>
      <c r="AT351" s="46">
        <f t="shared" si="62"/>
        <v>0</v>
      </c>
      <c r="AU351" s="369">
        <f t="shared" si="57"/>
        <v>0</v>
      </c>
      <c r="AV351" s="370">
        <f t="shared" si="58"/>
        <v>0</v>
      </c>
    </row>
    <row r="352" spans="1:48" s="47" customFormat="1" ht="17.100000000000001" customHeight="1" x14ac:dyDescent="0.4">
      <c r="A352" s="208">
        <v>68</v>
      </c>
      <c r="B352" s="226" t="s">
        <v>1036</v>
      </c>
      <c r="C352" s="227" t="s">
        <v>181</v>
      </c>
      <c r="D352" s="227" t="s">
        <v>274</v>
      </c>
      <c r="E352" s="227" t="s">
        <v>703</v>
      </c>
      <c r="F352" s="228">
        <v>15</v>
      </c>
      <c r="G352" s="229">
        <v>26</v>
      </c>
      <c r="H352" s="230">
        <v>0</v>
      </c>
      <c r="I352" s="228">
        <v>0</v>
      </c>
      <c r="J352" s="231">
        <v>27</v>
      </c>
      <c r="K352" s="230">
        <v>0</v>
      </c>
      <c r="L352" s="228">
        <v>0</v>
      </c>
      <c r="M352" s="231">
        <v>24</v>
      </c>
      <c r="N352" s="230">
        <v>0</v>
      </c>
      <c r="O352" s="228">
        <v>0</v>
      </c>
      <c r="P352" s="231">
        <v>23</v>
      </c>
      <c r="Q352" s="230">
        <v>0</v>
      </c>
      <c r="R352" s="228">
        <v>0</v>
      </c>
      <c r="S352" s="231">
        <v>16</v>
      </c>
      <c r="T352" s="230">
        <v>0</v>
      </c>
      <c r="U352" s="228">
        <v>0</v>
      </c>
      <c r="V352" s="231">
        <v>15</v>
      </c>
      <c r="W352" s="230">
        <v>0</v>
      </c>
      <c r="X352" s="228">
        <v>0</v>
      </c>
      <c r="Y352" s="231">
        <v>17</v>
      </c>
      <c r="Z352" s="230">
        <v>0</v>
      </c>
      <c r="AA352" s="228">
        <v>0</v>
      </c>
      <c r="AB352" s="231">
        <v>18</v>
      </c>
      <c r="AC352" s="230">
        <v>0</v>
      </c>
      <c r="AD352" s="228">
        <v>0</v>
      </c>
      <c r="AE352" s="231">
        <v>18</v>
      </c>
      <c r="AF352" s="230">
        <v>0</v>
      </c>
      <c r="AG352" s="228">
        <v>0</v>
      </c>
      <c r="AH352" s="231">
        <v>17</v>
      </c>
      <c r="AI352" s="230">
        <v>0</v>
      </c>
      <c r="AJ352" s="228">
        <v>0</v>
      </c>
      <c r="AK352" s="231">
        <v>20</v>
      </c>
      <c r="AL352" s="230">
        <v>0</v>
      </c>
      <c r="AM352" s="228">
        <v>0</v>
      </c>
      <c r="AN352" s="231">
        <v>24</v>
      </c>
      <c r="AO352" s="230">
        <v>0</v>
      </c>
      <c r="AP352" s="228">
        <v>0</v>
      </c>
      <c r="AQ352" s="232">
        <f t="shared" si="59"/>
        <v>245</v>
      </c>
      <c r="AR352" s="233">
        <f t="shared" si="60"/>
        <v>0</v>
      </c>
      <c r="AS352" s="234">
        <f t="shared" si="61"/>
        <v>0</v>
      </c>
      <c r="AT352" s="46">
        <f t="shared" si="62"/>
        <v>245</v>
      </c>
      <c r="AU352" s="369">
        <f t="shared" si="57"/>
        <v>245</v>
      </c>
      <c r="AV352" s="370">
        <f t="shared" si="58"/>
        <v>0</v>
      </c>
    </row>
    <row r="353" spans="1:48" ht="17.100000000000001" customHeight="1" x14ac:dyDescent="0.4">
      <c r="A353" s="223">
        <v>69</v>
      </c>
      <c r="B353" s="209" t="s">
        <v>1037</v>
      </c>
      <c r="C353" s="210" t="s">
        <v>182</v>
      </c>
      <c r="D353" s="210" t="s">
        <v>275</v>
      </c>
      <c r="E353" s="210" t="s">
        <v>703</v>
      </c>
      <c r="F353" s="224">
        <v>15</v>
      </c>
      <c r="G353" s="212">
        <v>18</v>
      </c>
      <c r="H353" s="218">
        <v>0</v>
      </c>
      <c r="I353" s="224">
        <v>0</v>
      </c>
      <c r="J353" s="215">
        <v>19</v>
      </c>
      <c r="K353" s="218">
        <v>0</v>
      </c>
      <c r="L353" s="224">
        <v>0</v>
      </c>
      <c r="M353" s="215">
        <v>17</v>
      </c>
      <c r="N353" s="218">
        <v>0</v>
      </c>
      <c r="O353" s="224">
        <v>0</v>
      </c>
      <c r="P353" s="215">
        <v>15</v>
      </c>
      <c r="Q353" s="218">
        <v>0</v>
      </c>
      <c r="R353" s="224">
        <v>0</v>
      </c>
      <c r="S353" s="215">
        <v>8</v>
      </c>
      <c r="T353" s="218">
        <v>0</v>
      </c>
      <c r="U353" s="224">
        <v>0</v>
      </c>
      <c r="V353" s="215">
        <v>6</v>
      </c>
      <c r="W353" s="218">
        <v>0</v>
      </c>
      <c r="X353" s="224">
        <v>0</v>
      </c>
      <c r="Y353" s="215">
        <v>5</v>
      </c>
      <c r="Z353" s="218">
        <v>0</v>
      </c>
      <c r="AA353" s="224">
        <v>0</v>
      </c>
      <c r="AB353" s="215">
        <v>5</v>
      </c>
      <c r="AC353" s="218">
        <v>0</v>
      </c>
      <c r="AD353" s="224">
        <v>0</v>
      </c>
      <c r="AE353" s="215">
        <v>5</v>
      </c>
      <c r="AF353" s="218">
        <v>0</v>
      </c>
      <c r="AG353" s="224">
        <v>0</v>
      </c>
      <c r="AH353" s="215">
        <v>6</v>
      </c>
      <c r="AI353" s="218">
        <v>0</v>
      </c>
      <c r="AJ353" s="224">
        <v>0</v>
      </c>
      <c r="AK353" s="215">
        <v>10</v>
      </c>
      <c r="AL353" s="218">
        <v>0</v>
      </c>
      <c r="AM353" s="224">
        <v>0</v>
      </c>
      <c r="AN353" s="215">
        <v>17</v>
      </c>
      <c r="AO353" s="218">
        <v>0</v>
      </c>
      <c r="AP353" s="225">
        <v>0</v>
      </c>
      <c r="AQ353" s="220">
        <f t="shared" si="59"/>
        <v>131</v>
      </c>
      <c r="AR353" s="221">
        <f t="shared" si="60"/>
        <v>0</v>
      </c>
      <c r="AS353" s="222">
        <f t="shared" si="61"/>
        <v>0</v>
      </c>
      <c r="AT353" s="46">
        <f t="shared" si="62"/>
        <v>131</v>
      </c>
      <c r="AU353" s="369">
        <f t="shared" si="57"/>
        <v>131</v>
      </c>
      <c r="AV353" s="370">
        <f t="shared" si="58"/>
        <v>0</v>
      </c>
    </row>
    <row r="354" spans="1:48" s="47" customFormat="1" ht="17.100000000000001" customHeight="1" x14ac:dyDescent="0.4">
      <c r="A354" s="208">
        <v>70</v>
      </c>
      <c r="B354" s="226" t="s">
        <v>1038</v>
      </c>
      <c r="C354" s="227" t="s">
        <v>183</v>
      </c>
      <c r="D354" s="227" t="s">
        <v>276</v>
      </c>
      <c r="E354" s="227" t="s">
        <v>700</v>
      </c>
      <c r="F354" s="228">
        <v>10</v>
      </c>
      <c r="G354" s="229">
        <v>21</v>
      </c>
      <c r="H354" s="230">
        <v>0</v>
      </c>
      <c r="I354" s="228">
        <v>0</v>
      </c>
      <c r="J354" s="231">
        <v>22</v>
      </c>
      <c r="K354" s="230">
        <v>0</v>
      </c>
      <c r="L354" s="228">
        <v>0</v>
      </c>
      <c r="M354" s="231">
        <v>19</v>
      </c>
      <c r="N354" s="230">
        <v>0</v>
      </c>
      <c r="O354" s="228">
        <v>0</v>
      </c>
      <c r="P354" s="231">
        <v>21</v>
      </c>
      <c r="Q354" s="230">
        <v>0</v>
      </c>
      <c r="R354" s="228">
        <v>0</v>
      </c>
      <c r="S354" s="231">
        <v>21</v>
      </c>
      <c r="T354" s="230">
        <v>0</v>
      </c>
      <c r="U354" s="228">
        <v>0</v>
      </c>
      <c r="V354" s="231">
        <v>23</v>
      </c>
      <c r="W354" s="230">
        <v>0</v>
      </c>
      <c r="X354" s="228">
        <v>0</v>
      </c>
      <c r="Y354" s="231">
        <v>24</v>
      </c>
      <c r="Z354" s="230">
        <v>0</v>
      </c>
      <c r="AA354" s="228">
        <v>0</v>
      </c>
      <c r="AB354" s="231">
        <v>26</v>
      </c>
      <c r="AC354" s="230">
        <v>0</v>
      </c>
      <c r="AD354" s="228">
        <v>0</v>
      </c>
      <c r="AE354" s="231">
        <v>26</v>
      </c>
      <c r="AF354" s="230">
        <v>0</v>
      </c>
      <c r="AG354" s="228">
        <v>0</v>
      </c>
      <c r="AH354" s="231">
        <v>24</v>
      </c>
      <c r="AI354" s="230">
        <v>0</v>
      </c>
      <c r="AJ354" s="228">
        <v>0</v>
      </c>
      <c r="AK354" s="231">
        <v>22</v>
      </c>
      <c r="AL354" s="230">
        <v>0</v>
      </c>
      <c r="AM354" s="228">
        <v>0</v>
      </c>
      <c r="AN354" s="231">
        <v>19</v>
      </c>
      <c r="AO354" s="230">
        <v>0</v>
      </c>
      <c r="AP354" s="228">
        <v>0</v>
      </c>
      <c r="AQ354" s="232">
        <f t="shared" si="59"/>
        <v>268</v>
      </c>
      <c r="AR354" s="233">
        <f t="shared" si="60"/>
        <v>0</v>
      </c>
      <c r="AS354" s="234">
        <f t="shared" si="61"/>
        <v>0</v>
      </c>
      <c r="AT354" s="46">
        <f t="shared" si="62"/>
        <v>268</v>
      </c>
      <c r="AU354" s="369">
        <f t="shared" si="57"/>
        <v>268</v>
      </c>
      <c r="AV354" s="370">
        <f t="shared" si="58"/>
        <v>0</v>
      </c>
    </row>
    <row r="355" spans="1:48" ht="17.100000000000001" customHeight="1" x14ac:dyDescent="0.4">
      <c r="A355" s="223">
        <v>71</v>
      </c>
      <c r="B355" s="209" t="s">
        <v>1039</v>
      </c>
      <c r="C355" s="210" t="s">
        <v>184</v>
      </c>
      <c r="D355" s="210" t="s">
        <v>277</v>
      </c>
      <c r="E355" s="210" t="s">
        <v>703</v>
      </c>
      <c r="F355" s="224">
        <v>15</v>
      </c>
      <c r="G355" s="212">
        <v>21</v>
      </c>
      <c r="H355" s="218">
        <v>0</v>
      </c>
      <c r="I355" s="224">
        <v>0</v>
      </c>
      <c r="J355" s="215">
        <v>21</v>
      </c>
      <c r="K355" s="218">
        <v>0</v>
      </c>
      <c r="L355" s="224">
        <v>0</v>
      </c>
      <c r="M355" s="215">
        <v>19</v>
      </c>
      <c r="N355" s="218">
        <v>0</v>
      </c>
      <c r="O355" s="224">
        <v>0</v>
      </c>
      <c r="P355" s="215">
        <v>21</v>
      </c>
      <c r="Q355" s="218">
        <v>0</v>
      </c>
      <c r="R355" s="224">
        <v>0</v>
      </c>
      <c r="S355" s="215">
        <v>20</v>
      </c>
      <c r="T355" s="218">
        <v>0</v>
      </c>
      <c r="U355" s="224">
        <v>0</v>
      </c>
      <c r="V355" s="215">
        <v>20</v>
      </c>
      <c r="W355" s="218">
        <v>0</v>
      </c>
      <c r="X355" s="224">
        <v>0</v>
      </c>
      <c r="Y355" s="215">
        <v>20</v>
      </c>
      <c r="Z355" s="218">
        <v>0</v>
      </c>
      <c r="AA355" s="224">
        <v>0</v>
      </c>
      <c r="AB355" s="215">
        <v>20</v>
      </c>
      <c r="AC355" s="218">
        <v>0</v>
      </c>
      <c r="AD355" s="224">
        <v>0</v>
      </c>
      <c r="AE355" s="215">
        <v>20</v>
      </c>
      <c r="AF355" s="218">
        <v>0</v>
      </c>
      <c r="AG355" s="224">
        <v>0</v>
      </c>
      <c r="AH355" s="215">
        <v>20</v>
      </c>
      <c r="AI355" s="218">
        <v>0</v>
      </c>
      <c r="AJ355" s="224">
        <v>0</v>
      </c>
      <c r="AK355" s="215">
        <v>21</v>
      </c>
      <c r="AL355" s="218">
        <v>0</v>
      </c>
      <c r="AM355" s="224">
        <v>0</v>
      </c>
      <c r="AN355" s="215">
        <v>20</v>
      </c>
      <c r="AO355" s="218">
        <v>0</v>
      </c>
      <c r="AP355" s="225">
        <v>0</v>
      </c>
      <c r="AQ355" s="220">
        <f t="shared" si="59"/>
        <v>243</v>
      </c>
      <c r="AR355" s="221">
        <f t="shared" si="60"/>
        <v>0</v>
      </c>
      <c r="AS355" s="222">
        <f t="shared" si="61"/>
        <v>0</v>
      </c>
      <c r="AT355" s="46">
        <f t="shared" si="62"/>
        <v>243</v>
      </c>
      <c r="AU355" s="369">
        <f t="shared" si="57"/>
        <v>243</v>
      </c>
      <c r="AV355" s="370">
        <f t="shared" si="58"/>
        <v>0</v>
      </c>
    </row>
    <row r="356" spans="1:48" s="47" customFormat="1" ht="17.100000000000001" customHeight="1" x14ac:dyDescent="0.4">
      <c r="A356" s="208">
        <v>72</v>
      </c>
      <c r="B356" s="226" t="s">
        <v>1040</v>
      </c>
      <c r="C356" s="227" t="s">
        <v>185</v>
      </c>
      <c r="D356" s="227" t="s">
        <v>49</v>
      </c>
      <c r="E356" s="227" t="s">
        <v>700</v>
      </c>
      <c r="F356" s="228">
        <v>10</v>
      </c>
      <c r="G356" s="229">
        <v>3</v>
      </c>
      <c r="H356" s="230">
        <v>0</v>
      </c>
      <c r="I356" s="228">
        <v>0</v>
      </c>
      <c r="J356" s="231">
        <v>3</v>
      </c>
      <c r="K356" s="230">
        <v>0</v>
      </c>
      <c r="L356" s="228">
        <v>0</v>
      </c>
      <c r="M356" s="231">
        <v>3</v>
      </c>
      <c r="N356" s="230">
        <v>0</v>
      </c>
      <c r="O356" s="228">
        <v>0</v>
      </c>
      <c r="P356" s="231">
        <v>3</v>
      </c>
      <c r="Q356" s="230">
        <v>0</v>
      </c>
      <c r="R356" s="228">
        <v>0</v>
      </c>
      <c r="S356" s="231">
        <v>3</v>
      </c>
      <c r="T356" s="230">
        <v>0</v>
      </c>
      <c r="U356" s="228">
        <v>0</v>
      </c>
      <c r="V356" s="231">
        <v>3</v>
      </c>
      <c r="W356" s="230">
        <v>0</v>
      </c>
      <c r="X356" s="228">
        <v>0</v>
      </c>
      <c r="Y356" s="231">
        <v>3</v>
      </c>
      <c r="Z356" s="230">
        <v>0</v>
      </c>
      <c r="AA356" s="228">
        <v>0</v>
      </c>
      <c r="AB356" s="231">
        <v>3</v>
      </c>
      <c r="AC356" s="230">
        <v>0</v>
      </c>
      <c r="AD356" s="228">
        <v>0</v>
      </c>
      <c r="AE356" s="231">
        <v>3</v>
      </c>
      <c r="AF356" s="230">
        <v>0</v>
      </c>
      <c r="AG356" s="228">
        <v>0</v>
      </c>
      <c r="AH356" s="231">
        <v>3</v>
      </c>
      <c r="AI356" s="230">
        <v>0</v>
      </c>
      <c r="AJ356" s="228">
        <v>0</v>
      </c>
      <c r="AK356" s="231">
        <v>3</v>
      </c>
      <c r="AL356" s="230">
        <v>0</v>
      </c>
      <c r="AM356" s="228">
        <v>0</v>
      </c>
      <c r="AN356" s="231">
        <v>6</v>
      </c>
      <c r="AO356" s="230">
        <v>0</v>
      </c>
      <c r="AP356" s="228">
        <v>0</v>
      </c>
      <c r="AQ356" s="232">
        <f t="shared" si="59"/>
        <v>39</v>
      </c>
      <c r="AR356" s="233">
        <f t="shared" si="60"/>
        <v>0</v>
      </c>
      <c r="AS356" s="234">
        <f t="shared" si="61"/>
        <v>0</v>
      </c>
      <c r="AT356" s="46">
        <f t="shared" si="62"/>
        <v>39</v>
      </c>
      <c r="AU356" s="369">
        <f t="shared" si="57"/>
        <v>39</v>
      </c>
      <c r="AV356" s="370">
        <f t="shared" si="58"/>
        <v>0</v>
      </c>
    </row>
    <row r="357" spans="1:48" ht="17.100000000000001" customHeight="1" x14ac:dyDescent="0.4">
      <c r="A357" s="223">
        <v>73</v>
      </c>
      <c r="B357" s="209" t="s">
        <v>1041</v>
      </c>
      <c r="C357" s="210" t="s">
        <v>186</v>
      </c>
      <c r="D357" s="210" t="s">
        <v>278</v>
      </c>
      <c r="E357" s="210" t="s">
        <v>700</v>
      </c>
      <c r="F357" s="224">
        <v>10</v>
      </c>
      <c r="G357" s="212">
        <v>15</v>
      </c>
      <c r="H357" s="218">
        <v>0</v>
      </c>
      <c r="I357" s="224">
        <v>0</v>
      </c>
      <c r="J357" s="215">
        <v>16</v>
      </c>
      <c r="K357" s="218">
        <v>0</v>
      </c>
      <c r="L357" s="224">
        <v>0</v>
      </c>
      <c r="M357" s="215">
        <v>13</v>
      </c>
      <c r="N357" s="218">
        <v>0</v>
      </c>
      <c r="O357" s="224">
        <v>0</v>
      </c>
      <c r="P357" s="215">
        <v>12</v>
      </c>
      <c r="Q357" s="218">
        <v>0</v>
      </c>
      <c r="R357" s="224">
        <v>0</v>
      </c>
      <c r="S357" s="215">
        <v>10</v>
      </c>
      <c r="T357" s="218">
        <v>0</v>
      </c>
      <c r="U357" s="224">
        <v>0</v>
      </c>
      <c r="V357" s="215">
        <v>10</v>
      </c>
      <c r="W357" s="218">
        <v>0</v>
      </c>
      <c r="X357" s="224">
        <v>0</v>
      </c>
      <c r="Y357" s="215">
        <v>10</v>
      </c>
      <c r="Z357" s="218">
        <v>0</v>
      </c>
      <c r="AA357" s="224">
        <v>0</v>
      </c>
      <c r="AB357" s="215">
        <v>10</v>
      </c>
      <c r="AC357" s="218">
        <v>0</v>
      </c>
      <c r="AD357" s="224">
        <v>0</v>
      </c>
      <c r="AE357" s="215">
        <v>10</v>
      </c>
      <c r="AF357" s="218">
        <v>0</v>
      </c>
      <c r="AG357" s="224">
        <v>0</v>
      </c>
      <c r="AH357" s="215">
        <v>10</v>
      </c>
      <c r="AI357" s="218">
        <v>0</v>
      </c>
      <c r="AJ357" s="224">
        <v>0</v>
      </c>
      <c r="AK357" s="215">
        <v>10</v>
      </c>
      <c r="AL357" s="218">
        <v>0</v>
      </c>
      <c r="AM357" s="224">
        <v>0</v>
      </c>
      <c r="AN357" s="215">
        <v>11</v>
      </c>
      <c r="AO357" s="218">
        <v>0</v>
      </c>
      <c r="AP357" s="225">
        <v>0</v>
      </c>
      <c r="AQ357" s="220">
        <f t="shared" si="59"/>
        <v>137</v>
      </c>
      <c r="AR357" s="221">
        <f t="shared" si="60"/>
        <v>0</v>
      </c>
      <c r="AS357" s="222">
        <f t="shared" si="61"/>
        <v>0</v>
      </c>
      <c r="AT357" s="46">
        <f t="shared" si="62"/>
        <v>137</v>
      </c>
      <c r="AU357" s="369">
        <f t="shared" si="57"/>
        <v>137</v>
      </c>
      <c r="AV357" s="370">
        <f t="shared" si="58"/>
        <v>0</v>
      </c>
    </row>
    <row r="358" spans="1:48" s="47" customFormat="1" ht="17.100000000000001" customHeight="1" x14ac:dyDescent="0.4">
      <c r="A358" s="208">
        <v>74</v>
      </c>
      <c r="B358" s="226" t="s">
        <v>1042</v>
      </c>
      <c r="C358" s="227" t="s">
        <v>187</v>
      </c>
      <c r="D358" s="227" t="s">
        <v>279</v>
      </c>
      <c r="E358" s="227" t="s">
        <v>704</v>
      </c>
      <c r="F358" s="228">
        <v>20</v>
      </c>
      <c r="G358" s="229">
        <v>10</v>
      </c>
      <c r="H358" s="230">
        <v>0</v>
      </c>
      <c r="I358" s="228">
        <v>0</v>
      </c>
      <c r="J358" s="231">
        <v>10</v>
      </c>
      <c r="K358" s="230">
        <v>0</v>
      </c>
      <c r="L358" s="228">
        <v>0</v>
      </c>
      <c r="M358" s="231">
        <v>9</v>
      </c>
      <c r="N358" s="230">
        <v>0</v>
      </c>
      <c r="O358" s="228">
        <v>0</v>
      </c>
      <c r="P358" s="231">
        <v>10</v>
      </c>
      <c r="Q358" s="230">
        <v>0</v>
      </c>
      <c r="R358" s="228">
        <v>0</v>
      </c>
      <c r="S358" s="231">
        <v>9</v>
      </c>
      <c r="T358" s="230">
        <v>0</v>
      </c>
      <c r="U358" s="228">
        <v>0</v>
      </c>
      <c r="V358" s="231">
        <v>10</v>
      </c>
      <c r="W358" s="230">
        <v>0</v>
      </c>
      <c r="X358" s="228">
        <v>0</v>
      </c>
      <c r="Y358" s="231">
        <v>9</v>
      </c>
      <c r="Z358" s="230">
        <v>0</v>
      </c>
      <c r="AA358" s="228">
        <v>0</v>
      </c>
      <c r="AB358" s="231">
        <v>10</v>
      </c>
      <c r="AC358" s="230">
        <v>0</v>
      </c>
      <c r="AD358" s="228">
        <v>0</v>
      </c>
      <c r="AE358" s="231">
        <v>10</v>
      </c>
      <c r="AF358" s="230">
        <v>0</v>
      </c>
      <c r="AG358" s="228">
        <v>0</v>
      </c>
      <c r="AH358" s="231">
        <v>9</v>
      </c>
      <c r="AI358" s="230">
        <v>0</v>
      </c>
      <c r="AJ358" s="228">
        <v>0</v>
      </c>
      <c r="AK358" s="231">
        <v>10</v>
      </c>
      <c r="AL358" s="230">
        <v>0</v>
      </c>
      <c r="AM358" s="228">
        <v>0</v>
      </c>
      <c r="AN358" s="231">
        <v>9</v>
      </c>
      <c r="AO358" s="230">
        <v>0</v>
      </c>
      <c r="AP358" s="228">
        <v>0</v>
      </c>
      <c r="AQ358" s="232">
        <f t="shared" si="59"/>
        <v>115</v>
      </c>
      <c r="AR358" s="233">
        <f t="shared" si="60"/>
        <v>0</v>
      </c>
      <c r="AS358" s="234">
        <f t="shared" si="61"/>
        <v>0</v>
      </c>
      <c r="AT358" s="46">
        <f t="shared" si="62"/>
        <v>115</v>
      </c>
      <c r="AU358" s="369">
        <f t="shared" si="57"/>
        <v>115</v>
      </c>
      <c r="AV358" s="370">
        <f t="shared" si="58"/>
        <v>0</v>
      </c>
    </row>
    <row r="359" spans="1:48" ht="17.100000000000001" customHeight="1" x14ac:dyDescent="0.4">
      <c r="A359" s="223">
        <v>75</v>
      </c>
      <c r="B359" s="209" t="s">
        <v>1043</v>
      </c>
      <c r="C359" s="210" t="s">
        <v>188</v>
      </c>
      <c r="D359" s="210" t="s">
        <v>1147</v>
      </c>
      <c r="E359" s="210" t="s">
        <v>700</v>
      </c>
      <c r="F359" s="224">
        <v>10</v>
      </c>
      <c r="G359" s="212">
        <v>25</v>
      </c>
      <c r="H359" s="218">
        <v>0</v>
      </c>
      <c r="I359" s="224">
        <v>0</v>
      </c>
      <c r="J359" s="215">
        <v>28</v>
      </c>
      <c r="K359" s="218">
        <v>0</v>
      </c>
      <c r="L359" s="224">
        <v>0</v>
      </c>
      <c r="M359" s="215">
        <v>23</v>
      </c>
      <c r="N359" s="218">
        <v>0</v>
      </c>
      <c r="O359" s="224">
        <v>0</v>
      </c>
      <c r="P359" s="215">
        <v>24</v>
      </c>
      <c r="Q359" s="218">
        <v>0</v>
      </c>
      <c r="R359" s="224">
        <v>0</v>
      </c>
      <c r="S359" s="215">
        <v>21</v>
      </c>
      <c r="T359" s="218">
        <v>0</v>
      </c>
      <c r="U359" s="224">
        <v>0</v>
      </c>
      <c r="V359" s="215">
        <v>23</v>
      </c>
      <c r="W359" s="218">
        <v>0</v>
      </c>
      <c r="X359" s="224">
        <v>0</v>
      </c>
      <c r="Y359" s="215">
        <v>24</v>
      </c>
      <c r="Z359" s="218">
        <v>0</v>
      </c>
      <c r="AA359" s="224">
        <v>0</v>
      </c>
      <c r="AB359" s="215">
        <v>27</v>
      </c>
      <c r="AC359" s="218">
        <v>0</v>
      </c>
      <c r="AD359" s="224">
        <v>0</v>
      </c>
      <c r="AE359" s="215">
        <v>26</v>
      </c>
      <c r="AF359" s="218">
        <v>0</v>
      </c>
      <c r="AG359" s="224">
        <v>0</v>
      </c>
      <c r="AH359" s="215">
        <v>25</v>
      </c>
      <c r="AI359" s="218">
        <v>0</v>
      </c>
      <c r="AJ359" s="224">
        <v>0</v>
      </c>
      <c r="AK359" s="215">
        <v>23</v>
      </c>
      <c r="AL359" s="218">
        <v>0</v>
      </c>
      <c r="AM359" s="224">
        <v>0</v>
      </c>
      <c r="AN359" s="215">
        <v>20</v>
      </c>
      <c r="AO359" s="218">
        <v>0</v>
      </c>
      <c r="AP359" s="225">
        <v>0</v>
      </c>
      <c r="AQ359" s="220">
        <f t="shared" si="59"/>
        <v>289</v>
      </c>
      <c r="AR359" s="221">
        <f t="shared" si="60"/>
        <v>0</v>
      </c>
      <c r="AS359" s="222">
        <f t="shared" si="61"/>
        <v>0</v>
      </c>
      <c r="AT359" s="46">
        <f t="shared" si="62"/>
        <v>289</v>
      </c>
      <c r="AU359" s="369">
        <f t="shared" si="57"/>
        <v>289</v>
      </c>
      <c r="AV359" s="370">
        <f t="shared" si="58"/>
        <v>0</v>
      </c>
    </row>
    <row r="360" spans="1:48" s="47" customFormat="1" ht="17.100000000000001" customHeight="1" x14ac:dyDescent="0.4">
      <c r="A360" s="208">
        <v>76</v>
      </c>
      <c r="B360" s="226" t="s">
        <v>1044</v>
      </c>
      <c r="C360" s="227" t="s">
        <v>189</v>
      </c>
      <c r="D360" s="227" t="s">
        <v>280</v>
      </c>
      <c r="E360" s="227" t="s">
        <v>700</v>
      </c>
      <c r="F360" s="228">
        <v>10</v>
      </c>
      <c r="G360" s="229">
        <v>14</v>
      </c>
      <c r="H360" s="230">
        <v>0</v>
      </c>
      <c r="I360" s="228">
        <v>0</v>
      </c>
      <c r="J360" s="231">
        <v>16</v>
      </c>
      <c r="K360" s="230">
        <v>0</v>
      </c>
      <c r="L360" s="228">
        <v>0</v>
      </c>
      <c r="M360" s="231">
        <v>14</v>
      </c>
      <c r="N360" s="230">
        <v>0</v>
      </c>
      <c r="O360" s="228">
        <v>0</v>
      </c>
      <c r="P360" s="231">
        <v>12</v>
      </c>
      <c r="Q360" s="230">
        <v>0</v>
      </c>
      <c r="R360" s="228">
        <v>0</v>
      </c>
      <c r="S360" s="231">
        <v>6</v>
      </c>
      <c r="T360" s="230">
        <v>0</v>
      </c>
      <c r="U360" s="228">
        <v>0</v>
      </c>
      <c r="V360" s="231">
        <v>6</v>
      </c>
      <c r="W360" s="230">
        <v>0</v>
      </c>
      <c r="X360" s="228">
        <v>0</v>
      </c>
      <c r="Y360" s="231">
        <v>8</v>
      </c>
      <c r="Z360" s="230">
        <v>0</v>
      </c>
      <c r="AA360" s="228">
        <v>0</v>
      </c>
      <c r="AB360" s="231">
        <v>11</v>
      </c>
      <c r="AC360" s="230">
        <v>0</v>
      </c>
      <c r="AD360" s="228">
        <v>0</v>
      </c>
      <c r="AE360" s="231">
        <v>11</v>
      </c>
      <c r="AF360" s="230">
        <v>0</v>
      </c>
      <c r="AG360" s="228">
        <v>0</v>
      </c>
      <c r="AH360" s="231">
        <v>9</v>
      </c>
      <c r="AI360" s="230">
        <v>0</v>
      </c>
      <c r="AJ360" s="228">
        <v>0</v>
      </c>
      <c r="AK360" s="231">
        <v>5</v>
      </c>
      <c r="AL360" s="230">
        <v>0</v>
      </c>
      <c r="AM360" s="228">
        <v>0</v>
      </c>
      <c r="AN360" s="231">
        <v>10</v>
      </c>
      <c r="AO360" s="230">
        <v>0</v>
      </c>
      <c r="AP360" s="228">
        <v>0</v>
      </c>
      <c r="AQ360" s="232">
        <f t="shared" si="59"/>
        <v>122</v>
      </c>
      <c r="AR360" s="233">
        <f t="shared" si="60"/>
        <v>0</v>
      </c>
      <c r="AS360" s="234">
        <f t="shared" si="61"/>
        <v>0</v>
      </c>
      <c r="AT360" s="46">
        <f t="shared" si="62"/>
        <v>122</v>
      </c>
      <c r="AU360" s="369">
        <f t="shared" si="57"/>
        <v>122</v>
      </c>
      <c r="AV360" s="370">
        <f t="shared" si="58"/>
        <v>0</v>
      </c>
    </row>
    <row r="361" spans="1:48" ht="17.100000000000001" customHeight="1" x14ac:dyDescent="0.4">
      <c r="A361" s="223">
        <v>77</v>
      </c>
      <c r="B361" s="209" t="s">
        <v>1046</v>
      </c>
      <c r="C361" s="210" t="s">
        <v>190</v>
      </c>
      <c r="D361" s="210" t="s">
        <v>281</v>
      </c>
      <c r="E361" s="210" t="s">
        <v>700</v>
      </c>
      <c r="F361" s="224">
        <v>10</v>
      </c>
      <c r="G361" s="212">
        <v>20</v>
      </c>
      <c r="H361" s="218">
        <v>0</v>
      </c>
      <c r="I361" s="224">
        <v>0</v>
      </c>
      <c r="J361" s="215">
        <v>21</v>
      </c>
      <c r="K361" s="218">
        <v>0</v>
      </c>
      <c r="L361" s="224">
        <v>0</v>
      </c>
      <c r="M361" s="215">
        <v>19</v>
      </c>
      <c r="N361" s="218">
        <v>0</v>
      </c>
      <c r="O361" s="224">
        <v>0</v>
      </c>
      <c r="P361" s="215">
        <v>21</v>
      </c>
      <c r="Q361" s="218">
        <v>0</v>
      </c>
      <c r="R361" s="224">
        <v>0</v>
      </c>
      <c r="S361" s="215">
        <v>23</v>
      </c>
      <c r="T361" s="218">
        <v>0</v>
      </c>
      <c r="U361" s="224">
        <v>0</v>
      </c>
      <c r="V361" s="215">
        <v>26</v>
      </c>
      <c r="W361" s="218">
        <v>0</v>
      </c>
      <c r="X361" s="224">
        <v>0</v>
      </c>
      <c r="Y361" s="215">
        <v>26</v>
      </c>
      <c r="Z361" s="218">
        <v>0</v>
      </c>
      <c r="AA361" s="224">
        <v>0</v>
      </c>
      <c r="AB361" s="215">
        <v>27</v>
      </c>
      <c r="AC361" s="218">
        <v>0</v>
      </c>
      <c r="AD361" s="224">
        <v>0</v>
      </c>
      <c r="AE361" s="215">
        <v>27</v>
      </c>
      <c r="AF361" s="218">
        <v>0</v>
      </c>
      <c r="AG361" s="224">
        <v>0</v>
      </c>
      <c r="AH361" s="215">
        <v>28</v>
      </c>
      <c r="AI361" s="218">
        <v>0</v>
      </c>
      <c r="AJ361" s="224">
        <v>0</v>
      </c>
      <c r="AK361" s="215">
        <v>27</v>
      </c>
      <c r="AL361" s="218">
        <v>0</v>
      </c>
      <c r="AM361" s="224">
        <v>0</v>
      </c>
      <c r="AN361" s="215">
        <v>21</v>
      </c>
      <c r="AO361" s="218">
        <v>0</v>
      </c>
      <c r="AP361" s="225">
        <v>0</v>
      </c>
      <c r="AQ361" s="220">
        <f t="shared" si="59"/>
        <v>286</v>
      </c>
      <c r="AR361" s="221">
        <f t="shared" si="60"/>
        <v>0</v>
      </c>
      <c r="AS361" s="222">
        <f t="shared" si="61"/>
        <v>0</v>
      </c>
      <c r="AT361" s="46">
        <f t="shared" si="62"/>
        <v>286</v>
      </c>
      <c r="AU361" s="369">
        <f t="shared" si="57"/>
        <v>286</v>
      </c>
      <c r="AV361" s="370">
        <f t="shared" si="58"/>
        <v>0</v>
      </c>
    </row>
    <row r="362" spans="1:48" s="47" customFormat="1" ht="17.100000000000001" customHeight="1" x14ac:dyDescent="0.4">
      <c r="A362" s="208">
        <v>78</v>
      </c>
      <c r="B362" s="226" t="s">
        <v>1047</v>
      </c>
      <c r="C362" s="227" t="s">
        <v>191</v>
      </c>
      <c r="D362" s="227" t="s">
        <v>1148</v>
      </c>
      <c r="E362" s="227" t="s">
        <v>700</v>
      </c>
      <c r="F362" s="228">
        <v>10</v>
      </c>
      <c r="G362" s="229">
        <v>31</v>
      </c>
      <c r="H362" s="230">
        <v>0</v>
      </c>
      <c r="I362" s="228">
        <v>0</v>
      </c>
      <c r="J362" s="231">
        <v>35</v>
      </c>
      <c r="K362" s="230">
        <v>0</v>
      </c>
      <c r="L362" s="228">
        <v>0</v>
      </c>
      <c r="M362" s="231">
        <v>28</v>
      </c>
      <c r="N362" s="230">
        <v>0</v>
      </c>
      <c r="O362" s="228">
        <v>0</v>
      </c>
      <c r="P362" s="231">
        <v>25</v>
      </c>
      <c r="Q362" s="230">
        <v>0</v>
      </c>
      <c r="R362" s="228">
        <v>0</v>
      </c>
      <c r="S362" s="231">
        <v>21</v>
      </c>
      <c r="T362" s="230">
        <v>0</v>
      </c>
      <c r="U362" s="228">
        <v>0</v>
      </c>
      <c r="V362" s="231">
        <v>22</v>
      </c>
      <c r="W362" s="230">
        <v>0</v>
      </c>
      <c r="X362" s="228">
        <v>0</v>
      </c>
      <c r="Y362" s="231">
        <v>25</v>
      </c>
      <c r="Z362" s="230">
        <v>0</v>
      </c>
      <c r="AA362" s="228">
        <v>0</v>
      </c>
      <c r="AB362" s="231">
        <v>27</v>
      </c>
      <c r="AC362" s="230">
        <v>0</v>
      </c>
      <c r="AD362" s="228">
        <v>0</v>
      </c>
      <c r="AE362" s="231">
        <v>27</v>
      </c>
      <c r="AF362" s="230">
        <v>0</v>
      </c>
      <c r="AG362" s="228">
        <v>0</v>
      </c>
      <c r="AH362" s="231">
        <v>24</v>
      </c>
      <c r="AI362" s="230">
        <v>0</v>
      </c>
      <c r="AJ362" s="228">
        <v>0</v>
      </c>
      <c r="AK362" s="231">
        <v>22</v>
      </c>
      <c r="AL362" s="230">
        <v>0</v>
      </c>
      <c r="AM362" s="228">
        <v>0</v>
      </c>
      <c r="AN362" s="231">
        <v>24</v>
      </c>
      <c r="AO362" s="230">
        <v>0</v>
      </c>
      <c r="AP362" s="228">
        <v>0</v>
      </c>
      <c r="AQ362" s="232">
        <f t="shared" si="59"/>
        <v>311</v>
      </c>
      <c r="AR362" s="233">
        <f t="shared" si="60"/>
        <v>0</v>
      </c>
      <c r="AS362" s="234">
        <f t="shared" si="61"/>
        <v>0</v>
      </c>
      <c r="AT362" s="46">
        <f t="shared" si="62"/>
        <v>311</v>
      </c>
      <c r="AU362" s="369">
        <f t="shared" si="57"/>
        <v>311</v>
      </c>
      <c r="AV362" s="370">
        <f t="shared" si="58"/>
        <v>0</v>
      </c>
    </row>
    <row r="363" spans="1:48" ht="17.100000000000001" customHeight="1" x14ac:dyDescent="0.4">
      <c r="A363" s="223">
        <v>79</v>
      </c>
      <c r="B363" s="209" t="s">
        <v>1048</v>
      </c>
      <c r="C363" s="210" t="s">
        <v>192</v>
      </c>
      <c r="D363" s="210" t="s">
        <v>282</v>
      </c>
      <c r="E363" s="210" t="s">
        <v>700</v>
      </c>
      <c r="F363" s="224">
        <v>10</v>
      </c>
      <c r="G363" s="212">
        <v>9</v>
      </c>
      <c r="H363" s="218">
        <v>0</v>
      </c>
      <c r="I363" s="224">
        <v>0</v>
      </c>
      <c r="J363" s="215">
        <v>9</v>
      </c>
      <c r="K363" s="218">
        <v>0</v>
      </c>
      <c r="L363" s="224">
        <v>0</v>
      </c>
      <c r="M363" s="215">
        <v>7</v>
      </c>
      <c r="N363" s="218">
        <v>0</v>
      </c>
      <c r="O363" s="224">
        <v>0</v>
      </c>
      <c r="P363" s="215">
        <v>8</v>
      </c>
      <c r="Q363" s="218">
        <v>0</v>
      </c>
      <c r="R363" s="224">
        <v>0</v>
      </c>
      <c r="S363" s="215">
        <v>8</v>
      </c>
      <c r="T363" s="218">
        <v>0</v>
      </c>
      <c r="U363" s="224">
        <v>0</v>
      </c>
      <c r="V363" s="215">
        <v>9</v>
      </c>
      <c r="W363" s="218">
        <v>0</v>
      </c>
      <c r="X363" s="224">
        <v>0</v>
      </c>
      <c r="Y363" s="215">
        <v>10</v>
      </c>
      <c r="Z363" s="218">
        <v>0</v>
      </c>
      <c r="AA363" s="224">
        <v>0</v>
      </c>
      <c r="AB363" s="215">
        <v>11</v>
      </c>
      <c r="AC363" s="218">
        <v>0</v>
      </c>
      <c r="AD363" s="224">
        <v>0</v>
      </c>
      <c r="AE363" s="215">
        <v>10</v>
      </c>
      <c r="AF363" s="218">
        <v>0</v>
      </c>
      <c r="AG363" s="224">
        <v>0</v>
      </c>
      <c r="AH363" s="215">
        <v>8</v>
      </c>
      <c r="AI363" s="218">
        <v>0</v>
      </c>
      <c r="AJ363" s="224">
        <v>0</v>
      </c>
      <c r="AK363" s="215">
        <v>8</v>
      </c>
      <c r="AL363" s="218">
        <v>0</v>
      </c>
      <c r="AM363" s="224">
        <v>0</v>
      </c>
      <c r="AN363" s="215">
        <v>7</v>
      </c>
      <c r="AO363" s="218">
        <v>0</v>
      </c>
      <c r="AP363" s="225">
        <v>0</v>
      </c>
      <c r="AQ363" s="220">
        <f t="shared" si="59"/>
        <v>104</v>
      </c>
      <c r="AR363" s="221">
        <f t="shared" si="60"/>
        <v>0</v>
      </c>
      <c r="AS363" s="222">
        <f t="shared" si="61"/>
        <v>0</v>
      </c>
      <c r="AT363" s="46">
        <f t="shared" si="62"/>
        <v>104</v>
      </c>
      <c r="AU363" s="369">
        <f t="shared" si="57"/>
        <v>104</v>
      </c>
      <c r="AV363" s="370">
        <f t="shared" si="58"/>
        <v>0</v>
      </c>
    </row>
    <row r="364" spans="1:48" s="47" customFormat="1" ht="17.100000000000001" customHeight="1" x14ac:dyDescent="0.4">
      <c r="A364" s="208">
        <v>80</v>
      </c>
      <c r="B364" s="226" t="s">
        <v>1049</v>
      </c>
      <c r="C364" s="227" t="s">
        <v>193</v>
      </c>
      <c r="D364" s="227" t="s">
        <v>1149</v>
      </c>
      <c r="E364" s="227" t="s">
        <v>700</v>
      </c>
      <c r="F364" s="228">
        <v>10</v>
      </c>
      <c r="G364" s="229">
        <v>26</v>
      </c>
      <c r="H364" s="230">
        <v>0</v>
      </c>
      <c r="I364" s="228">
        <v>0</v>
      </c>
      <c r="J364" s="231">
        <v>30</v>
      </c>
      <c r="K364" s="230">
        <v>0</v>
      </c>
      <c r="L364" s="228">
        <v>0</v>
      </c>
      <c r="M364" s="231">
        <v>25</v>
      </c>
      <c r="N364" s="230">
        <v>0</v>
      </c>
      <c r="O364" s="228">
        <v>0</v>
      </c>
      <c r="P364" s="231">
        <v>25</v>
      </c>
      <c r="Q364" s="230">
        <v>0</v>
      </c>
      <c r="R364" s="228">
        <v>0</v>
      </c>
      <c r="S364" s="231">
        <v>21</v>
      </c>
      <c r="T364" s="230">
        <v>0</v>
      </c>
      <c r="U364" s="228">
        <v>0</v>
      </c>
      <c r="V364" s="231">
        <v>23</v>
      </c>
      <c r="W364" s="230">
        <v>0</v>
      </c>
      <c r="X364" s="228">
        <v>0</v>
      </c>
      <c r="Y364" s="231">
        <v>25</v>
      </c>
      <c r="Z364" s="230">
        <v>0</v>
      </c>
      <c r="AA364" s="228">
        <v>0</v>
      </c>
      <c r="AB364" s="231">
        <v>26</v>
      </c>
      <c r="AC364" s="230">
        <v>0</v>
      </c>
      <c r="AD364" s="228">
        <v>0</v>
      </c>
      <c r="AE364" s="231">
        <v>26</v>
      </c>
      <c r="AF364" s="230">
        <v>0</v>
      </c>
      <c r="AG364" s="228">
        <v>0</v>
      </c>
      <c r="AH364" s="231">
        <v>25</v>
      </c>
      <c r="AI364" s="230">
        <v>0</v>
      </c>
      <c r="AJ364" s="228">
        <v>0</v>
      </c>
      <c r="AK364" s="231">
        <v>24</v>
      </c>
      <c r="AL364" s="230">
        <v>0</v>
      </c>
      <c r="AM364" s="228">
        <v>0</v>
      </c>
      <c r="AN364" s="231">
        <v>20</v>
      </c>
      <c r="AO364" s="230">
        <v>0</v>
      </c>
      <c r="AP364" s="228">
        <v>0</v>
      </c>
      <c r="AQ364" s="232">
        <f t="shared" si="59"/>
        <v>296</v>
      </c>
      <c r="AR364" s="233">
        <f t="shared" si="60"/>
        <v>0</v>
      </c>
      <c r="AS364" s="234">
        <f t="shared" si="61"/>
        <v>0</v>
      </c>
      <c r="AT364" s="46">
        <f t="shared" si="62"/>
        <v>296</v>
      </c>
      <c r="AU364" s="369">
        <f t="shared" si="57"/>
        <v>296</v>
      </c>
      <c r="AV364" s="370">
        <f t="shared" si="58"/>
        <v>0</v>
      </c>
    </row>
    <row r="365" spans="1:48" ht="17.100000000000001" customHeight="1" x14ac:dyDescent="0.4">
      <c r="A365" s="223">
        <v>81</v>
      </c>
      <c r="B365" s="209" t="s">
        <v>1050</v>
      </c>
      <c r="C365" s="210" t="s">
        <v>194</v>
      </c>
      <c r="D365" s="210" t="s">
        <v>283</v>
      </c>
      <c r="E365" s="210" t="s">
        <v>700</v>
      </c>
      <c r="F365" s="224">
        <v>10</v>
      </c>
      <c r="G365" s="212">
        <v>11</v>
      </c>
      <c r="H365" s="218">
        <v>0</v>
      </c>
      <c r="I365" s="224">
        <v>0</v>
      </c>
      <c r="J365" s="215">
        <v>13</v>
      </c>
      <c r="K365" s="218">
        <v>0</v>
      </c>
      <c r="L365" s="224">
        <v>0</v>
      </c>
      <c r="M365" s="215">
        <v>10</v>
      </c>
      <c r="N365" s="218">
        <v>0</v>
      </c>
      <c r="O365" s="224">
        <v>0</v>
      </c>
      <c r="P365" s="215">
        <v>9</v>
      </c>
      <c r="Q365" s="218">
        <v>0</v>
      </c>
      <c r="R365" s="224">
        <v>0</v>
      </c>
      <c r="S365" s="215">
        <v>7</v>
      </c>
      <c r="T365" s="218">
        <v>0</v>
      </c>
      <c r="U365" s="224">
        <v>0</v>
      </c>
      <c r="V365" s="215">
        <v>8</v>
      </c>
      <c r="W365" s="218">
        <v>0</v>
      </c>
      <c r="X365" s="224">
        <v>0</v>
      </c>
      <c r="Y365" s="215">
        <v>9</v>
      </c>
      <c r="Z365" s="218">
        <v>0</v>
      </c>
      <c r="AA365" s="224">
        <v>0</v>
      </c>
      <c r="AB365" s="215">
        <v>10</v>
      </c>
      <c r="AC365" s="218">
        <v>0</v>
      </c>
      <c r="AD365" s="224">
        <v>0</v>
      </c>
      <c r="AE365" s="215">
        <v>10</v>
      </c>
      <c r="AF365" s="218">
        <v>0</v>
      </c>
      <c r="AG365" s="224">
        <v>0</v>
      </c>
      <c r="AH365" s="215">
        <v>9</v>
      </c>
      <c r="AI365" s="218">
        <v>0</v>
      </c>
      <c r="AJ365" s="224">
        <v>0</v>
      </c>
      <c r="AK365" s="215">
        <v>7</v>
      </c>
      <c r="AL365" s="218">
        <v>0</v>
      </c>
      <c r="AM365" s="224">
        <v>0</v>
      </c>
      <c r="AN365" s="215">
        <v>7</v>
      </c>
      <c r="AO365" s="218">
        <v>0</v>
      </c>
      <c r="AP365" s="225">
        <v>0</v>
      </c>
      <c r="AQ365" s="220">
        <f t="shared" si="59"/>
        <v>110</v>
      </c>
      <c r="AR365" s="221">
        <f t="shared" si="60"/>
        <v>0</v>
      </c>
      <c r="AS365" s="222">
        <f t="shared" si="61"/>
        <v>0</v>
      </c>
      <c r="AT365" s="46">
        <f t="shared" si="62"/>
        <v>110</v>
      </c>
      <c r="AU365" s="369">
        <f t="shared" si="57"/>
        <v>110</v>
      </c>
      <c r="AV365" s="370">
        <f t="shared" si="58"/>
        <v>0</v>
      </c>
    </row>
    <row r="366" spans="1:48" s="47" customFormat="1" ht="17.100000000000001" customHeight="1" x14ac:dyDescent="0.4">
      <c r="A366" s="208">
        <v>82</v>
      </c>
      <c r="B366" s="226" t="s">
        <v>1114</v>
      </c>
      <c r="C366" s="227" t="s">
        <v>195</v>
      </c>
      <c r="D366" s="227" t="s">
        <v>1122</v>
      </c>
      <c r="E366" s="227" t="s">
        <v>700</v>
      </c>
      <c r="F366" s="228">
        <v>10</v>
      </c>
      <c r="G366" s="229">
        <v>18</v>
      </c>
      <c r="H366" s="230">
        <v>0</v>
      </c>
      <c r="I366" s="228">
        <v>0</v>
      </c>
      <c r="J366" s="231">
        <v>17</v>
      </c>
      <c r="K366" s="230">
        <v>0</v>
      </c>
      <c r="L366" s="228">
        <v>0</v>
      </c>
      <c r="M366" s="231">
        <v>15</v>
      </c>
      <c r="N366" s="230">
        <v>0</v>
      </c>
      <c r="O366" s="228">
        <v>0</v>
      </c>
      <c r="P366" s="231">
        <v>18</v>
      </c>
      <c r="Q366" s="230">
        <v>0</v>
      </c>
      <c r="R366" s="228">
        <v>0</v>
      </c>
      <c r="S366" s="231">
        <v>20</v>
      </c>
      <c r="T366" s="230">
        <v>0</v>
      </c>
      <c r="U366" s="228">
        <v>0</v>
      </c>
      <c r="V366" s="231">
        <v>22</v>
      </c>
      <c r="W366" s="230">
        <v>0</v>
      </c>
      <c r="X366" s="228">
        <v>0</v>
      </c>
      <c r="Y366" s="231">
        <v>22</v>
      </c>
      <c r="Z366" s="230">
        <v>0</v>
      </c>
      <c r="AA366" s="228">
        <v>0</v>
      </c>
      <c r="AB366" s="231">
        <v>22</v>
      </c>
      <c r="AC366" s="230">
        <v>0</v>
      </c>
      <c r="AD366" s="228">
        <v>0</v>
      </c>
      <c r="AE366" s="231">
        <v>22</v>
      </c>
      <c r="AF366" s="230">
        <v>0</v>
      </c>
      <c r="AG366" s="228">
        <v>0</v>
      </c>
      <c r="AH366" s="231">
        <v>22</v>
      </c>
      <c r="AI366" s="230">
        <v>0</v>
      </c>
      <c r="AJ366" s="228">
        <v>0</v>
      </c>
      <c r="AK366" s="231">
        <v>20</v>
      </c>
      <c r="AL366" s="230">
        <v>0</v>
      </c>
      <c r="AM366" s="228">
        <v>0</v>
      </c>
      <c r="AN366" s="231">
        <v>17</v>
      </c>
      <c r="AO366" s="230">
        <v>0</v>
      </c>
      <c r="AP366" s="228">
        <v>0</v>
      </c>
      <c r="AQ366" s="232">
        <f t="shared" si="59"/>
        <v>235</v>
      </c>
      <c r="AR366" s="233">
        <f t="shared" si="60"/>
        <v>0</v>
      </c>
      <c r="AS366" s="234">
        <f t="shared" si="61"/>
        <v>0</v>
      </c>
      <c r="AT366" s="46">
        <f t="shared" si="62"/>
        <v>235</v>
      </c>
      <c r="AU366" s="369">
        <f t="shared" si="57"/>
        <v>235</v>
      </c>
      <c r="AV366" s="370">
        <f t="shared" si="58"/>
        <v>0</v>
      </c>
    </row>
    <row r="367" spans="1:48" ht="17.100000000000001" customHeight="1" x14ac:dyDescent="0.4">
      <c r="A367" s="223">
        <v>83</v>
      </c>
      <c r="B367" s="209" t="s">
        <v>817</v>
      </c>
      <c r="C367" s="210" t="s">
        <v>224</v>
      </c>
      <c r="D367" s="210" t="s">
        <v>1174</v>
      </c>
      <c r="E367" s="210" t="s">
        <v>39</v>
      </c>
      <c r="F367" s="224">
        <v>10</v>
      </c>
      <c r="G367" s="212">
        <v>59</v>
      </c>
      <c r="H367" s="218">
        <v>0</v>
      </c>
      <c r="I367" s="224">
        <v>0</v>
      </c>
      <c r="J367" s="215">
        <v>50</v>
      </c>
      <c r="K367" s="218">
        <v>0</v>
      </c>
      <c r="L367" s="224">
        <v>0</v>
      </c>
      <c r="M367" s="215">
        <v>50</v>
      </c>
      <c r="N367" s="218">
        <v>0</v>
      </c>
      <c r="O367" s="224">
        <v>0</v>
      </c>
      <c r="P367" s="215">
        <v>23</v>
      </c>
      <c r="Q367" s="218">
        <v>0</v>
      </c>
      <c r="R367" s="224">
        <v>0</v>
      </c>
      <c r="S367" s="215">
        <v>16</v>
      </c>
      <c r="T367" s="218">
        <v>0</v>
      </c>
      <c r="U367" s="224">
        <v>0</v>
      </c>
      <c r="V367" s="215">
        <v>19</v>
      </c>
      <c r="W367" s="218">
        <v>0</v>
      </c>
      <c r="X367" s="224">
        <v>0</v>
      </c>
      <c r="Y367" s="215">
        <v>21</v>
      </c>
      <c r="Z367" s="218">
        <v>0</v>
      </c>
      <c r="AA367" s="224">
        <v>0</v>
      </c>
      <c r="AB367" s="215">
        <v>25</v>
      </c>
      <c r="AC367" s="218">
        <v>0</v>
      </c>
      <c r="AD367" s="224">
        <v>0</v>
      </c>
      <c r="AE367" s="215">
        <v>24</v>
      </c>
      <c r="AF367" s="218">
        <v>0</v>
      </c>
      <c r="AG367" s="224">
        <v>0</v>
      </c>
      <c r="AH367" s="215">
        <v>17</v>
      </c>
      <c r="AI367" s="218">
        <v>0</v>
      </c>
      <c r="AJ367" s="224">
        <v>0</v>
      </c>
      <c r="AK367" s="215">
        <v>21</v>
      </c>
      <c r="AL367" s="218">
        <v>0</v>
      </c>
      <c r="AM367" s="224">
        <v>0</v>
      </c>
      <c r="AN367" s="215">
        <v>45</v>
      </c>
      <c r="AO367" s="218">
        <v>0</v>
      </c>
      <c r="AP367" s="225">
        <v>0</v>
      </c>
      <c r="AQ367" s="220">
        <f t="shared" si="59"/>
        <v>370</v>
      </c>
      <c r="AR367" s="221">
        <f t="shared" si="60"/>
        <v>0</v>
      </c>
      <c r="AS367" s="222">
        <f t="shared" si="61"/>
        <v>0</v>
      </c>
      <c r="AT367" s="46">
        <f t="shared" si="62"/>
        <v>370</v>
      </c>
      <c r="AU367" s="369">
        <f t="shared" si="57"/>
        <v>370</v>
      </c>
      <c r="AV367" s="370">
        <f t="shared" si="58"/>
        <v>0</v>
      </c>
    </row>
    <row r="368" spans="1:48" s="47" customFormat="1" ht="17.100000000000001" customHeight="1" x14ac:dyDescent="0.4">
      <c r="A368" s="208">
        <v>84</v>
      </c>
      <c r="B368" s="226" t="s">
        <v>813</v>
      </c>
      <c r="C368" s="227" t="s">
        <v>385</v>
      </c>
      <c r="D368" s="227" t="s">
        <v>1150</v>
      </c>
      <c r="E368" s="227" t="s">
        <v>39</v>
      </c>
      <c r="F368" s="228">
        <v>10</v>
      </c>
      <c r="G368" s="229">
        <v>25</v>
      </c>
      <c r="H368" s="230">
        <v>0</v>
      </c>
      <c r="I368" s="228">
        <v>0</v>
      </c>
      <c r="J368" s="231">
        <v>24</v>
      </c>
      <c r="K368" s="230">
        <v>0</v>
      </c>
      <c r="L368" s="228">
        <v>0</v>
      </c>
      <c r="M368" s="231">
        <v>21</v>
      </c>
      <c r="N368" s="230">
        <v>0</v>
      </c>
      <c r="O368" s="228">
        <v>0</v>
      </c>
      <c r="P368" s="231">
        <v>21</v>
      </c>
      <c r="Q368" s="230">
        <v>0</v>
      </c>
      <c r="R368" s="228">
        <v>0</v>
      </c>
      <c r="S368" s="231">
        <v>21</v>
      </c>
      <c r="T368" s="230">
        <v>0</v>
      </c>
      <c r="U368" s="228">
        <v>0</v>
      </c>
      <c r="V368" s="231">
        <v>23</v>
      </c>
      <c r="W368" s="230">
        <v>0</v>
      </c>
      <c r="X368" s="228">
        <v>0</v>
      </c>
      <c r="Y368" s="231">
        <v>25</v>
      </c>
      <c r="Z368" s="230">
        <v>0</v>
      </c>
      <c r="AA368" s="228">
        <v>0</v>
      </c>
      <c r="AB368" s="231">
        <v>26</v>
      </c>
      <c r="AC368" s="230">
        <v>0</v>
      </c>
      <c r="AD368" s="228">
        <v>0</v>
      </c>
      <c r="AE368" s="231">
        <v>26</v>
      </c>
      <c r="AF368" s="230">
        <v>0</v>
      </c>
      <c r="AG368" s="228">
        <v>0</v>
      </c>
      <c r="AH368" s="231">
        <v>22</v>
      </c>
      <c r="AI368" s="230">
        <v>0</v>
      </c>
      <c r="AJ368" s="228">
        <v>0</v>
      </c>
      <c r="AK368" s="231">
        <v>20</v>
      </c>
      <c r="AL368" s="230">
        <v>0</v>
      </c>
      <c r="AM368" s="228">
        <v>0</v>
      </c>
      <c r="AN368" s="231">
        <v>22</v>
      </c>
      <c r="AO368" s="230">
        <v>0</v>
      </c>
      <c r="AP368" s="228">
        <v>0</v>
      </c>
      <c r="AQ368" s="232">
        <f t="shared" si="59"/>
        <v>276</v>
      </c>
      <c r="AR368" s="233">
        <f t="shared" si="60"/>
        <v>0</v>
      </c>
      <c r="AS368" s="234">
        <f t="shared" si="61"/>
        <v>0</v>
      </c>
      <c r="AT368" s="46">
        <f t="shared" si="62"/>
        <v>276</v>
      </c>
      <c r="AU368" s="369">
        <f t="shared" si="57"/>
        <v>276</v>
      </c>
      <c r="AV368" s="370">
        <f t="shared" si="58"/>
        <v>0</v>
      </c>
    </row>
    <row r="369" spans="1:48" ht="17.100000000000001" customHeight="1" x14ac:dyDescent="0.4">
      <c r="A369" s="223">
        <v>85</v>
      </c>
      <c r="B369" s="209" t="s">
        <v>814</v>
      </c>
      <c r="C369" s="210" t="s">
        <v>386</v>
      </c>
      <c r="D369" s="210" t="s">
        <v>1151</v>
      </c>
      <c r="E369" s="210" t="s">
        <v>39</v>
      </c>
      <c r="F369" s="224">
        <v>10</v>
      </c>
      <c r="G369" s="212">
        <v>14</v>
      </c>
      <c r="H369" s="218">
        <v>0</v>
      </c>
      <c r="I369" s="224">
        <v>0</v>
      </c>
      <c r="J369" s="215">
        <v>22</v>
      </c>
      <c r="K369" s="218">
        <v>0</v>
      </c>
      <c r="L369" s="224">
        <v>0</v>
      </c>
      <c r="M369" s="215">
        <v>14</v>
      </c>
      <c r="N369" s="218">
        <v>0</v>
      </c>
      <c r="O369" s="224">
        <v>0</v>
      </c>
      <c r="P369" s="215">
        <v>16</v>
      </c>
      <c r="Q369" s="218">
        <v>0</v>
      </c>
      <c r="R369" s="224">
        <v>0</v>
      </c>
      <c r="S369" s="215">
        <v>10</v>
      </c>
      <c r="T369" s="218">
        <v>0</v>
      </c>
      <c r="U369" s="224">
        <v>0</v>
      </c>
      <c r="V369" s="215">
        <v>11</v>
      </c>
      <c r="W369" s="218">
        <v>0</v>
      </c>
      <c r="X369" s="224">
        <v>0</v>
      </c>
      <c r="Y369" s="215">
        <v>11</v>
      </c>
      <c r="Z369" s="218">
        <v>0</v>
      </c>
      <c r="AA369" s="224">
        <v>0</v>
      </c>
      <c r="AB369" s="215">
        <v>12</v>
      </c>
      <c r="AC369" s="218">
        <v>0</v>
      </c>
      <c r="AD369" s="224">
        <v>0</v>
      </c>
      <c r="AE369" s="215">
        <v>13</v>
      </c>
      <c r="AF369" s="218">
        <v>0</v>
      </c>
      <c r="AG369" s="224">
        <v>0</v>
      </c>
      <c r="AH369" s="215">
        <v>11</v>
      </c>
      <c r="AI369" s="218">
        <v>0</v>
      </c>
      <c r="AJ369" s="224">
        <v>0</v>
      </c>
      <c r="AK369" s="215">
        <v>10</v>
      </c>
      <c r="AL369" s="218">
        <v>0</v>
      </c>
      <c r="AM369" s="224">
        <v>0</v>
      </c>
      <c r="AN369" s="215">
        <v>9</v>
      </c>
      <c r="AO369" s="218">
        <v>0</v>
      </c>
      <c r="AP369" s="225">
        <v>0</v>
      </c>
      <c r="AQ369" s="220">
        <f t="shared" si="59"/>
        <v>153</v>
      </c>
      <c r="AR369" s="221">
        <f t="shared" si="60"/>
        <v>0</v>
      </c>
      <c r="AS369" s="222">
        <f t="shared" si="61"/>
        <v>0</v>
      </c>
      <c r="AT369" s="46">
        <f t="shared" si="62"/>
        <v>153</v>
      </c>
      <c r="AU369" s="369">
        <f t="shared" si="57"/>
        <v>153</v>
      </c>
      <c r="AV369" s="370">
        <f t="shared" si="58"/>
        <v>0</v>
      </c>
    </row>
    <row r="370" spans="1:48" s="47" customFormat="1" ht="17.100000000000001" customHeight="1" x14ac:dyDescent="0.4">
      <c r="A370" s="208">
        <v>86</v>
      </c>
      <c r="B370" s="226" t="s">
        <v>815</v>
      </c>
      <c r="C370" s="227" t="s">
        <v>387</v>
      </c>
      <c r="D370" s="227" t="s">
        <v>534</v>
      </c>
      <c r="E370" s="227" t="s">
        <v>39</v>
      </c>
      <c r="F370" s="228">
        <v>10</v>
      </c>
      <c r="G370" s="229">
        <v>35</v>
      </c>
      <c r="H370" s="230">
        <v>0</v>
      </c>
      <c r="I370" s="228">
        <v>0</v>
      </c>
      <c r="J370" s="231">
        <v>40</v>
      </c>
      <c r="K370" s="230">
        <v>0</v>
      </c>
      <c r="L370" s="228">
        <v>0</v>
      </c>
      <c r="M370" s="231">
        <v>33</v>
      </c>
      <c r="N370" s="230">
        <v>0</v>
      </c>
      <c r="O370" s="228">
        <v>0</v>
      </c>
      <c r="P370" s="231">
        <v>33</v>
      </c>
      <c r="Q370" s="230">
        <v>0</v>
      </c>
      <c r="R370" s="228">
        <v>0</v>
      </c>
      <c r="S370" s="231">
        <v>23</v>
      </c>
      <c r="T370" s="230">
        <v>0</v>
      </c>
      <c r="U370" s="228">
        <v>0</v>
      </c>
      <c r="V370" s="231">
        <v>24</v>
      </c>
      <c r="W370" s="230">
        <v>0</v>
      </c>
      <c r="X370" s="228">
        <v>0</v>
      </c>
      <c r="Y370" s="231">
        <v>23</v>
      </c>
      <c r="Z370" s="230">
        <v>0</v>
      </c>
      <c r="AA370" s="228">
        <v>0</v>
      </c>
      <c r="AB370" s="231">
        <v>26</v>
      </c>
      <c r="AC370" s="230">
        <v>0</v>
      </c>
      <c r="AD370" s="228">
        <v>0</v>
      </c>
      <c r="AE370" s="231">
        <v>27</v>
      </c>
      <c r="AF370" s="230">
        <v>0</v>
      </c>
      <c r="AG370" s="228">
        <v>0</v>
      </c>
      <c r="AH370" s="231">
        <v>24</v>
      </c>
      <c r="AI370" s="230">
        <v>0</v>
      </c>
      <c r="AJ370" s="228">
        <v>0</v>
      </c>
      <c r="AK370" s="231">
        <v>23</v>
      </c>
      <c r="AL370" s="230">
        <v>0</v>
      </c>
      <c r="AM370" s="228">
        <v>0</v>
      </c>
      <c r="AN370" s="231">
        <v>26</v>
      </c>
      <c r="AO370" s="230">
        <v>0</v>
      </c>
      <c r="AP370" s="228">
        <v>0</v>
      </c>
      <c r="AQ370" s="232">
        <f t="shared" si="59"/>
        <v>337</v>
      </c>
      <c r="AR370" s="233">
        <f t="shared" si="60"/>
        <v>0</v>
      </c>
      <c r="AS370" s="234">
        <f t="shared" si="61"/>
        <v>0</v>
      </c>
      <c r="AT370" s="46">
        <f t="shared" si="62"/>
        <v>337</v>
      </c>
      <c r="AU370" s="369">
        <f t="shared" si="57"/>
        <v>337</v>
      </c>
      <c r="AV370" s="370">
        <f t="shared" si="58"/>
        <v>0</v>
      </c>
    </row>
    <row r="371" spans="1:48" ht="17.100000000000001" customHeight="1" x14ac:dyDescent="0.4">
      <c r="A371" s="223">
        <v>87</v>
      </c>
      <c r="B371" s="209" t="s">
        <v>816</v>
      </c>
      <c r="C371" s="210" t="s">
        <v>388</v>
      </c>
      <c r="D371" s="210" t="s">
        <v>1152</v>
      </c>
      <c r="E371" s="210" t="s">
        <v>39</v>
      </c>
      <c r="F371" s="224">
        <v>10</v>
      </c>
      <c r="G371" s="212">
        <v>20</v>
      </c>
      <c r="H371" s="218">
        <v>0</v>
      </c>
      <c r="I371" s="224">
        <v>0</v>
      </c>
      <c r="J371" s="215">
        <v>20</v>
      </c>
      <c r="K371" s="218">
        <v>0</v>
      </c>
      <c r="L371" s="224">
        <v>0</v>
      </c>
      <c r="M371" s="215">
        <v>19</v>
      </c>
      <c r="N371" s="218">
        <v>0</v>
      </c>
      <c r="O371" s="224">
        <v>0</v>
      </c>
      <c r="P371" s="215">
        <v>20</v>
      </c>
      <c r="Q371" s="218">
        <v>0</v>
      </c>
      <c r="R371" s="224">
        <v>0</v>
      </c>
      <c r="S371" s="215">
        <v>20</v>
      </c>
      <c r="T371" s="218">
        <v>0</v>
      </c>
      <c r="U371" s="224">
        <v>0</v>
      </c>
      <c r="V371" s="215">
        <v>22</v>
      </c>
      <c r="W371" s="218">
        <v>0</v>
      </c>
      <c r="X371" s="224">
        <v>0</v>
      </c>
      <c r="Y371" s="215">
        <v>23</v>
      </c>
      <c r="Z371" s="218">
        <v>0</v>
      </c>
      <c r="AA371" s="224">
        <v>0</v>
      </c>
      <c r="AB371" s="215">
        <v>26</v>
      </c>
      <c r="AC371" s="218">
        <v>0</v>
      </c>
      <c r="AD371" s="224">
        <v>0</v>
      </c>
      <c r="AE371" s="215">
        <v>26</v>
      </c>
      <c r="AF371" s="218">
        <v>0</v>
      </c>
      <c r="AG371" s="224">
        <v>0</v>
      </c>
      <c r="AH371" s="215">
        <v>23</v>
      </c>
      <c r="AI371" s="218">
        <v>0</v>
      </c>
      <c r="AJ371" s="224">
        <v>0</v>
      </c>
      <c r="AK371" s="215">
        <v>21</v>
      </c>
      <c r="AL371" s="218">
        <v>0</v>
      </c>
      <c r="AM371" s="224">
        <v>0</v>
      </c>
      <c r="AN371" s="215">
        <v>20</v>
      </c>
      <c r="AO371" s="218">
        <v>0</v>
      </c>
      <c r="AP371" s="225">
        <v>0</v>
      </c>
      <c r="AQ371" s="220">
        <f t="shared" si="59"/>
        <v>260</v>
      </c>
      <c r="AR371" s="221">
        <f t="shared" si="60"/>
        <v>0</v>
      </c>
      <c r="AS371" s="222">
        <f t="shared" si="61"/>
        <v>0</v>
      </c>
      <c r="AT371" s="46">
        <f t="shared" si="62"/>
        <v>260</v>
      </c>
      <c r="AU371" s="369">
        <f t="shared" si="57"/>
        <v>260</v>
      </c>
      <c r="AV371" s="370">
        <f t="shared" si="58"/>
        <v>0</v>
      </c>
    </row>
    <row r="372" spans="1:48" s="47" customFormat="1" ht="17.100000000000001" customHeight="1" x14ac:dyDescent="0.4">
      <c r="A372" s="208">
        <v>88</v>
      </c>
      <c r="B372" s="226" t="s">
        <v>1056</v>
      </c>
      <c r="C372" s="227" t="s">
        <v>55</v>
      </c>
      <c r="D372" s="227" t="s">
        <v>1153</v>
      </c>
      <c r="E372" s="227" t="s">
        <v>700</v>
      </c>
      <c r="F372" s="228">
        <v>10</v>
      </c>
      <c r="G372" s="229">
        <v>14</v>
      </c>
      <c r="H372" s="230">
        <v>0</v>
      </c>
      <c r="I372" s="228">
        <v>0</v>
      </c>
      <c r="J372" s="231">
        <v>14</v>
      </c>
      <c r="K372" s="230">
        <v>0</v>
      </c>
      <c r="L372" s="228">
        <v>0</v>
      </c>
      <c r="M372" s="231">
        <v>13</v>
      </c>
      <c r="N372" s="230">
        <v>0</v>
      </c>
      <c r="O372" s="228">
        <v>0</v>
      </c>
      <c r="P372" s="231">
        <v>15</v>
      </c>
      <c r="Q372" s="230">
        <v>0</v>
      </c>
      <c r="R372" s="228">
        <v>0</v>
      </c>
      <c r="S372" s="231">
        <v>16</v>
      </c>
      <c r="T372" s="230">
        <v>0</v>
      </c>
      <c r="U372" s="228">
        <v>0</v>
      </c>
      <c r="V372" s="231">
        <v>18</v>
      </c>
      <c r="W372" s="230">
        <v>0</v>
      </c>
      <c r="X372" s="228">
        <v>0</v>
      </c>
      <c r="Y372" s="231">
        <v>20</v>
      </c>
      <c r="Z372" s="230">
        <v>0</v>
      </c>
      <c r="AA372" s="228">
        <v>0</v>
      </c>
      <c r="AB372" s="231">
        <v>21</v>
      </c>
      <c r="AC372" s="230">
        <v>0</v>
      </c>
      <c r="AD372" s="228">
        <v>0</v>
      </c>
      <c r="AE372" s="231">
        <v>21</v>
      </c>
      <c r="AF372" s="230">
        <v>0</v>
      </c>
      <c r="AG372" s="228">
        <v>0</v>
      </c>
      <c r="AH372" s="231">
        <v>19</v>
      </c>
      <c r="AI372" s="230">
        <v>0</v>
      </c>
      <c r="AJ372" s="228">
        <v>0</v>
      </c>
      <c r="AK372" s="231">
        <v>17</v>
      </c>
      <c r="AL372" s="230">
        <v>0</v>
      </c>
      <c r="AM372" s="228">
        <v>0</v>
      </c>
      <c r="AN372" s="231">
        <v>13</v>
      </c>
      <c r="AO372" s="230">
        <v>0</v>
      </c>
      <c r="AP372" s="228">
        <v>0</v>
      </c>
      <c r="AQ372" s="232">
        <f t="shared" si="59"/>
        <v>201</v>
      </c>
      <c r="AR372" s="233">
        <f t="shared" si="60"/>
        <v>0</v>
      </c>
      <c r="AS372" s="234">
        <f t="shared" si="61"/>
        <v>0</v>
      </c>
      <c r="AT372" s="46">
        <f t="shared" si="62"/>
        <v>201</v>
      </c>
      <c r="AU372" s="369">
        <f t="shared" si="57"/>
        <v>201</v>
      </c>
      <c r="AV372" s="370">
        <f t="shared" si="58"/>
        <v>0</v>
      </c>
    </row>
    <row r="373" spans="1:48" ht="17.100000000000001" customHeight="1" x14ac:dyDescent="0.4">
      <c r="A373" s="223">
        <v>89</v>
      </c>
      <c r="B373" s="209" t="s">
        <v>1057</v>
      </c>
      <c r="C373" s="210" t="s">
        <v>230</v>
      </c>
      <c r="D373" s="210" t="s">
        <v>1154</v>
      </c>
      <c r="E373" s="210" t="s">
        <v>704</v>
      </c>
      <c r="F373" s="224">
        <v>20</v>
      </c>
      <c r="G373" s="212">
        <v>15</v>
      </c>
      <c r="H373" s="218">
        <v>0</v>
      </c>
      <c r="I373" s="224">
        <v>0</v>
      </c>
      <c r="J373" s="215">
        <v>15</v>
      </c>
      <c r="K373" s="218">
        <v>0</v>
      </c>
      <c r="L373" s="224">
        <v>0</v>
      </c>
      <c r="M373" s="215">
        <v>15</v>
      </c>
      <c r="N373" s="218">
        <v>0</v>
      </c>
      <c r="O373" s="224">
        <v>0</v>
      </c>
      <c r="P373" s="215">
        <v>16</v>
      </c>
      <c r="Q373" s="218">
        <v>0</v>
      </c>
      <c r="R373" s="224">
        <v>0</v>
      </c>
      <c r="S373" s="215">
        <v>16</v>
      </c>
      <c r="T373" s="218">
        <v>0</v>
      </c>
      <c r="U373" s="224">
        <v>0</v>
      </c>
      <c r="V373" s="215">
        <v>18</v>
      </c>
      <c r="W373" s="218">
        <v>0</v>
      </c>
      <c r="X373" s="224">
        <v>0</v>
      </c>
      <c r="Y373" s="215">
        <v>18</v>
      </c>
      <c r="Z373" s="218">
        <v>0</v>
      </c>
      <c r="AA373" s="224">
        <v>0</v>
      </c>
      <c r="AB373" s="215">
        <v>21</v>
      </c>
      <c r="AC373" s="218">
        <v>0</v>
      </c>
      <c r="AD373" s="224">
        <v>0</v>
      </c>
      <c r="AE373" s="215">
        <v>19</v>
      </c>
      <c r="AF373" s="218">
        <v>0</v>
      </c>
      <c r="AG373" s="224">
        <v>0</v>
      </c>
      <c r="AH373" s="215">
        <v>17</v>
      </c>
      <c r="AI373" s="218">
        <v>0</v>
      </c>
      <c r="AJ373" s="224">
        <v>0</v>
      </c>
      <c r="AK373" s="215">
        <v>16</v>
      </c>
      <c r="AL373" s="218">
        <v>0</v>
      </c>
      <c r="AM373" s="224">
        <v>0</v>
      </c>
      <c r="AN373" s="215">
        <v>15</v>
      </c>
      <c r="AO373" s="218">
        <v>0</v>
      </c>
      <c r="AP373" s="225">
        <v>0</v>
      </c>
      <c r="AQ373" s="220">
        <f t="shared" si="59"/>
        <v>201</v>
      </c>
      <c r="AR373" s="221">
        <f t="shared" si="60"/>
        <v>0</v>
      </c>
      <c r="AS373" s="222">
        <f t="shared" si="61"/>
        <v>0</v>
      </c>
      <c r="AT373" s="46">
        <f t="shared" si="62"/>
        <v>201</v>
      </c>
      <c r="AU373" s="369">
        <f t="shared" si="57"/>
        <v>201</v>
      </c>
      <c r="AV373" s="370">
        <f t="shared" si="58"/>
        <v>0</v>
      </c>
    </row>
    <row r="374" spans="1:48" s="47" customFormat="1" ht="17.100000000000001" customHeight="1" x14ac:dyDescent="0.4">
      <c r="A374" s="208">
        <v>90</v>
      </c>
      <c r="B374" s="226" t="s">
        <v>1058</v>
      </c>
      <c r="C374" s="227" t="s">
        <v>57</v>
      </c>
      <c r="D374" s="227" t="s">
        <v>1155</v>
      </c>
      <c r="E374" s="227" t="s">
        <v>700</v>
      </c>
      <c r="F374" s="228">
        <v>10</v>
      </c>
      <c r="G374" s="229">
        <v>13</v>
      </c>
      <c r="H374" s="230">
        <v>0</v>
      </c>
      <c r="I374" s="228">
        <v>0</v>
      </c>
      <c r="J374" s="231">
        <v>13</v>
      </c>
      <c r="K374" s="230">
        <v>0</v>
      </c>
      <c r="L374" s="228">
        <v>0</v>
      </c>
      <c r="M374" s="231">
        <v>12</v>
      </c>
      <c r="N374" s="230">
        <v>0</v>
      </c>
      <c r="O374" s="228">
        <v>0</v>
      </c>
      <c r="P374" s="231">
        <v>13</v>
      </c>
      <c r="Q374" s="230">
        <v>0</v>
      </c>
      <c r="R374" s="228">
        <v>0</v>
      </c>
      <c r="S374" s="231">
        <v>13</v>
      </c>
      <c r="T374" s="230">
        <v>0</v>
      </c>
      <c r="U374" s="228">
        <v>0</v>
      </c>
      <c r="V374" s="231">
        <v>14</v>
      </c>
      <c r="W374" s="230">
        <v>0</v>
      </c>
      <c r="X374" s="228">
        <v>0</v>
      </c>
      <c r="Y374" s="231">
        <v>16</v>
      </c>
      <c r="Z374" s="230">
        <v>0</v>
      </c>
      <c r="AA374" s="228">
        <v>0</v>
      </c>
      <c r="AB374" s="231">
        <v>19</v>
      </c>
      <c r="AC374" s="230">
        <v>0</v>
      </c>
      <c r="AD374" s="228">
        <v>0</v>
      </c>
      <c r="AE374" s="231">
        <v>19</v>
      </c>
      <c r="AF374" s="230">
        <v>0</v>
      </c>
      <c r="AG374" s="228">
        <v>0</v>
      </c>
      <c r="AH374" s="231">
        <v>0</v>
      </c>
      <c r="AI374" s="230">
        <v>0</v>
      </c>
      <c r="AJ374" s="228">
        <v>0</v>
      </c>
      <c r="AK374" s="231">
        <v>0</v>
      </c>
      <c r="AL374" s="230">
        <v>0</v>
      </c>
      <c r="AM374" s="228">
        <v>0</v>
      </c>
      <c r="AN374" s="231">
        <v>0</v>
      </c>
      <c r="AO374" s="230">
        <v>0</v>
      </c>
      <c r="AP374" s="228">
        <v>0</v>
      </c>
      <c r="AQ374" s="232">
        <f t="shared" si="59"/>
        <v>132</v>
      </c>
      <c r="AR374" s="233">
        <f t="shared" si="60"/>
        <v>0</v>
      </c>
      <c r="AS374" s="234">
        <f t="shared" si="61"/>
        <v>0</v>
      </c>
      <c r="AT374" s="46">
        <f t="shared" si="62"/>
        <v>132</v>
      </c>
      <c r="AU374" s="369">
        <f t="shared" si="57"/>
        <v>132</v>
      </c>
      <c r="AV374" s="370">
        <f t="shared" si="58"/>
        <v>0</v>
      </c>
    </row>
    <row r="375" spans="1:48" ht="17.100000000000001" customHeight="1" x14ac:dyDescent="0.4">
      <c r="A375" s="223">
        <v>91</v>
      </c>
      <c r="B375" s="209" t="s">
        <v>1059</v>
      </c>
      <c r="C375" s="210" t="s">
        <v>231</v>
      </c>
      <c r="D375" s="210" t="s">
        <v>1156</v>
      </c>
      <c r="E375" s="210" t="s">
        <v>700</v>
      </c>
      <c r="F375" s="224">
        <v>10</v>
      </c>
      <c r="G375" s="212">
        <v>8</v>
      </c>
      <c r="H375" s="218">
        <v>0</v>
      </c>
      <c r="I375" s="224">
        <v>0</v>
      </c>
      <c r="J375" s="215">
        <v>8</v>
      </c>
      <c r="K375" s="218">
        <v>0</v>
      </c>
      <c r="L375" s="224">
        <v>0</v>
      </c>
      <c r="M375" s="215">
        <v>8</v>
      </c>
      <c r="N375" s="218">
        <v>0</v>
      </c>
      <c r="O375" s="224">
        <v>0</v>
      </c>
      <c r="P375" s="215">
        <v>9</v>
      </c>
      <c r="Q375" s="218">
        <v>0</v>
      </c>
      <c r="R375" s="224">
        <v>0</v>
      </c>
      <c r="S375" s="215">
        <v>10</v>
      </c>
      <c r="T375" s="218">
        <v>0</v>
      </c>
      <c r="U375" s="224">
        <v>0</v>
      </c>
      <c r="V375" s="215">
        <v>11</v>
      </c>
      <c r="W375" s="218">
        <v>0</v>
      </c>
      <c r="X375" s="224">
        <v>0</v>
      </c>
      <c r="Y375" s="215">
        <v>13</v>
      </c>
      <c r="Z375" s="218">
        <v>0</v>
      </c>
      <c r="AA375" s="224">
        <v>0</v>
      </c>
      <c r="AB375" s="215">
        <v>15</v>
      </c>
      <c r="AC375" s="218">
        <v>0</v>
      </c>
      <c r="AD375" s="224">
        <v>0</v>
      </c>
      <c r="AE375" s="215">
        <v>16</v>
      </c>
      <c r="AF375" s="218">
        <v>0</v>
      </c>
      <c r="AG375" s="224">
        <v>0</v>
      </c>
      <c r="AH375" s="215">
        <v>13</v>
      </c>
      <c r="AI375" s="218">
        <v>0</v>
      </c>
      <c r="AJ375" s="224">
        <v>0</v>
      </c>
      <c r="AK375" s="215">
        <v>10</v>
      </c>
      <c r="AL375" s="218">
        <v>0</v>
      </c>
      <c r="AM375" s="224">
        <v>0</v>
      </c>
      <c r="AN375" s="215">
        <v>8</v>
      </c>
      <c r="AO375" s="218">
        <v>0</v>
      </c>
      <c r="AP375" s="225">
        <v>0</v>
      </c>
      <c r="AQ375" s="220">
        <f t="shared" si="59"/>
        <v>129</v>
      </c>
      <c r="AR375" s="221">
        <f t="shared" si="60"/>
        <v>0</v>
      </c>
      <c r="AS375" s="222">
        <f t="shared" si="61"/>
        <v>0</v>
      </c>
      <c r="AT375" s="46">
        <f t="shared" si="62"/>
        <v>129</v>
      </c>
      <c r="AU375" s="369">
        <f t="shared" si="57"/>
        <v>129</v>
      </c>
      <c r="AV375" s="370">
        <f t="shared" si="58"/>
        <v>0</v>
      </c>
    </row>
    <row r="376" spans="1:48" s="47" customFormat="1" ht="17.100000000000001" customHeight="1" x14ac:dyDescent="0.4">
      <c r="A376" s="208">
        <v>92</v>
      </c>
      <c r="B376" s="226" t="s">
        <v>1180</v>
      </c>
      <c r="C376" s="227" t="s">
        <v>56</v>
      </c>
      <c r="D376" s="227" t="s">
        <v>49</v>
      </c>
      <c r="E376" s="227" t="s">
        <v>700</v>
      </c>
      <c r="F376" s="228">
        <v>10</v>
      </c>
      <c r="G376" s="229">
        <v>13</v>
      </c>
      <c r="H376" s="230">
        <v>0</v>
      </c>
      <c r="I376" s="228">
        <v>0</v>
      </c>
      <c r="J376" s="231">
        <v>13</v>
      </c>
      <c r="K376" s="230">
        <v>0</v>
      </c>
      <c r="L376" s="228">
        <v>0</v>
      </c>
      <c r="M376" s="231">
        <v>13</v>
      </c>
      <c r="N376" s="230">
        <v>0</v>
      </c>
      <c r="O376" s="228">
        <v>0</v>
      </c>
      <c r="P376" s="231">
        <v>13</v>
      </c>
      <c r="Q376" s="230">
        <v>0</v>
      </c>
      <c r="R376" s="228">
        <v>0</v>
      </c>
      <c r="S376" s="231">
        <v>13</v>
      </c>
      <c r="T376" s="230">
        <v>0</v>
      </c>
      <c r="U376" s="228">
        <v>0</v>
      </c>
      <c r="V376" s="231">
        <v>14</v>
      </c>
      <c r="W376" s="230">
        <v>0</v>
      </c>
      <c r="X376" s="228">
        <v>0</v>
      </c>
      <c r="Y376" s="231">
        <v>16</v>
      </c>
      <c r="Z376" s="230">
        <v>0</v>
      </c>
      <c r="AA376" s="228">
        <v>0</v>
      </c>
      <c r="AB376" s="231">
        <v>18</v>
      </c>
      <c r="AC376" s="230">
        <v>0</v>
      </c>
      <c r="AD376" s="228">
        <v>0</v>
      </c>
      <c r="AE376" s="231">
        <v>17</v>
      </c>
      <c r="AF376" s="230">
        <v>0</v>
      </c>
      <c r="AG376" s="228">
        <v>0</v>
      </c>
      <c r="AH376" s="231">
        <v>14</v>
      </c>
      <c r="AI376" s="230">
        <v>0</v>
      </c>
      <c r="AJ376" s="228">
        <v>0</v>
      </c>
      <c r="AK376" s="231">
        <v>13</v>
      </c>
      <c r="AL376" s="230">
        <v>0</v>
      </c>
      <c r="AM376" s="228">
        <v>0</v>
      </c>
      <c r="AN376" s="231">
        <v>13</v>
      </c>
      <c r="AO376" s="230">
        <v>0</v>
      </c>
      <c r="AP376" s="228">
        <v>0</v>
      </c>
      <c r="AQ376" s="232">
        <f t="shared" si="59"/>
        <v>170</v>
      </c>
      <c r="AR376" s="233">
        <f t="shared" si="60"/>
        <v>0</v>
      </c>
      <c r="AS376" s="234">
        <f t="shared" si="61"/>
        <v>0</v>
      </c>
      <c r="AT376" s="46">
        <f t="shared" si="62"/>
        <v>170</v>
      </c>
      <c r="AU376" s="369">
        <f t="shared" si="57"/>
        <v>170</v>
      </c>
      <c r="AV376" s="370">
        <f t="shared" si="58"/>
        <v>0</v>
      </c>
    </row>
    <row r="377" spans="1:48" ht="17.100000000000001" customHeight="1" x14ac:dyDescent="0.4">
      <c r="A377" s="223">
        <v>93</v>
      </c>
      <c r="B377" s="209" t="s">
        <v>1181</v>
      </c>
      <c r="C377" s="210" t="s">
        <v>232</v>
      </c>
      <c r="D377" s="210" t="s">
        <v>1165</v>
      </c>
      <c r="E377" s="210" t="s">
        <v>700</v>
      </c>
      <c r="F377" s="224">
        <v>10</v>
      </c>
      <c r="G377" s="212">
        <v>8</v>
      </c>
      <c r="H377" s="218">
        <v>0</v>
      </c>
      <c r="I377" s="224">
        <v>0</v>
      </c>
      <c r="J377" s="215">
        <v>8</v>
      </c>
      <c r="K377" s="218">
        <v>0</v>
      </c>
      <c r="L377" s="224">
        <v>0</v>
      </c>
      <c r="M377" s="215">
        <v>8</v>
      </c>
      <c r="N377" s="218">
        <v>0</v>
      </c>
      <c r="O377" s="224">
        <v>0</v>
      </c>
      <c r="P377" s="215">
        <v>8</v>
      </c>
      <c r="Q377" s="218">
        <v>0</v>
      </c>
      <c r="R377" s="224">
        <v>0</v>
      </c>
      <c r="S377" s="215">
        <v>8</v>
      </c>
      <c r="T377" s="218">
        <v>0</v>
      </c>
      <c r="U377" s="224">
        <v>0</v>
      </c>
      <c r="V377" s="215">
        <v>9</v>
      </c>
      <c r="W377" s="218">
        <v>0</v>
      </c>
      <c r="X377" s="224">
        <v>0</v>
      </c>
      <c r="Y377" s="215">
        <v>9</v>
      </c>
      <c r="Z377" s="218">
        <v>0</v>
      </c>
      <c r="AA377" s="224">
        <v>0</v>
      </c>
      <c r="AB377" s="215">
        <v>11</v>
      </c>
      <c r="AC377" s="218">
        <v>0</v>
      </c>
      <c r="AD377" s="224">
        <v>0</v>
      </c>
      <c r="AE377" s="215">
        <v>10</v>
      </c>
      <c r="AF377" s="218">
        <v>0</v>
      </c>
      <c r="AG377" s="224">
        <v>0</v>
      </c>
      <c r="AH377" s="215">
        <v>8</v>
      </c>
      <c r="AI377" s="218">
        <v>0</v>
      </c>
      <c r="AJ377" s="224">
        <v>0</v>
      </c>
      <c r="AK377" s="215">
        <v>8</v>
      </c>
      <c r="AL377" s="218">
        <v>0</v>
      </c>
      <c r="AM377" s="224">
        <v>0</v>
      </c>
      <c r="AN377" s="215">
        <v>8</v>
      </c>
      <c r="AO377" s="218">
        <v>0</v>
      </c>
      <c r="AP377" s="225">
        <v>0</v>
      </c>
      <c r="AQ377" s="220">
        <f t="shared" si="59"/>
        <v>103</v>
      </c>
      <c r="AR377" s="221">
        <f t="shared" si="60"/>
        <v>0</v>
      </c>
      <c r="AS377" s="222">
        <f t="shared" si="61"/>
        <v>0</v>
      </c>
      <c r="AT377" s="46">
        <f t="shared" si="62"/>
        <v>103</v>
      </c>
      <c r="AU377" s="369">
        <f t="shared" si="57"/>
        <v>103</v>
      </c>
      <c r="AV377" s="370">
        <f t="shared" si="58"/>
        <v>0</v>
      </c>
    </row>
    <row r="378" spans="1:48" s="47" customFormat="1" ht="17.100000000000001" customHeight="1" x14ac:dyDescent="0.4">
      <c r="A378" s="208">
        <v>94</v>
      </c>
      <c r="B378" s="226" t="s">
        <v>1182</v>
      </c>
      <c r="C378" s="227" t="s">
        <v>233</v>
      </c>
      <c r="D378" s="227" t="s">
        <v>1166</v>
      </c>
      <c r="E378" s="227" t="s">
        <v>700</v>
      </c>
      <c r="F378" s="228">
        <v>10</v>
      </c>
      <c r="G378" s="229">
        <v>8</v>
      </c>
      <c r="H378" s="230">
        <v>0</v>
      </c>
      <c r="I378" s="228">
        <v>0</v>
      </c>
      <c r="J378" s="231">
        <v>8</v>
      </c>
      <c r="K378" s="230">
        <v>0</v>
      </c>
      <c r="L378" s="228">
        <v>0</v>
      </c>
      <c r="M378" s="231">
        <v>7</v>
      </c>
      <c r="N378" s="230">
        <v>0</v>
      </c>
      <c r="O378" s="228">
        <v>0</v>
      </c>
      <c r="P378" s="231">
        <v>8</v>
      </c>
      <c r="Q378" s="230">
        <v>0</v>
      </c>
      <c r="R378" s="228">
        <v>0</v>
      </c>
      <c r="S378" s="231">
        <v>9</v>
      </c>
      <c r="T378" s="230">
        <v>0</v>
      </c>
      <c r="U378" s="228">
        <v>0</v>
      </c>
      <c r="V378" s="231">
        <v>10</v>
      </c>
      <c r="W378" s="230">
        <v>0</v>
      </c>
      <c r="X378" s="228">
        <v>0</v>
      </c>
      <c r="Y378" s="231">
        <v>11</v>
      </c>
      <c r="Z378" s="230">
        <v>0</v>
      </c>
      <c r="AA378" s="228">
        <v>0</v>
      </c>
      <c r="AB378" s="231">
        <v>15</v>
      </c>
      <c r="AC378" s="230">
        <v>0</v>
      </c>
      <c r="AD378" s="228">
        <v>0</v>
      </c>
      <c r="AE378" s="231">
        <v>13</v>
      </c>
      <c r="AF378" s="230">
        <v>0</v>
      </c>
      <c r="AG378" s="228">
        <v>0</v>
      </c>
      <c r="AH378" s="231">
        <v>10</v>
      </c>
      <c r="AI378" s="230">
        <v>0</v>
      </c>
      <c r="AJ378" s="228">
        <v>0</v>
      </c>
      <c r="AK378" s="231">
        <v>8</v>
      </c>
      <c r="AL378" s="230">
        <v>0</v>
      </c>
      <c r="AM378" s="228">
        <v>0</v>
      </c>
      <c r="AN378" s="231">
        <v>7</v>
      </c>
      <c r="AO378" s="230">
        <v>0</v>
      </c>
      <c r="AP378" s="228">
        <v>0</v>
      </c>
      <c r="AQ378" s="232">
        <f t="shared" si="59"/>
        <v>114</v>
      </c>
      <c r="AR378" s="233">
        <f t="shared" si="60"/>
        <v>0</v>
      </c>
      <c r="AS378" s="234">
        <f t="shared" si="61"/>
        <v>0</v>
      </c>
      <c r="AT378" s="46">
        <f t="shared" si="62"/>
        <v>114</v>
      </c>
      <c r="AU378" s="369">
        <f t="shared" si="57"/>
        <v>114</v>
      </c>
      <c r="AV378" s="370">
        <f t="shared" si="58"/>
        <v>0</v>
      </c>
    </row>
    <row r="379" spans="1:48" ht="17.100000000000001" customHeight="1" x14ac:dyDescent="0.4">
      <c r="A379" s="223">
        <v>95</v>
      </c>
      <c r="B379" s="209" t="s">
        <v>1183</v>
      </c>
      <c r="C379" s="210" t="s">
        <v>234</v>
      </c>
      <c r="D379" s="210" t="s">
        <v>1167</v>
      </c>
      <c r="E379" s="210" t="s">
        <v>700</v>
      </c>
      <c r="F379" s="224">
        <v>10</v>
      </c>
      <c r="G379" s="212">
        <v>39</v>
      </c>
      <c r="H379" s="218">
        <v>0</v>
      </c>
      <c r="I379" s="224">
        <v>0</v>
      </c>
      <c r="J379" s="215">
        <v>35</v>
      </c>
      <c r="K379" s="218">
        <v>0</v>
      </c>
      <c r="L379" s="224">
        <v>0</v>
      </c>
      <c r="M379" s="215">
        <v>33</v>
      </c>
      <c r="N379" s="218">
        <v>0</v>
      </c>
      <c r="O379" s="224">
        <v>0</v>
      </c>
      <c r="P379" s="215">
        <v>24</v>
      </c>
      <c r="Q379" s="218">
        <v>0</v>
      </c>
      <c r="R379" s="224">
        <v>0</v>
      </c>
      <c r="S379" s="215">
        <v>15</v>
      </c>
      <c r="T379" s="218">
        <v>0</v>
      </c>
      <c r="U379" s="224">
        <v>0</v>
      </c>
      <c r="V379" s="215">
        <v>15</v>
      </c>
      <c r="W379" s="218">
        <v>0</v>
      </c>
      <c r="X379" s="224">
        <v>0</v>
      </c>
      <c r="Y379" s="215">
        <v>17</v>
      </c>
      <c r="Z379" s="218">
        <v>0</v>
      </c>
      <c r="AA379" s="224">
        <v>0</v>
      </c>
      <c r="AB379" s="215">
        <v>23</v>
      </c>
      <c r="AC379" s="218">
        <v>0</v>
      </c>
      <c r="AD379" s="224">
        <v>0</v>
      </c>
      <c r="AE379" s="215">
        <v>19</v>
      </c>
      <c r="AF379" s="218">
        <v>0</v>
      </c>
      <c r="AG379" s="224">
        <v>0</v>
      </c>
      <c r="AH379" s="215">
        <v>13</v>
      </c>
      <c r="AI379" s="218">
        <v>0</v>
      </c>
      <c r="AJ379" s="224">
        <v>0</v>
      </c>
      <c r="AK379" s="215">
        <v>20</v>
      </c>
      <c r="AL379" s="218">
        <v>0</v>
      </c>
      <c r="AM379" s="224">
        <v>0</v>
      </c>
      <c r="AN379" s="215">
        <v>35</v>
      </c>
      <c r="AO379" s="218">
        <v>0</v>
      </c>
      <c r="AP379" s="225">
        <v>0</v>
      </c>
      <c r="AQ379" s="220">
        <f t="shared" si="59"/>
        <v>288</v>
      </c>
      <c r="AR379" s="221">
        <f t="shared" si="60"/>
        <v>0</v>
      </c>
      <c r="AS379" s="222">
        <f t="shared" si="61"/>
        <v>0</v>
      </c>
      <c r="AT379" s="46">
        <f t="shared" si="62"/>
        <v>288</v>
      </c>
      <c r="AU379" s="369">
        <f t="shared" si="57"/>
        <v>288</v>
      </c>
      <c r="AV379" s="370">
        <f t="shared" si="58"/>
        <v>0</v>
      </c>
    </row>
    <row r="380" spans="1:48" s="47" customFormat="1" ht="17.100000000000001" customHeight="1" x14ac:dyDescent="0.4">
      <c r="A380" s="208">
        <v>96</v>
      </c>
      <c r="B380" s="226" t="s">
        <v>821</v>
      </c>
      <c r="C380" s="227" t="s">
        <v>332</v>
      </c>
      <c r="D380" s="227" t="s">
        <v>1175</v>
      </c>
      <c r="E380" s="227" t="s">
        <v>703</v>
      </c>
      <c r="F380" s="228">
        <v>15</v>
      </c>
      <c r="G380" s="229">
        <v>62</v>
      </c>
      <c r="H380" s="230">
        <v>0</v>
      </c>
      <c r="I380" s="228">
        <v>0</v>
      </c>
      <c r="J380" s="231">
        <v>64</v>
      </c>
      <c r="K380" s="230">
        <v>0</v>
      </c>
      <c r="L380" s="228">
        <v>0</v>
      </c>
      <c r="M380" s="231">
        <v>58</v>
      </c>
      <c r="N380" s="230">
        <v>0</v>
      </c>
      <c r="O380" s="228">
        <v>0</v>
      </c>
      <c r="P380" s="231">
        <v>49</v>
      </c>
      <c r="Q380" s="230">
        <v>0</v>
      </c>
      <c r="R380" s="228">
        <v>0</v>
      </c>
      <c r="S380" s="231">
        <v>35</v>
      </c>
      <c r="T380" s="230">
        <v>0</v>
      </c>
      <c r="U380" s="228">
        <v>0</v>
      </c>
      <c r="V380" s="231">
        <v>36</v>
      </c>
      <c r="W380" s="230">
        <v>0</v>
      </c>
      <c r="X380" s="228">
        <v>0</v>
      </c>
      <c r="Y380" s="231">
        <v>38</v>
      </c>
      <c r="Z380" s="230">
        <v>0</v>
      </c>
      <c r="AA380" s="228">
        <v>0</v>
      </c>
      <c r="AB380" s="231">
        <v>42</v>
      </c>
      <c r="AC380" s="230">
        <v>0</v>
      </c>
      <c r="AD380" s="228">
        <v>0</v>
      </c>
      <c r="AE380" s="231">
        <v>41</v>
      </c>
      <c r="AF380" s="230">
        <v>0</v>
      </c>
      <c r="AG380" s="228">
        <v>0</v>
      </c>
      <c r="AH380" s="231">
        <v>37</v>
      </c>
      <c r="AI380" s="230">
        <v>0</v>
      </c>
      <c r="AJ380" s="228">
        <v>0</v>
      </c>
      <c r="AK380" s="231">
        <v>40</v>
      </c>
      <c r="AL380" s="230">
        <v>0</v>
      </c>
      <c r="AM380" s="228">
        <v>0</v>
      </c>
      <c r="AN380" s="231">
        <v>56</v>
      </c>
      <c r="AO380" s="230">
        <v>0</v>
      </c>
      <c r="AP380" s="228">
        <v>0</v>
      </c>
      <c r="AQ380" s="232">
        <f t="shared" si="59"/>
        <v>558</v>
      </c>
      <c r="AR380" s="233">
        <f t="shared" si="60"/>
        <v>0</v>
      </c>
      <c r="AS380" s="234">
        <f t="shared" si="61"/>
        <v>0</v>
      </c>
      <c r="AT380" s="46">
        <f t="shared" si="62"/>
        <v>558</v>
      </c>
      <c r="AU380" s="369">
        <f t="shared" si="57"/>
        <v>558</v>
      </c>
      <c r="AV380" s="370">
        <f t="shared" si="58"/>
        <v>0</v>
      </c>
    </row>
    <row r="381" spans="1:48" ht="17.100000000000001" customHeight="1" x14ac:dyDescent="0.4">
      <c r="A381" s="223">
        <v>97</v>
      </c>
      <c r="B381" s="209" t="s">
        <v>1060</v>
      </c>
      <c r="C381" s="210" t="s">
        <v>333</v>
      </c>
      <c r="D381" s="210" t="s">
        <v>1157</v>
      </c>
      <c r="E381" s="210" t="s">
        <v>703</v>
      </c>
      <c r="F381" s="224">
        <v>15</v>
      </c>
      <c r="G381" s="212">
        <v>13</v>
      </c>
      <c r="H381" s="218">
        <v>0</v>
      </c>
      <c r="I381" s="224">
        <v>0</v>
      </c>
      <c r="J381" s="215">
        <v>13</v>
      </c>
      <c r="K381" s="218">
        <v>0</v>
      </c>
      <c r="L381" s="224">
        <v>0</v>
      </c>
      <c r="M381" s="215">
        <v>12</v>
      </c>
      <c r="N381" s="218">
        <v>0</v>
      </c>
      <c r="O381" s="224">
        <v>0</v>
      </c>
      <c r="P381" s="215">
        <v>13</v>
      </c>
      <c r="Q381" s="218">
        <v>0</v>
      </c>
      <c r="R381" s="224">
        <v>0</v>
      </c>
      <c r="S381" s="215">
        <v>12</v>
      </c>
      <c r="T381" s="218">
        <v>0</v>
      </c>
      <c r="U381" s="224">
        <v>0</v>
      </c>
      <c r="V381" s="215">
        <v>13</v>
      </c>
      <c r="W381" s="218">
        <v>0</v>
      </c>
      <c r="X381" s="224">
        <v>0</v>
      </c>
      <c r="Y381" s="215">
        <v>14</v>
      </c>
      <c r="Z381" s="218">
        <v>0</v>
      </c>
      <c r="AA381" s="224">
        <v>0</v>
      </c>
      <c r="AB381" s="215">
        <v>16</v>
      </c>
      <c r="AC381" s="218">
        <v>0</v>
      </c>
      <c r="AD381" s="224">
        <v>0</v>
      </c>
      <c r="AE381" s="215">
        <v>15</v>
      </c>
      <c r="AF381" s="218">
        <v>0</v>
      </c>
      <c r="AG381" s="224">
        <v>0</v>
      </c>
      <c r="AH381" s="215">
        <v>14</v>
      </c>
      <c r="AI381" s="218">
        <v>0</v>
      </c>
      <c r="AJ381" s="224">
        <v>0</v>
      </c>
      <c r="AK381" s="215">
        <v>14</v>
      </c>
      <c r="AL381" s="218">
        <v>0</v>
      </c>
      <c r="AM381" s="224">
        <v>0</v>
      </c>
      <c r="AN381" s="215">
        <v>14</v>
      </c>
      <c r="AO381" s="218">
        <v>0</v>
      </c>
      <c r="AP381" s="225">
        <v>0</v>
      </c>
      <c r="AQ381" s="220">
        <f t="shared" si="59"/>
        <v>163</v>
      </c>
      <c r="AR381" s="221">
        <f t="shared" si="60"/>
        <v>0</v>
      </c>
      <c r="AS381" s="222">
        <f t="shared" si="61"/>
        <v>0</v>
      </c>
      <c r="AT381" s="46">
        <f t="shared" si="62"/>
        <v>163</v>
      </c>
      <c r="AU381" s="369">
        <f t="shared" si="57"/>
        <v>163</v>
      </c>
      <c r="AV381" s="370">
        <f t="shared" si="58"/>
        <v>0</v>
      </c>
    </row>
    <row r="382" spans="1:48" s="47" customFormat="1" ht="17.100000000000001" customHeight="1" x14ac:dyDescent="0.4">
      <c r="A382" s="208">
        <v>98</v>
      </c>
      <c r="B382" s="226" t="s">
        <v>822</v>
      </c>
      <c r="C382" s="227" t="s">
        <v>334</v>
      </c>
      <c r="D382" s="227" t="s">
        <v>1176</v>
      </c>
      <c r="E382" s="227" t="s">
        <v>703</v>
      </c>
      <c r="F382" s="228">
        <v>15</v>
      </c>
      <c r="G382" s="229">
        <v>41</v>
      </c>
      <c r="H382" s="230">
        <v>0</v>
      </c>
      <c r="I382" s="228">
        <v>0</v>
      </c>
      <c r="J382" s="231">
        <v>46</v>
      </c>
      <c r="K382" s="230">
        <v>0</v>
      </c>
      <c r="L382" s="228">
        <v>0</v>
      </c>
      <c r="M382" s="231">
        <v>40</v>
      </c>
      <c r="N382" s="230">
        <v>0</v>
      </c>
      <c r="O382" s="228">
        <v>0</v>
      </c>
      <c r="P382" s="231">
        <v>36</v>
      </c>
      <c r="Q382" s="230">
        <v>0</v>
      </c>
      <c r="R382" s="228">
        <v>0</v>
      </c>
      <c r="S382" s="231">
        <v>9</v>
      </c>
      <c r="T382" s="230">
        <v>0</v>
      </c>
      <c r="U382" s="228">
        <v>0</v>
      </c>
      <c r="V382" s="231">
        <v>8</v>
      </c>
      <c r="W382" s="230">
        <v>0</v>
      </c>
      <c r="X382" s="228">
        <v>0</v>
      </c>
      <c r="Y382" s="231">
        <v>7</v>
      </c>
      <c r="Z382" s="230">
        <v>0</v>
      </c>
      <c r="AA382" s="228">
        <v>0</v>
      </c>
      <c r="AB382" s="231">
        <v>10</v>
      </c>
      <c r="AC382" s="230">
        <v>0</v>
      </c>
      <c r="AD382" s="228">
        <v>0</v>
      </c>
      <c r="AE382" s="231">
        <v>10</v>
      </c>
      <c r="AF382" s="230">
        <v>0</v>
      </c>
      <c r="AG382" s="228">
        <v>0</v>
      </c>
      <c r="AH382" s="231">
        <v>8</v>
      </c>
      <c r="AI382" s="230">
        <v>0</v>
      </c>
      <c r="AJ382" s="228">
        <v>0</v>
      </c>
      <c r="AK382" s="231">
        <v>9</v>
      </c>
      <c r="AL382" s="230">
        <v>0</v>
      </c>
      <c r="AM382" s="228">
        <v>0</v>
      </c>
      <c r="AN382" s="231">
        <v>27</v>
      </c>
      <c r="AO382" s="230">
        <v>0</v>
      </c>
      <c r="AP382" s="228">
        <v>0</v>
      </c>
      <c r="AQ382" s="232">
        <f t="shared" si="59"/>
        <v>251</v>
      </c>
      <c r="AR382" s="233">
        <f t="shared" si="60"/>
        <v>0</v>
      </c>
      <c r="AS382" s="234">
        <f t="shared" si="61"/>
        <v>0</v>
      </c>
      <c r="AT382" s="46">
        <f t="shared" si="62"/>
        <v>251</v>
      </c>
      <c r="AU382" s="369">
        <f t="shared" si="57"/>
        <v>251</v>
      </c>
      <c r="AV382" s="370">
        <f t="shared" si="58"/>
        <v>0</v>
      </c>
    </row>
    <row r="383" spans="1:48" ht="17.100000000000001" customHeight="1" x14ac:dyDescent="0.4">
      <c r="A383" s="223">
        <v>99</v>
      </c>
      <c r="B383" s="209" t="s">
        <v>1061</v>
      </c>
      <c r="C383" s="210" t="s">
        <v>335</v>
      </c>
      <c r="D383" s="210" t="s">
        <v>1158</v>
      </c>
      <c r="E383" s="210" t="s">
        <v>700</v>
      </c>
      <c r="F383" s="224">
        <v>10</v>
      </c>
      <c r="G383" s="212">
        <v>16</v>
      </c>
      <c r="H383" s="218">
        <v>0</v>
      </c>
      <c r="I383" s="224">
        <v>0</v>
      </c>
      <c r="J383" s="215">
        <v>16</v>
      </c>
      <c r="K383" s="218">
        <v>0</v>
      </c>
      <c r="L383" s="224">
        <v>0</v>
      </c>
      <c r="M383" s="215">
        <v>15</v>
      </c>
      <c r="N383" s="218">
        <v>0</v>
      </c>
      <c r="O383" s="224">
        <v>0</v>
      </c>
      <c r="P383" s="215">
        <v>16</v>
      </c>
      <c r="Q383" s="218">
        <v>0</v>
      </c>
      <c r="R383" s="224">
        <v>0</v>
      </c>
      <c r="S383" s="215">
        <v>16</v>
      </c>
      <c r="T383" s="218">
        <v>0</v>
      </c>
      <c r="U383" s="224">
        <v>0</v>
      </c>
      <c r="V383" s="215">
        <v>16</v>
      </c>
      <c r="W383" s="218">
        <v>0</v>
      </c>
      <c r="X383" s="224">
        <v>0</v>
      </c>
      <c r="Y383" s="215">
        <v>16</v>
      </c>
      <c r="Z383" s="218">
        <v>0</v>
      </c>
      <c r="AA383" s="224">
        <v>0</v>
      </c>
      <c r="AB383" s="215">
        <v>16</v>
      </c>
      <c r="AC383" s="218">
        <v>0</v>
      </c>
      <c r="AD383" s="224">
        <v>0</v>
      </c>
      <c r="AE383" s="215">
        <v>16</v>
      </c>
      <c r="AF383" s="218">
        <v>0</v>
      </c>
      <c r="AG383" s="224">
        <v>0</v>
      </c>
      <c r="AH383" s="215">
        <v>16</v>
      </c>
      <c r="AI383" s="218">
        <v>0</v>
      </c>
      <c r="AJ383" s="224">
        <v>0</v>
      </c>
      <c r="AK383" s="215">
        <v>16</v>
      </c>
      <c r="AL383" s="218">
        <v>0</v>
      </c>
      <c r="AM383" s="224">
        <v>0</v>
      </c>
      <c r="AN383" s="215">
        <v>16</v>
      </c>
      <c r="AO383" s="218">
        <v>0</v>
      </c>
      <c r="AP383" s="225">
        <v>0</v>
      </c>
      <c r="AQ383" s="220">
        <f t="shared" si="59"/>
        <v>191</v>
      </c>
      <c r="AR383" s="221">
        <f t="shared" si="60"/>
        <v>0</v>
      </c>
      <c r="AS383" s="222">
        <f t="shared" si="61"/>
        <v>0</v>
      </c>
      <c r="AT383" s="46">
        <f t="shared" si="62"/>
        <v>191</v>
      </c>
      <c r="AU383" s="369">
        <f t="shared" si="57"/>
        <v>191</v>
      </c>
      <c r="AV383" s="370">
        <f t="shared" si="58"/>
        <v>0</v>
      </c>
    </row>
    <row r="384" spans="1:48" s="47" customFormat="1" ht="17.100000000000001" customHeight="1" x14ac:dyDescent="0.4">
      <c r="A384" s="208">
        <v>100</v>
      </c>
      <c r="B384" s="226" t="s">
        <v>823</v>
      </c>
      <c r="C384" s="227" t="s">
        <v>336</v>
      </c>
      <c r="D384" s="227" t="s">
        <v>1177</v>
      </c>
      <c r="E384" s="227" t="s">
        <v>703</v>
      </c>
      <c r="F384" s="228">
        <v>15</v>
      </c>
      <c r="G384" s="229">
        <v>33</v>
      </c>
      <c r="H384" s="230">
        <v>0</v>
      </c>
      <c r="I384" s="228">
        <v>0</v>
      </c>
      <c r="J384" s="231">
        <v>42</v>
      </c>
      <c r="K384" s="230">
        <v>0</v>
      </c>
      <c r="L384" s="228">
        <v>0</v>
      </c>
      <c r="M384" s="231">
        <v>37</v>
      </c>
      <c r="N384" s="230">
        <v>0</v>
      </c>
      <c r="O384" s="228">
        <v>0</v>
      </c>
      <c r="P384" s="231">
        <v>30</v>
      </c>
      <c r="Q384" s="230">
        <v>0</v>
      </c>
      <c r="R384" s="228">
        <v>0</v>
      </c>
      <c r="S384" s="231">
        <v>10</v>
      </c>
      <c r="T384" s="230">
        <v>0</v>
      </c>
      <c r="U384" s="228">
        <v>0</v>
      </c>
      <c r="V384" s="231">
        <v>9</v>
      </c>
      <c r="W384" s="230">
        <v>0</v>
      </c>
      <c r="X384" s="228">
        <v>0</v>
      </c>
      <c r="Y384" s="231">
        <v>9</v>
      </c>
      <c r="Z384" s="230">
        <v>0</v>
      </c>
      <c r="AA384" s="228">
        <v>0</v>
      </c>
      <c r="AB384" s="231">
        <v>13</v>
      </c>
      <c r="AC384" s="230">
        <v>0</v>
      </c>
      <c r="AD384" s="228">
        <v>0</v>
      </c>
      <c r="AE384" s="231">
        <v>13</v>
      </c>
      <c r="AF384" s="230">
        <v>0</v>
      </c>
      <c r="AG384" s="228">
        <v>0</v>
      </c>
      <c r="AH384" s="231">
        <v>10</v>
      </c>
      <c r="AI384" s="230">
        <v>0</v>
      </c>
      <c r="AJ384" s="228">
        <v>0</v>
      </c>
      <c r="AK384" s="231">
        <v>11</v>
      </c>
      <c r="AL384" s="230">
        <v>0</v>
      </c>
      <c r="AM384" s="228">
        <v>0</v>
      </c>
      <c r="AN384" s="231">
        <v>20</v>
      </c>
      <c r="AO384" s="230">
        <v>0</v>
      </c>
      <c r="AP384" s="228">
        <v>0</v>
      </c>
      <c r="AQ384" s="232">
        <f t="shared" si="59"/>
        <v>237</v>
      </c>
      <c r="AR384" s="233">
        <f t="shared" si="60"/>
        <v>0</v>
      </c>
      <c r="AS384" s="234">
        <f t="shared" si="61"/>
        <v>0</v>
      </c>
      <c r="AT384" s="46">
        <f t="shared" si="62"/>
        <v>237</v>
      </c>
      <c r="AU384" s="369">
        <f t="shared" si="57"/>
        <v>237</v>
      </c>
      <c r="AV384" s="370">
        <f t="shared" si="58"/>
        <v>0</v>
      </c>
    </row>
    <row r="385" spans="1:48" ht="17.100000000000001" customHeight="1" x14ac:dyDescent="0.4">
      <c r="A385" s="223">
        <v>101</v>
      </c>
      <c r="B385" s="209" t="s">
        <v>1062</v>
      </c>
      <c r="C385" s="210" t="s">
        <v>696</v>
      </c>
      <c r="D385" s="210" t="s">
        <v>1159</v>
      </c>
      <c r="E385" s="210" t="s">
        <v>703</v>
      </c>
      <c r="F385" s="224">
        <v>15</v>
      </c>
      <c r="G385" s="212">
        <v>14</v>
      </c>
      <c r="H385" s="218">
        <v>0</v>
      </c>
      <c r="I385" s="224">
        <v>0</v>
      </c>
      <c r="J385" s="215">
        <v>14</v>
      </c>
      <c r="K385" s="218">
        <v>0</v>
      </c>
      <c r="L385" s="224">
        <v>0</v>
      </c>
      <c r="M385" s="215">
        <v>13</v>
      </c>
      <c r="N385" s="218">
        <v>0</v>
      </c>
      <c r="O385" s="224">
        <v>0</v>
      </c>
      <c r="P385" s="215">
        <v>14</v>
      </c>
      <c r="Q385" s="218">
        <v>0</v>
      </c>
      <c r="R385" s="224">
        <v>0</v>
      </c>
      <c r="S385" s="215">
        <v>14</v>
      </c>
      <c r="T385" s="218">
        <v>0</v>
      </c>
      <c r="U385" s="224">
        <v>0</v>
      </c>
      <c r="V385" s="215">
        <v>14</v>
      </c>
      <c r="W385" s="218">
        <v>0</v>
      </c>
      <c r="X385" s="224">
        <v>0</v>
      </c>
      <c r="Y385" s="215">
        <v>14</v>
      </c>
      <c r="Z385" s="218">
        <v>0</v>
      </c>
      <c r="AA385" s="224">
        <v>0</v>
      </c>
      <c r="AB385" s="215">
        <v>14</v>
      </c>
      <c r="AC385" s="218">
        <v>0</v>
      </c>
      <c r="AD385" s="224">
        <v>0</v>
      </c>
      <c r="AE385" s="215">
        <v>14</v>
      </c>
      <c r="AF385" s="218">
        <v>0</v>
      </c>
      <c r="AG385" s="224">
        <v>0</v>
      </c>
      <c r="AH385" s="215">
        <v>14</v>
      </c>
      <c r="AI385" s="218">
        <v>0</v>
      </c>
      <c r="AJ385" s="224">
        <v>0</v>
      </c>
      <c r="AK385" s="215">
        <v>14</v>
      </c>
      <c r="AL385" s="218">
        <v>0</v>
      </c>
      <c r="AM385" s="224">
        <v>0</v>
      </c>
      <c r="AN385" s="215">
        <v>14</v>
      </c>
      <c r="AO385" s="218">
        <v>0</v>
      </c>
      <c r="AP385" s="225">
        <v>0</v>
      </c>
      <c r="AQ385" s="220">
        <f t="shared" si="59"/>
        <v>167</v>
      </c>
      <c r="AR385" s="221">
        <f t="shared" si="60"/>
        <v>0</v>
      </c>
      <c r="AS385" s="222">
        <f t="shared" si="61"/>
        <v>0</v>
      </c>
      <c r="AT385" s="46">
        <f t="shared" si="62"/>
        <v>167</v>
      </c>
      <c r="AU385" s="369">
        <f t="shared" si="57"/>
        <v>167</v>
      </c>
      <c r="AV385" s="370">
        <f t="shared" si="58"/>
        <v>0</v>
      </c>
    </row>
    <row r="386" spans="1:48" s="47" customFormat="1" ht="17.100000000000001" customHeight="1" x14ac:dyDescent="0.4">
      <c r="A386" s="208">
        <v>102</v>
      </c>
      <c r="B386" s="226" t="s">
        <v>824</v>
      </c>
      <c r="C386" s="227" t="s">
        <v>53</v>
      </c>
      <c r="D386" s="227" t="s">
        <v>1178</v>
      </c>
      <c r="E386" s="227" t="s">
        <v>700</v>
      </c>
      <c r="F386" s="228">
        <v>10</v>
      </c>
      <c r="G386" s="229">
        <v>32</v>
      </c>
      <c r="H386" s="230">
        <v>0</v>
      </c>
      <c r="I386" s="228">
        <v>0</v>
      </c>
      <c r="J386" s="231">
        <v>31</v>
      </c>
      <c r="K386" s="230">
        <v>0</v>
      </c>
      <c r="L386" s="228">
        <v>0</v>
      </c>
      <c r="M386" s="231">
        <v>31</v>
      </c>
      <c r="N386" s="230">
        <v>0</v>
      </c>
      <c r="O386" s="228">
        <v>0</v>
      </c>
      <c r="P386" s="231">
        <v>31</v>
      </c>
      <c r="Q386" s="230">
        <v>0</v>
      </c>
      <c r="R386" s="228">
        <v>0</v>
      </c>
      <c r="S386" s="231">
        <v>34</v>
      </c>
      <c r="T386" s="230">
        <v>0</v>
      </c>
      <c r="U386" s="228">
        <v>0</v>
      </c>
      <c r="V386" s="231">
        <v>36</v>
      </c>
      <c r="W386" s="230">
        <v>0</v>
      </c>
      <c r="X386" s="228">
        <v>0</v>
      </c>
      <c r="Y386" s="231">
        <v>40</v>
      </c>
      <c r="Z386" s="230">
        <v>0</v>
      </c>
      <c r="AA386" s="228">
        <v>0</v>
      </c>
      <c r="AB386" s="231">
        <v>44</v>
      </c>
      <c r="AC386" s="230">
        <v>0</v>
      </c>
      <c r="AD386" s="228">
        <v>0</v>
      </c>
      <c r="AE386" s="231">
        <v>46</v>
      </c>
      <c r="AF386" s="230">
        <v>0</v>
      </c>
      <c r="AG386" s="228">
        <v>0</v>
      </c>
      <c r="AH386" s="231">
        <v>45</v>
      </c>
      <c r="AI386" s="230">
        <v>0</v>
      </c>
      <c r="AJ386" s="228">
        <v>0</v>
      </c>
      <c r="AK386" s="231">
        <v>43</v>
      </c>
      <c r="AL386" s="230">
        <v>0</v>
      </c>
      <c r="AM386" s="228">
        <v>0</v>
      </c>
      <c r="AN386" s="231">
        <v>34</v>
      </c>
      <c r="AO386" s="230">
        <v>0</v>
      </c>
      <c r="AP386" s="228">
        <v>0</v>
      </c>
      <c r="AQ386" s="232">
        <f t="shared" si="59"/>
        <v>447</v>
      </c>
      <c r="AR386" s="233">
        <f t="shared" si="60"/>
        <v>0</v>
      </c>
      <c r="AS386" s="234">
        <f t="shared" si="61"/>
        <v>0</v>
      </c>
      <c r="AT386" s="46">
        <f t="shared" si="62"/>
        <v>447</v>
      </c>
      <c r="AU386" s="369">
        <f t="shared" si="57"/>
        <v>447</v>
      </c>
      <c r="AV386" s="370">
        <f t="shared" si="58"/>
        <v>0</v>
      </c>
    </row>
    <row r="387" spans="1:48" ht="17.100000000000001" customHeight="1" x14ac:dyDescent="0.4">
      <c r="A387" s="223">
        <v>103</v>
      </c>
      <c r="B387" s="209" t="s">
        <v>1063</v>
      </c>
      <c r="C387" s="210" t="s">
        <v>54</v>
      </c>
      <c r="D387" s="210" t="s">
        <v>1160</v>
      </c>
      <c r="E387" s="210" t="s">
        <v>703</v>
      </c>
      <c r="F387" s="224">
        <v>15</v>
      </c>
      <c r="G387" s="212">
        <v>9</v>
      </c>
      <c r="H387" s="218">
        <v>0</v>
      </c>
      <c r="I387" s="224">
        <v>0</v>
      </c>
      <c r="J387" s="215">
        <v>9</v>
      </c>
      <c r="K387" s="218">
        <v>0</v>
      </c>
      <c r="L387" s="224">
        <v>0</v>
      </c>
      <c r="M387" s="215">
        <v>9</v>
      </c>
      <c r="N387" s="218">
        <v>0</v>
      </c>
      <c r="O387" s="224">
        <v>0</v>
      </c>
      <c r="P387" s="215">
        <v>9</v>
      </c>
      <c r="Q387" s="218">
        <v>0</v>
      </c>
      <c r="R387" s="224">
        <v>0</v>
      </c>
      <c r="S387" s="215">
        <v>9</v>
      </c>
      <c r="T387" s="218">
        <v>0</v>
      </c>
      <c r="U387" s="224">
        <v>0</v>
      </c>
      <c r="V387" s="215">
        <v>9</v>
      </c>
      <c r="W387" s="218">
        <v>0</v>
      </c>
      <c r="X387" s="224">
        <v>0</v>
      </c>
      <c r="Y387" s="215">
        <v>13</v>
      </c>
      <c r="Z387" s="218">
        <v>0</v>
      </c>
      <c r="AA387" s="224">
        <v>0</v>
      </c>
      <c r="AB387" s="215">
        <v>22</v>
      </c>
      <c r="AC387" s="218">
        <v>0</v>
      </c>
      <c r="AD387" s="224">
        <v>0</v>
      </c>
      <c r="AE387" s="215">
        <v>17</v>
      </c>
      <c r="AF387" s="218">
        <v>0</v>
      </c>
      <c r="AG387" s="224">
        <v>0</v>
      </c>
      <c r="AH387" s="215">
        <v>10</v>
      </c>
      <c r="AI387" s="218">
        <v>0</v>
      </c>
      <c r="AJ387" s="224">
        <v>0</v>
      </c>
      <c r="AK387" s="215">
        <v>11</v>
      </c>
      <c r="AL387" s="218">
        <v>0</v>
      </c>
      <c r="AM387" s="224">
        <v>0</v>
      </c>
      <c r="AN387" s="215">
        <v>10</v>
      </c>
      <c r="AO387" s="218">
        <v>0</v>
      </c>
      <c r="AP387" s="225">
        <v>0</v>
      </c>
      <c r="AQ387" s="220">
        <f t="shared" si="59"/>
        <v>137</v>
      </c>
      <c r="AR387" s="221">
        <f t="shared" si="60"/>
        <v>0</v>
      </c>
      <c r="AS387" s="222">
        <f t="shared" si="61"/>
        <v>0</v>
      </c>
      <c r="AT387" s="46">
        <f t="shared" si="62"/>
        <v>137</v>
      </c>
      <c r="AU387" s="369">
        <f t="shared" si="57"/>
        <v>137</v>
      </c>
      <c r="AV387" s="370">
        <f t="shared" si="58"/>
        <v>0</v>
      </c>
    </row>
    <row r="388" spans="1:48" s="47" customFormat="1" ht="17.100000000000001" customHeight="1" x14ac:dyDescent="0.4">
      <c r="A388" s="208">
        <v>104</v>
      </c>
      <c r="B388" s="226" t="s">
        <v>825</v>
      </c>
      <c r="C388" s="227" t="s">
        <v>337</v>
      </c>
      <c r="D388" s="227" t="s">
        <v>1179</v>
      </c>
      <c r="E388" s="227" t="s">
        <v>703</v>
      </c>
      <c r="F388" s="228">
        <v>15</v>
      </c>
      <c r="G388" s="229">
        <v>42</v>
      </c>
      <c r="H388" s="230">
        <v>0</v>
      </c>
      <c r="I388" s="228">
        <v>0</v>
      </c>
      <c r="J388" s="231">
        <v>42</v>
      </c>
      <c r="K388" s="230">
        <v>0</v>
      </c>
      <c r="L388" s="228">
        <v>0</v>
      </c>
      <c r="M388" s="231">
        <v>40</v>
      </c>
      <c r="N388" s="230">
        <v>0</v>
      </c>
      <c r="O388" s="228">
        <v>0</v>
      </c>
      <c r="P388" s="231">
        <v>42</v>
      </c>
      <c r="Q388" s="230">
        <v>0</v>
      </c>
      <c r="R388" s="228">
        <v>0</v>
      </c>
      <c r="S388" s="231">
        <v>40</v>
      </c>
      <c r="T388" s="230">
        <v>0</v>
      </c>
      <c r="U388" s="228">
        <v>0</v>
      </c>
      <c r="V388" s="231">
        <v>42</v>
      </c>
      <c r="W388" s="230">
        <v>0</v>
      </c>
      <c r="X388" s="228">
        <v>0</v>
      </c>
      <c r="Y388" s="231">
        <v>41</v>
      </c>
      <c r="Z388" s="230">
        <v>0</v>
      </c>
      <c r="AA388" s="228">
        <v>0</v>
      </c>
      <c r="AB388" s="231">
        <v>42</v>
      </c>
      <c r="AC388" s="230">
        <v>0</v>
      </c>
      <c r="AD388" s="228">
        <v>0</v>
      </c>
      <c r="AE388" s="231">
        <v>42</v>
      </c>
      <c r="AF388" s="230">
        <v>0</v>
      </c>
      <c r="AG388" s="228">
        <v>0</v>
      </c>
      <c r="AH388" s="231">
        <v>40</v>
      </c>
      <c r="AI388" s="230">
        <v>0</v>
      </c>
      <c r="AJ388" s="228">
        <v>0</v>
      </c>
      <c r="AK388" s="231">
        <v>42</v>
      </c>
      <c r="AL388" s="230">
        <v>0</v>
      </c>
      <c r="AM388" s="228">
        <v>0</v>
      </c>
      <c r="AN388" s="231">
        <v>41</v>
      </c>
      <c r="AO388" s="230">
        <v>0</v>
      </c>
      <c r="AP388" s="228">
        <v>0</v>
      </c>
      <c r="AQ388" s="232">
        <f t="shared" si="59"/>
        <v>496</v>
      </c>
      <c r="AR388" s="233">
        <f t="shared" si="60"/>
        <v>0</v>
      </c>
      <c r="AS388" s="234">
        <f t="shared" si="61"/>
        <v>0</v>
      </c>
      <c r="AT388" s="46">
        <f t="shared" si="62"/>
        <v>496</v>
      </c>
      <c r="AU388" s="369">
        <f t="shared" si="57"/>
        <v>496</v>
      </c>
      <c r="AV388" s="370">
        <f t="shared" si="58"/>
        <v>0</v>
      </c>
    </row>
    <row r="389" spans="1:48" ht="17.100000000000001" customHeight="1" x14ac:dyDescent="0.4">
      <c r="A389" s="223">
        <v>105</v>
      </c>
      <c r="B389" s="209" t="s">
        <v>1064</v>
      </c>
      <c r="C389" s="210" t="s">
        <v>338</v>
      </c>
      <c r="D389" s="210" t="s">
        <v>1161</v>
      </c>
      <c r="E389" s="210" t="s">
        <v>703</v>
      </c>
      <c r="F389" s="224">
        <v>15</v>
      </c>
      <c r="G389" s="212">
        <v>47</v>
      </c>
      <c r="H389" s="218">
        <v>0</v>
      </c>
      <c r="I389" s="224">
        <v>0</v>
      </c>
      <c r="J389" s="215">
        <v>45</v>
      </c>
      <c r="K389" s="218">
        <v>0</v>
      </c>
      <c r="L389" s="224">
        <v>0</v>
      </c>
      <c r="M389" s="215">
        <v>43</v>
      </c>
      <c r="N389" s="218">
        <v>0</v>
      </c>
      <c r="O389" s="224">
        <v>0</v>
      </c>
      <c r="P389" s="215">
        <v>21</v>
      </c>
      <c r="Q389" s="218">
        <v>0</v>
      </c>
      <c r="R389" s="224">
        <v>0</v>
      </c>
      <c r="S389" s="215">
        <v>12</v>
      </c>
      <c r="T389" s="218">
        <v>0</v>
      </c>
      <c r="U389" s="224">
        <v>0</v>
      </c>
      <c r="V389" s="215">
        <v>12</v>
      </c>
      <c r="W389" s="218">
        <v>0</v>
      </c>
      <c r="X389" s="224">
        <v>0</v>
      </c>
      <c r="Y389" s="215">
        <v>12</v>
      </c>
      <c r="Z389" s="218">
        <v>0</v>
      </c>
      <c r="AA389" s="224">
        <v>0</v>
      </c>
      <c r="AB389" s="215">
        <v>12</v>
      </c>
      <c r="AC389" s="218">
        <v>0</v>
      </c>
      <c r="AD389" s="224">
        <v>0</v>
      </c>
      <c r="AE389" s="215">
        <v>12</v>
      </c>
      <c r="AF389" s="218">
        <v>0</v>
      </c>
      <c r="AG389" s="224">
        <v>0</v>
      </c>
      <c r="AH389" s="215">
        <v>13</v>
      </c>
      <c r="AI389" s="218">
        <v>0</v>
      </c>
      <c r="AJ389" s="224">
        <v>0</v>
      </c>
      <c r="AK389" s="215">
        <v>21</v>
      </c>
      <c r="AL389" s="218">
        <v>0</v>
      </c>
      <c r="AM389" s="224">
        <v>0</v>
      </c>
      <c r="AN389" s="215">
        <v>42</v>
      </c>
      <c r="AO389" s="218">
        <v>0</v>
      </c>
      <c r="AP389" s="225">
        <v>0</v>
      </c>
      <c r="AQ389" s="220">
        <f t="shared" si="59"/>
        <v>292</v>
      </c>
      <c r="AR389" s="221">
        <f t="shared" si="60"/>
        <v>0</v>
      </c>
      <c r="AS389" s="222">
        <f t="shared" si="61"/>
        <v>0</v>
      </c>
      <c r="AT389" s="46">
        <f t="shared" si="62"/>
        <v>292</v>
      </c>
      <c r="AU389" s="369">
        <f t="shared" si="57"/>
        <v>292</v>
      </c>
      <c r="AV389" s="370">
        <f t="shared" si="58"/>
        <v>0</v>
      </c>
    </row>
    <row r="390" spans="1:48" s="47" customFormat="1" ht="17.100000000000001" customHeight="1" x14ac:dyDescent="0.4">
      <c r="A390" s="208">
        <v>106</v>
      </c>
      <c r="B390" s="226" t="s">
        <v>1065</v>
      </c>
      <c r="C390" s="227" t="s">
        <v>339</v>
      </c>
      <c r="D390" s="227" t="s">
        <v>1162</v>
      </c>
      <c r="E390" s="227" t="s">
        <v>703</v>
      </c>
      <c r="F390" s="228">
        <v>15</v>
      </c>
      <c r="G390" s="229">
        <v>35</v>
      </c>
      <c r="H390" s="230">
        <v>0</v>
      </c>
      <c r="I390" s="228">
        <v>0</v>
      </c>
      <c r="J390" s="231">
        <v>31</v>
      </c>
      <c r="K390" s="230">
        <v>0</v>
      </c>
      <c r="L390" s="228">
        <v>0</v>
      </c>
      <c r="M390" s="231">
        <v>34</v>
      </c>
      <c r="N390" s="230">
        <v>0</v>
      </c>
      <c r="O390" s="228">
        <v>0</v>
      </c>
      <c r="P390" s="231">
        <v>37</v>
      </c>
      <c r="Q390" s="230">
        <v>0</v>
      </c>
      <c r="R390" s="228">
        <v>0</v>
      </c>
      <c r="S390" s="231">
        <v>40</v>
      </c>
      <c r="T390" s="230">
        <v>0</v>
      </c>
      <c r="U390" s="228">
        <v>0</v>
      </c>
      <c r="V390" s="231">
        <v>41</v>
      </c>
      <c r="W390" s="230">
        <v>0</v>
      </c>
      <c r="X390" s="228">
        <v>0</v>
      </c>
      <c r="Y390" s="231">
        <v>41</v>
      </c>
      <c r="Z390" s="230">
        <v>0</v>
      </c>
      <c r="AA390" s="228">
        <v>0</v>
      </c>
      <c r="AB390" s="231">
        <v>52</v>
      </c>
      <c r="AC390" s="230">
        <v>0</v>
      </c>
      <c r="AD390" s="228">
        <v>0</v>
      </c>
      <c r="AE390" s="231">
        <v>58</v>
      </c>
      <c r="AF390" s="230">
        <v>0</v>
      </c>
      <c r="AG390" s="228">
        <v>0</v>
      </c>
      <c r="AH390" s="231">
        <v>57</v>
      </c>
      <c r="AI390" s="230">
        <v>0</v>
      </c>
      <c r="AJ390" s="228">
        <v>0</v>
      </c>
      <c r="AK390" s="231">
        <v>60</v>
      </c>
      <c r="AL390" s="230">
        <v>0</v>
      </c>
      <c r="AM390" s="228">
        <v>0</v>
      </c>
      <c r="AN390" s="231">
        <v>57</v>
      </c>
      <c r="AO390" s="230">
        <v>0</v>
      </c>
      <c r="AP390" s="228">
        <v>0</v>
      </c>
      <c r="AQ390" s="232">
        <f t="shared" si="59"/>
        <v>543</v>
      </c>
      <c r="AR390" s="233">
        <f t="shared" si="60"/>
        <v>0</v>
      </c>
      <c r="AS390" s="234">
        <f t="shared" si="61"/>
        <v>0</v>
      </c>
      <c r="AT390" s="46">
        <f t="shared" si="62"/>
        <v>543</v>
      </c>
      <c r="AU390" s="369">
        <f t="shared" si="57"/>
        <v>543</v>
      </c>
      <c r="AV390" s="370">
        <f t="shared" si="58"/>
        <v>0</v>
      </c>
    </row>
    <row r="391" spans="1:48" ht="17.100000000000001" customHeight="1" x14ac:dyDescent="0.4">
      <c r="A391" s="223">
        <v>107</v>
      </c>
      <c r="B391" s="209" t="s">
        <v>1066</v>
      </c>
      <c r="C391" s="210" t="s">
        <v>52</v>
      </c>
      <c r="D391" s="210" t="s">
        <v>1163</v>
      </c>
      <c r="E391" s="210" t="s">
        <v>700</v>
      </c>
      <c r="F391" s="224">
        <v>10</v>
      </c>
      <c r="G391" s="212">
        <v>25</v>
      </c>
      <c r="H391" s="218">
        <v>0</v>
      </c>
      <c r="I391" s="224">
        <v>0</v>
      </c>
      <c r="J391" s="215">
        <v>26</v>
      </c>
      <c r="K391" s="218">
        <v>0</v>
      </c>
      <c r="L391" s="224">
        <v>0</v>
      </c>
      <c r="M391" s="215">
        <v>31</v>
      </c>
      <c r="N391" s="218">
        <v>0</v>
      </c>
      <c r="O391" s="224">
        <v>0</v>
      </c>
      <c r="P391" s="215">
        <v>36</v>
      </c>
      <c r="Q391" s="218">
        <v>0</v>
      </c>
      <c r="R391" s="224">
        <v>0</v>
      </c>
      <c r="S391" s="215">
        <v>45</v>
      </c>
      <c r="T391" s="218">
        <v>0</v>
      </c>
      <c r="U391" s="224">
        <v>0</v>
      </c>
      <c r="V391" s="215">
        <v>47</v>
      </c>
      <c r="W391" s="218">
        <v>0</v>
      </c>
      <c r="X391" s="224">
        <v>0</v>
      </c>
      <c r="Y391" s="215">
        <v>57</v>
      </c>
      <c r="Z391" s="218">
        <v>0</v>
      </c>
      <c r="AA391" s="224">
        <v>0</v>
      </c>
      <c r="AB391" s="215">
        <v>53</v>
      </c>
      <c r="AC391" s="218">
        <v>0</v>
      </c>
      <c r="AD391" s="224">
        <v>0</v>
      </c>
      <c r="AE391" s="215">
        <v>64</v>
      </c>
      <c r="AF391" s="218">
        <v>0</v>
      </c>
      <c r="AG391" s="224">
        <v>0</v>
      </c>
      <c r="AH391" s="215">
        <v>60</v>
      </c>
      <c r="AI391" s="218">
        <v>0</v>
      </c>
      <c r="AJ391" s="224">
        <v>0</v>
      </c>
      <c r="AK391" s="215">
        <v>54</v>
      </c>
      <c r="AL391" s="218">
        <v>0</v>
      </c>
      <c r="AM391" s="224">
        <v>0</v>
      </c>
      <c r="AN391" s="215">
        <v>32</v>
      </c>
      <c r="AO391" s="218">
        <v>0</v>
      </c>
      <c r="AP391" s="225">
        <v>0</v>
      </c>
      <c r="AQ391" s="220">
        <f t="shared" si="59"/>
        <v>530</v>
      </c>
      <c r="AR391" s="221">
        <f t="shared" si="60"/>
        <v>0</v>
      </c>
      <c r="AS391" s="222">
        <f t="shared" si="61"/>
        <v>0</v>
      </c>
      <c r="AT391" s="46">
        <f t="shared" si="62"/>
        <v>530</v>
      </c>
      <c r="AU391" s="369">
        <f t="shared" si="57"/>
        <v>530</v>
      </c>
      <c r="AV391" s="370">
        <f t="shared" si="58"/>
        <v>0</v>
      </c>
    </row>
    <row r="392" spans="1:48" s="47" customFormat="1" ht="17.100000000000001" customHeight="1" x14ac:dyDescent="0.4">
      <c r="A392" s="208">
        <v>108</v>
      </c>
      <c r="B392" s="226" t="s">
        <v>1069</v>
      </c>
      <c r="C392" s="227" t="s">
        <v>399</v>
      </c>
      <c r="D392" s="227" t="s">
        <v>545</v>
      </c>
      <c r="E392" s="227" t="s">
        <v>39</v>
      </c>
      <c r="F392" s="228">
        <v>10</v>
      </c>
      <c r="G392" s="229">
        <v>26</v>
      </c>
      <c r="H392" s="230">
        <v>0</v>
      </c>
      <c r="I392" s="228">
        <v>0</v>
      </c>
      <c r="J392" s="231">
        <v>29</v>
      </c>
      <c r="K392" s="230">
        <v>0</v>
      </c>
      <c r="L392" s="228">
        <v>0</v>
      </c>
      <c r="M392" s="231">
        <v>26</v>
      </c>
      <c r="N392" s="230">
        <v>0</v>
      </c>
      <c r="O392" s="228">
        <v>0</v>
      </c>
      <c r="P392" s="231">
        <v>25</v>
      </c>
      <c r="Q392" s="230">
        <v>0</v>
      </c>
      <c r="R392" s="228">
        <v>0</v>
      </c>
      <c r="S392" s="231">
        <v>19</v>
      </c>
      <c r="T392" s="230">
        <v>0</v>
      </c>
      <c r="U392" s="228">
        <v>0</v>
      </c>
      <c r="V392" s="231">
        <v>20</v>
      </c>
      <c r="W392" s="230">
        <v>0</v>
      </c>
      <c r="X392" s="228">
        <v>0</v>
      </c>
      <c r="Y392" s="231">
        <v>20</v>
      </c>
      <c r="Z392" s="230">
        <v>0</v>
      </c>
      <c r="AA392" s="228">
        <v>0</v>
      </c>
      <c r="AB392" s="231">
        <v>22</v>
      </c>
      <c r="AC392" s="230">
        <v>0</v>
      </c>
      <c r="AD392" s="228">
        <v>0</v>
      </c>
      <c r="AE392" s="231">
        <v>22</v>
      </c>
      <c r="AF392" s="230">
        <v>0</v>
      </c>
      <c r="AG392" s="228">
        <v>0</v>
      </c>
      <c r="AH392" s="231">
        <v>20</v>
      </c>
      <c r="AI392" s="230">
        <v>0</v>
      </c>
      <c r="AJ392" s="228">
        <v>0</v>
      </c>
      <c r="AK392" s="231">
        <v>18</v>
      </c>
      <c r="AL392" s="230">
        <v>0</v>
      </c>
      <c r="AM392" s="228">
        <v>0</v>
      </c>
      <c r="AN392" s="231">
        <v>20</v>
      </c>
      <c r="AO392" s="230">
        <v>0</v>
      </c>
      <c r="AP392" s="228">
        <v>0</v>
      </c>
      <c r="AQ392" s="232">
        <f t="shared" si="59"/>
        <v>267</v>
      </c>
      <c r="AR392" s="233">
        <f t="shared" si="60"/>
        <v>0</v>
      </c>
      <c r="AS392" s="234">
        <f t="shared" si="61"/>
        <v>0</v>
      </c>
      <c r="AT392" s="46">
        <f t="shared" si="62"/>
        <v>267</v>
      </c>
      <c r="AU392" s="369">
        <f t="shared" si="57"/>
        <v>267</v>
      </c>
      <c r="AV392" s="370">
        <f t="shared" si="58"/>
        <v>0</v>
      </c>
    </row>
    <row r="393" spans="1:48" ht="17.100000000000001" customHeight="1" x14ac:dyDescent="0.4">
      <c r="A393" s="223">
        <v>109</v>
      </c>
      <c r="B393" s="209" t="s">
        <v>1070</v>
      </c>
      <c r="C393" s="210" t="s">
        <v>400</v>
      </c>
      <c r="D393" s="210" t="s">
        <v>546</v>
      </c>
      <c r="E393" s="210" t="s">
        <v>39</v>
      </c>
      <c r="F393" s="224">
        <v>10</v>
      </c>
      <c r="G393" s="212">
        <v>16</v>
      </c>
      <c r="H393" s="218">
        <v>0</v>
      </c>
      <c r="I393" s="224">
        <v>0</v>
      </c>
      <c r="J393" s="215">
        <v>19</v>
      </c>
      <c r="K393" s="218">
        <v>0</v>
      </c>
      <c r="L393" s="224">
        <v>0</v>
      </c>
      <c r="M393" s="215">
        <v>16</v>
      </c>
      <c r="N393" s="218">
        <v>0</v>
      </c>
      <c r="O393" s="224">
        <v>0</v>
      </c>
      <c r="P393" s="215">
        <v>15</v>
      </c>
      <c r="Q393" s="218">
        <v>0</v>
      </c>
      <c r="R393" s="224">
        <v>0</v>
      </c>
      <c r="S393" s="215">
        <v>8</v>
      </c>
      <c r="T393" s="218">
        <v>0</v>
      </c>
      <c r="U393" s="224">
        <v>0</v>
      </c>
      <c r="V393" s="215">
        <v>9</v>
      </c>
      <c r="W393" s="218">
        <v>0</v>
      </c>
      <c r="X393" s="224">
        <v>0</v>
      </c>
      <c r="Y393" s="215">
        <v>10</v>
      </c>
      <c r="Z393" s="218">
        <v>0</v>
      </c>
      <c r="AA393" s="224">
        <v>0</v>
      </c>
      <c r="AB393" s="215">
        <v>12</v>
      </c>
      <c r="AC393" s="218">
        <v>0</v>
      </c>
      <c r="AD393" s="224">
        <v>0</v>
      </c>
      <c r="AE393" s="215">
        <v>12</v>
      </c>
      <c r="AF393" s="218">
        <v>0</v>
      </c>
      <c r="AG393" s="224">
        <v>0</v>
      </c>
      <c r="AH393" s="215">
        <v>10</v>
      </c>
      <c r="AI393" s="218">
        <v>0</v>
      </c>
      <c r="AJ393" s="224">
        <v>0</v>
      </c>
      <c r="AK393" s="215">
        <v>8</v>
      </c>
      <c r="AL393" s="218">
        <v>0</v>
      </c>
      <c r="AM393" s="224">
        <v>0</v>
      </c>
      <c r="AN393" s="215">
        <v>11</v>
      </c>
      <c r="AO393" s="218">
        <v>0</v>
      </c>
      <c r="AP393" s="225">
        <v>0</v>
      </c>
      <c r="AQ393" s="220">
        <f t="shared" si="59"/>
        <v>146</v>
      </c>
      <c r="AR393" s="221">
        <f t="shared" si="60"/>
        <v>0</v>
      </c>
      <c r="AS393" s="222">
        <f t="shared" si="61"/>
        <v>0</v>
      </c>
      <c r="AT393" s="46">
        <f t="shared" si="62"/>
        <v>146</v>
      </c>
      <c r="AU393" s="369">
        <f t="shared" si="57"/>
        <v>146</v>
      </c>
      <c r="AV393" s="370">
        <f t="shared" si="58"/>
        <v>0</v>
      </c>
    </row>
    <row r="394" spans="1:48" s="47" customFormat="1" ht="17.100000000000001" customHeight="1" x14ac:dyDescent="0.4">
      <c r="A394" s="208">
        <v>110</v>
      </c>
      <c r="B394" s="226" t="s">
        <v>1071</v>
      </c>
      <c r="C394" s="227" t="s">
        <v>401</v>
      </c>
      <c r="D394" s="227" t="s">
        <v>547</v>
      </c>
      <c r="E394" s="227" t="s">
        <v>39</v>
      </c>
      <c r="F394" s="228">
        <v>10</v>
      </c>
      <c r="G394" s="229">
        <v>25</v>
      </c>
      <c r="H394" s="230">
        <v>0</v>
      </c>
      <c r="I394" s="228">
        <v>0</v>
      </c>
      <c r="J394" s="231">
        <v>26</v>
      </c>
      <c r="K394" s="230">
        <v>0</v>
      </c>
      <c r="L394" s="228">
        <v>0</v>
      </c>
      <c r="M394" s="231">
        <v>24</v>
      </c>
      <c r="N394" s="230">
        <v>0</v>
      </c>
      <c r="O394" s="228">
        <v>0</v>
      </c>
      <c r="P394" s="231">
        <v>24</v>
      </c>
      <c r="Q394" s="230">
        <v>0</v>
      </c>
      <c r="R394" s="228">
        <v>0</v>
      </c>
      <c r="S394" s="231">
        <v>19</v>
      </c>
      <c r="T394" s="230">
        <v>0</v>
      </c>
      <c r="U394" s="228">
        <v>0</v>
      </c>
      <c r="V394" s="231">
        <v>20</v>
      </c>
      <c r="W394" s="230">
        <v>0</v>
      </c>
      <c r="X394" s="228">
        <v>0</v>
      </c>
      <c r="Y394" s="231">
        <v>21</v>
      </c>
      <c r="Z394" s="230">
        <v>0</v>
      </c>
      <c r="AA394" s="228">
        <v>0</v>
      </c>
      <c r="AB394" s="231">
        <v>23</v>
      </c>
      <c r="AC394" s="230">
        <v>0</v>
      </c>
      <c r="AD394" s="228">
        <v>0</v>
      </c>
      <c r="AE394" s="231">
        <v>23</v>
      </c>
      <c r="AF394" s="230">
        <v>0</v>
      </c>
      <c r="AG394" s="228">
        <v>0</v>
      </c>
      <c r="AH394" s="231">
        <v>21</v>
      </c>
      <c r="AI394" s="230">
        <v>0</v>
      </c>
      <c r="AJ394" s="228">
        <v>0</v>
      </c>
      <c r="AK394" s="231">
        <v>20</v>
      </c>
      <c r="AL394" s="230">
        <v>0</v>
      </c>
      <c r="AM394" s="228">
        <v>0</v>
      </c>
      <c r="AN394" s="231">
        <v>20</v>
      </c>
      <c r="AO394" s="230">
        <v>0</v>
      </c>
      <c r="AP394" s="228">
        <v>0</v>
      </c>
      <c r="AQ394" s="232">
        <f t="shared" ref="AQ394:AQ423" si="63">G394+J394+M394+P394+S394+V394+Y394+AB394+AE394+AH394+AK394+AN394</f>
        <v>266</v>
      </c>
      <c r="AR394" s="233">
        <f t="shared" ref="AR394:AR423" si="64">H394+K394+N394+Q394+T394+W394+Z394+AC394+AF394+AI394+AL394+AO394</f>
        <v>0</v>
      </c>
      <c r="AS394" s="234">
        <f t="shared" ref="AS394:AS423" si="65">I394+L394+O394+R394+U394+X394+AA394+AD394+AG394+AJ394+AM394+AP394</f>
        <v>0</v>
      </c>
      <c r="AT394" s="46">
        <f t="shared" ref="AT394:AT423" si="66">SUM(AQ394:AS394)</f>
        <v>266</v>
      </c>
      <c r="AU394" s="369">
        <f t="shared" si="57"/>
        <v>266</v>
      </c>
      <c r="AV394" s="370">
        <f t="shared" si="58"/>
        <v>0</v>
      </c>
    </row>
    <row r="395" spans="1:48" ht="17.100000000000001" customHeight="1" x14ac:dyDescent="0.4">
      <c r="A395" s="223">
        <v>111</v>
      </c>
      <c r="B395" s="209" t="s">
        <v>1072</v>
      </c>
      <c r="C395" s="210" t="s">
        <v>402</v>
      </c>
      <c r="D395" s="210" t="s">
        <v>548</v>
      </c>
      <c r="E395" s="210" t="s">
        <v>39</v>
      </c>
      <c r="F395" s="224">
        <v>10</v>
      </c>
      <c r="G395" s="212">
        <v>12</v>
      </c>
      <c r="H395" s="218">
        <v>0</v>
      </c>
      <c r="I395" s="224">
        <v>0</v>
      </c>
      <c r="J395" s="215">
        <v>14</v>
      </c>
      <c r="K395" s="218">
        <v>0</v>
      </c>
      <c r="L395" s="224">
        <v>0</v>
      </c>
      <c r="M395" s="215">
        <v>11</v>
      </c>
      <c r="N395" s="218">
        <v>0</v>
      </c>
      <c r="O395" s="224">
        <v>0</v>
      </c>
      <c r="P395" s="215">
        <v>11</v>
      </c>
      <c r="Q395" s="218">
        <v>0</v>
      </c>
      <c r="R395" s="224">
        <v>0</v>
      </c>
      <c r="S395" s="215">
        <v>9</v>
      </c>
      <c r="T395" s="218">
        <v>0</v>
      </c>
      <c r="U395" s="224">
        <v>0</v>
      </c>
      <c r="V395" s="215">
        <v>10</v>
      </c>
      <c r="W395" s="218">
        <v>0</v>
      </c>
      <c r="X395" s="224">
        <v>0</v>
      </c>
      <c r="Y395" s="215">
        <v>10</v>
      </c>
      <c r="Z395" s="218">
        <v>0</v>
      </c>
      <c r="AA395" s="224">
        <v>0</v>
      </c>
      <c r="AB395" s="215">
        <v>12</v>
      </c>
      <c r="AC395" s="218">
        <v>0</v>
      </c>
      <c r="AD395" s="224">
        <v>0</v>
      </c>
      <c r="AE395" s="215">
        <v>12</v>
      </c>
      <c r="AF395" s="218">
        <v>0</v>
      </c>
      <c r="AG395" s="224">
        <v>0</v>
      </c>
      <c r="AH395" s="215">
        <v>11</v>
      </c>
      <c r="AI395" s="218">
        <v>0</v>
      </c>
      <c r="AJ395" s="224">
        <v>0</v>
      </c>
      <c r="AK395" s="215">
        <v>9</v>
      </c>
      <c r="AL395" s="218">
        <v>0</v>
      </c>
      <c r="AM395" s="224">
        <v>0</v>
      </c>
      <c r="AN395" s="215">
        <v>9</v>
      </c>
      <c r="AO395" s="218">
        <v>0</v>
      </c>
      <c r="AP395" s="225">
        <v>0</v>
      </c>
      <c r="AQ395" s="220">
        <f t="shared" si="63"/>
        <v>130</v>
      </c>
      <c r="AR395" s="221">
        <f t="shared" si="64"/>
        <v>0</v>
      </c>
      <c r="AS395" s="222">
        <f t="shared" si="65"/>
        <v>0</v>
      </c>
      <c r="AT395" s="46">
        <f t="shared" si="66"/>
        <v>130</v>
      </c>
      <c r="AU395" s="369">
        <f t="shared" si="57"/>
        <v>130</v>
      </c>
      <c r="AV395" s="370">
        <f t="shared" si="58"/>
        <v>0</v>
      </c>
    </row>
    <row r="396" spans="1:48" s="47" customFormat="1" ht="17.100000000000001" customHeight="1" x14ac:dyDescent="0.4">
      <c r="A396" s="208">
        <v>112</v>
      </c>
      <c r="B396" s="226" t="s">
        <v>1073</v>
      </c>
      <c r="C396" s="227" t="s">
        <v>403</v>
      </c>
      <c r="D396" s="227" t="s">
        <v>549</v>
      </c>
      <c r="E396" s="227" t="s">
        <v>39</v>
      </c>
      <c r="F396" s="228">
        <v>10</v>
      </c>
      <c r="G396" s="229">
        <v>14</v>
      </c>
      <c r="H396" s="230">
        <v>0</v>
      </c>
      <c r="I396" s="228">
        <v>0</v>
      </c>
      <c r="J396" s="231">
        <v>16</v>
      </c>
      <c r="K396" s="230">
        <v>0</v>
      </c>
      <c r="L396" s="228">
        <v>0</v>
      </c>
      <c r="M396" s="231">
        <v>14</v>
      </c>
      <c r="N396" s="230">
        <v>0</v>
      </c>
      <c r="O396" s="228">
        <v>0</v>
      </c>
      <c r="P396" s="231">
        <v>13</v>
      </c>
      <c r="Q396" s="230">
        <v>0</v>
      </c>
      <c r="R396" s="228">
        <v>0</v>
      </c>
      <c r="S396" s="231">
        <v>9</v>
      </c>
      <c r="T396" s="230">
        <v>0</v>
      </c>
      <c r="U396" s="228">
        <v>0</v>
      </c>
      <c r="V396" s="231">
        <v>9</v>
      </c>
      <c r="W396" s="230">
        <v>0</v>
      </c>
      <c r="X396" s="228">
        <v>0</v>
      </c>
      <c r="Y396" s="231">
        <v>9</v>
      </c>
      <c r="Z396" s="230">
        <v>0</v>
      </c>
      <c r="AA396" s="228">
        <v>0</v>
      </c>
      <c r="AB396" s="231">
        <v>11</v>
      </c>
      <c r="AC396" s="230">
        <v>0</v>
      </c>
      <c r="AD396" s="228">
        <v>0</v>
      </c>
      <c r="AE396" s="231">
        <v>11</v>
      </c>
      <c r="AF396" s="230">
        <v>0</v>
      </c>
      <c r="AG396" s="228">
        <v>0</v>
      </c>
      <c r="AH396" s="231">
        <v>10</v>
      </c>
      <c r="AI396" s="230">
        <v>0</v>
      </c>
      <c r="AJ396" s="228">
        <v>0</v>
      </c>
      <c r="AK396" s="231">
        <v>8</v>
      </c>
      <c r="AL396" s="230">
        <v>0</v>
      </c>
      <c r="AM396" s="228">
        <v>0</v>
      </c>
      <c r="AN396" s="231">
        <v>10</v>
      </c>
      <c r="AO396" s="230">
        <v>0</v>
      </c>
      <c r="AP396" s="228">
        <v>0</v>
      </c>
      <c r="AQ396" s="232">
        <f t="shared" si="63"/>
        <v>134</v>
      </c>
      <c r="AR396" s="233">
        <f t="shared" si="64"/>
        <v>0</v>
      </c>
      <c r="AS396" s="234">
        <f t="shared" si="65"/>
        <v>0</v>
      </c>
      <c r="AT396" s="46">
        <f t="shared" si="66"/>
        <v>134</v>
      </c>
      <c r="AU396" s="369">
        <f t="shared" ref="AU396:AU439" si="67">SUM(G396:AP396)</f>
        <v>134</v>
      </c>
      <c r="AV396" s="370">
        <f t="shared" ref="AV396:AV439" si="68">AT396-AU396</f>
        <v>0</v>
      </c>
    </row>
    <row r="397" spans="1:48" ht="17.100000000000001" customHeight="1" x14ac:dyDescent="0.4">
      <c r="A397" s="223">
        <v>113</v>
      </c>
      <c r="B397" s="209" t="s">
        <v>1074</v>
      </c>
      <c r="C397" s="210" t="s">
        <v>404</v>
      </c>
      <c r="D397" s="210" t="s">
        <v>550</v>
      </c>
      <c r="E397" s="210" t="s">
        <v>39</v>
      </c>
      <c r="F397" s="224">
        <v>10</v>
      </c>
      <c r="G397" s="212">
        <v>14</v>
      </c>
      <c r="H397" s="218">
        <v>0</v>
      </c>
      <c r="I397" s="224">
        <v>0</v>
      </c>
      <c r="J397" s="215">
        <v>16</v>
      </c>
      <c r="K397" s="218">
        <v>0</v>
      </c>
      <c r="L397" s="224">
        <v>0</v>
      </c>
      <c r="M397" s="215">
        <v>13</v>
      </c>
      <c r="N397" s="218">
        <v>0</v>
      </c>
      <c r="O397" s="224">
        <v>0</v>
      </c>
      <c r="P397" s="215">
        <v>13</v>
      </c>
      <c r="Q397" s="218">
        <v>0</v>
      </c>
      <c r="R397" s="224">
        <v>0</v>
      </c>
      <c r="S397" s="215">
        <v>10</v>
      </c>
      <c r="T397" s="218">
        <v>0</v>
      </c>
      <c r="U397" s="224">
        <v>0</v>
      </c>
      <c r="V397" s="215">
        <v>11</v>
      </c>
      <c r="W397" s="218">
        <v>0</v>
      </c>
      <c r="X397" s="224">
        <v>0</v>
      </c>
      <c r="Y397" s="215">
        <v>11</v>
      </c>
      <c r="Z397" s="218">
        <v>0</v>
      </c>
      <c r="AA397" s="224">
        <v>0</v>
      </c>
      <c r="AB397" s="215">
        <v>12</v>
      </c>
      <c r="AC397" s="218">
        <v>0</v>
      </c>
      <c r="AD397" s="224">
        <v>0</v>
      </c>
      <c r="AE397" s="215">
        <v>13</v>
      </c>
      <c r="AF397" s="218">
        <v>0</v>
      </c>
      <c r="AG397" s="224">
        <v>0</v>
      </c>
      <c r="AH397" s="215">
        <v>11</v>
      </c>
      <c r="AI397" s="218">
        <v>0</v>
      </c>
      <c r="AJ397" s="224">
        <v>0</v>
      </c>
      <c r="AK397" s="215">
        <v>9</v>
      </c>
      <c r="AL397" s="218">
        <v>0</v>
      </c>
      <c r="AM397" s="224">
        <v>0</v>
      </c>
      <c r="AN397" s="215">
        <v>8</v>
      </c>
      <c r="AO397" s="218">
        <v>0</v>
      </c>
      <c r="AP397" s="225">
        <v>0</v>
      </c>
      <c r="AQ397" s="220">
        <f t="shared" si="63"/>
        <v>141</v>
      </c>
      <c r="AR397" s="221">
        <f t="shared" si="64"/>
        <v>0</v>
      </c>
      <c r="AS397" s="222">
        <f t="shared" si="65"/>
        <v>0</v>
      </c>
      <c r="AT397" s="46">
        <f t="shared" si="66"/>
        <v>141</v>
      </c>
      <c r="AU397" s="369">
        <f t="shared" si="67"/>
        <v>141</v>
      </c>
      <c r="AV397" s="370">
        <f t="shared" si="68"/>
        <v>0</v>
      </c>
    </row>
    <row r="398" spans="1:48" s="47" customFormat="1" ht="17.100000000000001" customHeight="1" x14ac:dyDescent="0.4">
      <c r="A398" s="208">
        <v>114</v>
      </c>
      <c r="B398" s="226" t="s">
        <v>1075</v>
      </c>
      <c r="C398" s="227" t="s">
        <v>405</v>
      </c>
      <c r="D398" s="227" t="s">
        <v>551</v>
      </c>
      <c r="E398" s="227" t="s">
        <v>39</v>
      </c>
      <c r="F398" s="228">
        <v>10</v>
      </c>
      <c r="G398" s="229">
        <v>12</v>
      </c>
      <c r="H398" s="230">
        <v>0</v>
      </c>
      <c r="I398" s="228">
        <v>0</v>
      </c>
      <c r="J398" s="231">
        <v>14</v>
      </c>
      <c r="K398" s="230">
        <v>0</v>
      </c>
      <c r="L398" s="228">
        <v>0</v>
      </c>
      <c r="M398" s="231">
        <v>11</v>
      </c>
      <c r="N398" s="230">
        <v>0</v>
      </c>
      <c r="O398" s="228">
        <v>0</v>
      </c>
      <c r="P398" s="231">
        <v>11</v>
      </c>
      <c r="Q398" s="230">
        <v>0</v>
      </c>
      <c r="R398" s="228">
        <v>0</v>
      </c>
      <c r="S398" s="231">
        <v>9</v>
      </c>
      <c r="T398" s="230">
        <v>0</v>
      </c>
      <c r="U398" s="228">
        <v>0</v>
      </c>
      <c r="V398" s="231">
        <v>10</v>
      </c>
      <c r="W398" s="230">
        <v>0</v>
      </c>
      <c r="X398" s="228">
        <v>0</v>
      </c>
      <c r="Y398" s="231">
        <v>10</v>
      </c>
      <c r="Z398" s="230">
        <v>0</v>
      </c>
      <c r="AA398" s="228">
        <v>0</v>
      </c>
      <c r="AB398" s="231">
        <v>12</v>
      </c>
      <c r="AC398" s="230">
        <v>0</v>
      </c>
      <c r="AD398" s="228">
        <v>0</v>
      </c>
      <c r="AE398" s="231">
        <v>12</v>
      </c>
      <c r="AF398" s="230">
        <v>0</v>
      </c>
      <c r="AG398" s="228">
        <v>0</v>
      </c>
      <c r="AH398" s="231">
        <v>10</v>
      </c>
      <c r="AI398" s="230">
        <v>0</v>
      </c>
      <c r="AJ398" s="228">
        <v>0</v>
      </c>
      <c r="AK398" s="231">
        <v>9</v>
      </c>
      <c r="AL398" s="230">
        <v>0</v>
      </c>
      <c r="AM398" s="228">
        <v>0</v>
      </c>
      <c r="AN398" s="231">
        <v>8</v>
      </c>
      <c r="AO398" s="230">
        <v>0</v>
      </c>
      <c r="AP398" s="228">
        <v>0</v>
      </c>
      <c r="AQ398" s="232">
        <f t="shared" si="63"/>
        <v>128</v>
      </c>
      <c r="AR398" s="233">
        <f t="shared" si="64"/>
        <v>0</v>
      </c>
      <c r="AS398" s="234">
        <f t="shared" si="65"/>
        <v>0</v>
      </c>
      <c r="AT398" s="46">
        <f t="shared" si="66"/>
        <v>128</v>
      </c>
      <c r="AU398" s="369">
        <f t="shared" si="67"/>
        <v>128</v>
      </c>
      <c r="AV398" s="370">
        <f t="shared" si="68"/>
        <v>0</v>
      </c>
    </row>
    <row r="399" spans="1:48" ht="17.100000000000001" customHeight="1" x14ac:dyDescent="0.4">
      <c r="A399" s="223">
        <v>115</v>
      </c>
      <c r="B399" s="209" t="s">
        <v>1076</v>
      </c>
      <c r="C399" s="210" t="s">
        <v>406</v>
      </c>
      <c r="D399" s="210" t="s">
        <v>552</v>
      </c>
      <c r="E399" s="210" t="s">
        <v>39</v>
      </c>
      <c r="F399" s="224">
        <v>10</v>
      </c>
      <c r="G399" s="212">
        <v>16</v>
      </c>
      <c r="H399" s="218">
        <v>0</v>
      </c>
      <c r="I399" s="224">
        <v>0</v>
      </c>
      <c r="J399" s="215">
        <v>18</v>
      </c>
      <c r="K399" s="218">
        <v>0</v>
      </c>
      <c r="L399" s="224">
        <v>0</v>
      </c>
      <c r="M399" s="215">
        <v>16</v>
      </c>
      <c r="N399" s="218">
        <v>0</v>
      </c>
      <c r="O399" s="224">
        <v>0</v>
      </c>
      <c r="P399" s="215">
        <v>15</v>
      </c>
      <c r="Q399" s="218">
        <v>0</v>
      </c>
      <c r="R399" s="224">
        <v>0</v>
      </c>
      <c r="S399" s="215">
        <v>9</v>
      </c>
      <c r="T399" s="218">
        <v>0</v>
      </c>
      <c r="U399" s="224">
        <v>0</v>
      </c>
      <c r="V399" s="215">
        <v>9</v>
      </c>
      <c r="W399" s="218">
        <v>0</v>
      </c>
      <c r="X399" s="224">
        <v>0</v>
      </c>
      <c r="Y399" s="215">
        <v>11</v>
      </c>
      <c r="Z399" s="218">
        <v>0</v>
      </c>
      <c r="AA399" s="224">
        <v>0</v>
      </c>
      <c r="AB399" s="215">
        <v>12</v>
      </c>
      <c r="AC399" s="218">
        <v>0</v>
      </c>
      <c r="AD399" s="224">
        <v>0</v>
      </c>
      <c r="AE399" s="215">
        <v>13</v>
      </c>
      <c r="AF399" s="218">
        <v>0</v>
      </c>
      <c r="AG399" s="224">
        <v>0</v>
      </c>
      <c r="AH399" s="215">
        <v>10</v>
      </c>
      <c r="AI399" s="218">
        <v>0</v>
      </c>
      <c r="AJ399" s="224">
        <v>0</v>
      </c>
      <c r="AK399" s="215">
        <v>9</v>
      </c>
      <c r="AL399" s="218">
        <v>0</v>
      </c>
      <c r="AM399" s="224">
        <v>0</v>
      </c>
      <c r="AN399" s="215">
        <v>12</v>
      </c>
      <c r="AO399" s="218">
        <v>0</v>
      </c>
      <c r="AP399" s="225">
        <v>0</v>
      </c>
      <c r="AQ399" s="220">
        <f t="shared" si="63"/>
        <v>150</v>
      </c>
      <c r="AR399" s="221">
        <f t="shared" si="64"/>
        <v>0</v>
      </c>
      <c r="AS399" s="222">
        <f t="shared" si="65"/>
        <v>0</v>
      </c>
      <c r="AT399" s="46">
        <f t="shared" si="66"/>
        <v>150</v>
      </c>
      <c r="AU399" s="369">
        <f t="shared" si="67"/>
        <v>150</v>
      </c>
      <c r="AV399" s="370">
        <f t="shared" si="68"/>
        <v>0</v>
      </c>
    </row>
    <row r="400" spans="1:48" s="47" customFormat="1" ht="17.100000000000001" customHeight="1" x14ac:dyDescent="0.4">
      <c r="A400" s="208">
        <v>116</v>
      </c>
      <c r="B400" s="226" t="s">
        <v>1077</v>
      </c>
      <c r="C400" s="227" t="s">
        <v>407</v>
      </c>
      <c r="D400" s="227" t="s">
        <v>553</v>
      </c>
      <c r="E400" s="227" t="s">
        <v>39</v>
      </c>
      <c r="F400" s="228">
        <v>10</v>
      </c>
      <c r="G400" s="229">
        <v>9</v>
      </c>
      <c r="H400" s="230">
        <v>0</v>
      </c>
      <c r="I400" s="228">
        <v>0</v>
      </c>
      <c r="J400" s="231">
        <v>9</v>
      </c>
      <c r="K400" s="230">
        <v>0</v>
      </c>
      <c r="L400" s="228">
        <v>0</v>
      </c>
      <c r="M400" s="231">
        <v>8</v>
      </c>
      <c r="N400" s="230">
        <v>0</v>
      </c>
      <c r="O400" s="228">
        <v>0</v>
      </c>
      <c r="P400" s="231">
        <v>9</v>
      </c>
      <c r="Q400" s="230">
        <v>0</v>
      </c>
      <c r="R400" s="228">
        <v>0</v>
      </c>
      <c r="S400" s="231">
        <v>8</v>
      </c>
      <c r="T400" s="230">
        <v>0</v>
      </c>
      <c r="U400" s="228">
        <v>0</v>
      </c>
      <c r="V400" s="231">
        <v>9</v>
      </c>
      <c r="W400" s="230">
        <v>0</v>
      </c>
      <c r="X400" s="228">
        <v>0</v>
      </c>
      <c r="Y400" s="231">
        <v>10</v>
      </c>
      <c r="Z400" s="230">
        <v>0</v>
      </c>
      <c r="AA400" s="228">
        <v>0</v>
      </c>
      <c r="AB400" s="231">
        <v>12</v>
      </c>
      <c r="AC400" s="230">
        <v>0</v>
      </c>
      <c r="AD400" s="228">
        <v>0</v>
      </c>
      <c r="AE400" s="231">
        <v>13</v>
      </c>
      <c r="AF400" s="230">
        <v>0</v>
      </c>
      <c r="AG400" s="228">
        <v>0</v>
      </c>
      <c r="AH400" s="231">
        <v>11</v>
      </c>
      <c r="AI400" s="230">
        <v>0</v>
      </c>
      <c r="AJ400" s="228">
        <v>0</v>
      </c>
      <c r="AK400" s="231">
        <v>9</v>
      </c>
      <c r="AL400" s="230">
        <v>0</v>
      </c>
      <c r="AM400" s="228">
        <v>0</v>
      </c>
      <c r="AN400" s="231">
        <v>8</v>
      </c>
      <c r="AO400" s="230">
        <v>0</v>
      </c>
      <c r="AP400" s="228">
        <v>0</v>
      </c>
      <c r="AQ400" s="232">
        <f t="shared" si="63"/>
        <v>115</v>
      </c>
      <c r="AR400" s="233">
        <f t="shared" si="64"/>
        <v>0</v>
      </c>
      <c r="AS400" s="234">
        <f t="shared" si="65"/>
        <v>0</v>
      </c>
      <c r="AT400" s="46">
        <f t="shared" si="66"/>
        <v>115</v>
      </c>
      <c r="AU400" s="369">
        <f t="shared" si="67"/>
        <v>115</v>
      </c>
      <c r="AV400" s="370">
        <f t="shared" si="68"/>
        <v>0</v>
      </c>
    </row>
    <row r="401" spans="1:48" ht="17.100000000000001" customHeight="1" x14ac:dyDescent="0.4">
      <c r="A401" s="223">
        <v>117</v>
      </c>
      <c r="B401" s="209" t="s">
        <v>1078</v>
      </c>
      <c r="C401" s="210" t="s">
        <v>408</v>
      </c>
      <c r="D401" s="210" t="s">
        <v>554</v>
      </c>
      <c r="E401" s="210" t="s">
        <v>39</v>
      </c>
      <c r="F401" s="224">
        <v>10</v>
      </c>
      <c r="G401" s="212">
        <v>23</v>
      </c>
      <c r="H401" s="218">
        <v>0</v>
      </c>
      <c r="I401" s="224">
        <v>0</v>
      </c>
      <c r="J401" s="215">
        <v>25</v>
      </c>
      <c r="K401" s="218">
        <v>0</v>
      </c>
      <c r="L401" s="224">
        <v>0</v>
      </c>
      <c r="M401" s="215">
        <v>23</v>
      </c>
      <c r="N401" s="218">
        <v>0</v>
      </c>
      <c r="O401" s="224">
        <v>0</v>
      </c>
      <c r="P401" s="215">
        <v>23</v>
      </c>
      <c r="Q401" s="218">
        <v>0</v>
      </c>
      <c r="R401" s="224">
        <v>0</v>
      </c>
      <c r="S401" s="215">
        <v>18</v>
      </c>
      <c r="T401" s="218">
        <v>0</v>
      </c>
      <c r="U401" s="224">
        <v>0</v>
      </c>
      <c r="V401" s="215">
        <v>19</v>
      </c>
      <c r="W401" s="218">
        <v>0</v>
      </c>
      <c r="X401" s="224">
        <v>0</v>
      </c>
      <c r="Y401" s="215">
        <v>19</v>
      </c>
      <c r="Z401" s="218">
        <v>0</v>
      </c>
      <c r="AA401" s="224">
        <v>0</v>
      </c>
      <c r="AB401" s="215">
        <v>21</v>
      </c>
      <c r="AC401" s="218">
        <v>0</v>
      </c>
      <c r="AD401" s="224">
        <v>0</v>
      </c>
      <c r="AE401" s="215">
        <v>22</v>
      </c>
      <c r="AF401" s="218">
        <v>0</v>
      </c>
      <c r="AG401" s="224">
        <v>0</v>
      </c>
      <c r="AH401" s="215">
        <v>20</v>
      </c>
      <c r="AI401" s="218">
        <v>0</v>
      </c>
      <c r="AJ401" s="224">
        <v>0</v>
      </c>
      <c r="AK401" s="215">
        <v>18</v>
      </c>
      <c r="AL401" s="218">
        <v>0</v>
      </c>
      <c r="AM401" s="224">
        <v>0</v>
      </c>
      <c r="AN401" s="215">
        <v>19</v>
      </c>
      <c r="AO401" s="218">
        <v>0</v>
      </c>
      <c r="AP401" s="225">
        <v>0</v>
      </c>
      <c r="AQ401" s="220">
        <f t="shared" si="63"/>
        <v>250</v>
      </c>
      <c r="AR401" s="221">
        <f t="shared" si="64"/>
        <v>0</v>
      </c>
      <c r="AS401" s="222">
        <f t="shared" si="65"/>
        <v>0</v>
      </c>
      <c r="AT401" s="46">
        <f t="shared" si="66"/>
        <v>250</v>
      </c>
      <c r="AU401" s="369">
        <f t="shared" si="67"/>
        <v>250</v>
      </c>
      <c r="AV401" s="370">
        <f t="shared" si="68"/>
        <v>0</v>
      </c>
    </row>
    <row r="402" spans="1:48" s="47" customFormat="1" ht="17.100000000000001" customHeight="1" x14ac:dyDescent="0.4">
      <c r="A402" s="208">
        <v>118</v>
      </c>
      <c r="B402" s="226" t="s">
        <v>1079</v>
      </c>
      <c r="C402" s="227" t="s">
        <v>409</v>
      </c>
      <c r="D402" s="227" t="s">
        <v>555</v>
      </c>
      <c r="E402" s="227" t="s">
        <v>39</v>
      </c>
      <c r="F402" s="228">
        <v>10</v>
      </c>
      <c r="G402" s="229">
        <v>18</v>
      </c>
      <c r="H402" s="230">
        <v>0</v>
      </c>
      <c r="I402" s="228">
        <v>0</v>
      </c>
      <c r="J402" s="231">
        <v>19</v>
      </c>
      <c r="K402" s="230">
        <v>0</v>
      </c>
      <c r="L402" s="228">
        <v>0</v>
      </c>
      <c r="M402" s="231">
        <v>17</v>
      </c>
      <c r="N402" s="230">
        <v>0</v>
      </c>
      <c r="O402" s="228">
        <v>0</v>
      </c>
      <c r="P402" s="231">
        <v>16</v>
      </c>
      <c r="Q402" s="230">
        <v>0</v>
      </c>
      <c r="R402" s="228">
        <v>0</v>
      </c>
      <c r="S402" s="231">
        <v>10</v>
      </c>
      <c r="T402" s="230">
        <v>0</v>
      </c>
      <c r="U402" s="228">
        <v>0</v>
      </c>
      <c r="V402" s="231">
        <v>10</v>
      </c>
      <c r="W402" s="230">
        <v>0</v>
      </c>
      <c r="X402" s="228">
        <v>0</v>
      </c>
      <c r="Y402" s="231">
        <v>10</v>
      </c>
      <c r="Z402" s="230">
        <v>0</v>
      </c>
      <c r="AA402" s="228">
        <v>0</v>
      </c>
      <c r="AB402" s="231">
        <v>12</v>
      </c>
      <c r="AC402" s="230">
        <v>0</v>
      </c>
      <c r="AD402" s="228">
        <v>0</v>
      </c>
      <c r="AE402" s="231">
        <v>12</v>
      </c>
      <c r="AF402" s="230">
        <v>0</v>
      </c>
      <c r="AG402" s="228">
        <v>0</v>
      </c>
      <c r="AH402" s="231">
        <v>11</v>
      </c>
      <c r="AI402" s="230">
        <v>0</v>
      </c>
      <c r="AJ402" s="228">
        <v>0</v>
      </c>
      <c r="AK402" s="231">
        <v>9</v>
      </c>
      <c r="AL402" s="230">
        <v>0</v>
      </c>
      <c r="AM402" s="228">
        <v>0</v>
      </c>
      <c r="AN402" s="231">
        <v>13</v>
      </c>
      <c r="AO402" s="230">
        <v>0</v>
      </c>
      <c r="AP402" s="228">
        <v>0</v>
      </c>
      <c r="AQ402" s="232">
        <f t="shared" si="63"/>
        <v>157</v>
      </c>
      <c r="AR402" s="233">
        <f t="shared" si="64"/>
        <v>0</v>
      </c>
      <c r="AS402" s="234">
        <f t="shared" si="65"/>
        <v>0</v>
      </c>
      <c r="AT402" s="46">
        <f t="shared" si="66"/>
        <v>157</v>
      </c>
      <c r="AU402" s="369">
        <f t="shared" si="67"/>
        <v>157</v>
      </c>
      <c r="AV402" s="370">
        <f t="shared" si="68"/>
        <v>0</v>
      </c>
    </row>
    <row r="403" spans="1:48" ht="17.100000000000001" customHeight="1" x14ac:dyDescent="0.4">
      <c r="A403" s="223">
        <v>119</v>
      </c>
      <c r="B403" s="209" t="s">
        <v>1080</v>
      </c>
      <c r="C403" s="210" t="s">
        <v>410</v>
      </c>
      <c r="D403" s="210" t="s">
        <v>556</v>
      </c>
      <c r="E403" s="210" t="s">
        <v>39</v>
      </c>
      <c r="F403" s="224">
        <v>10</v>
      </c>
      <c r="G403" s="212">
        <v>13</v>
      </c>
      <c r="H403" s="218">
        <v>0</v>
      </c>
      <c r="I403" s="224">
        <v>0</v>
      </c>
      <c r="J403" s="215">
        <v>13</v>
      </c>
      <c r="K403" s="218">
        <v>0</v>
      </c>
      <c r="L403" s="224">
        <v>0</v>
      </c>
      <c r="M403" s="215">
        <v>12</v>
      </c>
      <c r="N403" s="218">
        <v>0</v>
      </c>
      <c r="O403" s="224">
        <v>0</v>
      </c>
      <c r="P403" s="215">
        <v>12</v>
      </c>
      <c r="Q403" s="218">
        <v>0</v>
      </c>
      <c r="R403" s="224">
        <v>0</v>
      </c>
      <c r="S403" s="215">
        <v>12</v>
      </c>
      <c r="T403" s="218">
        <v>0</v>
      </c>
      <c r="U403" s="224">
        <v>0</v>
      </c>
      <c r="V403" s="215">
        <v>14</v>
      </c>
      <c r="W403" s="218">
        <v>0</v>
      </c>
      <c r="X403" s="224">
        <v>0</v>
      </c>
      <c r="Y403" s="215">
        <v>15</v>
      </c>
      <c r="Z403" s="218">
        <v>0</v>
      </c>
      <c r="AA403" s="224">
        <v>0</v>
      </c>
      <c r="AB403" s="215">
        <v>17</v>
      </c>
      <c r="AC403" s="218">
        <v>0</v>
      </c>
      <c r="AD403" s="224">
        <v>0</v>
      </c>
      <c r="AE403" s="215">
        <v>19</v>
      </c>
      <c r="AF403" s="218">
        <v>0</v>
      </c>
      <c r="AG403" s="224">
        <v>0</v>
      </c>
      <c r="AH403" s="215">
        <v>16</v>
      </c>
      <c r="AI403" s="218">
        <v>0</v>
      </c>
      <c r="AJ403" s="224">
        <v>0</v>
      </c>
      <c r="AK403" s="215">
        <v>13</v>
      </c>
      <c r="AL403" s="218">
        <v>0</v>
      </c>
      <c r="AM403" s="224">
        <v>0</v>
      </c>
      <c r="AN403" s="215">
        <v>12</v>
      </c>
      <c r="AO403" s="218">
        <v>0</v>
      </c>
      <c r="AP403" s="225">
        <v>0</v>
      </c>
      <c r="AQ403" s="220">
        <f t="shared" si="63"/>
        <v>168</v>
      </c>
      <c r="AR403" s="221">
        <f t="shared" si="64"/>
        <v>0</v>
      </c>
      <c r="AS403" s="222">
        <f t="shared" si="65"/>
        <v>0</v>
      </c>
      <c r="AT403" s="46">
        <f t="shared" si="66"/>
        <v>168</v>
      </c>
      <c r="AU403" s="369">
        <f t="shared" si="67"/>
        <v>168</v>
      </c>
      <c r="AV403" s="370">
        <f t="shared" si="68"/>
        <v>0</v>
      </c>
    </row>
    <row r="404" spans="1:48" s="47" customFormat="1" ht="17.100000000000001" customHeight="1" x14ac:dyDescent="0.4">
      <c r="A404" s="208">
        <v>120</v>
      </c>
      <c r="B404" s="226" t="s">
        <v>1081</v>
      </c>
      <c r="C404" s="227" t="s">
        <v>411</v>
      </c>
      <c r="D404" s="227" t="s">
        <v>557</v>
      </c>
      <c r="E404" s="227" t="s">
        <v>39</v>
      </c>
      <c r="F404" s="228">
        <v>10</v>
      </c>
      <c r="G404" s="229">
        <v>15</v>
      </c>
      <c r="H404" s="230">
        <v>0</v>
      </c>
      <c r="I404" s="228">
        <v>0</v>
      </c>
      <c r="J404" s="231">
        <v>17</v>
      </c>
      <c r="K404" s="230">
        <v>0</v>
      </c>
      <c r="L404" s="228">
        <v>0</v>
      </c>
      <c r="M404" s="231">
        <v>15</v>
      </c>
      <c r="N404" s="230">
        <v>0</v>
      </c>
      <c r="O404" s="228">
        <v>0</v>
      </c>
      <c r="P404" s="231">
        <v>15</v>
      </c>
      <c r="Q404" s="230">
        <v>0</v>
      </c>
      <c r="R404" s="228">
        <v>0</v>
      </c>
      <c r="S404" s="231">
        <v>11</v>
      </c>
      <c r="T404" s="230">
        <v>0</v>
      </c>
      <c r="U404" s="228">
        <v>0</v>
      </c>
      <c r="V404" s="231">
        <v>11</v>
      </c>
      <c r="W404" s="230">
        <v>0</v>
      </c>
      <c r="X404" s="228">
        <v>0</v>
      </c>
      <c r="Y404" s="231">
        <v>13</v>
      </c>
      <c r="Z404" s="230">
        <v>0</v>
      </c>
      <c r="AA404" s="228">
        <v>0</v>
      </c>
      <c r="AB404" s="231">
        <v>14</v>
      </c>
      <c r="AC404" s="230">
        <v>0</v>
      </c>
      <c r="AD404" s="228">
        <v>0</v>
      </c>
      <c r="AE404" s="231">
        <v>15</v>
      </c>
      <c r="AF404" s="230">
        <v>0</v>
      </c>
      <c r="AG404" s="228">
        <v>0</v>
      </c>
      <c r="AH404" s="231">
        <v>13</v>
      </c>
      <c r="AI404" s="230">
        <v>0</v>
      </c>
      <c r="AJ404" s="228">
        <v>0</v>
      </c>
      <c r="AK404" s="231">
        <v>11</v>
      </c>
      <c r="AL404" s="230">
        <v>0</v>
      </c>
      <c r="AM404" s="228">
        <v>0</v>
      </c>
      <c r="AN404" s="231">
        <v>12</v>
      </c>
      <c r="AO404" s="230">
        <v>0</v>
      </c>
      <c r="AP404" s="228">
        <v>0</v>
      </c>
      <c r="AQ404" s="232">
        <f t="shared" si="63"/>
        <v>162</v>
      </c>
      <c r="AR404" s="233">
        <f t="shared" si="64"/>
        <v>0</v>
      </c>
      <c r="AS404" s="234">
        <f t="shared" si="65"/>
        <v>0</v>
      </c>
      <c r="AT404" s="46">
        <f t="shared" si="66"/>
        <v>162</v>
      </c>
      <c r="AU404" s="369">
        <f t="shared" si="67"/>
        <v>162</v>
      </c>
      <c r="AV404" s="370">
        <f t="shared" si="68"/>
        <v>0</v>
      </c>
    </row>
    <row r="405" spans="1:48" ht="17.100000000000001" customHeight="1" x14ac:dyDescent="0.4">
      <c r="A405" s="223">
        <v>121</v>
      </c>
      <c r="B405" s="209" t="s">
        <v>1082</v>
      </c>
      <c r="C405" s="210" t="s">
        <v>418</v>
      </c>
      <c r="D405" s="210" t="s">
        <v>564</v>
      </c>
      <c r="E405" s="210" t="s">
        <v>39</v>
      </c>
      <c r="F405" s="224">
        <v>10</v>
      </c>
      <c r="G405" s="212">
        <v>17</v>
      </c>
      <c r="H405" s="218">
        <v>0</v>
      </c>
      <c r="I405" s="224">
        <v>0</v>
      </c>
      <c r="J405" s="215">
        <v>18</v>
      </c>
      <c r="K405" s="218">
        <v>0</v>
      </c>
      <c r="L405" s="224">
        <v>0</v>
      </c>
      <c r="M405" s="215">
        <v>15</v>
      </c>
      <c r="N405" s="218">
        <v>0</v>
      </c>
      <c r="O405" s="224">
        <v>0</v>
      </c>
      <c r="P405" s="215">
        <v>16</v>
      </c>
      <c r="Q405" s="218">
        <v>0</v>
      </c>
      <c r="R405" s="224">
        <v>0</v>
      </c>
      <c r="S405" s="215">
        <v>14</v>
      </c>
      <c r="T405" s="218">
        <v>0</v>
      </c>
      <c r="U405" s="224">
        <v>0</v>
      </c>
      <c r="V405" s="215">
        <v>14</v>
      </c>
      <c r="W405" s="218">
        <v>0</v>
      </c>
      <c r="X405" s="224">
        <v>0</v>
      </c>
      <c r="Y405" s="215">
        <v>14</v>
      </c>
      <c r="Z405" s="218">
        <v>0</v>
      </c>
      <c r="AA405" s="224">
        <v>0</v>
      </c>
      <c r="AB405" s="215">
        <v>14</v>
      </c>
      <c r="AC405" s="218">
        <v>0</v>
      </c>
      <c r="AD405" s="224">
        <v>0</v>
      </c>
      <c r="AE405" s="215">
        <v>15</v>
      </c>
      <c r="AF405" s="218">
        <v>0</v>
      </c>
      <c r="AG405" s="224">
        <v>0</v>
      </c>
      <c r="AH405" s="215">
        <v>14</v>
      </c>
      <c r="AI405" s="218">
        <v>0</v>
      </c>
      <c r="AJ405" s="224">
        <v>0</v>
      </c>
      <c r="AK405" s="215">
        <v>14</v>
      </c>
      <c r="AL405" s="218">
        <v>0</v>
      </c>
      <c r="AM405" s="224">
        <v>0</v>
      </c>
      <c r="AN405" s="215">
        <v>14</v>
      </c>
      <c r="AO405" s="218">
        <v>0</v>
      </c>
      <c r="AP405" s="225">
        <v>0</v>
      </c>
      <c r="AQ405" s="220">
        <f t="shared" si="63"/>
        <v>179</v>
      </c>
      <c r="AR405" s="221">
        <f t="shared" si="64"/>
        <v>0</v>
      </c>
      <c r="AS405" s="222">
        <f t="shared" si="65"/>
        <v>0</v>
      </c>
      <c r="AT405" s="46">
        <f t="shared" si="66"/>
        <v>179</v>
      </c>
      <c r="AU405" s="369">
        <f t="shared" si="67"/>
        <v>179</v>
      </c>
      <c r="AV405" s="370">
        <f t="shared" si="68"/>
        <v>0</v>
      </c>
    </row>
    <row r="406" spans="1:48" s="47" customFormat="1" ht="17.100000000000001" customHeight="1" x14ac:dyDescent="0.4">
      <c r="A406" s="208">
        <v>122</v>
      </c>
      <c r="B406" s="226" t="s">
        <v>1083</v>
      </c>
      <c r="C406" s="227" t="s">
        <v>419</v>
      </c>
      <c r="D406" s="227" t="s">
        <v>565</v>
      </c>
      <c r="E406" s="227" t="s">
        <v>39</v>
      </c>
      <c r="F406" s="228">
        <v>10</v>
      </c>
      <c r="G406" s="229">
        <v>5</v>
      </c>
      <c r="H406" s="230">
        <v>0</v>
      </c>
      <c r="I406" s="228">
        <v>0</v>
      </c>
      <c r="J406" s="231">
        <v>6</v>
      </c>
      <c r="K406" s="230">
        <v>0</v>
      </c>
      <c r="L406" s="228">
        <v>0</v>
      </c>
      <c r="M406" s="231">
        <v>4</v>
      </c>
      <c r="N406" s="230">
        <v>0</v>
      </c>
      <c r="O406" s="228">
        <v>0</v>
      </c>
      <c r="P406" s="231">
        <v>4</v>
      </c>
      <c r="Q406" s="230">
        <v>0</v>
      </c>
      <c r="R406" s="228">
        <v>0</v>
      </c>
      <c r="S406" s="231">
        <v>4</v>
      </c>
      <c r="T406" s="230">
        <v>0</v>
      </c>
      <c r="U406" s="228">
        <v>0</v>
      </c>
      <c r="V406" s="231">
        <v>6</v>
      </c>
      <c r="W406" s="230">
        <v>0</v>
      </c>
      <c r="X406" s="228">
        <v>0</v>
      </c>
      <c r="Y406" s="231">
        <v>7</v>
      </c>
      <c r="Z406" s="230">
        <v>0</v>
      </c>
      <c r="AA406" s="228">
        <v>0</v>
      </c>
      <c r="AB406" s="231">
        <v>10</v>
      </c>
      <c r="AC406" s="230">
        <v>0</v>
      </c>
      <c r="AD406" s="228">
        <v>0</v>
      </c>
      <c r="AE406" s="231">
        <v>10</v>
      </c>
      <c r="AF406" s="230">
        <v>0</v>
      </c>
      <c r="AG406" s="228">
        <v>0</v>
      </c>
      <c r="AH406" s="231">
        <v>8</v>
      </c>
      <c r="AI406" s="230">
        <v>0</v>
      </c>
      <c r="AJ406" s="228">
        <v>0</v>
      </c>
      <c r="AK406" s="231">
        <v>5</v>
      </c>
      <c r="AL406" s="230">
        <v>0</v>
      </c>
      <c r="AM406" s="228">
        <v>0</v>
      </c>
      <c r="AN406" s="231">
        <v>3</v>
      </c>
      <c r="AO406" s="230">
        <v>0</v>
      </c>
      <c r="AP406" s="228">
        <v>0</v>
      </c>
      <c r="AQ406" s="232">
        <f t="shared" si="63"/>
        <v>72</v>
      </c>
      <c r="AR406" s="233">
        <f t="shared" si="64"/>
        <v>0</v>
      </c>
      <c r="AS406" s="234">
        <f t="shared" si="65"/>
        <v>0</v>
      </c>
      <c r="AT406" s="46">
        <f t="shared" si="66"/>
        <v>72</v>
      </c>
      <c r="AU406" s="369">
        <f t="shared" si="67"/>
        <v>72</v>
      </c>
      <c r="AV406" s="370">
        <f t="shared" si="68"/>
        <v>0</v>
      </c>
    </row>
    <row r="407" spans="1:48" ht="17.100000000000001" customHeight="1" x14ac:dyDescent="0.4">
      <c r="A407" s="223">
        <v>123</v>
      </c>
      <c r="B407" s="209" t="s">
        <v>1084</v>
      </c>
      <c r="C407" s="210" t="s">
        <v>420</v>
      </c>
      <c r="D407" s="210" t="s">
        <v>566</v>
      </c>
      <c r="E407" s="210" t="s">
        <v>39</v>
      </c>
      <c r="F407" s="224">
        <v>10</v>
      </c>
      <c r="G407" s="212">
        <v>17</v>
      </c>
      <c r="H407" s="218">
        <v>0</v>
      </c>
      <c r="I407" s="224">
        <v>0</v>
      </c>
      <c r="J407" s="215">
        <v>19</v>
      </c>
      <c r="K407" s="218">
        <v>0</v>
      </c>
      <c r="L407" s="224">
        <v>0</v>
      </c>
      <c r="M407" s="215">
        <v>16</v>
      </c>
      <c r="N407" s="218">
        <v>0</v>
      </c>
      <c r="O407" s="224">
        <v>0</v>
      </c>
      <c r="P407" s="215">
        <v>16</v>
      </c>
      <c r="Q407" s="218">
        <v>0</v>
      </c>
      <c r="R407" s="224">
        <v>0</v>
      </c>
      <c r="S407" s="215">
        <v>13</v>
      </c>
      <c r="T407" s="218">
        <v>0</v>
      </c>
      <c r="U407" s="224">
        <v>0</v>
      </c>
      <c r="V407" s="215">
        <v>14</v>
      </c>
      <c r="W407" s="218">
        <v>0</v>
      </c>
      <c r="X407" s="224">
        <v>0</v>
      </c>
      <c r="Y407" s="215">
        <v>15</v>
      </c>
      <c r="Z407" s="218">
        <v>0</v>
      </c>
      <c r="AA407" s="224">
        <v>0</v>
      </c>
      <c r="AB407" s="215">
        <v>17</v>
      </c>
      <c r="AC407" s="218">
        <v>0</v>
      </c>
      <c r="AD407" s="224">
        <v>0</v>
      </c>
      <c r="AE407" s="215">
        <v>18</v>
      </c>
      <c r="AF407" s="218">
        <v>0</v>
      </c>
      <c r="AG407" s="224">
        <v>0</v>
      </c>
      <c r="AH407" s="215">
        <v>15</v>
      </c>
      <c r="AI407" s="218">
        <v>0</v>
      </c>
      <c r="AJ407" s="224">
        <v>0</v>
      </c>
      <c r="AK407" s="215">
        <v>12</v>
      </c>
      <c r="AL407" s="218">
        <v>0</v>
      </c>
      <c r="AM407" s="224">
        <v>0</v>
      </c>
      <c r="AN407" s="215">
        <v>12</v>
      </c>
      <c r="AO407" s="218">
        <v>0</v>
      </c>
      <c r="AP407" s="225">
        <v>0</v>
      </c>
      <c r="AQ407" s="220">
        <f t="shared" si="63"/>
        <v>184</v>
      </c>
      <c r="AR407" s="221">
        <f t="shared" si="64"/>
        <v>0</v>
      </c>
      <c r="AS407" s="222">
        <f t="shared" si="65"/>
        <v>0</v>
      </c>
      <c r="AT407" s="46">
        <f t="shared" si="66"/>
        <v>184</v>
      </c>
      <c r="AU407" s="369">
        <f t="shared" si="67"/>
        <v>184</v>
      </c>
      <c r="AV407" s="370">
        <f t="shared" si="68"/>
        <v>0</v>
      </c>
    </row>
    <row r="408" spans="1:48" s="47" customFormat="1" ht="17.100000000000001" customHeight="1" x14ac:dyDescent="0.4">
      <c r="A408" s="208">
        <v>124</v>
      </c>
      <c r="B408" s="226" t="s">
        <v>1085</v>
      </c>
      <c r="C408" s="227" t="s">
        <v>439</v>
      </c>
      <c r="D408" s="227" t="s">
        <v>585</v>
      </c>
      <c r="E408" s="227" t="s">
        <v>39</v>
      </c>
      <c r="F408" s="228">
        <v>60</v>
      </c>
      <c r="G408" s="229">
        <v>120</v>
      </c>
      <c r="H408" s="230">
        <v>87</v>
      </c>
      <c r="I408" s="228">
        <v>0</v>
      </c>
      <c r="J408" s="231">
        <v>120</v>
      </c>
      <c r="K408" s="230">
        <v>84</v>
      </c>
      <c r="L408" s="228">
        <v>0</v>
      </c>
      <c r="M408" s="231">
        <v>120</v>
      </c>
      <c r="N408" s="230">
        <v>75</v>
      </c>
      <c r="O408" s="228">
        <v>0</v>
      </c>
      <c r="P408" s="231">
        <v>120</v>
      </c>
      <c r="Q408" s="230">
        <v>129</v>
      </c>
      <c r="R408" s="228">
        <v>0</v>
      </c>
      <c r="S408" s="231">
        <v>120</v>
      </c>
      <c r="T408" s="230">
        <v>173</v>
      </c>
      <c r="U408" s="228">
        <v>0</v>
      </c>
      <c r="V408" s="231">
        <v>120</v>
      </c>
      <c r="W408" s="230">
        <v>172</v>
      </c>
      <c r="X408" s="228">
        <v>0</v>
      </c>
      <c r="Y408" s="231">
        <v>120</v>
      </c>
      <c r="Z408" s="230">
        <v>180</v>
      </c>
      <c r="AA408" s="228">
        <v>2</v>
      </c>
      <c r="AB408" s="231">
        <v>120</v>
      </c>
      <c r="AC408" s="230">
        <v>180</v>
      </c>
      <c r="AD408" s="228">
        <v>78</v>
      </c>
      <c r="AE408" s="231">
        <v>120</v>
      </c>
      <c r="AF408" s="230">
        <v>180</v>
      </c>
      <c r="AG408" s="228">
        <v>36</v>
      </c>
      <c r="AH408" s="231">
        <v>120</v>
      </c>
      <c r="AI408" s="230">
        <v>180</v>
      </c>
      <c r="AJ408" s="228">
        <v>52</v>
      </c>
      <c r="AK408" s="231">
        <v>120</v>
      </c>
      <c r="AL408" s="230">
        <v>180</v>
      </c>
      <c r="AM408" s="228">
        <v>18</v>
      </c>
      <c r="AN408" s="231">
        <v>120</v>
      </c>
      <c r="AO408" s="230">
        <v>129</v>
      </c>
      <c r="AP408" s="228">
        <v>0</v>
      </c>
      <c r="AQ408" s="232">
        <f t="shared" si="63"/>
        <v>1440</v>
      </c>
      <c r="AR408" s="233">
        <f t="shared" si="64"/>
        <v>1749</v>
      </c>
      <c r="AS408" s="234">
        <f t="shared" si="65"/>
        <v>186</v>
      </c>
      <c r="AT408" s="46">
        <f t="shared" si="66"/>
        <v>3375</v>
      </c>
      <c r="AU408" s="369">
        <f t="shared" si="67"/>
        <v>3375</v>
      </c>
      <c r="AV408" s="370">
        <f t="shared" si="68"/>
        <v>0</v>
      </c>
    </row>
    <row r="409" spans="1:48" ht="17.100000000000001" customHeight="1" x14ac:dyDescent="0.4">
      <c r="A409" s="223">
        <v>125</v>
      </c>
      <c r="B409" s="209" t="s">
        <v>1086</v>
      </c>
      <c r="C409" s="210" t="s">
        <v>444</v>
      </c>
      <c r="D409" s="210" t="s">
        <v>590</v>
      </c>
      <c r="E409" s="210" t="s">
        <v>39</v>
      </c>
      <c r="F409" s="224">
        <v>10</v>
      </c>
      <c r="G409" s="212">
        <v>3</v>
      </c>
      <c r="H409" s="218">
        <v>0</v>
      </c>
      <c r="I409" s="224">
        <v>0</v>
      </c>
      <c r="J409" s="215">
        <v>3</v>
      </c>
      <c r="K409" s="218">
        <v>0</v>
      </c>
      <c r="L409" s="224">
        <v>0</v>
      </c>
      <c r="M409" s="215">
        <v>3</v>
      </c>
      <c r="N409" s="218">
        <v>0</v>
      </c>
      <c r="O409" s="224">
        <v>0</v>
      </c>
      <c r="P409" s="215">
        <v>3</v>
      </c>
      <c r="Q409" s="218">
        <v>0</v>
      </c>
      <c r="R409" s="224">
        <v>0</v>
      </c>
      <c r="S409" s="215">
        <v>3</v>
      </c>
      <c r="T409" s="218">
        <v>0</v>
      </c>
      <c r="U409" s="224">
        <v>0</v>
      </c>
      <c r="V409" s="215">
        <v>3</v>
      </c>
      <c r="W409" s="218">
        <v>0</v>
      </c>
      <c r="X409" s="224">
        <v>0</v>
      </c>
      <c r="Y409" s="215">
        <v>3</v>
      </c>
      <c r="Z409" s="218">
        <v>0</v>
      </c>
      <c r="AA409" s="224">
        <v>0</v>
      </c>
      <c r="AB409" s="215">
        <v>3</v>
      </c>
      <c r="AC409" s="218">
        <v>0</v>
      </c>
      <c r="AD409" s="224">
        <v>0</v>
      </c>
      <c r="AE409" s="215">
        <v>3</v>
      </c>
      <c r="AF409" s="218">
        <v>0</v>
      </c>
      <c r="AG409" s="224">
        <v>0</v>
      </c>
      <c r="AH409" s="215">
        <v>3</v>
      </c>
      <c r="AI409" s="218">
        <v>0</v>
      </c>
      <c r="AJ409" s="224">
        <v>0</v>
      </c>
      <c r="AK409" s="215">
        <v>3</v>
      </c>
      <c r="AL409" s="218">
        <v>0</v>
      </c>
      <c r="AM409" s="224">
        <v>0</v>
      </c>
      <c r="AN409" s="215">
        <v>3</v>
      </c>
      <c r="AO409" s="218">
        <v>0</v>
      </c>
      <c r="AP409" s="225">
        <v>0</v>
      </c>
      <c r="AQ409" s="220">
        <f t="shared" si="63"/>
        <v>36</v>
      </c>
      <c r="AR409" s="221">
        <f t="shared" si="64"/>
        <v>0</v>
      </c>
      <c r="AS409" s="222">
        <f t="shared" si="65"/>
        <v>0</v>
      </c>
      <c r="AT409" s="46">
        <f t="shared" si="66"/>
        <v>36</v>
      </c>
      <c r="AU409" s="369">
        <f t="shared" si="67"/>
        <v>36</v>
      </c>
      <c r="AV409" s="370">
        <f t="shared" si="68"/>
        <v>0</v>
      </c>
    </row>
    <row r="410" spans="1:48" s="47" customFormat="1" ht="17.100000000000001" customHeight="1" x14ac:dyDescent="0.4">
      <c r="A410" s="208">
        <v>126</v>
      </c>
      <c r="B410" s="226" t="s">
        <v>1087</v>
      </c>
      <c r="C410" s="227" t="s">
        <v>448</v>
      </c>
      <c r="D410" s="227" t="s">
        <v>594</v>
      </c>
      <c r="E410" s="227" t="s">
        <v>39</v>
      </c>
      <c r="F410" s="228">
        <v>10</v>
      </c>
      <c r="G410" s="229">
        <v>3</v>
      </c>
      <c r="H410" s="230">
        <v>0</v>
      </c>
      <c r="I410" s="228">
        <v>0</v>
      </c>
      <c r="J410" s="231">
        <v>3</v>
      </c>
      <c r="K410" s="230">
        <v>0</v>
      </c>
      <c r="L410" s="228">
        <v>0</v>
      </c>
      <c r="M410" s="231">
        <v>3</v>
      </c>
      <c r="N410" s="230">
        <v>0</v>
      </c>
      <c r="O410" s="228">
        <v>0</v>
      </c>
      <c r="P410" s="231">
        <v>3</v>
      </c>
      <c r="Q410" s="230">
        <v>0</v>
      </c>
      <c r="R410" s="228">
        <v>0</v>
      </c>
      <c r="S410" s="231">
        <v>3</v>
      </c>
      <c r="T410" s="230">
        <v>0</v>
      </c>
      <c r="U410" s="228">
        <v>0</v>
      </c>
      <c r="V410" s="231">
        <v>3</v>
      </c>
      <c r="W410" s="230">
        <v>0</v>
      </c>
      <c r="X410" s="228">
        <v>0</v>
      </c>
      <c r="Y410" s="231">
        <v>3</v>
      </c>
      <c r="Z410" s="230">
        <v>0</v>
      </c>
      <c r="AA410" s="228">
        <v>0</v>
      </c>
      <c r="AB410" s="231">
        <v>3</v>
      </c>
      <c r="AC410" s="230">
        <v>0</v>
      </c>
      <c r="AD410" s="228">
        <v>0</v>
      </c>
      <c r="AE410" s="231">
        <v>3</v>
      </c>
      <c r="AF410" s="230">
        <v>0</v>
      </c>
      <c r="AG410" s="228">
        <v>0</v>
      </c>
      <c r="AH410" s="231">
        <v>3</v>
      </c>
      <c r="AI410" s="230">
        <v>0</v>
      </c>
      <c r="AJ410" s="228">
        <v>0</v>
      </c>
      <c r="AK410" s="231">
        <v>3</v>
      </c>
      <c r="AL410" s="230">
        <v>0</v>
      </c>
      <c r="AM410" s="228">
        <v>0</v>
      </c>
      <c r="AN410" s="231">
        <v>3</v>
      </c>
      <c r="AO410" s="230">
        <v>0</v>
      </c>
      <c r="AP410" s="228">
        <v>0</v>
      </c>
      <c r="AQ410" s="232">
        <f t="shared" si="63"/>
        <v>36</v>
      </c>
      <c r="AR410" s="233">
        <f t="shared" si="64"/>
        <v>0</v>
      </c>
      <c r="AS410" s="234">
        <f t="shared" si="65"/>
        <v>0</v>
      </c>
      <c r="AT410" s="46">
        <f t="shared" si="66"/>
        <v>36</v>
      </c>
      <c r="AU410" s="369">
        <f t="shared" si="67"/>
        <v>36</v>
      </c>
      <c r="AV410" s="370">
        <f t="shared" si="68"/>
        <v>0</v>
      </c>
    </row>
    <row r="411" spans="1:48" ht="17.100000000000001" customHeight="1" x14ac:dyDescent="0.4">
      <c r="A411" s="223">
        <v>127</v>
      </c>
      <c r="B411" s="209" t="s">
        <v>1088</v>
      </c>
      <c r="C411" s="210" t="s">
        <v>460</v>
      </c>
      <c r="D411" s="210" t="s">
        <v>606</v>
      </c>
      <c r="E411" s="210" t="s">
        <v>39</v>
      </c>
      <c r="F411" s="224">
        <v>30</v>
      </c>
      <c r="G411" s="212">
        <v>77</v>
      </c>
      <c r="H411" s="218">
        <v>0</v>
      </c>
      <c r="I411" s="224">
        <v>0</v>
      </c>
      <c r="J411" s="215">
        <v>88</v>
      </c>
      <c r="K411" s="218">
        <v>0</v>
      </c>
      <c r="L411" s="224">
        <v>0</v>
      </c>
      <c r="M411" s="215">
        <v>79</v>
      </c>
      <c r="N411" s="218">
        <v>0</v>
      </c>
      <c r="O411" s="224">
        <v>0</v>
      </c>
      <c r="P411" s="215">
        <v>90</v>
      </c>
      <c r="Q411" s="218">
        <v>0</v>
      </c>
      <c r="R411" s="224">
        <v>0</v>
      </c>
      <c r="S411" s="215">
        <v>88</v>
      </c>
      <c r="T411" s="218">
        <v>0</v>
      </c>
      <c r="U411" s="224">
        <v>0</v>
      </c>
      <c r="V411" s="215">
        <v>120</v>
      </c>
      <c r="W411" s="218">
        <v>6</v>
      </c>
      <c r="X411" s="224">
        <v>0</v>
      </c>
      <c r="Y411" s="215">
        <v>120</v>
      </c>
      <c r="Z411" s="218">
        <v>12</v>
      </c>
      <c r="AA411" s="224">
        <v>0</v>
      </c>
      <c r="AB411" s="215">
        <v>120</v>
      </c>
      <c r="AC411" s="218">
        <v>48</v>
      </c>
      <c r="AD411" s="224">
        <v>0</v>
      </c>
      <c r="AE411" s="215">
        <v>120</v>
      </c>
      <c r="AF411" s="218">
        <v>50</v>
      </c>
      <c r="AG411" s="224">
        <v>0</v>
      </c>
      <c r="AH411" s="215">
        <v>120</v>
      </c>
      <c r="AI411" s="218">
        <v>18</v>
      </c>
      <c r="AJ411" s="224">
        <v>0</v>
      </c>
      <c r="AK411" s="215">
        <v>112</v>
      </c>
      <c r="AL411" s="218">
        <v>0</v>
      </c>
      <c r="AM411" s="224">
        <v>0</v>
      </c>
      <c r="AN411" s="215">
        <v>73</v>
      </c>
      <c r="AO411" s="218">
        <v>0</v>
      </c>
      <c r="AP411" s="225">
        <v>0</v>
      </c>
      <c r="AQ411" s="220">
        <f t="shared" si="63"/>
        <v>1207</v>
      </c>
      <c r="AR411" s="221">
        <f t="shared" si="64"/>
        <v>134</v>
      </c>
      <c r="AS411" s="222">
        <f t="shared" si="65"/>
        <v>0</v>
      </c>
      <c r="AT411" s="46">
        <f t="shared" si="66"/>
        <v>1341</v>
      </c>
      <c r="AU411" s="369">
        <f t="shared" si="67"/>
        <v>1341</v>
      </c>
      <c r="AV411" s="370">
        <f t="shared" si="68"/>
        <v>0</v>
      </c>
    </row>
    <row r="412" spans="1:48" s="47" customFormat="1" ht="17.100000000000001" customHeight="1" x14ac:dyDescent="0.4">
      <c r="A412" s="208">
        <v>128</v>
      </c>
      <c r="B412" s="226" t="s">
        <v>1089</v>
      </c>
      <c r="C412" s="227" t="s">
        <v>485</v>
      </c>
      <c r="D412" s="227" t="s">
        <v>631</v>
      </c>
      <c r="E412" s="227" t="s">
        <v>39</v>
      </c>
      <c r="F412" s="228">
        <v>10</v>
      </c>
      <c r="G412" s="229">
        <v>5</v>
      </c>
      <c r="H412" s="230">
        <v>0</v>
      </c>
      <c r="I412" s="228">
        <v>0</v>
      </c>
      <c r="J412" s="231">
        <v>5</v>
      </c>
      <c r="K412" s="230">
        <v>0</v>
      </c>
      <c r="L412" s="228">
        <v>0</v>
      </c>
      <c r="M412" s="231">
        <v>4</v>
      </c>
      <c r="N412" s="230">
        <v>0</v>
      </c>
      <c r="O412" s="228">
        <v>0</v>
      </c>
      <c r="P412" s="231">
        <v>5</v>
      </c>
      <c r="Q412" s="230">
        <v>0</v>
      </c>
      <c r="R412" s="228">
        <v>0</v>
      </c>
      <c r="S412" s="231">
        <v>4</v>
      </c>
      <c r="T412" s="230">
        <v>0</v>
      </c>
      <c r="U412" s="228">
        <v>0</v>
      </c>
      <c r="V412" s="231">
        <v>5</v>
      </c>
      <c r="W412" s="230">
        <v>0</v>
      </c>
      <c r="X412" s="228">
        <v>0</v>
      </c>
      <c r="Y412" s="231">
        <v>5</v>
      </c>
      <c r="Z412" s="230">
        <v>0</v>
      </c>
      <c r="AA412" s="228">
        <v>0</v>
      </c>
      <c r="AB412" s="231">
        <v>5</v>
      </c>
      <c r="AC412" s="230">
        <v>0</v>
      </c>
      <c r="AD412" s="228">
        <v>0</v>
      </c>
      <c r="AE412" s="231">
        <v>5</v>
      </c>
      <c r="AF412" s="230">
        <v>0</v>
      </c>
      <c r="AG412" s="228">
        <v>0</v>
      </c>
      <c r="AH412" s="231">
        <v>5</v>
      </c>
      <c r="AI412" s="230">
        <v>0</v>
      </c>
      <c r="AJ412" s="228">
        <v>0</v>
      </c>
      <c r="AK412" s="231">
        <v>5</v>
      </c>
      <c r="AL412" s="230">
        <v>0</v>
      </c>
      <c r="AM412" s="228">
        <v>0</v>
      </c>
      <c r="AN412" s="231">
        <v>5</v>
      </c>
      <c r="AO412" s="230">
        <v>0</v>
      </c>
      <c r="AP412" s="228">
        <v>0</v>
      </c>
      <c r="AQ412" s="232">
        <f t="shared" si="63"/>
        <v>58</v>
      </c>
      <c r="AR412" s="233">
        <f t="shared" si="64"/>
        <v>0</v>
      </c>
      <c r="AS412" s="234">
        <f t="shared" si="65"/>
        <v>0</v>
      </c>
      <c r="AT412" s="46">
        <f t="shared" si="66"/>
        <v>58</v>
      </c>
      <c r="AU412" s="369">
        <f t="shared" si="67"/>
        <v>58</v>
      </c>
      <c r="AV412" s="370">
        <f t="shared" si="68"/>
        <v>0</v>
      </c>
    </row>
    <row r="413" spans="1:48" ht="17.100000000000001" customHeight="1" x14ac:dyDescent="0.4">
      <c r="A413" s="223">
        <v>129</v>
      </c>
      <c r="B413" s="209" t="s">
        <v>1090</v>
      </c>
      <c r="C413" s="210" t="s">
        <v>486</v>
      </c>
      <c r="D413" s="210" t="s">
        <v>632</v>
      </c>
      <c r="E413" s="210" t="s">
        <v>39</v>
      </c>
      <c r="F413" s="224">
        <v>10</v>
      </c>
      <c r="G413" s="212">
        <v>5</v>
      </c>
      <c r="H413" s="218">
        <v>0</v>
      </c>
      <c r="I413" s="224">
        <v>0</v>
      </c>
      <c r="J413" s="215">
        <v>99</v>
      </c>
      <c r="K413" s="218">
        <v>0</v>
      </c>
      <c r="L413" s="224">
        <v>0</v>
      </c>
      <c r="M413" s="215">
        <v>86</v>
      </c>
      <c r="N413" s="218">
        <v>0</v>
      </c>
      <c r="O413" s="224">
        <v>0</v>
      </c>
      <c r="P413" s="215">
        <v>5</v>
      </c>
      <c r="Q413" s="218">
        <v>0</v>
      </c>
      <c r="R413" s="224">
        <v>0</v>
      </c>
      <c r="S413" s="215">
        <v>5</v>
      </c>
      <c r="T413" s="218">
        <v>0</v>
      </c>
      <c r="U413" s="224">
        <v>0</v>
      </c>
      <c r="V413" s="215">
        <v>5</v>
      </c>
      <c r="W413" s="218">
        <v>0</v>
      </c>
      <c r="X413" s="224">
        <v>0</v>
      </c>
      <c r="Y413" s="215">
        <v>5</v>
      </c>
      <c r="Z413" s="218">
        <v>0</v>
      </c>
      <c r="AA413" s="224">
        <v>0</v>
      </c>
      <c r="AB413" s="215">
        <v>5</v>
      </c>
      <c r="AC413" s="218">
        <v>0</v>
      </c>
      <c r="AD413" s="224">
        <v>0</v>
      </c>
      <c r="AE413" s="215">
        <v>5</v>
      </c>
      <c r="AF413" s="218">
        <v>0</v>
      </c>
      <c r="AG413" s="224">
        <v>0</v>
      </c>
      <c r="AH413" s="215">
        <v>5</v>
      </c>
      <c r="AI413" s="218">
        <v>0</v>
      </c>
      <c r="AJ413" s="224">
        <v>0</v>
      </c>
      <c r="AK413" s="215">
        <v>5</v>
      </c>
      <c r="AL413" s="218">
        <v>0</v>
      </c>
      <c r="AM413" s="224">
        <v>0</v>
      </c>
      <c r="AN413" s="215">
        <v>5</v>
      </c>
      <c r="AO413" s="218">
        <v>0</v>
      </c>
      <c r="AP413" s="225">
        <v>0</v>
      </c>
      <c r="AQ413" s="220">
        <f t="shared" si="63"/>
        <v>235</v>
      </c>
      <c r="AR413" s="221">
        <f t="shared" si="64"/>
        <v>0</v>
      </c>
      <c r="AS413" s="222">
        <f t="shared" si="65"/>
        <v>0</v>
      </c>
      <c r="AT413" s="46">
        <f t="shared" si="66"/>
        <v>235</v>
      </c>
      <c r="AU413" s="369">
        <f t="shared" si="67"/>
        <v>235</v>
      </c>
      <c r="AV413" s="370">
        <f t="shared" si="68"/>
        <v>0</v>
      </c>
    </row>
    <row r="414" spans="1:48" s="47" customFormat="1" ht="17.100000000000001" customHeight="1" x14ac:dyDescent="0.4">
      <c r="A414" s="208">
        <v>130</v>
      </c>
      <c r="B414" s="226" t="s">
        <v>1091</v>
      </c>
      <c r="C414" s="227" t="s">
        <v>501</v>
      </c>
      <c r="D414" s="227" t="s">
        <v>647</v>
      </c>
      <c r="E414" s="227" t="s">
        <v>39</v>
      </c>
      <c r="F414" s="228">
        <v>10</v>
      </c>
      <c r="G414" s="229">
        <v>18</v>
      </c>
      <c r="H414" s="230">
        <v>0</v>
      </c>
      <c r="I414" s="228">
        <v>0</v>
      </c>
      <c r="J414" s="231">
        <v>18</v>
      </c>
      <c r="K414" s="230">
        <v>0</v>
      </c>
      <c r="L414" s="228">
        <v>0</v>
      </c>
      <c r="M414" s="231">
        <v>15</v>
      </c>
      <c r="N414" s="230">
        <v>0</v>
      </c>
      <c r="O414" s="228">
        <v>0</v>
      </c>
      <c r="P414" s="231">
        <v>11</v>
      </c>
      <c r="Q414" s="230">
        <v>0</v>
      </c>
      <c r="R414" s="228">
        <v>0</v>
      </c>
      <c r="S414" s="231">
        <v>8</v>
      </c>
      <c r="T414" s="230">
        <v>0</v>
      </c>
      <c r="U414" s="228">
        <v>0</v>
      </c>
      <c r="V414" s="231">
        <v>9</v>
      </c>
      <c r="W414" s="230">
        <v>0</v>
      </c>
      <c r="X414" s="228">
        <v>0</v>
      </c>
      <c r="Y414" s="231">
        <v>10</v>
      </c>
      <c r="Z414" s="230">
        <v>0</v>
      </c>
      <c r="AA414" s="228">
        <v>0</v>
      </c>
      <c r="AB414" s="231">
        <v>12</v>
      </c>
      <c r="AC414" s="230">
        <v>0</v>
      </c>
      <c r="AD414" s="228">
        <v>0</v>
      </c>
      <c r="AE414" s="231">
        <v>11</v>
      </c>
      <c r="AF414" s="230">
        <v>0</v>
      </c>
      <c r="AG414" s="228">
        <v>0</v>
      </c>
      <c r="AH414" s="231">
        <v>9</v>
      </c>
      <c r="AI414" s="230">
        <v>0</v>
      </c>
      <c r="AJ414" s="228">
        <v>0</v>
      </c>
      <c r="AK414" s="231">
        <v>9</v>
      </c>
      <c r="AL414" s="230">
        <v>0</v>
      </c>
      <c r="AM414" s="228">
        <v>0</v>
      </c>
      <c r="AN414" s="231">
        <v>14</v>
      </c>
      <c r="AO414" s="230">
        <v>0</v>
      </c>
      <c r="AP414" s="228">
        <v>0</v>
      </c>
      <c r="AQ414" s="232">
        <f t="shared" si="63"/>
        <v>144</v>
      </c>
      <c r="AR414" s="233">
        <f t="shared" si="64"/>
        <v>0</v>
      </c>
      <c r="AS414" s="234">
        <f t="shared" si="65"/>
        <v>0</v>
      </c>
      <c r="AT414" s="46">
        <f t="shared" si="66"/>
        <v>144</v>
      </c>
      <c r="AU414" s="369">
        <f t="shared" si="67"/>
        <v>144</v>
      </c>
      <c r="AV414" s="370">
        <f t="shared" si="68"/>
        <v>0</v>
      </c>
    </row>
    <row r="415" spans="1:48" ht="17.100000000000001" customHeight="1" x14ac:dyDescent="0.4">
      <c r="A415" s="223">
        <v>131</v>
      </c>
      <c r="B415" s="209" t="s">
        <v>1092</v>
      </c>
      <c r="C415" s="210" t="s">
        <v>502</v>
      </c>
      <c r="D415" s="210" t="s">
        <v>648</v>
      </c>
      <c r="E415" s="210" t="s">
        <v>39</v>
      </c>
      <c r="F415" s="224">
        <v>10</v>
      </c>
      <c r="G415" s="212">
        <v>24</v>
      </c>
      <c r="H415" s="218">
        <v>0</v>
      </c>
      <c r="I415" s="224">
        <v>0</v>
      </c>
      <c r="J415" s="215">
        <v>25</v>
      </c>
      <c r="K415" s="218">
        <v>0</v>
      </c>
      <c r="L415" s="224">
        <v>0</v>
      </c>
      <c r="M415" s="215">
        <v>21</v>
      </c>
      <c r="N415" s="218">
        <v>0</v>
      </c>
      <c r="O415" s="224">
        <v>0</v>
      </c>
      <c r="P415" s="215">
        <v>21</v>
      </c>
      <c r="Q415" s="218">
        <v>0</v>
      </c>
      <c r="R415" s="224">
        <v>0</v>
      </c>
      <c r="S415" s="215">
        <v>20</v>
      </c>
      <c r="T415" s="218">
        <v>0</v>
      </c>
      <c r="U415" s="224">
        <v>0</v>
      </c>
      <c r="V415" s="215">
        <v>22</v>
      </c>
      <c r="W415" s="218">
        <v>0</v>
      </c>
      <c r="X415" s="224">
        <v>0</v>
      </c>
      <c r="Y415" s="215">
        <v>24</v>
      </c>
      <c r="Z415" s="218">
        <v>0</v>
      </c>
      <c r="AA415" s="224">
        <v>0</v>
      </c>
      <c r="AB415" s="215">
        <v>26</v>
      </c>
      <c r="AC415" s="218">
        <v>0</v>
      </c>
      <c r="AD415" s="224">
        <v>0</v>
      </c>
      <c r="AE415" s="215">
        <v>26</v>
      </c>
      <c r="AF415" s="218">
        <v>0</v>
      </c>
      <c r="AG415" s="224">
        <v>0</v>
      </c>
      <c r="AH415" s="215">
        <v>23</v>
      </c>
      <c r="AI415" s="218">
        <v>0</v>
      </c>
      <c r="AJ415" s="224">
        <v>0</v>
      </c>
      <c r="AK415" s="215">
        <v>20</v>
      </c>
      <c r="AL415" s="218">
        <v>0</v>
      </c>
      <c r="AM415" s="224">
        <v>0</v>
      </c>
      <c r="AN415" s="215">
        <v>20</v>
      </c>
      <c r="AO415" s="218">
        <v>0</v>
      </c>
      <c r="AP415" s="225">
        <v>0</v>
      </c>
      <c r="AQ415" s="220">
        <f t="shared" si="63"/>
        <v>272</v>
      </c>
      <c r="AR415" s="221">
        <f t="shared" si="64"/>
        <v>0</v>
      </c>
      <c r="AS415" s="222">
        <f t="shared" si="65"/>
        <v>0</v>
      </c>
      <c r="AT415" s="46">
        <f t="shared" si="66"/>
        <v>272</v>
      </c>
      <c r="AU415" s="369">
        <f t="shared" si="67"/>
        <v>272</v>
      </c>
      <c r="AV415" s="370">
        <f t="shared" si="68"/>
        <v>0</v>
      </c>
    </row>
    <row r="416" spans="1:48" s="47" customFormat="1" ht="17.100000000000001" customHeight="1" x14ac:dyDescent="0.4">
      <c r="A416" s="208">
        <v>132</v>
      </c>
      <c r="B416" s="226" t="s">
        <v>1093</v>
      </c>
      <c r="C416" s="227" t="s">
        <v>503</v>
      </c>
      <c r="D416" s="227" t="s">
        <v>649</v>
      </c>
      <c r="E416" s="227" t="s">
        <v>39</v>
      </c>
      <c r="F416" s="228">
        <v>10</v>
      </c>
      <c r="G416" s="229">
        <v>16</v>
      </c>
      <c r="H416" s="230">
        <v>0</v>
      </c>
      <c r="I416" s="228">
        <v>0</v>
      </c>
      <c r="J416" s="231">
        <v>17</v>
      </c>
      <c r="K416" s="230">
        <v>0</v>
      </c>
      <c r="L416" s="228">
        <v>0</v>
      </c>
      <c r="M416" s="231">
        <v>13</v>
      </c>
      <c r="N416" s="230">
        <v>0</v>
      </c>
      <c r="O416" s="228">
        <v>0</v>
      </c>
      <c r="P416" s="231">
        <v>11</v>
      </c>
      <c r="Q416" s="230">
        <v>0</v>
      </c>
      <c r="R416" s="228">
        <v>0</v>
      </c>
      <c r="S416" s="231">
        <v>10</v>
      </c>
      <c r="T416" s="230">
        <v>0</v>
      </c>
      <c r="U416" s="228">
        <v>0</v>
      </c>
      <c r="V416" s="231">
        <v>12</v>
      </c>
      <c r="W416" s="230">
        <v>0</v>
      </c>
      <c r="X416" s="228">
        <v>0</v>
      </c>
      <c r="Y416" s="231">
        <v>13</v>
      </c>
      <c r="Z416" s="230">
        <v>0</v>
      </c>
      <c r="AA416" s="228">
        <v>0</v>
      </c>
      <c r="AB416" s="231">
        <v>16</v>
      </c>
      <c r="AC416" s="230">
        <v>0</v>
      </c>
      <c r="AD416" s="228">
        <v>0</v>
      </c>
      <c r="AE416" s="231">
        <v>16</v>
      </c>
      <c r="AF416" s="230">
        <v>0</v>
      </c>
      <c r="AG416" s="228">
        <v>0</v>
      </c>
      <c r="AH416" s="231">
        <v>11</v>
      </c>
      <c r="AI416" s="230">
        <v>0</v>
      </c>
      <c r="AJ416" s="228">
        <v>0</v>
      </c>
      <c r="AK416" s="231">
        <v>9</v>
      </c>
      <c r="AL416" s="230">
        <v>0</v>
      </c>
      <c r="AM416" s="228">
        <v>0</v>
      </c>
      <c r="AN416" s="231">
        <v>12</v>
      </c>
      <c r="AO416" s="230">
        <v>0</v>
      </c>
      <c r="AP416" s="228">
        <v>0</v>
      </c>
      <c r="AQ416" s="232">
        <f t="shared" si="63"/>
        <v>156</v>
      </c>
      <c r="AR416" s="233">
        <f t="shared" si="64"/>
        <v>0</v>
      </c>
      <c r="AS416" s="234">
        <f t="shared" si="65"/>
        <v>0</v>
      </c>
      <c r="AT416" s="46">
        <f t="shared" si="66"/>
        <v>156</v>
      </c>
      <c r="AU416" s="369">
        <f t="shared" si="67"/>
        <v>156</v>
      </c>
      <c r="AV416" s="370">
        <f t="shared" si="68"/>
        <v>0</v>
      </c>
    </row>
    <row r="417" spans="1:48" ht="17.100000000000001" customHeight="1" x14ac:dyDescent="0.4">
      <c r="A417" s="223">
        <v>133</v>
      </c>
      <c r="B417" s="209" t="s">
        <v>1094</v>
      </c>
      <c r="C417" s="210" t="s">
        <v>504</v>
      </c>
      <c r="D417" s="210" t="s">
        <v>650</v>
      </c>
      <c r="E417" s="210" t="s">
        <v>39</v>
      </c>
      <c r="F417" s="224">
        <v>10</v>
      </c>
      <c r="G417" s="212">
        <v>11</v>
      </c>
      <c r="H417" s="218">
        <v>0</v>
      </c>
      <c r="I417" s="224">
        <v>0</v>
      </c>
      <c r="J417" s="215">
        <v>11</v>
      </c>
      <c r="K417" s="218">
        <v>0</v>
      </c>
      <c r="L417" s="224">
        <v>0</v>
      </c>
      <c r="M417" s="215">
        <v>9</v>
      </c>
      <c r="N417" s="218">
        <v>0</v>
      </c>
      <c r="O417" s="224">
        <v>0</v>
      </c>
      <c r="P417" s="215">
        <v>11</v>
      </c>
      <c r="Q417" s="218">
        <v>0</v>
      </c>
      <c r="R417" s="224">
        <v>0</v>
      </c>
      <c r="S417" s="215">
        <v>13</v>
      </c>
      <c r="T417" s="218">
        <v>0</v>
      </c>
      <c r="U417" s="224">
        <v>0</v>
      </c>
      <c r="V417" s="215">
        <v>15</v>
      </c>
      <c r="W417" s="218">
        <v>0</v>
      </c>
      <c r="X417" s="224">
        <v>0</v>
      </c>
      <c r="Y417" s="215">
        <v>16</v>
      </c>
      <c r="Z417" s="218">
        <v>0</v>
      </c>
      <c r="AA417" s="224">
        <v>0</v>
      </c>
      <c r="AB417" s="215">
        <v>16</v>
      </c>
      <c r="AC417" s="218">
        <v>0</v>
      </c>
      <c r="AD417" s="224">
        <v>0</v>
      </c>
      <c r="AE417" s="215">
        <v>16</v>
      </c>
      <c r="AF417" s="218">
        <v>0</v>
      </c>
      <c r="AG417" s="224">
        <v>0</v>
      </c>
      <c r="AH417" s="215">
        <v>15</v>
      </c>
      <c r="AI417" s="218">
        <v>0</v>
      </c>
      <c r="AJ417" s="224">
        <v>0</v>
      </c>
      <c r="AK417" s="215">
        <v>13</v>
      </c>
      <c r="AL417" s="218">
        <v>0</v>
      </c>
      <c r="AM417" s="224">
        <v>0</v>
      </c>
      <c r="AN417" s="215">
        <v>9</v>
      </c>
      <c r="AO417" s="218">
        <v>0</v>
      </c>
      <c r="AP417" s="225">
        <v>0</v>
      </c>
      <c r="AQ417" s="220">
        <f t="shared" si="63"/>
        <v>155</v>
      </c>
      <c r="AR417" s="221">
        <f t="shared" si="64"/>
        <v>0</v>
      </c>
      <c r="AS417" s="222">
        <f t="shared" si="65"/>
        <v>0</v>
      </c>
      <c r="AT417" s="46">
        <f t="shared" si="66"/>
        <v>155</v>
      </c>
      <c r="AU417" s="369">
        <f t="shared" si="67"/>
        <v>155</v>
      </c>
      <c r="AV417" s="370">
        <f t="shared" si="68"/>
        <v>0</v>
      </c>
    </row>
    <row r="418" spans="1:48" s="47" customFormat="1" ht="17.100000000000001" customHeight="1" x14ac:dyDescent="0.4">
      <c r="A418" s="208">
        <v>134</v>
      </c>
      <c r="B418" s="226" t="s">
        <v>1095</v>
      </c>
      <c r="C418" s="227" t="s">
        <v>505</v>
      </c>
      <c r="D418" s="227" t="s">
        <v>651</v>
      </c>
      <c r="E418" s="227" t="s">
        <v>39</v>
      </c>
      <c r="F418" s="228">
        <v>10</v>
      </c>
      <c r="G418" s="229">
        <v>22</v>
      </c>
      <c r="H418" s="230">
        <v>0</v>
      </c>
      <c r="I418" s="228">
        <v>0</v>
      </c>
      <c r="J418" s="231">
        <v>23</v>
      </c>
      <c r="K418" s="230">
        <v>0</v>
      </c>
      <c r="L418" s="228">
        <v>0</v>
      </c>
      <c r="M418" s="231">
        <v>21</v>
      </c>
      <c r="N418" s="230">
        <v>0</v>
      </c>
      <c r="O418" s="228">
        <v>0</v>
      </c>
      <c r="P418" s="231">
        <v>22</v>
      </c>
      <c r="Q418" s="230">
        <v>0</v>
      </c>
      <c r="R418" s="228">
        <v>0</v>
      </c>
      <c r="S418" s="231">
        <v>18</v>
      </c>
      <c r="T418" s="230">
        <v>0</v>
      </c>
      <c r="U418" s="228">
        <v>0</v>
      </c>
      <c r="V418" s="231">
        <v>19</v>
      </c>
      <c r="W418" s="230">
        <v>0</v>
      </c>
      <c r="X418" s="228">
        <v>0</v>
      </c>
      <c r="Y418" s="231">
        <v>19</v>
      </c>
      <c r="Z418" s="230">
        <v>0</v>
      </c>
      <c r="AA418" s="228">
        <v>0</v>
      </c>
      <c r="AB418" s="231">
        <v>21</v>
      </c>
      <c r="AC418" s="230">
        <v>0</v>
      </c>
      <c r="AD418" s="228">
        <v>0</v>
      </c>
      <c r="AE418" s="231">
        <v>21</v>
      </c>
      <c r="AF418" s="230">
        <v>0</v>
      </c>
      <c r="AG418" s="228">
        <v>0</v>
      </c>
      <c r="AH418" s="231">
        <v>21</v>
      </c>
      <c r="AI418" s="230">
        <v>0</v>
      </c>
      <c r="AJ418" s="228">
        <v>0</v>
      </c>
      <c r="AK418" s="231">
        <v>20</v>
      </c>
      <c r="AL418" s="230">
        <v>0</v>
      </c>
      <c r="AM418" s="228">
        <v>0</v>
      </c>
      <c r="AN418" s="231">
        <v>19</v>
      </c>
      <c r="AO418" s="230">
        <v>0</v>
      </c>
      <c r="AP418" s="228">
        <v>0</v>
      </c>
      <c r="AQ418" s="232">
        <f t="shared" si="63"/>
        <v>246</v>
      </c>
      <c r="AR418" s="233">
        <f t="shared" si="64"/>
        <v>0</v>
      </c>
      <c r="AS418" s="234">
        <f t="shared" si="65"/>
        <v>0</v>
      </c>
      <c r="AT418" s="46">
        <f t="shared" si="66"/>
        <v>246</v>
      </c>
      <c r="AU418" s="369">
        <f t="shared" si="67"/>
        <v>246</v>
      </c>
      <c r="AV418" s="370">
        <f t="shared" si="68"/>
        <v>0</v>
      </c>
    </row>
    <row r="419" spans="1:48" ht="17.100000000000001" customHeight="1" x14ac:dyDescent="0.4">
      <c r="A419" s="223">
        <v>135</v>
      </c>
      <c r="B419" s="209" t="s">
        <v>1096</v>
      </c>
      <c r="C419" s="210" t="s">
        <v>506</v>
      </c>
      <c r="D419" s="210" t="s">
        <v>652</v>
      </c>
      <c r="E419" s="210" t="s">
        <v>39</v>
      </c>
      <c r="F419" s="224">
        <v>10</v>
      </c>
      <c r="G419" s="212">
        <v>15</v>
      </c>
      <c r="H419" s="218">
        <v>0</v>
      </c>
      <c r="I419" s="224">
        <v>0</v>
      </c>
      <c r="J419" s="215">
        <v>18</v>
      </c>
      <c r="K419" s="218">
        <v>0</v>
      </c>
      <c r="L419" s="224">
        <v>0</v>
      </c>
      <c r="M419" s="215">
        <v>16</v>
      </c>
      <c r="N419" s="218">
        <v>0</v>
      </c>
      <c r="O419" s="224">
        <v>0</v>
      </c>
      <c r="P419" s="215">
        <v>16</v>
      </c>
      <c r="Q419" s="218">
        <v>0</v>
      </c>
      <c r="R419" s="224">
        <v>0</v>
      </c>
      <c r="S419" s="215">
        <v>11</v>
      </c>
      <c r="T419" s="218">
        <v>0</v>
      </c>
      <c r="U419" s="224">
        <v>0</v>
      </c>
      <c r="V419" s="215">
        <v>12</v>
      </c>
      <c r="W419" s="218">
        <v>0</v>
      </c>
      <c r="X419" s="224">
        <v>0</v>
      </c>
      <c r="Y419" s="215">
        <v>11</v>
      </c>
      <c r="Z419" s="218">
        <v>0</v>
      </c>
      <c r="AA419" s="224">
        <v>0</v>
      </c>
      <c r="AB419" s="215">
        <v>16</v>
      </c>
      <c r="AC419" s="218">
        <v>0</v>
      </c>
      <c r="AD419" s="224">
        <v>0</v>
      </c>
      <c r="AE419" s="215">
        <v>17</v>
      </c>
      <c r="AF419" s="218">
        <v>0</v>
      </c>
      <c r="AG419" s="224">
        <v>0</v>
      </c>
      <c r="AH419" s="215">
        <v>16</v>
      </c>
      <c r="AI419" s="218">
        <v>0</v>
      </c>
      <c r="AJ419" s="224">
        <v>0</v>
      </c>
      <c r="AK419" s="215">
        <v>11</v>
      </c>
      <c r="AL419" s="218">
        <v>0</v>
      </c>
      <c r="AM419" s="224">
        <v>0</v>
      </c>
      <c r="AN419" s="215">
        <v>9</v>
      </c>
      <c r="AO419" s="218">
        <v>0</v>
      </c>
      <c r="AP419" s="225">
        <v>0</v>
      </c>
      <c r="AQ419" s="220">
        <f t="shared" si="63"/>
        <v>168</v>
      </c>
      <c r="AR419" s="221">
        <f t="shared" si="64"/>
        <v>0</v>
      </c>
      <c r="AS419" s="222">
        <f t="shared" si="65"/>
        <v>0</v>
      </c>
      <c r="AT419" s="46">
        <f t="shared" si="66"/>
        <v>168</v>
      </c>
      <c r="AU419" s="369">
        <f t="shared" si="67"/>
        <v>168</v>
      </c>
      <c r="AV419" s="370">
        <f t="shared" si="68"/>
        <v>0</v>
      </c>
    </row>
    <row r="420" spans="1:48" s="47" customFormat="1" ht="17.100000000000001" customHeight="1" x14ac:dyDescent="0.4">
      <c r="A420" s="208">
        <v>136</v>
      </c>
      <c r="B420" s="226" t="s">
        <v>1097</v>
      </c>
      <c r="C420" s="227" t="s">
        <v>507</v>
      </c>
      <c r="D420" s="227" t="s">
        <v>653</v>
      </c>
      <c r="E420" s="227" t="s">
        <v>39</v>
      </c>
      <c r="F420" s="228">
        <v>10</v>
      </c>
      <c r="G420" s="229">
        <v>14</v>
      </c>
      <c r="H420" s="230">
        <v>0</v>
      </c>
      <c r="I420" s="228">
        <v>0</v>
      </c>
      <c r="J420" s="231">
        <v>16</v>
      </c>
      <c r="K420" s="230">
        <v>0</v>
      </c>
      <c r="L420" s="228">
        <v>0</v>
      </c>
      <c r="M420" s="231">
        <v>14</v>
      </c>
      <c r="N420" s="230">
        <v>0</v>
      </c>
      <c r="O420" s="228">
        <v>0</v>
      </c>
      <c r="P420" s="231">
        <v>14</v>
      </c>
      <c r="Q420" s="230">
        <v>0</v>
      </c>
      <c r="R420" s="228">
        <v>0</v>
      </c>
      <c r="S420" s="231">
        <v>10</v>
      </c>
      <c r="T420" s="230">
        <v>0</v>
      </c>
      <c r="U420" s="228">
        <v>0</v>
      </c>
      <c r="V420" s="231">
        <v>12</v>
      </c>
      <c r="W420" s="230">
        <v>0</v>
      </c>
      <c r="X420" s="228">
        <v>0</v>
      </c>
      <c r="Y420" s="231">
        <v>13</v>
      </c>
      <c r="Z420" s="230">
        <v>0</v>
      </c>
      <c r="AA420" s="228">
        <v>0</v>
      </c>
      <c r="AB420" s="231">
        <v>16</v>
      </c>
      <c r="AC420" s="230">
        <v>0</v>
      </c>
      <c r="AD420" s="228">
        <v>0</v>
      </c>
      <c r="AE420" s="231">
        <v>16</v>
      </c>
      <c r="AF420" s="230">
        <v>0</v>
      </c>
      <c r="AG420" s="228">
        <v>0</v>
      </c>
      <c r="AH420" s="231">
        <v>14</v>
      </c>
      <c r="AI420" s="230">
        <v>0</v>
      </c>
      <c r="AJ420" s="228">
        <v>0</v>
      </c>
      <c r="AK420" s="231">
        <v>11</v>
      </c>
      <c r="AL420" s="230">
        <v>0</v>
      </c>
      <c r="AM420" s="228">
        <v>0</v>
      </c>
      <c r="AN420" s="231">
        <v>10</v>
      </c>
      <c r="AO420" s="230">
        <v>0</v>
      </c>
      <c r="AP420" s="228">
        <v>0</v>
      </c>
      <c r="AQ420" s="232">
        <f t="shared" si="63"/>
        <v>160</v>
      </c>
      <c r="AR420" s="233">
        <f t="shared" si="64"/>
        <v>0</v>
      </c>
      <c r="AS420" s="234">
        <f t="shared" si="65"/>
        <v>0</v>
      </c>
      <c r="AT420" s="46">
        <f t="shared" si="66"/>
        <v>160</v>
      </c>
      <c r="AU420" s="369">
        <f t="shared" si="67"/>
        <v>160</v>
      </c>
      <c r="AV420" s="370">
        <f t="shared" si="68"/>
        <v>0</v>
      </c>
    </row>
    <row r="421" spans="1:48" ht="17.100000000000001" customHeight="1" x14ac:dyDescent="0.4">
      <c r="A421" s="223">
        <v>137</v>
      </c>
      <c r="B421" s="209" t="s">
        <v>1098</v>
      </c>
      <c r="C421" s="210" t="s">
        <v>508</v>
      </c>
      <c r="D421" s="210" t="s">
        <v>654</v>
      </c>
      <c r="E421" s="210" t="s">
        <v>39</v>
      </c>
      <c r="F421" s="224">
        <v>10</v>
      </c>
      <c r="G421" s="212">
        <v>18</v>
      </c>
      <c r="H421" s="218">
        <v>0</v>
      </c>
      <c r="I421" s="224">
        <v>0</v>
      </c>
      <c r="J421" s="215">
        <v>17</v>
      </c>
      <c r="K421" s="218">
        <v>0</v>
      </c>
      <c r="L421" s="224">
        <v>0</v>
      </c>
      <c r="M421" s="215">
        <v>15</v>
      </c>
      <c r="N421" s="218">
        <v>0</v>
      </c>
      <c r="O421" s="224">
        <v>0</v>
      </c>
      <c r="P421" s="215">
        <v>12</v>
      </c>
      <c r="Q421" s="218">
        <v>0</v>
      </c>
      <c r="R421" s="224">
        <v>0</v>
      </c>
      <c r="S421" s="215">
        <v>10</v>
      </c>
      <c r="T421" s="218">
        <v>0</v>
      </c>
      <c r="U421" s="224">
        <v>0</v>
      </c>
      <c r="V421" s="215">
        <v>14</v>
      </c>
      <c r="W421" s="218">
        <v>0</v>
      </c>
      <c r="X421" s="224">
        <v>0</v>
      </c>
      <c r="Y421" s="215">
        <v>13</v>
      </c>
      <c r="Z421" s="218">
        <v>0</v>
      </c>
      <c r="AA421" s="224">
        <v>0</v>
      </c>
      <c r="AB421" s="215">
        <v>16</v>
      </c>
      <c r="AC421" s="218">
        <v>0</v>
      </c>
      <c r="AD421" s="224">
        <v>0</v>
      </c>
      <c r="AE421" s="215">
        <v>16</v>
      </c>
      <c r="AF421" s="218">
        <v>0</v>
      </c>
      <c r="AG421" s="224">
        <v>0</v>
      </c>
      <c r="AH421" s="215">
        <v>12</v>
      </c>
      <c r="AI421" s="218">
        <v>0</v>
      </c>
      <c r="AJ421" s="224">
        <v>0</v>
      </c>
      <c r="AK421" s="215">
        <v>11</v>
      </c>
      <c r="AL421" s="218">
        <v>0</v>
      </c>
      <c r="AM421" s="224">
        <v>0</v>
      </c>
      <c r="AN421" s="215">
        <v>20</v>
      </c>
      <c r="AO421" s="218">
        <v>0</v>
      </c>
      <c r="AP421" s="225">
        <v>0</v>
      </c>
      <c r="AQ421" s="220">
        <f t="shared" si="63"/>
        <v>174</v>
      </c>
      <c r="AR421" s="221">
        <f t="shared" si="64"/>
        <v>0</v>
      </c>
      <c r="AS421" s="222">
        <f t="shared" si="65"/>
        <v>0</v>
      </c>
      <c r="AT421" s="46">
        <f t="shared" si="66"/>
        <v>174</v>
      </c>
      <c r="AU421" s="369">
        <f t="shared" si="67"/>
        <v>174</v>
      </c>
      <c r="AV421" s="370">
        <f t="shared" si="68"/>
        <v>0</v>
      </c>
    </row>
    <row r="422" spans="1:48" s="47" customFormat="1" ht="17.100000000000001" customHeight="1" x14ac:dyDescent="0.4">
      <c r="A422" s="208">
        <v>138</v>
      </c>
      <c r="B422" s="226" t="s">
        <v>1099</v>
      </c>
      <c r="C422" s="227" t="s">
        <v>509</v>
      </c>
      <c r="D422" s="227" t="s">
        <v>655</v>
      </c>
      <c r="E422" s="227" t="s">
        <v>39</v>
      </c>
      <c r="F422" s="228">
        <v>10</v>
      </c>
      <c r="G422" s="229">
        <v>21</v>
      </c>
      <c r="H422" s="230">
        <v>0</v>
      </c>
      <c r="I422" s="228">
        <v>0</v>
      </c>
      <c r="J422" s="231">
        <v>23</v>
      </c>
      <c r="K422" s="230">
        <v>0</v>
      </c>
      <c r="L422" s="228">
        <v>0</v>
      </c>
      <c r="M422" s="231">
        <v>21</v>
      </c>
      <c r="N422" s="230">
        <v>0</v>
      </c>
      <c r="O422" s="228">
        <v>0</v>
      </c>
      <c r="P422" s="231">
        <v>22</v>
      </c>
      <c r="Q422" s="230">
        <v>0</v>
      </c>
      <c r="R422" s="228">
        <v>0</v>
      </c>
      <c r="S422" s="231">
        <v>18</v>
      </c>
      <c r="T422" s="230">
        <v>0</v>
      </c>
      <c r="U422" s="228">
        <v>0</v>
      </c>
      <c r="V422" s="231">
        <v>20</v>
      </c>
      <c r="W422" s="230">
        <v>0</v>
      </c>
      <c r="X422" s="228">
        <v>0</v>
      </c>
      <c r="Y422" s="231">
        <v>21</v>
      </c>
      <c r="Z422" s="230">
        <v>0</v>
      </c>
      <c r="AA422" s="228">
        <v>0</v>
      </c>
      <c r="AB422" s="231">
        <v>24</v>
      </c>
      <c r="AC422" s="230">
        <v>0</v>
      </c>
      <c r="AD422" s="228">
        <v>0</v>
      </c>
      <c r="AE422" s="231">
        <v>24</v>
      </c>
      <c r="AF422" s="230">
        <v>0</v>
      </c>
      <c r="AG422" s="228">
        <v>0</v>
      </c>
      <c r="AH422" s="231">
        <v>23</v>
      </c>
      <c r="AI422" s="230">
        <v>0</v>
      </c>
      <c r="AJ422" s="228">
        <v>0</v>
      </c>
      <c r="AK422" s="231">
        <v>20</v>
      </c>
      <c r="AL422" s="230">
        <v>0</v>
      </c>
      <c r="AM422" s="228">
        <v>0</v>
      </c>
      <c r="AN422" s="231">
        <v>19</v>
      </c>
      <c r="AO422" s="230">
        <v>0</v>
      </c>
      <c r="AP422" s="228">
        <v>0</v>
      </c>
      <c r="AQ422" s="232">
        <f t="shared" si="63"/>
        <v>256</v>
      </c>
      <c r="AR422" s="233">
        <f t="shared" si="64"/>
        <v>0</v>
      </c>
      <c r="AS422" s="234">
        <f t="shared" si="65"/>
        <v>0</v>
      </c>
      <c r="AT422" s="46">
        <f t="shared" si="66"/>
        <v>256</v>
      </c>
      <c r="AU422" s="369">
        <f t="shared" si="67"/>
        <v>256</v>
      </c>
      <c r="AV422" s="370">
        <f t="shared" si="68"/>
        <v>0</v>
      </c>
    </row>
    <row r="423" spans="1:48" ht="17.100000000000001" customHeight="1" x14ac:dyDescent="0.4">
      <c r="A423" s="223">
        <v>139</v>
      </c>
      <c r="B423" s="209" t="s">
        <v>1100</v>
      </c>
      <c r="C423" s="210" t="s">
        <v>510</v>
      </c>
      <c r="D423" s="210" t="s">
        <v>656</v>
      </c>
      <c r="E423" s="210" t="s">
        <v>39</v>
      </c>
      <c r="F423" s="224">
        <v>10</v>
      </c>
      <c r="G423" s="212">
        <v>12</v>
      </c>
      <c r="H423" s="218">
        <v>0</v>
      </c>
      <c r="I423" s="224">
        <v>0</v>
      </c>
      <c r="J423" s="215">
        <v>14</v>
      </c>
      <c r="K423" s="218">
        <v>0</v>
      </c>
      <c r="L423" s="224">
        <v>0</v>
      </c>
      <c r="M423" s="215">
        <v>13</v>
      </c>
      <c r="N423" s="218">
        <v>0</v>
      </c>
      <c r="O423" s="224">
        <v>0</v>
      </c>
      <c r="P423" s="215">
        <v>13</v>
      </c>
      <c r="Q423" s="218">
        <v>0</v>
      </c>
      <c r="R423" s="224">
        <v>0</v>
      </c>
      <c r="S423" s="215">
        <v>9</v>
      </c>
      <c r="T423" s="218">
        <v>0</v>
      </c>
      <c r="U423" s="224">
        <v>0</v>
      </c>
      <c r="V423" s="215">
        <v>10</v>
      </c>
      <c r="W423" s="218">
        <v>0</v>
      </c>
      <c r="X423" s="224">
        <v>0</v>
      </c>
      <c r="Y423" s="215">
        <v>11</v>
      </c>
      <c r="Z423" s="218">
        <v>0</v>
      </c>
      <c r="AA423" s="224">
        <v>0</v>
      </c>
      <c r="AB423" s="215">
        <v>15</v>
      </c>
      <c r="AC423" s="218">
        <v>0</v>
      </c>
      <c r="AD423" s="224">
        <v>0</v>
      </c>
      <c r="AE423" s="215">
        <v>15</v>
      </c>
      <c r="AF423" s="218">
        <v>0</v>
      </c>
      <c r="AG423" s="224">
        <v>0</v>
      </c>
      <c r="AH423" s="215">
        <v>13</v>
      </c>
      <c r="AI423" s="218">
        <v>0</v>
      </c>
      <c r="AJ423" s="224">
        <v>0</v>
      </c>
      <c r="AK423" s="215">
        <v>10</v>
      </c>
      <c r="AL423" s="218">
        <v>0</v>
      </c>
      <c r="AM423" s="224">
        <v>0</v>
      </c>
      <c r="AN423" s="215">
        <v>9</v>
      </c>
      <c r="AO423" s="218">
        <v>0</v>
      </c>
      <c r="AP423" s="225">
        <v>0</v>
      </c>
      <c r="AQ423" s="220">
        <f t="shared" si="63"/>
        <v>144</v>
      </c>
      <c r="AR423" s="221">
        <f t="shared" si="64"/>
        <v>0</v>
      </c>
      <c r="AS423" s="222">
        <f t="shared" si="65"/>
        <v>0</v>
      </c>
      <c r="AT423" s="46">
        <f t="shared" si="66"/>
        <v>144</v>
      </c>
      <c r="AU423" s="369">
        <f t="shared" si="67"/>
        <v>144</v>
      </c>
      <c r="AV423" s="370">
        <f t="shared" si="68"/>
        <v>0</v>
      </c>
    </row>
    <row r="424" spans="1:48" s="47" customFormat="1" ht="17.100000000000001" customHeight="1" x14ac:dyDescent="0.4">
      <c r="A424" s="208">
        <v>140</v>
      </c>
      <c r="B424" s="226" t="s">
        <v>1101</v>
      </c>
      <c r="C424" s="227" t="s">
        <v>511</v>
      </c>
      <c r="D424" s="227" t="s">
        <v>657</v>
      </c>
      <c r="E424" s="227" t="s">
        <v>39</v>
      </c>
      <c r="F424" s="228">
        <v>10</v>
      </c>
      <c r="G424" s="229">
        <v>17</v>
      </c>
      <c r="H424" s="230">
        <v>0</v>
      </c>
      <c r="I424" s="228">
        <v>0</v>
      </c>
      <c r="J424" s="231">
        <v>16</v>
      </c>
      <c r="K424" s="230">
        <v>0</v>
      </c>
      <c r="L424" s="228">
        <v>0</v>
      </c>
      <c r="M424" s="231">
        <v>14</v>
      </c>
      <c r="N424" s="230">
        <v>0</v>
      </c>
      <c r="O424" s="228">
        <v>0</v>
      </c>
      <c r="P424" s="231">
        <v>13</v>
      </c>
      <c r="Q424" s="230">
        <v>0</v>
      </c>
      <c r="R424" s="228">
        <v>0</v>
      </c>
      <c r="S424" s="231">
        <v>11</v>
      </c>
      <c r="T424" s="230">
        <v>0</v>
      </c>
      <c r="U424" s="228">
        <v>0</v>
      </c>
      <c r="V424" s="231">
        <v>13</v>
      </c>
      <c r="W424" s="230">
        <v>0</v>
      </c>
      <c r="X424" s="228">
        <v>0</v>
      </c>
      <c r="Y424" s="231">
        <v>16</v>
      </c>
      <c r="Z424" s="230">
        <v>0</v>
      </c>
      <c r="AA424" s="228">
        <v>0</v>
      </c>
      <c r="AB424" s="231">
        <v>17</v>
      </c>
      <c r="AC424" s="230">
        <v>0</v>
      </c>
      <c r="AD424" s="228">
        <v>0</v>
      </c>
      <c r="AE424" s="231">
        <v>17</v>
      </c>
      <c r="AF424" s="230">
        <v>0</v>
      </c>
      <c r="AG424" s="228">
        <v>0</v>
      </c>
      <c r="AH424" s="231">
        <v>14</v>
      </c>
      <c r="AI424" s="230">
        <v>0</v>
      </c>
      <c r="AJ424" s="228">
        <v>0</v>
      </c>
      <c r="AK424" s="231">
        <v>12</v>
      </c>
      <c r="AL424" s="230">
        <v>0</v>
      </c>
      <c r="AM424" s="228">
        <v>0</v>
      </c>
      <c r="AN424" s="231">
        <v>13</v>
      </c>
      <c r="AO424" s="230">
        <v>0</v>
      </c>
      <c r="AP424" s="228">
        <v>0</v>
      </c>
      <c r="AQ424" s="232">
        <f t="shared" ref="AQ424:AQ431" si="69">G424+J424+M424+P424+S424+V424+Y424+AB424+AE424+AH424+AK424+AN424</f>
        <v>173</v>
      </c>
      <c r="AR424" s="233">
        <f t="shared" ref="AR424:AR431" si="70">H424+K424+N424+Q424+T424+W424+Z424+AC424+AF424+AI424+AL424+AO424</f>
        <v>0</v>
      </c>
      <c r="AS424" s="234">
        <f t="shared" ref="AS424:AS431" si="71">I424+L424+O424+R424+U424+X424+AA424+AD424+AG424+AJ424+AM424+AP424</f>
        <v>0</v>
      </c>
      <c r="AT424" s="46">
        <f t="shared" ref="AT424:AT431" si="72">SUM(AQ424:AS424)</f>
        <v>173</v>
      </c>
      <c r="AU424" s="369">
        <f t="shared" si="67"/>
        <v>173</v>
      </c>
      <c r="AV424" s="370">
        <f t="shared" si="68"/>
        <v>0</v>
      </c>
    </row>
    <row r="425" spans="1:48" ht="17.100000000000001" customHeight="1" x14ac:dyDescent="0.4">
      <c r="A425" s="223">
        <v>141</v>
      </c>
      <c r="B425" s="209" t="s">
        <v>1102</v>
      </c>
      <c r="C425" s="210" t="s">
        <v>512</v>
      </c>
      <c r="D425" s="210" t="s">
        <v>658</v>
      </c>
      <c r="E425" s="210" t="s">
        <v>39</v>
      </c>
      <c r="F425" s="224">
        <v>10</v>
      </c>
      <c r="G425" s="212">
        <v>23</v>
      </c>
      <c r="H425" s="218">
        <v>0</v>
      </c>
      <c r="I425" s="224">
        <v>0</v>
      </c>
      <c r="J425" s="215">
        <v>24</v>
      </c>
      <c r="K425" s="218">
        <v>0</v>
      </c>
      <c r="L425" s="224">
        <v>0</v>
      </c>
      <c r="M425" s="215">
        <v>20</v>
      </c>
      <c r="N425" s="218">
        <v>0</v>
      </c>
      <c r="O425" s="224">
        <v>0</v>
      </c>
      <c r="P425" s="215">
        <v>20</v>
      </c>
      <c r="Q425" s="218">
        <v>0</v>
      </c>
      <c r="R425" s="224">
        <v>0</v>
      </c>
      <c r="S425" s="215">
        <v>20</v>
      </c>
      <c r="T425" s="218">
        <v>0</v>
      </c>
      <c r="U425" s="224">
        <v>0</v>
      </c>
      <c r="V425" s="215">
        <v>22</v>
      </c>
      <c r="W425" s="218">
        <v>0</v>
      </c>
      <c r="X425" s="224">
        <v>0</v>
      </c>
      <c r="Y425" s="215">
        <v>22</v>
      </c>
      <c r="Z425" s="218">
        <v>0</v>
      </c>
      <c r="AA425" s="224">
        <v>0</v>
      </c>
      <c r="AB425" s="215">
        <v>25</v>
      </c>
      <c r="AC425" s="218">
        <v>0</v>
      </c>
      <c r="AD425" s="224">
        <v>0</v>
      </c>
      <c r="AE425" s="215">
        <v>25</v>
      </c>
      <c r="AF425" s="218">
        <v>0</v>
      </c>
      <c r="AG425" s="224">
        <v>0</v>
      </c>
      <c r="AH425" s="215">
        <v>22</v>
      </c>
      <c r="AI425" s="218">
        <v>0</v>
      </c>
      <c r="AJ425" s="224">
        <v>0</v>
      </c>
      <c r="AK425" s="215">
        <v>20</v>
      </c>
      <c r="AL425" s="218">
        <v>0</v>
      </c>
      <c r="AM425" s="224">
        <v>0</v>
      </c>
      <c r="AN425" s="215">
        <v>20</v>
      </c>
      <c r="AO425" s="218">
        <v>0</v>
      </c>
      <c r="AP425" s="225">
        <v>0</v>
      </c>
      <c r="AQ425" s="220">
        <f t="shared" si="69"/>
        <v>263</v>
      </c>
      <c r="AR425" s="221">
        <f t="shared" si="70"/>
        <v>0</v>
      </c>
      <c r="AS425" s="222">
        <f t="shared" si="71"/>
        <v>0</v>
      </c>
      <c r="AT425" s="46">
        <f t="shared" si="72"/>
        <v>263</v>
      </c>
      <c r="AU425" s="369">
        <f t="shared" si="67"/>
        <v>263</v>
      </c>
      <c r="AV425" s="370">
        <f t="shared" si="68"/>
        <v>0</v>
      </c>
    </row>
    <row r="426" spans="1:48" s="47" customFormat="1" ht="17.100000000000001" customHeight="1" x14ac:dyDescent="0.4">
      <c r="A426" s="208">
        <v>142</v>
      </c>
      <c r="B426" s="226" t="s">
        <v>1103</v>
      </c>
      <c r="C426" s="227" t="s">
        <v>513</v>
      </c>
      <c r="D426" s="227" t="s">
        <v>697</v>
      </c>
      <c r="E426" s="227" t="s">
        <v>39</v>
      </c>
      <c r="F426" s="228">
        <v>10</v>
      </c>
      <c r="G426" s="229">
        <v>22</v>
      </c>
      <c r="H426" s="230">
        <v>0</v>
      </c>
      <c r="I426" s="228">
        <v>0</v>
      </c>
      <c r="J426" s="231">
        <v>21</v>
      </c>
      <c r="K426" s="230">
        <v>0</v>
      </c>
      <c r="L426" s="228">
        <v>0</v>
      </c>
      <c r="M426" s="231">
        <v>21</v>
      </c>
      <c r="N426" s="230">
        <v>0</v>
      </c>
      <c r="O426" s="228">
        <v>0</v>
      </c>
      <c r="P426" s="231">
        <v>22</v>
      </c>
      <c r="Q426" s="230">
        <v>0</v>
      </c>
      <c r="R426" s="228">
        <v>0</v>
      </c>
      <c r="S426" s="231">
        <v>19</v>
      </c>
      <c r="T426" s="230">
        <v>0</v>
      </c>
      <c r="U426" s="228">
        <v>0</v>
      </c>
      <c r="V426" s="231">
        <v>21</v>
      </c>
      <c r="W426" s="230">
        <v>0</v>
      </c>
      <c r="X426" s="228">
        <v>0</v>
      </c>
      <c r="Y426" s="231">
        <v>23</v>
      </c>
      <c r="Z426" s="230">
        <v>0</v>
      </c>
      <c r="AA426" s="228">
        <v>0</v>
      </c>
      <c r="AB426" s="231">
        <v>26</v>
      </c>
      <c r="AC426" s="230">
        <v>0</v>
      </c>
      <c r="AD426" s="228">
        <v>0</v>
      </c>
      <c r="AE426" s="231">
        <v>26</v>
      </c>
      <c r="AF426" s="230">
        <v>0</v>
      </c>
      <c r="AG426" s="228">
        <v>0</v>
      </c>
      <c r="AH426" s="231">
        <v>22</v>
      </c>
      <c r="AI426" s="230">
        <v>0</v>
      </c>
      <c r="AJ426" s="228">
        <v>0</v>
      </c>
      <c r="AK426" s="231">
        <v>21</v>
      </c>
      <c r="AL426" s="230">
        <v>0</v>
      </c>
      <c r="AM426" s="228">
        <v>0</v>
      </c>
      <c r="AN426" s="231">
        <v>22</v>
      </c>
      <c r="AO426" s="230">
        <v>0</v>
      </c>
      <c r="AP426" s="228">
        <v>0</v>
      </c>
      <c r="AQ426" s="232">
        <f t="shared" si="69"/>
        <v>266</v>
      </c>
      <c r="AR426" s="233">
        <f t="shared" si="70"/>
        <v>0</v>
      </c>
      <c r="AS426" s="234">
        <f t="shared" si="71"/>
        <v>0</v>
      </c>
      <c r="AT426" s="46">
        <f t="shared" si="72"/>
        <v>266</v>
      </c>
      <c r="AU426" s="369">
        <f t="shared" si="67"/>
        <v>266</v>
      </c>
      <c r="AV426" s="370">
        <f t="shared" si="68"/>
        <v>0</v>
      </c>
    </row>
    <row r="427" spans="1:48" ht="17.100000000000001" customHeight="1" x14ac:dyDescent="0.4">
      <c r="A427" s="223">
        <v>143</v>
      </c>
      <c r="B427" s="209" t="s">
        <v>960</v>
      </c>
      <c r="C427" s="210" t="s">
        <v>514</v>
      </c>
      <c r="D427" s="210" t="s">
        <v>660</v>
      </c>
      <c r="E427" s="210" t="s">
        <v>39</v>
      </c>
      <c r="F427" s="224">
        <v>10</v>
      </c>
      <c r="G427" s="212">
        <v>15</v>
      </c>
      <c r="H427" s="218">
        <v>0</v>
      </c>
      <c r="I427" s="224">
        <v>0</v>
      </c>
      <c r="J427" s="215">
        <v>17</v>
      </c>
      <c r="K427" s="218">
        <v>0</v>
      </c>
      <c r="L427" s="224">
        <v>0</v>
      </c>
      <c r="M427" s="215">
        <v>14</v>
      </c>
      <c r="N427" s="218">
        <v>0</v>
      </c>
      <c r="O427" s="224">
        <v>0</v>
      </c>
      <c r="P427" s="215">
        <v>12</v>
      </c>
      <c r="Q427" s="218">
        <v>0</v>
      </c>
      <c r="R427" s="224">
        <v>0</v>
      </c>
      <c r="S427" s="215">
        <v>11</v>
      </c>
      <c r="T427" s="218">
        <v>0</v>
      </c>
      <c r="U427" s="224">
        <v>0</v>
      </c>
      <c r="V427" s="215">
        <v>12</v>
      </c>
      <c r="W427" s="218">
        <v>0</v>
      </c>
      <c r="X427" s="224">
        <v>0</v>
      </c>
      <c r="Y427" s="215">
        <v>14</v>
      </c>
      <c r="Z427" s="218">
        <v>0</v>
      </c>
      <c r="AA427" s="224">
        <v>0</v>
      </c>
      <c r="AB427" s="215">
        <v>16</v>
      </c>
      <c r="AC427" s="218">
        <v>0</v>
      </c>
      <c r="AD427" s="224">
        <v>0</v>
      </c>
      <c r="AE427" s="215">
        <v>16</v>
      </c>
      <c r="AF427" s="218">
        <v>0</v>
      </c>
      <c r="AG427" s="224">
        <v>0</v>
      </c>
      <c r="AH427" s="215">
        <v>13</v>
      </c>
      <c r="AI427" s="218">
        <v>0</v>
      </c>
      <c r="AJ427" s="224">
        <v>0</v>
      </c>
      <c r="AK427" s="215">
        <v>11</v>
      </c>
      <c r="AL427" s="218">
        <v>0</v>
      </c>
      <c r="AM427" s="224">
        <v>0</v>
      </c>
      <c r="AN427" s="215">
        <v>11</v>
      </c>
      <c r="AO427" s="218">
        <v>0</v>
      </c>
      <c r="AP427" s="225">
        <v>0</v>
      </c>
      <c r="AQ427" s="220">
        <f t="shared" si="69"/>
        <v>162</v>
      </c>
      <c r="AR427" s="221">
        <f t="shared" si="70"/>
        <v>0</v>
      </c>
      <c r="AS427" s="222">
        <f t="shared" si="71"/>
        <v>0</v>
      </c>
      <c r="AT427" s="46">
        <f t="shared" si="72"/>
        <v>162</v>
      </c>
      <c r="AU427" s="369">
        <f t="shared" si="67"/>
        <v>162</v>
      </c>
      <c r="AV427" s="370">
        <f t="shared" si="68"/>
        <v>0</v>
      </c>
    </row>
    <row r="428" spans="1:48" s="47" customFormat="1" ht="17.100000000000001" customHeight="1" x14ac:dyDescent="0.4">
      <c r="A428" s="208">
        <v>144</v>
      </c>
      <c r="B428" s="226" t="s">
        <v>950</v>
      </c>
      <c r="C428" s="227" t="s">
        <v>515</v>
      </c>
      <c r="D428" s="227" t="s">
        <v>661</v>
      </c>
      <c r="E428" s="227" t="s">
        <v>39</v>
      </c>
      <c r="F428" s="228">
        <v>10</v>
      </c>
      <c r="G428" s="229">
        <v>16</v>
      </c>
      <c r="H428" s="230">
        <v>0</v>
      </c>
      <c r="I428" s="228">
        <v>0</v>
      </c>
      <c r="J428" s="231">
        <v>16</v>
      </c>
      <c r="K428" s="230">
        <v>0</v>
      </c>
      <c r="L428" s="228">
        <v>0</v>
      </c>
      <c r="M428" s="231">
        <v>14</v>
      </c>
      <c r="N428" s="230">
        <v>0</v>
      </c>
      <c r="O428" s="228">
        <v>0</v>
      </c>
      <c r="P428" s="231">
        <v>10</v>
      </c>
      <c r="Q428" s="230">
        <v>0</v>
      </c>
      <c r="R428" s="228">
        <v>0</v>
      </c>
      <c r="S428" s="231">
        <v>8</v>
      </c>
      <c r="T428" s="230">
        <v>0</v>
      </c>
      <c r="U428" s="228">
        <v>0</v>
      </c>
      <c r="V428" s="231">
        <v>10</v>
      </c>
      <c r="W428" s="230">
        <v>0</v>
      </c>
      <c r="X428" s="228">
        <v>0</v>
      </c>
      <c r="Y428" s="231">
        <v>11</v>
      </c>
      <c r="Z428" s="230">
        <v>0</v>
      </c>
      <c r="AA428" s="228">
        <v>0</v>
      </c>
      <c r="AB428" s="231">
        <v>14</v>
      </c>
      <c r="AC428" s="230">
        <v>0</v>
      </c>
      <c r="AD428" s="228">
        <v>0</v>
      </c>
      <c r="AE428" s="231">
        <v>14</v>
      </c>
      <c r="AF428" s="230">
        <v>0</v>
      </c>
      <c r="AG428" s="228">
        <v>0</v>
      </c>
      <c r="AH428" s="231">
        <v>9</v>
      </c>
      <c r="AI428" s="230">
        <v>0</v>
      </c>
      <c r="AJ428" s="228">
        <v>0</v>
      </c>
      <c r="AK428" s="231">
        <v>8</v>
      </c>
      <c r="AL428" s="230">
        <v>0</v>
      </c>
      <c r="AM428" s="228">
        <v>0</v>
      </c>
      <c r="AN428" s="231">
        <v>10</v>
      </c>
      <c r="AO428" s="230">
        <v>0</v>
      </c>
      <c r="AP428" s="228">
        <v>0</v>
      </c>
      <c r="AQ428" s="232">
        <f t="shared" si="69"/>
        <v>140</v>
      </c>
      <c r="AR428" s="233">
        <f t="shared" si="70"/>
        <v>0</v>
      </c>
      <c r="AS428" s="234">
        <f t="shared" si="71"/>
        <v>0</v>
      </c>
      <c r="AT428" s="46">
        <f t="shared" si="72"/>
        <v>140</v>
      </c>
      <c r="AU428" s="369">
        <f t="shared" si="67"/>
        <v>140</v>
      </c>
      <c r="AV428" s="370">
        <f t="shared" si="68"/>
        <v>0</v>
      </c>
    </row>
    <row r="429" spans="1:48" ht="17.100000000000001" customHeight="1" x14ac:dyDescent="0.4">
      <c r="A429" s="223">
        <v>145</v>
      </c>
      <c r="B429" s="209" t="s">
        <v>951</v>
      </c>
      <c r="C429" s="210" t="s">
        <v>516</v>
      </c>
      <c r="D429" s="210" t="s">
        <v>662</v>
      </c>
      <c r="E429" s="210" t="s">
        <v>39</v>
      </c>
      <c r="F429" s="224">
        <v>10</v>
      </c>
      <c r="G429" s="212">
        <v>18</v>
      </c>
      <c r="H429" s="218">
        <v>0</v>
      </c>
      <c r="I429" s="224">
        <v>0</v>
      </c>
      <c r="J429" s="215">
        <v>18</v>
      </c>
      <c r="K429" s="218">
        <v>0</v>
      </c>
      <c r="L429" s="224">
        <v>0</v>
      </c>
      <c r="M429" s="215">
        <v>15</v>
      </c>
      <c r="N429" s="218">
        <v>0</v>
      </c>
      <c r="O429" s="224">
        <v>0</v>
      </c>
      <c r="P429" s="215">
        <v>11</v>
      </c>
      <c r="Q429" s="218">
        <v>0</v>
      </c>
      <c r="R429" s="224">
        <v>0</v>
      </c>
      <c r="S429" s="215">
        <v>9</v>
      </c>
      <c r="T429" s="218">
        <v>0</v>
      </c>
      <c r="U429" s="224">
        <v>0</v>
      </c>
      <c r="V429" s="215">
        <v>10</v>
      </c>
      <c r="W429" s="218">
        <v>0</v>
      </c>
      <c r="X429" s="224">
        <v>0</v>
      </c>
      <c r="Y429" s="215">
        <v>11</v>
      </c>
      <c r="Z429" s="218">
        <v>0</v>
      </c>
      <c r="AA429" s="224">
        <v>0</v>
      </c>
      <c r="AB429" s="215">
        <v>13</v>
      </c>
      <c r="AC429" s="218">
        <v>0</v>
      </c>
      <c r="AD429" s="224">
        <v>0</v>
      </c>
      <c r="AE429" s="215">
        <v>12</v>
      </c>
      <c r="AF429" s="218">
        <v>0</v>
      </c>
      <c r="AG429" s="224">
        <v>0</v>
      </c>
      <c r="AH429" s="215">
        <v>10</v>
      </c>
      <c r="AI429" s="218">
        <v>0</v>
      </c>
      <c r="AJ429" s="224">
        <v>0</v>
      </c>
      <c r="AK429" s="215">
        <v>9</v>
      </c>
      <c r="AL429" s="218">
        <v>0</v>
      </c>
      <c r="AM429" s="224">
        <v>0</v>
      </c>
      <c r="AN429" s="215">
        <v>12</v>
      </c>
      <c r="AO429" s="218">
        <v>0</v>
      </c>
      <c r="AP429" s="225">
        <v>0</v>
      </c>
      <c r="AQ429" s="220">
        <f t="shared" si="69"/>
        <v>148</v>
      </c>
      <c r="AR429" s="221">
        <f t="shared" si="70"/>
        <v>0</v>
      </c>
      <c r="AS429" s="222">
        <f t="shared" si="71"/>
        <v>0</v>
      </c>
      <c r="AT429" s="46">
        <f t="shared" si="72"/>
        <v>148</v>
      </c>
      <c r="AU429" s="369">
        <f t="shared" si="67"/>
        <v>148</v>
      </c>
      <c r="AV429" s="370">
        <f t="shared" si="68"/>
        <v>0</v>
      </c>
    </row>
    <row r="430" spans="1:48" s="47" customFormat="1" ht="17.100000000000001" customHeight="1" x14ac:dyDescent="0.4">
      <c r="A430" s="208">
        <v>146</v>
      </c>
      <c r="B430" s="226" t="s">
        <v>957</v>
      </c>
      <c r="C430" s="227" t="s">
        <v>522</v>
      </c>
      <c r="D430" s="227" t="s">
        <v>668</v>
      </c>
      <c r="E430" s="227" t="s">
        <v>39</v>
      </c>
      <c r="F430" s="228">
        <v>15</v>
      </c>
      <c r="G430" s="229">
        <v>8</v>
      </c>
      <c r="H430" s="230">
        <v>0</v>
      </c>
      <c r="I430" s="228">
        <v>0</v>
      </c>
      <c r="J430" s="231">
        <v>8</v>
      </c>
      <c r="K430" s="230">
        <v>0</v>
      </c>
      <c r="L430" s="228">
        <v>0</v>
      </c>
      <c r="M430" s="231">
        <v>7</v>
      </c>
      <c r="N430" s="230">
        <v>0</v>
      </c>
      <c r="O430" s="228">
        <v>0</v>
      </c>
      <c r="P430" s="231">
        <v>8</v>
      </c>
      <c r="Q430" s="230">
        <v>0</v>
      </c>
      <c r="R430" s="228">
        <v>0</v>
      </c>
      <c r="S430" s="231">
        <v>8</v>
      </c>
      <c r="T430" s="230">
        <v>0</v>
      </c>
      <c r="U430" s="228">
        <v>0</v>
      </c>
      <c r="V430" s="231">
        <v>8</v>
      </c>
      <c r="W430" s="230">
        <v>0</v>
      </c>
      <c r="X430" s="228">
        <v>0</v>
      </c>
      <c r="Y430" s="231">
        <v>8</v>
      </c>
      <c r="Z430" s="230">
        <v>0</v>
      </c>
      <c r="AA430" s="228">
        <v>0</v>
      </c>
      <c r="AB430" s="231">
        <v>8</v>
      </c>
      <c r="AC430" s="230">
        <v>0</v>
      </c>
      <c r="AD430" s="228">
        <v>0</v>
      </c>
      <c r="AE430" s="231">
        <v>8</v>
      </c>
      <c r="AF430" s="230">
        <v>0</v>
      </c>
      <c r="AG430" s="228">
        <v>0</v>
      </c>
      <c r="AH430" s="231">
        <v>8</v>
      </c>
      <c r="AI430" s="230">
        <v>0</v>
      </c>
      <c r="AJ430" s="228">
        <v>0</v>
      </c>
      <c r="AK430" s="231">
        <v>8</v>
      </c>
      <c r="AL430" s="230">
        <v>0</v>
      </c>
      <c r="AM430" s="228">
        <v>0</v>
      </c>
      <c r="AN430" s="231">
        <v>8</v>
      </c>
      <c r="AO430" s="230">
        <v>0</v>
      </c>
      <c r="AP430" s="228">
        <v>0</v>
      </c>
      <c r="AQ430" s="232">
        <f t="shared" si="69"/>
        <v>95</v>
      </c>
      <c r="AR430" s="233">
        <f t="shared" si="70"/>
        <v>0</v>
      </c>
      <c r="AS430" s="234">
        <f t="shared" si="71"/>
        <v>0</v>
      </c>
      <c r="AT430" s="46">
        <f t="shared" si="72"/>
        <v>95</v>
      </c>
      <c r="AU430" s="369">
        <f t="shared" si="67"/>
        <v>95</v>
      </c>
      <c r="AV430" s="370">
        <f t="shared" si="68"/>
        <v>0</v>
      </c>
    </row>
    <row r="431" spans="1:48" ht="17.100000000000001" customHeight="1" thickBot="1" x14ac:dyDescent="0.45">
      <c r="A431" s="284">
        <v>147</v>
      </c>
      <c r="B431" s="270" t="s">
        <v>1108</v>
      </c>
      <c r="C431" s="271" t="s">
        <v>531</v>
      </c>
      <c r="D431" s="271" t="s">
        <v>677</v>
      </c>
      <c r="E431" s="271" t="s">
        <v>39</v>
      </c>
      <c r="F431" s="272">
        <v>10</v>
      </c>
      <c r="G431" s="273">
        <v>4</v>
      </c>
      <c r="H431" s="274">
        <v>0</v>
      </c>
      <c r="I431" s="272">
        <v>0</v>
      </c>
      <c r="J431" s="275">
        <v>4</v>
      </c>
      <c r="K431" s="274">
        <v>0</v>
      </c>
      <c r="L431" s="272">
        <v>0</v>
      </c>
      <c r="M431" s="275">
        <v>4</v>
      </c>
      <c r="N431" s="274">
        <v>0</v>
      </c>
      <c r="O431" s="272">
        <v>0</v>
      </c>
      <c r="P431" s="275">
        <v>4</v>
      </c>
      <c r="Q431" s="274">
        <v>0</v>
      </c>
      <c r="R431" s="272">
        <v>0</v>
      </c>
      <c r="S431" s="275">
        <v>3</v>
      </c>
      <c r="T431" s="274">
        <v>0</v>
      </c>
      <c r="U431" s="272">
        <v>0</v>
      </c>
      <c r="V431" s="275">
        <v>3</v>
      </c>
      <c r="W431" s="274">
        <v>0</v>
      </c>
      <c r="X431" s="272">
        <v>0</v>
      </c>
      <c r="Y431" s="275">
        <v>4</v>
      </c>
      <c r="Z431" s="274">
        <v>0</v>
      </c>
      <c r="AA431" s="272">
        <v>0</v>
      </c>
      <c r="AB431" s="275">
        <v>7</v>
      </c>
      <c r="AC431" s="274">
        <v>0</v>
      </c>
      <c r="AD431" s="272">
        <v>0</v>
      </c>
      <c r="AE431" s="275">
        <v>4</v>
      </c>
      <c r="AF431" s="274">
        <v>0</v>
      </c>
      <c r="AG431" s="272">
        <v>0</v>
      </c>
      <c r="AH431" s="275">
        <v>4</v>
      </c>
      <c r="AI431" s="274">
        <v>0</v>
      </c>
      <c r="AJ431" s="272">
        <v>0</v>
      </c>
      <c r="AK431" s="275">
        <v>4</v>
      </c>
      <c r="AL431" s="274">
        <v>0</v>
      </c>
      <c r="AM431" s="272">
        <v>0</v>
      </c>
      <c r="AN431" s="275">
        <v>4</v>
      </c>
      <c r="AO431" s="274">
        <v>0</v>
      </c>
      <c r="AP431" s="276">
        <v>0</v>
      </c>
      <c r="AQ431" s="277">
        <f t="shared" si="69"/>
        <v>49</v>
      </c>
      <c r="AR431" s="278">
        <f t="shared" si="70"/>
        <v>0</v>
      </c>
      <c r="AS431" s="279">
        <f t="shared" si="71"/>
        <v>0</v>
      </c>
      <c r="AT431" s="46">
        <f t="shared" si="72"/>
        <v>49</v>
      </c>
      <c r="AU431" s="369">
        <f t="shared" si="67"/>
        <v>49</v>
      </c>
      <c r="AV431" s="370">
        <f t="shared" si="68"/>
        <v>0</v>
      </c>
    </row>
    <row r="432" spans="1:48" x14ac:dyDescent="0.4">
      <c r="AU432" s="369">
        <f t="shared" si="67"/>
        <v>0</v>
      </c>
      <c r="AV432" s="370">
        <f t="shared" si="68"/>
        <v>0</v>
      </c>
    </row>
    <row r="433" spans="1:48" ht="22.5" customHeight="1" thickBot="1" x14ac:dyDescent="0.45">
      <c r="A433" s="207" t="s">
        <v>685</v>
      </c>
      <c r="AQ433" s="386" t="s">
        <v>59</v>
      </c>
      <c r="AR433" s="386"/>
      <c r="AS433" s="386"/>
      <c r="AU433" s="369">
        <f t="shared" si="67"/>
        <v>0</v>
      </c>
      <c r="AV433" s="370">
        <f t="shared" si="68"/>
        <v>0</v>
      </c>
    </row>
    <row r="434" spans="1:48" ht="14.25" customHeight="1" x14ac:dyDescent="0.4">
      <c r="A434" s="380" t="s">
        <v>60</v>
      </c>
      <c r="B434" s="380" t="s">
        <v>707</v>
      </c>
      <c r="C434" s="382" t="s">
        <v>61</v>
      </c>
      <c r="D434" s="382" t="s">
        <v>62</v>
      </c>
      <c r="E434" s="384" t="s">
        <v>681</v>
      </c>
      <c r="F434" s="378" t="s">
        <v>115</v>
      </c>
      <c r="G434" s="372" t="s">
        <v>63</v>
      </c>
      <c r="H434" s="373"/>
      <c r="I434" s="374"/>
      <c r="J434" s="375" t="s">
        <v>64</v>
      </c>
      <c r="K434" s="376"/>
      <c r="L434" s="377"/>
      <c r="M434" s="372" t="s">
        <v>65</v>
      </c>
      <c r="N434" s="373"/>
      <c r="O434" s="374"/>
      <c r="P434" s="375" t="s">
        <v>66</v>
      </c>
      <c r="Q434" s="376"/>
      <c r="R434" s="377"/>
      <c r="S434" s="372" t="s">
        <v>67</v>
      </c>
      <c r="T434" s="373"/>
      <c r="U434" s="374"/>
      <c r="V434" s="375" t="s">
        <v>68</v>
      </c>
      <c r="W434" s="376"/>
      <c r="X434" s="377"/>
      <c r="Y434" s="372" t="s">
        <v>69</v>
      </c>
      <c r="Z434" s="373"/>
      <c r="AA434" s="374"/>
      <c r="AB434" s="375" t="s">
        <v>70</v>
      </c>
      <c r="AC434" s="376"/>
      <c r="AD434" s="377"/>
      <c r="AE434" s="372" t="s">
        <v>71</v>
      </c>
      <c r="AF434" s="373"/>
      <c r="AG434" s="374"/>
      <c r="AH434" s="375" t="s">
        <v>72</v>
      </c>
      <c r="AI434" s="376"/>
      <c r="AJ434" s="377"/>
      <c r="AK434" s="372" t="s">
        <v>73</v>
      </c>
      <c r="AL434" s="373"/>
      <c r="AM434" s="374"/>
      <c r="AN434" s="375" t="s">
        <v>74</v>
      </c>
      <c r="AO434" s="376"/>
      <c r="AP434" s="376"/>
      <c r="AQ434" s="387" t="s">
        <v>75</v>
      </c>
      <c r="AR434" s="388"/>
      <c r="AS434" s="389"/>
      <c r="AU434" s="369">
        <f t="shared" si="67"/>
        <v>0</v>
      </c>
      <c r="AV434" s="370">
        <f t="shared" si="68"/>
        <v>0</v>
      </c>
    </row>
    <row r="435" spans="1:48" ht="29.25" thickBot="1" x14ac:dyDescent="0.45">
      <c r="A435" s="381"/>
      <c r="B435" s="381"/>
      <c r="C435" s="383"/>
      <c r="D435" s="383"/>
      <c r="E435" s="385"/>
      <c r="F435" s="379"/>
      <c r="G435" s="38" t="s">
        <v>76</v>
      </c>
      <c r="H435" s="39" t="s">
        <v>77</v>
      </c>
      <c r="I435" s="40" t="s">
        <v>78</v>
      </c>
      <c r="J435" s="41" t="s">
        <v>76</v>
      </c>
      <c r="K435" s="39" t="s">
        <v>77</v>
      </c>
      <c r="L435" s="40" t="s">
        <v>78</v>
      </c>
      <c r="M435" s="41" t="s">
        <v>76</v>
      </c>
      <c r="N435" s="39" t="s">
        <v>77</v>
      </c>
      <c r="O435" s="40" t="s">
        <v>78</v>
      </c>
      <c r="P435" s="41" t="s">
        <v>76</v>
      </c>
      <c r="Q435" s="39" t="s">
        <v>77</v>
      </c>
      <c r="R435" s="40" t="s">
        <v>78</v>
      </c>
      <c r="S435" s="41" t="s">
        <v>76</v>
      </c>
      <c r="T435" s="39" t="s">
        <v>77</v>
      </c>
      <c r="U435" s="40" t="s">
        <v>78</v>
      </c>
      <c r="V435" s="41" t="s">
        <v>76</v>
      </c>
      <c r="W435" s="39" t="s">
        <v>77</v>
      </c>
      <c r="X435" s="40" t="s">
        <v>78</v>
      </c>
      <c r="Y435" s="41" t="s">
        <v>76</v>
      </c>
      <c r="Z435" s="39" t="s">
        <v>77</v>
      </c>
      <c r="AA435" s="40" t="s">
        <v>78</v>
      </c>
      <c r="AB435" s="41" t="s">
        <v>76</v>
      </c>
      <c r="AC435" s="39" t="s">
        <v>77</v>
      </c>
      <c r="AD435" s="40" t="s">
        <v>78</v>
      </c>
      <c r="AE435" s="41" t="s">
        <v>76</v>
      </c>
      <c r="AF435" s="39" t="s">
        <v>77</v>
      </c>
      <c r="AG435" s="40" t="s">
        <v>78</v>
      </c>
      <c r="AH435" s="41" t="s">
        <v>76</v>
      </c>
      <c r="AI435" s="39" t="s">
        <v>77</v>
      </c>
      <c r="AJ435" s="40" t="s">
        <v>78</v>
      </c>
      <c r="AK435" s="41" t="s">
        <v>76</v>
      </c>
      <c r="AL435" s="39" t="s">
        <v>77</v>
      </c>
      <c r="AM435" s="40" t="s">
        <v>78</v>
      </c>
      <c r="AN435" s="41" t="s">
        <v>76</v>
      </c>
      <c r="AO435" s="39" t="s">
        <v>77</v>
      </c>
      <c r="AP435" s="42" t="s">
        <v>78</v>
      </c>
      <c r="AQ435" s="43" t="s">
        <v>76</v>
      </c>
      <c r="AR435" s="44" t="s">
        <v>77</v>
      </c>
      <c r="AS435" s="45" t="s">
        <v>78</v>
      </c>
      <c r="AU435" s="369">
        <f t="shared" si="67"/>
        <v>0</v>
      </c>
      <c r="AV435" s="370">
        <f t="shared" si="68"/>
        <v>0</v>
      </c>
    </row>
    <row r="436" spans="1:48" s="156" customFormat="1" ht="17.100000000000001" customHeight="1" x14ac:dyDescent="0.4">
      <c r="A436" s="247">
        <v>1</v>
      </c>
      <c r="B436" s="248" t="s">
        <v>1109</v>
      </c>
      <c r="C436" s="249" t="s">
        <v>145</v>
      </c>
      <c r="D436" s="249" t="s">
        <v>110</v>
      </c>
      <c r="E436" s="249" t="s">
        <v>705</v>
      </c>
      <c r="F436" s="250">
        <v>15</v>
      </c>
      <c r="G436" s="251">
        <v>120</v>
      </c>
      <c r="H436" s="252">
        <v>180</v>
      </c>
      <c r="I436" s="253">
        <v>239</v>
      </c>
      <c r="J436" s="254">
        <v>120</v>
      </c>
      <c r="K436" s="252">
        <v>180</v>
      </c>
      <c r="L436" s="253">
        <v>287</v>
      </c>
      <c r="M436" s="254">
        <v>120</v>
      </c>
      <c r="N436" s="252">
        <v>180</v>
      </c>
      <c r="O436" s="253">
        <v>269</v>
      </c>
      <c r="P436" s="254">
        <v>120</v>
      </c>
      <c r="Q436" s="252">
        <v>180</v>
      </c>
      <c r="R436" s="253">
        <v>222</v>
      </c>
      <c r="S436" s="254">
        <v>120</v>
      </c>
      <c r="T436" s="252">
        <v>180</v>
      </c>
      <c r="U436" s="253">
        <v>134</v>
      </c>
      <c r="V436" s="254">
        <v>120</v>
      </c>
      <c r="W436" s="252">
        <v>180</v>
      </c>
      <c r="X436" s="253">
        <v>183</v>
      </c>
      <c r="Y436" s="254">
        <v>120</v>
      </c>
      <c r="Z436" s="252">
        <v>180</v>
      </c>
      <c r="AA436" s="253">
        <v>212</v>
      </c>
      <c r="AB436" s="254">
        <v>120</v>
      </c>
      <c r="AC436" s="252">
        <v>180</v>
      </c>
      <c r="AD436" s="253">
        <v>386</v>
      </c>
      <c r="AE436" s="254">
        <v>120</v>
      </c>
      <c r="AF436" s="252">
        <v>180</v>
      </c>
      <c r="AG436" s="253">
        <v>339</v>
      </c>
      <c r="AH436" s="254">
        <v>120</v>
      </c>
      <c r="AI436" s="252">
        <v>180</v>
      </c>
      <c r="AJ436" s="253">
        <v>325</v>
      </c>
      <c r="AK436" s="254">
        <v>120</v>
      </c>
      <c r="AL436" s="252">
        <v>180</v>
      </c>
      <c r="AM436" s="253">
        <v>159</v>
      </c>
      <c r="AN436" s="254">
        <v>120</v>
      </c>
      <c r="AO436" s="252">
        <v>180</v>
      </c>
      <c r="AP436" s="255">
        <v>140</v>
      </c>
      <c r="AQ436" s="256">
        <f t="shared" ref="AQ436:AQ439" si="73">G436+J436+M436+P436+S436+V436+Y436+AB436+AE436+AH436+AK436+AN436</f>
        <v>1440</v>
      </c>
      <c r="AR436" s="257">
        <f t="shared" ref="AR436:AR439" si="74">H436+K436+N436+Q436+T436+W436+Z436+AC436+AF436+AI436+AL436+AO436</f>
        <v>2160</v>
      </c>
      <c r="AS436" s="258">
        <f t="shared" ref="AS436:AS439" si="75">I436+L436+O436+R436+U436+X436+AA436+AD436+AG436+AJ436+AM436+AP436</f>
        <v>2895</v>
      </c>
      <c r="AT436" s="155">
        <f t="shared" ref="AT436:AT439" si="76">SUM(AQ436:AS436)</f>
        <v>6495</v>
      </c>
      <c r="AU436" s="369">
        <f t="shared" si="67"/>
        <v>6495</v>
      </c>
      <c r="AV436" s="370">
        <f t="shared" si="68"/>
        <v>0</v>
      </c>
    </row>
    <row r="437" spans="1:48" s="156" customFormat="1" ht="17.100000000000001" customHeight="1" x14ac:dyDescent="0.4">
      <c r="A437" s="235">
        <v>2</v>
      </c>
      <c r="B437" s="236" t="s">
        <v>1110</v>
      </c>
      <c r="C437" s="237" t="s">
        <v>111</v>
      </c>
      <c r="D437" s="237" t="s">
        <v>112</v>
      </c>
      <c r="E437" s="237" t="s">
        <v>705</v>
      </c>
      <c r="F437" s="238">
        <v>16</v>
      </c>
      <c r="G437" s="239">
        <v>21</v>
      </c>
      <c r="H437" s="240">
        <v>0</v>
      </c>
      <c r="I437" s="241">
        <v>0</v>
      </c>
      <c r="J437" s="242">
        <v>21</v>
      </c>
      <c r="K437" s="240">
        <v>0</v>
      </c>
      <c r="L437" s="241">
        <v>0</v>
      </c>
      <c r="M437" s="242">
        <v>20</v>
      </c>
      <c r="N437" s="240">
        <v>0</v>
      </c>
      <c r="O437" s="241">
        <v>0</v>
      </c>
      <c r="P437" s="242">
        <v>21</v>
      </c>
      <c r="Q437" s="240">
        <v>0</v>
      </c>
      <c r="R437" s="241">
        <v>0</v>
      </c>
      <c r="S437" s="242">
        <v>5</v>
      </c>
      <c r="T437" s="240">
        <v>0</v>
      </c>
      <c r="U437" s="241">
        <v>0</v>
      </c>
      <c r="V437" s="242">
        <v>0</v>
      </c>
      <c r="W437" s="240">
        <v>0</v>
      </c>
      <c r="X437" s="241">
        <v>0</v>
      </c>
      <c r="Y437" s="242">
        <v>11</v>
      </c>
      <c r="Z437" s="240">
        <v>0</v>
      </c>
      <c r="AA437" s="241">
        <v>0</v>
      </c>
      <c r="AB437" s="242">
        <v>0</v>
      </c>
      <c r="AC437" s="240">
        <v>0</v>
      </c>
      <c r="AD437" s="241">
        <v>0</v>
      </c>
      <c r="AE437" s="242">
        <v>0</v>
      </c>
      <c r="AF437" s="240">
        <v>0</v>
      </c>
      <c r="AG437" s="241">
        <v>0</v>
      </c>
      <c r="AH437" s="242">
        <v>0</v>
      </c>
      <c r="AI437" s="240">
        <v>0</v>
      </c>
      <c r="AJ437" s="241">
        <v>0</v>
      </c>
      <c r="AK437" s="242">
        <v>0</v>
      </c>
      <c r="AL437" s="240">
        <v>0</v>
      </c>
      <c r="AM437" s="241">
        <v>0</v>
      </c>
      <c r="AN437" s="242">
        <v>0</v>
      </c>
      <c r="AO437" s="240">
        <v>0</v>
      </c>
      <c r="AP437" s="243">
        <v>0</v>
      </c>
      <c r="AQ437" s="244">
        <f t="shared" si="73"/>
        <v>99</v>
      </c>
      <c r="AR437" s="245">
        <f t="shared" si="74"/>
        <v>0</v>
      </c>
      <c r="AS437" s="246">
        <f t="shared" si="75"/>
        <v>0</v>
      </c>
      <c r="AT437" s="155">
        <f t="shared" si="76"/>
        <v>99</v>
      </c>
      <c r="AU437" s="369">
        <f t="shared" si="67"/>
        <v>99</v>
      </c>
      <c r="AV437" s="370">
        <f t="shared" si="68"/>
        <v>0</v>
      </c>
    </row>
    <row r="438" spans="1:48" s="156" customFormat="1" ht="17.100000000000001" customHeight="1" x14ac:dyDescent="0.4">
      <c r="A438" s="235">
        <v>3</v>
      </c>
      <c r="B438" s="236" t="s">
        <v>1111</v>
      </c>
      <c r="C438" s="237" t="s">
        <v>113</v>
      </c>
      <c r="D438" s="237" t="s">
        <v>114</v>
      </c>
      <c r="E438" s="237" t="s">
        <v>705</v>
      </c>
      <c r="F438" s="238">
        <v>10</v>
      </c>
      <c r="G438" s="239">
        <v>120</v>
      </c>
      <c r="H438" s="240">
        <v>180</v>
      </c>
      <c r="I438" s="241">
        <v>182</v>
      </c>
      <c r="J438" s="242">
        <v>120</v>
      </c>
      <c r="K438" s="240">
        <v>180</v>
      </c>
      <c r="L438" s="241">
        <v>178</v>
      </c>
      <c r="M438" s="242">
        <v>120</v>
      </c>
      <c r="N438" s="240">
        <v>180</v>
      </c>
      <c r="O438" s="241">
        <v>29</v>
      </c>
      <c r="P438" s="242">
        <v>120</v>
      </c>
      <c r="Q438" s="240">
        <v>180</v>
      </c>
      <c r="R438" s="241">
        <v>48</v>
      </c>
      <c r="S438" s="242">
        <v>120</v>
      </c>
      <c r="T438" s="240">
        <v>180</v>
      </c>
      <c r="U438" s="241">
        <v>45</v>
      </c>
      <c r="V438" s="242">
        <v>120</v>
      </c>
      <c r="W438" s="240">
        <v>180</v>
      </c>
      <c r="X438" s="241">
        <v>113</v>
      </c>
      <c r="Y438" s="242">
        <v>120</v>
      </c>
      <c r="Z438" s="240">
        <v>180</v>
      </c>
      <c r="AA438" s="241">
        <v>35</v>
      </c>
      <c r="AB438" s="242">
        <v>120</v>
      </c>
      <c r="AC438" s="240">
        <v>180</v>
      </c>
      <c r="AD438" s="241">
        <v>57</v>
      </c>
      <c r="AE438" s="242">
        <v>120</v>
      </c>
      <c r="AF438" s="240">
        <v>180</v>
      </c>
      <c r="AG438" s="241">
        <v>23</v>
      </c>
      <c r="AH438" s="242">
        <v>120</v>
      </c>
      <c r="AI438" s="240">
        <v>159</v>
      </c>
      <c r="AJ438" s="241">
        <v>0</v>
      </c>
      <c r="AK438" s="242">
        <v>120</v>
      </c>
      <c r="AL438" s="240">
        <v>180</v>
      </c>
      <c r="AM438" s="241">
        <v>17</v>
      </c>
      <c r="AN438" s="242">
        <v>120</v>
      </c>
      <c r="AO438" s="240">
        <v>178</v>
      </c>
      <c r="AP438" s="243">
        <v>0</v>
      </c>
      <c r="AQ438" s="244">
        <f t="shared" ref="AQ438" si="77">G438+J438+M438+P438+S438+V438+Y438+AB438+AE438+AH438+AK438+AN438</f>
        <v>1440</v>
      </c>
      <c r="AR438" s="245">
        <f t="shared" ref="AR438" si="78">H438+K438+N438+Q438+T438+W438+Z438+AC438+AF438+AI438+AL438+AO438</f>
        <v>2137</v>
      </c>
      <c r="AS438" s="246">
        <f t="shared" ref="AS438" si="79">I438+L438+O438+R438+U438+X438+AA438+AD438+AG438+AJ438+AM438+AP438</f>
        <v>727</v>
      </c>
      <c r="AT438" s="155">
        <f t="shared" ref="AT438" si="80">SUM(AQ438:AS438)</f>
        <v>4304</v>
      </c>
      <c r="AU438" s="369">
        <f t="shared" si="67"/>
        <v>4304</v>
      </c>
      <c r="AV438" s="370">
        <f t="shared" si="68"/>
        <v>0</v>
      </c>
    </row>
    <row r="439" spans="1:48" s="156" customFormat="1" ht="17.100000000000001" customHeight="1" thickBot="1" x14ac:dyDescent="0.45">
      <c r="A439" s="343">
        <v>4</v>
      </c>
      <c r="B439" s="344" t="s">
        <v>1112</v>
      </c>
      <c r="C439" s="345" t="s">
        <v>500</v>
      </c>
      <c r="D439" s="345" t="s">
        <v>646</v>
      </c>
      <c r="E439" s="345" t="s">
        <v>706</v>
      </c>
      <c r="F439" s="346">
        <v>10</v>
      </c>
      <c r="G439" s="347">
        <v>120</v>
      </c>
      <c r="H439" s="348">
        <v>168</v>
      </c>
      <c r="I439" s="349">
        <v>0</v>
      </c>
      <c r="J439" s="350">
        <v>120</v>
      </c>
      <c r="K439" s="348">
        <v>180</v>
      </c>
      <c r="L439" s="349">
        <v>8</v>
      </c>
      <c r="M439" s="350">
        <v>120</v>
      </c>
      <c r="N439" s="348">
        <v>180</v>
      </c>
      <c r="O439" s="349">
        <v>24</v>
      </c>
      <c r="P439" s="350">
        <v>120</v>
      </c>
      <c r="Q439" s="348">
        <v>180</v>
      </c>
      <c r="R439" s="349">
        <v>23</v>
      </c>
      <c r="S439" s="350">
        <v>120</v>
      </c>
      <c r="T439" s="348">
        <v>180</v>
      </c>
      <c r="U439" s="349">
        <v>25</v>
      </c>
      <c r="V439" s="350">
        <v>120</v>
      </c>
      <c r="W439" s="348">
        <v>180</v>
      </c>
      <c r="X439" s="349">
        <v>39</v>
      </c>
      <c r="Y439" s="350">
        <v>120</v>
      </c>
      <c r="Z439" s="348">
        <v>180</v>
      </c>
      <c r="AA439" s="349">
        <v>88</v>
      </c>
      <c r="AB439" s="350">
        <v>120</v>
      </c>
      <c r="AC439" s="348">
        <v>180</v>
      </c>
      <c r="AD439" s="349">
        <v>194</v>
      </c>
      <c r="AE439" s="350">
        <v>120</v>
      </c>
      <c r="AF439" s="348">
        <v>180</v>
      </c>
      <c r="AG439" s="349">
        <v>193</v>
      </c>
      <c r="AH439" s="350">
        <v>120</v>
      </c>
      <c r="AI439" s="348">
        <v>180</v>
      </c>
      <c r="AJ439" s="349">
        <v>81</v>
      </c>
      <c r="AK439" s="350">
        <v>120</v>
      </c>
      <c r="AL439" s="348">
        <v>180</v>
      </c>
      <c r="AM439" s="349">
        <v>8</v>
      </c>
      <c r="AN439" s="350">
        <v>120</v>
      </c>
      <c r="AO439" s="348">
        <v>162</v>
      </c>
      <c r="AP439" s="351">
        <v>0</v>
      </c>
      <c r="AQ439" s="352">
        <f t="shared" si="73"/>
        <v>1440</v>
      </c>
      <c r="AR439" s="353">
        <f t="shared" si="74"/>
        <v>2130</v>
      </c>
      <c r="AS439" s="354">
        <f t="shared" si="75"/>
        <v>683</v>
      </c>
      <c r="AT439" s="155">
        <f t="shared" si="76"/>
        <v>4253</v>
      </c>
      <c r="AU439" s="369">
        <f t="shared" si="67"/>
        <v>4253</v>
      </c>
      <c r="AV439" s="370">
        <f t="shared" si="68"/>
        <v>0</v>
      </c>
    </row>
  </sheetData>
  <autoFilter ref="A4:AS431"/>
  <mergeCells count="81">
    <mergeCell ref="AQ2:AS2"/>
    <mergeCell ref="AQ1:AS1"/>
    <mergeCell ref="A3:A4"/>
    <mergeCell ref="B3:B4"/>
    <mergeCell ref="C3:C4"/>
    <mergeCell ref="D3:D4"/>
    <mergeCell ref="E3:E4"/>
    <mergeCell ref="F3:F4"/>
    <mergeCell ref="G3:I3"/>
    <mergeCell ref="J3:L3"/>
    <mergeCell ref="M3:O3"/>
    <mergeCell ref="AH3:AJ3"/>
    <mergeCell ref="AK3:AM3"/>
    <mergeCell ref="AN3:AP3"/>
    <mergeCell ref="AQ3:AS3"/>
    <mergeCell ref="P3:R3"/>
    <mergeCell ref="S3:U3"/>
    <mergeCell ref="V3:X3"/>
    <mergeCell ref="Y3:AA3"/>
    <mergeCell ref="AB3:AD3"/>
    <mergeCell ref="AE3:AG3"/>
    <mergeCell ref="AQ269:AS269"/>
    <mergeCell ref="A270:A271"/>
    <mergeCell ref="B270:B271"/>
    <mergeCell ref="C270:C271"/>
    <mergeCell ref="D270:D271"/>
    <mergeCell ref="E270:E271"/>
    <mergeCell ref="F270:F271"/>
    <mergeCell ref="G270:I270"/>
    <mergeCell ref="J270:L270"/>
    <mergeCell ref="M270:O270"/>
    <mergeCell ref="P270:R270"/>
    <mergeCell ref="S270:U270"/>
    <mergeCell ref="V270:X270"/>
    <mergeCell ref="Y270:AA270"/>
    <mergeCell ref="AB270:AD270"/>
    <mergeCell ref="AE270:AG270"/>
    <mergeCell ref="AH270:AJ270"/>
    <mergeCell ref="AK270:AM270"/>
    <mergeCell ref="AN270:AP270"/>
    <mergeCell ref="AQ270:AS270"/>
    <mergeCell ref="AQ282:AS282"/>
    <mergeCell ref="A283:A284"/>
    <mergeCell ref="B283:B284"/>
    <mergeCell ref="C283:C284"/>
    <mergeCell ref="D283:D284"/>
    <mergeCell ref="E283:E284"/>
    <mergeCell ref="F283:F284"/>
    <mergeCell ref="G283:I283"/>
    <mergeCell ref="J283:L283"/>
    <mergeCell ref="M283:O283"/>
    <mergeCell ref="P283:R283"/>
    <mergeCell ref="AH283:AJ283"/>
    <mergeCell ref="AK283:AM283"/>
    <mergeCell ref="AN283:AP283"/>
    <mergeCell ref="AQ283:AS283"/>
    <mergeCell ref="S283:U283"/>
    <mergeCell ref="V283:X283"/>
    <mergeCell ref="Y283:AA283"/>
    <mergeCell ref="AB283:AD283"/>
    <mergeCell ref="AE283:AG283"/>
    <mergeCell ref="AQ433:AS433"/>
    <mergeCell ref="AH434:AJ434"/>
    <mergeCell ref="AK434:AM434"/>
    <mergeCell ref="AN434:AP434"/>
    <mergeCell ref="AQ434:AS434"/>
    <mergeCell ref="A434:A435"/>
    <mergeCell ref="B434:B435"/>
    <mergeCell ref="C434:C435"/>
    <mergeCell ref="D434:D435"/>
    <mergeCell ref="E434:E435"/>
    <mergeCell ref="F434:F435"/>
    <mergeCell ref="G434:I434"/>
    <mergeCell ref="J434:L434"/>
    <mergeCell ref="M434:O434"/>
    <mergeCell ref="P434:R434"/>
    <mergeCell ref="S434:U434"/>
    <mergeCell ref="V434:X434"/>
    <mergeCell ref="Y434:AA434"/>
    <mergeCell ref="AB434:AD434"/>
    <mergeCell ref="AE434:AG434"/>
  </mergeCells>
  <phoneticPr fontId="2"/>
  <conditionalFormatting sqref="G8:AS9 G272:AS272 G127:AS127 G392:AS393">
    <cfRule type="cellIs" dxfId="337" priority="358" operator="lessThan">
      <formula>0</formula>
    </cfRule>
  </conditionalFormatting>
  <conditionalFormatting sqref="Y273:AE273">
    <cfRule type="cellIs" dxfId="336" priority="354" operator="lessThan">
      <formula>0</formula>
    </cfRule>
  </conditionalFormatting>
  <conditionalFormatting sqref="G436:AP437 G439:AP439">
    <cfRule type="cellIs" dxfId="335" priority="339" operator="lessThan">
      <formula>0</formula>
    </cfRule>
  </conditionalFormatting>
  <conditionalFormatting sqref="AQ436:AS437 AQ439:AS439">
    <cfRule type="cellIs" dxfId="334" priority="338" operator="lessThan">
      <formula>0</formula>
    </cfRule>
  </conditionalFormatting>
  <conditionalFormatting sqref="G10:AS10">
    <cfRule type="cellIs" dxfId="333" priority="337" operator="lessThan">
      <formula>0</formula>
    </cfRule>
  </conditionalFormatting>
  <conditionalFormatting sqref="G126:AS126">
    <cfRule type="cellIs" dxfId="332" priority="333" operator="lessThan">
      <formula>0</formula>
    </cfRule>
  </conditionalFormatting>
  <conditionalFormatting sqref="G125:AS125">
    <cfRule type="cellIs" dxfId="331" priority="332" operator="lessThan">
      <formula>0</formula>
    </cfRule>
  </conditionalFormatting>
  <conditionalFormatting sqref="G122:AS122 AQ123 AS123">
    <cfRule type="cellIs" dxfId="330" priority="329" operator="lessThan">
      <formula>0</formula>
    </cfRule>
  </conditionalFormatting>
  <conditionalFormatting sqref="G124:AS124">
    <cfRule type="cellIs" dxfId="329" priority="331" operator="lessThan">
      <formula>0</formula>
    </cfRule>
  </conditionalFormatting>
  <conditionalFormatting sqref="G121:AS121">
    <cfRule type="cellIs" dxfId="328" priority="328" operator="lessThan">
      <formula>0</formula>
    </cfRule>
  </conditionalFormatting>
  <conditionalFormatting sqref="G120:AS120">
    <cfRule type="cellIs" dxfId="327" priority="327" operator="lessThan">
      <formula>0</formula>
    </cfRule>
  </conditionalFormatting>
  <conditionalFormatting sqref="G123:AP123 AR123">
    <cfRule type="cellIs" dxfId="326" priority="330" operator="lessThan">
      <formula>0</formula>
    </cfRule>
  </conditionalFormatting>
  <conditionalFormatting sqref="G114:AS114">
    <cfRule type="cellIs" dxfId="325" priority="321" operator="lessThan">
      <formula>0</formula>
    </cfRule>
  </conditionalFormatting>
  <conditionalFormatting sqref="G113:AS113">
    <cfRule type="cellIs" dxfId="324" priority="320" operator="lessThan">
      <formula>0</formula>
    </cfRule>
  </conditionalFormatting>
  <conditionalFormatting sqref="G112:AS112">
    <cfRule type="cellIs" dxfId="323" priority="319" operator="lessThan">
      <formula>0</formula>
    </cfRule>
  </conditionalFormatting>
  <conditionalFormatting sqref="G119:AS119">
    <cfRule type="cellIs" dxfId="322" priority="326" operator="lessThan">
      <formula>0</formula>
    </cfRule>
  </conditionalFormatting>
  <conditionalFormatting sqref="G118:AS118">
    <cfRule type="cellIs" dxfId="321" priority="325" operator="lessThan">
      <formula>0</formula>
    </cfRule>
  </conditionalFormatting>
  <conditionalFormatting sqref="G117:AS117">
    <cfRule type="cellIs" dxfId="320" priority="324" operator="lessThan">
      <formula>0</formula>
    </cfRule>
  </conditionalFormatting>
  <conditionalFormatting sqref="G116:AS116">
    <cfRule type="cellIs" dxfId="319" priority="323" operator="lessThan">
      <formula>0</formula>
    </cfRule>
  </conditionalFormatting>
  <conditionalFormatting sqref="G115:AS115">
    <cfRule type="cellIs" dxfId="318" priority="322" operator="lessThan">
      <formula>0</formula>
    </cfRule>
  </conditionalFormatting>
  <conditionalFormatting sqref="G74:AS74">
    <cfRule type="cellIs" dxfId="317" priority="305" operator="lessThan">
      <formula>0</formula>
    </cfRule>
  </conditionalFormatting>
  <conditionalFormatting sqref="G73:AS73">
    <cfRule type="cellIs" dxfId="316" priority="304" operator="lessThan">
      <formula>0</formula>
    </cfRule>
  </conditionalFormatting>
  <conditionalFormatting sqref="G72:AS72">
    <cfRule type="cellIs" dxfId="315" priority="303" operator="lessThan">
      <formula>0</formula>
    </cfRule>
  </conditionalFormatting>
  <conditionalFormatting sqref="G111:AS111">
    <cfRule type="cellIs" dxfId="314" priority="318" operator="lessThan">
      <formula>0</formula>
    </cfRule>
  </conditionalFormatting>
  <conditionalFormatting sqref="G110:AS110">
    <cfRule type="cellIs" dxfId="313" priority="317" operator="lessThan">
      <formula>0</formula>
    </cfRule>
  </conditionalFormatting>
  <conditionalFormatting sqref="G109:AS109">
    <cfRule type="cellIs" dxfId="312" priority="316" operator="lessThan">
      <formula>0</formula>
    </cfRule>
  </conditionalFormatting>
  <conditionalFormatting sqref="G108:AS108">
    <cfRule type="cellIs" dxfId="311" priority="315" operator="lessThan">
      <formula>0</formula>
    </cfRule>
  </conditionalFormatting>
  <conditionalFormatting sqref="G107:AS107">
    <cfRule type="cellIs" dxfId="310" priority="314" operator="lessThan">
      <formula>0</formula>
    </cfRule>
  </conditionalFormatting>
  <conditionalFormatting sqref="G82:AS82">
    <cfRule type="cellIs" dxfId="309" priority="313" operator="lessThan">
      <formula>0</formula>
    </cfRule>
  </conditionalFormatting>
  <conditionalFormatting sqref="G81:AS81">
    <cfRule type="cellIs" dxfId="308" priority="312" operator="lessThan">
      <formula>0</formula>
    </cfRule>
  </conditionalFormatting>
  <conditionalFormatting sqref="G80:AS80">
    <cfRule type="cellIs" dxfId="307" priority="311" operator="lessThan">
      <formula>0</formula>
    </cfRule>
  </conditionalFormatting>
  <conditionalFormatting sqref="G79:AS79">
    <cfRule type="cellIs" dxfId="306" priority="310" operator="lessThan">
      <formula>0</formula>
    </cfRule>
  </conditionalFormatting>
  <conditionalFormatting sqref="G78:AS78">
    <cfRule type="cellIs" dxfId="305" priority="309" operator="lessThan">
      <formula>0</formula>
    </cfRule>
  </conditionalFormatting>
  <conditionalFormatting sqref="G77:AS77">
    <cfRule type="cellIs" dxfId="304" priority="308" operator="lessThan">
      <formula>0</formula>
    </cfRule>
  </conditionalFormatting>
  <conditionalFormatting sqref="G76:AS76">
    <cfRule type="cellIs" dxfId="303" priority="307" operator="lessThan">
      <formula>0</formula>
    </cfRule>
  </conditionalFormatting>
  <conditionalFormatting sqref="G75:AS75">
    <cfRule type="cellIs" dxfId="302" priority="306" operator="lessThan">
      <formula>0</formula>
    </cfRule>
  </conditionalFormatting>
  <conditionalFormatting sqref="G58:AS58">
    <cfRule type="cellIs" dxfId="301" priority="289" operator="lessThan">
      <formula>0</formula>
    </cfRule>
  </conditionalFormatting>
  <conditionalFormatting sqref="G57:AS57">
    <cfRule type="cellIs" dxfId="300" priority="288" operator="lessThan">
      <formula>0</formula>
    </cfRule>
  </conditionalFormatting>
  <conditionalFormatting sqref="G56:AS56">
    <cfRule type="cellIs" dxfId="299" priority="287" operator="lessThan">
      <formula>0</formula>
    </cfRule>
  </conditionalFormatting>
  <conditionalFormatting sqref="G71:AS71">
    <cfRule type="cellIs" dxfId="298" priority="302" operator="lessThan">
      <formula>0</formula>
    </cfRule>
  </conditionalFormatting>
  <conditionalFormatting sqref="G70:AS70">
    <cfRule type="cellIs" dxfId="297" priority="301" operator="lessThan">
      <formula>0</formula>
    </cfRule>
  </conditionalFormatting>
  <conditionalFormatting sqref="G69:AS69">
    <cfRule type="cellIs" dxfId="296" priority="300" operator="lessThan">
      <formula>0</formula>
    </cfRule>
  </conditionalFormatting>
  <conditionalFormatting sqref="G68:AS68">
    <cfRule type="cellIs" dxfId="295" priority="299" operator="lessThan">
      <formula>0</formula>
    </cfRule>
  </conditionalFormatting>
  <conditionalFormatting sqref="G67:AS67">
    <cfRule type="cellIs" dxfId="294" priority="298" operator="lessThan">
      <formula>0</formula>
    </cfRule>
  </conditionalFormatting>
  <conditionalFormatting sqref="G66:AS66">
    <cfRule type="cellIs" dxfId="293" priority="297" operator="lessThan">
      <formula>0</formula>
    </cfRule>
  </conditionalFormatting>
  <conditionalFormatting sqref="G65:AS65">
    <cfRule type="cellIs" dxfId="292" priority="296" operator="lessThan">
      <formula>0</formula>
    </cfRule>
  </conditionalFormatting>
  <conditionalFormatting sqref="G64:AS64">
    <cfRule type="cellIs" dxfId="291" priority="295" operator="lessThan">
      <formula>0</formula>
    </cfRule>
  </conditionalFormatting>
  <conditionalFormatting sqref="G63:AS63">
    <cfRule type="cellIs" dxfId="290" priority="294" operator="lessThan">
      <formula>0</formula>
    </cfRule>
  </conditionalFormatting>
  <conditionalFormatting sqref="G62:AS62">
    <cfRule type="cellIs" dxfId="289" priority="293" operator="lessThan">
      <formula>0</formula>
    </cfRule>
  </conditionalFormatting>
  <conditionalFormatting sqref="G61:AS61">
    <cfRule type="cellIs" dxfId="288" priority="292" operator="lessThan">
      <formula>0</formula>
    </cfRule>
  </conditionalFormatting>
  <conditionalFormatting sqref="G60:AS60">
    <cfRule type="cellIs" dxfId="287" priority="291" operator="lessThan">
      <formula>0</formula>
    </cfRule>
  </conditionalFormatting>
  <conditionalFormatting sqref="G59:AS59">
    <cfRule type="cellIs" dxfId="286" priority="290" operator="lessThan">
      <formula>0</formula>
    </cfRule>
  </conditionalFormatting>
  <conditionalFormatting sqref="G53:AS53">
    <cfRule type="cellIs" dxfId="285" priority="284" operator="lessThan">
      <formula>0</formula>
    </cfRule>
  </conditionalFormatting>
  <conditionalFormatting sqref="G52:AS52">
    <cfRule type="cellIs" dxfId="284" priority="283" operator="lessThan">
      <formula>0</formula>
    </cfRule>
  </conditionalFormatting>
  <conditionalFormatting sqref="G51:AS51">
    <cfRule type="cellIs" dxfId="283" priority="282" operator="lessThan">
      <formula>0</formula>
    </cfRule>
  </conditionalFormatting>
  <conditionalFormatting sqref="G55:AS55">
    <cfRule type="cellIs" dxfId="282" priority="286" operator="lessThan">
      <formula>0</formula>
    </cfRule>
  </conditionalFormatting>
  <conditionalFormatting sqref="G54:AS54">
    <cfRule type="cellIs" dxfId="281" priority="285" operator="lessThan">
      <formula>0</formula>
    </cfRule>
  </conditionalFormatting>
  <conditionalFormatting sqref="G50:AS50">
    <cfRule type="cellIs" dxfId="280" priority="281" operator="lessThan">
      <formula>0</formula>
    </cfRule>
  </conditionalFormatting>
  <conditionalFormatting sqref="G49:AS49">
    <cfRule type="cellIs" dxfId="279" priority="280" operator="lessThan">
      <formula>0</formula>
    </cfRule>
  </conditionalFormatting>
  <conditionalFormatting sqref="G48:AS48">
    <cfRule type="cellIs" dxfId="278" priority="279" operator="lessThan">
      <formula>0</formula>
    </cfRule>
  </conditionalFormatting>
  <conditionalFormatting sqref="G47:AS47">
    <cfRule type="cellIs" dxfId="277" priority="278" operator="lessThan">
      <formula>0</formula>
    </cfRule>
  </conditionalFormatting>
  <conditionalFormatting sqref="G46:AS46">
    <cfRule type="cellIs" dxfId="276" priority="277" operator="lessThan">
      <formula>0</formula>
    </cfRule>
  </conditionalFormatting>
  <conditionalFormatting sqref="G45:AS45">
    <cfRule type="cellIs" dxfId="275" priority="276" operator="lessThan">
      <formula>0</formula>
    </cfRule>
  </conditionalFormatting>
  <conditionalFormatting sqref="G44:AS44">
    <cfRule type="cellIs" dxfId="274" priority="275" operator="lessThan">
      <formula>0</formula>
    </cfRule>
  </conditionalFormatting>
  <conditionalFormatting sqref="G43:AS43">
    <cfRule type="cellIs" dxfId="273" priority="274" operator="lessThan">
      <formula>0</formula>
    </cfRule>
  </conditionalFormatting>
  <conditionalFormatting sqref="G42:AS42">
    <cfRule type="cellIs" dxfId="272" priority="273" operator="lessThan">
      <formula>0</formula>
    </cfRule>
  </conditionalFormatting>
  <conditionalFormatting sqref="G41:AS41">
    <cfRule type="cellIs" dxfId="271" priority="272" operator="lessThan">
      <formula>0</formula>
    </cfRule>
  </conditionalFormatting>
  <conditionalFormatting sqref="G40:AS40">
    <cfRule type="cellIs" dxfId="270" priority="271" operator="lessThan">
      <formula>0</formula>
    </cfRule>
  </conditionalFormatting>
  <conditionalFormatting sqref="G39:AS39">
    <cfRule type="cellIs" dxfId="269" priority="270" operator="lessThan">
      <formula>0</formula>
    </cfRule>
  </conditionalFormatting>
  <conditionalFormatting sqref="G38:AS38">
    <cfRule type="cellIs" dxfId="268" priority="269" operator="lessThan">
      <formula>0</formula>
    </cfRule>
  </conditionalFormatting>
  <conditionalFormatting sqref="G37:AS37">
    <cfRule type="cellIs" dxfId="267" priority="268" operator="lessThan">
      <formula>0</formula>
    </cfRule>
  </conditionalFormatting>
  <conditionalFormatting sqref="G36:AS36">
    <cfRule type="cellIs" dxfId="266" priority="267" operator="lessThan">
      <formula>0</formula>
    </cfRule>
  </conditionalFormatting>
  <conditionalFormatting sqref="G35:AS35">
    <cfRule type="cellIs" dxfId="265" priority="266" operator="lessThan">
      <formula>0</formula>
    </cfRule>
  </conditionalFormatting>
  <conditionalFormatting sqref="G34:AS34">
    <cfRule type="cellIs" dxfId="264" priority="265" operator="lessThan">
      <formula>0</formula>
    </cfRule>
  </conditionalFormatting>
  <conditionalFormatting sqref="G33:AS33">
    <cfRule type="cellIs" dxfId="263" priority="264" operator="lessThan">
      <formula>0</formula>
    </cfRule>
  </conditionalFormatting>
  <conditionalFormatting sqref="G32:AS32">
    <cfRule type="cellIs" dxfId="262" priority="263" operator="lessThan">
      <formula>0</formula>
    </cfRule>
  </conditionalFormatting>
  <conditionalFormatting sqref="G31:AS31">
    <cfRule type="cellIs" dxfId="261" priority="262" operator="lessThan">
      <formula>0</formula>
    </cfRule>
  </conditionalFormatting>
  <conditionalFormatting sqref="G30:AS30">
    <cfRule type="cellIs" dxfId="260" priority="261" operator="lessThan">
      <formula>0</formula>
    </cfRule>
  </conditionalFormatting>
  <conditionalFormatting sqref="G29:AS29">
    <cfRule type="cellIs" dxfId="259" priority="260" operator="lessThan">
      <formula>0</formula>
    </cfRule>
  </conditionalFormatting>
  <conditionalFormatting sqref="G28:AS28">
    <cfRule type="cellIs" dxfId="258" priority="259" operator="lessThan">
      <formula>0</formula>
    </cfRule>
  </conditionalFormatting>
  <conditionalFormatting sqref="G27:AS27">
    <cfRule type="cellIs" dxfId="257" priority="258" operator="lessThan">
      <formula>0</formula>
    </cfRule>
  </conditionalFormatting>
  <conditionalFormatting sqref="G26:AS26">
    <cfRule type="cellIs" dxfId="256" priority="257" operator="lessThan">
      <formula>0</formula>
    </cfRule>
  </conditionalFormatting>
  <conditionalFormatting sqref="G25:AS25">
    <cfRule type="cellIs" dxfId="255" priority="256" operator="lessThan">
      <formula>0</formula>
    </cfRule>
  </conditionalFormatting>
  <conditionalFormatting sqref="G24:AS24">
    <cfRule type="cellIs" dxfId="254" priority="255" operator="lessThan">
      <formula>0</formula>
    </cfRule>
  </conditionalFormatting>
  <conditionalFormatting sqref="G23:AS23">
    <cfRule type="cellIs" dxfId="253" priority="254" operator="lessThan">
      <formula>0</formula>
    </cfRule>
  </conditionalFormatting>
  <conditionalFormatting sqref="G22:AS22">
    <cfRule type="cellIs" dxfId="252" priority="253" operator="lessThan">
      <formula>0</formula>
    </cfRule>
  </conditionalFormatting>
  <conditionalFormatting sqref="G21:AS21">
    <cfRule type="cellIs" dxfId="251" priority="252" operator="lessThan">
      <formula>0</formula>
    </cfRule>
  </conditionalFormatting>
  <conditionalFormatting sqref="G20:AS20">
    <cfRule type="cellIs" dxfId="250" priority="251" operator="lessThan">
      <formula>0</formula>
    </cfRule>
  </conditionalFormatting>
  <conditionalFormatting sqref="G19:AS19">
    <cfRule type="cellIs" dxfId="249" priority="250" operator="lessThan">
      <formula>0</formula>
    </cfRule>
  </conditionalFormatting>
  <conditionalFormatting sqref="G18:AS18">
    <cfRule type="cellIs" dxfId="248" priority="249" operator="lessThan">
      <formula>0</formula>
    </cfRule>
  </conditionalFormatting>
  <conditionalFormatting sqref="G17:AS17">
    <cfRule type="cellIs" dxfId="247" priority="248" operator="lessThan">
      <formula>0</formula>
    </cfRule>
  </conditionalFormatting>
  <conditionalFormatting sqref="G16:AS16">
    <cfRule type="cellIs" dxfId="246" priority="247" operator="lessThan">
      <formula>0</formula>
    </cfRule>
  </conditionalFormatting>
  <conditionalFormatting sqref="G15:AS15">
    <cfRule type="cellIs" dxfId="245" priority="246" operator="lessThan">
      <formula>0</formula>
    </cfRule>
  </conditionalFormatting>
  <conditionalFormatting sqref="G14:AS14">
    <cfRule type="cellIs" dxfId="244" priority="245" operator="lessThan">
      <formula>0</formula>
    </cfRule>
  </conditionalFormatting>
  <conditionalFormatting sqref="G13:AS13">
    <cfRule type="cellIs" dxfId="243" priority="244" operator="lessThan">
      <formula>0</formula>
    </cfRule>
  </conditionalFormatting>
  <conditionalFormatting sqref="G12:AS12">
    <cfRule type="cellIs" dxfId="242" priority="243" operator="lessThan">
      <formula>0</formula>
    </cfRule>
  </conditionalFormatting>
  <conditionalFormatting sqref="G11:AS11">
    <cfRule type="cellIs" dxfId="241" priority="242" operator="lessThan">
      <formula>0</formula>
    </cfRule>
  </conditionalFormatting>
  <conditionalFormatting sqref="G106:AS106">
    <cfRule type="cellIs" dxfId="240" priority="241" operator="lessThan">
      <formula>0</formula>
    </cfRule>
  </conditionalFormatting>
  <conditionalFormatting sqref="G105:AS105">
    <cfRule type="cellIs" dxfId="239" priority="240" operator="lessThan">
      <formula>0</formula>
    </cfRule>
  </conditionalFormatting>
  <conditionalFormatting sqref="G104:AS104">
    <cfRule type="cellIs" dxfId="238" priority="239" operator="lessThan">
      <formula>0</formula>
    </cfRule>
  </conditionalFormatting>
  <conditionalFormatting sqref="G103:AS103">
    <cfRule type="cellIs" dxfId="237" priority="238" operator="lessThan">
      <formula>0</formula>
    </cfRule>
  </conditionalFormatting>
  <conditionalFormatting sqref="G102:AS102">
    <cfRule type="cellIs" dxfId="236" priority="237" operator="lessThan">
      <formula>0</formula>
    </cfRule>
  </conditionalFormatting>
  <conditionalFormatting sqref="G101:AS101">
    <cfRule type="cellIs" dxfId="235" priority="236" operator="lessThan">
      <formula>0</formula>
    </cfRule>
  </conditionalFormatting>
  <conditionalFormatting sqref="G100:AS100">
    <cfRule type="cellIs" dxfId="234" priority="235" operator="lessThan">
      <formula>0</formula>
    </cfRule>
  </conditionalFormatting>
  <conditionalFormatting sqref="G99:AS99">
    <cfRule type="cellIs" dxfId="233" priority="234" operator="lessThan">
      <formula>0</formula>
    </cfRule>
  </conditionalFormatting>
  <conditionalFormatting sqref="G98:AS98">
    <cfRule type="cellIs" dxfId="232" priority="233" operator="lessThan">
      <formula>0</formula>
    </cfRule>
  </conditionalFormatting>
  <conditionalFormatting sqref="G97:AS97">
    <cfRule type="cellIs" dxfId="231" priority="232" operator="lessThan">
      <formula>0</formula>
    </cfRule>
  </conditionalFormatting>
  <conditionalFormatting sqref="G96:AS96">
    <cfRule type="cellIs" dxfId="230" priority="231" operator="lessThan">
      <formula>0</formula>
    </cfRule>
  </conditionalFormatting>
  <conditionalFormatting sqref="G95:AS95">
    <cfRule type="cellIs" dxfId="229" priority="230" operator="lessThan">
      <formula>0</formula>
    </cfRule>
  </conditionalFormatting>
  <conditionalFormatting sqref="G94:AS94">
    <cfRule type="cellIs" dxfId="228" priority="229" operator="lessThan">
      <formula>0</formula>
    </cfRule>
  </conditionalFormatting>
  <conditionalFormatting sqref="G93:AS93">
    <cfRule type="cellIs" dxfId="227" priority="228" operator="lessThan">
      <formula>0</formula>
    </cfRule>
  </conditionalFormatting>
  <conditionalFormatting sqref="G92:AS92">
    <cfRule type="cellIs" dxfId="226" priority="227" operator="lessThan">
      <formula>0</formula>
    </cfRule>
  </conditionalFormatting>
  <conditionalFormatting sqref="G91:AS91">
    <cfRule type="cellIs" dxfId="225" priority="226" operator="lessThan">
      <formula>0</formula>
    </cfRule>
  </conditionalFormatting>
  <conditionalFormatting sqref="G90:AS90">
    <cfRule type="cellIs" dxfId="224" priority="225" operator="lessThan">
      <formula>0</formula>
    </cfRule>
  </conditionalFormatting>
  <conditionalFormatting sqref="G89:AS89">
    <cfRule type="cellIs" dxfId="223" priority="224" operator="lessThan">
      <formula>0</formula>
    </cfRule>
  </conditionalFormatting>
  <conditionalFormatting sqref="G88:AS88">
    <cfRule type="cellIs" dxfId="222" priority="223" operator="lessThan">
      <formula>0</formula>
    </cfRule>
  </conditionalFormatting>
  <conditionalFormatting sqref="G87:AS87">
    <cfRule type="cellIs" dxfId="221" priority="222" operator="lessThan">
      <formula>0</formula>
    </cfRule>
  </conditionalFormatting>
  <conditionalFormatting sqref="G86:AS86">
    <cfRule type="cellIs" dxfId="220" priority="221" operator="lessThan">
      <formula>0</formula>
    </cfRule>
  </conditionalFormatting>
  <conditionalFormatting sqref="G85:AS85">
    <cfRule type="cellIs" dxfId="219" priority="220" operator="lessThan">
      <formula>0</formula>
    </cfRule>
  </conditionalFormatting>
  <conditionalFormatting sqref="G84:AS84">
    <cfRule type="cellIs" dxfId="218" priority="219" operator="lessThan">
      <formula>0</formula>
    </cfRule>
  </conditionalFormatting>
  <conditionalFormatting sqref="G83:AS83">
    <cfRule type="cellIs" dxfId="217" priority="218" operator="lessThan">
      <formula>0</formula>
    </cfRule>
  </conditionalFormatting>
  <conditionalFormatting sqref="G390:AS391">
    <cfRule type="cellIs" dxfId="216" priority="217" operator="lessThan">
      <formula>0</formula>
    </cfRule>
  </conditionalFormatting>
  <conditionalFormatting sqref="G388:AS389">
    <cfRule type="cellIs" dxfId="215" priority="216" operator="lessThan">
      <formula>0</formula>
    </cfRule>
  </conditionalFormatting>
  <conditionalFormatting sqref="G386:AS387">
    <cfRule type="cellIs" dxfId="214" priority="215" operator="lessThan">
      <formula>0</formula>
    </cfRule>
  </conditionalFormatting>
  <conditionalFormatting sqref="G384:AS385">
    <cfRule type="cellIs" dxfId="213" priority="214" operator="lessThan">
      <formula>0</formula>
    </cfRule>
  </conditionalFormatting>
  <conditionalFormatting sqref="G382:AS383">
    <cfRule type="cellIs" dxfId="212" priority="213" operator="lessThan">
      <formula>0</formula>
    </cfRule>
  </conditionalFormatting>
  <conditionalFormatting sqref="G380:AS381">
    <cfRule type="cellIs" dxfId="211" priority="212" operator="lessThan">
      <formula>0</formula>
    </cfRule>
  </conditionalFormatting>
  <conditionalFormatting sqref="G378:AS379">
    <cfRule type="cellIs" dxfId="210" priority="211" operator="lessThan">
      <formula>0</formula>
    </cfRule>
  </conditionalFormatting>
  <conditionalFormatting sqref="G376:AS377">
    <cfRule type="cellIs" dxfId="209" priority="210" operator="lessThan">
      <formula>0</formula>
    </cfRule>
  </conditionalFormatting>
  <conditionalFormatting sqref="G374:AS375">
    <cfRule type="cellIs" dxfId="208" priority="209" operator="lessThan">
      <formula>0</formula>
    </cfRule>
  </conditionalFormatting>
  <conditionalFormatting sqref="G372:AS373">
    <cfRule type="cellIs" dxfId="207" priority="208" operator="lessThan">
      <formula>0</formula>
    </cfRule>
  </conditionalFormatting>
  <conditionalFormatting sqref="G370:AS371">
    <cfRule type="cellIs" dxfId="206" priority="207" operator="lessThan">
      <formula>0</formula>
    </cfRule>
  </conditionalFormatting>
  <conditionalFormatting sqref="G368:AS369">
    <cfRule type="cellIs" dxfId="205" priority="206" operator="lessThan">
      <formula>0</formula>
    </cfRule>
  </conditionalFormatting>
  <conditionalFormatting sqref="G366:AS367">
    <cfRule type="cellIs" dxfId="204" priority="205" operator="lessThan">
      <formula>0</formula>
    </cfRule>
  </conditionalFormatting>
  <conditionalFormatting sqref="G364:AS365">
    <cfRule type="cellIs" dxfId="203" priority="204" operator="lessThan">
      <formula>0</formula>
    </cfRule>
  </conditionalFormatting>
  <conditionalFormatting sqref="G362:AS363">
    <cfRule type="cellIs" dxfId="202" priority="203" operator="lessThan">
      <formula>0</formula>
    </cfRule>
  </conditionalFormatting>
  <conditionalFormatting sqref="G328:AS329">
    <cfRule type="cellIs" dxfId="201" priority="202" operator="lessThan">
      <formula>0</formula>
    </cfRule>
  </conditionalFormatting>
  <conditionalFormatting sqref="G326:AS327">
    <cfRule type="cellIs" dxfId="200" priority="201" operator="lessThan">
      <formula>0</formula>
    </cfRule>
  </conditionalFormatting>
  <conditionalFormatting sqref="G324:AS325">
    <cfRule type="cellIs" dxfId="199" priority="200" operator="lessThan">
      <formula>0</formula>
    </cfRule>
  </conditionalFormatting>
  <conditionalFormatting sqref="G322:AS323">
    <cfRule type="cellIs" dxfId="198" priority="199" operator="lessThan">
      <formula>0</formula>
    </cfRule>
  </conditionalFormatting>
  <conditionalFormatting sqref="G320:AS321">
    <cfRule type="cellIs" dxfId="197" priority="198" operator="lessThan">
      <formula>0</formula>
    </cfRule>
  </conditionalFormatting>
  <conditionalFormatting sqref="G318:AS319">
    <cfRule type="cellIs" dxfId="196" priority="197" operator="lessThan">
      <formula>0</formula>
    </cfRule>
  </conditionalFormatting>
  <conditionalFormatting sqref="G316:AS317">
    <cfRule type="cellIs" dxfId="195" priority="196" operator="lessThan">
      <formula>0</formula>
    </cfRule>
  </conditionalFormatting>
  <conditionalFormatting sqref="G314:AS315">
    <cfRule type="cellIs" dxfId="194" priority="195" operator="lessThan">
      <formula>0</formula>
    </cfRule>
  </conditionalFormatting>
  <conditionalFormatting sqref="G312:AS313">
    <cfRule type="cellIs" dxfId="193" priority="194" operator="lessThan">
      <formula>0</formula>
    </cfRule>
  </conditionalFormatting>
  <conditionalFormatting sqref="G310:AS311">
    <cfRule type="cellIs" dxfId="192" priority="193" operator="lessThan">
      <formula>0</formula>
    </cfRule>
  </conditionalFormatting>
  <conditionalFormatting sqref="G308:AS309">
    <cfRule type="cellIs" dxfId="191" priority="192" operator="lessThan">
      <formula>0</formula>
    </cfRule>
  </conditionalFormatting>
  <conditionalFormatting sqref="G306:AS307">
    <cfRule type="cellIs" dxfId="190" priority="191" operator="lessThan">
      <formula>0</formula>
    </cfRule>
  </conditionalFormatting>
  <conditionalFormatting sqref="G304:AS305">
    <cfRule type="cellIs" dxfId="189" priority="190" operator="lessThan">
      <formula>0</formula>
    </cfRule>
  </conditionalFormatting>
  <conditionalFormatting sqref="G302:AS303">
    <cfRule type="cellIs" dxfId="188" priority="189" operator="lessThan">
      <formula>0</formula>
    </cfRule>
  </conditionalFormatting>
  <conditionalFormatting sqref="G300:AS301">
    <cfRule type="cellIs" dxfId="187" priority="188" operator="lessThan">
      <formula>0</formula>
    </cfRule>
  </conditionalFormatting>
  <conditionalFormatting sqref="G298:AS299">
    <cfRule type="cellIs" dxfId="186" priority="187" operator="lessThan">
      <formula>0</formula>
    </cfRule>
  </conditionalFormatting>
  <conditionalFormatting sqref="G360:AS361">
    <cfRule type="cellIs" dxfId="185" priority="186" operator="lessThan">
      <formula>0</formula>
    </cfRule>
  </conditionalFormatting>
  <conditionalFormatting sqref="G358:AS359">
    <cfRule type="cellIs" dxfId="184" priority="185" operator="lessThan">
      <formula>0</formula>
    </cfRule>
  </conditionalFormatting>
  <conditionalFormatting sqref="G356:AS357">
    <cfRule type="cellIs" dxfId="183" priority="184" operator="lessThan">
      <formula>0</formula>
    </cfRule>
  </conditionalFormatting>
  <conditionalFormatting sqref="G354:AS355">
    <cfRule type="cellIs" dxfId="182" priority="183" operator="lessThan">
      <formula>0</formula>
    </cfRule>
  </conditionalFormatting>
  <conditionalFormatting sqref="G352:AS353">
    <cfRule type="cellIs" dxfId="181" priority="182" operator="lessThan">
      <formula>0</formula>
    </cfRule>
  </conditionalFormatting>
  <conditionalFormatting sqref="G350:AS351">
    <cfRule type="cellIs" dxfId="180" priority="181" operator="lessThan">
      <formula>0</formula>
    </cfRule>
  </conditionalFormatting>
  <conditionalFormatting sqref="G348:AS349">
    <cfRule type="cellIs" dxfId="179" priority="180" operator="lessThan">
      <formula>0</formula>
    </cfRule>
  </conditionalFormatting>
  <conditionalFormatting sqref="G346:AS347">
    <cfRule type="cellIs" dxfId="178" priority="179" operator="lessThan">
      <formula>0</formula>
    </cfRule>
  </conditionalFormatting>
  <conditionalFormatting sqref="G344:AS345">
    <cfRule type="cellIs" dxfId="177" priority="178" operator="lessThan">
      <formula>0</formula>
    </cfRule>
  </conditionalFormatting>
  <conditionalFormatting sqref="G342:AS343">
    <cfRule type="cellIs" dxfId="176" priority="177" operator="lessThan">
      <formula>0</formula>
    </cfRule>
  </conditionalFormatting>
  <conditionalFormatting sqref="G340:AS341">
    <cfRule type="cellIs" dxfId="175" priority="176" operator="lessThan">
      <formula>0</formula>
    </cfRule>
  </conditionalFormatting>
  <conditionalFormatting sqref="G338:AS339">
    <cfRule type="cellIs" dxfId="174" priority="175" operator="lessThan">
      <formula>0</formula>
    </cfRule>
  </conditionalFormatting>
  <conditionalFormatting sqref="G336:AS337">
    <cfRule type="cellIs" dxfId="173" priority="174" operator="lessThan">
      <formula>0</formula>
    </cfRule>
  </conditionalFormatting>
  <conditionalFormatting sqref="G334:AS335">
    <cfRule type="cellIs" dxfId="172" priority="173" operator="lessThan">
      <formula>0</formula>
    </cfRule>
  </conditionalFormatting>
  <conditionalFormatting sqref="G332:AS333">
    <cfRule type="cellIs" dxfId="171" priority="172" operator="lessThan">
      <formula>0</formula>
    </cfRule>
  </conditionalFormatting>
  <conditionalFormatting sqref="G330:AS331">
    <cfRule type="cellIs" dxfId="170" priority="171" operator="lessThan">
      <formula>0</formula>
    </cfRule>
  </conditionalFormatting>
  <conditionalFormatting sqref="G296:AS297">
    <cfRule type="cellIs" dxfId="169" priority="170" operator="lessThan">
      <formula>0</formula>
    </cfRule>
  </conditionalFormatting>
  <conditionalFormatting sqref="G294:AS295">
    <cfRule type="cellIs" dxfId="168" priority="169" operator="lessThan">
      <formula>0</formula>
    </cfRule>
  </conditionalFormatting>
  <conditionalFormatting sqref="G292:AS293">
    <cfRule type="cellIs" dxfId="167" priority="168" operator="lessThan">
      <formula>0</formula>
    </cfRule>
  </conditionalFormatting>
  <conditionalFormatting sqref="G290:AS291">
    <cfRule type="cellIs" dxfId="166" priority="167" operator="lessThan">
      <formula>0</formula>
    </cfRule>
  </conditionalFormatting>
  <conditionalFormatting sqref="G288:AS289">
    <cfRule type="cellIs" dxfId="165" priority="166" operator="lessThan">
      <formula>0</formula>
    </cfRule>
  </conditionalFormatting>
  <conditionalFormatting sqref="G130:AS131">
    <cfRule type="cellIs" dxfId="164" priority="165" operator="lessThan">
      <formula>0</formula>
    </cfRule>
  </conditionalFormatting>
  <conditionalFormatting sqref="G132:AS132">
    <cfRule type="cellIs" dxfId="163" priority="164" operator="lessThan">
      <formula>0</formula>
    </cfRule>
  </conditionalFormatting>
  <conditionalFormatting sqref="G248:AS248">
    <cfRule type="cellIs" dxfId="162" priority="163" operator="lessThan">
      <formula>0</formula>
    </cfRule>
  </conditionalFormatting>
  <conditionalFormatting sqref="G247:AS247">
    <cfRule type="cellIs" dxfId="161" priority="162" operator="lessThan">
      <formula>0</formula>
    </cfRule>
  </conditionalFormatting>
  <conditionalFormatting sqref="G244:AS244">
    <cfRule type="cellIs" dxfId="160" priority="159" operator="lessThan">
      <formula>0</formula>
    </cfRule>
  </conditionalFormatting>
  <conditionalFormatting sqref="G246:AS246">
    <cfRule type="cellIs" dxfId="159" priority="161" operator="lessThan">
      <formula>0</formula>
    </cfRule>
  </conditionalFormatting>
  <conditionalFormatting sqref="G243:AS243">
    <cfRule type="cellIs" dxfId="158" priority="158" operator="lessThan">
      <formula>0</formula>
    </cfRule>
  </conditionalFormatting>
  <conditionalFormatting sqref="G242:AS242">
    <cfRule type="cellIs" dxfId="157" priority="157" operator="lessThan">
      <formula>0</formula>
    </cfRule>
  </conditionalFormatting>
  <conditionalFormatting sqref="G245:AS245">
    <cfRule type="cellIs" dxfId="156" priority="160" operator="lessThan">
      <formula>0</formula>
    </cfRule>
  </conditionalFormatting>
  <conditionalFormatting sqref="G236:AS236">
    <cfRule type="cellIs" dxfId="155" priority="151" operator="lessThan">
      <formula>0</formula>
    </cfRule>
  </conditionalFormatting>
  <conditionalFormatting sqref="G235:AS235">
    <cfRule type="cellIs" dxfId="154" priority="150" operator="lessThan">
      <formula>0</formula>
    </cfRule>
  </conditionalFormatting>
  <conditionalFormatting sqref="G234:AS234">
    <cfRule type="cellIs" dxfId="153" priority="149" operator="lessThan">
      <formula>0</formula>
    </cfRule>
  </conditionalFormatting>
  <conditionalFormatting sqref="G241:AS241">
    <cfRule type="cellIs" dxfId="152" priority="156" operator="lessThan">
      <formula>0</formula>
    </cfRule>
  </conditionalFormatting>
  <conditionalFormatting sqref="G240:AS240">
    <cfRule type="cellIs" dxfId="151" priority="155" operator="lessThan">
      <formula>0</formula>
    </cfRule>
  </conditionalFormatting>
  <conditionalFormatting sqref="G239:AS239">
    <cfRule type="cellIs" dxfId="150" priority="154" operator="lessThan">
      <formula>0</formula>
    </cfRule>
  </conditionalFormatting>
  <conditionalFormatting sqref="G238:AS238">
    <cfRule type="cellIs" dxfId="149" priority="153" operator="lessThan">
      <formula>0</formula>
    </cfRule>
  </conditionalFormatting>
  <conditionalFormatting sqref="G237:AS237">
    <cfRule type="cellIs" dxfId="148" priority="152" operator="lessThan">
      <formula>0</formula>
    </cfRule>
  </conditionalFormatting>
  <conditionalFormatting sqref="G196:AS196">
    <cfRule type="cellIs" dxfId="147" priority="135" operator="lessThan">
      <formula>0</formula>
    </cfRule>
  </conditionalFormatting>
  <conditionalFormatting sqref="G195:AS195">
    <cfRule type="cellIs" dxfId="146" priority="134" operator="lessThan">
      <formula>0</formula>
    </cfRule>
  </conditionalFormatting>
  <conditionalFormatting sqref="G194:AS194">
    <cfRule type="cellIs" dxfId="145" priority="133" operator="lessThan">
      <formula>0</formula>
    </cfRule>
  </conditionalFormatting>
  <conditionalFormatting sqref="G233:AS233">
    <cfRule type="cellIs" dxfId="144" priority="148" operator="lessThan">
      <formula>0</formula>
    </cfRule>
  </conditionalFormatting>
  <conditionalFormatting sqref="G232:AS232">
    <cfRule type="cellIs" dxfId="143" priority="147" operator="lessThan">
      <formula>0</formula>
    </cfRule>
  </conditionalFormatting>
  <conditionalFormatting sqref="G231:AS231">
    <cfRule type="cellIs" dxfId="142" priority="146" operator="lessThan">
      <formula>0</formula>
    </cfRule>
  </conditionalFormatting>
  <conditionalFormatting sqref="G230:AS230">
    <cfRule type="cellIs" dxfId="141" priority="145" operator="lessThan">
      <formula>0</formula>
    </cfRule>
  </conditionalFormatting>
  <conditionalFormatting sqref="G229:AS229">
    <cfRule type="cellIs" dxfId="140" priority="144" operator="lessThan">
      <formula>0</formula>
    </cfRule>
  </conditionalFormatting>
  <conditionalFormatting sqref="G204:AS204">
    <cfRule type="cellIs" dxfId="139" priority="143" operator="lessThan">
      <formula>0</formula>
    </cfRule>
  </conditionalFormatting>
  <conditionalFormatting sqref="G203:AS203">
    <cfRule type="cellIs" dxfId="138" priority="142" operator="lessThan">
      <formula>0</formula>
    </cfRule>
  </conditionalFormatting>
  <conditionalFormatting sqref="G202:AS202">
    <cfRule type="cellIs" dxfId="137" priority="141" operator="lessThan">
      <formula>0</formula>
    </cfRule>
  </conditionalFormatting>
  <conditionalFormatting sqref="G201:AS201">
    <cfRule type="cellIs" dxfId="136" priority="140" operator="lessThan">
      <formula>0</formula>
    </cfRule>
  </conditionalFormatting>
  <conditionalFormatting sqref="G200:AS200">
    <cfRule type="cellIs" dxfId="135" priority="139" operator="lessThan">
      <formula>0</formula>
    </cfRule>
  </conditionalFormatting>
  <conditionalFormatting sqref="G199:AS199">
    <cfRule type="cellIs" dxfId="134" priority="138" operator="lessThan">
      <formula>0</formula>
    </cfRule>
  </conditionalFormatting>
  <conditionalFormatting sqref="G198:AS198">
    <cfRule type="cellIs" dxfId="133" priority="137" operator="lessThan">
      <formula>0</formula>
    </cfRule>
  </conditionalFormatting>
  <conditionalFormatting sqref="G197:AS197">
    <cfRule type="cellIs" dxfId="132" priority="136" operator="lessThan">
      <formula>0</formula>
    </cfRule>
  </conditionalFormatting>
  <conditionalFormatting sqref="G180:AS180">
    <cfRule type="cellIs" dxfId="131" priority="119" operator="lessThan">
      <formula>0</formula>
    </cfRule>
  </conditionalFormatting>
  <conditionalFormatting sqref="G179:AS179">
    <cfRule type="cellIs" dxfId="130" priority="118" operator="lessThan">
      <formula>0</formula>
    </cfRule>
  </conditionalFormatting>
  <conditionalFormatting sqref="G178:AS178">
    <cfRule type="cellIs" dxfId="129" priority="117" operator="lessThan">
      <formula>0</formula>
    </cfRule>
  </conditionalFormatting>
  <conditionalFormatting sqref="G193:AS193">
    <cfRule type="cellIs" dxfId="128" priority="132" operator="lessThan">
      <formula>0</formula>
    </cfRule>
  </conditionalFormatting>
  <conditionalFormatting sqref="G192:AS192">
    <cfRule type="cellIs" dxfId="127" priority="131" operator="lessThan">
      <formula>0</formula>
    </cfRule>
  </conditionalFormatting>
  <conditionalFormatting sqref="G191:AS191">
    <cfRule type="cellIs" dxfId="126" priority="130" operator="lessThan">
      <formula>0</formula>
    </cfRule>
  </conditionalFormatting>
  <conditionalFormatting sqref="G190:AS190">
    <cfRule type="cellIs" dxfId="125" priority="129" operator="lessThan">
      <formula>0</formula>
    </cfRule>
  </conditionalFormatting>
  <conditionalFormatting sqref="G189:AS189">
    <cfRule type="cellIs" dxfId="124" priority="128" operator="lessThan">
      <formula>0</formula>
    </cfRule>
  </conditionalFormatting>
  <conditionalFormatting sqref="G188:AS188">
    <cfRule type="cellIs" dxfId="123" priority="127" operator="lessThan">
      <formula>0</formula>
    </cfRule>
  </conditionalFormatting>
  <conditionalFormatting sqref="G187:AS187">
    <cfRule type="cellIs" dxfId="122" priority="126" operator="lessThan">
      <formula>0</formula>
    </cfRule>
  </conditionalFormatting>
  <conditionalFormatting sqref="G186:AS186">
    <cfRule type="cellIs" dxfId="121" priority="125" operator="lessThan">
      <formula>0</formula>
    </cfRule>
  </conditionalFormatting>
  <conditionalFormatting sqref="G185:AS185">
    <cfRule type="cellIs" dxfId="120" priority="124" operator="lessThan">
      <formula>0</formula>
    </cfRule>
  </conditionalFormatting>
  <conditionalFormatting sqref="G184:AS184">
    <cfRule type="cellIs" dxfId="119" priority="123" operator="lessThan">
      <formula>0</formula>
    </cfRule>
  </conditionalFormatting>
  <conditionalFormatting sqref="G183:AS183">
    <cfRule type="cellIs" dxfId="118" priority="122" operator="lessThan">
      <formula>0</formula>
    </cfRule>
  </conditionalFormatting>
  <conditionalFormatting sqref="G182:AS182">
    <cfRule type="cellIs" dxfId="117" priority="121" operator="lessThan">
      <formula>0</formula>
    </cfRule>
  </conditionalFormatting>
  <conditionalFormatting sqref="G181:AS181">
    <cfRule type="cellIs" dxfId="116" priority="120" operator="lessThan">
      <formula>0</formula>
    </cfRule>
  </conditionalFormatting>
  <conditionalFormatting sqref="G175:AS175">
    <cfRule type="cellIs" dxfId="115" priority="114" operator="lessThan">
      <formula>0</formula>
    </cfRule>
  </conditionalFormatting>
  <conditionalFormatting sqref="G174:AS174">
    <cfRule type="cellIs" dxfId="114" priority="113" operator="lessThan">
      <formula>0</formula>
    </cfRule>
  </conditionalFormatting>
  <conditionalFormatting sqref="G173:AS173">
    <cfRule type="cellIs" dxfId="113" priority="112" operator="lessThan">
      <formula>0</formula>
    </cfRule>
  </conditionalFormatting>
  <conditionalFormatting sqref="G177:AS177">
    <cfRule type="cellIs" dxfId="112" priority="116" operator="lessThan">
      <formula>0</formula>
    </cfRule>
  </conditionalFormatting>
  <conditionalFormatting sqref="G176:AS176">
    <cfRule type="cellIs" dxfId="111" priority="115" operator="lessThan">
      <formula>0</formula>
    </cfRule>
  </conditionalFormatting>
  <conditionalFormatting sqref="G172:AS172">
    <cfRule type="cellIs" dxfId="110" priority="111" operator="lessThan">
      <formula>0</formula>
    </cfRule>
  </conditionalFormatting>
  <conditionalFormatting sqref="G171:AS171">
    <cfRule type="cellIs" dxfId="109" priority="110" operator="lessThan">
      <formula>0</formula>
    </cfRule>
  </conditionalFormatting>
  <conditionalFormatting sqref="G170:AS170">
    <cfRule type="cellIs" dxfId="108" priority="109" operator="lessThan">
      <formula>0</formula>
    </cfRule>
  </conditionalFormatting>
  <conditionalFormatting sqref="G169:AS169">
    <cfRule type="cellIs" dxfId="107" priority="108" operator="lessThan">
      <formula>0</formula>
    </cfRule>
  </conditionalFormatting>
  <conditionalFormatting sqref="G168:AS168">
    <cfRule type="cellIs" dxfId="106" priority="107" operator="lessThan">
      <formula>0</formula>
    </cfRule>
  </conditionalFormatting>
  <conditionalFormatting sqref="G167:AS167">
    <cfRule type="cellIs" dxfId="105" priority="106" operator="lessThan">
      <formula>0</formula>
    </cfRule>
  </conditionalFormatting>
  <conditionalFormatting sqref="G166:AS166">
    <cfRule type="cellIs" dxfId="104" priority="105" operator="lessThan">
      <formula>0</formula>
    </cfRule>
  </conditionalFormatting>
  <conditionalFormatting sqref="G165:AS165">
    <cfRule type="cellIs" dxfId="103" priority="104" operator="lessThan">
      <formula>0</formula>
    </cfRule>
  </conditionalFormatting>
  <conditionalFormatting sqref="G164:AS164">
    <cfRule type="cellIs" dxfId="102" priority="103" operator="lessThan">
      <formula>0</formula>
    </cfRule>
  </conditionalFormatting>
  <conditionalFormatting sqref="G163:AS163">
    <cfRule type="cellIs" dxfId="101" priority="102" operator="lessThan">
      <formula>0</formula>
    </cfRule>
  </conditionalFormatting>
  <conditionalFormatting sqref="G162:AS162">
    <cfRule type="cellIs" dxfId="100" priority="101" operator="lessThan">
      <formula>0</formula>
    </cfRule>
  </conditionalFormatting>
  <conditionalFormatting sqref="G161:AS161">
    <cfRule type="cellIs" dxfId="99" priority="100" operator="lessThan">
      <formula>0</formula>
    </cfRule>
  </conditionalFormatting>
  <conditionalFormatting sqref="G160:AS160">
    <cfRule type="cellIs" dxfId="98" priority="99" operator="lessThan">
      <formula>0</formula>
    </cfRule>
  </conditionalFormatting>
  <conditionalFormatting sqref="G159:AS159">
    <cfRule type="cellIs" dxfId="97" priority="98" operator="lessThan">
      <formula>0</formula>
    </cfRule>
  </conditionalFormatting>
  <conditionalFormatting sqref="G158:AS158">
    <cfRule type="cellIs" dxfId="96" priority="97" operator="lessThan">
      <formula>0</formula>
    </cfRule>
  </conditionalFormatting>
  <conditionalFormatting sqref="G157:AS157">
    <cfRule type="cellIs" dxfId="95" priority="96" operator="lessThan">
      <formula>0</formula>
    </cfRule>
  </conditionalFormatting>
  <conditionalFormatting sqref="G156:AS156">
    <cfRule type="cellIs" dxfId="94" priority="95" operator="lessThan">
      <formula>0</formula>
    </cfRule>
  </conditionalFormatting>
  <conditionalFormatting sqref="G155:AS155">
    <cfRule type="cellIs" dxfId="93" priority="94" operator="lessThan">
      <formula>0</formula>
    </cfRule>
  </conditionalFormatting>
  <conditionalFormatting sqref="G154:AS154">
    <cfRule type="cellIs" dxfId="92" priority="93" operator="lessThan">
      <formula>0</formula>
    </cfRule>
  </conditionalFormatting>
  <conditionalFormatting sqref="G153:AS153">
    <cfRule type="cellIs" dxfId="91" priority="92" operator="lessThan">
      <formula>0</formula>
    </cfRule>
  </conditionalFormatting>
  <conditionalFormatting sqref="G152:AS152">
    <cfRule type="cellIs" dxfId="90" priority="91" operator="lessThan">
      <formula>0</formula>
    </cfRule>
  </conditionalFormatting>
  <conditionalFormatting sqref="G151:AS151">
    <cfRule type="cellIs" dxfId="89" priority="90" operator="lessThan">
      <formula>0</formula>
    </cfRule>
  </conditionalFormatting>
  <conditionalFormatting sqref="G150:AS150">
    <cfRule type="cellIs" dxfId="88" priority="89" operator="lessThan">
      <formula>0</formula>
    </cfRule>
  </conditionalFormatting>
  <conditionalFormatting sqref="G149:AS149">
    <cfRule type="cellIs" dxfId="87" priority="88" operator="lessThan">
      <formula>0</formula>
    </cfRule>
  </conditionalFormatting>
  <conditionalFormatting sqref="G148:AS148">
    <cfRule type="cellIs" dxfId="86" priority="87" operator="lessThan">
      <formula>0</formula>
    </cfRule>
  </conditionalFormatting>
  <conditionalFormatting sqref="G147:AS147">
    <cfRule type="cellIs" dxfId="85" priority="86" operator="lessThan">
      <formula>0</formula>
    </cfRule>
  </conditionalFormatting>
  <conditionalFormatting sqref="G146:AS146">
    <cfRule type="cellIs" dxfId="84" priority="85" operator="lessThan">
      <formula>0</formula>
    </cfRule>
  </conditionalFormatting>
  <conditionalFormatting sqref="G145:AS145">
    <cfRule type="cellIs" dxfId="83" priority="84" operator="lessThan">
      <formula>0</formula>
    </cfRule>
  </conditionalFormatting>
  <conditionalFormatting sqref="G144:AS144">
    <cfRule type="cellIs" dxfId="82" priority="83" operator="lessThan">
      <formula>0</formula>
    </cfRule>
  </conditionalFormatting>
  <conditionalFormatting sqref="G143:AS143">
    <cfRule type="cellIs" dxfId="81" priority="82" operator="lessThan">
      <formula>0</formula>
    </cfRule>
  </conditionalFormatting>
  <conditionalFormatting sqref="G142:AS142">
    <cfRule type="cellIs" dxfId="80" priority="81" operator="lessThan">
      <formula>0</formula>
    </cfRule>
  </conditionalFormatting>
  <conditionalFormatting sqref="G141:AS141">
    <cfRule type="cellIs" dxfId="79" priority="80" operator="lessThan">
      <formula>0</formula>
    </cfRule>
  </conditionalFormatting>
  <conditionalFormatting sqref="G140:AS140">
    <cfRule type="cellIs" dxfId="78" priority="79" operator="lessThan">
      <formula>0</formula>
    </cfRule>
  </conditionalFormatting>
  <conditionalFormatting sqref="G139:AS139">
    <cfRule type="cellIs" dxfId="77" priority="78" operator="lessThan">
      <formula>0</formula>
    </cfRule>
  </conditionalFormatting>
  <conditionalFormatting sqref="G138:AS138">
    <cfRule type="cellIs" dxfId="76" priority="77" operator="lessThan">
      <formula>0</formula>
    </cfRule>
  </conditionalFormatting>
  <conditionalFormatting sqref="G137:AS137">
    <cfRule type="cellIs" dxfId="75" priority="76" operator="lessThan">
      <formula>0</formula>
    </cfRule>
  </conditionalFormatting>
  <conditionalFormatting sqref="G136:AS136">
    <cfRule type="cellIs" dxfId="74" priority="75" operator="lessThan">
      <formula>0</formula>
    </cfRule>
  </conditionalFormatting>
  <conditionalFormatting sqref="G135:AS135">
    <cfRule type="cellIs" dxfId="73" priority="74" operator="lessThan">
      <formula>0</formula>
    </cfRule>
  </conditionalFormatting>
  <conditionalFormatting sqref="G134:AS134">
    <cfRule type="cellIs" dxfId="72" priority="73" operator="lessThan">
      <formula>0</formula>
    </cfRule>
  </conditionalFormatting>
  <conditionalFormatting sqref="G133:AS133">
    <cfRule type="cellIs" dxfId="71" priority="72" operator="lessThan">
      <formula>0</formula>
    </cfRule>
  </conditionalFormatting>
  <conditionalFormatting sqref="G228:AS228">
    <cfRule type="cellIs" dxfId="70" priority="71" operator="lessThan">
      <formula>0</formula>
    </cfRule>
  </conditionalFormatting>
  <conditionalFormatting sqref="G227:AS227">
    <cfRule type="cellIs" dxfId="69" priority="70" operator="lessThan">
      <formula>0</formula>
    </cfRule>
  </conditionalFormatting>
  <conditionalFormatting sqref="G226:AS226">
    <cfRule type="cellIs" dxfId="68" priority="69" operator="lessThan">
      <formula>0</formula>
    </cfRule>
  </conditionalFormatting>
  <conditionalFormatting sqref="G225:AS225">
    <cfRule type="cellIs" dxfId="67" priority="68" operator="lessThan">
      <formula>0</formula>
    </cfRule>
  </conditionalFormatting>
  <conditionalFormatting sqref="G224:AS224">
    <cfRule type="cellIs" dxfId="66" priority="67" operator="lessThan">
      <formula>0</formula>
    </cfRule>
  </conditionalFormatting>
  <conditionalFormatting sqref="G223:AS223">
    <cfRule type="cellIs" dxfId="65" priority="66" operator="lessThan">
      <formula>0</formula>
    </cfRule>
  </conditionalFormatting>
  <conditionalFormatting sqref="G222:AS222">
    <cfRule type="cellIs" dxfId="64" priority="65" operator="lessThan">
      <formula>0</formula>
    </cfRule>
  </conditionalFormatting>
  <conditionalFormatting sqref="G221:AS221">
    <cfRule type="cellIs" dxfId="63" priority="64" operator="lessThan">
      <formula>0</formula>
    </cfRule>
  </conditionalFormatting>
  <conditionalFormatting sqref="G220:AS220">
    <cfRule type="cellIs" dxfId="62" priority="63" operator="lessThan">
      <formula>0</formula>
    </cfRule>
  </conditionalFormatting>
  <conditionalFormatting sqref="G219:AS219">
    <cfRule type="cellIs" dxfId="61" priority="62" operator="lessThan">
      <formula>0</formula>
    </cfRule>
  </conditionalFormatting>
  <conditionalFormatting sqref="G218:AS218">
    <cfRule type="cellIs" dxfId="60" priority="61" operator="lessThan">
      <formula>0</formula>
    </cfRule>
  </conditionalFormatting>
  <conditionalFormatting sqref="G217:AS217">
    <cfRule type="cellIs" dxfId="59" priority="60" operator="lessThan">
      <formula>0</formula>
    </cfRule>
  </conditionalFormatting>
  <conditionalFormatting sqref="G216:AS216">
    <cfRule type="cellIs" dxfId="58" priority="59" operator="lessThan">
      <formula>0</formula>
    </cfRule>
  </conditionalFormatting>
  <conditionalFormatting sqref="G215:AS215">
    <cfRule type="cellIs" dxfId="57" priority="58" operator="lessThan">
      <formula>0</formula>
    </cfRule>
  </conditionalFormatting>
  <conditionalFormatting sqref="G214:AS214">
    <cfRule type="cellIs" dxfId="56" priority="57" operator="lessThan">
      <formula>0</formula>
    </cfRule>
  </conditionalFormatting>
  <conditionalFormatting sqref="G213:AS213">
    <cfRule type="cellIs" dxfId="55" priority="56" operator="lessThan">
      <formula>0</formula>
    </cfRule>
  </conditionalFormatting>
  <conditionalFormatting sqref="G212:AS212">
    <cfRule type="cellIs" dxfId="54" priority="55" operator="lessThan">
      <formula>0</formula>
    </cfRule>
  </conditionalFormatting>
  <conditionalFormatting sqref="G211:AS211">
    <cfRule type="cellIs" dxfId="53" priority="54" operator="lessThan">
      <formula>0</formula>
    </cfRule>
  </conditionalFormatting>
  <conditionalFormatting sqref="G210:AS210">
    <cfRule type="cellIs" dxfId="52" priority="53" operator="lessThan">
      <formula>0</formula>
    </cfRule>
  </conditionalFormatting>
  <conditionalFormatting sqref="G209:AS209">
    <cfRule type="cellIs" dxfId="51" priority="52" operator="lessThan">
      <formula>0</formula>
    </cfRule>
  </conditionalFormatting>
  <conditionalFormatting sqref="G208:AS208">
    <cfRule type="cellIs" dxfId="50" priority="51" operator="lessThan">
      <formula>0</formula>
    </cfRule>
  </conditionalFormatting>
  <conditionalFormatting sqref="G207:AS207">
    <cfRule type="cellIs" dxfId="49" priority="50" operator="lessThan">
      <formula>0</formula>
    </cfRule>
  </conditionalFormatting>
  <conditionalFormatting sqref="G206:AS206">
    <cfRule type="cellIs" dxfId="48" priority="49" operator="lessThan">
      <formula>0</formula>
    </cfRule>
  </conditionalFormatting>
  <conditionalFormatting sqref="G205:AS205">
    <cfRule type="cellIs" dxfId="47" priority="48" operator="lessThan">
      <formula>0</formula>
    </cfRule>
  </conditionalFormatting>
  <conditionalFormatting sqref="G263:AS263">
    <cfRule type="cellIs" dxfId="46" priority="47" operator="lessThan">
      <formula>0</formula>
    </cfRule>
  </conditionalFormatting>
  <conditionalFormatting sqref="G262:AS262">
    <cfRule type="cellIs" dxfId="45" priority="46" operator="lessThan">
      <formula>0</formula>
    </cfRule>
  </conditionalFormatting>
  <conditionalFormatting sqref="G259:AS259">
    <cfRule type="cellIs" dxfId="44" priority="43" operator="lessThan">
      <formula>0</formula>
    </cfRule>
  </conditionalFormatting>
  <conditionalFormatting sqref="G261:AS261">
    <cfRule type="cellIs" dxfId="43" priority="45" operator="lessThan">
      <formula>0</formula>
    </cfRule>
  </conditionalFormatting>
  <conditionalFormatting sqref="G258:AS258">
    <cfRule type="cellIs" dxfId="42" priority="42" operator="lessThan">
      <formula>0</formula>
    </cfRule>
  </conditionalFormatting>
  <conditionalFormatting sqref="G257:AS257">
    <cfRule type="cellIs" dxfId="41" priority="41" operator="lessThan">
      <formula>0</formula>
    </cfRule>
  </conditionalFormatting>
  <conditionalFormatting sqref="G260:AS260">
    <cfRule type="cellIs" dxfId="40" priority="44" operator="lessThan">
      <formula>0</formula>
    </cfRule>
  </conditionalFormatting>
  <conditionalFormatting sqref="G251:AS251">
    <cfRule type="cellIs" dxfId="39" priority="35" operator="lessThan">
      <formula>0</formula>
    </cfRule>
  </conditionalFormatting>
  <conditionalFormatting sqref="G250:AS250">
    <cfRule type="cellIs" dxfId="38" priority="34" operator="lessThan">
      <formula>0</formula>
    </cfRule>
  </conditionalFormatting>
  <conditionalFormatting sqref="G249:AS249">
    <cfRule type="cellIs" dxfId="37" priority="33" operator="lessThan">
      <formula>0</formula>
    </cfRule>
  </conditionalFormatting>
  <conditionalFormatting sqref="G256:AS256">
    <cfRule type="cellIs" dxfId="36" priority="40" operator="lessThan">
      <formula>0</formula>
    </cfRule>
  </conditionalFormatting>
  <conditionalFormatting sqref="G255:AS255">
    <cfRule type="cellIs" dxfId="35" priority="39" operator="lessThan">
      <formula>0</formula>
    </cfRule>
  </conditionalFormatting>
  <conditionalFormatting sqref="G254:AS254">
    <cfRule type="cellIs" dxfId="34" priority="38" operator="lessThan">
      <formula>0</formula>
    </cfRule>
  </conditionalFormatting>
  <conditionalFormatting sqref="G253:AS253">
    <cfRule type="cellIs" dxfId="33" priority="37" operator="lessThan">
      <formula>0</formula>
    </cfRule>
  </conditionalFormatting>
  <conditionalFormatting sqref="G252:AS252">
    <cfRule type="cellIs" dxfId="32" priority="36" operator="lessThan">
      <formula>0</formula>
    </cfRule>
  </conditionalFormatting>
  <conditionalFormatting sqref="G267:AS267">
    <cfRule type="cellIs" dxfId="31" priority="32" operator="lessThan">
      <formula>0</formula>
    </cfRule>
  </conditionalFormatting>
  <conditionalFormatting sqref="G266:AS266">
    <cfRule type="cellIs" dxfId="30" priority="31" operator="lessThan">
      <formula>0</formula>
    </cfRule>
  </conditionalFormatting>
  <conditionalFormatting sqref="G265:AS265">
    <cfRule type="cellIs" dxfId="29" priority="30" operator="lessThan">
      <formula>0</formula>
    </cfRule>
  </conditionalFormatting>
  <conditionalFormatting sqref="G264:AS264">
    <cfRule type="cellIs" dxfId="28" priority="29" operator="lessThan">
      <formula>0</formula>
    </cfRule>
  </conditionalFormatting>
  <conditionalFormatting sqref="Y274:AE274">
    <cfRule type="cellIs" dxfId="27" priority="28" operator="lessThan">
      <formula>0</formula>
    </cfRule>
  </conditionalFormatting>
  <conditionalFormatting sqref="Y275:AE275">
    <cfRule type="cellIs" dxfId="26" priority="27" operator="lessThan">
      <formula>0</formula>
    </cfRule>
  </conditionalFormatting>
  <conditionalFormatting sqref="Y276:AE276">
    <cfRule type="cellIs" dxfId="25" priority="26" operator="lessThan">
      <formula>0</formula>
    </cfRule>
  </conditionalFormatting>
  <conditionalFormatting sqref="Y277:AE277">
    <cfRule type="cellIs" dxfId="24" priority="25" operator="lessThan">
      <formula>0</formula>
    </cfRule>
  </conditionalFormatting>
  <conditionalFormatting sqref="Y278:AE278">
    <cfRule type="cellIs" dxfId="23" priority="24" operator="lessThan">
      <formula>0</formula>
    </cfRule>
  </conditionalFormatting>
  <conditionalFormatting sqref="Y279:AE279">
    <cfRule type="cellIs" dxfId="22" priority="23" operator="lessThan">
      <formula>0</formula>
    </cfRule>
  </conditionalFormatting>
  <conditionalFormatting sqref="Y280:AE280">
    <cfRule type="cellIs" dxfId="21" priority="22" operator="lessThan">
      <formula>0</formula>
    </cfRule>
  </conditionalFormatting>
  <conditionalFormatting sqref="G422:AS423">
    <cfRule type="cellIs" dxfId="20" priority="21" operator="lessThan">
      <formula>0</formula>
    </cfRule>
  </conditionalFormatting>
  <conditionalFormatting sqref="G420:AS421">
    <cfRule type="cellIs" dxfId="19" priority="20" operator="lessThan">
      <formula>0</formula>
    </cfRule>
  </conditionalFormatting>
  <conditionalFormatting sqref="G418:AS419">
    <cfRule type="cellIs" dxfId="18" priority="19" operator="lessThan">
      <formula>0</formula>
    </cfRule>
  </conditionalFormatting>
  <conditionalFormatting sqref="G416:AS417">
    <cfRule type="cellIs" dxfId="17" priority="18" operator="lessThan">
      <formula>0</formula>
    </cfRule>
  </conditionalFormatting>
  <conditionalFormatting sqref="G414:AS415">
    <cfRule type="cellIs" dxfId="16" priority="17" operator="lessThan">
      <formula>0</formula>
    </cfRule>
  </conditionalFormatting>
  <conditionalFormatting sqref="G412:AS413">
    <cfRule type="cellIs" dxfId="15" priority="16" operator="lessThan">
      <formula>0</formula>
    </cfRule>
  </conditionalFormatting>
  <conditionalFormatting sqref="G410:AS411">
    <cfRule type="cellIs" dxfId="14" priority="15" operator="lessThan">
      <formula>0</formula>
    </cfRule>
  </conditionalFormatting>
  <conditionalFormatting sqref="G408:AS409">
    <cfRule type="cellIs" dxfId="13" priority="14" operator="lessThan">
      <formula>0</formula>
    </cfRule>
  </conditionalFormatting>
  <conditionalFormatting sqref="G406:AS407">
    <cfRule type="cellIs" dxfId="12" priority="13" operator="lessThan">
      <formula>0</formula>
    </cfRule>
  </conditionalFormatting>
  <conditionalFormatting sqref="G404:AS405">
    <cfRule type="cellIs" dxfId="11" priority="12" operator="lessThan">
      <formula>0</formula>
    </cfRule>
  </conditionalFormatting>
  <conditionalFormatting sqref="G402:AS403">
    <cfRule type="cellIs" dxfId="10" priority="11" operator="lessThan">
      <formula>0</formula>
    </cfRule>
  </conditionalFormatting>
  <conditionalFormatting sqref="G400:AS401">
    <cfRule type="cellIs" dxfId="9" priority="10" operator="lessThan">
      <formula>0</formula>
    </cfRule>
  </conditionalFormatting>
  <conditionalFormatting sqref="G398:AS399">
    <cfRule type="cellIs" dxfId="8" priority="9" operator="lessThan">
      <formula>0</formula>
    </cfRule>
  </conditionalFormatting>
  <conditionalFormatting sqref="G396:AS397">
    <cfRule type="cellIs" dxfId="7" priority="8" operator="lessThan">
      <formula>0</formula>
    </cfRule>
  </conditionalFormatting>
  <conditionalFormatting sqref="G394:AS395">
    <cfRule type="cellIs" dxfId="6" priority="7" operator="lessThan">
      <formula>0</formula>
    </cfRule>
  </conditionalFormatting>
  <conditionalFormatting sqref="G430:AS431">
    <cfRule type="cellIs" dxfId="5" priority="6" operator="lessThan">
      <formula>0</formula>
    </cfRule>
  </conditionalFormatting>
  <conditionalFormatting sqref="G428:AS429">
    <cfRule type="cellIs" dxfId="4" priority="5" operator="lessThan">
      <formula>0</formula>
    </cfRule>
  </conditionalFormatting>
  <conditionalFormatting sqref="G426:AS427">
    <cfRule type="cellIs" dxfId="3" priority="4" operator="lessThan">
      <formula>0</formula>
    </cfRule>
  </conditionalFormatting>
  <conditionalFormatting sqref="G424:AS425">
    <cfRule type="cellIs" dxfId="2" priority="3" operator="lessThan">
      <formula>0</formula>
    </cfRule>
  </conditionalFormatting>
  <conditionalFormatting sqref="G438:AP438">
    <cfRule type="cellIs" dxfId="1" priority="2" operator="lessThan">
      <formula>0</formula>
    </cfRule>
  </conditionalFormatting>
  <conditionalFormatting sqref="AQ438:AS438">
    <cfRule type="cellIs" dxfId="0" priority="1" operator="lessThan">
      <formula>0</formula>
    </cfRule>
  </conditionalFormatting>
  <pageMargins left="0.25" right="0.25" top="0.75" bottom="0.75" header="0.3" footer="0.3"/>
  <pageSetup paperSize="9" scale="2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69"/>
  <sheetViews>
    <sheetView view="pageBreakPreview" zoomScale="85" zoomScaleNormal="70" zoomScaleSheetLayoutView="85" workbookViewId="0">
      <selection activeCell="I268" sqref="I268"/>
    </sheetView>
  </sheetViews>
  <sheetFormatPr defaultColWidth="20.75" defaultRowHeight="13.5" x14ac:dyDescent="0.4"/>
  <cols>
    <col min="1" max="1" width="3.5" style="50" bestFit="1" customWidth="1"/>
    <col min="2" max="2" width="30.625" style="48" customWidth="1"/>
    <col min="3" max="7" width="12.625" style="50" customWidth="1"/>
    <col min="8" max="9" width="12.625" style="48" customWidth="1"/>
    <col min="10" max="10" width="11.25" style="48" customWidth="1"/>
    <col min="11" max="11" width="20.75" style="48" customWidth="1"/>
    <col min="12" max="253" width="20.75" style="48"/>
    <col min="254" max="254" width="3.5" style="48" bestFit="1" customWidth="1"/>
    <col min="255" max="255" width="30.625" style="48" customWidth="1"/>
    <col min="256" max="256" width="6.5" style="48" bestFit="1" customWidth="1"/>
    <col min="257" max="257" width="12.875" style="48" customWidth="1"/>
    <col min="258" max="258" width="12.625" style="48" customWidth="1"/>
    <col min="259" max="259" width="10.375" style="48" customWidth="1"/>
    <col min="260" max="262" width="9.5" style="48" customWidth="1"/>
    <col min="263" max="263" width="11.875" style="48" customWidth="1"/>
    <col min="264" max="264" width="12.25" style="48" customWidth="1"/>
    <col min="265" max="265" width="14.5" style="48" customWidth="1"/>
    <col min="266" max="267" width="20.75" style="48" customWidth="1"/>
    <col min="268" max="509" width="20.75" style="48"/>
    <col min="510" max="510" width="3.5" style="48" bestFit="1" customWidth="1"/>
    <col min="511" max="511" width="30.625" style="48" customWidth="1"/>
    <col min="512" max="512" width="6.5" style="48" bestFit="1" customWidth="1"/>
    <col min="513" max="513" width="12.875" style="48" customWidth="1"/>
    <col min="514" max="514" width="12.625" style="48" customWidth="1"/>
    <col min="515" max="515" width="10.375" style="48" customWidth="1"/>
    <col min="516" max="518" width="9.5" style="48" customWidth="1"/>
    <col min="519" max="519" width="11.875" style="48" customWidth="1"/>
    <col min="520" max="520" width="12.25" style="48" customWidth="1"/>
    <col min="521" max="521" width="14.5" style="48" customWidth="1"/>
    <col min="522" max="523" width="20.75" style="48" customWidth="1"/>
    <col min="524" max="765" width="20.75" style="48"/>
    <col min="766" max="766" width="3.5" style="48" bestFit="1" customWidth="1"/>
    <col min="767" max="767" width="30.625" style="48" customWidth="1"/>
    <col min="768" max="768" width="6.5" style="48" bestFit="1" customWidth="1"/>
    <col min="769" max="769" width="12.875" style="48" customWidth="1"/>
    <col min="770" max="770" width="12.625" style="48" customWidth="1"/>
    <col min="771" max="771" width="10.375" style="48" customWidth="1"/>
    <col min="772" max="774" width="9.5" style="48" customWidth="1"/>
    <col min="775" max="775" width="11.875" style="48" customWidth="1"/>
    <col min="776" max="776" width="12.25" style="48" customWidth="1"/>
    <col min="777" max="777" width="14.5" style="48" customWidth="1"/>
    <col min="778" max="779" width="20.75" style="48" customWidth="1"/>
    <col min="780" max="1021" width="20.75" style="48"/>
    <col min="1022" max="1022" width="3.5" style="48" bestFit="1" customWidth="1"/>
    <col min="1023" max="1023" width="30.625" style="48" customWidth="1"/>
    <col min="1024" max="1024" width="6.5" style="48" bestFit="1" customWidth="1"/>
    <col min="1025" max="1025" width="12.875" style="48" customWidth="1"/>
    <col min="1026" max="1026" width="12.625" style="48" customWidth="1"/>
    <col min="1027" max="1027" width="10.375" style="48" customWidth="1"/>
    <col min="1028" max="1030" width="9.5" style="48" customWidth="1"/>
    <col min="1031" max="1031" width="11.875" style="48" customWidth="1"/>
    <col min="1032" max="1032" width="12.25" style="48" customWidth="1"/>
    <col min="1033" max="1033" width="14.5" style="48" customWidth="1"/>
    <col min="1034" max="1035" width="20.75" style="48" customWidth="1"/>
    <col min="1036" max="1277" width="20.75" style="48"/>
    <col min="1278" max="1278" width="3.5" style="48" bestFit="1" customWidth="1"/>
    <col min="1279" max="1279" width="30.625" style="48" customWidth="1"/>
    <col min="1280" max="1280" width="6.5" style="48" bestFit="1" customWidth="1"/>
    <col min="1281" max="1281" width="12.875" style="48" customWidth="1"/>
    <col min="1282" max="1282" width="12.625" style="48" customWidth="1"/>
    <col min="1283" max="1283" width="10.375" style="48" customWidth="1"/>
    <col min="1284" max="1286" width="9.5" style="48" customWidth="1"/>
    <col min="1287" max="1287" width="11.875" style="48" customWidth="1"/>
    <col min="1288" max="1288" width="12.25" style="48" customWidth="1"/>
    <col min="1289" max="1289" width="14.5" style="48" customWidth="1"/>
    <col min="1290" max="1291" width="20.75" style="48" customWidth="1"/>
    <col min="1292" max="1533" width="20.75" style="48"/>
    <col min="1534" max="1534" width="3.5" style="48" bestFit="1" customWidth="1"/>
    <col min="1535" max="1535" width="30.625" style="48" customWidth="1"/>
    <col min="1536" max="1536" width="6.5" style="48" bestFit="1" customWidth="1"/>
    <col min="1537" max="1537" width="12.875" style="48" customWidth="1"/>
    <col min="1538" max="1538" width="12.625" style="48" customWidth="1"/>
    <col min="1539" max="1539" width="10.375" style="48" customWidth="1"/>
    <col min="1540" max="1542" width="9.5" style="48" customWidth="1"/>
    <col min="1543" max="1543" width="11.875" style="48" customWidth="1"/>
    <col min="1544" max="1544" width="12.25" style="48" customWidth="1"/>
    <col min="1545" max="1545" width="14.5" style="48" customWidth="1"/>
    <col min="1546" max="1547" width="20.75" style="48" customWidth="1"/>
    <col min="1548" max="1789" width="20.75" style="48"/>
    <col min="1790" max="1790" width="3.5" style="48" bestFit="1" customWidth="1"/>
    <col min="1791" max="1791" width="30.625" style="48" customWidth="1"/>
    <col min="1792" max="1792" width="6.5" style="48" bestFit="1" customWidth="1"/>
    <col min="1793" max="1793" width="12.875" style="48" customWidth="1"/>
    <col min="1794" max="1794" width="12.625" style="48" customWidth="1"/>
    <col min="1795" max="1795" width="10.375" style="48" customWidth="1"/>
    <col min="1796" max="1798" width="9.5" style="48" customWidth="1"/>
    <col min="1799" max="1799" width="11.875" style="48" customWidth="1"/>
    <col min="1800" max="1800" width="12.25" style="48" customWidth="1"/>
    <col min="1801" max="1801" width="14.5" style="48" customWidth="1"/>
    <col min="1802" max="1803" width="20.75" style="48" customWidth="1"/>
    <col min="1804" max="2045" width="20.75" style="48"/>
    <col min="2046" max="2046" width="3.5" style="48" bestFit="1" customWidth="1"/>
    <col min="2047" max="2047" width="30.625" style="48" customWidth="1"/>
    <col min="2048" max="2048" width="6.5" style="48" bestFit="1" customWidth="1"/>
    <col min="2049" max="2049" width="12.875" style="48" customWidth="1"/>
    <col min="2050" max="2050" width="12.625" style="48" customWidth="1"/>
    <col min="2051" max="2051" width="10.375" style="48" customWidth="1"/>
    <col min="2052" max="2054" width="9.5" style="48" customWidth="1"/>
    <col min="2055" max="2055" width="11.875" style="48" customWidth="1"/>
    <col min="2056" max="2056" width="12.25" style="48" customWidth="1"/>
    <col min="2057" max="2057" width="14.5" style="48" customWidth="1"/>
    <col min="2058" max="2059" width="20.75" style="48" customWidth="1"/>
    <col min="2060" max="2301" width="20.75" style="48"/>
    <col min="2302" max="2302" width="3.5" style="48" bestFit="1" customWidth="1"/>
    <col min="2303" max="2303" width="30.625" style="48" customWidth="1"/>
    <col min="2304" max="2304" width="6.5" style="48" bestFit="1" customWidth="1"/>
    <col min="2305" max="2305" width="12.875" style="48" customWidth="1"/>
    <col min="2306" max="2306" width="12.625" style="48" customWidth="1"/>
    <col min="2307" max="2307" width="10.375" style="48" customWidth="1"/>
    <col min="2308" max="2310" width="9.5" style="48" customWidth="1"/>
    <col min="2311" max="2311" width="11.875" style="48" customWidth="1"/>
    <col min="2312" max="2312" width="12.25" style="48" customWidth="1"/>
    <col min="2313" max="2313" width="14.5" style="48" customWidth="1"/>
    <col min="2314" max="2315" width="20.75" style="48" customWidth="1"/>
    <col min="2316" max="2557" width="20.75" style="48"/>
    <col min="2558" max="2558" width="3.5" style="48" bestFit="1" customWidth="1"/>
    <col min="2559" max="2559" width="30.625" style="48" customWidth="1"/>
    <col min="2560" max="2560" width="6.5" style="48" bestFit="1" customWidth="1"/>
    <col min="2561" max="2561" width="12.875" style="48" customWidth="1"/>
    <col min="2562" max="2562" width="12.625" style="48" customWidth="1"/>
    <col min="2563" max="2563" width="10.375" style="48" customWidth="1"/>
    <col min="2564" max="2566" width="9.5" style="48" customWidth="1"/>
    <col min="2567" max="2567" width="11.875" style="48" customWidth="1"/>
    <col min="2568" max="2568" width="12.25" style="48" customWidth="1"/>
    <col min="2569" max="2569" width="14.5" style="48" customWidth="1"/>
    <col min="2570" max="2571" width="20.75" style="48" customWidth="1"/>
    <col min="2572" max="2813" width="20.75" style="48"/>
    <col min="2814" max="2814" width="3.5" style="48" bestFit="1" customWidth="1"/>
    <col min="2815" max="2815" width="30.625" style="48" customWidth="1"/>
    <col min="2816" max="2816" width="6.5" style="48" bestFit="1" customWidth="1"/>
    <col min="2817" max="2817" width="12.875" style="48" customWidth="1"/>
    <col min="2818" max="2818" width="12.625" style="48" customWidth="1"/>
    <col min="2819" max="2819" width="10.375" style="48" customWidth="1"/>
    <col min="2820" max="2822" width="9.5" style="48" customWidth="1"/>
    <col min="2823" max="2823" width="11.875" style="48" customWidth="1"/>
    <col min="2824" max="2824" width="12.25" style="48" customWidth="1"/>
    <col min="2825" max="2825" width="14.5" style="48" customWidth="1"/>
    <col min="2826" max="2827" width="20.75" style="48" customWidth="1"/>
    <col min="2828" max="3069" width="20.75" style="48"/>
    <col min="3070" max="3070" width="3.5" style="48" bestFit="1" customWidth="1"/>
    <col min="3071" max="3071" width="30.625" style="48" customWidth="1"/>
    <col min="3072" max="3072" width="6.5" style="48" bestFit="1" customWidth="1"/>
    <col min="3073" max="3073" width="12.875" style="48" customWidth="1"/>
    <col min="3074" max="3074" width="12.625" style="48" customWidth="1"/>
    <col min="3075" max="3075" width="10.375" style="48" customWidth="1"/>
    <col min="3076" max="3078" width="9.5" style="48" customWidth="1"/>
    <col min="3079" max="3079" width="11.875" style="48" customWidth="1"/>
    <col min="3080" max="3080" width="12.25" style="48" customWidth="1"/>
    <col min="3081" max="3081" width="14.5" style="48" customWidth="1"/>
    <col min="3082" max="3083" width="20.75" style="48" customWidth="1"/>
    <col min="3084" max="3325" width="20.75" style="48"/>
    <col min="3326" max="3326" width="3.5" style="48" bestFit="1" customWidth="1"/>
    <col min="3327" max="3327" width="30.625" style="48" customWidth="1"/>
    <col min="3328" max="3328" width="6.5" style="48" bestFit="1" customWidth="1"/>
    <col min="3329" max="3329" width="12.875" style="48" customWidth="1"/>
    <col min="3330" max="3330" width="12.625" style="48" customWidth="1"/>
    <col min="3331" max="3331" width="10.375" style="48" customWidth="1"/>
    <col min="3332" max="3334" width="9.5" style="48" customWidth="1"/>
    <col min="3335" max="3335" width="11.875" style="48" customWidth="1"/>
    <col min="3336" max="3336" width="12.25" style="48" customWidth="1"/>
    <col min="3337" max="3337" width="14.5" style="48" customWidth="1"/>
    <col min="3338" max="3339" width="20.75" style="48" customWidth="1"/>
    <col min="3340" max="3581" width="20.75" style="48"/>
    <col min="3582" max="3582" width="3.5" style="48" bestFit="1" customWidth="1"/>
    <col min="3583" max="3583" width="30.625" style="48" customWidth="1"/>
    <col min="3584" max="3584" width="6.5" style="48" bestFit="1" customWidth="1"/>
    <col min="3585" max="3585" width="12.875" style="48" customWidth="1"/>
    <col min="3586" max="3586" width="12.625" style="48" customWidth="1"/>
    <col min="3587" max="3587" width="10.375" style="48" customWidth="1"/>
    <col min="3588" max="3590" width="9.5" style="48" customWidth="1"/>
    <col min="3591" max="3591" width="11.875" style="48" customWidth="1"/>
    <col min="3592" max="3592" width="12.25" style="48" customWidth="1"/>
    <col min="3593" max="3593" width="14.5" style="48" customWidth="1"/>
    <col min="3594" max="3595" width="20.75" style="48" customWidth="1"/>
    <col min="3596" max="3837" width="20.75" style="48"/>
    <col min="3838" max="3838" width="3.5" style="48" bestFit="1" customWidth="1"/>
    <col min="3839" max="3839" width="30.625" style="48" customWidth="1"/>
    <col min="3840" max="3840" width="6.5" style="48" bestFit="1" customWidth="1"/>
    <col min="3841" max="3841" width="12.875" style="48" customWidth="1"/>
    <col min="3842" max="3842" width="12.625" style="48" customWidth="1"/>
    <col min="3843" max="3843" width="10.375" style="48" customWidth="1"/>
    <col min="3844" max="3846" width="9.5" style="48" customWidth="1"/>
    <col min="3847" max="3847" width="11.875" style="48" customWidth="1"/>
    <col min="3848" max="3848" width="12.25" style="48" customWidth="1"/>
    <col min="3849" max="3849" width="14.5" style="48" customWidth="1"/>
    <col min="3850" max="3851" width="20.75" style="48" customWidth="1"/>
    <col min="3852" max="4093" width="20.75" style="48"/>
    <col min="4094" max="4094" width="3.5" style="48" bestFit="1" customWidth="1"/>
    <col min="4095" max="4095" width="30.625" style="48" customWidth="1"/>
    <col min="4096" max="4096" width="6.5" style="48" bestFit="1" customWidth="1"/>
    <col min="4097" max="4097" width="12.875" style="48" customWidth="1"/>
    <col min="4098" max="4098" width="12.625" style="48" customWidth="1"/>
    <col min="4099" max="4099" width="10.375" style="48" customWidth="1"/>
    <col min="4100" max="4102" width="9.5" style="48" customWidth="1"/>
    <col min="4103" max="4103" width="11.875" style="48" customWidth="1"/>
    <col min="4104" max="4104" width="12.25" style="48" customWidth="1"/>
    <col min="4105" max="4105" width="14.5" style="48" customWidth="1"/>
    <col min="4106" max="4107" width="20.75" style="48" customWidth="1"/>
    <col min="4108" max="4349" width="20.75" style="48"/>
    <col min="4350" max="4350" width="3.5" style="48" bestFit="1" customWidth="1"/>
    <col min="4351" max="4351" width="30.625" style="48" customWidth="1"/>
    <col min="4352" max="4352" width="6.5" style="48" bestFit="1" customWidth="1"/>
    <col min="4353" max="4353" width="12.875" style="48" customWidth="1"/>
    <col min="4354" max="4354" width="12.625" style="48" customWidth="1"/>
    <col min="4355" max="4355" width="10.375" style="48" customWidth="1"/>
    <col min="4356" max="4358" width="9.5" style="48" customWidth="1"/>
    <col min="4359" max="4359" width="11.875" style="48" customWidth="1"/>
    <col min="4360" max="4360" width="12.25" style="48" customWidth="1"/>
    <col min="4361" max="4361" width="14.5" style="48" customWidth="1"/>
    <col min="4362" max="4363" width="20.75" style="48" customWidth="1"/>
    <col min="4364" max="4605" width="20.75" style="48"/>
    <col min="4606" max="4606" width="3.5" style="48" bestFit="1" customWidth="1"/>
    <col min="4607" max="4607" width="30.625" style="48" customWidth="1"/>
    <col min="4608" max="4608" width="6.5" style="48" bestFit="1" customWidth="1"/>
    <col min="4609" max="4609" width="12.875" style="48" customWidth="1"/>
    <col min="4610" max="4610" width="12.625" style="48" customWidth="1"/>
    <col min="4611" max="4611" width="10.375" style="48" customWidth="1"/>
    <col min="4612" max="4614" width="9.5" style="48" customWidth="1"/>
    <col min="4615" max="4615" width="11.875" style="48" customWidth="1"/>
    <col min="4616" max="4616" width="12.25" style="48" customWidth="1"/>
    <col min="4617" max="4617" width="14.5" style="48" customWidth="1"/>
    <col min="4618" max="4619" width="20.75" style="48" customWidth="1"/>
    <col min="4620" max="4861" width="20.75" style="48"/>
    <col min="4862" max="4862" width="3.5" style="48" bestFit="1" customWidth="1"/>
    <col min="4863" max="4863" width="30.625" style="48" customWidth="1"/>
    <col min="4864" max="4864" width="6.5" style="48" bestFit="1" customWidth="1"/>
    <col min="4865" max="4865" width="12.875" style="48" customWidth="1"/>
    <col min="4866" max="4866" width="12.625" style="48" customWidth="1"/>
    <col min="4867" max="4867" width="10.375" style="48" customWidth="1"/>
    <col min="4868" max="4870" width="9.5" style="48" customWidth="1"/>
    <col min="4871" max="4871" width="11.875" style="48" customWidth="1"/>
    <col min="4872" max="4872" width="12.25" style="48" customWidth="1"/>
    <col min="4873" max="4873" width="14.5" style="48" customWidth="1"/>
    <col min="4874" max="4875" width="20.75" style="48" customWidth="1"/>
    <col min="4876" max="5117" width="20.75" style="48"/>
    <col min="5118" max="5118" width="3.5" style="48" bestFit="1" customWidth="1"/>
    <col min="5119" max="5119" width="30.625" style="48" customWidth="1"/>
    <col min="5120" max="5120" width="6.5" style="48" bestFit="1" customWidth="1"/>
    <col min="5121" max="5121" width="12.875" style="48" customWidth="1"/>
    <col min="5122" max="5122" width="12.625" style="48" customWidth="1"/>
    <col min="5123" max="5123" width="10.375" style="48" customWidth="1"/>
    <col min="5124" max="5126" width="9.5" style="48" customWidth="1"/>
    <col min="5127" max="5127" width="11.875" style="48" customWidth="1"/>
    <col min="5128" max="5128" width="12.25" style="48" customWidth="1"/>
    <col min="5129" max="5129" width="14.5" style="48" customWidth="1"/>
    <col min="5130" max="5131" width="20.75" style="48" customWidth="1"/>
    <col min="5132" max="5373" width="20.75" style="48"/>
    <col min="5374" max="5374" width="3.5" style="48" bestFit="1" customWidth="1"/>
    <col min="5375" max="5375" width="30.625" style="48" customWidth="1"/>
    <col min="5376" max="5376" width="6.5" style="48" bestFit="1" customWidth="1"/>
    <col min="5377" max="5377" width="12.875" style="48" customWidth="1"/>
    <col min="5378" max="5378" width="12.625" style="48" customWidth="1"/>
    <col min="5379" max="5379" width="10.375" style="48" customWidth="1"/>
    <col min="5380" max="5382" width="9.5" style="48" customWidth="1"/>
    <col min="5383" max="5383" width="11.875" style="48" customWidth="1"/>
    <col min="5384" max="5384" width="12.25" style="48" customWidth="1"/>
    <col min="5385" max="5385" width="14.5" style="48" customWidth="1"/>
    <col min="5386" max="5387" width="20.75" style="48" customWidth="1"/>
    <col min="5388" max="5629" width="20.75" style="48"/>
    <col min="5630" max="5630" width="3.5" style="48" bestFit="1" customWidth="1"/>
    <col min="5631" max="5631" width="30.625" style="48" customWidth="1"/>
    <col min="5632" max="5632" width="6.5" style="48" bestFit="1" customWidth="1"/>
    <col min="5633" max="5633" width="12.875" style="48" customWidth="1"/>
    <col min="5634" max="5634" width="12.625" style="48" customWidth="1"/>
    <col min="5635" max="5635" width="10.375" style="48" customWidth="1"/>
    <col min="5636" max="5638" width="9.5" style="48" customWidth="1"/>
    <col min="5639" max="5639" width="11.875" style="48" customWidth="1"/>
    <col min="5640" max="5640" width="12.25" style="48" customWidth="1"/>
    <col min="5641" max="5641" width="14.5" style="48" customWidth="1"/>
    <col min="5642" max="5643" width="20.75" style="48" customWidth="1"/>
    <col min="5644" max="5885" width="20.75" style="48"/>
    <col min="5886" max="5886" width="3.5" style="48" bestFit="1" customWidth="1"/>
    <col min="5887" max="5887" width="30.625" style="48" customWidth="1"/>
    <col min="5888" max="5888" width="6.5" style="48" bestFit="1" customWidth="1"/>
    <col min="5889" max="5889" width="12.875" style="48" customWidth="1"/>
    <col min="5890" max="5890" width="12.625" style="48" customWidth="1"/>
    <col min="5891" max="5891" width="10.375" style="48" customWidth="1"/>
    <col min="5892" max="5894" width="9.5" style="48" customWidth="1"/>
    <col min="5895" max="5895" width="11.875" style="48" customWidth="1"/>
    <col min="5896" max="5896" width="12.25" style="48" customWidth="1"/>
    <col min="5897" max="5897" width="14.5" style="48" customWidth="1"/>
    <col min="5898" max="5899" width="20.75" style="48" customWidth="1"/>
    <col min="5900" max="6141" width="20.75" style="48"/>
    <col min="6142" max="6142" width="3.5" style="48" bestFit="1" customWidth="1"/>
    <col min="6143" max="6143" width="30.625" style="48" customWidth="1"/>
    <col min="6144" max="6144" width="6.5" style="48" bestFit="1" customWidth="1"/>
    <col min="6145" max="6145" width="12.875" style="48" customWidth="1"/>
    <col min="6146" max="6146" width="12.625" style="48" customWidth="1"/>
    <col min="6147" max="6147" width="10.375" style="48" customWidth="1"/>
    <col min="6148" max="6150" width="9.5" style="48" customWidth="1"/>
    <col min="6151" max="6151" width="11.875" style="48" customWidth="1"/>
    <col min="6152" max="6152" width="12.25" style="48" customWidth="1"/>
    <col min="6153" max="6153" width="14.5" style="48" customWidth="1"/>
    <col min="6154" max="6155" width="20.75" style="48" customWidth="1"/>
    <col min="6156" max="6397" width="20.75" style="48"/>
    <col min="6398" max="6398" width="3.5" style="48" bestFit="1" customWidth="1"/>
    <col min="6399" max="6399" width="30.625" style="48" customWidth="1"/>
    <col min="6400" max="6400" width="6.5" style="48" bestFit="1" customWidth="1"/>
    <col min="6401" max="6401" width="12.875" style="48" customWidth="1"/>
    <col min="6402" max="6402" width="12.625" style="48" customWidth="1"/>
    <col min="6403" max="6403" width="10.375" style="48" customWidth="1"/>
    <col min="6404" max="6406" width="9.5" style="48" customWidth="1"/>
    <col min="6407" max="6407" width="11.875" style="48" customWidth="1"/>
    <col min="6408" max="6408" width="12.25" style="48" customWidth="1"/>
    <col min="6409" max="6409" width="14.5" style="48" customWidth="1"/>
    <col min="6410" max="6411" width="20.75" style="48" customWidth="1"/>
    <col min="6412" max="6653" width="20.75" style="48"/>
    <col min="6654" max="6654" width="3.5" style="48" bestFit="1" customWidth="1"/>
    <col min="6655" max="6655" width="30.625" style="48" customWidth="1"/>
    <col min="6656" max="6656" width="6.5" style="48" bestFit="1" customWidth="1"/>
    <col min="6657" max="6657" width="12.875" style="48" customWidth="1"/>
    <col min="6658" max="6658" width="12.625" style="48" customWidth="1"/>
    <col min="6659" max="6659" width="10.375" style="48" customWidth="1"/>
    <col min="6660" max="6662" width="9.5" style="48" customWidth="1"/>
    <col min="6663" max="6663" width="11.875" style="48" customWidth="1"/>
    <col min="6664" max="6664" width="12.25" style="48" customWidth="1"/>
    <col min="6665" max="6665" width="14.5" style="48" customWidth="1"/>
    <col min="6666" max="6667" width="20.75" style="48" customWidth="1"/>
    <col min="6668" max="6909" width="20.75" style="48"/>
    <col min="6910" max="6910" width="3.5" style="48" bestFit="1" customWidth="1"/>
    <col min="6911" max="6911" width="30.625" style="48" customWidth="1"/>
    <col min="6912" max="6912" width="6.5" style="48" bestFit="1" customWidth="1"/>
    <col min="6913" max="6913" width="12.875" style="48" customWidth="1"/>
    <col min="6914" max="6914" width="12.625" style="48" customWidth="1"/>
    <col min="6915" max="6915" width="10.375" style="48" customWidth="1"/>
    <col min="6916" max="6918" width="9.5" style="48" customWidth="1"/>
    <col min="6919" max="6919" width="11.875" style="48" customWidth="1"/>
    <col min="6920" max="6920" width="12.25" style="48" customWidth="1"/>
    <col min="6921" max="6921" width="14.5" style="48" customWidth="1"/>
    <col min="6922" max="6923" width="20.75" style="48" customWidth="1"/>
    <col min="6924" max="7165" width="20.75" style="48"/>
    <col min="7166" max="7166" width="3.5" style="48" bestFit="1" customWidth="1"/>
    <col min="7167" max="7167" width="30.625" style="48" customWidth="1"/>
    <col min="7168" max="7168" width="6.5" style="48" bestFit="1" customWidth="1"/>
    <col min="7169" max="7169" width="12.875" style="48" customWidth="1"/>
    <col min="7170" max="7170" width="12.625" style="48" customWidth="1"/>
    <col min="7171" max="7171" width="10.375" style="48" customWidth="1"/>
    <col min="7172" max="7174" width="9.5" style="48" customWidth="1"/>
    <col min="7175" max="7175" width="11.875" style="48" customWidth="1"/>
    <col min="7176" max="7176" width="12.25" style="48" customWidth="1"/>
    <col min="7177" max="7177" width="14.5" style="48" customWidth="1"/>
    <col min="7178" max="7179" width="20.75" style="48" customWidth="1"/>
    <col min="7180" max="7421" width="20.75" style="48"/>
    <col min="7422" max="7422" width="3.5" style="48" bestFit="1" customWidth="1"/>
    <col min="7423" max="7423" width="30.625" style="48" customWidth="1"/>
    <col min="7424" max="7424" width="6.5" style="48" bestFit="1" customWidth="1"/>
    <col min="7425" max="7425" width="12.875" style="48" customWidth="1"/>
    <col min="7426" max="7426" width="12.625" style="48" customWidth="1"/>
    <col min="7427" max="7427" width="10.375" style="48" customWidth="1"/>
    <col min="7428" max="7430" width="9.5" style="48" customWidth="1"/>
    <col min="7431" max="7431" width="11.875" style="48" customWidth="1"/>
    <col min="7432" max="7432" width="12.25" style="48" customWidth="1"/>
    <col min="7433" max="7433" width="14.5" style="48" customWidth="1"/>
    <col min="7434" max="7435" width="20.75" style="48" customWidth="1"/>
    <col min="7436" max="7677" width="20.75" style="48"/>
    <col min="7678" max="7678" width="3.5" style="48" bestFit="1" customWidth="1"/>
    <col min="7679" max="7679" width="30.625" style="48" customWidth="1"/>
    <col min="7680" max="7680" width="6.5" style="48" bestFit="1" customWidth="1"/>
    <col min="7681" max="7681" width="12.875" style="48" customWidth="1"/>
    <col min="7682" max="7682" width="12.625" style="48" customWidth="1"/>
    <col min="7683" max="7683" width="10.375" style="48" customWidth="1"/>
    <col min="7684" max="7686" width="9.5" style="48" customWidth="1"/>
    <col min="7687" max="7687" width="11.875" style="48" customWidth="1"/>
    <col min="7688" max="7688" width="12.25" style="48" customWidth="1"/>
    <col min="7689" max="7689" width="14.5" style="48" customWidth="1"/>
    <col min="7690" max="7691" width="20.75" style="48" customWidth="1"/>
    <col min="7692" max="7933" width="20.75" style="48"/>
    <col min="7934" max="7934" width="3.5" style="48" bestFit="1" customWidth="1"/>
    <col min="7935" max="7935" width="30.625" style="48" customWidth="1"/>
    <col min="7936" max="7936" width="6.5" style="48" bestFit="1" customWidth="1"/>
    <col min="7937" max="7937" width="12.875" style="48" customWidth="1"/>
    <col min="7938" max="7938" width="12.625" style="48" customWidth="1"/>
    <col min="7939" max="7939" width="10.375" style="48" customWidth="1"/>
    <col min="7940" max="7942" width="9.5" style="48" customWidth="1"/>
    <col min="7943" max="7943" width="11.875" style="48" customWidth="1"/>
    <col min="7944" max="7944" width="12.25" style="48" customWidth="1"/>
    <col min="7945" max="7945" width="14.5" style="48" customWidth="1"/>
    <col min="7946" max="7947" width="20.75" style="48" customWidth="1"/>
    <col min="7948" max="8189" width="20.75" style="48"/>
    <col min="8190" max="8190" width="3.5" style="48" bestFit="1" customWidth="1"/>
    <col min="8191" max="8191" width="30.625" style="48" customWidth="1"/>
    <col min="8192" max="8192" width="6.5" style="48" bestFit="1" customWidth="1"/>
    <col min="8193" max="8193" width="12.875" style="48" customWidth="1"/>
    <col min="8194" max="8194" width="12.625" style="48" customWidth="1"/>
    <col min="8195" max="8195" width="10.375" style="48" customWidth="1"/>
    <col min="8196" max="8198" width="9.5" style="48" customWidth="1"/>
    <col min="8199" max="8199" width="11.875" style="48" customWidth="1"/>
    <col min="8200" max="8200" width="12.25" style="48" customWidth="1"/>
    <col min="8201" max="8201" width="14.5" style="48" customWidth="1"/>
    <col min="8202" max="8203" width="20.75" style="48" customWidth="1"/>
    <col min="8204" max="8445" width="20.75" style="48"/>
    <col min="8446" max="8446" width="3.5" style="48" bestFit="1" customWidth="1"/>
    <col min="8447" max="8447" width="30.625" style="48" customWidth="1"/>
    <col min="8448" max="8448" width="6.5" style="48" bestFit="1" customWidth="1"/>
    <col min="8449" max="8449" width="12.875" style="48" customWidth="1"/>
    <col min="8450" max="8450" width="12.625" style="48" customWidth="1"/>
    <col min="8451" max="8451" width="10.375" style="48" customWidth="1"/>
    <col min="8452" max="8454" width="9.5" style="48" customWidth="1"/>
    <col min="8455" max="8455" width="11.875" style="48" customWidth="1"/>
    <col min="8456" max="8456" width="12.25" style="48" customWidth="1"/>
    <col min="8457" max="8457" width="14.5" style="48" customWidth="1"/>
    <col min="8458" max="8459" width="20.75" style="48" customWidth="1"/>
    <col min="8460" max="8701" width="20.75" style="48"/>
    <col min="8702" max="8702" width="3.5" style="48" bestFit="1" customWidth="1"/>
    <col min="8703" max="8703" width="30.625" style="48" customWidth="1"/>
    <col min="8704" max="8704" width="6.5" style="48" bestFit="1" customWidth="1"/>
    <col min="8705" max="8705" width="12.875" style="48" customWidth="1"/>
    <col min="8706" max="8706" width="12.625" style="48" customWidth="1"/>
    <col min="8707" max="8707" width="10.375" style="48" customWidth="1"/>
    <col min="8708" max="8710" width="9.5" style="48" customWidth="1"/>
    <col min="8711" max="8711" width="11.875" style="48" customWidth="1"/>
    <col min="8712" max="8712" width="12.25" style="48" customWidth="1"/>
    <col min="8713" max="8713" width="14.5" style="48" customWidth="1"/>
    <col min="8714" max="8715" width="20.75" style="48" customWidth="1"/>
    <col min="8716" max="8957" width="20.75" style="48"/>
    <col min="8958" max="8958" width="3.5" style="48" bestFit="1" customWidth="1"/>
    <col min="8959" max="8959" width="30.625" style="48" customWidth="1"/>
    <col min="8960" max="8960" width="6.5" style="48" bestFit="1" customWidth="1"/>
    <col min="8961" max="8961" width="12.875" style="48" customWidth="1"/>
    <col min="8962" max="8962" width="12.625" style="48" customWidth="1"/>
    <col min="8963" max="8963" width="10.375" style="48" customWidth="1"/>
    <col min="8964" max="8966" width="9.5" style="48" customWidth="1"/>
    <col min="8967" max="8967" width="11.875" style="48" customWidth="1"/>
    <col min="8968" max="8968" width="12.25" style="48" customWidth="1"/>
    <col min="8969" max="8969" width="14.5" style="48" customWidth="1"/>
    <col min="8970" max="8971" width="20.75" style="48" customWidth="1"/>
    <col min="8972" max="9213" width="20.75" style="48"/>
    <col min="9214" max="9214" width="3.5" style="48" bestFit="1" customWidth="1"/>
    <col min="9215" max="9215" width="30.625" style="48" customWidth="1"/>
    <col min="9216" max="9216" width="6.5" style="48" bestFit="1" customWidth="1"/>
    <col min="9217" max="9217" width="12.875" style="48" customWidth="1"/>
    <col min="9218" max="9218" width="12.625" style="48" customWidth="1"/>
    <col min="9219" max="9219" width="10.375" style="48" customWidth="1"/>
    <col min="9220" max="9222" width="9.5" style="48" customWidth="1"/>
    <col min="9223" max="9223" width="11.875" style="48" customWidth="1"/>
    <col min="9224" max="9224" width="12.25" style="48" customWidth="1"/>
    <col min="9225" max="9225" width="14.5" style="48" customWidth="1"/>
    <col min="9226" max="9227" width="20.75" style="48" customWidth="1"/>
    <col min="9228" max="9469" width="20.75" style="48"/>
    <col min="9470" max="9470" width="3.5" style="48" bestFit="1" customWidth="1"/>
    <col min="9471" max="9471" width="30.625" style="48" customWidth="1"/>
    <col min="9472" max="9472" width="6.5" style="48" bestFit="1" customWidth="1"/>
    <col min="9473" max="9473" width="12.875" style="48" customWidth="1"/>
    <col min="9474" max="9474" width="12.625" style="48" customWidth="1"/>
    <col min="9475" max="9475" width="10.375" style="48" customWidth="1"/>
    <col min="9476" max="9478" width="9.5" style="48" customWidth="1"/>
    <col min="9479" max="9479" width="11.875" style="48" customWidth="1"/>
    <col min="9480" max="9480" width="12.25" style="48" customWidth="1"/>
    <col min="9481" max="9481" width="14.5" style="48" customWidth="1"/>
    <col min="9482" max="9483" width="20.75" style="48" customWidth="1"/>
    <col min="9484" max="9725" width="20.75" style="48"/>
    <col min="9726" max="9726" width="3.5" style="48" bestFit="1" customWidth="1"/>
    <col min="9727" max="9727" width="30.625" style="48" customWidth="1"/>
    <col min="9728" max="9728" width="6.5" style="48" bestFit="1" customWidth="1"/>
    <col min="9729" max="9729" width="12.875" style="48" customWidth="1"/>
    <col min="9730" max="9730" width="12.625" style="48" customWidth="1"/>
    <col min="9731" max="9731" width="10.375" style="48" customWidth="1"/>
    <col min="9732" max="9734" width="9.5" style="48" customWidth="1"/>
    <col min="9735" max="9735" width="11.875" style="48" customWidth="1"/>
    <col min="9736" max="9736" width="12.25" style="48" customWidth="1"/>
    <col min="9737" max="9737" width="14.5" style="48" customWidth="1"/>
    <col min="9738" max="9739" width="20.75" style="48" customWidth="1"/>
    <col min="9740" max="9981" width="20.75" style="48"/>
    <col min="9982" max="9982" width="3.5" style="48" bestFit="1" customWidth="1"/>
    <col min="9983" max="9983" width="30.625" style="48" customWidth="1"/>
    <col min="9984" max="9984" width="6.5" style="48" bestFit="1" customWidth="1"/>
    <col min="9985" max="9985" width="12.875" style="48" customWidth="1"/>
    <col min="9986" max="9986" width="12.625" style="48" customWidth="1"/>
    <col min="9987" max="9987" width="10.375" style="48" customWidth="1"/>
    <col min="9988" max="9990" width="9.5" style="48" customWidth="1"/>
    <col min="9991" max="9991" width="11.875" style="48" customWidth="1"/>
    <col min="9992" max="9992" width="12.25" style="48" customWidth="1"/>
    <col min="9993" max="9993" width="14.5" style="48" customWidth="1"/>
    <col min="9994" max="9995" width="20.75" style="48" customWidth="1"/>
    <col min="9996" max="10237" width="20.75" style="48"/>
    <col min="10238" max="10238" width="3.5" style="48" bestFit="1" customWidth="1"/>
    <col min="10239" max="10239" width="30.625" style="48" customWidth="1"/>
    <col min="10240" max="10240" width="6.5" style="48" bestFit="1" customWidth="1"/>
    <col min="10241" max="10241" width="12.875" style="48" customWidth="1"/>
    <col min="10242" max="10242" width="12.625" style="48" customWidth="1"/>
    <col min="10243" max="10243" width="10.375" style="48" customWidth="1"/>
    <col min="10244" max="10246" width="9.5" style="48" customWidth="1"/>
    <col min="10247" max="10247" width="11.875" style="48" customWidth="1"/>
    <col min="10248" max="10248" width="12.25" style="48" customWidth="1"/>
    <col min="10249" max="10249" width="14.5" style="48" customWidth="1"/>
    <col min="10250" max="10251" width="20.75" style="48" customWidth="1"/>
    <col min="10252" max="10493" width="20.75" style="48"/>
    <col min="10494" max="10494" width="3.5" style="48" bestFit="1" customWidth="1"/>
    <col min="10495" max="10495" width="30.625" style="48" customWidth="1"/>
    <col min="10496" max="10496" width="6.5" style="48" bestFit="1" customWidth="1"/>
    <col min="10497" max="10497" width="12.875" style="48" customWidth="1"/>
    <col min="10498" max="10498" width="12.625" style="48" customWidth="1"/>
    <col min="10499" max="10499" width="10.375" style="48" customWidth="1"/>
    <col min="10500" max="10502" width="9.5" style="48" customWidth="1"/>
    <col min="10503" max="10503" width="11.875" style="48" customWidth="1"/>
    <col min="10504" max="10504" width="12.25" style="48" customWidth="1"/>
    <col min="10505" max="10505" width="14.5" style="48" customWidth="1"/>
    <col min="10506" max="10507" width="20.75" style="48" customWidth="1"/>
    <col min="10508" max="10749" width="20.75" style="48"/>
    <col min="10750" max="10750" width="3.5" style="48" bestFit="1" customWidth="1"/>
    <col min="10751" max="10751" width="30.625" style="48" customWidth="1"/>
    <col min="10752" max="10752" width="6.5" style="48" bestFit="1" customWidth="1"/>
    <col min="10753" max="10753" width="12.875" style="48" customWidth="1"/>
    <col min="10754" max="10754" width="12.625" style="48" customWidth="1"/>
    <col min="10755" max="10755" width="10.375" style="48" customWidth="1"/>
    <col min="10756" max="10758" width="9.5" style="48" customWidth="1"/>
    <col min="10759" max="10759" width="11.875" style="48" customWidth="1"/>
    <col min="10760" max="10760" width="12.25" style="48" customWidth="1"/>
    <col min="10761" max="10761" width="14.5" style="48" customWidth="1"/>
    <col min="10762" max="10763" width="20.75" style="48" customWidth="1"/>
    <col min="10764" max="11005" width="20.75" style="48"/>
    <col min="11006" max="11006" width="3.5" style="48" bestFit="1" customWidth="1"/>
    <col min="11007" max="11007" width="30.625" style="48" customWidth="1"/>
    <col min="11008" max="11008" width="6.5" style="48" bestFit="1" customWidth="1"/>
    <col min="11009" max="11009" width="12.875" style="48" customWidth="1"/>
    <col min="11010" max="11010" width="12.625" style="48" customWidth="1"/>
    <col min="11011" max="11011" width="10.375" style="48" customWidth="1"/>
    <col min="11012" max="11014" width="9.5" style="48" customWidth="1"/>
    <col min="11015" max="11015" width="11.875" style="48" customWidth="1"/>
    <col min="11016" max="11016" width="12.25" style="48" customWidth="1"/>
    <col min="11017" max="11017" width="14.5" style="48" customWidth="1"/>
    <col min="11018" max="11019" width="20.75" style="48" customWidth="1"/>
    <col min="11020" max="11261" width="20.75" style="48"/>
    <col min="11262" max="11262" width="3.5" style="48" bestFit="1" customWidth="1"/>
    <col min="11263" max="11263" width="30.625" style="48" customWidth="1"/>
    <col min="11264" max="11264" width="6.5" style="48" bestFit="1" customWidth="1"/>
    <col min="11265" max="11265" width="12.875" style="48" customWidth="1"/>
    <col min="11266" max="11266" width="12.625" style="48" customWidth="1"/>
    <col min="11267" max="11267" width="10.375" style="48" customWidth="1"/>
    <col min="11268" max="11270" width="9.5" style="48" customWidth="1"/>
    <col min="11271" max="11271" width="11.875" style="48" customWidth="1"/>
    <col min="11272" max="11272" width="12.25" style="48" customWidth="1"/>
    <col min="11273" max="11273" width="14.5" style="48" customWidth="1"/>
    <col min="11274" max="11275" width="20.75" style="48" customWidth="1"/>
    <col min="11276" max="11517" width="20.75" style="48"/>
    <col min="11518" max="11518" width="3.5" style="48" bestFit="1" customWidth="1"/>
    <col min="11519" max="11519" width="30.625" style="48" customWidth="1"/>
    <col min="11520" max="11520" width="6.5" style="48" bestFit="1" customWidth="1"/>
    <col min="11521" max="11521" width="12.875" style="48" customWidth="1"/>
    <col min="11522" max="11522" width="12.625" style="48" customWidth="1"/>
    <col min="11523" max="11523" width="10.375" style="48" customWidth="1"/>
    <col min="11524" max="11526" width="9.5" style="48" customWidth="1"/>
    <col min="11527" max="11527" width="11.875" style="48" customWidth="1"/>
    <col min="11528" max="11528" width="12.25" style="48" customWidth="1"/>
    <col min="11529" max="11529" width="14.5" style="48" customWidth="1"/>
    <col min="11530" max="11531" width="20.75" style="48" customWidth="1"/>
    <col min="11532" max="11773" width="20.75" style="48"/>
    <col min="11774" max="11774" width="3.5" style="48" bestFit="1" customWidth="1"/>
    <col min="11775" max="11775" width="30.625" style="48" customWidth="1"/>
    <col min="11776" max="11776" width="6.5" style="48" bestFit="1" customWidth="1"/>
    <col min="11777" max="11777" width="12.875" style="48" customWidth="1"/>
    <col min="11778" max="11778" width="12.625" style="48" customWidth="1"/>
    <col min="11779" max="11779" width="10.375" style="48" customWidth="1"/>
    <col min="11780" max="11782" width="9.5" style="48" customWidth="1"/>
    <col min="11783" max="11783" width="11.875" style="48" customWidth="1"/>
    <col min="11784" max="11784" width="12.25" style="48" customWidth="1"/>
    <col min="11785" max="11785" width="14.5" style="48" customWidth="1"/>
    <col min="11786" max="11787" width="20.75" style="48" customWidth="1"/>
    <col min="11788" max="12029" width="20.75" style="48"/>
    <col min="12030" max="12030" width="3.5" style="48" bestFit="1" customWidth="1"/>
    <col min="12031" max="12031" width="30.625" style="48" customWidth="1"/>
    <col min="12032" max="12032" width="6.5" style="48" bestFit="1" customWidth="1"/>
    <col min="12033" max="12033" width="12.875" style="48" customWidth="1"/>
    <col min="12034" max="12034" width="12.625" style="48" customWidth="1"/>
    <col min="12035" max="12035" width="10.375" style="48" customWidth="1"/>
    <col min="12036" max="12038" width="9.5" style="48" customWidth="1"/>
    <col min="12039" max="12039" width="11.875" style="48" customWidth="1"/>
    <col min="12040" max="12040" width="12.25" style="48" customWidth="1"/>
    <col min="12041" max="12041" width="14.5" style="48" customWidth="1"/>
    <col min="12042" max="12043" width="20.75" style="48" customWidth="1"/>
    <col min="12044" max="12285" width="20.75" style="48"/>
    <col min="12286" max="12286" width="3.5" style="48" bestFit="1" customWidth="1"/>
    <col min="12287" max="12287" width="30.625" style="48" customWidth="1"/>
    <col min="12288" max="12288" width="6.5" style="48" bestFit="1" customWidth="1"/>
    <col min="12289" max="12289" width="12.875" style="48" customWidth="1"/>
    <col min="12290" max="12290" width="12.625" style="48" customWidth="1"/>
    <col min="12291" max="12291" width="10.375" style="48" customWidth="1"/>
    <col min="12292" max="12294" width="9.5" style="48" customWidth="1"/>
    <col min="12295" max="12295" width="11.875" style="48" customWidth="1"/>
    <col min="12296" max="12296" width="12.25" style="48" customWidth="1"/>
    <col min="12297" max="12297" width="14.5" style="48" customWidth="1"/>
    <col min="12298" max="12299" width="20.75" style="48" customWidth="1"/>
    <col min="12300" max="12541" width="20.75" style="48"/>
    <col min="12542" max="12542" width="3.5" style="48" bestFit="1" customWidth="1"/>
    <col min="12543" max="12543" width="30.625" style="48" customWidth="1"/>
    <col min="12544" max="12544" width="6.5" style="48" bestFit="1" customWidth="1"/>
    <col min="12545" max="12545" width="12.875" style="48" customWidth="1"/>
    <col min="12546" max="12546" width="12.625" style="48" customWidth="1"/>
    <col min="12547" max="12547" width="10.375" style="48" customWidth="1"/>
    <col min="12548" max="12550" width="9.5" style="48" customWidth="1"/>
    <col min="12551" max="12551" width="11.875" style="48" customWidth="1"/>
    <col min="12552" max="12552" width="12.25" style="48" customWidth="1"/>
    <col min="12553" max="12553" width="14.5" style="48" customWidth="1"/>
    <col min="12554" max="12555" width="20.75" style="48" customWidth="1"/>
    <col min="12556" max="12797" width="20.75" style="48"/>
    <col min="12798" max="12798" width="3.5" style="48" bestFit="1" customWidth="1"/>
    <col min="12799" max="12799" width="30.625" style="48" customWidth="1"/>
    <col min="12800" max="12800" width="6.5" style="48" bestFit="1" customWidth="1"/>
    <col min="12801" max="12801" width="12.875" style="48" customWidth="1"/>
    <col min="12802" max="12802" width="12.625" style="48" customWidth="1"/>
    <col min="12803" max="12803" width="10.375" style="48" customWidth="1"/>
    <col min="12804" max="12806" width="9.5" style="48" customWidth="1"/>
    <col min="12807" max="12807" width="11.875" style="48" customWidth="1"/>
    <col min="12808" max="12808" width="12.25" style="48" customWidth="1"/>
    <col min="12809" max="12809" width="14.5" style="48" customWidth="1"/>
    <col min="12810" max="12811" width="20.75" style="48" customWidth="1"/>
    <col min="12812" max="13053" width="20.75" style="48"/>
    <col min="13054" max="13054" width="3.5" style="48" bestFit="1" customWidth="1"/>
    <col min="13055" max="13055" width="30.625" style="48" customWidth="1"/>
    <col min="13056" max="13056" width="6.5" style="48" bestFit="1" customWidth="1"/>
    <col min="13057" max="13057" width="12.875" style="48" customWidth="1"/>
    <col min="13058" max="13058" width="12.625" style="48" customWidth="1"/>
    <col min="13059" max="13059" width="10.375" style="48" customWidth="1"/>
    <col min="13060" max="13062" width="9.5" style="48" customWidth="1"/>
    <col min="13063" max="13063" width="11.875" style="48" customWidth="1"/>
    <col min="13064" max="13064" width="12.25" style="48" customWidth="1"/>
    <col min="13065" max="13065" width="14.5" style="48" customWidth="1"/>
    <col min="13066" max="13067" width="20.75" style="48" customWidth="1"/>
    <col min="13068" max="13309" width="20.75" style="48"/>
    <col min="13310" max="13310" width="3.5" style="48" bestFit="1" customWidth="1"/>
    <col min="13311" max="13311" width="30.625" style="48" customWidth="1"/>
    <col min="13312" max="13312" width="6.5" style="48" bestFit="1" customWidth="1"/>
    <col min="13313" max="13313" width="12.875" style="48" customWidth="1"/>
    <col min="13314" max="13314" width="12.625" style="48" customWidth="1"/>
    <col min="13315" max="13315" width="10.375" style="48" customWidth="1"/>
    <col min="13316" max="13318" width="9.5" style="48" customWidth="1"/>
    <col min="13319" max="13319" width="11.875" style="48" customWidth="1"/>
    <col min="13320" max="13320" width="12.25" style="48" customWidth="1"/>
    <col min="13321" max="13321" width="14.5" style="48" customWidth="1"/>
    <col min="13322" max="13323" width="20.75" style="48" customWidth="1"/>
    <col min="13324" max="13565" width="20.75" style="48"/>
    <col min="13566" max="13566" width="3.5" style="48" bestFit="1" customWidth="1"/>
    <col min="13567" max="13567" width="30.625" style="48" customWidth="1"/>
    <col min="13568" max="13568" width="6.5" style="48" bestFit="1" customWidth="1"/>
    <col min="13569" max="13569" width="12.875" style="48" customWidth="1"/>
    <col min="13570" max="13570" width="12.625" style="48" customWidth="1"/>
    <col min="13571" max="13571" width="10.375" style="48" customWidth="1"/>
    <col min="13572" max="13574" width="9.5" style="48" customWidth="1"/>
    <col min="13575" max="13575" width="11.875" style="48" customWidth="1"/>
    <col min="13576" max="13576" width="12.25" style="48" customWidth="1"/>
    <col min="13577" max="13577" width="14.5" style="48" customWidth="1"/>
    <col min="13578" max="13579" width="20.75" style="48" customWidth="1"/>
    <col min="13580" max="13821" width="20.75" style="48"/>
    <col min="13822" max="13822" width="3.5" style="48" bestFit="1" customWidth="1"/>
    <col min="13823" max="13823" width="30.625" style="48" customWidth="1"/>
    <col min="13824" max="13824" width="6.5" style="48" bestFit="1" customWidth="1"/>
    <col min="13825" max="13825" width="12.875" style="48" customWidth="1"/>
    <col min="13826" max="13826" width="12.625" style="48" customWidth="1"/>
    <col min="13827" max="13827" width="10.375" style="48" customWidth="1"/>
    <col min="13828" max="13830" width="9.5" style="48" customWidth="1"/>
    <col min="13831" max="13831" width="11.875" style="48" customWidth="1"/>
    <col min="13832" max="13832" width="12.25" style="48" customWidth="1"/>
    <col min="13833" max="13833" width="14.5" style="48" customWidth="1"/>
    <col min="13834" max="13835" width="20.75" style="48" customWidth="1"/>
    <col min="13836" max="14077" width="20.75" style="48"/>
    <col min="14078" max="14078" width="3.5" style="48" bestFit="1" customWidth="1"/>
    <col min="14079" max="14079" width="30.625" style="48" customWidth="1"/>
    <col min="14080" max="14080" width="6.5" style="48" bestFit="1" customWidth="1"/>
    <col min="14081" max="14081" width="12.875" style="48" customWidth="1"/>
    <col min="14082" max="14082" width="12.625" style="48" customWidth="1"/>
    <col min="14083" max="14083" width="10.375" style="48" customWidth="1"/>
    <col min="14084" max="14086" width="9.5" style="48" customWidth="1"/>
    <col min="14087" max="14087" width="11.875" style="48" customWidth="1"/>
    <col min="14088" max="14088" width="12.25" style="48" customWidth="1"/>
    <col min="14089" max="14089" width="14.5" style="48" customWidth="1"/>
    <col min="14090" max="14091" width="20.75" style="48" customWidth="1"/>
    <col min="14092" max="14333" width="20.75" style="48"/>
    <col min="14334" max="14334" width="3.5" style="48" bestFit="1" customWidth="1"/>
    <col min="14335" max="14335" width="30.625" style="48" customWidth="1"/>
    <col min="14336" max="14336" width="6.5" style="48" bestFit="1" customWidth="1"/>
    <col min="14337" max="14337" width="12.875" style="48" customWidth="1"/>
    <col min="14338" max="14338" width="12.625" style="48" customWidth="1"/>
    <col min="14339" max="14339" width="10.375" style="48" customWidth="1"/>
    <col min="14340" max="14342" width="9.5" style="48" customWidth="1"/>
    <col min="14343" max="14343" width="11.875" style="48" customWidth="1"/>
    <col min="14344" max="14344" width="12.25" style="48" customWidth="1"/>
    <col min="14345" max="14345" width="14.5" style="48" customWidth="1"/>
    <col min="14346" max="14347" width="20.75" style="48" customWidth="1"/>
    <col min="14348" max="14589" width="20.75" style="48"/>
    <col min="14590" max="14590" width="3.5" style="48" bestFit="1" customWidth="1"/>
    <col min="14591" max="14591" width="30.625" style="48" customWidth="1"/>
    <col min="14592" max="14592" width="6.5" style="48" bestFit="1" customWidth="1"/>
    <col min="14593" max="14593" width="12.875" style="48" customWidth="1"/>
    <col min="14594" max="14594" width="12.625" style="48" customWidth="1"/>
    <col min="14595" max="14595" width="10.375" style="48" customWidth="1"/>
    <col min="14596" max="14598" width="9.5" style="48" customWidth="1"/>
    <col min="14599" max="14599" width="11.875" style="48" customWidth="1"/>
    <col min="14600" max="14600" width="12.25" style="48" customWidth="1"/>
    <col min="14601" max="14601" width="14.5" style="48" customWidth="1"/>
    <col min="14602" max="14603" width="20.75" style="48" customWidth="1"/>
    <col min="14604" max="14845" width="20.75" style="48"/>
    <col min="14846" max="14846" width="3.5" style="48" bestFit="1" customWidth="1"/>
    <col min="14847" max="14847" width="30.625" style="48" customWidth="1"/>
    <col min="14848" max="14848" width="6.5" style="48" bestFit="1" customWidth="1"/>
    <col min="14849" max="14849" width="12.875" style="48" customWidth="1"/>
    <col min="14850" max="14850" width="12.625" style="48" customWidth="1"/>
    <col min="14851" max="14851" width="10.375" style="48" customWidth="1"/>
    <col min="14852" max="14854" width="9.5" style="48" customWidth="1"/>
    <col min="14855" max="14855" width="11.875" style="48" customWidth="1"/>
    <col min="14856" max="14856" width="12.25" style="48" customWidth="1"/>
    <col min="14857" max="14857" width="14.5" style="48" customWidth="1"/>
    <col min="14858" max="14859" width="20.75" style="48" customWidth="1"/>
    <col min="14860" max="15101" width="20.75" style="48"/>
    <col min="15102" max="15102" width="3.5" style="48" bestFit="1" customWidth="1"/>
    <col min="15103" max="15103" width="30.625" style="48" customWidth="1"/>
    <col min="15104" max="15104" width="6.5" style="48" bestFit="1" customWidth="1"/>
    <col min="15105" max="15105" width="12.875" style="48" customWidth="1"/>
    <col min="15106" max="15106" width="12.625" style="48" customWidth="1"/>
    <col min="15107" max="15107" width="10.375" style="48" customWidth="1"/>
    <col min="15108" max="15110" width="9.5" style="48" customWidth="1"/>
    <col min="15111" max="15111" width="11.875" style="48" customWidth="1"/>
    <col min="15112" max="15112" width="12.25" style="48" customWidth="1"/>
    <col min="15113" max="15113" width="14.5" style="48" customWidth="1"/>
    <col min="15114" max="15115" width="20.75" style="48" customWidth="1"/>
    <col min="15116" max="15357" width="20.75" style="48"/>
    <col min="15358" max="15358" width="3.5" style="48" bestFit="1" customWidth="1"/>
    <col min="15359" max="15359" width="30.625" style="48" customWidth="1"/>
    <col min="15360" max="15360" width="6.5" style="48" bestFit="1" customWidth="1"/>
    <col min="15361" max="15361" width="12.875" style="48" customWidth="1"/>
    <col min="15362" max="15362" width="12.625" style="48" customWidth="1"/>
    <col min="15363" max="15363" width="10.375" style="48" customWidth="1"/>
    <col min="15364" max="15366" width="9.5" style="48" customWidth="1"/>
    <col min="15367" max="15367" width="11.875" style="48" customWidth="1"/>
    <col min="15368" max="15368" width="12.25" style="48" customWidth="1"/>
    <col min="15369" max="15369" width="14.5" style="48" customWidth="1"/>
    <col min="15370" max="15371" width="20.75" style="48" customWidth="1"/>
    <col min="15372" max="15613" width="20.75" style="48"/>
    <col min="15614" max="15614" width="3.5" style="48" bestFit="1" customWidth="1"/>
    <col min="15615" max="15615" width="30.625" style="48" customWidth="1"/>
    <col min="15616" max="15616" width="6.5" style="48" bestFit="1" customWidth="1"/>
    <col min="15617" max="15617" width="12.875" style="48" customWidth="1"/>
    <col min="15618" max="15618" width="12.625" style="48" customWidth="1"/>
    <col min="15619" max="15619" width="10.375" style="48" customWidth="1"/>
    <col min="15620" max="15622" width="9.5" style="48" customWidth="1"/>
    <col min="15623" max="15623" width="11.875" style="48" customWidth="1"/>
    <col min="15624" max="15624" width="12.25" style="48" customWidth="1"/>
    <col min="15625" max="15625" width="14.5" style="48" customWidth="1"/>
    <col min="15626" max="15627" width="20.75" style="48" customWidth="1"/>
    <col min="15628" max="15869" width="20.75" style="48"/>
    <col min="15870" max="15870" width="3.5" style="48" bestFit="1" customWidth="1"/>
    <col min="15871" max="15871" width="30.625" style="48" customWidth="1"/>
    <col min="15872" max="15872" width="6.5" style="48" bestFit="1" customWidth="1"/>
    <col min="15873" max="15873" width="12.875" style="48" customWidth="1"/>
    <col min="15874" max="15874" width="12.625" style="48" customWidth="1"/>
    <col min="15875" max="15875" width="10.375" style="48" customWidth="1"/>
    <col min="15876" max="15878" width="9.5" style="48" customWidth="1"/>
    <col min="15879" max="15879" width="11.875" style="48" customWidth="1"/>
    <col min="15880" max="15880" width="12.25" style="48" customWidth="1"/>
    <col min="15881" max="15881" width="14.5" style="48" customWidth="1"/>
    <col min="15882" max="15883" width="20.75" style="48" customWidth="1"/>
    <col min="15884" max="16125" width="20.75" style="48"/>
    <col min="16126" max="16126" width="3.5" style="48" bestFit="1" customWidth="1"/>
    <col min="16127" max="16127" width="30.625" style="48" customWidth="1"/>
    <col min="16128" max="16128" width="6.5" style="48" bestFit="1" customWidth="1"/>
    <col min="16129" max="16129" width="12.875" style="48" customWidth="1"/>
    <col min="16130" max="16130" width="12.625" style="48" customWidth="1"/>
    <col min="16131" max="16131" width="10.375" style="48" customWidth="1"/>
    <col min="16132" max="16134" width="9.5" style="48" customWidth="1"/>
    <col min="16135" max="16135" width="11.875" style="48" customWidth="1"/>
    <col min="16136" max="16136" width="12.25" style="48" customWidth="1"/>
    <col min="16137" max="16137" width="14.5" style="48" customWidth="1"/>
    <col min="16138" max="16139" width="20.75" style="48" customWidth="1"/>
    <col min="16140" max="16384" width="20.75" style="48"/>
  </cols>
  <sheetData>
    <row r="1" spans="1:12" x14ac:dyDescent="0.4">
      <c r="A1" s="49" t="s">
        <v>689</v>
      </c>
      <c r="D1" s="53"/>
      <c r="E1" s="53"/>
      <c r="F1" s="53"/>
    </row>
    <row r="2" spans="1:12" ht="19.5" customHeight="1" x14ac:dyDescent="0.4">
      <c r="C2" s="48"/>
    </row>
    <row r="3" spans="1:12" s="50" customFormat="1" ht="48" customHeight="1" x14ac:dyDescent="0.4">
      <c r="A3" s="391" t="s">
        <v>0</v>
      </c>
      <c r="B3" s="391" t="s">
        <v>1</v>
      </c>
      <c r="C3" s="204" t="s">
        <v>2</v>
      </c>
      <c r="D3" s="96" t="s">
        <v>15</v>
      </c>
      <c r="E3" s="393" t="s">
        <v>41</v>
      </c>
      <c r="F3" s="393"/>
      <c r="G3" s="393"/>
      <c r="H3" s="204" t="s">
        <v>380</v>
      </c>
      <c r="I3" s="204" t="s">
        <v>381</v>
      </c>
    </row>
    <row r="4" spans="1:12" s="59" customFormat="1" ht="15.95" customHeight="1" x14ac:dyDescent="0.4">
      <c r="A4" s="392"/>
      <c r="B4" s="392"/>
      <c r="C4" s="60" t="s">
        <v>5</v>
      </c>
      <c r="D4" s="60" t="s">
        <v>101</v>
      </c>
      <c r="E4" s="60" t="s">
        <v>35</v>
      </c>
      <c r="F4" s="60" t="s">
        <v>7</v>
      </c>
      <c r="G4" s="60" t="s">
        <v>36</v>
      </c>
      <c r="H4" s="67" t="s">
        <v>43</v>
      </c>
      <c r="I4" s="60" t="s">
        <v>8</v>
      </c>
    </row>
    <row r="5" spans="1:12" s="62" customFormat="1" ht="24" customHeight="1" x14ac:dyDescent="0.4">
      <c r="A5" s="66">
        <v>1</v>
      </c>
      <c r="B5" s="68" t="str">
        <f>別紙1!C5</f>
        <v>芦ヶ関浄水場</v>
      </c>
      <c r="C5" s="110">
        <f>別紙1!F5</f>
        <v>0.5</v>
      </c>
      <c r="D5" s="112">
        <f>INDEX(低圧内訳!C:C,ROW(A1)*19-13)</f>
        <v>0</v>
      </c>
      <c r="E5" s="115">
        <f>INDEX(低圧内訳!F:F,ROW(A1)*19-13)</f>
        <v>0</v>
      </c>
      <c r="F5" s="112">
        <f>INDEX(低圧内訳!F:F,ROW(A1)*19-7)</f>
        <v>0</v>
      </c>
      <c r="G5" s="112">
        <f>INDEX(低圧内訳!F:F,ROW(A1)*19-4)</f>
        <v>0</v>
      </c>
      <c r="H5" s="100">
        <f>INDEX(低圧内訳!H:H,ROW(A1)*19-1)</f>
        <v>0</v>
      </c>
      <c r="I5" s="100">
        <f>INDEX(低圧内訳!I:I,ROW(A1)*19-1)</f>
        <v>0</v>
      </c>
      <c r="L5" s="368"/>
    </row>
    <row r="6" spans="1:12" s="62" customFormat="1" ht="24" customHeight="1" x14ac:dyDescent="0.4">
      <c r="A6" s="66">
        <v>2</v>
      </c>
      <c r="B6" s="68" t="str">
        <f>別紙1!C6</f>
        <v>横阿内浄水場</v>
      </c>
      <c r="C6" s="110">
        <f>別紙1!F6</f>
        <v>0.5</v>
      </c>
      <c r="D6" s="112">
        <f>INDEX(低圧内訳!C:C,ROW(A2)*19-13)</f>
        <v>0</v>
      </c>
      <c r="E6" s="115">
        <f>INDEX(低圧内訳!F:F,ROW(A2)*19-13)</f>
        <v>0</v>
      </c>
      <c r="F6" s="112">
        <f>INDEX(低圧内訳!F:F,ROW(A2)*19-7)</f>
        <v>0</v>
      </c>
      <c r="G6" s="112">
        <f>INDEX(低圧内訳!F:F,ROW(A2)*19-4)</f>
        <v>0</v>
      </c>
      <c r="H6" s="100">
        <f>INDEX(低圧内訳!H:H,ROW(A2)*19-1)</f>
        <v>0</v>
      </c>
      <c r="I6" s="100">
        <f>INDEX(低圧内訳!I:I,ROW(A2)*19-1)</f>
        <v>0</v>
      </c>
      <c r="L6" s="368"/>
    </row>
    <row r="7" spans="1:12" s="62" customFormat="1" ht="24" customHeight="1" x14ac:dyDescent="0.4">
      <c r="A7" s="66">
        <v>3</v>
      </c>
      <c r="B7" s="68" t="str">
        <f>別紙1!C7</f>
        <v>荻窪配水場</v>
      </c>
      <c r="C7" s="110">
        <f>別紙1!F7</f>
        <v>1</v>
      </c>
      <c r="D7" s="112">
        <f>INDEX(低圧内訳!C:C,ROW(A3)*19-13)</f>
        <v>0</v>
      </c>
      <c r="E7" s="115">
        <f>INDEX(低圧内訳!F:F,ROW(A3)*19-13)</f>
        <v>0</v>
      </c>
      <c r="F7" s="112">
        <f>INDEX(低圧内訳!F:F,ROW(A3)*19-7)</f>
        <v>0</v>
      </c>
      <c r="G7" s="112">
        <f>INDEX(低圧内訳!F:F,ROW(A3)*19-4)</f>
        <v>0</v>
      </c>
      <c r="H7" s="100">
        <f>INDEX(低圧内訳!H:H,ROW(A3)*19-1)</f>
        <v>0</v>
      </c>
      <c r="I7" s="100">
        <f>INDEX(低圧内訳!I:I,ROW(A3)*19-1)</f>
        <v>0</v>
      </c>
      <c r="L7" s="368"/>
    </row>
    <row r="8" spans="1:12" s="62" customFormat="1" ht="24" customHeight="1" x14ac:dyDescent="0.4">
      <c r="A8" s="63">
        <v>4</v>
      </c>
      <c r="B8" s="68" t="str">
        <f>別紙1!C8</f>
        <v>高花台配水場</v>
      </c>
      <c r="C8" s="110">
        <f>別紙1!F8</f>
        <v>2</v>
      </c>
      <c r="D8" s="112">
        <f>INDEX(低圧内訳!C:C,ROW(A4)*19-13)</f>
        <v>0</v>
      </c>
      <c r="E8" s="115">
        <f>INDEX(低圧内訳!F:F,ROW(A4)*19-13)</f>
        <v>0</v>
      </c>
      <c r="F8" s="112">
        <f>INDEX(低圧内訳!F:F,ROW(A4)*19-7)</f>
        <v>0</v>
      </c>
      <c r="G8" s="112">
        <f>INDEX(低圧内訳!F:F,ROW(A4)*19-4)</f>
        <v>0</v>
      </c>
      <c r="H8" s="100">
        <f>INDEX(低圧内訳!H:H,ROW(A4)*19-1)</f>
        <v>0</v>
      </c>
      <c r="I8" s="100">
        <f>INDEX(低圧内訳!I:I,ROW(A4)*19-1)</f>
        <v>0</v>
      </c>
      <c r="L8" s="368"/>
    </row>
    <row r="9" spans="1:12" s="62" customFormat="1" ht="24" customHeight="1" x14ac:dyDescent="0.4">
      <c r="A9" s="66">
        <v>5</v>
      </c>
      <c r="B9" s="68" t="str">
        <f>別紙1!C9</f>
        <v>小原目浄水場</v>
      </c>
      <c r="C9" s="110">
        <f>別紙1!F9</f>
        <v>0.5</v>
      </c>
      <c r="D9" s="112">
        <f>INDEX(低圧内訳!C:C,ROW(A5)*19-13)</f>
        <v>0</v>
      </c>
      <c r="E9" s="115">
        <f>INDEX(低圧内訳!F:F,ROW(A5)*19-13)</f>
        <v>0</v>
      </c>
      <c r="F9" s="112">
        <f>INDEX(低圧内訳!F:F,ROW(A5)*19-7)</f>
        <v>0</v>
      </c>
      <c r="G9" s="112">
        <f>INDEX(低圧内訳!F:F,ROW(A5)*19-4)</f>
        <v>0</v>
      </c>
      <c r="H9" s="100">
        <f>INDEX(低圧内訳!H:H,ROW(A5)*19-1)</f>
        <v>0</v>
      </c>
      <c r="I9" s="100">
        <f>INDEX(低圧内訳!I:I,ROW(A5)*19-1)</f>
        <v>0</v>
      </c>
      <c r="L9" s="368"/>
    </row>
    <row r="10" spans="1:12" s="62" customFormat="1" ht="24" customHeight="1" x14ac:dyDescent="0.4">
      <c r="A10" s="66">
        <v>6</v>
      </c>
      <c r="B10" s="68" t="str">
        <f>別紙1!C10</f>
        <v>上細井配水場</v>
      </c>
      <c r="C10" s="110">
        <f>別紙1!F10</f>
        <v>17</v>
      </c>
      <c r="D10" s="112">
        <f>INDEX(低圧内訳!C:C,ROW(A6)*19-13)</f>
        <v>0</v>
      </c>
      <c r="E10" s="115">
        <f>INDEX(低圧内訳!F:F,ROW(A6)*19-13)</f>
        <v>0</v>
      </c>
      <c r="F10" s="112">
        <f>INDEX(低圧内訳!F:F,ROW(A6)*19-7)</f>
        <v>0</v>
      </c>
      <c r="G10" s="112">
        <f>INDEX(低圧内訳!F:F,ROW(A6)*19-4)</f>
        <v>0</v>
      </c>
      <c r="H10" s="100">
        <f>INDEX(低圧内訳!H:H,ROW(A6)*19-1)</f>
        <v>0</v>
      </c>
      <c r="I10" s="100">
        <f>INDEX(低圧内訳!I:I,ROW(A6)*19-1)</f>
        <v>0</v>
      </c>
      <c r="L10" s="368"/>
    </row>
    <row r="11" spans="1:12" s="62" customFormat="1" ht="24" customHeight="1" x14ac:dyDescent="0.4">
      <c r="A11" s="63">
        <v>7</v>
      </c>
      <c r="B11" s="68" t="str">
        <f>別紙1!C11</f>
        <v>清里浄水場</v>
      </c>
      <c r="C11" s="110">
        <f>別紙1!F11</f>
        <v>38</v>
      </c>
      <c r="D11" s="112">
        <f>INDEX(低圧内訳!C:C,ROW(A7)*19-13)</f>
        <v>0</v>
      </c>
      <c r="E11" s="115">
        <f>INDEX(低圧内訳!F:F,ROW(A7)*19-13)</f>
        <v>0</v>
      </c>
      <c r="F11" s="112">
        <f>INDEX(低圧内訳!F:F,ROW(A7)*19-7)</f>
        <v>0</v>
      </c>
      <c r="G11" s="112">
        <f>INDEX(低圧内訳!F:F,ROW(A7)*19-4)</f>
        <v>0</v>
      </c>
      <c r="H11" s="100">
        <f>INDEX(低圧内訳!H:H,ROW(A7)*19-1)</f>
        <v>0</v>
      </c>
      <c r="I11" s="100">
        <f>INDEX(低圧内訳!I:I,ROW(A7)*19-1)</f>
        <v>0</v>
      </c>
      <c r="L11" s="368"/>
    </row>
    <row r="12" spans="1:12" s="62" customFormat="1" ht="24" customHeight="1" x14ac:dyDescent="0.4">
      <c r="A12" s="66">
        <v>8</v>
      </c>
      <c r="B12" s="68" t="str">
        <f>別紙1!C12</f>
        <v>清里前原受水場</v>
      </c>
      <c r="C12" s="110">
        <f>別紙1!F12</f>
        <v>4</v>
      </c>
      <c r="D12" s="112">
        <f>INDEX(低圧内訳!C:C,ROW(A8)*19-13)</f>
        <v>0</v>
      </c>
      <c r="E12" s="115">
        <f>INDEX(低圧内訳!F:F,ROW(A8)*19-13)</f>
        <v>0</v>
      </c>
      <c r="F12" s="112">
        <f>INDEX(低圧内訳!F:F,ROW(A8)*19-7)</f>
        <v>0</v>
      </c>
      <c r="G12" s="112">
        <f>INDEX(低圧内訳!F:F,ROW(A8)*19-4)</f>
        <v>0</v>
      </c>
      <c r="H12" s="100">
        <f>INDEX(低圧内訳!H:H,ROW(A8)*19-1)</f>
        <v>0</v>
      </c>
      <c r="I12" s="100">
        <f>INDEX(低圧内訳!I:I,ROW(A8)*19-1)</f>
        <v>0</v>
      </c>
      <c r="L12" s="368"/>
    </row>
    <row r="13" spans="1:12" s="62" customFormat="1" ht="24" customHeight="1" x14ac:dyDescent="0.4">
      <c r="A13" s="66">
        <v>9</v>
      </c>
      <c r="B13" s="68" t="str">
        <f>別紙1!C13</f>
        <v>中之沢ポンプ場</v>
      </c>
      <c r="C13" s="110">
        <f>別紙1!F13</f>
        <v>7</v>
      </c>
      <c r="D13" s="112">
        <f>INDEX(低圧内訳!C:C,ROW(A9)*19-13)</f>
        <v>0</v>
      </c>
      <c r="E13" s="115">
        <f>INDEX(低圧内訳!F:F,ROW(A9)*19-13)</f>
        <v>0</v>
      </c>
      <c r="F13" s="112">
        <f>INDEX(低圧内訳!F:F,ROW(A9)*19-7)</f>
        <v>0</v>
      </c>
      <c r="G13" s="112">
        <f>INDEX(低圧内訳!F:F,ROW(A9)*19-4)</f>
        <v>0</v>
      </c>
      <c r="H13" s="100">
        <f>INDEX(低圧内訳!H:H,ROW(A9)*19-1)</f>
        <v>0</v>
      </c>
      <c r="I13" s="100">
        <f>INDEX(低圧内訳!I:I,ROW(A9)*19-1)</f>
        <v>0</v>
      </c>
      <c r="L13" s="368"/>
    </row>
    <row r="14" spans="1:12" s="62" customFormat="1" ht="24" customHeight="1" x14ac:dyDescent="0.4">
      <c r="A14" s="66">
        <v>10</v>
      </c>
      <c r="B14" s="68" t="str">
        <f>別紙1!C14</f>
        <v>湯之沢浄水場</v>
      </c>
      <c r="C14" s="110">
        <f>別紙1!F14</f>
        <v>6</v>
      </c>
      <c r="D14" s="112">
        <f>INDEX(低圧内訳!C:C,ROW(A10)*19-13)</f>
        <v>0</v>
      </c>
      <c r="E14" s="115">
        <f>INDEX(低圧内訳!F:F,ROW(A10)*19-13)</f>
        <v>0</v>
      </c>
      <c r="F14" s="112">
        <f>INDEX(低圧内訳!F:F,ROW(A10)*19-7)</f>
        <v>0</v>
      </c>
      <c r="G14" s="112">
        <f>INDEX(低圧内訳!F:F,ROW(A10)*19-4)</f>
        <v>0</v>
      </c>
      <c r="H14" s="100">
        <f>INDEX(低圧内訳!H:H,ROW(A10)*19-1)</f>
        <v>0</v>
      </c>
      <c r="I14" s="100">
        <f>INDEX(低圧内訳!I:I,ROW(A10)*19-1)</f>
        <v>0</v>
      </c>
      <c r="L14" s="368"/>
    </row>
    <row r="15" spans="1:12" s="62" customFormat="1" ht="24" customHeight="1" x14ac:dyDescent="0.4">
      <c r="A15" s="69">
        <v>11</v>
      </c>
      <c r="B15" s="68" t="str">
        <f>別紙1!C15</f>
        <v>鼻毛石受水場</v>
      </c>
      <c r="C15" s="110">
        <f>別紙1!F15</f>
        <v>2</v>
      </c>
      <c r="D15" s="112">
        <f>INDEX(低圧内訳!C:C,ROW(A11)*19-13)</f>
        <v>0</v>
      </c>
      <c r="E15" s="115">
        <f>INDEX(低圧内訳!F:F,ROW(A11)*19-13)</f>
        <v>0</v>
      </c>
      <c r="F15" s="112">
        <f>INDEX(低圧内訳!F:F,ROW(A11)*19-7)</f>
        <v>0</v>
      </c>
      <c r="G15" s="112">
        <f>INDEX(低圧内訳!F:F,ROW(A11)*19-4)</f>
        <v>0</v>
      </c>
      <c r="H15" s="100">
        <f>INDEX(低圧内訳!H:H,ROW(A11)*19-1)</f>
        <v>0</v>
      </c>
      <c r="I15" s="100">
        <f>INDEX(低圧内訳!I:I,ROW(A11)*19-1)</f>
        <v>0</v>
      </c>
      <c r="L15" s="368"/>
    </row>
    <row r="16" spans="1:12" s="62" customFormat="1" ht="24" customHeight="1" x14ac:dyDescent="0.4">
      <c r="A16" s="66">
        <v>12</v>
      </c>
      <c r="B16" s="68" t="str">
        <f>別紙1!C16</f>
        <v>富田受水場</v>
      </c>
      <c r="C16" s="110">
        <f>別紙1!F16</f>
        <v>10</v>
      </c>
      <c r="D16" s="112">
        <f>INDEX(低圧内訳!C:C,ROW(A12)*19-13)</f>
        <v>0</v>
      </c>
      <c r="E16" s="115">
        <f>INDEX(低圧内訳!F:F,ROW(A12)*19-13)</f>
        <v>0</v>
      </c>
      <c r="F16" s="112">
        <f>INDEX(低圧内訳!F:F,ROW(A12)*19-7)</f>
        <v>0</v>
      </c>
      <c r="G16" s="112">
        <f>INDEX(低圧内訳!F:F,ROW(A12)*19-4)</f>
        <v>0</v>
      </c>
      <c r="H16" s="100">
        <f>INDEX(低圧内訳!H:H,ROW(A12)*19-1)</f>
        <v>0</v>
      </c>
      <c r="I16" s="100">
        <f>INDEX(低圧内訳!I:I,ROW(A12)*19-1)</f>
        <v>0</v>
      </c>
      <c r="L16" s="368"/>
    </row>
    <row r="17" spans="1:12" s="62" customFormat="1" ht="24" customHeight="1" x14ac:dyDescent="0.4">
      <c r="A17" s="66">
        <v>13</v>
      </c>
      <c r="B17" s="68" t="str">
        <f>別紙1!C17</f>
        <v>堀越受水場</v>
      </c>
      <c r="C17" s="110">
        <f>別紙1!F17</f>
        <v>3</v>
      </c>
      <c r="D17" s="112">
        <f>INDEX(低圧内訳!C:C,ROW(A13)*19-13)</f>
        <v>0</v>
      </c>
      <c r="E17" s="115">
        <f>INDEX(低圧内訳!F:F,ROW(A13)*19-13)</f>
        <v>0</v>
      </c>
      <c r="F17" s="112">
        <f>INDEX(低圧内訳!F:F,ROW(A13)*19-7)</f>
        <v>0</v>
      </c>
      <c r="G17" s="112">
        <f>INDEX(低圧内訳!F:F,ROW(A13)*19-4)</f>
        <v>0</v>
      </c>
      <c r="H17" s="100">
        <f>INDEX(低圧内訳!H:H,ROW(A13)*19-1)</f>
        <v>0</v>
      </c>
      <c r="I17" s="100">
        <f>INDEX(低圧内訳!I:I,ROW(A13)*19-1)</f>
        <v>0</v>
      </c>
      <c r="L17" s="368"/>
    </row>
    <row r="18" spans="1:12" s="62" customFormat="1" ht="24" customHeight="1" x14ac:dyDescent="0.4">
      <c r="A18" s="63">
        <v>14</v>
      </c>
      <c r="B18" s="68" t="str">
        <f>別紙1!C18</f>
        <v>堀越第１配水場</v>
      </c>
      <c r="C18" s="110">
        <f>別紙1!F18</f>
        <v>2</v>
      </c>
      <c r="D18" s="112">
        <f>INDEX(低圧内訳!C:C,ROW(A14)*19-13)</f>
        <v>0</v>
      </c>
      <c r="E18" s="115">
        <f>INDEX(低圧内訳!F:F,ROW(A14)*19-13)</f>
        <v>0</v>
      </c>
      <c r="F18" s="112">
        <f>INDEX(低圧内訳!F:F,ROW(A14)*19-7)</f>
        <v>0</v>
      </c>
      <c r="G18" s="112">
        <f>INDEX(低圧内訳!F:F,ROW(A14)*19-4)</f>
        <v>0</v>
      </c>
      <c r="H18" s="100">
        <f>INDEX(低圧内訳!H:H,ROW(A14)*19-1)</f>
        <v>0</v>
      </c>
      <c r="I18" s="100">
        <f>INDEX(低圧内訳!I:I,ROW(A14)*19-1)</f>
        <v>0</v>
      </c>
      <c r="L18" s="368"/>
    </row>
    <row r="19" spans="1:12" s="62" customFormat="1" ht="24" customHeight="1" x14ac:dyDescent="0.4">
      <c r="A19" s="66">
        <v>15</v>
      </c>
      <c r="B19" s="68" t="str">
        <f>別紙1!C19</f>
        <v>嶺受水場</v>
      </c>
      <c r="C19" s="110">
        <f>別紙1!F19</f>
        <v>5</v>
      </c>
      <c r="D19" s="112">
        <f>INDEX(低圧内訳!C:C,ROW(A15)*19-13)</f>
        <v>0</v>
      </c>
      <c r="E19" s="115">
        <f>INDEX(低圧内訳!F:F,ROW(A15)*19-13)</f>
        <v>0</v>
      </c>
      <c r="F19" s="112">
        <f>INDEX(低圧内訳!F:F,ROW(A15)*19-7)</f>
        <v>0</v>
      </c>
      <c r="G19" s="112">
        <f>INDEX(低圧内訳!F:F,ROW(A15)*19-4)</f>
        <v>0</v>
      </c>
      <c r="H19" s="100">
        <f>INDEX(低圧内訳!H:H,ROW(A15)*19-1)</f>
        <v>0</v>
      </c>
      <c r="I19" s="100">
        <f>INDEX(低圧内訳!I:I,ROW(A15)*19-1)</f>
        <v>0</v>
      </c>
      <c r="L19" s="368"/>
    </row>
    <row r="20" spans="1:12" s="62" customFormat="1" ht="24" customHeight="1" x14ac:dyDescent="0.4">
      <c r="A20" s="66">
        <v>16</v>
      </c>
      <c r="B20" s="68" t="str">
        <f>別紙1!C20</f>
        <v>室沢浄水場</v>
      </c>
      <c r="C20" s="110">
        <f>別紙1!F20</f>
        <v>3</v>
      </c>
      <c r="D20" s="112">
        <f>INDEX(低圧内訳!C:C,ROW(A16)*19-13)</f>
        <v>0</v>
      </c>
      <c r="E20" s="115">
        <f>INDEX(低圧内訳!F:F,ROW(A16)*19-13)</f>
        <v>0</v>
      </c>
      <c r="F20" s="112">
        <f>INDEX(低圧内訳!F:F,ROW(A16)*19-7)</f>
        <v>0</v>
      </c>
      <c r="G20" s="112">
        <f>INDEX(低圧内訳!F:F,ROW(A16)*19-4)</f>
        <v>0</v>
      </c>
      <c r="H20" s="100">
        <f>INDEX(低圧内訳!H:H,ROW(A16)*19-1)</f>
        <v>0</v>
      </c>
      <c r="I20" s="100">
        <f>INDEX(低圧内訳!I:I,ROW(A16)*19-1)</f>
        <v>0</v>
      </c>
      <c r="L20" s="368"/>
    </row>
    <row r="21" spans="1:12" s="62" customFormat="1" ht="24" customHeight="1" x14ac:dyDescent="0.4">
      <c r="A21" s="66">
        <v>17</v>
      </c>
      <c r="B21" s="68" t="str">
        <f>別紙1!C21</f>
        <v>堀久保浄水場</v>
      </c>
      <c r="C21" s="110">
        <f>別紙1!F21</f>
        <v>1</v>
      </c>
      <c r="D21" s="112">
        <f>INDEX(低圧内訳!C:C,ROW(A17)*19-13)</f>
        <v>0</v>
      </c>
      <c r="E21" s="115">
        <f>INDEX(低圧内訳!F:F,ROW(A17)*19-13)</f>
        <v>0</v>
      </c>
      <c r="F21" s="112">
        <f>INDEX(低圧内訳!F:F,ROW(A17)*19-7)</f>
        <v>0</v>
      </c>
      <c r="G21" s="112">
        <f>INDEX(低圧内訳!F:F,ROW(A17)*19-4)</f>
        <v>0</v>
      </c>
      <c r="H21" s="100">
        <f>INDEX(低圧内訳!H:H,ROW(A17)*19-1)</f>
        <v>0</v>
      </c>
      <c r="I21" s="100">
        <f>INDEX(低圧内訳!I:I,ROW(A17)*19-1)</f>
        <v>0</v>
      </c>
      <c r="L21" s="368"/>
    </row>
    <row r="22" spans="1:12" s="62" customFormat="1" ht="24" customHeight="1" x14ac:dyDescent="0.4">
      <c r="A22" s="66">
        <v>18</v>
      </c>
      <c r="B22" s="68" t="str">
        <f>別紙1!C22</f>
        <v>堀久保浄水場</v>
      </c>
      <c r="C22" s="110">
        <f>別紙1!F22</f>
        <v>17</v>
      </c>
      <c r="D22" s="112">
        <f>INDEX(低圧内訳!C:C,ROW(A18)*19-13)</f>
        <v>0</v>
      </c>
      <c r="E22" s="115">
        <f>INDEX(低圧内訳!F:F,ROW(A18)*19-13)</f>
        <v>0</v>
      </c>
      <c r="F22" s="112">
        <f>INDEX(低圧内訳!F:F,ROW(A18)*19-7)</f>
        <v>0</v>
      </c>
      <c r="G22" s="112">
        <f>INDEX(低圧内訳!F:F,ROW(A18)*19-4)</f>
        <v>0</v>
      </c>
      <c r="H22" s="100">
        <f>INDEX(低圧内訳!H:H,ROW(A18)*19-1)</f>
        <v>0</v>
      </c>
      <c r="I22" s="100">
        <f>INDEX(低圧内訳!I:I,ROW(A18)*19-1)</f>
        <v>0</v>
      </c>
      <c r="L22" s="368"/>
    </row>
    <row r="23" spans="1:12" s="62" customFormat="1" ht="24" customHeight="1" x14ac:dyDescent="0.4">
      <c r="A23" s="66">
        <v>19</v>
      </c>
      <c r="B23" s="68" t="str">
        <f>別紙1!C23</f>
        <v>総社流量調整場</v>
      </c>
      <c r="C23" s="110">
        <f>別紙1!F23</f>
        <v>3</v>
      </c>
      <c r="D23" s="112">
        <f>INDEX(低圧内訳!C:C,ROW(A19)*19-13)</f>
        <v>0</v>
      </c>
      <c r="E23" s="115">
        <f>INDEX(低圧内訳!F:F,ROW(A19)*19-13)</f>
        <v>0</v>
      </c>
      <c r="F23" s="112">
        <f>INDEX(低圧内訳!F:F,ROW(A19)*19-7)</f>
        <v>0</v>
      </c>
      <c r="G23" s="112">
        <f>INDEX(低圧内訳!F:F,ROW(A19)*19-4)</f>
        <v>0</v>
      </c>
      <c r="H23" s="100">
        <f>INDEX(低圧内訳!H:H,ROW(A19)*19-1)</f>
        <v>0</v>
      </c>
      <c r="I23" s="100">
        <f>INDEX(低圧内訳!I:I,ROW(A19)*19-1)</f>
        <v>0</v>
      </c>
      <c r="L23" s="368"/>
    </row>
    <row r="24" spans="1:12" s="62" customFormat="1" ht="24" customHeight="1" x14ac:dyDescent="0.4">
      <c r="A24" s="70">
        <v>20</v>
      </c>
      <c r="B24" s="68" t="str">
        <f>別紙1!C24</f>
        <v>大洞１号水源</v>
      </c>
      <c r="C24" s="110">
        <f>別紙1!F24</f>
        <v>13</v>
      </c>
      <c r="D24" s="112">
        <f>INDEX(低圧内訳!C:C,ROW(A20)*19-13)</f>
        <v>0</v>
      </c>
      <c r="E24" s="115">
        <f>INDEX(低圧内訳!F:F,ROW(A20)*19-13)</f>
        <v>0</v>
      </c>
      <c r="F24" s="112">
        <f>INDEX(低圧内訳!F:F,ROW(A20)*19-7)</f>
        <v>0</v>
      </c>
      <c r="G24" s="112">
        <f>INDEX(低圧内訳!F:F,ROW(A20)*19-4)</f>
        <v>0</v>
      </c>
      <c r="H24" s="100">
        <f>INDEX(低圧内訳!H:H,ROW(A20)*19-1)</f>
        <v>0</v>
      </c>
      <c r="I24" s="100">
        <f>INDEX(低圧内訳!I:I,ROW(A20)*19-1)</f>
        <v>0</v>
      </c>
      <c r="L24" s="368"/>
    </row>
    <row r="25" spans="1:12" s="62" customFormat="1" ht="24" customHeight="1" x14ac:dyDescent="0.4">
      <c r="A25" s="70">
        <v>21</v>
      </c>
      <c r="B25" s="68" t="str">
        <f>別紙1!C25</f>
        <v>大洞２号水源</v>
      </c>
      <c r="C25" s="110">
        <f>別紙1!F25</f>
        <v>13</v>
      </c>
      <c r="D25" s="112">
        <f>INDEX(低圧内訳!C:C,ROW(A21)*19-13)</f>
        <v>0</v>
      </c>
      <c r="E25" s="115">
        <f>INDEX(低圧内訳!F:F,ROW(A21)*19-13)</f>
        <v>0</v>
      </c>
      <c r="F25" s="112">
        <f>INDEX(低圧内訳!F:F,ROW(A21)*19-7)</f>
        <v>0</v>
      </c>
      <c r="G25" s="112">
        <f>INDEX(低圧内訳!F:F,ROW(A21)*19-4)</f>
        <v>0</v>
      </c>
      <c r="H25" s="100">
        <f>INDEX(低圧内訳!H:H,ROW(A21)*19-1)</f>
        <v>0</v>
      </c>
      <c r="I25" s="100">
        <f>INDEX(低圧内訳!I:I,ROW(A21)*19-1)</f>
        <v>0</v>
      </c>
      <c r="L25" s="368"/>
    </row>
    <row r="26" spans="1:12" s="62" customFormat="1" ht="24" customHeight="1" x14ac:dyDescent="0.4">
      <c r="A26" s="66">
        <v>22</v>
      </c>
      <c r="B26" s="68" t="str">
        <f>別紙1!C26</f>
        <v>大洞浄水場</v>
      </c>
      <c r="C26" s="110">
        <f>別紙1!F26</f>
        <v>15</v>
      </c>
      <c r="D26" s="112">
        <f>INDEX(低圧内訳!C:C,ROW(A22)*19-13)</f>
        <v>0</v>
      </c>
      <c r="E26" s="115">
        <f>INDEX(低圧内訳!F:F,ROW(A22)*19-13)</f>
        <v>0</v>
      </c>
      <c r="F26" s="112">
        <f>INDEX(低圧内訳!F:F,ROW(A22)*19-7)</f>
        <v>0</v>
      </c>
      <c r="G26" s="112">
        <f>INDEX(低圧内訳!F:F,ROW(A22)*19-4)</f>
        <v>0</v>
      </c>
      <c r="H26" s="100">
        <f>INDEX(低圧内訳!H:H,ROW(A22)*19-1)</f>
        <v>0</v>
      </c>
      <c r="I26" s="100">
        <f>INDEX(低圧内訳!I:I,ROW(A22)*19-1)</f>
        <v>0</v>
      </c>
      <c r="L26" s="368"/>
    </row>
    <row r="27" spans="1:12" s="62" customFormat="1" ht="24" customHeight="1" x14ac:dyDescent="0.4">
      <c r="A27" s="66">
        <v>23</v>
      </c>
      <c r="B27" s="68" t="str">
        <f>別紙1!C27</f>
        <v>二本木浄水場</v>
      </c>
      <c r="C27" s="110">
        <f>別紙1!F27</f>
        <v>2</v>
      </c>
      <c r="D27" s="112">
        <f>INDEX(低圧内訳!C:C,ROW(A23)*19-13)</f>
        <v>0</v>
      </c>
      <c r="E27" s="115">
        <f>INDEX(低圧内訳!F:F,ROW(A23)*19-13)</f>
        <v>0</v>
      </c>
      <c r="F27" s="112">
        <f>INDEX(低圧内訳!F:F,ROW(A23)*19-7)</f>
        <v>0</v>
      </c>
      <c r="G27" s="112">
        <f>INDEX(低圧内訳!F:F,ROW(A23)*19-4)</f>
        <v>0</v>
      </c>
      <c r="H27" s="100">
        <f>INDEX(低圧内訳!H:H,ROW(A23)*19-1)</f>
        <v>0</v>
      </c>
      <c r="I27" s="100">
        <f>INDEX(低圧内訳!I:I,ROW(A23)*19-1)</f>
        <v>0</v>
      </c>
      <c r="L27" s="368"/>
    </row>
    <row r="28" spans="1:12" s="62" customFormat="1" ht="24" customHeight="1" x14ac:dyDescent="0.4">
      <c r="A28" s="66">
        <v>24</v>
      </c>
      <c r="B28" s="68" t="str">
        <f>別紙1!C28</f>
        <v>八幡配水場</v>
      </c>
      <c r="C28" s="110">
        <f>別紙1!F28</f>
        <v>0.5</v>
      </c>
      <c r="D28" s="112">
        <f>INDEX(低圧内訳!C:C,ROW(A24)*19-13)</f>
        <v>0</v>
      </c>
      <c r="E28" s="115">
        <f>INDEX(低圧内訳!F:F,ROW(A24)*19-13)</f>
        <v>0</v>
      </c>
      <c r="F28" s="112">
        <f>INDEX(低圧内訳!F:F,ROW(A24)*19-7)</f>
        <v>0</v>
      </c>
      <c r="G28" s="112">
        <f>INDEX(低圧内訳!F:F,ROW(A24)*19-4)</f>
        <v>0</v>
      </c>
      <c r="H28" s="100">
        <f>INDEX(低圧内訳!H:H,ROW(A24)*19-1)</f>
        <v>0</v>
      </c>
      <c r="I28" s="100">
        <f>INDEX(低圧内訳!I:I,ROW(A24)*19-1)</f>
        <v>0</v>
      </c>
      <c r="L28" s="368"/>
    </row>
    <row r="29" spans="1:12" s="62" customFormat="1" ht="24" customHeight="1" x14ac:dyDescent="0.4">
      <c r="A29" s="66">
        <v>25</v>
      </c>
      <c r="B29" s="68" t="str">
        <f>別紙1!C29</f>
        <v>堀越第２配水場</v>
      </c>
      <c r="C29" s="110">
        <f>別紙1!F29</f>
        <v>1</v>
      </c>
      <c r="D29" s="112">
        <f>INDEX(低圧内訳!C:C,ROW(A25)*19-13)</f>
        <v>0</v>
      </c>
      <c r="E29" s="115">
        <f>INDEX(低圧内訳!F:F,ROW(A25)*19-13)</f>
        <v>0</v>
      </c>
      <c r="F29" s="112">
        <f>INDEX(低圧内訳!F:F,ROW(A25)*19-7)</f>
        <v>0</v>
      </c>
      <c r="G29" s="112">
        <f>INDEX(低圧内訳!F:F,ROW(A25)*19-4)</f>
        <v>0</v>
      </c>
      <c r="H29" s="100">
        <f>INDEX(低圧内訳!H:H,ROW(A25)*19-1)</f>
        <v>0</v>
      </c>
      <c r="I29" s="100">
        <f>INDEX(低圧内訳!I:I,ROW(A25)*19-1)</f>
        <v>0</v>
      </c>
      <c r="L29" s="368"/>
    </row>
    <row r="30" spans="1:12" s="62" customFormat="1" ht="24" customHeight="1" x14ac:dyDescent="0.4">
      <c r="A30" s="66">
        <v>26</v>
      </c>
      <c r="B30" s="68" t="str">
        <f>別紙1!C30</f>
        <v>川曲地下ポンプ場</v>
      </c>
      <c r="C30" s="110">
        <f>別紙1!F30</f>
        <v>25</v>
      </c>
      <c r="D30" s="112">
        <f>INDEX(低圧内訳!C:C,ROW(A26)*19-13)</f>
        <v>0</v>
      </c>
      <c r="E30" s="115">
        <f>INDEX(低圧内訳!F:F,ROW(A26)*19-13)</f>
        <v>0</v>
      </c>
      <c r="F30" s="112">
        <f>INDEX(低圧内訳!F:F,ROW(A26)*19-7)</f>
        <v>0</v>
      </c>
      <c r="G30" s="112">
        <f>INDEX(低圧内訳!F:F,ROW(A26)*19-4)</f>
        <v>0</v>
      </c>
      <c r="H30" s="100">
        <f>INDEX(低圧内訳!H:H,ROW(A26)*19-1)</f>
        <v>0</v>
      </c>
      <c r="I30" s="100">
        <f>INDEX(低圧内訳!I:I,ROW(A26)*19-1)</f>
        <v>0</v>
      </c>
      <c r="L30" s="368"/>
    </row>
    <row r="31" spans="1:12" s="62" customFormat="1" ht="24" customHeight="1" x14ac:dyDescent="0.4">
      <c r="A31" s="63">
        <v>27</v>
      </c>
      <c r="B31" s="68" t="str">
        <f>別紙1!C31</f>
        <v>後家地下ポンプ場</v>
      </c>
      <c r="C31" s="110">
        <f>別紙1!F31</f>
        <v>2</v>
      </c>
      <c r="D31" s="112">
        <f>INDEX(低圧内訳!C:C,ROW(A27)*19-13)</f>
        <v>0</v>
      </c>
      <c r="E31" s="115">
        <f>INDEX(低圧内訳!F:F,ROW(A27)*19-13)</f>
        <v>0</v>
      </c>
      <c r="F31" s="112">
        <f>INDEX(低圧内訳!F:F,ROW(A27)*19-7)</f>
        <v>0</v>
      </c>
      <c r="G31" s="112">
        <f>INDEX(低圧内訳!F:F,ROW(A27)*19-4)</f>
        <v>0</v>
      </c>
      <c r="H31" s="100">
        <f>INDEX(低圧内訳!H:H,ROW(A27)*19-1)</f>
        <v>0</v>
      </c>
      <c r="I31" s="100">
        <f>INDEX(低圧内訳!I:I,ROW(A27)*19-1)</f>
        <v>0</v>
      </c>
      <c r="L31" s="368"/>
    </row>
    <row r="32" spans="1:12" s="62" customFormat="1" ht="24" customHeight="1" x14ac:dyDescent="0.4">
      <c r="A32" s="66">
        <v>28</v>
      </c>
      <c r="B32" s="68" t="str">
        <f>別紙1!C32</f>
        <v>下大島地下ポンプ場</v>
      </c>
      <c r="C32" s="110">
        <f>別紙1!F32</f>
        <v>6</v>
      </c>
      <c r="D32" s="112">
        <f>INDEX(低圧内訳!C:C,ROW(A28)*19-13)</f>
        <v>0</v>
      </c>
      <c r="E32" s="115">
        <f>INDEX(低圧内訳!F:F,ROW(A28)*19-13)</f>
        <v>0</v>
      </c>
      <c r="F32" s="112">
        <f>INDEX(低圧内訳!F:F,ROW(A28)*19-7)</f>
        <v>0</v>
      </c>
      <c r="G32" s="112">
        <f>INDEX(低圧内訳!F:F,ROW(A28)*19-4)</f>
        <v>0</v>
      </c>
      <c r="H32" s="100">
        <f>INDEX(低圧内訳!H:H,ROW(A28)*19-1)</f>
        <v>0</v>
      </c>
      <c r="I32" s="100">
        <f>INDEX(低圧内訳!I:I,ROW(A28)*19-1)</f>
        <v>0</v>
      </c>
      <c r="L32" s="368"/>
    </row>
    <row r="33" spans="1:12" s="62" customFormat="1" ht="24" customHeight="1" x14ac:dyDescent="0.4">
      <c r="A33" s="66">
        <v>29</v>
      </c>
      <c r="B33" s="68" t="str">
        <f>別紙1!C33</f>
        <v>関根地下ポンプ場</v>
      </c>
      <c r="C33" s="110">
        <f>別紙1!F33</f>
        <v>4</v>
      </c>
      <c r="D33" s="112">
        <f>INDEX(低圧内訳!C:C,ROW(A29)*19-13)</f>
        <v>0</v>
      </c>
      <c r="E33" s="115">
        <f>INDEX(低圧内訳!F:F,ROW(A29)*19-13)</f>
        <v>0</v>
      </c>
      <c r="F33" s="112">
        <f>INDEX(低圧内訳!F:F,ROW(A29)*19-7)</f>
        <v>0</v>
      </c>
      <c r="G33" s="112">
        <f>INDEX(低圧内訳!F:F,ROW(A29)*19-4)</f>
        <v>0</v>
      </c>
      <c r="H33" s="100">
        <f>INDEX(低圧内訳!H:H,ROW(A29)*19-1)</f>
        <v>0</v>
      </c>
      <c r="I33" s="100">
        <f>INDEX(低圧内訳!I:I,ROW(A29)*19-1)</f>
        <v>0</v>
      </c>
      <c r="L33" s="368"/>
    </row>
    <row r="34" spans="1:12" s="62" customFormat="1" ht="24" customHeight="1" x14ac:dyDescent="0.4">
      <c r="A34" s="66">
        <v>30</v>
      </c>
      <c r="B34" s="68" t="str">
        <f>別紙1!C34</f>
        <v>亀泉地下ポンプ場</v>
      </c>
      <c r="C34" s="110">
        <f>別紙1!F34</f>
        <v>6</v>
      </c>
      <c r="D34" s="112">
        <f>INDEX(低圧内訳!C:C,ROW(A30)*19-13)</f>
        <v>0</v>
      </c>
      <c r="E34" s="115">
        <f>INDEX(低圧内訳!F:F,ROW(A30)*19-13)</f>
        <v>0</v>
      </c>
      <c r="F34" s="112">
        <f>INDEX(低圧内訳!F:F,ROW(A30)*19-7)</f>
        <v>0</v>
      </c>
      <c r="G34" s="112">
        <f>INDEX(低圧内訳!F:F,ROW(A30)*19-4)</f>
        <v>0</v>
      </c>
      <c r="H34" s="100">
        <f>INDEX(低圧内訳!H:H,ROW(A30)*19-1)</f>
        <v>0</v>
      </c>
      <c r="I34" s="100">
        <f>INDEX(低圧内訳!I:I,ROW(A30)*19-1)</f>
        <v>0</v>
      </c>
      <c r="L34" s="368"/>
    </row>
    <row r="35" spans="1:12" s="62" customFormat="1" ht="24" customHeight="1" x14ac:dyDescent="0.4">
      <c r="A35" s="66">
        <v>31</v>
      </c>
      <c r="B35" s="68" t="str">
        <f>別紙1!C35</f>
        <v>駒形地下ポンプ場</v>
      </c>
      <c r="C35" s="110">
        <f>別紙1!F35</f>
        <v>2</v>
      </c>
      <c r="D35" s="112">
        <f>INDEX(低圧内訳!C:C,ROW(A31)*19-13)</f>
        <v>0</v>
      </c>
      <c r="E35" s="115">
        <f>INDEX(低圧内訳!F:F,ROW(A31)*19-13)</f>
        <v>0</v>
      </c>
      <c r="F35" s="112">
        <f>INDEX(低圧内訳!F:F,ROW(A31)*19-7)</f>
        <v>0</v>
      </c>
      <c r="G35" s="112">
        <f>INDEX(低圧内訳!F:F,ROW(A31)*19-4)</f>
        <v>0</v>
      </c>
      <c r="H35" s="100">
        <f>INDEX(低圧内訳!H:H,ROW(A31)*19-1)</f>
        <v>0</v>
      </c>
      <c r="I35" s="100">
        <f>INDEX(低圧内訳!I:I,ROW(A31)*19-1)</f>
        <v>0</v>
      </c>
      <c r="L35" s="368"/>
    </row>
    <row r="36" spans="1:12" s="62" customFormat="1" ht="24" customHeight="1" x14ac:dyDescent="0.4">
      <c r="A36" s="63">
        <v>32</v>
      </c>
      <c r="B36" s="68" t="str">
        <f>別紙1!C36</f>
        <v>元総社第一地下ポンプ場</v>
      </c>
      <c r="C36" s="110">
        <f>別紙1!F36</f>
        <v>4</v>
      </c>
      <c r="D36" s="112">
        <f>INDEX(低圧内訳!C:C,ROW(A32)*19-13)</f>
        <v>0</v>
      </c>
      <c r="E36" s="115">
        <f>INDEX(低圧内訳!F:F,ROW(A32)*19-13)</f>
        <v>0</v>
      </c>
      <c r="F36" s="112">
        <f>INDEX(低圧内訳!F:F,ROW(A32)*19-7)</f>
        <v>0</v>
      </c>
      <c r="G36" s="112">
        <f>INDEX(低圧内訳!F:F,ROW(A32)*19-4)</f>
        <v>0</v>
      </c>
      <c r="H36" s="100">
        <f>INDEX(低圧内訳!H:H,ROW(A32)*19-1)</f>
        <v>0</v>
      </c>
      <c r="I36" s="100">
        <f>INDEX(低圧内訳!I:I,ROW(A32)*19-1)</f>
        <v>0</v>
      </c>
      <c r="L36" s="368"/>
    </row>
    <row r="37" spans="1:12" s="62" customFormat="1" ht="24" customHeight="1" x14ac:dyDescent="0.4">
      <c r="A37" s="66">
        <v>33</v>
      </c>
      <c r="B37" s="68" t="str">
        <f>別紙1!C37</f>
        <v>元総社第ニ地下ポンプ場</v>
      </c>
      <c r="C37" s="110">
        <f>別紙1!F37</f>
        <v>1</v>
      </c>
      <c r="D37" s="112">
        <f>INDEX(低圧内訳!C:C,ROW(A33)*19-13)</f>
        <v>0</v>
      </c>
      <c r="E37" s="115">
        <f>INDEX(低圧内訳!F:F,ROW(A33)*19-13)</f>
        <v>0</v>
      </c>
      <c r="F37" s="112">
        <f>INDEX(低圧内訳!F:F,ROW(A33)*19-7)</f>
        <v>0</v>
      </c>
      <c r="G37" s="112">
        <f>INDEX(低圧内訳!F:F,ROW(A33)*19-4)</f>
        <v>0</v>
      </c>
      <c r="H37" s="100">
        <f>INDEX(低圧内訳!H:H,ROW(A33)*19-1)</f>
        <v>0</v>
      </c>
      <c r="I37" s="100">
        <f>INDEX(低圧内訳!I:I,ROW(A33)*19-1)</f>
        <v>0</v>
      </c>
      <c r="L37" s="368"/>
    </row>
    <row r="38" spans="1:12" s="62" customFormat="1" ht="24" customHeight="1" x14ac:dyDescent="0.4">
      <c r="A38" s="66">
        <v>34</v>
      </c>
      <c r="B38" s="68" t="str">
        <f>別紙1!C38</f>
        <v>元総社第三地下ポンプ場</v>
      </c>
      <c r="C38" s="110">
        <f>別紙1!F38</f>
        <v>6</v>
      </c>
      <c r="D38" s="112">
        <f>INDEX(低圧内訳!C:C,ROW(A34)*19-13)</f>
        <v>0</v>
      </c>
      <c r="E38" s="115">
        <f>INDEX(低圧内訳!F:F,ROW(A34)*19-13)</f>
        <v>0</v>
      </c>
      <c r="F38" s="112">
        <f>INDEX(低圧内訳!F:F,ROW(A34)*19-7)</f>
        <v>0</v>
      </c>
      <c r="G38" s="112">
        <f>INDEX(低圧内訳!F:F,ROW(A34)*19-4)</f>
        <v>0</v>
      </c>
      <c r="H38" s="100">
        <f>INDEX(低圧内訳!H:H,ROW(A34)*19-1)</f>
        <v>0</v>
      </c>
      <c r="I38" s="100">
        <f>INDEX(低圧内訳!I:I,ROW(A34)*19-1)</f>
        <v>0</v>
      </c>
      <c r="L38" s="368"/>
    </row>
    <row r="39" spans="1:12" s="62" customFormat="1" ht="24" customHeight="1" x14ac:dyDescent="0.4">
      <c r="A39" s="66">
        <v>35</v>
      </c>
      <c r="B39" s="68" t="str">
        <f>別紙1!C39</f>
        <v>元総社第四地下ポンプ場</v>
      </c>
      <c r="C39" s="110">
        <f>別紙1!F39</f>
        <v>6</v>
      </c>
      <c r="D39" s="112">
        <f>INDEX(低圧内訳!C:C,ROW(A35)*19-13)</f>
        <v>0</v>
      </c>
      <c r="E39" s="115">
        <f>INDEX(低圧内訳!F:F,ROW(A35)*19-13)</f>
        <v>0</v>
      </c>
      <c r="F39" s="112">
        <f>INDEX(低圧内訳!F:F,ROW(A35)*19-7)</f>
        <v>0</v>
      </c>
      <c r="G39" s="112">
        <f>INDEX(低圧内訳!F:F,ROW(A35)*19-4)</f>
        <v>0</v>
      </c>
      <c r="H39" s="100">
        <f>INDEX(低圧内訳!H:H,ROW(A35)*19-1)</f>
        <v>0</v>
      </c>
      <c r="I39" s="100">
        <f>INDEX(低圧内訳!I:I,ROW(A35)*19-1)</f>
        <v>0</v>
      </c>
      <c r="L39" s="368"/>
    </row>
    <row r="40" spans="1:12" s="62" customFormat="1" ht="24" customHeight="1" x14ac:dyDescent="0.4">
      <c r="A40" s="66">
        <v>36</v>
      </c>
      <c r="B40" s="68" t="str">
        <f>別紙1!C40</f>
        <v>原之郷第五地下ポンプ場</v>
      </c>
      <c r="C40" s="110">
        <f>別紙1!F40</f>
        <v>9</v>
      </c>
      <c r="D40" s="112">
        <f>INDEX(低圧内訳!C:C,ROW(A36)*19-13)</f>
        <v>0</v>
      </c>
      <c r="E40" s="115">
        <f>INDEX(低圧内訳!F:F,ROW(A36)*19-13)</f>
        <v>0</v>
      </c>
      <c r="F40" s="112">
        <f>INDEX(低圧内訳!F:F,ROW(A36)*19-7)</f>
        <v>0</v>
      </c>
      <c r="G40" s="112">
        <f>INDEX(低圧内訳!F:F,ROW(A36)*19-4)</f>
        <v>0</v>
      </c>
      <c r="H40" s="100">
        <f>INDEX(低圧内訳!H:H,ROW(A36)*19-1)</f>
        <v>0</v>
      </c>
      <c r="I40" s="100">
        <f>INDEX(低圧内訳!I:I,ROW(A36)*19-1)</f>
        <v>0</v>
      </c>
      <c r="L40" s="368"/>
    </row>
    <row r="41" spans="1:12" s="62" customFormat="1" ht="24" customHeight="1" x14ac:dyDescent="0.4">
      <c r="A41" s="63">
        <v>37</v>
      </c>
      <c r="B41" s="68" t="str">
        <f>別紙1!C41</f>
        <v>五代地下ポンプ場</v>
      </c>
      <c r="C41" s="110">
        <f>別紙1!F41</f>
        <v>4</v>
      </c>
      <c r="D41" s="112">
        <f>INDEX(低圧内訳!C:C,ROW(A37)*19-13)</f>
        <v>0</v>
      </c>
      <c r="E41" s="115">
        <f>INDEX(低圧内訳!F:F,ROW(A37)*19-13)</f>
        <v>0</v>
      </c>
      <c r="F41" s="112">
        <f>INDEX(低圧内訳!F:F,ROW(A37)*19-7)</f>
        <v>0</v>
      </c>
      <c r="G41" s="112">
        <f>INDEX(低圧内訳!F:F,ROW(A37)*19-4)</f>
        <v>0</v>
      </c>
      <c r="H41" s="100">
        <f>INDEX(低圧内訳!H:H,ROW(A37)*19-1)</f>
        <v>0</v>
      </c>
      <c r="I41" s="100">
        <f>INDEX(低圧内訳!I:I,ROW(A37)*19-1)</f>
        <v>0</v>
      </c>
      <c r="L41" s="368"/>
    </row>
    <row r="42" spans="1:12" s="62" customFormat="1" ht="24" customHeight="1" x14ac:dyDescent="0.4">
      <c r="A42" s="66">
        <v>38</v>
      </c>
      <c r="B42" s="68" t="str">
        <f>別紙1!C42</f>
        <v>五代第２地下ポンプ場</v>
      </c>
      <c r="C42" s="110">
        <f>別紙1!F42</f>
        <v>2</v>
      </c>
      <c r="D42" s="112">
        <f>INDEX(低圧内訳!C:C,ROW(A38)*19-13)</f>
        <v>0</v>
      </c>
      <c r="E42" s="115">
        <f>INDEX(低圧内訳!F:F,ROW(A38)*19-13)</f>
        <v>0</v>
      </c>
      <c r="F42" s="112">
        <f>INDEX(低圧内訳!F:F,ROW(A38)*19-7)</f>
        <v>0</v>
      </c>
      <c r="G42" s="112">
        <f>INDEX(低圧内訳!F:F,ROW(A38)*19-4)</f>
        <v>0</v>
      </c>
      <c r="H42" s="100">
        <f>INDEX(低圧内訳!H:H,ROW(A38)*19-1)</f>
        <v>0</v>
      </c>
      <c r="I42" s="100">
        <f>INDEX(低圧内訳!I:I,ROW(A38)*19-1)</f>
        <v>0</v>
      </c>
      <c r="L42" s="368"/>
    </row>
    <row r="43" spans="1:12" s="62" customFormat="1" ht="24" customHeight="1" x14ac:dyDescent="0.4">
      <c r="A43" s="66">
        <v>39</v>
      </c>
      <c r="B43" s="68" t="str">
        <f>別紙1!C43</f>
        <v>紅雲ポンプ場</v>
      </c>
      <c r="C43" s="110">
        <f>別紙1!F43</f>
        <v>19</v>
      </c>
      <c r="D43" s="112">
        <f>INDEX(低圧内訳!C:C,ROW(A39)*19-13)</f>
        <v>0</v>
      </c>
      <c r="E43" s="115">
        <f>INDEX(低圧内訳!F:F,ROW(A39)*19-13)</f>
        <v>0</v>
      </c>
      <c r="F43" s="112">
        <f>INDEX(低圧内訳!F:F,ROW(A39)*19-7)</f>
        <v>0</v>
      </c>
      <c r="G43" s="112">
        <f>INDEX(低圧内訳!F:F,ROW(A39)*19-4)</f>
        <v>0</v>
      </c>
      <c r="H43" s="100">
        <f>INDEX(低圧内訳!H:H,ROW(A39)*19-1)</f>
        <v>0</v>
      </c>
      <c r="I43" s="100">
        <f>INDEX(低圧内訳!I:I,ROW(A39)*19-1)</f>
        <v>0</v>
      </c>
      <c r="L43" s="368"/>
    </row>
    <row r="44" spans="1:12" s="62" customFormat="1" ht="24" customHeight="1" x14ac:dyDescent="0.4">
      <c r="A44" s="66">
        <v>40</v>
      </c>
      <c r="B44" s="68" t="str">
        <f>別紙1!C44</f>
        <v>時沢第ニ地下ポンプ場</v>
      </c>
      <c r="C44" s="110">
        <f>別紙1!F44</f>
        <v>6</v>
      </c>
      <c r="D44" s="112">
        <f>INDEX(低圧内訳!C:C,ROW(A40)*19-13)</f>
        <v>0</v>
      </c>
      <c r="E44" s="115">
        <f>INDEX(低圧内訳!F:F,ROW(A40)*19-13)</f>
        <v>0</v>
      </c>
      <c r="F44" s="112">
        <f>INDEX(低圧内訳!F:F,ROW(A40)*19-7)</f>
        <v>0</v>
      </c>
      <c r="G44" s="112">
        <f>INDEX(低圧内訳!F:F,ROW(A40)*19-4)</f>
        <v>0</v>
      </c>
      <c r="H44" s="100">
        <f>INDEX(低圧内訳!H:H,ROW(A40)*19-1)</f>
        <v>0</v>
      </c>
      <c r="I44" s="100">
        <f>INDEX(低圧内訳!I:I,ROW(A40)*19-1)</f>
        <v>0</v>
      </c>
      <c r="L44" s="368"/>
    </row>
    <row r="45" spans="1:12" s="62" customFormat="1" ht="24" customHeight="1" x14ac:dyDescent="0.4">
      <c r="A45" s="63">
        <v>41</v>
      </c>
      <c r="B45" s="293" t="str">
        <f>別紙1!C45</f>
        <v>時沢第三地下ポンプ場</v>
      </c>
      <c r="C45" s="294">
        <f>別紙1!F45</f>
        <v>4</v>
      </c>
      <c r="D45" s="113">
        <f>INDEX(低圧内訳!C:C,ROW(A41)*19-13)</f>
        <v>0</v>
      </c>
      <c r="E45" s="116">
        <f>INDEX(低圧内訳!F:F,ROW(A41)*19-13)</f>
        <v>0</v>
      </c>
      <c r="F45" s="113">
        <f>INDEX(低圧内訳!F:F,ROW(A41)*19-7)</f>
        <v>0</v>
      </c>
      <c r="G45" s="113">
        <f>INDEX(低圧内訳!F:F,ROW(A41)*19-4)</f>
        <v>0</v>
      </c>
      <c r="H45" s="103">
        <f>INDEX(低圧内訳!H:H,ROW(A41)*19-1)</f>
        <v>0</v>
      </c>
      <c r="I45" s="103">
        <f>INDEX(低圧内訳!I:I,ROW(A41)*19-1)</f>
        <v>0</v>
      </c>
      <c r="L45" s="368"/>
    </row>
    <row r="46" spans="1:12" s="62" customFormat="1" ht="24" customHeight="1" x14ac:dyDescent="0.4">
      <c r="A46" s="63">
        <v>42</v>
      </c>
      <c r="B46" s="68" t="str">
        <f>別紙1!C46</f>
        <v>時沢第四地下ポンプ場</v>
      </c>
      <c r="C46" s="110">
        <f>別紙1!F46</f>
        <v>2</v>
      </c>
      <c r="D46" s="112">
        <f>INDEX(低圧内訳!C:C,ROW(A42)*19-13)</f>
        <v>0</v>
      </c>
      <c r="E46" s="115">
        <f>INDEX(低圧内訳!F:F,ROW(A42)*19-13)</f>
        <v>0</v>
      </c>
      <c r="F46" s="112">
        <f>INDEX(低圧内訳!F:F,ROW(A42)*19-7)</f>
        <v>0</v>
      </c>
      <c r="G46" s="112">
        <f>INDEX(低圧内訳!F:F,ROW(A42)*19-4)</f>
        <v>0</v>
      </c>
      <c r="H46" s="100">
        <f>INDEX(低圧内訳!H:H,ROW(A42)*19-1)</f>
        <v>0</v>
      </c>
      <c r="I46" s="100">
        <f>INDEX(低圧内訳!I:I,ROW(A42)*19-1)</f>
        <v>0</v>
      </c>
      <c r="L46" s="368"/>
    </row>
    <row r="47" spans="1:12" s="62" customFormat="1" ht="24" customHeight="1" x14ac:dyDescent="0.4">
      <c r="A47" s="66">
        <v>43</v>
      </c>
      <c r="B47" s="68" t="str">
        <f>別紙1!C47</f>
        <v>時沢第五地下ポンプ場</v>
      </c>
      <c r="C47" s="110">
        <f>別紙1!F47</f>
        <v>4</v>
      </c>
      <c r="D47" s="112">
        <f>INDEX(低圧内訳!C:C,ROW(A43)*19-13)</f>
        <v>0</v>
      </c>
      <c r="E47" s="115">
        <f>INDEX(低圧内訳!F:F,ROW(A43)*19-13)</f>
        <v>0</v>
      </c>
      <c r="F47" s="112">
        <f>INDEX(低圧内訳!F:F,ROW(A43)*19-7)</f>
        <v>0</v>
      </c>
      <c r="G47" s="112">
        <f>INDEX(低圧内訳!F:F,ROW(A43)*19-4)</f>
        <v>0</v>
      </c>
      <c r="H47" s="100">
        <f>INDEX(低圧内訳!H:H,ROW(A43)*19-1)</f>
        <v>0</v>
      </c>
      <c r="I47" s="100">
        <f>INDEX(低圧内訳!I:I,ROW(A43)*19-1)</f>
        <v>0</v>
      </c>
      <c r="L47" s="368"/>
    </row>
    <row r="48" spans="1:12" s="62" customFormat="1" ht="24" customHeight="1" x14ac:dyDescent="0.4">
      <c r="A48" s="66">
        <v>44</v>
      </c>
      <c r="B48" s="68" t="str">
        <f>別紙1!C48</f>
        <v>時沢第６ポンプ場</v>
      </c>
      <c r="C48" s="110">
        <f>別紙1!F48</f>
        <v>4</v>
      </c>
      <c r="D48" s="112">
        <f>INDEX(低圧内訳!C:C,ROW(A44)*19-13)</f>
        <v>0</v>
      </c>
      <c r="E48" s="115">
        <f>INDEX(低圧内訳!F:F,ROW(A44)*19-13)</f>
        <v>0</v>
      </c>
      <c r="F48" s="112">
        <f>INDEX(低圧内訳!F:F,ROW(A44)*19-7)</f>
        <v>0</v>
      </c>
      <c r="G48" s="112">
        <f>INDEX(低圧内訳!F:F,ROW(A44)*19-4)</f>
        <v>0</v>
      </c>
      <c r="H48" s="100">
        <f>INDEX(低圧内訳!H:H,ROW(A44)*19-1)</f>
        <v>0</v>
      </c>
      <c r="I48" s="100">
        <f>INDEX(低圧内訳!I:I,ROW(A44)*19-1)</f>
        <v>0</v>
      </c>
      <c r="L48" s="368"/>
    </row>
    <row r="49" spans="1:12" s="62" customFormat="1" ht="24" customHeight="1" x14ac:dyDescent="0.4">
      <c r="A49" s="66">
        <v>45</v>
      </c>
      <c r="B49" s="68" t="str">
        <f>別紙1!C49</f>
        <v>時沢第７ポンプ場</v>
      </c>
      <c r="C49" s="110">
        <f>別紙1!F49</f>
        <v>4</v>
      </c>
      <c r="D49" s="112">
        <f>INDEX(低圧内訳!C:C,ROW(A45)*19-13)</f>
        <v>0</v>
      </c>
      <c r="E49" s="115">
        <f>INDEX(低圧内訳!F:F,ROW(A45)*19-13)</f>
        <v>0</v>
      </c>
      <c r="F49" s="112">
        <f>INDEX(低圧内訳!F:F,ROW(A45)*19-7)</f>
        <v>0</v>
      </c>
      <c r="G49" s="112">
        <f>INDEX(低圧内訳!F:F,ROW(A45)*19-4)</f>
        <v>0</v>
      </c>
      <c r="H49" s="100">
        <f>INDEX(低圧内訳!H:H,ROW(A45)*19-1)</f>
        <v>0</v>
      </c>
      <c r="I49" s="100">
        <f>INDEX(低圧内訳!I:I,ROW(A45)*19-1)</f>
        <v>0</v>
      </c>
      <c r="L49" s="368"/>
    </row>
    <row r="50" spans="1:12" s="62" customFormat="1" ht="24" customHeight="1" x14ac:dyDescent="0.4">
      <c r="A50" s="66">
        <v>46</v>
      </c>
      <c r="B50" s="68" t="str">
        <f>別紙1!C50</f>
        <v>小屋原地下ポンプ場</v>
      </c>
      <c r="C50" s="110">
        <f>別紙1!F50</f>
        <v>4</v>
      </c>
      <c r="D50" s="112">
        <f>INDEX(低圧内訳!C:C,ROW(A46)*19-13)</f>
        <v>0</v>
      </c>
      <c r="E50" s="115">
        <f>INDEX(低圧内訳!F:F,ROW(A46)*19-13)</f>
        <v>0</v>
      </c>
      <c r="F50" s="112">
        <f>INDEX(低圧内訳!F:F,ROW(A46)*19-7)</f>
        <v>0</v>
      </c>
      <c r="G50" s="112">
        <f>INDEX(低圧内訳!F:F,ROW(A46)*19-4)</f>
        <v>0</v>
      </c>
      <c r="H50" s="100">
        <f>INDEX(低圧内訳!H:H,ROW(A46)*19-1)</f>
        <v>0</v>
      </c>
      <c r="I50" s="100">
        <f>INDEX(低圧内訳!I:I,ROW(A46)*19-1)</f>
        <v>0</v>
      </c>
      <c r="L50" s="368"/>
    </row>
    <row r="51" spans="1:12" s="62" customFormat="1" ht="24" customHeight="1" x14ac:dyDescent="0.4">
      <c r="A51" s="63">
        <v>47</v>
      </c>
      <c r="B51" s="68" t="str">
        <f>別紙1!C51</f>
        <v>小相木地下ポンプ場</v>
      </c>
      <c r="C51" s="110">
        <f>別紙1!F51</f>
        <v>1</v>
      </c>
      <c r="D51" s="112">
        <f>INDEX(低圧内訳!C:C,ROW(A47)*19-13)</f>
        <v>0</v>
      </c>
      <c r="E51" s="115">
        <f>INDEX(低圧内訳!F:F,ROW(A47)*19-13)</f>
        <v>0</v>
      </c>
      <c r="F51" s="112">
        <f>INDEX(低圧内訳!F:F,ROW(A47)*19-7)</f>
        <v>0</v>
      </c>
      <c r="G51" s="112">
        <f>INDEX(低圧内訳!F:F,ROW(A47)*19-4)</f>
        <v>0</v>
      </c>
      <c r="H51" s="100">
        <f>INDEX(低圧内訳!H:H,ROW(A47)*19-1)</f>
        <v>0</v>
      </c>
      <c r="I51" s="100">
        <f>INDEX(低圧内訳!I:I,ROW(A47)*19-1)</f>
        <v>0</v>
      </c>
      <c r="L51" s="368"/>
    </row>
    <row r="52" spans="1:12" s="62" customFormat="1" ht="24" customHeight="1" x14ac:dyDescent="0.4">
      <c r="A52" s="63">
        <v>48</v>
      </c>
      <c r="B52" s="68" t="str">
        <f>別紙1!C52</f>
        <v>小島田地下ポンプ場</v>
      </c>
      <c r="C52" s="110">
        <f>別紙1!F52</f>
        <v>4</v>
      </c>
      <c r="D52" s="112">
        <f>INDEX(低圧内訳!C:C,ROW(A48)*19-13)</f>
        <v>0</v>
      </c>
      <c r="E52" s="115">
        <f>INDEX(低圧内訳!F:F,ROW(A48)*19-13)</f>
        <v>0</v>
      </c>
      <c r="F52" s="112">
        <f>INDEX(低圧内訳!F:F,ROW(A48)*19-7)</f>
        <v>0</v>
      </c>
      <c r="G52" s="112">
        <f>INDEX(低圧内訳!F:F,ROW(A48)*19-4)</f>
        <v>0</v>
      </c>
      <c r="H52" s="100">
        <f>INDEX(低圧内訳!H:H,ROW(A48)*19-1)</f>
        <v>0</v>
      </c>
      <c r="I52" s="100">
        <f>INDEX(低圧内訳!I:I,ROW(A48)*19-1)</f>
        <v>0</v>
      </c>
      <c r="L52" s="368"/>
    </row>
    <row r="53" spans="1:12" s="62" customFormat="1" ht="24" customHeight="1" x14ac:dyDescent="0.4">
      <c r="A53" s="66">
        <v>49</v>
      </c>
      <c r="B53" s="68" t="str">
        <f>別紙1!C53</f>
        <v>小暮地下ポンプ場</v>
      </c>
      <c r="C53" s="110">
        <f>別紙1!F53</f>
        <v>6</v>
      </c>
      <c r="D53" s="112">
        <f>INDEX(低圧内訳!C:C,ROW(A49)*19-13)</f>
        <v>0</v>
      </c>
      <c r="E53" s="115">
        <f>INDEX(低圧内訳!F:F,ROW(A49)*19-13)</f>
        <v>0</v>
      </c>
      <c r="F53" s="112">
        <f>INDEX(低圧内訳!F:F,ROW(A49)*19-7)</f>
        <v>0</v>
      </c>
      <c r="G53" s="112">
        <f>INDEX(低圧内訳!F:F,ROW(A49)*19-4)</f>
        <v>0</v>
      </c>
      <c r="H53" s="100">
        <f>INDEX(低圧内訳!H:H,ROW(A49)*19-1)</f>
        <v>0</v>
      </c>
      <c r="I53" s="100">
        <f>INDEX(低圧内訳!I:I,ROW(A49)*19-1)</f>
        <v>0</v>
      </c>
      <c r="L53" s="368"/>
    </row>
    <row r="54" spans="1:12" s="62" customFormat="1" ht="24" customHeight="1" x14ac:dyDescent="0.4">
      <c r="A54" s="66">
        <v>50</v>
      </c>
      <c r="B54" s="68" t="str">
        <f>別紙1!C54</f>
        <v>小暮第二地下ポンプ場</v>
      </c>
      <c r="C54" s="110">
        <f>別紙1!F54</f>
        <v>1</v>
      </c>
      <c r="D54" s="112">
        <f>INDEX(低圧内訳!C:C,ROW(A50)*19-13)</f>
        <v>0</v>
      </c>
      <c r="E54" s="115">
        <f>INDEX(低圧内訳!F:F,ROW(A50)*19-13)</f>
        <v>0</v>
      </c>
      <c r="F54" s="112">
        <f>INDEX(低圧内訳!F:F,ROW(A50)*19-7)</f>
        <v>0</v>
      </c>
      <c r="G54" s="112">
        <f>INDEX(低圧内訳!F:F,ROW(A50)*19-4)</f>
        <v>0</v>
      </c>
      <c r="H54" s="100">
        <f>INDEX(低圧内訳!H:H,ROW(A50)*19-1)</f>
        <v>0</v>
      </c>
      <c r="I54" s="100">
        <f>INDEX(低圧内訳!I:I,ROW(A50)*19-1)</f>
        <v>0</v>
      </c>
      <c r="L54" s="368"/>
    </row>
    <row r="55" spans="1:12" s="62" customFormat="1" ht="24" customHeight="1" x14ac:dyDescent="0.4">
      <c r="A55" s="63">
        <v>51</v>
      </c>
      <c r="B55" s="68" t="str">
        <f>別紙1!C55</f>
        <v>青梨子第一地下ポンプ場</v>
      </c>
      <c r="C55" s="110">
        <f>別紙1!F55</f>
        <v>6</v>
      </c>
      <c r="D55" s="112">
        <f>INDEX(低圧内訳!C:C,ROW(A51)*19-13)</f>
        <v>0</v>
      </c>
      <c r="E55" s="115">
        <f>INDEX(低圧内訳!F:F,ROW(A51)*19-13)</f>
        <v>0</v>
      </c>
      <c r="F55" s="112">
        <f>INDEX(低圧内訳!F:F,ROW(A51)*19-7)</f>
        <v>0</v>
      </c>
      <c r="G55" s="112">
        <f>INDEX(低圧内訳!F:F,ROW(A51)*19-4)</f>
        <v>0</v>
      </c>
      <c r="H55" s="100">
        <f>INDEX(低圧内訳!H:H,ROW(A51)*19-1)</f>
        <v>0</v>
      </c>
      <c r="I55" s="100">
        <f>INDEX(低圧内訳!I:I,ROW(A51)*19-1)</f>
        <v>0</v>
      </c>
      <c r="L55" s="368"/>
    </row>
    <row r="56" spans="1:12" s="62" customFormat="1" ht="24" customHeight="1" x14ac:dyDescent="0.4">
      <c r="A56" s="66">
        <v>52</v>
      </c>
      <c r="B56" s="68" t="str">
        <f>別紙1!C56</f>
        <v>赤城山大洞処理場</v>
      </c>
      <c r="C56" s="110">
        <f>別紙1!F56</f>
        <v>40</v>
      </c>
      <c r="D56" s="112">
        <f>INDEX(低圧内訳!C:C,ROW(A52)*19-13)</f>
        <v>0</v>
      </c>
      <c r="E56" s="115">
        <f>INDEX(低圧内訳!F:F,ROW(A52)*19-13)</f>
        <v>0</v>
      </c>
      <c r="F56" s="112">
        <f>INDEX(低圧内訳!F:F,ROW(A52)*19-7)</f>
        <v>0</v>
      </c>
      <c r="G56" s="112">
        <f>INDEX(低圧内訳!F:F,ROW(A52)*19-4)</f>
        <v>0</v>
      </c>
      <c r="H56" s="100">
        <f>INDEX(低圧内訳!H:H,ROW(A52)*19-1)</f>
        <v>0</v>
      </c>
      <c r="I56" s="100">
        <f>INDEX(低圧内訳!I:I,ROW(A52)*19-1)</f>
        <v>0</v>
      </c>
      <c r="L56" s="368"/>
    </row>
    <row r="57" spans="1:12" s="62" customFormat="1" ht="24" customHeight="1" x14ac:dyDescent="0.4">
      <c r="A57" s="66">
        <v>53</v>
      </c>
      <c r="B57" s="68" t="str">
        <f>別紙1!C57</f>
        <v>泉沢地下ポンプ場</v>
      </c>
      <c r="C57" s="110">
        <f>別紙1!F57</f>
        <v>9</v>
      </c>
      <c r="D57" s="112">
        <f>INDEX(低圧内訳!C:C,ROW(A53)*19-13)</f>
        <v>0</v>
      </c>
      <c r="E57" s="115">
        <f>INDEX(低圧内訳!F:F,ROW(A53)*19-13)</f>
        <v>0</v>
      </c>
      <c r="F57" s="112">
        <f>INDEX(低圧内訳!F:F,ROW(A53)*19-7)</f>
        <v>0</v>
      </c>
      <c r="G57" s="112">
        <f>INDEX(低圧内訳!F:F,ROW(A53)*19-4)</f>
        <v>0</v>
      </c>
      <c r="H57" s="100">
        <f>INDEX(低圧内訳!H:H,ROW(A53)*19-1)</f>
        <v>0</v>
      </c>
      <c r="I57" s="100">
        <f>INDEX(低圧内訳!I:I,ROW(A53)*19-1)</f>
        <v>0</v>
      </c>
      <c r="L57" s="368"/>
    </row>
    <row r="58" spans="1:12" s="62" customFormat="1" ht="24" customHeight="1" x14ac:dyDescent="0.4">
      <c r="A58" s="63">
        <v>54</v>
      </c>
      <c r="B58" s="68" t="str">
        <f>別紙1!C58</f>
        <v>総社植野第二地下ポンプ場</v>
      </c>
      <c r="C58" s="110">
        <f>別紙1!F58</f>
        <v>4</v>
      </c>
      <c r="D58" s="112">
        <f>INDEX(低圧内訳!C:C,ROW(A54)*19-13)</f>
        <v>0</v>
      </c>
      <c r="E58" s="115">
        <f>INDEX(低圧内訳!F:F,ROW(A54)*19-13)</f>
        <v>0</v>
      </c>
      <c r="F58" s="112">
        <f>INDEX(低圧内訳!F:F,ROW(A54)*19-7)</f>
        <v>0</v>
      </c>
      <c r="G58" s="112">
        <f>INDEX(低圧内訳!F:F,ROW(A54)*19-4)</f>
        <v>0</v>
      </c>
      <c r="H58" s="100">
        <f>INDEX(低圧内訳!H:H,ROW(A54)*19-1)</f>
        <v>0</v>
      </c>
      <c r="I58" s="100">
        <f>INDEX(低圧内訳!I:I,ROW(A54)*19-1)</f>
        <v>0</v>
      </c>
      <c r="L58" s="368"/>
    </row>
    <row r="59" spans="1:12" s="62" customFormat="1" ht="24" customHeight="1" x14ac:dyDescent="0.4">
      <c r="A59" s="66">
        <v>55</v>
      </c>
      <c r="B59" s="68" t="str">
        <f>別紙1!C59</f>
        <v>総社町植野第三地下ポンプ場</v>
      </c>
      <c r="C59" s="110">
        <f>別紙1!F59</f>
        <v>9</v>
      </c>
      <c r="D59" s="112">
        <f>INDEX(低圧内訳!C:C,ROW(A55)*19-13)</f>
        <v>0</v>
      </c>
      <c r="E59" s="115">
        <f>INDEX(低圧内訳!F:F,ROW(A55)*19-13)</f>
        <v>0</v>
      </c>
      <c r="F59" s="112">
        <f>INDEX(低圧内訳!F:F,ROW(A55)*19-7)</f>
        <v>0</v>
      </c>
      <c r="G59" s="112">
        <f>INDEX(低圧内訳!F:F,ROW(A55)*19-4)</f>
        <v>0</v>
      </c>
      <c r="H59" s="100">
        <f>INDEX(低圧内訳!H:H,ROW(A55)*19-1)</f>
        <v>0</v>
      </c>
      <c r="I59" s="100">
        <f>INDEX(低圧内訳!I:I,ROW(A55)*19-1)</f>
        <v>0</v>
      </c>
      <c r="L59" s="368"/>
    </row>
    <row r="60" spans="1:12" s="62" customFormat="1" ht="24" customHeight="1" x14ac:dyDescent="0.4">
      <c r="A60" s="66">
        <v>56</v>
      </c>
      <c r="B60" s="68" t="str">
        <f>別紙1!C60</f>
        <v>総社町総社第四地下ポンプ場</v>
      </c>
      <c r="C60" s="110">
        <f>別紙1!F60</f>
        <v>4</v>
      </c>
      <c r="D60" s="112">
        <f>INDEX(低圧内訳!C:C,ROW(A56)*19-13)</f>
        <v>0</v>
      </c>
      <c r="E60" s="115">
        <f>INDEX(低圧内訳!F:F,ROW(A56)*19-13)</f>
        <v>0</v>
      </c>
      <c r="F60" s="112">
        <f>INDEX(低圧内訳!F:F,ROW(A56)*19-7)</f>
        <v>0</v>
      </c>
      <c r="G60" s="112">
        <f>INDEX(低圧内訳!F:F,ROW(A56)*19-4)</f>
        <v>0</v>
      </c>
      <c r="H60" s="100">
        <f>INDEX(低圧内訳!H:H,ROW(A56)*19-1)</f>
        <v>0</v>
      </c>
      <c r="I60" s="100">
        <f>INDEX(低圧内訳!I:I,ROW(A56)*19-1)</f>
        <v>0</v>
      </c>
      <c r="L60" s="368"/>
    </row>
    <row r="61" spans="1:12" s="62" customFormat="1" ht="24" customHeight="1" x14ac:dyDescent="0.4">
      <c r="A61" s="63">
        <v>57</v>
      </c>
      <c r="B61" s="68" t="str">
        <f>別紙1!C61</f>
        <v>総社町総社第五地下ポンプ場</v>
      </c>
      <c r="C61" s="110">
        <f>別紙1!F61</f>
        <v>4</v>
      </c>
      <c r="D61" s="112">
        <f>INDEX(低圧内訳!C:C,ROW(A57)*19-13)</f>
        <v>0</v>
      </c>
      <c r="E61" s="115">
        <f>INDEX(低圧内訳!F:F,ROW(A57)*19-13)</f>
        <v>0</v>
      </c>
      <c r="F61" s="112">
        <f>INDEX(低圧内訳!F:F,ROW(A57)*19-7)</f>
        <v>0</v>
      </c>
      <c r="G61" s="112">
        <f>INDEX(低圧内訳!F:F,ROW(A57)*19-4)</f>
        <v>0</v>
      </c>
      <c r="H61" s="100">
        <f>INDEX(低圧内訳!H:H,ROW(A57)*19-1)</f>
        <v>0</v>
      </c>
      <c r="I61" s="100">
        <f>INDEX(低圧内訳!I:I,ROW(A57)*19-1)</f>
        <v>0</v>
      </c>
      <c r="L61" s="368"/>
    </row>
    <row r="62" spans="1:12" s="62" customFormat="1" ht="24" customHeight="1" x14ac:dyDescent="0.4">
      <c r="A62" s="66">
        <v>58</v>
      </c>
      <c r="B62" s="68" t="str">
        <f>別紙1!C62</f>
        <v>大胡地下ポンプ場</v>
      </c>
      <c r="C62" s="110">
        <f>別紙1!F62</f>
        <v>13</v>
      </c>
      <c r="D62" s="112">
        <f>INDEX(低圧内訳!C:C,ROW(A58)*19-13)</f>
        <v>0</v>
      </c>
      <c r="E62" s="115">
        <f>INDEX(低圧内訳!F:F,ROW(A58)*19-13)</f>
        <v>0</v>
      </c>
      <c r="F62" s="112">
        <f>INDEX(低圧内訳!F:F,ROW(A58)*19-7)</f>
        <v>0</v>
      </c>
      <c r="G62" s="112">
        <f>INDEX(低圧内訳!F:F,ROW(A58)*19-4)</f>
        <v>0</v>
      </c>
      <c r="H62" s="100">
        <f>INDEX(低圧内訳!H:H,ROW(A58)*19-1)</f>
        <v>0</v>
      </c>
      <c r="I62" s="100">
        <f>INDEX(低圧内訳!I:I,ROW(A58)*19-1)</f>
        <v>0</v>
      </c>
      <c r="L62" s="368"/>
    </row>
    <row r="63" spans="1:12" s="62" customFormat="1" ht="24" customHeight="1" x14ac:dyDescent="0.4">
      <c r="A63" s="66">
        <v>59</v>
      </c>
      <c r="B63" s="68" t="str">
        <f>別紙1!C63</f>
        <v>大手ポンプ場</v>
      </c>
      <c r="C63" s="110">
        <f>別紙1!F63</f>
        <v>31</v>
      </c>
      <c r="D63" s="112">
        <f>INDEX(低圧内訳!C:C,ROW(A59)*19-13)</f>
        <v>0</v>
      </c>
      <c r="E63" s="115">
        <f>INDEX(低圧内訳!F:F,ROW(A59)*19-13)</f>
        <v>0</v>
      </c>
      <c r="F63" s="112">
        <f>INDEX(低圧内訳!F:F,ROW(A59)*19-7)</f>
        <v>0</v>
      </c>
      <c r="G63" s="112">
        <f>INDEX(低圧内訳!F:F,ROW(A59)*19-4)</f>
        <v>0</v>
      </c>
      <c r="H63" s="100">
        <f>INDEX(低圧内訳!H:H,ROW(A59)*19-1)</f>
        <v>0</v>
      </c>
      <c r="I63" s="100">
        <f>INDEX(低圧内訳!I:I,ROW(A59)*19-1)</f>
        <v>0</v>
      </c>
      <c r="L63" s="368"/>
    </row>
    <row r="64" spans="1:12" s="62" customFormat="1" ht="24" customHeight="1" x14ac:dyDescent="0.4">
      <c r="A64" s="63">
        <v>60</v>
      </c>
      <c r="B64" s="68" t="str">
        <f>別紙1!C64</f>
        <v>大手第二地下ポンプ場</v>
      </c>
      <c r="C64" s="110">
        <f>別紙1!F64</f>
        <v>9</v>
      </c>
      <c r="D64" s="112">
        <f>INDEX(低圧内訳!C:C,ROW(A60)*19-13)</f>
        <v>0</v>
      </c>
      <c r="E64" s="115">
        <f>INDEX(低圧内訳!F:F,ROW(A60)*19-13)</f>
        <v>0</v>
      </c>
      <c r="F64" s="112">
        <f>INDEX(低圧内訳!F:F,ROW(A60)*19-7)</f>
        <v>0</v>
      </c>
      <c r="G64" s="112">
        <f>INDEX(低圧内訳!F:F,ROW(A60)*19-4)</f>
        <v>0</v>
      </c>
      <c r="H64" s="100">
        <f>INDEX(低圧内訳!H:H,ROW(A60)*19-1)</f>
        <v>0</v>
      </c>
      <c r="I64" s="100">
        <f>INDEX(低圧内訳!I:I,ROW(A60)*19-1)</f>
        <v>0</v>
      </c>
      <c r="L64" s="368"/>
    </row>
    <row r="65" spans="1:12" s="62" customFormat="1" ht="24" customHeight="1" x14ac:dyDescent="0.4">
      <c r="A65" s="66">
        <v>61</v>
      </c>
      <c r="B65" s="68" t="str">
        <f>別紙1!C65</f>
        <v>鳥羽第ニ地下ポンプ場</v>
      </c>
      <c r="C65" s="110">
        <f>別紙1!F65</f>
        <v>4</v>
      </c>
      <c r="D65" s="112">
        <f>INDEX(低圧内訳!C:C,ROW(A61)*19-13)</f>
        <v>0</v>
      </c>
      <c r="E65" s="115">
        <f>INDEX(低圧内訳!F:F,ROW(A61)*19-13)</f>
        <v>0</v>
      </c>
      <c r="F65" s="112">
        <f>INDEX(低圧内訳!F:F,ROW(A61)*19-7)</f>
        <v>0</v>
      </c>
      <c r="G65" s="112">
        <f>INDEX(低圧内訳!F:F,ROW(A61)*19-4)</f>
        <v>0</v>
      </c>
      <c r="H65" s="100">
        <f>INDEX(低圧内訳!H:H,ROW(A61)*19-1)</f>
        <v>0</v>
      </c>
      <c r="I65" s="100">
        <f>INDEX(低圧内訳!I:I,ROW(A61)*19-1)</f>
        <v>0</v>
      </c>
      <c r="L65" s="368"/>
    </row>
    <row r="66" spans="1:12" s="62" customFormat="1" ht="24" customHeight="1" x14ac:dyDescent="0.4">
      <c r="A66" s="66">
        <v>62</v>
      </c>
      <c r="B66" s="68" t="str">
        <f>別紙1!C66</f>
        <v>田口地下ポンプ場</v>
      </c>
      <c r="C66" s="110">
        <f>別紙1!F66</f>
        <v>6</v>
      </c>
      <c r="D66" s="112">
        <f>INDEX(低圧内訳!C:C,ROW(A62)*19-13)</f>
        <v>0</v>
      </c>
      <c r="E66" s="115">
        <f>INDEX(低圧内訳!F:F,ROW(A62)*19-13)</f>
        <v>0</v>
      </c>
      <c r="F66" s="112">
        <f>INDEX(低圧内訳!F:F,ROW(A62)*19-7)</f>
        <v>0</v>
      </c>
      <c r="G66" s="112">
        <f>INDEX(低圧内訳!F:F,ROW(A62)*19-4)</f>
        <v>0</v>
      </c>
      <c r="H66" s="100">
        <f>INDEX(低圧内訳!H:H,ROW(A62)*19-1)</f>
        <v>0</v>
      </c>
      <c r="I66" s="100">
        <f>INDEX(低圧内訳!I:I,ROW(A62)*19-1)</f>
        <v>0</v>
      </c>
      <c r="L66" s="368"/>
    </row>
    <row r="67" spans="1:12" s="62" customFormat="1" ht="24" customHeight="1" x14ac:dyDescent="0.4">
      <c r="A67" s="63">
        <v>63</v>
      </c>
      <c r="B67" s="68" t="str">
        <f>別紙1!C67</f>
        <v>東善第一地下ポンプ場</v>
      </c>
      <c r="C67" s="110">
        <f>別紙1!F67</f>
        <v>6</v>
      </c>
      <c r="D67" s="112">
        <f>INDEX(低圧内訳!C:C,ROW(A63)*19-13)</f>
        <v>0</v>
      </c>
      <c r="E67" s="115">
        <f>INDEX(低圧内訳!F:F,ROW(A63)*19-13)</f>
        <v>0</v>
      </c>
      <c r="F67" s="112">
        <f>INDEX(低圧内訳!F:F,ROW(A63)*19-7)</f>
        <v>0</v>
      </c>
      <c r="G67" s="112">
        <f>INDEX(低圧内訳!F:F,ROW(A63)*19-4)</f>
        <v>0</v>
      </c>
      <c r="H67" s="100">
        <f>INDEX(低圧内訳!H:H,ROW(A63)*19-1)</f>
        <v>0</v>
      </c>
      <c r="I67" s="100">
        <f>INDEX(低圧内訳!I:I,ROW(A63)*19-1)</f>
        <v>0</v>
      </c>
      <c r="L67" s="368"/>
    </row>
    <row r="68" spans="1:12" s="62" customFormat="1" ht="24" customHeight="1" x14ac:dyDescent="0.4">
      <c r="A68" s="66">
        <v>64</v>
      </c>
      <c r="B68" s="68" t="str">
        <f>別紙1!C68</f>
        <v>東善第ニ地下ポンプ場</v>
      </c>
      <c r="C68" s="110">
        <f>別紙1!F68</f>
        <v>6</v>
      </c>
      <c r="D68" s="112">
        <f>INDEX(低圧内訳!C:C,ROW(A64)*19-13)</f>
        <v>0</v>
      </c>
      <c r="E68" s="115">
        <f>INDEX(低圧内訳!F:F,ROW(A64)*19-13)</f>
        <v>0</v>
      </c>
      <c r="F68" s="112">
        <f>INDEX(低圧内訳!F:F,ROW(A64)*19-7)</f>
        <v>0</v>
      </c>
      <c r="G68" s="112">
        <f>INDEX(低圧内訳!F:F,ROW(A64)*19-4)</f>
        <v>0</v>
      </c>
      <c r="H68" s="100">
        <f>INDEX(低圧内訳!H:H,ROW(A64)*19-1)</f>
        <v>0</v>
      </c>
      <c r="I68" s="100">
        <f>INDEX(低圧内訳!I:I,ROW(A64)*19-1)</f>
        <v>0</v>
      </c>
      <c r="L68" s="368"/>
    </row>
    <row r="69" spans="1:12" s="62" customFormat="1" ht="24" customHeight="1" x14ac:dyDescent="0.4">
      <c r="A69" s="66">
        <v>65</v>
      </c>
      <c r="B69" s="68" t="str">
        <f>別紙1!C69</f>
        <v>日輪寺地下ポンプ場</v>
      </c>
      <c r="C69" s="110">
        <f>別紙1!F69</f>
        <v>6</v>
      </c>
      <c r="D69" s="112">
        <f>INDEX(低圧内訳!C:C,ROW(A65)*19-13)</f>
        <v>0</v>
      </c>
      <c r="E69" s="115">
        <f>INDEX(低圧内訳!F:F,ROW(A65)*19-13)</f>
        <v>0</v>
      </c>
      <c r="F69" s="112">
        <f>INDEX(低圧内訳!F:F,ROW(A65)*19-7)</f>
        <v>0</v>
      </c>
      <c r="G69" s="112">
        <f>INDEX(低圧内訳!F:F,ROW(A65)*19-4)</f>
        <v>0</v>
      </c>
      <c r="H69" s="100">
        <f>INDEX(低圧内訳!H:H,ROW(A65)*19-1)</f>
        <v>0</v>
      </c>
      <c r="I69" s="100">
        <f>INDEX(低圧内訳!I:I,ROW(A65)*19-1)</f>
        <v>0</v>
      </c>
      <c r="L69" s="368"/>
    </row>
    <row r="70" spans="1:12" s="62" customFormat="1" ht="24" customHeight="1" x14ac:dyDescent="0.4">
      <c r="A70" s="63">
        <v>66</v>
      </c>
      <c r="B70" s="68" t="str">
        <f>別紙1!C70</f>
        <v>樋越第２地下ポンプ場</v>
      </c>
      <c r="C70" s="110">
        <f>別紙1!F70</f>
        <v>6</v>
      </c>
      <c r="D70" s="112">
        <f>INDEX(低圧内訳!C:C,ROW(A66)*19-13)</f>
        <v>0</v>
      </c>
      <c r="E70" s="115">
        <f>INDEX(低圧内訳!F:F,ROW(A66)*19-13)</f>
        <v>0</v>
      </c>
      <c r="F70" s="112">
        <f>INDEX(低圧内訳!F:F,ROW(A66)*19-7)</f>
        <v>0</v>
      </c>
      <c r="G70" s="112">
        <f>INDEX(低圧内訳!F:F,ROW(A66)*19-4)</f>
        <v>0</v>
      </c>
      <c r="H70" s="100">
        <f>INDEX(低圧内訳!H:H,ROW(A66)*19-1)</f>
        <v>0</v>
      </c>
      <c r="I70" s="100">
        <f>INDEX(低圧内訳!I:I,ROW(A66)*19-1)</f>
        <v>0</v>
      </c>
      <c r="L70" s="368"/>
    </row>
    <row r="71" spans="1:12" s="62" customFormat="1" ht="24" customHeight="1" x14ac:dyDescent="0.4">
      <c r="A71" s="66">
        <v>67</v>
      </c>
      <c r="B71" s="68" t="str">
        <f>別紙1!C71</f>
        <v>鼻毛石第二地下ポンプ場</v>
      </c>
      <c r="C71" s="110">
        <f>別紙1!F71</f>
        <v>4</v>
      </c>
      <c r="D71" s="112">
        <f>INDEX(低圧内訳!C:C,ROW(A67)*19-13)</f>
        <v>0</v>
      </c>
      <c r="E71" s="115">
        <f>INDEX(低圧内訳!F:F,ROW(A67)*19-13)</f>
        <v>0</v>
      </c>
      <c r="F71" s="112">
        <f>INDEX(低圧内訳!F:F,ROW(A67)*19-7)</f>
        <v>0</v>
      </c>
      <c r="G71" s="112">
        <f>INDEX(低圧内訳!F:F,ROW(A67)*19-4)</f>
        <v>0</v>
      </c>
      <c r="H71" s="100">
        <f>INDEX(低圧内訳!H:H,ROW(A67)*19-1)</f>
        <v>0</v>
      </c>
      <c r="I71" s="100">
        <f>INDEX(低圧内訳!I:I,ROW(A67)*19-1)</f>
        <v>0</v>
      </c>
      <c r="L71" s="368"/>
    </row>
    <row r="72" spans="1:12" s="62" customFormat="1" ht="24" customHeight="1" x14ac:dyDescent="0.4">
      <c r="A72" s="66">
        <v>68</v>
      </c>
      <c r="B72" s="68" t="str">
        <f>別紙1!C72</f>
        <v>富田地下ポンプ場</v>
      </c>
      <c r="C72" s="110">
        <f>別紙1!F72</f>
        <v>4</v>
      </c>
      <c r="D72" s="112">
        <f>INDEX(低圧内訳!C:C,ROW(A68)*19-13)</f>
        <v>0</v>
      </c>
      <c r="E72" s="115">
        <f>INDEX(低圧内訳!F:F,ROW(A68)*19-13)</f>
        <v>0</v>
      </c>
      <c r="F72" s="112">
        <f>INDEX(低圧内訳!F:F,ROW(A68)*19-7)</f>
        <v>0</v>
      </c>
      <c r="G72" s="112">
        <f>INDEX(低圧内訳!F:F,ROW(A68)*19-4)</f>
        <v>0</v>
      </c>
      <c r="H72" s="100">
        <f>INDEX(低圧内訳!H:H,ROW(A68)*19-1)</f>
        <v>0</v>
      </c>
      <c r="I72" s="100">
        <f>INDEX(低圧内訳!I:I,ROW(A68)*19-1)</f>
        <v>0</v>
      </c>
      <c r="L72" s="368"/>
    </row>
    <row r="73" spans="1:12" s="62" customFormat="1" ht="24" customHeight="1" x14ac:dyDescent="0.4">
      <c r="A73" s="63">
        <v>69</v>
      </c>
      <c r="B73" s="68" t="str">
        <f>別紙1!C73</f>
        <v>堀越地下ポンプ場</v>
      </c>
      <c r="C73" s="110">
        <f>別紙1!F73</f>
        <v>6</v>
      </c>
      <c r="D73" s="112">
        <f>INDEX(低圧内訳!C:C,ROW(A69)*19-13)</f>
        <v>0</v>
      </c>
      <c r="E73" s="115">
        <f>INDEX(低圧内訳!F:F,ROW(A69)*19-13)</f>
        <v>0</v>
      </c>
      <c r="F73" s="112">
        <f>INDEX(低圧内訳!F:F,ROW(A69)*19-7)</f>
        <v>0</v>
      </c>
      <c r="G73" s="112">
        <f>INDEX(低圧内訳!F:F,ROW(A69)*19-4)</f>
        <v>0</v>
      </c>
      <c r="H73" s="100">
        <f>INDEX(低圧内訳!H:H,ROW(A69)*19-1)</f>
        <v>0</v>
      </c>
      <c r="I73" s="100">
        <f>INDEX(低圧内訳!I:I,ROW(A69)*19-1)</f>
        <v>0</v>
      </c>
      <c r="L73" s="368"/>
    </row>
    <row r="74" spans="1:12" s="62" customFormat="1" ht="24" customHeight="1" x14ac:dyDescent="0.4">
      <c r="A74" s="66">
        <v>70</v>
      </c>
      <c r="B74" s="68" t="str">
        <f>別紙1!C74</f>
        <v>茂木第二地下ポンプ場</v>
      </c>
      <c r="C74" s="110">
        <f>別紙1!F74</f>
        <v>4</v>
      </c>
      <c r="D74" s="112">
        <f>INDEX(低圧内訳!C:C,ROW(A70)*19-13)</f>
        <v>0</v>
      </c>
      <c r="E74" s="115">
        <f>INDEX(低圧内訳!F:F,ROW(A70)*19-13)</f>
        <v>0</v>
      </c>
      <c r="F74" s="112">
        <f>INDEX(低圧内訳!F:F,ROW(A70)*19-7)</f>
        <v>0</v>
      </c>
      <c r="G74" s="112">
        <f>INDEX(低圧内訳!F:F,ROW(A70)*19-4)</f>
        <v>0</v>
      </c>
      <c r="H74" s="100">
        <f>INDEX(低圧内訳!H:H,ROW(A70)*19-1)</f>
        <v>0</v>
      </c>
      <c r="I74" s="100">
        <f>INDEX(低圧内訳!I:I,ROW(A70)*19-1)</f>
        <v>0</v>
      </c>
      <c r="L74" s="368"/>
    </row>
    <row r="75" spans="1:12" s="62" customFormat="1" ht="24" customHeight="1" x14ac:dyDescent="0.4">
      <c r="A75" s="66">
        <v>71</v>
      </c>
      <c r="B75" s="68" t="str">
        <f>別紙1!C75</f>
        <v>笂井地下ポンプ場</v>
      </c>
      <c r="C75" s="110">
        <f>別紙1!F75</f>
        <v>4</v>
      </c>
      <c r="D75" s="112">
        <f>INDEX(低圧内訳!C:C,ROW(A71)*19-13)</f>
        <v>0</v>
      </c>
      <c r="E75" s="115">
        <f>INDEX(低圧内訳!F:F,ROW(A71)*19-13)</f>
        <v>0</v>
      </c>
      <c r="F75" s="112">
        <f>INDEX(低圧内訳!F:F,ROW(A71)*19-7)</f>
        <v>0</v>
      </c>
      <c r="G75" s="112">
        <f>INDEX(低圧内訳!F:F,ROW(A71)*19-4)</f>
        <v>0</v>
      </c>
      <c r="H75" s="100">
        <f>INDEX(低圧内訳!H:H,ROW(A71)*19-1)</f>
        <v>0</v>
      </c>
      <c r="I75" s="100">
        <f>INDEX(低圧内訳!I:I,ROW(A71)*19-1)</f>
        <v>0</v>
      </c>
      <c r="L75" s="368"/>
    </row>
    <row r="76" spans="1:12" s="62" customFormat="1" ht="24" customHeight="1" x14ac:dyDescent="0.4">
      <c r="A76" s="63">
        <v>72</v>
      </c>
      <c r="B76" s="68" t="str">
        <f>別紙1!C76</f>
        <v>駒形汚水中継ポンプ場</v>
      </c>
      <c r="C76" s="110">
        <f>別紙1!F76</f>
        <v>38</v>
      </c>
      <c r="D76" s="112">
        <f>INDEX(低圧内訳!C:C,ROW(A72)*19-13)</f>
        <v>0</v>
      </c>
      <c r="E76" s="115">
        <f>INDEX(低圧内訳!F:F,ROW(A72)*19-13)</f>
        <v>0</v>
      </c>
      <c r="F76" s="112">
        <f>INDEX(低圧内訳!F:F,ROW(A72)*19-7)</f>
        <v>0</v>
      </c>
      <c r="G76" s="112">
        <f>INDEX(低圧内訳!F:F,ROW(A72)*19-4)</f>
        <v>0</v>
      </c>
      <c r="H76" s="100">
        <f>INDEX(低圧内訳!H:H,ROW(A72)*19-1)</f>
        <v>0</v>
      </c>
      <c r="I76" s="100">
        <f>INDEX(低圧内訳!I:I,ROW(A72)*19-1)</f>
        <v>0</v>
      </c>
      <c r="L76" s="368"/>
    </row>
    <row r="77" spans="1:12" s="62" customFormat="1" ht="24" customHeight="1" x14ac:dyDescent="0.4">
      <c r="A77" s="66">
        <v>73</v>
      </c>
      <c r="B77" s="68" t="str">
        <f>別紙1!C77</f>
        <v>河原浜 地下ポンプ場</v>
      </c>
      <c r="C77" s="110">
        <f>別紙1!F77</f>
        <v>2</v>
      </c>
      <c r="D77" s="112">
        <f>INDEX(低圧内訳!C:C,ROW(A73)*19-13)</f>
        <v>0</v>
      </c>
      <c r="E77" s="115">
        <f>INDEX(低圧内訳!F:F,ROW(A73)*19-13)</f>
        <v>0</v>
      </c>
      <c r="F77" s="112">
        <f>INDEX(低圧内訳!F:F,ROW(A73)*19-7)</f>
        <v>0</v>
      </c>
      <c r="G77" s="112">
        <f>INDEX(低圧内訳!F:F,ROW(A73)*19-4)</f>
        <v>0</v>
      </c>
      <c r="H77" s="100">
        <f>INDEX(低圧内訳!H:H,ROW(A73)*19-1)</f>
        <v>0</v>
      </c>
      <c r="I77" s="100">
        <f>INDEX(低圧内訳!I:I,ROW(A73)*19-1)</f>
        <v>0</v>
      </c>
      <c r="L77" s="368"/>
    </row>
    <row r="78" spans="1:12" s="62" customFormat="1" ht="24" customHeight="1" x14ac:dyDescent="0.4">
      <c r="A78" s="66">
        <v>74</v>
      </c>
      <c r="B78" s="68" t="str">
        <f>別紙1!C78</f>
        <v>原之郷第一地下ポンプ場</v>
      </c>
      <c r="C78" s="110">
        <f>別紙1!F78</f>
        <v>14</v>
      </c>
      <c r="D78" s="112">
        <f>INDEX(低圧内訳!C:C,ROW(A74)*19-13)</f>
        <v>0</v>
      </c>
      <c r="E78" s="115">
        <f>INDEX(低圧内訳!F:F,ROW(A74)*19-13)</f>
        <v>0</v>
      </c>
      <c r="F78" s="112">
        <f>INDEX(低圧内訳!F:F,ROW(A74)*19-7)</f>
        <v>0</v>
      </c>
      <c r="G78" s="112">
        <f>INDEX(低圧内訳!F:F,ROW(A74)*19-4)</f>
        <v>0</v>
      </c>
      <c r="H78" s="100">
        <f>INDEX(低圧内訳!H:H,ROW(A74)*19-1)</f>
        <v>0</v>
      </c>
      <c r="I78" s="100">
        <f>INDEX(低圧内訳!I:I,ROW(A74)*19-1)</f>
        <v>0</v>
      </c>
      <c r="L78" s="368"/>
    </row>
    <row r="79" spans="1:12" s="62" customFormat="1" ht="24" customHeight="1" x14ac:dyDescent="0.4">
      <c r="A79" s="63">
        <v>75</v>
      </c>
      <c r="B79" s="68" t="str">
        <f>別紙1!C79</f>
        <v>原之郷第ニ地下ポンプ場</v>
      </c>
      <c r="C79" s="110">
        <f>別紙1!F79</f>
        <v>6</v>
      </c>
      <c r="D79" s="112">
        <f>INDEX(低圧内訳!C:C,ROW(A75)*19-13)</f>
        <v>0</v>
      </c>
      <c r="E79" s="115">
        <f>INDEX(低圧内訳!F:F,ROW(A75)*19-13)</f>
        <v>0</v>
      </c>
      <c r="F79" s="112">
        <f>INDEX(低圧内訳!F:F,ROW(A75)*19-7)</f>
        <v>0</v>
      </c>
      <c r="G79" s="112">
        <f>INDEX(低圧内訳!F:F,ROW(A75)*19-4)</f>
        <v>0</v>
      </c>
      <c r="H79" s="100">
        <f>INDEX(低圧内訳!H:H,ROW(A75)*19-1)</f>
        <v>0</v>
      </c>
      <c r="I79" s="100">
        <f>INDEX(低圧内訳!I:I,ROW(A75)*19-1)</f>
        <v>0</v>
      </c>
      <c r="L79" s="368"/>
    </row>
    <row r="80" spans="1:12" s="62" customFormat="1" ht="24" customHeight="1" x14ac:dyDescent="0.4">
      <c r="A80" s="66">
        <v>76</v>
      </c>
      <c r="B80" s="68" t="str">
        <f>別紙1!C80</f>
        <v>原之郷第三地下ポンプ場</v>
      </c>
      <c r="C80" s="110">
        <f>別紙1!F80</f>
        <v>6</v>
      </c>
      <c r="D80" s="112">
        <f>INDEX(低圧内訳!C:C,ROW(A76)*19-13)</f>
        <v>0</v>
      </c>
      <c r="E80" s="115">
        <f>INDEX(低圧内訳!F:F,ROW(A76)*19-13)</f>
        <v>0</v>
      </c>
      <c r="F80" s="112">
        <f>INDEX(低圧内訳!F:F,ROW(A76)*19-7)</f>
        <v>0</v>
      </c>
      <c r="G80" s="112">
        <f>INDEX(低圧内訳!F:F,ROW(A76)*19-4)</f>
        <v>0</v>
      </c>
      <c r="H80" s="100">
        <f>INDEX(低圧内訳!H:H,ROW(A76)*19-1)</f>
        <v>0</v>
      </c>
      <c r="I80" s="100">
        <f>INDEX(低圧内訳!I:I,ROW(A76)*19-1)</f>
        <v>0</v>
      </c>
      <c r="L80" s="368"/>
    </row>
    <row r="81" spans="1:12" s="62" customFormat="1" ht="24" customHeight="1" x14ac:dyDescent="0.4">
      <c r="A81" s="66">
        <v>77</v>
      </c>
      <c r="B81" s="68" t="str">
        <f>別紙1!C81</f>
        <v>原之郷第四地下ポンプ場</v>
      </c>
      <c r="C81" s="110">
        <f>別紙1!F81</f>
        <v>6</v>
      </c>
      <c r="D81" s="112">
        <f>INDEX(低圧内訳!C:C,ROW(A77)*19-13)</f>
        <v>0</v>
      </c>
      <c r="E81" s="115">
        <f>INDEX(低圧内訳!F:F,ROW(A77)*19-13)</f>
        <v>0</v>
      </c>
      <c r="F81" s="112">
        <f>INDEX(低圧内訳!F:F,ROW(A77)*19-7)</f>
        <v>0</v>
      </c>
      <c r="G81" s="112">
        <f>INDEX(低圧内訳!F:F,ROW(A77)*19-4)</f>
        <v>0</v>
      </c>
      <c r="H81" s="100">
        <f>INDEX(低圧内訳!H:H,ROW(A77)*19-1)</f>
        <v>0</v>
      </c>
      <c r="I81" s="100">
        <f>INDEX(低圧内訳!I:I,ROW(A77)*19-1)</f>
        <v>0</v>
      </c>
      <c r="L81" s="368"/>
    </row>
    <row r="82" spans="1:12" s="62" customFormat="1" ht="24" customHeight="1" x14ac:dyDescent="0.4">
      <c r="A82" s="63">
        <v>78</v>
      </c>
      <c r="B82" s="68" t="str">
        <f>別紙1!C82</f>
        <v>厚生団地汚水中継ポンプ場</v>
      </c>
      <c r="C82" s="110">
        <f>別紙1!F82</f>
        <v>7</v>
      </c>
      <c r="D82" s="112">
        <f>INDEX(低圧内訳!C:C,ROW(A78)*19-13)</f>
        <v>0</v>
      </c>
      <c r="E82" s="115">
        <f>INDEX(低圧内訳!F:F,ROW(A78)*19-13)</f>
        <v>0</v>
      </c>
      <c r="F82" s="112">
        <f>INDEX(低圧内訳!F:F,ROW(A78)*19-7)</f>
        <v>0</v>
      </c>
      <c r="G82" s="112">
        <f>INDEX(低圧内訳!F:F,ROW(A78)*19-4)</f>
        <v>0</v>
      </c>
      <c r="H82" s="100">
        <f>INDEX(低圧内訳!H:H,ROW(A78)*19-1)</f>
        <v>0</v>
      </c>
      <c r="I82" s="100">
        <f>INDEX(低圧内訳!I:I,ROW(A78)*19-1)</f>
        <v>0</v>
      </c>
      <c r="L82" s="368"/>
    </row>
    <row r="83" spans="1:12" s="62" customFormat="1" ht="24" customHeight="1" x14ac:dyDescent="0.4">
      <c r="A83" s="66">
        <v>79</v>
      </c>
      <c r="B83" s="68" t="str">
        <f>別紙1!C83</f>
        <v>江田地下ポンプ場</v>
      </c>
      <c r="C83" s="110">
        <f>別紙1!F83</f>
        <v>9</v>
      </c>
      <c r="D83" s="112">
        <f>INDEX(低圧内訳!C:C,ROW(A79)*19-13)</f>
        <v>0</v>
      </c>
      <c r="E83" s="115">
        <f>INDEX(低圧内訳!F:F,ROW(A79)*19-13)</f>
        <v>0</v>
      </c>
      <c r="F83" s="112">
        <f>INDEX(低圧内訳!F:F,ROW(A79)*19-7)</f>
        <v>0</v>
      </c>
      <c r="G83" s="112">
        <f>INDEX(低圧内訳!F:F,ROW(A79)*19-4)</f>
        <v>0</v>
      </c>
      <c r="H83" s="100">
        <f>INDEX(低圧内訳!H:H,ROW(A79)*19-1)</f>
        <v>0</v>
      </c>
      <c r="I83" s="100">
        <f>INDEX(低圧内訳!I:I,ROW(A79)*19-1)</f>
        <v>0</v>
      </c>
      <c r="L83" s="368"/>
    </row>
    <row r="84" spans="1:12" s="62" customFormat="1" ht="24" customHeight="1" x14ac:dyDescent="0.4">
      <c r="A84" s="66">
        <v>80</v>
      </c>
      <c r="B84" s="68" t="str">
        <f>別紙1!C84</f>
        <v>高井地下ポンプ場</v>
      </c>
      <c r="C84" s="110">
        <f>別紙1!F84</f>
        <v>3</v>
      </c>
      <c r="D84" s="112">
        <f>INDEX(低圧内訳!C:C,ROW(A80)*19-13)</f>
        <v>0</v>
      </c>
      <c r="E84" s="115">
        <f>INDEX(低圧内訳!F:F,ROW(A80)*19-13)</f>
        <v>0</v>
      </c>
      <c r="F84" s="112">
        <f>INDEX(低圧内訳!F:F,ROW(A80)*19-7)</f>
        <v>0</v>
      </c>
      <c r="G84" s="112">
        <f>INDEX(低圧内訳!F:F,ROW(A80)*19-4)</f>
        <v>0</v>
      </c>
      <c r="H84" s="100">
        <f>INDEX(低圧内訳!H:H,ROW(A80)*19-1)</f>
        <v>0</v>
      </c>
      <c r="I84" s="100">
        <f>INDEX(低圧内訳!I:I,ROW(A80)*19-1)</f>
        <v>0</v>
      </c>
      <c r="L84" s="368"/>
    </row>
    <row r="85" spans="1:12" s="62" customFormat="1" ht="24" customHeight="1" x14ac:dyDescent="0.4">
      <c r="A85" s="63">
        <v>81</v>
      </c>
      <c r="B85" s="68" t="str">
        <f>別紙1!C85</f>
        <v>時沢第一地下ポンプ場</v>
      </c>
      <c r="C85" s="110">
        <f>別紙1!F85</f>
        <v>6</v>
      </c>
      <c r="D85" s="112">
        <f>INDEX(低圧内訳!C:C,ROW(A81)*19-13)</f>
        <v>0</v>
      </c>
      <c r="E85" s="115">
        <f>INDEX(低圧内訳!F:F,ROW(A81)*19-13)</f>
        <v>0</v>
      </c>
      <c r="F85" s="112">
        <f>INDEX(低圧内訳!F:F,ROW(A81)*19-7)</f>
        <v>0</v>
      </c>
      <c r="G85" s="112">
        <f>INDEX(低圧内訳!F:F,ROW(A81)*19-4)</f>
        <v>0</v>
      </c>
      <c r="H85" s="100">
        <f>INDEX(低圧内訳!H:H,ROW(A81)*19-1)</f>
        <v>0</v>
      </c>
      <c r="I85" s="100">
        <f>INDEX(低圧内訳!I:I,ROW(A81)*19-1)</f>
        <v>0</v>
      </c>
      <c r="L85" s="368"/>
    </row>
    <row r="86" spans="1:12" s="62" customFormat="1" ht="24" customHeight="1" x14ac:dyDescent="0.4">
      <c r="A86" s="66">
        <v>82</v>
      </c>
      <c r="B86" s="68" t="str">
        <f>別紙1!C86</f>
        <v>住吉町１丁目雨水吐室地下ポンプ場</v>
      </c>
      <c r="C86" s="110">
        <f>別紙1!F86</f>
        <v>9</v>
      </c>
      <c r="D86" s="112">
        <f>INDEX(低圧内訳!C:C,ROW(A82)*19-13)</f>
        <v>0</v>
      </c>
      <c r="E86" s="115">
        <f>INDEX(低圧内訳!F:F,ROW(A82)*19-13)</f>
        <v>0</v>
      </c>
      <c r="F86" s="112">
        <f>INDEX(低圧内訳!F:F,ROW(A82)*19-7)</f>
        <v>0</v>
      </c>
      <c r="G86" s="112">
        <f>INDEX(低圧内訳!F:F,ROW(A82)*19-4)</f>
        <v>0</v>
      </c>
      <c r="H86" s="100">
        <f>INDEX(低圧内訳!H:H,ROW(A82)*19-1)</f>
        <v>0</v>
      </c>
      <c r="I86" s="100">
        <f>INDEX(低圧内訳!I:I,ROW(A82)*19-1)</f>
        <v>0</v>
      </c>
      <c r="L86" s="368"/>
    </row>
    <row r="87" spans="1:12" s="62" customFormat="1" ht="24" customHeight="1" x14ac:dyDescent="0.4">
      <c r="A87" s="63">
        <v>83</v>
      </c>
      <c r="B87" s="293" t="str">
        <f>別紙1!C87</f>
        <v>上新田地下ポンプ場</v>
      </c>
      <c r="C87" s="294">
        <f>別紙1!F87</f>
        <v>4</v>
      </c>
      <c r="D87" s="113">
        <f>INDEX(低圧内訳!C:C,ROW(A83)*19-13)</f>
        <v>0</v>
      </c>
      <c r="E87" s="116">
        <f>INDEX(低圧内訳!F:F,ROW(A83)*19-13)</f>
        <v>0</v>
      </c>
      <c r="F87" s="113">
        <f>INDEX(低圧内訳!F:F,ROW(A83)*19-7)</f>
        <v>0</v>
      </c>
      <c r="G87" s="113">
        <f>INDEX(低圧内訳!F:F,ROW(A83)*19-4)</f>
        <v>0</v>
      </c>
      <c r="H87" s="103">
        <f>INDEX(低圧内訳!H:H,ROW(A83)*19-1)</f>
        <v>0</v>
      </c>
      <c r="I87" s="103">
        <f>INDEX(低圧内訳!I:I,ROW(A83)*19-1)</f>
        <v>0</v>
      </c>
      <c r="L87" s="368"/>
    </row>
    <row r="88" spans="1:12" s="62" customFormat="1" ht="24" customHeight="1" x14ac:dyDescent="0.4">
      <c r="A88" s="63">
        <v>84</v>
      </c>
      <c r="B88" s="68" t="str">
        <f>別紙1!C88</f>
        <v>上泉地下ポンプ場</v>
      </c>
      <c r="C88" s="110">
        <f>別紙1!F88</f>
        <v>10</v>
      </c>
      <c r="D88" s="112">
        <f>INDEX(低圧内訳!C:C,ROW(A84)*19-13)</f>
        <v>0</v>
      </c>
      <c r="E88" s="115">
        <f>INDEX(低圧内訳!F:F,ROW(A84)*19-13)</f>
        <v>0</v>
      </c>
      <c r="F88" s="112">
        <f>INDEX(低圧内訳!F:F,ROW(A84)*19-7)</f>
        <v>0</v>
      </c>
      <c r="G88" s="112">
        <f>INDEX(低圧内訳!F:F,ROW(A84)*19-4)</f>
        <v>0</v>
      </c>
      <c r="H88" s="100">
        <f>INDEX(低圧内訳!H:H,ROW(A84)*19-1)</f>
        <v>0</v>
      </c>
      <c r="I88" s="100">
        <f>INDEX(低圧内訳!I:I,ROW(A84)*19-1)</f>
        <v>0</v>
      </c>
      <c r="L88" s="368"/>
    </row>
    <row r="89" spans="1:12" s="62" customFormat="1" ht="24" customHeight="1" x14ac:dyDescent="0.4">
      <c r="A89" s="66">
        <v>85</v>
      </c>
      <c r="B89" s="68" t="str">
        <f>別紙1!C89</f>
        <v>青梨子第二地下ポンプ場</v>
      </c>
      <c r="C89" s="110">
        <f>別紙1!F89</f>
        <v>4</v>
      </c>
      <c r="D89" s="112">
        <f>INDEX(低圧内訳!C:C,ROW(A85)*19-13)</f>
        <v>0</v>
      </c>
      <c r="E89" s="115">
        <f>INDEX(低圧内訳!F:F,ROW(A85)*19-13)</f>
        <v>0</v>
      </c>
      <c r="F89" s="112">
        <f>INDEX(低圧内訳!F:F,ROW(A85)*19-7)</f>
        <v>0</v>
      </c>
      <c r="G89" s="112">
        <f>INDEX(低圧内訳!F:F,ROW(A85)*19-4)</f>
        <v>0</v>
      </c>
      <c r="H89" s="100">
        <f>INDEX(低圧内訳!H:H,ROW(A85)*19-1)</f>
        <v>0</v>
      </c>
      <c r="I89" s="100">
        <f>INDEX(低圧内訳!I:I,ROW(A85)*19-1)</f>
        <v>0</v>
      </c>
      <c r="L89" s="368"/>
    </row>
    <row r="90" spans="1:12" s="62" customFormat="1" ht="24" customHeight="1" x14ac:dyDescent="0.4">
      <c r="A90" s="66">
        <v>86</v>
      </c>
      <c r="B90" s="68" t="str">
        <f>別紙1!C90</f>
        <v>石倉地下ポンプ場</v>
      </c>
      <c r="C90" s="110">
        <f>別紙1!F90</f>
        <v>4</v>
      </c>
      <c r="D90" s="112">
        <f>INDEX(低圧内訳!C:C,ROW(A86)*19-13)</f>
        <v>0</v>
      </c>
      <c r="E90" s="115">
        <f>INDEX(低圧内訳!F:F,ROW(A86)*19-13)</f>
        <v>0</v>
      </c>
      <c r="F90" s="112">
        <f>INDEX(低圧内訳!F:F,ROW(A86)*19-7)</f>
        <v>0</v>
      </c>
      <c r="G90" s="112">
        <f>INDEX(低圧内訳!F:F,ROW(A86)*19-4)</f>
        <v>0</v>
      </c>
      <c r="H90" s="100">
        <f>INDEX(低圧内訳!H:H,ROW(A86)*19-1)</f>
        <v>0</v>
      </c>
      <c r="I90" s="100">
        <f>INDEX(低圧内訳!I:I,ROW(A86)*19-1)</f>
        <v>0</v>
      </c>
      <c r="L90" s="368"/>
    </row>
    <row r="91" spans="1:12" s="62" customFormat="1" ht="24" customHeight="1" x14ac:dyDescent="0.4">
      <c r="A91" s="63">
        <v>87</v>
      </c>
      <c r="B91" s="68" t="str">
        <f>別紙1!C91</f>
        <v>赤城山大洞地下ポンプ場</v>
      </c>
      <c r="C91" s="110">
        <f>別紙1!F91</f>
        <v>1</v>
      </c>
      <c r="D91" s="112">
        <f>INDEX(低圧内訳!C:C,ROW(A87)*19-13)</f>
        <v>0</v>
      </c>
      <c r="E91" s="115">
        <f>INDEX(低圧内訳!F:F,ROW(A87)*19-13)</f>
        <v>0</v>
      </c>
      <c r="F91" s="112">
        <f>INDEX(低圧内訳!F:F,ROW(A87)*19-7)</f>
        <v>0</v>
      </c>
      <c r="G91" s="112">
        <f>INDEX(低圧内訳!F:F,ROW(A87)*19-4)</f>
        <v>0</v>
      </c>
      <c r="H91" s="100">
        <f>INDEX(低圧内訳!H:H,ROW(A87)*19-1)</f>
        <v>0</v>
      </c>
      <c r="I91" s="100">
        <f>INDEX(低圧内訳!I:I,ROW(A87)*19-1)</f>
        <v>0</v>
      </c>
      <c r="L91" s="368"/>
    </row>
    <row r="92" spans="1:12" s="62" customFormat="1" ht="24" customHeight="1" x14ac:dyDescent="0.4">
      <c r="A92" s="66">
        <v>88</v>
      </c>
      <c r="B92" s="68" t="str">
        <f>別紙1!C92</f>
        <v>赤城神社汚水中継ポンプ場</v>
      </c>
      <c r="C92" s="110">
        <f>別紙1!F92</f>
        <v>2</v>
      </c>
      <c r="D92" s="112">
        <f>INDEX(低圧内訳!C:C,ROW(A88)*19-13)</f>
        <v>0</v>
      </c>
      <c r="E92" s="115">
        <f>INDEX(低圧内訳!F:F,ROW(A88)*19-13)</f>
        <v>0</v>
      </c>
      <c r="F92" s="112">
        <f>INDEX(低圧内訳!F:F,ROW(A88)*19-7)</f>
        <v>0</v>
      </c>
      <c r="G92" s="112">
        <f>INDEX(低圧内訳!F:F,ROW(A88)*19-4)</f>
        <v>0</v>
      </c>
      <c r="H92" s="100">
        <f>INDEX(低圧内訳!H:H,ROW(A88)*19-1)</f>
        <v>0</v>
      </c>
      <c r="I92" s="100">
        <f>INDEX(低圧内訳!I:I,ROW(A88)*19-1)</f>
        <v>0</v>
      </c>
      <c r="L92" s="368"/>
    </row>
    <row r="93" spans="1:12" s="62" customFormat="1" ht="24" customHeight="1" x14ac:dyDescent="0.4">
      <c r="A93" s="66">
        <v>89</v>
      </c>
      <c r="B93" s="68" t="str">
        <f>別紙1!C93</f>
        <v>総社第一地下ポンプ場</v>
      </c>
      <c r="C93" s="110">
        <f>別紙1!F93</f>
        <v>1</v>
      </c>
      <c r="D93" s="112">
        <f>INDEX(低圧内訳!C:C,ROW(A89)*19-13)</f>
        <v>0</v>
      </c>
      <c r="E93" s="115">
        <f>INDEX(低圧内訳!F:F,ROW(A89)*19-13)</f>
        <v>0</v>
      </c>
      <c r="F93" s="112">
        <f>INDEX(低圧内訳!F:F,ROW(A89)*19-7)</f>
        <v>0</v>
      </c>
      <c r="G93" s="112">
        <f>INDEX(低圧内訳!F:F,ROW(A89)*19-4)</f>
        <v>0</v>
      </c>
      <c r="H93" s="100">
        <f>INDEX(低圧内訳!H:H,ROW(A89)*19-1)</f>
        <v>0</v>
      </c>
      <c r="I93" s="100">
        <f>INDEX(低圧内訳!I:I,ROW(A89)*19-1)</f>
        <v>0</v>
      </c>
      <c r="L93" s="368"/>
    </row>
    <row r="94" spans="1:12" s="62" customFormat="1" ht="24" customHeight="1" x14ac:dyDescent="0.4">
      <c r="A94" s="63">
        <v>90</v>
      </c>
      <c r="B94" s="68" t="str">
        <f>別紙1!C94</f>
        <v>総社第二地下ポンプ場</v>
      </c>
      <c r="C94" s="110">
        <f>別紙1!F94</f>
        <v>2</v>
      </c>
      <c r="D94" s="112">
        <f>INDEX(低圧内訳!C:C,ROW(A90)*19-13)</f>
        <v>0</v>
      </c>
      <c r="E94" s="115">
        <f>INDEX(低圧内訳!F:F,ROW(A90)*19-13)</f>
        <v>0</v>
      </c>
      <c r="F94" s="112">
        <f>INDEX(低圧内訳!F:F,ROW(A90)*19-7)</f>
        <v>0</v>
      </c>
      <c r="G94" s="112">
        <f>INDEX(低圧内訳!F:F,ROW(A90)*19-4)</f>
        <v>0</v>
      </c>
      <c r="H94" s="100">
        <f>INDEX(低圧内訳!H:H,ROW(A90)*19-1)</f>
        <v>0</v>
      </c>
      <c r="I94" s="100">
        <f>INDEX(低圧内訳!I:I,ROW(A90)*19-1)</f>
        <v>0</v>
      </c>
      <c r="L94" s="368"/>
    </row>
    <row r="95" spans="1:12" s="62" customFormat="1" ht="24" customHeight="1" x14ac:dyDescent="0.4">
      <c r="A95" s="66">
        <v>91</v>
      </c>
      <c r="B95" s="68" t="str">
        <f>別紙1!C95</f>
        <v>総社第三地下ポンプ場</v>
      </c>
      <c r="C95" s="110">
        <f>別紙1!F95</f>
        <v>9</v>
      </c>
      <c r="D95" s="112">
        <f>INDEX(低圧内訳!C:C,ROW(A91)*19-13)</f>
        <v>0</v>
      </c>
      <c r="E95" s="115">
        <f>INDEX(低圧内訳!F:F,ROW(A91)*19-13)</f>
        <v>0</v>
      </c>
      <c r="F95" s="112">
        <f>INDEX(低圧内訳!F:F,ROW(A91)*19-7)</f>
        <v>0</v>
      </c>
      <c r="G95" s="112">
        <f>INDEX(低圧内訳!F:F,ROW(A91)*19-4)</f>
        <v>0</v>
      </c>
      <c r="H95" s="100">
        <f>INDEX(低圧内訳!H:H,ROW(A91)*19-1)</f>
        <v>0</v>
      </c>
      <c r="I95" s="100">
        <f>INDEX(低圧内訳!I:I,ROW(A91)*19-1)</f>
        <v>0</v>
      </c>
      <c r="L95" s="368"/>
    </row>
    <row r="96" spans="1:12" s="62" customFormat="1" ht="24" customHeight="1" x14ac:dyDescent="0.4">
      <c r="A96" s="66">
        <v>92</v>
      </c>
      <c r="B96" s="68" t="str">
        <f>別紙1!C96</f>
        <v>総社町桜が丘地下ポンプ場</v>
      </c>
      <c r="C96" s="110">
        <f>別紙1!F96</f>
        <v>11</v>
      </c>
      <c r="D96" s="112">
        <f>INDEX(低圧内訳!C:C,ROW(A92)*19-13)</f>
        <v>0</v>
      </c>
      <c r="E96" s="115">
        <f>INDEX(低圧内訳!F:F,ROW(A92)*19-13)</f>
        <v>0</v>
      </c>
      <c r="F96" s="112">
        <f>INDEX(低圧内訳!F:F,ROW(A92)*19-7)</f>
        <v>0</v>
      </c>
      <c r="G96" s="112">
        <f>INDEX(低圧内訳!F:F,ROW(A92)*19-4)</f>
        <v>0</v>
      </c>
      <c r="H96" s="100">
        <f>INDEX(低圧内訳!H:H,ROW(A92)*19-1)</f>
        <v>0</v>
      </c>
      <c r="I96" s="100">
        <f>INDEX(低圧内訳!I:I,ROW(A92)*19-1)</f>
        <v>0</v>
      </c>
      <c r="L96" s="368"/>
    </row>
    <row r="97" spans="1:12" s="62" customFormat="1" ht="24" customHeight="1" x14ac:dyDescent="0.4">
      <c r="A97" s="63">
        <v>93</v>
      </c>
      <c r="B97" s="68" t="str">
        <f>別紙1!C97</f>
        <v>総社町植野第一地下ポンプ場</v>
      </c>
      <c r="C97" s="110">
        <f>別紙1!F97</f>
        <v>6</v>
      </c>
      <c r="D97" s="112">
        <f>INDEX(低圧内訳!C:C,ROW(A93)*19-13)</f>
        <v>0</v>
      </c>
      <c r="E97" s="115">
        <f>INDEX(低圧内訳!F:F,ROW(A93)*19-13)</f>
        <v>0</v>
      </c>
      <c r="F97" s="112">
        <f>INDEX(低圧内訳!F:F,ROW(A93)*19-7)</f>
        <v>0</v>
      </c>
      <c r="G97" s="112">
        <f>INDEX(低圧内訳!F:F,ROW(A93)*19-4)</f>
        <v>0</v>
      </c>
      <c r="H97" s="100">
        <f>INDEX(低圧内訳!H:H,ROW(A93)*19-1)</f>
        <v>0</v>
      </c>
      <c r="I97" s="100">
        <f>INDEX(低圧内訳!I:I,ROW(A93)*19-1)</f>
        <v>0</v>
      </c>
      <c r="L97" s="368"/>
    </row>
    <row r="98" spans="1:12" s="62" customFormat="1" ht="24" customHeight="1" x14ac:dyDescent="0.4">
      <c r="A98" s="66">
        <v>94</v>
      </c>
      <c r="B98" s="68" t="str">
        <f>別紙1!C98</f>
        <v>総社町総社第一地下ポンプ場</v>
      </c>
      <c r="C98" s="110">
        <f>別紙1!F98</f>
        <v>1</v>
      </c>
      <c r="D98" s="112">
        <f>INDEX(低圧内訳!C:C,ROW(A94)*19-13)</f>
        <v>0</v>
      </c>
      <c r="E98" s="115">
        <f>INDEX(低圧内訳!F:F,ROW(A94)*19-13)</f>
        <v>0</v>
      </c>
      <c r="F98" s="112">
        <f>INDEX(低圧内訳!F:F,ROW(A94)*19-7)</f>
        <v>0</v>
      </c>
      <c r="G98" s="112">
        <f>INDEX(低圧内訳!F:F,ROW(A94)*19-4)</f>
        <v>0</v>
      </c>
      <c r="H98" s="100">
        <f>INDEX(低圧内訳!H:H,ROW(A94)*19-1)</f>
        <v>0</v>
      </c>
      <c r="I98" s="100">
        <f>INDEX(低圧内訳!I:I,ROW(A94)*19-1)</f>
        <v>0</v>
      </c>
      <c r="L98" s="368"/>
    </row>
    <row r="99" spans="1:12" s="62" customFormat="1" ht="24" customHeight="1" x14ac:dyDescent="0.4">
      <c r="A99" s="63">
        <v>95</v>
      </c>
      <c r="B99" s="68" t="str">
        <f>別紙1!C99</f>
        <v>総社町総社第二地下ポンプ場</v>
      </c>
      <c r="C99" s="110">
        <f>別紙1!F99</f>
        <v>4</v>
      </c>
      <c r="D99" s="112">
        <f>INDEX(低圧内訳!C:C,ROW(A95)*19-13)</f>
        <v>0</v>
      </c>
      <c r="E99" s="115">
        <f>INDEX(低圧内訳!F:F,ROW(A95)*19-13)</f>
        <v>0</v>
      </c>
      <c r="F99" s="112">
        <f>INDEX(低圧内訳!F:F,ROW(A95)*19-7)</f>
        <v>0</v>
      </c>
      <c r="G99" s="112">
        <f>INDEX(低圧内訳!F:F,ROW(A95)*19-4)</f>
        <v>0</v>
      </c>
      <c r="H99" s="100">
        <f>INDEX(低圧内訳!H:H,ROW(A95)*19-1)</f>
        <v>0</v>
      </c>
      <c r="I99" s="100">
        <f>INDEX(低圧内訳!I:I,ROW(A95)*19-1)</f>
        <v>0</v>
      </c>
      <c r="L99" s="368"/>
    </row>
    <row r="100" spans="1:12" s="62" customFormat="1" ht="24" customHeight="1" x14ac:dyDescent="0.4">
      <c r="A100" s="66">
        <v>96</v>
      </c>
      <c r="B100" s="68" t="str">
        <f>別紙1!C100</f>
        <v>総社町総社第三地下ポンプ場</v>
      </c>
      <c r="C100" s="110">
        <f>別紙1!F100</f>
        <v>13</v>
      </c>
      <c r="D100" s="112">
        <f>INDEX(低圧内訳!C:C,ROW(A96)*19-13)</f>
        <v>0</v>
      </c>
      <c r="E100" s="115">
        <f>INDEX(低圧内訳!F:F,ROW(A96)*19-13)</f>
        <v>0</v>
      </c>
      <c r="F100" s="112">
        <f>INDEX(低圧内訳!F:F,ROW(A96)*19-7)</f>
        <v>0</v>
      </c>
      <c r="G100" s="112">
        <f>INDEX(低圧内訳!F:F,ROW(A96)*19-4)</f>
        <v>0</v>
      </c>
      <c r="H100" s="100">
        <f>INDEX(低圧内訳!H:H,ROW(A96)*19-1)</f>
        <v>0</v>
      </c>
      <c r="I100" s="100">
        <f>INDEX(低圧内訳!I:I,ROW(A96)*19-1)</f>
        <v>0</v>
      </c>
      <c r="L100" s="368"/>
    </row>
    <row r="101" spans="1:12" s="62" customFormat="1" ht="24" customHeight="1" x14ac:dyDescent="0.4">
      <c r="A101" s="63">
        <v>97</v>
      </c>
      <c r="B101" s="68" t="str">
        <f>別紙1!C101</f>
        <v>大手第一地下ポンプ場</v>
      </c>
      <c r="C101" s="110">
        <f>別紙1!F101</f>
        <v>0.5</v>
      </c>
      <c r="D101" s="112">
        <f>INDEX(低圧内訳!C:C,ROW(A97)*19-13)</f>
        <v>0</v>
      </c>
      <c r="E101" s="115">
        <f>INDEX(低圧内訳!F:F,ROW(A97)*19-13)</f>
        <v>0</v>
      </c>
      <c r="F101" s="112">
        <f>INDEX(低圧内訳!F:F,ROW(A97)*19-7)</f>
        <v>0</v>
      </c>
      <c r="G101" s="112">
        <f>INDEX(低圧内訳!F:F,ROW(A97)*19-4)</f>
        <v>0</v>
      </c>
      <c r="H101" s="100">
        <f>INDEX(低圧内訳!H:H,ROW(A97)*19-1)</f>
        <v>0</v>
      </c>
      <c r="I101" s="100">
        <f>INDEX(低圧内訳!I:I,ROW(A97)*19-1)</f>
        <v>0</v>
      </c>
      <c r="L101" s="368"/>
    </row>
    <row r="102" spans="1:12" s="62" customFormat="1" ht="24" customHeight="1" x14ac:dyDescent="0.4">
      <c r="A102" s="66">
        <v>98</v>
      </c>
      <c r="B102" s="68" t="str">
        <f>別紙1!C102</f>
        <v>大洞汚水中継ポンプ場</v>
      </c>
      <c r="C102" s="110">
        <f>別紙1!F102</f>
        <v>5</v>
      </c>
      <c r="D102" s="112">
        <f>INDEX(低圧内訳!C:C,ROW(A98)*19-13)</f>
        <v>0</v>
      </c>
      <c r="E102" s="115">
        <f>INDEX(低圧内訳!F:F,ROW(A98)*19-13)</f>
        <v>0</v>
      </c>
      <c r="F102" s="112">
        <f>INDEX(低圧内訳!F:F,ROW(A98)*19-7)</f>
        <v>0</v>
      </c>
      <c r="G102" s="112">
        <f>INDEX(低圧内訳!F:F,ROW(A98)*19-4)</f>
        <v>0</v>
      </c>
      <c r="H102" s="100">
        <f>INDEX(低圧内訳!H:H,ROW(A98)*19-1)</f>
        <v>0</v>
      </c>
      <c r="I102" s="100">
        <f>INDEX(低圧内訳!I:I,ROW(A98)*19-1)</f>
        <v>0</v>
      </c>
      <c r="L102" s="368"/>
    </row>
    <row r="103" spans="1:12" s="62" customFormat="1" ht="24" customHeight="1" x14ac:dyDescent="0.4">
      <c r="A103" s="63">
        <v>99</v>
      </c>
      <c r="B103" s="68" t="str">
        <f>別紙1!C103</f>
        <v>朝倉地下ポンプ場</v>
      </c>
      <c r="C103" s="110">
        <f>別紙1!F103</f>
        <v>2</v>
      </c>
      <c r="D103" s="112">
        <f>INDEX(低圧内訳!C:C,ROW(A99)*19-13)</f>
        <v>0</v>
      </c>
      <c r="E103" s="115">
        <f>INDEX(低圧内訳!F:F,ROW(A99)*19-13)</f>
        <v>0</v>
      </c>
      <c r="F103" s="112">
        <f>INDEX(低圧内訳!F:F,ROW(A99)*19-7)</f>
        <v>0</v>
      </c>
      <c r="G103" s="112">
        <f>INDEX(低圧内訳!F:F,ROW(A99)*19-4)</f>
        <v>0</v>
      </c>
      <c r="H103" s="100">
        <f>INDEX(低圧内訳!H:H,ROW(A99)*19-1)</f>
        <v>0</v>
      </c>
      <c r="I103" s="100">
        <f>INDEX(低圧内訳!I:I,ROW(A99)*19-1)</f>
        <v>0</v>
      </c>
      <c r="L103" s="368"/>
    </row>
    <row r="104" spans="1:12" s="62" customFormat="1" ht="24" customHeight="1" x14ac:dyDescent="0.4">
      <c r="A104" s="66">
        <v>100</v>
      </c>
      <c r="B104" s="68" t="str">
        <f>別紙1!C104</f>
        <v>鳥羽第一地下ポンプ場</v>
      </c>
      <c r="C104" s="110">
        <f>別紙1!F104</f>
        <v>2</v>
      </c>
      <c r="D104" s="112">
        <f>INDEX(低圧内訳!C:C,ROW(A100)*19-13)</f>
        <v>0</v>
      </c>
      <c r="E104" s="115">
        <f>INDEX(低圧内訳!F:F,ROW(A100)*19-13)</f>
        <v>0</v>
      </c>
      <c r="F104" s="112">
        <f>INDEX(低圧内訳!F:F,ROW(A100)*19-7)</f>
        <v>0</v>
      </c>
      <c r="G104" s="112">
        <f>INDEX(低圧内訳!F:F,ROW(A100)*19-4)</f>
        <v>0</v>
      </c>
      <c r="H104" s="100">
        <f>INDEX(低圧内訳!H:H,ROW(A100)*19-1)</f>
        <v>0</v>
      </c>
      <c r="I104" s="100">
        <f>INDEX(低圧内訳!I:I,ROW(A100)*19-1)</f>
        <v>0</v>
      </c>
      <c r="L104" s="368"/>
    </row>
    <row r="105" spans="1:12" s="62" customFormat="1" ht="24" customHeight="1" x14ac:dyDescent="0.4">
      <c r="A105" s="63">
        <v>101</v>
      </c>
      <c r="B105" s="68" t="str">
        <f>別紙1!C105</f>
        <v>天川地下ポンプ場</v>
      </c>
      <c r="C105" s="110">
        <f>別紙1!F105</f>
        <v>3</v>
      </c>
      <c r="D105" s="112">
        <f>INDEX(低圧内訳!C:C,ROW(A101)*19-13)</f>
        <v>0</v>
      </c>
      <c r="E105" s="115">
        <f>INDEX(低圧内訳!F:F,ROW(A101)*19-13)</f>
        <v>0</v>
      </c>
      <c r="F105" s="112">
        <f>INDEX(低圧内訳!F:F,ROW(A101)*19-7)</f>
        <v>0</v>
      </c>
      <c r="G105" s="112">
        <f>INDEX(低圧内訳!F:F,ROW(A101)*19-4)</f>
        <v>0</v>
      </c>
      <c r="H105" s="100">
        <f>INDEX(低圧内訳!H:H,ROW(A101)*19-1)</f>
        <v>0</v>
      </c>
      <c r="I105" s="100">
        <f>INDEX(低圧内訳!I:I,ROW(A101)*19-1)</f>
        <v>0</v>
      </c>
      <c r="L105" s="368"/>
    </row>
    <row r="106" spans="1:12" s="62" customFormat="1" ht="24" customHeight="1" x14ac:dyDescent="0.4">
      <c r="A106" s="66">
        <v>102</v>
      </c>
      <c r="B106" s="68" t="str">
        <f>別紙1!C106</f>
        <v>田島地下ポンプ場</v>
      </c>
      <c r="C106" s="110">
        <f>別紙1!F106</f>
        <v>6</v>
      </c>
      <c r="D106" s="112">
        <f>INDEX(低圧内訳!C:C,ROW(A102)*19-13)</f>
        <v>0</v>
      </c>
      <c r="E106" s="115">
        <f>INDEX(低圧内訳!F:F,ROW(A102)*19-13)</f>
        <v>0</v>
      </c>
      <c r="F106" s="112">
        <f>INDEX(低圧内訳!F:F,ROW(A102)*19-7)</f>
        <v>0</v>
      </c>
      <c r="G106" s="112">
        <f>INDEX(低圧内訳!F:F,ROW(A102)*19-4)</f>
        <v>0</v>
      </c>
      <c r="H106" s="100">
        <f>INDEX(低圧内訳!H:H,ROW(A102)*19-1)</f>
        <v>0</v>
      </c>
      <c r="I106" s="100">
        <f>INDEX(低圧内訳!I:I,ROW(A102)*19-1)</f>
        <v>0</v>
      </c>
      <c r="L106" s="368"/>
    </row>
    <row r="107" spans="1:12" s="62" customFormat="1" ht="24" customHeight="1" x14ac:dyDescent="0.4">
      <c r="A107" s="63">
        <v>103</v>
      </c>
      <c r="B107" s="68" t="str">
        <f>別紙1!C107</f>
        <v>樋越地下ポンプ場</v>
      </c>
      <c r="C107" s="110">
        <f>別紙1!F107</f>
        <v>7</v>
      </c>
      <c r="D107" s="112">
        <f>INDEX(低圧内訳!C:C,ROW(A103)*19-13)</f>
        <v>0</v>
      </c>
      <c r="E107" s="115">
        <f>INDEX(低圧内訳!F:F,ROW(A103)*19-13)</f>
        <v>0</v>
      </c>
      <c r="F107" s="112">
        <f>INDEX(低圧内訳!F:F,ROW(A103)*19-7)</f>
        <v>0</v>
      </c>
      <c r="G107" s="112">
        <f>INDEX(低圧内訳!F:F,ROW(A103)*19-4)</f>
        <v>0</v>
      </c>
      <c r="H107" s="100">
        <f>INDEX(低圧内訳!H:H,ROW(A103)*19-1)</f>
        <v>0</v>
      </c>
      <c r="I107" s="100">
        <f>INDEX(低圧内訳!I:I,ROW(A103)*19-1)</f>
        <v>0</v>
      </c>
      <c r="L107" s="368"/>
    </row>
    <row r="108" spans="1:12" s="62" customFormat="1" ht="24" customHeight="1" x14ac:dyDescent="0.4">
      <c r="A108" s="66">
        <v>104</v>
      </c>
      <c r="B108" s="68" t="str">
        <f>別紙1!C108</f>
        <v>鼻毛石第一地下ポンプ場</v>
      </c>
      <c r="C108" s="110">
        <f>別紙1!F108</f>
        <v>4</v>
      </c>
      <c r="D108" s="112">
        <f>INDEX(低圧内訳!C:C,ROW(A104)*19-13)</f>
        <v>0</v>
      </c>
      <c r="E108" s="115">
        <f>INDEX(低圧内訳!F:F,ROW(A104)*19-13)</f>
        <v>0</v>
      </c>
      <c r="F108" s="112">
        <f>INDEX(低圧内訳!F:F,ROW(A104)*19-7)</f>
        <v>0</v>
      </c>
      <c r="G108" s="112">
        <f>INDEX(低圧内訳!F:F,ROW(A104)*19-4)</f>
        <v>0</v>
      </c>
      <c r="H108" s="100">
        <f>INDEX(低圧内訳!H:H,ROW(A104)*19-1)</f>
        <v>0</v>
      </c>
      <c r="I108" s="100">
        <f>INDEX(低圧内訳!I:I,ROW(A104)*19-1)</f>
        <v>0</v>
      </c>
      <c r="L108" s="368"/>
    </row>
    <row r="109" spans="1:12" s="62" customFormat="1" ht="24" customHeight="1" x14ac:dyDescent="0.4">
      <c r="A109" s="63">
        <v>105</v>
      </c>
      <c r="B109" s="68" t="str">
        <f>別紙1!C109</f>
        <v>敷島地下ポンプ場</v>
      </c>
      <c r="C109" s="110">
        <f>別紙1!F109</f>
        <v>2</v>
      </c>
      <c r="D109" s="112">
        <f>INDEX(低圧内訳!C:C,ROW(A105)*19-13)</f>
        <v>0</v>
      </c>
      <c r="E109" s="115">
        <f>INDEX(低圧内訳!F:F,ROW(A105)*19-13)</f>
        <v>0</v>
      </c>
      <c r="F109" s="112">
        <f>INDEX(低圧内訳!F:F,ROW(A105)*19-7)</f>
        <v>0</v>
      </c>
      <c r="G109" s="112">
        <f>INDEX(低圧内訳!F:F,ROW(A105)*19-4)</f>
        <v>0</v>
      </c>
      <c r="H109" s="100">
        <f>INDEX(低圧内訳!H:H,ROW(A105)*19-1)</f>
        <v>0</v>
      </c>
      <c r="I109" s="100">
        <f>INDEX(低圧内訳!I:I,ROW(A105)*19-1)</f>
        <v>0</v>
      </c>
      <c r="L109" s="368"/>
    </row>
    <row r="110" spans="1:12" s="62" customFormat="1" ht="24" customHeight="1" x14ac:dyDescent="0.4">
      <c r="A110" s="66">
        <v>106</v>
      </c>
      <c r="B110" s="68" t="str">
        <f>別紙1!C110</f>
        <v>茂木地下ポンプ場</v>
      </c>
      <c r="C110" s="110">
        <f>別紙1!F110</f>
        <v>6</v>
      </c>
      <c r="D110" s="112">
        <f>INDEX(低圧内訳!C:C,ROW(A106)*19-13)</f>
        <v>0</v>
      </c>
      <c r="E110" s="115">
        <f>INDEX(低圧内訳!F:F,ROW(A106)*19-13)</f>
        <v>0</v>
      </c>
      <c r="F110" s="112">
        <f>INDEX(低圧内訳!F:F,ROW(A106)*19-7)</f>
        <v>0</v>
      </c>
      <c r="G110" s="112">
        <f>INDEX(低圧内訳!F:F,ROW(A106)*19-4)</f>
        <v>0</v>
      </c>
      <c r="H110" s="100">
        <f>INDEX(低圧内訳!H:H,ROW(A106)*19-1)</f>
        <v>0</v>
      </c>
      <c r="I110" s="100">
        <f>INDEX(低圧内訳!I:I,ROW(A106)*19-1)</f>
        <v>0</v>
      </c>
      <c r="L110" s="368"/>
    </row>
    <row r="111" spans="1:12" s="62" customFormat="1" ht="24" customHeight="1" x14ac:dyDescent="0.4">
      <c r="A111" s="63">
        <v>107</v>
      </c>
      <c r="B111" s="68" t="str">
        <f>別紙1!C111</f>
        <v>元総社第五地下</v>
      </c>
      <c r="C111" s="110">
        <f>別紙1!F111</f>
        <v>4</v>
      </c>
      <c r="D111" s="112">
        <f>INDEX(低圧内訳!C:C,ROW(A107)*19-13)</f>
        <v>0</v>
      </c>
      <c r="E111" s="115">
        <f>INDEX(低圧内訳!F:F,ROW(A107)*19-13)</f>
        <v>0</v>
      </c>
      <c r="F111" s="112">
        <f>INDEX(低圧内訳!F:F,ROW(A107)*19-7)</f>
        <v>0</v>
      </c>
      <c r="G111" s="112">
        <f>INDEX(低圧内訳!F:F,ROW(A107)*19-4)</f>
        <v>0</v>
      </c>
      <c r="H111" s="100">
        <f>INDEX(低圧内訳!H:H,ROW(A107)*19-1)</f>
        <v>0</v>
      </c>
      <c r="I111" s="100">
        <f>INDEX(低圧内訳!I:I,ROW(A107)*19-1)</f>
        <v>0</v>
      </c>
      <c r="L111" s="368"/>
    </row>
    <row r="112" spans="1:12" s="62" customFormat="1" ht="24" customHeight="1" x14ac:dyDescent="0.4">
      <c r="A112" s="66">
        <v>108</v>
      </c>
      <c r="B112" s="68" t="str">
        <f>別紙1!C112</f>
        <v>道の駅地下ポンプ場</v>
      </c>
      <c r="C112" s="110">
        <f>別紙1!F112</f>
        <v>9</v>
      </c>
      <c r="D112" s="112">
        <f>INDEX(低圧内訳!C:C,ROW(A108)*19-13)</f>
        <v>0</v>
      </c>
      <c r="E112" s="115">
        <f>INDEX(低圧内訳!F:F,ROW(A108)*19-13)</f>
        <v>0</v>
      </c>
      <c r="F112" s="112">
        <f>INDEX(低圧内訳!F:F,ROW(A108)*19-7)</f>
        <v>0</v>
      </c>
      <c r="G112" s="112">
        <f>INDEX(低圧内訳!F:F,ROW(A108)*19-4)</f>
        <v>0</v>
      </c>
      <c r="H112" s="100">
        <f>INDEX(低圧内訳!H:H,ROW(A108)*19-1)</f>
        <v>0</v>
      </c>
      <c r="I112" s="100">
        <f>INDEX(低圧内訳!I:I,ROW(A108)*19-1)</f>
        <v>0</v>
      </c>
      <c r="L112" s="368"/>
    </row>
    <row r="113" spans="1:12" s="62" customFormat="1" ht="24" customHeight="1" x14ac:dyDescent="0.4">
      <c r="A113" s="63">
        <v>109</v>
      </c>
      <c r="B113" s="68" t="str">
        <f>別紙1!C113</f>
        <v>田口第二地下ポンプ場</v>
      </c>
      <c r="C113" s="110">
        <f>別紙1!F113</f>
        <v>4</v>
      </c>
      <c r="D113" s="112">
        <f>INDEX(低圧内訳!C:C,ROW(A109)*19-13)</f>
        <v>0</v>
      </c>
      <c r="E113" s="115">
        <f>INDEX(低圧内訳!F:F,ROW(A109)*19-13)</f>
        <v>0</v>
      </c>
      <c r="F113" s="112">
        <f>INDEX(低圧内訳!F:F,ROW(A109)*19-7)</f>
        <v>0</v>
      </c>
      <c r="G113" s="112">
        <f>INDEX(低圧内訳!F:F,ROW(A109)*19-4)</f>
        <v>0</v>
      </c>
      <c r="H113" s="100">
        <f>INDEX(低圧内訳!H:H,ROW(A109)*19-1)</f>
        <v>0</v>
      </c>
      <c r="I113" s="100">
        <f>INDEX(低圧内訳!I:I,ROW(A109)*19-1)</f>
        <v>0</v>
      </c>
      <c r="L113" s="368"/>
    </row>
    <row r="114" spans="1:12" s="62" customFormat="1" ht="24" customHeight="1" x14ac:dyDescent="0.4">
      <c r="A114" s="66">
        <v>110</v>
      </c>
      <c r="B114" s="68" t="str">
        <f>別紙1!C114</f>
        <v>荻窪地下ポンプ場</v>
      </c>
      <c r="C114" s="110">
        <f>別紙1!F114</f>
        <v>4</v>
      </c>
      <c r="D114" s="112">
        <f>INDEX(低圧内訳!C:C,ROW(A110)*19-13)</f>
        <v>0</v>
      </c>
      <c r="E114" s="115">
        <f>INDEX(低圧内訳!F:F,ROW(A110)*19-13)</f>
        <v>0</v>
      </c>
      <c r="F114" s="112">
        <f>INDEX(低圧内訳!F:F,ROW(A110)*19-7)</f>
        <v>0</v>
      </c>
      <c r="G114" s="112">
        <f>INDEX(低圧内訳!F:F,ROW(A110)*19-4)</f>
        <v>0</v>
      </c>
      <c r="H114" s="100">
        <f>INDEX(低圧内訳!H:H,ROW(A110)*19-1)</f>
        <v>0</v>
      </c>
      <c r="I114" s="100">
        <f>INDEX(低圧内訳!I:I,ROW(A110)*19-1)</f>
        <v>0</v>
      </c>
      <c r="L114" s="368"/>
    </row>
    <row r="115" spans="1:12" s="62" customFormat="1" ht="24" customHeight="1" x14ac:dyDescent="0.4">
      <c r="A115" s="63">
        <v>111</v>
      </c>
      <c r="B115" s="68" t="str">
        <f>別紙1!C115</f>
        <v>岩神雨水吐室ＮＯ．１４</v>
      </c>
      <c r="C115" s="110">
        <f>別紙1!F115</f>
        <v>1</v>
      </c>
      <c r="D115" s="112">
        <f>INDEX(低圧内訳!C:C,ROW(A111)*19-13)</f>
        <v>0</v>
      </c>
      <c r="E115" s="115">
        <f>INDEX(低圧内訳!F:F,ROW(A111)*19-13)</f>
        <v>0</v>
      </c>
      <c r="F115" s="112">
        <f>INDEX(低圧内訳!F:F,ROW(A111)*19-7)</f>
        <v>0</v>
      </c>
      <c r="G115" s="112">
        <f>INDEX(低圧内訳!F:F,ROW(A111)*19-4)</f>
        <v>0</v>
      </c>
      <c r="H115" s="100">
        <f>INDEX(低圧内訳!H:H,ROW(A111)*19-1)</f>
        <v>0</v>
      </c>
      <c r="I115" s="100">
        <f>INDEX(低圧内訳!I:I,ROW(A111)*19-1)</f>
        <v>0</v>
      </c>
      <c r="L115" s="368"/>
    </row>
    <row r="116" spans="1:12" s="62" customFormat="1" ht="24" customHeight="1" x14ac:dyDescent="0.4">
      <c r="A116" s="66">
        <v>112</v>
      </c>
      <c r="B116" s="68" t="str">
        <f>別紙1!C116</f>
        <v>岩神滞水池</v>
      </c>
      <c r="C116" s="110">
        <f>別紙1!F116</f>
        <v>5</v>
      </c>
      <c r="D116" s="112">
        <f>INDEX(低圧内訳!C:C,ROW(A112)*19-13)</f>
        <v>0</v>
      </c>
      <c r="E116" s="115">
        <f>INDEX(低圧内訳!F:F,ROW(A112)*19-13)</f>
        <v>0</v>
      </c>
      <c r="F116" s="112">
        <f>INDEX(低圧内訳!F:F,ROW(A112)*19-7)</f>
        <v>0</v>
      </c>
      <c r="G116" s="112">
        <f>INDEX(低圧内訳!F:F,ROW(A112)*19-4)</f>
        <v>0</v>
      </c>
      <c r="H116" s="100">
        <f>INDEX(低圧内訳!H:H,ROW(A112)*19-1)</f>
        <v>0</v>
      </c>
      <c r="I116" s="100">
        <f>INDEX(低圧内訳!I:I,ROW(A112)*19-1)</f>
        <v>0</v>
      </c>
      <c r="L116" s="368"/>
    </row>
    <row r="117" spans="1:12" s="62" customFormat="1" ht="24" customHeight="1" x14ac:dyDescent="0.4">
      <c r="A117" s="63">
        <v>113</v>
      </c>
      <c r="B117" s="68" t="str">
        <f>別紙1!C117</f>
        <v>昭和雨水吐室ＮＯ．１２</v>
      </c>
      <c r="C117" s="110">
        <f>別紙1!F117</f>
        <v>0.5</v>
      </c>
      <c r="D117" s="112">
        <f>INDEX(低圧内訳!C:C,ROW(A113)*19-13)</f>
        <v>0</v>
      </c>
      <c r="E117" s="115">
        <f>INDEX(低圧内訳!F:F,ROW(A113)*19-13)</f>
        <v>0</v>
      </c>
      <c r="F117" s="112">
        <f>INDEX(低圧内訳!F:F,ROW(A113)*19-7)</f>
        <v>0</v>
      </c>
      <c r="G117" s="112">
        <f>INDEX(低圧内訳!F:F,ROW(A113)*19-4)</f>
        <v>0</v>
      </c>
      <c r="H117" s="100">
        <f>INDEX(低圧内訳!H:H,ROW(A113)*19-1)</f>
        <v>0</v>
      </c>
      <c r="I117" s="100">
        <f>INDEX(低圧内訳!I:I,ROW(A113)*19-1)</f>
        <v>0</v>
      </c>
      <c r="L117" s="368"/>
    </row>
    <row r="118" spans="1:12" s="62" customFormat="1" ht="24" customHeight="1" x14ac:dyDescent="0.4">
      <c r="A118" s="66">
        <v>114</v>
      </c>
      <c r="B118" s="68" t="str">
        <f>別紙1!C118</f>
        <v>城東雨水吐室</v>
      </c>
      <c r="C118" s="110">
        <f>別紙1!F118</f>
        <v>0.5</v>
      </c>
      <c r="D118" s="112">
        <f>INDEX(低圧内訳!C:C,ROW(A114)*19-13)</f>
        <v>0</v>
      </c>
      <c r="E118" s="115">
        <f>INDEX(低圧内訳!F:F,ROW(A114)*19-13)</f>
        <v>0</v>
      </c>
      <c r="F118" s="112">
        <f>INDEX(低圧内訳!F:F,ROW(A114)*19-7)</f>
        <v>0</v>
      </c>
      <c r="G118" s="112">
        <f>INDEX(低圧内訳!F:F,ROW(A114)*19-4)</f>
        <v>0</v>
      </c>
      <c r="H118" s="100">
        <f>INDEX(低圧内訳!H:H,ROW(A114)*19-1)</f>
        <v>0</v>
      </c>
      <c r="I118" s="100">
        <f>INDEX(低圧内訳!I:I,ROW(A114)*19-1)</f>
        <v>0</v>
      </c>
      <c r="L118" s="368"/>
    </row>
    <row r="119" spans="1:12" s="62" customFormat="1" ht="24" customHeight="1" x14ac:dyDescent="0.4">
      <c r="A119" s="63">
        <v>115</v>
      </c>
      <c r="B119" s="68" t="str">
        <f>別紙1!C119</f>
        <v>大手雨水吐室ポンプ場内</v>
      </c>
      <c r="C119" s="110">
        <f>別紙1!F119</f>
        <v>1</v>
      </c>
      <c r="D119" s="112">
        <f>INDEX(低圧内訳!C:C,ROW(A115)*19-13)</f>
        <v>0</v>
      </c>
      <c r="E119" s="115">
        <f>INDEX(低圧内訳!F:F,ROW(A115)*19-13)</f>
        <v>0</v>
      </c>
      <c r="F119" s="112">
        <f>INDEX(低圧内訳!F:F,ROW(A115)*19-7)</f>
        <v>0</v>
      </c>
      <c r="G119" s="112">
        <f>INDEX(低圧内訳!F:F,ROW(A115)*19-4)</f>
        <v>0</v>
      </c>
      <c r="H119" s="100">
        <f>INDEX(低圧内訳!H:H,ROW(A115)*19-1)</f>
        <v>0</v>
      </c>
      <c r="I119" s="100">
        <f>INDEX(低圧内訳!I:I,ROW(A115)*19-1)</f>
        <v>0</v>
      </c>
      <c r="L119" s="368"/>
    </row>
    <row r="120" spans="1:12" s="62" customFormat="1" ht="24" customHeight="1" x14ac:dyDescent="0.4">
      <c r="A120" s="66">
        <v>116</v>
      </c>
      <c r="B120" s="68" t="str">
        <f>別紙1!C120</f>
        <v>朝倉雨水吐室ＮＯ．２０３</v>
      </c>
      <c r="C120" s="110">
        <f>別紙1!F120</f>
        <v>1</v>
      </c>
      <c r="D120" s="112">
        <f>INDEX(低圧内訳!C:C,ROW(A116)*19-13)</f>
        <v>0</v>
      </c>
      <c r="E120" s="115">
        <f>INDEX(低圧内訳!F:F,ROW(A116)*19-13)</f>
        <v>0</v>
      </c>
      <c r="F120" s="112">
        <f>INDEX(低圧内訳!F:F,ROW(A116)*19-7)</f>
        <v>0</v>
      </c>
      <c r="G120" s="112">
        <f>INDEX(低圧内訳!F:F,ROW(A116)*19-4)</f>
        <v>0</v>
      </c>
      <c r="H120" s="100">
        <f>INDEX(低圧内訳!H:H,ROW(A116)*19-1)</f>
        <v>0</v>
      </c>
      <c r="I120" s="100">
        <f>INDEX(低圧内訳!I:I,ROW(A116)*19-1)</f>
        <v>0</v>
      </c>
      <c r="L120" s="368"/>
    </row>
    <row r="121" spans="1:12" s="62" customFormat="1" ht="24" customHeight="1" x14ac:dyDescent="0.4">
      <c r="A121" s="63">
        <v>117</v>
      </c>
      <c r="B121" s="68" t="str">
        <f>別紙1!C121</f>
        <v>朝日雨水吐室ＮＯ．１８</v>
      </c>
      <c r="C121" s="110">
        <f>別紙1!F121</f>
        <v>0.5</v>
      </c>
      <c r="D121" s="112">
        <f>INDEX(低圧内訳!C:C,ROW(A117)*19-13)</f>
        <v>0</v>
      </c>
      <c r="E121" s="115">
        <f>INDEX(低圧内訳!F:F,ROW(A117)*19-13)</f>
        <v>0</v>
      </c>
      <c r="F121" s="112">
        <f>INDEX(低圧内訳!F:F,ROW(A117)*19-7)</f>
        <v>0</v>
      </c>
      <c r="G121" s="112">
        <f>INDEX(低圧内訳!F:F,ROW(A117)*19-4)</f>
        <v>0</v>
      </c>
      <c r="H121" s="100">
        <f>INDEX(低圧内訳!H:H,ROW(A117)*19-1)</f>
        <v>0</v>
      </c>
      <c r="I121" s="100">
        <f>INDEX(低圧内訳!I:I,ROW(A117)*19-1)</f>
        <v>0</v>
      </c>
      <c r="L121" s="368"/>
    </row>
    <row r="122" spans="1:12" s="62" customFormat="1" ht="24" customHeight="1" x14ac:dyDescent="0.4">
      <c r="A122" s="66">
        <v>118</v>
      </c>
      <c r="B122" s="68" t="str">
        <f>別紙1!C122</f>
        <v>天川滞水池</v>
      </c>
      <c r="C122" s="110">
        <f>別紙1!F122</f>
        <v>8</v>
      </c>
      <c r="D122" s="112">
        <f>INDEX(低圧内訳!C:C,ROW(A118)*19-13)</f>
        <v>0</v>
      </c>
      <c r="E122" s="115">
        <f>INDEX(低圧内訳!F:F,ROW(A118)*19-13)</f>
        <v>0</v>
      </c>
      <c r="F122" s="112">
        <f>INDEX(低圧内訳!F:F,ROW(A118)*19-7)</f>
        <v>0</v>
      </c>
      <c r="G122" s="112">
        <f>INDEX(低圧内訳!F:F,ROW(A118)*19-4)</f>
        <v>0</v>
      </c>
      <c r="H122" s="100">
        <f>INDEX(低圧内訳!H:H,ROW(A118)*19-1)</f>
        <v>0</v>
      </c>
      <c r="I122" s="100">
        <f>INDEX(低圧内訳!I:I,ROW(A118)*19-1)</f>
        <v>0</v>
      </c>
      <c r="L122" s="368"/>
    </row>
    <row r="123" spans="1:12" s="62" customFormat="1" ht="24" customHeight="1" x14ac:dyDescent="0.4">
      <c r="A123" s="63">
        <v>119</v>
      </c>
      <c r="B123" s="68" t="str">
        <f>別紙1!C123</f>
        <v>南町貯留管</v>
      </c>
      <c r="C123" s="110">
        <f>別紙1!F123</f>
        <v>26</v>
      </c>
      <c r="D123" s="112">
        <f>INDEX(低圧内訳!C:C,ROW(A119)*19-13)</f>
        <v>0</v>
      </c>
      <c r="E123" s="115">
        <f>INDEX(低圧内訳!F:F,ROW(A119)*19-13)</f>
        <v>0</v>
      </c>
      <c r="F123" s="112">
        <f>INDEX(低圧内訳!F:F,ROW(A119)*19-7)</f>
        <v>0</v>
      </c>
      <c r="G123" s="112">
        <f>INDEX(低圧内訳!F:F,ROW(A119)*19-4)</f>
        <v>0</v>
      </c>
      <c r="H123" s="100">
        <f>INDEX(低圧内訳!H:H,ROW(A119)*19-1)</f>
        <v>0</v>
      </c>
      <c r="I123" s="100">
        <f>INDEX(低圧内訳!I:I,ROW(A119)*19-1)</f>
        <v>0</v>
      </c>
      <c r="L123" s="368"/>
    </row>
    <row r="124" spans="1:12" s="62" customFormat="1" ht="24" customHeight="1" x14ac:dyDescent="0.4">
      <c r="A124" s="66">
        <v>120</v>
      </c>
      <c r="B124" s="68" t="str">
        <f>別紙1!C124</f>
        <v>稲里第１ポンプ場</v>
      </c>
      <c r="C124" s="110">
        <f>別紙1!F124</f>
        <v>4</v>
      </c>
      <c r="D124" s="112">
        <f>INDEX(低圧内訳!C:C,ROW(A120)*19-13)</f>
        <v>0</v>
      </c>
      <c r="E124" s="115">
        <f>INDEX(低圧内訳!F:F,ROW(A120)*19-13)</f>
        <v>0</v>
      </c>
      <c r="F124" s="112">
        <f>INDEX(低圧内訳!F:F,ROW(A120)*19-7)</f>
        <v>0</v>
      </c>
      <c r="G124" s="112">
        <f>INDEX(低圧内訳!F:F,ROW(A120)*19-4)</f>
        <v>0</v>
      </c>
      <c r="H124" s="100">
        <f>INDEX(低圧内訳!H:H,ROW(A120)*19-1)</f>
        <v>0</v>
      </c>
      <c r="I124" s="100">
        <f>INDEX(低圧内訳!I:I,ROW(A120)*19-1)</f>
        <v>0</v>
      </c>
      <c r="L124" s="368"/>
    </row>
    <row r="125" spans="1:12" s="62" customFormat="1" ht="24" customHeight="1" x14ac:dyDescent="0.4">
      <c r="A125" s="63">
        <v>121</v>
      </c>
      <c r="B125" s="68" t="str">
        <f>別紙1!C125</f>
        <v>横引第１ポンプ場</v>
      </c>
      <c r="C125" s="110">
        <f>別紙1!F125</f>
        <v>6</v>
      </c>
      <c r="D125" s="112">
        <f>INDEX(低圧内訳!C:C,ROW(A121)*19-13)</f>
        <v>0</v>
      </c>
      <c r="E125" s="115">
        <f>INDEX(低圧内訳!F:F,ROW(A121)*19-13)</f>
        <v>0</v>
      </c>
      <c r="F125" s="112">
        <f>INDEX(低圧内訳!F:F,ROW(A121)*19-7)</f>
        <v>0</v>
      </c>
      <c r="G125" s="112">
        <f>INDEX(低圧内訳!F:F,ROW(A121)*19-4)</f>
        <v>0</v>
      </c>
      <c r="H125" s="100">
        <f>INDEX(低圧内訳!H:H,ROW(A121)*19-1)</f>
        <v>0</v>
      </c>
      <c r="I125" s="100">
        <f>INDEX(低圧内訳!I:I,ROW(A121)*19-1)</f>
        <v>0</v>
      </c>
      <c r="L125" s="368"/>
    </row>
    <row r="126" spans="1:12" s="62" customFormat="1" ht="24" customHeight="1" x14ac:dyDescent="0.4">
      <c r="A126" s="66">
        <v>122</v>
      </c>
      <c r="B126" s="68" t="str">
        <f>別紙1!C126</f>
        <v>横引第２ポンプ場</v>
      </c>
      <c r="C126" s="110">
        <f>別紙1!F126</f>
        <v>4</v>
      </c>
      <c r="D126" s="112">
        <f>INDEX(低圧内訳!C:C,ROW(A122)*19-13)</f>
        <v>0</v>
      </c>
      <c r="E126" s="115">
        <f>INDEX(低圧内訳!F:F,ROW(A122)*19-13)</f>
        <v>0</v>
      </c>
      <c r="F126" s="112">
        <f>INDEX(低圧内訳!F:F,ROW(A122)*19-7)</f>
        <v>0</v>
      </c>
      <c r="G126" s="112">
        <f>INDEX(低圧内訳!F:F,ROW(A122)*19-4)</f>
        <v>0</v>
      </c>
      <c r="H126" s="100">
        <f>INDEX(低圧内訳!H:H,ROW(A122)*19-1)</f>
        <v>0</v>
      </c>
      <c r="I126" s="100">
        <f>INDEX(低圧内訳!I:I,ROW(A122)*19-1)</f>
        <v>0</v>
      </c>
      <c r="L126" s="368"/>
    </row>
    <row r="127" spans="1:12" s="62" customFormat="1" ht="24" customHeight="1" x14ac:dyDescent="0.4">
      <c r="A127" s="63">
        <v>123</v>
      </c>
      <c r="B127" s="68" t="str">
        <f>別紙1!C127</f>
        <v>横引第３ポンプ場</v>
      </c>
      <c r="C127" s="110">
        <f>別紙1!F127</f>
        <v>2</v>
      </c>
      <c r="D127" s="112">
        <f>INDEX(低圧内訳!C:C,ROW(A123)*19-13)</f>
        <v>0</v>
      </c>
      <c r="E127" s="115">
        <f>INDEX(低圧内訳!F:F,ROW(A123)*19-13)</f>
        <v>0</v>
      </c>
      <c r="F127" s="112">
        <f>INDEX(低圧内訳!F:F,ROW(A123)*19-7)</f>
        <v>0</v>
      </c>
      <c r="G127" s="112">
        <f>INDEX(低圧内訳!F:F,ROW(A123)*19-4)</f>
        <v>0</v>
      </c>
      <c r="H127" s="100">
        <f>INDEX(低圧内訳!H:H,ROW(A123)*19-1)</f>
        <v>0</v>
      </c>
      <c r="I127" s="100">
        <f>INDEX(低圧内訳!I:I,ROW(A123)*19-1)</f>
        <v>0</v>
      </c>
      <c r="L127" s="368"/>
    </row>
    <row r="128" spans="1:12" s="62" customFormat="1" ht="24" customHeight="1" x14ac:dyDescent="0.4">
      <c r="A128" s="66">
        <v>124</v>
      </c>
      <c r="B128" s="68" t="str">
        <f>別紙1!C128</f>
        <v>横引第４ポンプ場</v>
      </c>
      <c r="C128" s="110">
        <f>別紙1!F128</f>
        <v>6</v>
      </c>
      <c r="D128" s="112">
        <f>INDEX(低圧内訳!C:C,ROW(A124)*19-13)</f>
        <v>0</v>
      </c>
      <c r="E128" s="115">
        <f>INDEX(低圧内訳!F:F,ROW(A124)*19-13)</f>
        <v>0</v>
      </c>
      <c r="F128" s="112">
        <f>INDEX(低圧内訳!F:F,ROW(A124)*19-7)</f>
        <v>0</v>
      </c>
      <c r="G128" s="112">
        <f>INDEX(低圧内訳!F:F,ROW(A124)*19-4)</f>
        <v>0</v>
      </c>
      <c r="H128" s="100">
        <f>INDEX(低圧内訳!H:H,ROW(A124)*19-1)</f>
        <v>0</v>
      </c>
      <c r="I128" s="100">
        <f>INDEX(低圧内訳!I:I,ROW(A124)*19-1)</f>
        <v>0</v>
      </c>
      <c r="L128" s="368"/>
    </row>
    <row r="129" spans="1:12" s="62" customFormat="1" ht="24" customHeight="1" x14ac:dyDescent="0.4">
      <c r="A129" s="63">
        <v>125</v>
      </c>
      <c r="B129" s="68" t="str">
        <f>別紙1!C129</f>
        <v>横引第５ポンプ場</v>
      </c>
      <c r="C129" s="110">
        <f>別紙1!F129</f>
        <v>4</v>
      </c>
      <c r="D129" s="112">
        <f>INDEX(低圧内訳!C:C,ROW(A125)*19-13)</f>
        <v>0</v>
      </c>
      <c r="E129" s="115">
        <f>INDEX(低圧内訳!F:F,ROW(A125)*19-13)</f>
        <v>0</v>
      </c>
      <c r="F129" s="112">
        <f>INDEX(低圧内訳!F:F,ROW(A125)*19-7)</f>
        <v>0</v>
      </c>
      <c r="G129" s="112">
        <f>INDEX(低圧内訳!F:F,ROW(A125)*19-4)</f>
        <v>0</v>
      </c>
      <c r="H129" s="100">
        <f>INDEX(低圧内訳!H:H,ROW(A125)*19-1)</f>
        <v>0</v>
      </c>
      <c r="I129" s="100">
        <f>INDEX(低圧内訳!I:I,ROW(A125)*19-1)</f>
        <v>0</v>
      </c>
      <c r="L129" s="368"/>
    </row>
    <row r="130" spans="1:12" s="62" customFormat="1" ht="24" customHeight="1" x14ac:dyDescent="0.4">
      <c r="A130" s="66">
        <v>126</v>
      </c>
      <c r="B130" s="68" t="str">
        <f>別紙1!C130</f>
        <v>横引第６ポンプ場</v>
      </c>
      <c r="C130" s="110">
        <f>別紙1!F130</f>
        <v>9</v>
      </c>
      <c r="D130" s="112">
        <f>INDEX(低圧内訳!C:C,ROW(A126)*19-13)</f>
        <v>0</v>
      </c>
      <c r="E130" s="115">
        <f>INDEX(低圧内訳!F:F,ROW(A126)*19-13)</f>
        <v>0</v>
      </c>
      <c r="F130" s="112">
        <f>INDEX(低圧内訳!F:F,ROW(A126)*19-7)</f>
        <v>0</v>
      </c>
      <c r="G130" s="112">
        <f>INDEX(低圧内訳!F:F,ROW(A126)*19-4)</f>
        <v>0</v>
      </c>
      <c r="H130" s="100">
        <f>INDEX(低圧内訳!H:H,ROW(A126)*19-1)</f>
        <v>0</v>
      </c>
      <c r="I130" s="100">
        <f>INDEX(低圧内訳!I:I,ROW(A126)*19-1)</f>
        <v>0</v>
      </c>
      <c r="L130" s="368"/>
    </row>
    <row r="131" spans="1:12" s="62" customFormat="1" ht="24" customHeight="1" x14ac:dyDescent="0.4">
      <c r="A131" s="63">
        <v>127</v>
      </c>
      <c r="B131" s="68" t="str">
        <f>別紙1!C131</f>
        <v>横引第７ポンプ場</v>
      </c>
      <c r="C131" s="110">
        <f>別紙1!F131</f>
        <v>13</v>
      </c>
      <c r="D131" s="112">
        <f>INDEX(低圧内訳!C:C,ROW(A127)*19-13)</f>
        <v>0</v>
      </c>
      <c r="E131" s="115">
        <f>INDEX(低圧内訳!F:F,ROW(A127)*19-13)</f>
        <v>0</v>
      </c>
      <c r="F131" s="112">
        <f>INDEX(低圧内訳!F:F,ROW(A127)*19-7)</f>
        <v>0</v>
      </c>
      <c r="G131" s="112">
        <f>INDEX(低圧内訳!F:F,ROW(A127)*19-4)</f>
        <v>0</v>
      </c>
      <c r="H131" s="100">
        <f>INDEX(低圧内訳!H:H,ROW(A127)*19-1)</f>
        <v>0</v>
      </c>
      <c r="I131" s="100">
        <f>INDEX(低圧内訳!I:I,ROW(A127)*19-1)</f>
        <v>0</v>
      </c>
      <c r="L131" s="368"/>
    </row>
    <row r="132" spans="1:12" s="62" customFormat="1" ht="24" customHeight="1" x14ac:dyDescent="0.4">
      <c r="A132" s="66">
        <v>128</v>
      </c>
      <c r="B132" s="68" t="str">
        <f>別紙1!C132</f>
        <v>横引第８．９ポンプ場</v>
      </c>
      <c r="C132" s="110">
        <f>別紙1!F132</f>
        <v>17</v>
      </c>
      <c r="D132" s="112">
        <f>INDEX(低圧内訳!C:C,ROW(A128)*19-13)</f>
        <v>0</v>
      </c>
      <c r="E132" s="115">
        <f>INDEX(低圧内訳!F:F,ROW(A128)*19-13)</f>
        <v>0</v>
      </c>
      <c r="F132" s="112">
        <f>INDEX(低圧内訳!F:F,ROW(A128)*19-7)</f>
        <v>0</v>
      </c>
      <c r="G132" s="112">
        <f>INDEX(低圧内訳!F:F,ROW(A128)*19-4)</f>
        <v>0</v>
      </c>
      <c r="H132" s="100">
        <f>INDEX(低圧内訳!H:H,ROW(A128)*19-1)</f>
        <v>0</v>
      </c>
      <c r="I132" s="100">
        <f>INDEX(低圧内訳!I:I,ROW(A128)*19-1)</f>
        <v>0</v>
      </c>
      <c r="L132" s="368"/>
    </row>
    <row r="133" spans="1:12" s="62" customFormat="1" ht="24" customHeight="1" x14ac:dyDescent="0.4">
      <c r="A133" s="63">
        <v>129</v>
      </c>
      <c r="B133" s="68" t="str">
        <f>別紙1!C133</f>
        <v>横引第１０ポンプ場</v>
      </c>
      <c r="C133" s="110">
        <f>別紙1!F133</f>
        <v>4</v>
      </c>
      <c r="D133" s="112">
        <f>INDEX(低圧内訳!C:C,ROW(A129)*19-13)</f>
        <v>0</v>
      </c>
      <c r="E133" s="115">
        <f>INDEX(低圧内訳!F:F,ROW(A129)*19-13)</f>
        <v>0</v>
      </c>
      <c r="F133" s="112">
        <f>INDEX(低圧内訳!F:F,ROW(A129)*19-7)</f>
        <v>0</v>
      </c>
      <c r="G133" s="112">
        <f>INDEX(低圧内訳!F:F,ROW(A129)*19-4)</f>
        <v>0</v>
      </c>
      <c r="H133" s="100">
        <f>INDEX(低圧内訳!H:H,ROW(A129)*19-1)</f>
        <v>0</v>
      </c>
      <c r="I133" s="100">
        <f>INDEX(低圧内訳!I:I,ROW(A129)*19-1)</f>
        <v>0</v>
      </c>
      <c r="L133" s="368"/>
    </row>
    <row r="134" spans="1:12" s="62" customFormat="1" ht="24" customHeight="1" x14ac:dyDescent="0.4">
      <c r="A134" s="66">
        <v>130</v>
      </c>
      <c r="B134" s="68" t="str">
        <f>別紙1!C134</f>
        <v>荒北第１－１ポンプ場</v>
      </c>
      <c r="C134" s="110">
        <f>別紙1!F134</f>
        <v>13</v>
      </c>
      <c r="D134" s="112">
        <f>INDEX(低圧内訳!C:C,ROW(A130)*19-13)</f>
        <v>0</v>
      </c>
      <c r="E134" s="115">
        <f>INDEX(低圧内訳!F:F,ROW(A130)*19-13)</f>
        <v>0</v>
      </c>
      <c r="F134" s="112">
        <f>INDEX(低圧内訳!F:F,ROW(A130)*19-7)</f>
        <v>0</v>
      </c>
      <c r="G134" s="112">
        <f>INDEX(低圧内訳!F:F,ROW(A130)*19-4)</f>
        <v>0</v>
      </c>
      <c r="H134" s="100">
        <f>INDEX(低圧内訳!H:H,ROW(A130)*19-1)</f>
        <v>0</v>
      </c>
      <c r="I134" s="100">
        <f>INDEX(低圧内訳!I:I,ROW(A130)*19-1)</f>
        <v>0</v>
      </c>
      <c r="L134" s="368"/>
    </row>
    <row r="135" spans="1:12" s="62" customFormat="1" ht="24" customHeight="1" x14ac:dyDescent="0.4">
      <c r="A135" s="63">
        <v>131</v>
      </c>
      <c r="B135" s="68" t="str">
        <f>別紙1!C135</f>
        <v>荒北第１－２ポンプ場</v>
      </c>
      <c r="C135" s="110">
        <f>別紙1!F135</f>
        <v>6</v>
      </c>
      <c r="D135" s="112">
        <f>INDEX(低圧内訳!C:C,ROW(A131)*19-13)</f>
        <v>0</v>
      </c>
      <c r="E135" s="115">
        <f>INDEX(低圧内訳!F:F,ROW(A131)*19-13)</f>
        <v>0</v>
      </c>
      <c r="F135" s="112">
        <f>INDEX(低圧内訳!F:F,ROW(A131)*19-7)</f>
        <v>0</v>
      </c>
      <c r="G135" s="112">
        <f>INDEX(低圧内訳!F:F,ROW(A131)*19-4)</f>
        <v>0</v>
      </c>
      <c r="H135" s="100">
        <f>INDEX(低圧内訳!H:H,ROW(A131)*19-1)</f>
        <v>0</v>
      </c>
      <c r="I135" s="100">
        <f>INDEX(低圧内訳!I:I,ROW(A131)*19-1)</f>
        <v>0</v>
      </c>
      <c r="L135" s="368"/>
    </row>
    <row r="136" spans="1:12" s="62" customFormat="1" ht="24" customHeight="1" x14ac:dyDescent="0.4">
      <c r="A136" s="66">
        <v>132</v>
      </c>
      <c r="B136" s="68" t="str">
        <f>別紙1!C136</f>
        <v>荒北第１－３ポンプ場</v>
      </c>
      <c r="C136" s="110">
        <f>別紙1!F136</f>
        <v>6</v>
      </c>
      <c r="D136" s="112">
        <f>INDEX(低圧内訳!C:C,ROW(A132)*19-13)</f>
        <v>0</v>
      </c>
      <c r="E136" s="115">
        <f>INDEX(低圧内訳!F:F,ROW(A132)*19-13)</f>
        <v>0</v>
      </c>
      <c r="F136" s="112">
        <f>INDEX(低圧内訳!F:F,ROW(A132)*19-7)</f>
        <v>0</v>
      </c>
      <c r="G136" s="112">
        <f>INDEX(低圧内訳!F:F,ROW(A132)*19-4)</f>
        <v>0</v>
      </c>
      <c r="H136" s="100">
        <f>INDEX(低圧内訳!H:H,ROW(A132)*19-1)</f>
        <v>0</v>
      </c>
      <c r="I136" s="100">
        <f>INDEX(低圧内訳!I:I,ROW(A132)*19-1)</f>
        <v>0</v>
      </c>
      <c r="L136" s="368"/>
    </row>
    <row r="137" spans="1:12" s="62" customFormat="1" ht="24" customHeight="1" x14ac:dyDescent="0.4">
      <c r="A137" s="63">
        <v>133</v>
      </c>
      <c r="B137" s="68" t="str">
        <f>別紙1!C137</f>
        <v>荒北第１－４ポンプ場</v>
      </c>
      <c r="C137" s="110">
        <f>別紙1!F137</f>
        <v>4</v>
      </c>
      <c r="D137" s="112">
        <f>INDEX(低圧内訳!C:C,ROW(A133)*19-13)</f>
        <v>0</v>
      </c>
      <c r="E137" s="115">
        <f>INDEX(低圧内訳!F:F,ROW(A133)*19-13)</f>
        <v>0</v>
      </c>
      <c r="F137" s="112">
        <f>INDEX(低圧内訳!F:F,ROW(A133)*19-7)</f>
        <v>0</v>
      </c>
      <c r="G137" s="112">
        <f>INDEX(低圧内訳!F:F,ROW(A133)*19-4)</f>
        <v>0</v>
      </c>
      <c r="H137" s="100">
        <f>INDEX(低圧内訳!H:H,ROW(A133)*19-1)</f>
        <v>0</v>
      </c>
      <c r="I137" s="100">
        <f>INDEX(低圧内訳!I:I,ROW(A133)*19-1)</f>
        <v>0</v>
      </c>
      <c r="L137" s="368"/>
    </row>
    <row r="138" spans="1:12" s="62" customFormat="1" ht="24" customHeight="1" x14ac:dyDescent="0.4">
      <c r="A138" s="66">
        <v>134</v>
      </c>
      <c r="B138" s="68" t="str">
        <f>別紙1!C138</f>
        <v>荒北第１－５ポンプ場</v>
      </c>
      <c r="C138" s="110">
        <f>別紙1!F138</f>
        <v>4</v>
      </c>
      <c r="D138" s="112">
        <f>INDEX(低圧内訳!C:C,ROW(A134)*19-13)</f>
        <v>0</v>
      </c>
      <c r="E138" s="115">
        <f>INDEX(低圧内訳!F:F,ROW(A134)*19-13)</f>
        <v>0</v>
      </c>
      <c r="F138" s="112">
        <f>INDEX(低圧内訳!F:F,ROW(A134)*19-7)</f>
        <v>0</v>
      </c>
      <c r="G138" s="112">
        <f>INDEX(低圧内訳!F:F,ROW(A134)*19-4)</f>
        <v>0</v>
      </c>
      <c r="H138" s="100">
        <f>INDEX(低圧内訳!H:H,ROW(A134)*19-1)</f>
        <v>0</v>
      </c>
      <c r="I138" s="100">
        <f>INDEX(低圧内訳!I:I,ROW(A134)*19-1)</f>
        <v>0</v>
      </c>
      <c r="L138" s="368"/>
    </row>
    <row r="139" spans="1:12" s="62" customFormat="1" ht="24" customHeight="1" x14ac:dyDescent="0.4">
      <c r="A139" s="63">
        <v>135</v>
      </c>
      <c r="B139" s="68" t="str">
        <f>別紙1!C139</f>
        <v>荒北第１－６ポンプ場</v>
      </c>
      <c r="C139" s="110">
        <f>別紙1!F139</f>
        <v>4</v>
      </c>
      <c r="D139" s="112">
        <f>INDEX(低圧内訳!C:C,ROW(A135)*19-13)</f>
        <v>0</v>
      </c>
      <c r="E139" s="115">
        <f>INDEX(低圧内訳!F:F,ROW(A135)*19-13)</f>
        <v>0</v>
      </c>
      <c r="F139" s="112">
        <f>INDEX(低圧内訳!F:F,ROW(A135)*19-7)</f>
        <v>0</v>
      </c>
      <c r="G139" s="112">
        <f>INDEX(低圧内訳!F:F,ROW(A135)*19-4)</f>
        <v>0</v>
      </c>
      <c r="H139" s="100">
        <f>INDEX(低圧内訳!H:H,ROW(A135)*19-1)</f>
        <v>0</v>
      </c>
      <c r="I139" s="100">
        <f>INDEX(低圧内訳!I:I,ROW(A135)*19-1)</f>
        <v>0</v>
      </c>
      <c r="L139" s="368"/>
    </row>
    <row r="140" spans="1:12" s="62" customFormat="1" ht="24" customHeight="1" x14ac:dyDescent="0.4">
      <c r="A140" s="66">
        <v>136</v>
      </c>
      <c r="B140" s="68" t="str">
        <f>別紙1!C140</f>
        <v>荒北第１－７ポンプ場</v>
      </c>
      <c r="C140" s="110">
        <f>別紙1!F140</f>
        <v>4</v>
      </c>
      <c r="D140" s="112">
        <f>INDEX(低圧内訳!C:C,ROW(A136)*19-13)</f>
        <v>0</v>
      </c>
      <c r="E140" s="115">
        <f>INDEX(低圧内訳!F:F,ROW(A136)*19-13)</f>
        <v>0</v>
      </c>
      <c r="F140" s="112">
        <f>INDEX(低圧内訳!F:F,ROW(A136)*19-7)</f>
        <v>0</v>
      </c>
      <c r="G140" s="112">
        <f>INDEX(低圧内訳!F:F,ROW(A136)*19-4)</f>
        <v>0</v>
      </c>
      <c r="H140" s="100">
        <f>INDEX(低圧内訳!H:H,ROW(A136)*19-1)</f>
        <v>0</v>
      </c>
      <c r="I140" s="100">
        <f>INDEX(低圧内訳!I:I,ROW(A136)*19-1)</f>
        <v>0</v>
      </c>
      <c r="L140" s="368"/>
    </row>
    <row r="141" spans="1:12" s="62" customFormat="1" ht="24" customHeight="1" x14ac:dyDescent="0.4">
      <c r="A141" s="63">
        <v>137</v>
      </c>
      <c r="B141" s="68" t="str">
        <f>別紙1!C141</f>
        <v>荒北第１－８ポンプ場</v>
      </c>
      <c r="C141" s="110">
        <f>別紙1!F141</f>
        <v>4</v>
      </c>
      <c r="D141" s="112">
        <f>INDEX(低圧内訳!C:C,ROW(A137)*19-13)</f>
        <v>0</v>
      </c>
      <c r="E141" s="115">
        <f>INDEX(低圧内訳!F:F,ROW(A137)*19-13)</f>
        <v>0</v>
      </c>
      <c r="F141" s="112">
        <f>INDEX(低圧内訳!F:F,ROW(A137)*19-7)</f>
        <v>0</v>
      </c>
      <c r="G141" s="112">
        <f>INDEX(低圧内訳!F:F,ROW(A137)*19-4)</f>
        <v>0</v>
      </c>
      <c r="H141" s="100">
        <f>INDEX(低圧内訳!H:H,ROW(A137)*19-1)</f>
        <v>0</v>
      </c>
      <c r="I141" s="100">
        <f>INDEX(低圧内訳!I:I,ROW(A137)*19-1)</f>
        <v>0</v>
      </c>
      <c r="L141" s="368"/>
    </row>
    <row r="142" spans="1:12" s="62" customFormat="1" ht="24" customHeight="1" x14ac:dyDescent="0.4">
      <c r="A142" s="66">
        <v>138</v>
      </c>
      <c r="B142" s="68" t="str">
        <f>別紙1!C142</f>
        <v>荒北第１－９ポンプ場</v>
      </c>
      <c r="C142" s="110">
        <f>別紙1!F142</f>
        <v>4</v>
      </c>
      <c r="D142" s="112">
        <f>INDEX(低圧内訳!C:C,ROW(A138)*19-13)</f>
        <v>0</v>
      </c>
      <c r="E142" s="115">
        <f>INDEX(低圧内訳!F:F,ROW(A138)*19-13)</f>
        <v>0</v>
      </c>
      <c r="F142" s="112">
        <f>INDEX(低圧内訳!F:F,ROW(A138)*19-7)</f>
        <v>0</v>
      </c>
      <c r="G142" s="112">
        <f>INDEX(低圧内訳!F:F,ROW(A138)*19-4)</f>
        <v>0</v>
      </c>
      <c r="H142" s="100">
        <f>INDEX(低圧内訳!H:H,ROW(A138)*19-1)</f>
        <v>0</v>
      </c>
      <c r="I142" s="100">
        <f>INDEX(低圧内訳!I:I,ROW(A138)*19-1)</f>
        <v>0</v>
      </c>
      <c r="L142" s="368"/>
    </row>
    <row r="143" spans="1:12" s="62" customFormat="1" ht="24" customHeight="1" x14ac:dyDescent="0.4">
      <c r="A143" s="63">
        <v>139</v>
      </c>
      <c r="B143" s="68" t="str">
        <f>別紙1!C143</f>
        <v>荒北第１－１０ポンプ場</v>
      </c>
      <c r="C143" s="110">
        <f>別紙1!F143</f>
        <v>4</v>
      </c>
      <c r="D143" s="112">
        <f>INDEX(低圧内訳!C:C,ROW(A139)*19-13)</f>
        <v>0</v>
      </c>
      <c r="E143" s="115">
        <f>INDEX(低圧内訳!F:F,ROW(A139)*19-13)</f>
        <v>0</v>
      </c>
      <c r="F143" s="112">
        <f>INDEX(低圧内訳!F:F,ROW(A139)*19-7)</f>
        <v>0</v>
      </c>
      <c r="G143" s="112">
        <f>INDEX(低圧内訳!F:F,ROW(A139)*19-4)</f>
        <v>0</v>
      </c>
      <c r="H143" s="100">
        <f>INDEX(低圧内訳!H:H,ROW(A139)*19-1)</f>
        <v>0</v>
      </c>
      <c r="I143" s="100">
        <f>INDEX(低圧内訳!I:I,ROW(A139)*19-1)</f>
        <v>0</v>
      </c>
      <c r="L143" s="368"/>
    </row>
    <row r="144" spans="1:12" s="62" customFormat="1" ht="24" customHeight="1" x14ac:dyDescent="0.4">
      <c r="A144" s="66">
        <v>140</v>
      </c>
      <c r="B144" s="68" t="str">
        <f>別紙1!C144</f>
        <v>荒北第１－１１ポンプ場</v>
      </c>
      <c r="C144" s="110">
        <f>別紙1!F144</f>
        <v>13</v>
      </c>
      <c r="D144" s="112">
        <f>INDEX(低圧内訳!C:C,ROW(A140)*19-13)</f>
        <v>0</v>
      </c>
      <c r="E144" s="115">
        <f>INDEX(低圧内訳!F:F,ROW(A140)*19-13)</f>
        <v>0</v>
      </c>
      <c r="F144" s="112">
        <f>INDEX(低圧内訳!F:F,ROW(A140)*19-7)</f>
        <v>0</v>
      </c>
      <c r="G144" s="112">
        <f>INDEX(低圧内訳!F:F,ROW(A140)*19-4)</f>
        <v>0</v>
      </c>
      <c r="H144" s="100">
        <f>INDEX(低圧内訳!H:H,ROW(A140)*19-1)</f>
        <v>0</v>
      </c>
      <c r="I144" s="100">
        <f>INDEX(低圧内訳!I:I,ROW(A140)*19-1)</f>
        <v>0</v>
      </c>
      <c r="L144" s="368"/>
    </row>
    <row r="145" spans="1:12" s="62" customFormat="1" ht="24" customHeight="1" x14ac:dyDescent="0.4">
      <c r="A145" s="63">
        <v>141</v>
      </c>
      <c r="B145" s="68" t="str">
        <f>別紙1!C145</f>
        <v>荒北第２－１ポンプ場</v>
      </c>
      <c r="C145" s="110">
        <f>別紙1!F145</f>
        <v>9</v>
      </c>
      <c r="D145" s="112">
        <f>INDEX(低圧内訳!C:C,ROW(A141)*19-13)</f>
        <v>0</v>
      </c>
      <c r="E145" s="115">
        <f>INDEX(低圧内訳!F:F,ROW(A141)*19-13)</f>
        <v>0</v>
      </c>
      <c r="F145" s="112">
        <f>INDEX(低圧内訳!F:F,ROW(A141)*19-7)</f>
        <v>0</v>
      </c>
      <c r="G145" s="112">
        <f>INDEX(低圧内訳!F:F,ROW(A141)*19-4)</f>
        <v>0</v>
      </c>
      <c r="H145" s="100">
        <f>INDEX(低圧内訳!H:H,ROW(A141)*19-1)</f>
        <v>0</v>
      </c>
      <c r="I145" s="100">
        <f>INDEX(低圧内訳!I:I,ROW(A141)*19-1)</f>
        <v>0</v>
      </c>
      <c r="L145" s="368"/>
    </row>
    <row r="146" spans="1:12" s="62" customFormat="1" ht="24" customHeight="1" x14ac:dyDescent="0.4">
      <c r="A146" s="66">
        <v>142</v>
      </c>
      <c r="B146" s="68" t="str">
        <f>別紙1!C146</f>
        <v>荒北第２－２ポンプ場</v>
      </c>
      <c r="C146" s="110">
        <f>別紙1!F146</f>
        <v>13</v>
      </c>
      <c r="D146" s="112">
        <f>INDEX(低圧内訳!C:C,ROW(A142)*19-13)</f>
        <v>0</v>
      </c>
      <c r="E146" s="115">
        <f>INDEX(低圧内訳!F:F,ROW(A142)*19-13)</f>
        <v>0</v>
      </c>
      <c r="F146" s="112">
        <f>INDEX(低圧内訳!F:F,ROW(A142)*19-7)</f>
        <v>0</v>
      </c>
      <c r="G146" s="112">
        <f>INDEX(低圧内訳!F:F,ROW(A142)*19-4)</f>
        <v>0</v>
      </c>
      <c r="H146" s="100">
        <f>INDEX(低圧内訳!H:H,ROW(A142)*19-1)</f>
        <v>0</v>
      </c>
      <c r="I146" s="100">
        <f>INDEX(低圧内訳!I:I,ROW(A142)*19-1)</f>
        <v>0</v>
      </c>
      <c r="L146" s="368"/>
    </row>
    <row r="147" spans="1:12" s="62" customFormat="1" ht="24" customHeight="1" x14ac:dyDescent="0.4">
      <c r="A147" s="63">
        <v>143</v>
      </c>
      <c r="B147" s="68" t="str">
        <f>別紙1!C147</f>
        <v>荒北第２－３ポンプ場</v>
      </c>
      <c r="C147" s="110">
        <f>別紙1!F147</f>
        <v>6</v>
      </c>
      <c r="D147" s="112">
        <f>INDEX(低圧内訳!C:C,ROW(A143)*19-13)</f>
        <v>0</v>
      </c>
      <c r="E147" s="115">
        <f>INDEX(低圧内訳!F:F,ROW(A143)*19-13)</f>
        <v>0</v>
      </c>
      <c r="F147" s="112">
        <f>INDEX(低圧内訳!F:F,ROW(A143)*19-7)</f>
        <v>0</v>
      </c>
      <c r="G147" s="112">
        <f>INDEX(低圧内訳!F:F,ROW(A143)*19-4)</f>
        <v>0</v>
      </c>
      <c r="H147" s="100">
        <f>INDEX(低圧内訳!H:H,ROW(A143)*19-1)</f>
        <v>0</v>
      </c>
      <c r="I147" s="100">
        <f>INDEX(低圧内訳!I:I,ROW(A143)*19-1)</f>
        <v>0</v>
      </c>
      <c r="L147" s="368"/>
    </row>
    <row r="148" spans="1:12" s="62" customFormat="1" ht="24" customHeight="1" x14ac:dyDescent="0.4">
      <c r="A148" s="66">
        <v>144</v>
      </c>
      <c r="B148" s="68" t="str">
        <f>別紙1!C148</f>
        <v>荒北第２－４ポンプ場</v>
      </c>
      <c r="C148" s="110">
        <f>別紙1!F148</f>
        <v>4</v>
      </c>
      <c r="D148" s="112">
        <f>INDEX(低圧内訳!C:C,ROW(A144)*19-13)</f>
        <v>0</v>
      </c>
      <c r="E148" s="115">
        <f>INDEX(低圧内訳!F:F,ROW(A144)*19-13)</f>
        <v>0</v>
      </c>
      <c r="F148" s="112">
        <f>INDEX(低圧内訳!F:F,ROW(A144)*19-7)</f>
        <v>0</v>
      </c>
      <c r="G148" s="112">
        <f>INDEX(低圧内訳!F:F,ROW(A144)*19-4)</f>
        <v>0</v>
      </c>
      <c r="H148" s="100">
        <f>INDEX(低圧内訳!H:H,ROW(A144)*19-1)</f>
        <v>0</v>
      </c>
      <c r="I148" s="100">
        <f>INDEX(低圧内訳!I:I,ROW(A144)*19-1)</f>
        <v>0</v>
      </c>
      <c r="L148" s="368"/>
    </row>
    <row r="149" spans="1:12" s="62" customFormat="1" ht="24" customHeight="1" x14ac:dyDescent="0.4">
      <c r="A149" s="63">
        <v>145</v>
      </c>
      <c r="B149" s="68" t="str">
        <f>別紙1!C149</f>
        <v>荒北第２－５ポンプ場</v>
      </c>
      <c r="C149" s="110">
        <f>別紙1!F149</f>
        <v>13</v>
      </c>
      <c r="D149" s="112">
        <f>INDEX(低圧内訳!C:C,ROW(A145)*19-13)</f>
        <v>0</v>
      </c>
      <c r="E149" s="115">
        <f>INDEX(低圧内訳!F:F,ROW(A145)*19-13)</f>
        <v>0</v>
      </c>
      <c r="F149" s="112">
        <f>INDEX(低圧内訳!F:F,ROW(A145)*19-7)</f>
        <v>0</v>
      </c>
      <c r="G149" s="112">
        <f>INDEX(低圧内訳!F:F,ROW(A145)*19-4)</f>
        <v>0</v>
      </c>
      <c r="H149" s="100">
        <f>INDEX(低圧内訳!H:H,ROW(A145)*19-1)</f>
        <v>0</v>
      </c>
      <c r="I149" s="100">
        <f>INDEX(低圧内訳!I:I,ROW(A145)*19-1)</f>
        <v>0</v>
      </c>
      <c r="L149" s="368"/>
    </row>
    <row r="150" spans="1:12" s="62" customFormat="1" ht="24" customHeight="1" x14ac:dyDescent="0.4">
      <c r="A150" s="66">
        <v>146</v>
      </c>
      <c r="B150" s="68" t="str">
        <f>別紙1!C150</f>
        <v>荒北第２－６ポンプ場</v>
      </c>
      <c r="C150" s="110">
        <f>別紙1!F150</f>
        <v>6</v>
      </c>
      <c r="D150" s="112">
        <f>INDEX(低圧内訳!C:C,ROW(A146)*19-13)</f>
        <v>0</v>
      </c>
      <c r="E150" s="115">
        <f>INDEX(低圧内訳!F:F,ROW(A146)*19-13)</f>
        <v>0</v>
      </c>
      <c r="F150" s="112">
        <f>INDEX(低圧内訳!F:F,ROW(A146)*19-7)</f>
        <v>0</v>
      </c>
      <c r="G150" s="112">
        <f>INDEX(低圧内訳!F:F,ROW(A146)*19-4)</f>
        <v>0</v>
      </c>
      <c r="H150" s="100">
        <f>INDEX(低圧内訳!H:H,ROW(A146)*19-1)</f>
        <v>0</v>
      </c>
      <c r="I150" s="100">
        <f>INDEX(低圧内訳!I:I,ROW(A146)*19-1)</f>
        <v>0</v>
      </c>
      <c r="L150" s="368"/>
    </row>
    <row r="151" spans="1:12" s="62" customFormat="1" ht="24" customHeight="1" x14ac:dyDescent="0.4">
      <c r="A151" s="63">
        <v>147</v>
      </c>
      <c r="B151" s="68" t="str">
        <f>別紙1!C151</f>
        <v>荒北第２－７ポンプ場</v>
      </c>
      <c r="C151" s="110">
        <f>別紙1!F151</f>
        <v>9</v>
      </c>
      <c r="D151" s="112">
        <f>INDEX(低圧内訳!C:C,ROW(A147)*19-13)</f>
        <v>0</v>
      </c>
      <c r="E151" s="115">
        <f>INDEX(低圧内訳!F:F,ROW(A147)*19-13)</f>
        <v>0</v>
      </c>
      <c r="F151" s="112">
        <f>INDEX(低圧内訳!F:F,ROW(A147)*19-7)</f>
        <v>0</v>
      </c>
      <c r="G151" s="112">
        <f>INDEX(低圧内訳!F:F,ROW(A147)*19-4)</f>
        <v>0</v>
      </c>
      <c r="H151" s="100">
        <f>INDEX(低圧内訳!H:H,ROW(A147)*19-1)</f>
        <v>0</v>
      </c>
      <c r="I151" s="100">
        <f>INDEX(低圧内訳!I:I,ROW(A147)*19-1)</f>
        <v>0</v>
      </c>
      <c r="L151" s="368"/>
    </row>
    <row r="152" spans="1:12" s="62" customFormat="1" ht="24" customHeight="1" x14ac:dyDescent="0.4">
      <c r="A152" s="66">
        <v>148</v>
      </c>
      <c r="B152" s="68" t="str">
        <f>別紙1!C152</f>
        <v>荒北第２－８ポンプ場</v>
      </c>
      <c r="C152" s="110">
        <f>別紙1!F152</f>
        <v>6</v>
      </c>
      <c r="D152" s="112">
        <f>INDEX(低圧内訳!C:C,ROW(A148)*19-13)</f>
        <v>0</v>
      </c>
      <c r="E152" s="115">
        <f>INDEX(低圧内訳!F:F,ROW(A148)*19-13)</f>
        <v>0</v>
      </c>
      <c r="F152" s="112">
        <f>INDEX(低圧内訳!F:F,ROW(A148)*19-7)</f>
        <v>0</v>
      </c>
      <c r="G152" s="112">
        <f>INDEX(低圧内訳!F:F,ROW(A148)*19-4)</f>
        <v>0</v>
      </c>
      <c r="H152" s="100">
        <f>INDEX(低圧内訳!H:H,ROW(A148)*19-1)</f>
        <v>0</v>
      </c>
      <c r="I152" s="100">
        <f>INDEX(低圧内訳!I:I,ROW(A148)*19-1)</f>
        <v>0</v>
      </c>
      <c r="L152" s="368"/>
    </row>
    <row r="153" spans="1:12" s="62" customFormat="1" ht="24" customHeight="1" x14ac:dyDescent="0.4">
      <c r="A153" s="63">
        <v>149</v>
      </c>
      <c r="B153" s="68" t="str">
        <f>別紙1!C153</f>
        <v>荒北第２－９ポンプ場</v>
      </c>
      <c r="C153" s="110">
        <f>別紙1!F153</f>
        <v>2</v>
      </c>
      <c r="D153" s="112">
        <f>INDEX(低圧内訳!C:C,ROW(A149)*19-13)</f>
        <v>0</v>
      </c>
      <c r="E153" s="115">
        <f>INDEX(低圧内訳!F:F,ROW(A149)*19-13)</f>
        <v>0</v>
      </c>
      <c r="F153" s="112">
        <f>INDEX(低圧内訳!F:F,ROW(A149)*19-7)</f>
        <v>0</v>
      </c>
      <c r="G153" s="112">
        <f>INDEX(低圧内訳!F:F,ROW(A149)*19-4)</f>
        <v>0</v>
      </c>
      <c r="H153" s="100">
        <f>INDEX(低圧内訳!H:H,ROW(A149)*19-1)</f>
        <v>0</v>
      </c>
      <c r="I153" s="100">
        <f>INDEX(低圧内訳!I:I,ROW(A149)*19-1)</f>
        <v>0</v>
      </c>
      <c r="L153" s="368"/>
    </row>
    <row r="154" spans="1:12" s="62" customFormat="1" ht="24" customHeight="1" x14ac:dyDescent="0.4">
      <c r="A154" s="66">
        <v>150</v>
      </c>
      <c r="B154" s="68" t="str">
        <f>別紙1!C154</f>
        <v>荒北第２－１０ポンプ場</v>
      </c>
      <c r="C154" s="110">
        <f>別紙1!F154</f>
        <v>1</v>
      </c>
      <c r="D154" s="112">
        <f>INDEX(低圧内訳!C:C,ROW(A150)*19-13)</f>
        <v>0</v>
      </c>
      <c r="E154" s="115">
        <f>INDEX(低圧内訳!F:F,ROW(A150)*19-13)</f>
        <v>0</v>
      </c>
      <c r="F154" s="112">
        <f>INDEX(低圧内訳!F:F,ROW(A150)*19-7)</f>
        <v>0</v>
      </c>
      <c r="G154" s="112">
        <f>INDEX(低圧内訳!F:F,ROW(A150)*19-4)</f>
        <v>0</v>
      </c>
      <c r="H154" s="100">
        <f>INDEX(低圧内訳!H:H,ROW(A150)*19-1)</f>
        <v>0</v>
      </c>
      <c r="I154" s="100">
        <f>INDEX(低圧内訳!I:I,ROW(A150)*19-1)</f>
        <v>0</v>
      </c>
      <c r="L154" s="368"/>
    </row>
    <row r="155" spans="1:12" s="62" customFormat="1" ht="24" customHeight="1" x14ac:dyDescent="0.4">
      <c r="A155" s="63">
        <v>151</v>
      </c>
      <c r="B155" s="68" t="str">
        <f>別紙1!C155</f>
        <v>荒北第２－１１ポンプ場</v>
      </c>
      <c r="C155" s="110">
        <f>別紙1!F155</f>
        <v>1</v>
      </c>
      <c r="D155" s="112">
        <f>INDEX(低圧内訳!C:C,ROW(A151)*19-13)</f>
        <v>0</v>
      </c>
      <c r="E155" s="115">
        <f>INDEX(低圧内訳!F:F,ROW(A151)*19-13)</f>
        <v>0</v>
      </c>
      <c r="F155" s="112">
        <f>INDEX(低圧内訳!F:F,ROW(A151)*19-7)</f>
        <v>0</v>
      </c>
      <c r="G155" s="112">
        <f>INDEX(低圧内訳!F:F,ROW(A151)*19-4)</f>
        <v>0</v>
      </c>
      <c r="H155" s="100">
        <f>INDEX(低圧内訳!H:H,ROW(A151)*19-1)</f>
        <v>0</v>
      </c>
      <c r="I155" s="100">
        <f>INDEX(低圧内訳!I:I,ROW(A151)*19-1)</f>
        <v>0</v>
      </c>
      <c r="L155" s="368"/>
    </row>
    <row r="156" spans="1:12" s="62" customFormat="1" ht="24" customHeight="1" x14ac:dyDescent="0.4">
      <c r="A156" s="66">
        <v>152</v>
      </c>
      <c r="B156" s="68" t="str">
        <f>別紙1!C156</f>
        <v>込皆戸第１ポンプ場</v>
      </c>
      <c r="C156" s="110">
        <f>別紙1!F156</f>
        <v>9</v>
      </c>
      <c r="D156" s="112">
        <f>INDEX(低圧内訳!C:C,ROW(A152)*19-13)</f>
        <v>0</v>
      </c>
      <c r="E156" s="115">
        <f>INDEX(低圧内訳!F:F,ROW(A152)*19-13)</f>
        <v>0</v>
      </c>
      <c r="F156" s="112">
        <f>INDEX(低圧内訳!F:F,ROW(A152)*19-7)</f>
        <v>0</v>
      </c>
      <c r="G156" s="112">
        <f>INDEX(低圧内訳!F:F,ROW(A152)*19-4)</f>
        <v>0</v>
      </c>
      <c r="H156" s="100">
        <f>INDEX(低圧内訳!H:H,ROW(A152)*19-1)</f>
        <v>0</v>
      </c>
      <c r="I156" s="100">
        <f>INDEX(低圧内訳!I:I,ROW(A152)*19-1)</f>
        <v>0</v>
      </c>
      <c r="L156" s="368"/>
    </row>
    <row r="157" spans="1:12" s="62" customFormat="1" ht="24" customHeight="1" x14ac:dyDescent="0.4">
      <c r="A157" s="63">
        <v>153</v>
      </c>
      <c r="B157" s="68" t="str">
        <f>別紙1!C157</f>
        <v>込皆戸第２ポンプ場</v>
      </c>
      <c r="C157" s="110">
        <f>別紙1!F157</f>
        <v>4</v>
      </c>
      <c r="D157" s="112">
        <f>INDEX(低圧内訳!C:C,ROW(A153)*19-13)</f>
        <v>0</v>
      </c>
      <c r="E157" s="115">
        <f>INDEX(低圧内訳!F:F,ROW(A153)*19-13)</f>
        <v>0</v>
      </c>
      <c r="F157" s="112">
        <f>INDEX(低圧内訳!F:F,ROW(A153)*19-7)</f>
        <v>0</v>
      </c>
      <c r="G157" s="112">
        <f>INDEX(低圧内訳!F:F,ROW(A153)*19-4)</f>
        <v>0</v>
      </c>
      <c r="H157" s="100">
        <f>INDEX(低圧内訳!H:H,ROW(A153)*19-1)</f>
        <v>0</v>
      </c>
      <c r="I157" s="100">
        <f>INDEX(低圧内訳!I:I,ROW(A153)*19-1)</f>
        <v>0</v>
      </c>
      <c r="L157" s="368"/>
    </row>
    <row r="158" spans="1:12" s="62" customFormat="1" ht="24" customHeight="1" x14ac:dyDescent="0.4">
      <c r="A158" s="66">
        <v>154</v>
      </c>
      <c r="B158" s="68" t="str">
        <f>別紙1!C158</f>
        <v>込皆戸第３ポンプ場</v>
      </c>
      <c r="C158" s="110">
        <f>別紙1!F158</f>
        <v>9</v>
      </c>
      <c r="D158" s="112">
        <f>INDEX(低圧内訳!C:C,ROW(A154)*19-13)</f>
        <v>0</v>
      </c>
      <c r="E158" s="115">
        <f>INDEX(低圧内訳!F:F,ROW(A154)*19-13)</f>
        <v>0</v>
      </c>
      <c r="F158" s="112">
        <f>INDEX(低圧内訳!F:F,ROW(A154)*19-7)</f>
        <v>0</v>
      </c>
      <c r="G158" s="112">
        <f>INDEX(低圧内訳!F:F,ROW(A154)*19-4)</f>
        <v>0</v>
      </c>
      <c r="H158" s="100">
        <f>INDEX(低圧内訳!H:H,ROW(A154)*19-1)</f>
        <v>0</v>
      </c>
      <c r="I158" s="100">
        <f>INDEX(低圧内訳!I:I,ROW(A154)*19-1)</f>
        <v>0</v>
      </c>
      <c r="L158" s="368"/>
    </row>
    <row r="159" spans="1:12" s="62" customFormat="1" ht="24" customHeight="1" x14ac:dyDescent="0.4">
      <c r="A159" s="63">
        <v>155</v>
      </c>
      <c r="B159" s="68" t="str">
        <f>別紙1!C159</f>
        <v>込皆戸第４ポンプ場</v>
      </c>
      <c r="C159" s="110">
        <f>別紙1!F159</f>
        <v>4</v>
      </c>
      <c r="D159" s="112">
        <f>INDEX(低圧内訳!C:C,ROW(A155)*19-13)</f>
        <v>0</v>
      </c>
      <c r="E159" s="115">
        <f>INDEX(低圧内訳!F:F,ROW(A155)*19-13)</f>
        <v>0</v>
      </c>
      <c r="F159" s="112">
        <f>INDEX(低圧内訳!F:F,ROW(A155)*19-7)</f>
        <v>0</v>
      </c>
      <c r="G159" s="112">
        <f>INDEX(低圧内訳!F:F,ROW(A155)*19-4)</f>
        <v>0</v>
      </c>
      <c r="H159" s="100">
        <f>INDEX(低圧内訳!H:H,ROW(A155)*19-1)</f>
        <v>0</v>
      </c>
      <c r="I159" s="100">
        <f>INDEX(低圧内訳!I:I,ROW(A155)*19-1)</f>
        <v>0</v>
      </c>
      <c r="L159" s="368"/>
    </row>
    <row r="160" spans="1:12" s="62" customFormat="1" ht="24" customHeight="1" x14ac:dyDescent="0.4">
      <c r="A160" s="66">
        <v>156</v>
      </c>
      <c r="B160" s="68" t="str">
        <f>別紙1!C160</f>
        <v>込皆戸第５ポンプ場</v>
      </c>
      <c r="C160" s="110">
        <f>別紙1!F160</f>
        <v>4</v>
      </c>
      <c r="D160" s="112">
        <f>INDEX(低圧内訳!C:C,ROW(A156)*19-13)</f>
        <v>0</v>
      </c>
      <c r="E160" s="115">
        <f>INDEX(低圧内訳!F:F,ROW(A156)*19-13)</f>
        <v>0</v>
      </c>
      <c r="F160" s="112">
        <f>INDEX(低圧内訳!F:F,ROW(A156)*19-7)</f>
        <v>0</v>
      </c>
      <c r="G160" s="112">
        <f>INDEX(低圧内訳!F:F,ROW(A156)*19-4)</f>
        <v>0</v>
      </c>
      <c r="H160" s="100">
        <f>INDEX(低圧内訳!H:H,ROW(A156)*19-1)</f>
        <v>0</v>
      </c>
      <c r="I160" s="100">
        <f>INDEX(低圧内訳!I:I,ROW(A156)*19-1)</f>
        <v>0</v>
      </c>
      <c r="L160" s="368"/>
    </row>
    <row r="161" spans="1:12" s="62" customFormat="1" ht="24" customHeight="1" x14ac:dyDescent="0.4">
      <c r="A161" s="63">
        <v>157</v>
      </c>
      <c r="B161" s="68" t="str">
        <f>別紙1!C161</f>
        <v>込皆戸第６ポンプ場</v>
      </c>
      <c r="C161" s="110">
        <f>別紙1!F161</f>
        <v>4</v>
      </c>
      <c r="D161" s="112">
        <f>INDEX(低圧内訳!C:C,ROW(A157)*19-13)</f>
        <v>0</v>
      </c>
      <c r="E161" s="115">
        <f>INDEX(低圧内訳!F:F,ROW(A157)*19-13)</f>
        <v>0</v>
      </c>
      <c r="F161" s="112">
        <f>INDEX(低圧内訳!F:F,ROW(A157)*19-7)</f>
        <v>0</v>
      </c>
      <c r="G161" s="112">
        <f>INDEX(低圧内訳!F:F,ROW(A157)*19-4)</f>
        <v>0</v>
      </c>
      <c r="H161" s="100">
        <f>INDEX(低圧内訳!H:H,ROW(A157)*19-1)</f>
        <v>0</v>
      </c>
      <c r="I161" s="100">
        <f>INDEX(低圧内訳!I:I,ROW(A157)*19-1)</f>
        <v>0</v>
      </c>
      <c r="L161" s="368"/>
    </row>
    <row r="162" spans="1:12" s="62" customFormat="1" ht="24" customHeight="1" x14ac:dyDescent="0.4">
      <c r="A162" s="66">
        <v>158</v>
      </c>
      <c r="B162" s="68" t="str">
        <f>別紙1!C162</f>
        <v>込皆戸第７ポンプ場</v>
      </c>
      <c r="C162" s="110">
        <f>別紙1!F162</f>
        <v>6</v>
      </c>
      <c r="D162" s="112">
        <f>INDEX(低圧内訳!C:C,ROW(A158)*19-13)</f>
        <v>0</v>
      </c>
      <c r="E162" s="115">
        <f>INDEX(低圧内訳!F:F,ROW(A158)*19-13)</f>
        <v>0</v>
      </c>
      <c r="F162" s="112">
        <f>INDEX(低圧内訳!F:F,ROW(A158)*19-7)</f>
        <v>0</v>
      </c>
      <c r="G162" s="112">
        <f>INDEX(低圧内訳!F:F,ROW(A158)*19-4)</f>
        <v>0</v>
      </c>
      <c r="H162" s="100">
        <f>INDEX(低圧内訳!H:H,ROW(A158)*19-1)</f>
        <v>0</v>
      </c>
      <c r="I162" s="100">
        <f>INDEX(低圧内訳!I:I,ROW(A158)*19-1)</f>
        <v>0</v>
      </c>
      <c r="L162" s="368"/>
    </row>
    <row r="163" spans="1:12" s="62" customFormat="1" ht="24" customHeight="1" x14ac:dyDescent="0.4">
      <c r="A163" s="63">
        <v>159</v>
      </c>
      <c r="B163" s="68" t="str">
        <f>別紙1!C163</f>
        <v>込皆戸第８ポンプ場</v>
      </c>
      <c r="C163" s="110">
        <f>別紙1!F163</f>
        <v>4</v>
      </c>
      <c r="D163" s="112">
        <f>INDEX(低圧内訳!C:C,ROW(A159)*19-13)</f>
        <v>0</v>
      </c>
      <c r="E163" s="115">
        <f>INDEX(低圧内訳!F:F,ROW(A159)*19-13)</f>
        <v>0</v>
      </c>
      <c r="F163" s="112">
        <f>INDEX(低圧内訳!F:F,ROW(A159)*19-7)</f>
        <v>0</v>
      </c>
      <c r="G163" s="112">
        <f>INDEX(低圧内訳!F:F,ROW(A159)*19-4)</f>
        <v>0</v>
      </c>
      <c r="H163" s="100">
        <f>INDEX(低圧内訳!H:H,ROW(A159)*19-1)</f>
        <v>0</v>
      </c>
      <c r="I163" s="100">
        <f>INDEX(低圧内訳!I:I,ROW(A159)*19-1)</f>
        <v>0</v>
      </c>
      <c r="L163" s="368"/>
    </row>
    <row r="164" spans="1:12" s="62" customFormat="1" ht="24" customHeight="1" x14ac:dyDescent="0.4">
      <c r="A164" s="66">
        <v>160</v>
      </c>
      <c r="B164" s="68" t="str">
        <f>別紙1!C164</f>
        <v>込皆戸第９ポンプ場</v>
      </c>
      <c r="C164" s="110">
        <f>別紙1!F164</f>
        <v>9</v>
      </c>
      <c r="D164" s="112">
        <f>INDEX(低圧内訳!C:C,ROW(A160)*19-13)</f>
        <v>0</v>
      </c>
      <c r="E164" s="115">
        <f>INDEX(低圧内訳!F:F,ROW(A160)*19-13)</f>
        <v>0</v>
      </c>
      <c r="F164" s="112">
        <f>INDEX(低圧内訳!F:F,ROW(A160)*19-7)</f>
        <v>0</v>
      </c>
      <c r="G164" s="112">
        <f>INDEX(低圧内訳!F:F,ROW(A160)*19-4)</f>
        <v>0</v>
      </c>
      <c r="H164" s="100">
        <f>INDEX(低圧内訳!H:H,ROW(A160)*19-1)</f>
        <v>0</v>
      </c>
      <c r="I164" s="100">
        <f>INDEX(低圧内訳!I:I,ROW(A160)*19-1)</f>
        <v>0</v>
      </c>
      <c r="L164" s="368"/>
    </row>
    <row r="165" spans="1:12" s="62" customFormat="1" ht="24" customHeight="1" x14ac:dyDescent="0.4">
      <c r="A165" s="63">
        <v>161</v>
      </c>
      <c r="B165" s="68" t="str">
        <f>別紙1!C165</f>
        <v>込皆戸第１０ポンプ場</v>
      </c>
      <c r="C165" s="110">
        <f>別紙1!F165</f>
        <v>9</v>
      </c>
      <c r="D165" s="112">
        <f>INDEX(低圧内訳!C:C,ROW(A161)*19-13)</f>
        <v>0</v>
      </c>
      <c r="E165" s="115">
        <f>INDEX(低圧内訳!F:F,ROW(A161)*19-13)</f>
        <v>0</v>
      </c>
      <c r="F165" s="112">
        <f>INDEX(低圧内訳!F:F,ROW(A161)*19-7)</f>
        <v>0</v>
      </c>
      <c r="G165" s="112">
        <f>INDEX(低圧内訳!F:F,ROW(A161)*19-4)</f>
        <v>0</v>
      </c>
      <c r="H165" s="100">
        <f>INDEX(低圧内訳!H:H,ROW(A161)*19-1)</f>
        <v>0</v>
      </c>
      <c r="I165" s="100">
        <f>INDEX(低圧内訳!I:I,ROW(A161)*19-1)</f>
        <v>0</v>
      </c>
      <c r="L165" s="368"/>
    </row>
    <row r="166" spans="1:12" s="62" customFormat="1" ht="24" customHeight="1" x14ac:dyDescent="0.4">
      <c r="A166" s="66">
        <v>162</v>
      </c>
      <c r="B166" s="68" t="str">
        <f>別紙1!C166</f>
        <v>込皆戸第１１ポンプ場</v>
      </c>
      <c r="C166" s="110">
        <f>別紙1!F166</f>
        <v>4</v>
      </c>
      <c r="D166" s="112">
        <f>INDEX(低圧内訳!C:C,ROW(A162)*19-13)</f>
        <v>0</v>
      </c>
      <c r="E166" s="115">
        <f>INDEX(低圧内訳!F:F,ROW(A162)*19-13)</f>
        <v>0</v>
      </c>
      <c r="F166" s="112">
        <f>INDEX(低圧内訳!F:F,ROW(A162)*19-7)</f>
        <v>0</v>
      </c>
      <c r="G166" s="112">
        <f>INDEX(低圧内訳!F:F,ROW(A162)*19-4)</f>
        <v>0</v>
      </c>
      <c r="H166" s="100">
        <f>INDEX(低圧内訳!H:H,ROW(A162)*19-1)</f>
        <v>0</v>
      </c>
      <c r="I166" s="100">
        <f>INDEX(低圧内訳!I:I,ROW(A162)*19-1)</f>
        <v>0</v>
      </c>
      <c r="L166" s="368"/>
    </row>
    <row r="167" spans="1:12" s="62" customFormat="1" ht="24" customHeight="1" x14ac:dyDescent="0.4">
      <c r="A167" s="63">
        <v>163</v>
      </c>
      <c r="B167" s="293" t="str">
        <f>別紙1!C167</f>
        <v>込皆戸第１２ポンプ場</v>
      </c>
      <c r="C167" s="294">
        <f>別紙1!F167</f>
        <v>13</v>
      </c>
      <c r="D167" s="113">
        <f>INDEX(低圧内訳!C:C,ROW(A163)*19-13)</f>
        <v>0</v>
      </c>
      <c r="E167" s="116">
        <f>INDEX(低圧内訳!F:F,ROW(A163)*19-13)</f>
        <v>0</v>
      </c>
      <c r="F167" s="113">
        <f>INDEX(低圧内訳!F:F,ROW(A163)*19-7)</f>
        <v>0</v>
      </c>
      <c r="G167" s="113">
        <f>INDEX(低圧内訳!F:F,ROW(A163)*19-4)</f>
        <v>0</v>
      </c>
      <c r="H167" s="103">
        <f>INDEX(低圧内訳!H:H,ROW(A163)*19-1)</f>
        <v>0</v>
      </c>
      <c r="I167" s="103">
        <f>INDEX(低圧内訳!I:I,ROW(A163)*19-1)</f>
        <v>0</v>
      </c>
      <c r="L167" s="368"/>
    </row>
    <row r="168" spans="1:12" s="62" customFormat="1" ht="24" customHeight="1" x14ac:dyDescent="0.4">
      <c r="A168" s="66">
        <v>164</v>
      </c>
      <c r="B168" s="68" t="str">
        <f>別紙1!C168</f>
        <v>込皆戸第１３ポンプ場</v>
      </c>
      <c r="C168" s="110">
        <f>別紙1!F168</f>
        <v>6</v>
      </c>
      <c r="D168" s="112">
        <f>INDEX(低圧内訳!C:C,ROW(A164)*19-13)</f>
        <v>0</v>
      </c>
      <c r="E168" s="115">
        <f>INDEX(低圧内訳!F:F,ROW(A164)*19-13)</f>
        <v>0</v>
      </c>
      <c r="F168" s="112">
        <f>INDEX(低圧内訳!F:F,ROW(A164)*19-7)</f>
        <v>0</v>
      </c>
      <c r="G168" s="112">
        <f>INDEX(低圧内訳!F:F,ROW(A164)*19-4)</f>
        <v>0</v>
      </c>
      <c r="H168" s="100">
        <f>INDEX(低圧内訳!H:H,ROW(A164)*19-1)</f>
        <v>0</v>
      </c>
      <c r="I168" s="100">
        <f>INDEX(低圧内訳!I:I,ROW(A164)*19-1)</f>
        <v>0</v>
      </c>
      <c r="L168" s="368"/>
    </row>
    <row r="169" spans="1:12" s="62" customFormat="1" ht="24" customHeight="1" x14ac:dyDescent="0.4">
      <c r="A169" s="63">
        <v>165</v>
      </c>
      <c r="B169" s="68" t="str">
        <f>別紙1!C169</f>
        <v>込皆戸第１４ポンプ場</v>
      </c>
      <c r="C169" s="110">
        <f>別紙1!F169</f>
        <v>13</v>
      </c>
      <c r="D169" s="112">
        <f>INDEX(低圧内訳!C:C,ROW(A165)*19-13)</f>
        <v>0</v>
      </c>
      <c r="E169" s="115">
        <f>INDEX(低圧内訳!F:F,ROW(A165)*19-13)</f>
        <v>0</v>
      </c>
      <c r="F169" s="112">
        <f>INDEX(低圧内訳!F:F,ROW(A165)*19-7)</f>
        <v>0</v>
      </c>
      <c r="G169" s="112">
        <f>INDEX(低圧内訳!F:F,ROW(A165)*19-4)</f>
        <v>0</v>
      </c>
      <c r="H169" s="100">
        <f>INDEX(低圧内訳!H:H,ROW(A165)*19-1)</f>
        <v>0</v>
      </c>
      <c r="I169" s="100">
        <f>INDEX(低圧内訳!I:I,ROW(A165)*19-1)</f>
        <v>0</v>
      </c>
      <c r="L169" s="368"/>
    </row>
    <row r="170" spans="1:12" s="62" customFormat="1" ht="24" customHeight="1" x14ac:dyDescent="0.4">
      <c r="A170" s="66">
        <v>166</v>
      </c>
      <c r="B170" s="68" t="str">
        <f>別紙1!C170</f>
        <v>今井第１ポンプ場</v>
      </c>
      <c r="C170" s="110">
        <f>別紙1!F170</f>
        <v>13</v>
      </c>
      <c r="D170" s="112">
        <f>INDEX(低圧内訳!C:C,ROW(A166)*19-13)</f>
        <v>0</v>
      </c>
      <c r="E170" s="115">
        <f>INDEX(低圧内訳!F:F,ROW(A166)*19-13)</f>
        <v>0</v>
      </c>
      <c r="F170" s="112">
        <f>INDEX(低圧内訳!F:F,ROW(A166)*19-7)</f>
        <v>0</v>
      </c>
      <c r="G170" s="112">
        <f>INDEX(低圧内訳!F:F,ROW(A166)*19-4)</f>
        <v>0</v>
      </c>
      <c r="H170" s="100">
        <f>INDEX(低圧内訳!H:H,ROW(A166)*19-1)</f>
        <v>0</v>
      </c>
      <c r="I170" s="100">
        <f>INDEX(低圧内訳!I:I,ROW(A166)*19-1)</f>
        <v>0</v>
      </c>
      <c r="L170" s="368"/>
    </row>
    <row r="171" spans="1:12" s="62" customFormat="1" ht="24" customHeight="1" x14ac:dyDescent="0.4">
      <c r="A171" s="63">
        <v>167</v>
      </c>
      <c r="B171" s="68" t="str">
        <f>別紙1!C171</f>
        <v>今井第２ポンプ場</v>
      </c>
      <c r="C171" s="110">
        <f>別紙1!F171</f>
        <v>4</v>
      </c>
      <c r="D171" s="112">
        <f>INDEX(低圧内訳!C:C,ROW(A167)*19-13)</f>
        <v>0</v>
      </c>
      <c r="E171" s="115">
        <f>INDEX(低圧内訳!F:F,ROW(A167)*19-13)</f>
        <v>0</v>
      </c>
      <c r="F171" s="112">
        <f>INDEX(低圧内訳!F:F,ROW(A167)*19-7)</f>
        <v>0</v>
      </c>
      <c r="G171" s="112">
        <f>INDEX(低圧内訳!F:F,ROW(A167)*19-4)</f>
        <v>0</v>
      </c>
      <c r="H171" s="100">
        <f>INDEX(低圧内訳!H:H,ROW(A167)*19-1)</f>
        <v>0</v>
      </c>
      <c r="I171" s="100">
        <f>INDEX(低圧内訳!I:I,ROW(A167)*19-1)</f>
        <v>0</v>
      </c>
      <c r="L171" s="368"/>
    </row>
    <row r="172" spans="1:12" s="62" customFormat="1" ht="24" customHeight="1" x14ac:dyDescent="0.4">
      <c r="A172" s="66">
        <v>168</v>
      </c>
      <c r="B172" s="68" t="str">
        <f>別紙1!C172</f>
        <v>今井第３ポンプ場</v>
      </c>
      <c r="C172" s="110">
        <f>別紙1!F172</f>
        <v>4</v>
      </c>
      <c r="D172" s="112">
        <f>INDEX(低圧内訳!C:C,ROW(A168)*19-13)</f>
        <v>0</v>
      </c>
      <c r="E172" s="115">
        <f>INDEX(低圧内訳!F:F,ROW(A168)*19-13)</f>
        <v>0</v>
      </c>
      <c r="F172" s="112">
        <f>INDEX(低圧内訳!F:F,ROW(A168)*19-7)</f>
        <v>0</v>
      </c>
      <c r="G172" s="112">
        <f>INDEX(低圧内訳!F:F,ROW(A168)*19-4)</f>
        <v>0</v>
      </c>
      <c r="H172" s="100">
        <f>INDEX(低圧内訳!H:H,ROW(A168)*19-1)</f>
        <v>0</v>
      </c>
      <c r="I172" s="100">
        <f>INDEX(低圧内訳!I:I,ROW(A168)*19-1)</f>
        <v>0</v>
      </c>
      <c r="L172" s="368"/>
    </row>
    <row r="173" spans="1:12" s="62" customFormat="1" ht="24" customHeight="1" x14ac:dyDescent="0.4">
      <c r="A173" s="63">
        <v>169</v>
      </c>
      <c r="B173" s="68" t="str">
        <f>別紙1!C173</f>
        <v>今井第４ポンプ場</v>
      </c>
      <c r="C173" s="110">
        <f>別紙1!F173</f>
        <v>2</v>
      </c>
      <c r="D173" s="112">
        <f>INDEX(低圧内訳!C:C,ROW(A169)*19-13)</f>
        <v>0</v>
      </c>
      <c r="E173" s="115">
        <f>INDEX(低圧内訳!F:F,ROW(A169)*19-13)</f>
        <v>0</v>
      </c>
      <c r="F173" s="112">
        <f>INDEX(低圧内訳!F:F,ROW(A169)*19-7)</f>
        <v>0</v>
      </c>
      <c r="G173" s="112">
        <f>INDEX(低圧内訳!F:F,ROW(A169)*19-4)</f>
        <v>0</v>
      </c>
      <c r="H173" s="100">
        <f>INDEX(低圧内訳!H:H,ROW(A169)*19-1)</f>
        <v>0</v>
      </c>
      <c r="I173" s="100">
        <f>INDEX(低圧内訳!I:I,ROW(A169)*19-1)</f>
        <v>0</v>
      </c>
      <c r="L173" s="368"/>
    </row>
    <row r="174" spans="1:12" s="62" customFormat="1" ht="24" customHeight="1" x14ac:dyDescent="0.4">
      <c r="A174" s="66">
        <v>170</v>
      </c>
      <c r="B174" s="68" t="str">
        <f>別紙1!C174</f>
        <v>市之木場処理施設</v>
      </c>
      <c r="C174" s="110">
        <f>別紙1!F174</f>
        <v>46</v>
      </c>
      <c r="D174" s="112">
        <f>INDEX(低圧内訳!C:C,ROW(A170)*19-13)</f>
        <v>0</v>
      </c>
      <c r="E174" s="115">
        <f>INDEX(低圧内訳!F:F,ROW(A170)*19-13)</f>
        <v>0</v>
      </c>
      <c r="F174" s="112">
        <f>INDEX(低圧内訳!F:F,ROW(A170)*19-7)</f>
        <v>0</v>
      </c>
      <c r="G174" s="112">
        <f>INDEX(低圧内訳!F:F,ROW(A170)*19-4)</f>
        <v>0</v>
      </c>
      <c r="H174" s="100">
        <f>INDEX(低圧内訳!H:H,ROW(A170)*19-1)</f>
        <v>0</v>
      </c>
      <c r="I174" s="100">
        <f>INDEX(低圧内訳!I:I,ROW(A170)*19-1)</f>
        <v>0</v>
      </c>
      <c r="L174" s="368"/>
    </row>
    <row r="175" spans="1:12" s="62" customFormat="1" ht="24" customHeight="1" x14ac:dyDescent="0.4">
      <c r="A175" s="63">
        <v>171</v>
      </c>
      <c r="B175" s="68" t="str">
        <f>別紙1!C175</f>
        <v>市之木場第１ポンプ場</v>
      </c>
      <c r="C175" s="110">
        <f>別紙1!F175</f>
        <v>6</v>
      </c>
      <c r="D175" s="112">
        <f>INDEX(低圧内訳!C:C,ROW(A171)*19-13)</f>
        <v>0</v>
      </c>
      <c r="E175" s="115">
        <f>INDEX(低圧内訳!F:F,ROW(A171)*19-13)</f>
        <v>0</v>
      </c>
      <c r="F175" s="112">
        <f>INDEX(低圧内訳!F:F,ROW(A171)*19-7)</f>
        <v>0</v>
      </c>
      <c r="G175" s="112">
        <f>INDEX(低圧内訳!F:F,ROW(A171)*19-4)</f>
        <v>0</v>
      </c>
      <c r="H175" s="100">
        <f>INDEX(低圧内訳!H:H,ROW(A171)*19-1)</f>
        <v>0</v>
      </c>
      <c r="I175" s="100">
        <f>INDEX(低圧内訳!I:I,ROW(A171)*19-1)</f>
        <v>0</v>
      </c>
      <c r="L175" s="368"/>
    </row>
    <row r="176" spans="1:12" s="62" customFormat="1" ht="24" customHeight="1" x14ac:dyDescent="0.4">
      <c r="A176" s="66">
        <v>172</v>
      </c>
      <c r="B176" s="68" t="str">
        <f>別紙1!C176</f>
        <v>市之木場第３ポンプ場</v>
      </c>
      <c r="C176" s="110">
        <f>別紙1!F176</f>
        <v>13</v>
      </c>
      <c r="D176" s="112">
        <f>INDEX(低圧内訳!C:C,ROW(A172)*19-13)</f>
        <v>0</v>
      </c>
      <c r="E176" s="115">
        <f>INDEX(低圧内訳!F:F,ROW(A172)*19-13)</f>
        <v>0</v>
      </c>
      <c r="F176" s="112">
        <f>INDEX(低圧内訳!F:F,ROW(A172)*19-7)</f>
        <v>0</v>
      </c>
      <c r="G176" s="112">
        <f>INDEX(低圧内訳!F:F,ROW(A172)*19-4)</f>
        <v>0</v>
      </c>
      <c r="H176" s="100">
        <f>INDEX(低圧内訳!H:H,ROW(A172)*19-1)</f>
        <v>0</v>
      </c>
      <c r="I176" s="100">
        <f>INDEX(低圧内訳!I:I,ROW(A172)*19-1)</f>
        <v>0</v>
      </c>
      <c r="L176" s="368"/>
    </row>
    <row r="177" spans="1:12" s="62" customFormat="1" ht="24" customHeight="1" x14ac:dyDescent="0.4">
      <c r="A177" s="63">
        <v>173</v>
      </c>
      <c r="B177" s="68" t="str">
        <f>別紙1!C177</f>
        <v>市之木場第４ポンプ場</v>
      </c>
      <c r="C177" s="110">
        <f>別紙1!F177</f>
        <v>9</v>
      </c>
      <c r="D177" s="112">
        <f>INDEX(低圧内訳!C:C,ROW(A173)*19-13)</f>
        <v>0</v>
      </c>
      <c r="E177" s="115">
        <f>INDEX(低圧内訳!F:F,ROW(A173)*19-13)</f>
        <v>0</v>
      </c>
      <c r="F177" s="112">
        <f>INDEX(低圧内訳!F:F,ROW(A173)*19-7)</f>
        <v>0</v>
      </c>
      <c r="G177" s="112">
        <f>INDEX(低圧内訳!F:F,ROW(A173)*19-4)</f>
        <v>0</v>
      </c>
      <c r="H177" s="100">
        <f>INDEX(低圧内訳!H:H,ROW(A173)*19-1)</f>
        <v>0</v>
      </c>
      <c r="I177" s="100">
        <f>INDEX(低圧内訳!I:I,ROW(A173)*19-1)</f>
        <v>0</v>
      </c>
      <c r="L177" s="368"/>
    </row>
    <row r="178" spans="1:12" s="62" customFormat="1" ht="24" customHeight="1" x14ac:dyDescent="0.4">
      <c r="A178" s="66">
        <v>174</v>
      </c>
      <c r="B178" s="68" t="str">
        <f>別紙1!C178</f>
        <v>市之木場第５ポンプ場</v>
      </c>
      <c r="C178" s="110">
        <f>別紙1!F178</f>
        <v>13</v>
      </c>
      <c r="D178" s="112">
        <f>INDEX(低圧内訳!C:C,ROW(A174)*19-13)</f>
        <v>0</v>
      </c>
      <c r="E178" s="115">
        <f>INDEX(低圧内訳!F:F,ROW(A174)*19-13)</f>
        <v>0</v>
      </c>
      <c r="F178" s="112">
        <f>INDEX(低圧内訳!F:F,ROW(A174)*19-7)</f>
        <v>0</v>
      </c>
      <c r="G178" s="112">
        <f>INDEX(低圧内訳!F:F,ROW(A174)*19-4)</f>
        <v>0</v>
      </c>
      <c r="H178" s="100">
        <f>INDEX(低圧内訳!H:H,ROW(A174)*19-1)</f>
        <v>0</v>
      </c>
      <c r="I178" s="100">
        <f>INDEX(低圧内訳!I:I,ROW(A174)*19-1)</f>
        <v>0</v>
      </c>
      <c r="L178" s="368"/>
    </row>
    <row r="179" spans="1:12" s="62" customFormat="1" ht="24" customHeight="1" x14ac:dyDescent="0.4">
      <c r="A179" s="63">
        <v>175</v>
      </c>
      <c r="B179" s="68" t="str">
        <f>別紙1!C179</f>
        <v>市之木場第６ポンプ場</v>
      </c>
      <c r="C179" s="110">
        <f>別紙1!F179</f>
        <v>9</v>
      </c>
      <c r="D179" s="112">
        <f>INDEX(低圧内訳!C:C,ROW(A175)*19-13)</f>
        <v>0</v>
      </c>
      <c r="E179" s="115">
        <f>INDEX(低圧内訳!F:F,ROW(A175)*19-13)</f>
        <v>0</v>
      </c>
      <c r="F179" s="112">
        <f>INDEX(低圧内訳!F:F,ROW(A175)*19-7)</f>
        <v>0</v>
      </c>
      <c r="G179" s="112">
        <f>INDEX(低圧内訳!F:F,ROW(A175)*19-4)</f>
        <v>0</v>
      </c>
      <c r="H179" s="100">
        <f>INDEX(低圧内訳!H:H,ROW(A175)*19-1)</f>
        <v>0</v>
      </c>
      <c r="I179" s="100">
        <f>INDEX(低圧内訳!I:I,ROW(A175)*19-1)</f>
        <v>0</v>
      </c>
      <c r="L179" s="368"/>
    </row>
    <row r="180" spans="1:12" s="62" customFormat="1" ht="24" customHeight="1" x14ac:dyDescent="0.4">
      <c r="A180" s="66">
        <v>176</v>
      </c>
      <c r="B180" s="68" t="str">
        <f>別紙1!C180</f>
        <v>市之木場第７ポンプ場</v>
      </c>
      <c r="C180" s="110">
        <f>別紙1!F180</f>
        <v>6</v>
      </c>
      <c r="D180" s="112">
        <f>INDEX(低圧内訳!C:C,ROW(A176)*19-13)</f>
        <v>0</v>
      </c>
      <c r="E180" s="115">
        <f>INDEX(低圧内訳!F:F,ROW(A176)*19-13)</f>
        <v>0</v>
      </c>
      <c r="F180" s="112">
        <f>INDEX(低圧内訳!F:F,ROW(A176)*19-7)</f>
        <v>0</v>
      </c>
      <c r="G180" s="112">
        <f>INDEX(低圧内訳!F:F,ROW(A176)*19-4)</f>
        <v>0</v>
      </c>
      <c r="H180" s="100">
        <f>INDEX(低圧内訳!H:H,ROW(A176)*19-1)</f>
        <v>0</v>
      </c>
      <c r="I180" s="100">
        <f>INDEX(低圧内訳!I:I,ROW(A176)*19-1)</f>
        <v>0</v>
      </c>
      <c r="L180" s="368"/>
    </row>
    <row r="181" spans="1:12" s="62" customFormat="1" ht="24" customHeight="1" x14ac:dyDescent="0.4">
      <c r="A181" s="63">
        <v>177</v>
      </c>
      <c r="B181" s="68" t="str">
        <f>別紙1!C181</f>
        <v>市之木場第８ポンプ場</v>
      </c>
      <c r="C181" s="110">
        <f>別紙1!F181</f>
        <v>17</v>
      </c>
      <c r="D181" s="112">
        <f>INDEX(低圧内訳!C:C,ROW(A177)*19-13)</f>
        <v>0</v>
      </c>
      <c r="E181" s="115">
        <f>INDEX(低圧内訳!F:F,ROW(A177)*19-13)</f>
        <v>0</v>
      </c>
      <c r="F181" s="112">
        <f>INDEX(低圧内訳!F:F,ROW(A177)*19-7)</f>
        <v>0</v>
      </c>
      <c r="G181" s="112">
        <f>INDEX(低圧内訳!F:F,ROW(A177)*19-4)</f>
        <v>0</v>
      </c>
      <c r="H181" s="100">
        <f>INDEX(低圧内訳!H:H,ROW(A177)*19-1)</f>
        <v>0</v>
      </c>
      <c r="I181" s="100">
        <f>INDEX(低圧内訳!I:I,ROW(A177)*19-1)</f>
        <v>0</v>
      </c>
      <c r="L181" s="368"/>
    </row>
    <row r="182" spans="1:12" s="62" customFormat="1" ht="24" customHeight="1" x14ac:dyDescent="0.4">
      <c r="A182" s="66">
        <v>178</v>
      </c>
      <c r="B182" s="68" t="str">
        <f>別紙1!C182</f>
        <v>市之木場第１０ポンプ場</v>
      </c>
      <c r="C182" s="110">
        <f>別紙1!F182</f>
        <v>9</v>
      </c>
      <c r="D182" s="112">
        <f>INDEX(低圧内訳!C:C,ROW(A178)*19-13)</f>
        <v>0</v>
      </c>
      <c r="E182" s="115">
        <f>INDEX(低圧内訳!F:F,ROW(A178)*19-13)</f>
        <v>0</v>
      </c>
      <c r="F182" s="112">
        <f>INDEX(低圧内訳!F:F,ROW(A178)*19-7)</f>
        <v>0</v>
      </c>
      <c r="G182" s="112">
        <f>INDEX(低圧内訳!F:F,ROW(A178)*19-4)</f>
        <v>0</v>
      </c>
      <c r="H182" s="100">
        <f>INDEX(低圧内訳!H:H,ROW(A178)*19-1)</f>
        <v>0</v>
      </c>
      <c r="I182" s="100">
        <f>INDEX(低圧内訳!I:I,ROW(A178)*19-1)</f>
        <v>0</v>
      </c>
      <c r="L182" s="368"/>
    </row>
    <row r="183" spans="1:12" s="62" customFormat="1" ht="24" customHeight="1" x14ac:dyDescent="0.4">
      <c r="A183" s="63">
        <v>179</v>
      </c>
      <c r="B183" s="68" t="str">
        <f>別紙1!C183</f>
        <v>上増田第１ポンプ場</v>
      </c>
      <c r="C183" s="110">
        <f>別紙1!F183</f>
        <v>4</v>
      </c>
      <c r="D183" s="112">
        <f>INDEX(低圧内訳!C:C,ROW(A179)*19-13)</f>
        <v>0</v>
      </c>
      <c r="E183" s="115">
        <f>INDEX(低圧内訳!F:F,ROW(A179)*19-13)</f>
        <v>0</v>
      </c>
      <c r="F183" s="112">
        <f>INDEX(低圧内訳!F:F,ROW(A179)*19-7)</f>
        <v>0</v>
      </c>
      <c r="G183" s="112">
        <f>INDEX(低圧内訳!F:F,ROW(A179)*19-4)</f>
        <v>0</v>
      </c>
      <c r="H183" s="100">
        <f>INDEX(低圧内訳!H:H,ROW(A179)*19-1)</f>
        <v>0</v>
      </c>
      <c r="I183" s="100">
        <f>INDEX(低圧内訳!I:I,ROW(A179)*19-1)</f>
        <v>0</v>
      </c>
      <c r="L183" s="368"/>
    </row>
    <row r="184" spans="1:12" s="62" customFormat="1" ht="24" customHeight="1" x14ac:dyDescent="0.4">
      <c r="A184" s="66">
        <v>180</v>
      </c>
      <c r="B184" s="68" t="str">
        <f>別紙1!C184</f>
        <v>上増田第２ポンプ場</v>
      </c>
      <c r="C184" s="110">
        <f>別紙1!F184</f>
        <v>2</v>
      </c>
      <c r="D184" s="112">
        <f>INDEX(低圧内訳!C:C,ROW(A180)*19-13)</f>
        <v>0</v>
      </c>
      <c r="E184" s="115">
        <f>INDEX(低圧内訳!F:F,ROW(A180)*19-13)</f>
        <v>0</v>
      </c>
      <c r="F184" s="112">
        <f>INDEX(低圧内訳!F:F,ROW(A180)*19-7)</f>
        <v>0</v>
      </c>
      <c r="G184" s="112">
        <f>INDEX(低圧内訳!F:F,ROW(A180)*19-4)</f>
        <v>0</v>
      </c>
      <c r="H184" s="100">
        <f>INDEX(低圧内訳!H:H,ROW(A180)*19-1)</f>
        <v>0</v>
      </c>
      <c r="I184" s="100">
        <f>INDEX(低圧内訳!I:I,ROW(A180)*19-1)</f>
        <v>0</v>
      </c>
      <c r="L184" s="368"/>
    </row>
    <row r="185" spans="1:12" s="62" customFormat="1" ht="24" customHeight="1" x14ac:dyDescent="0.4">
      <c r="A185" s="63">
        <v>181</v>
      </c>
      <c r="B185" s="68" t="str">
        <f>別紙1!C185</f>
        <v>新屋第１ポンプ場</v>
      </c>
      <c r="C185" s="110">
        <f>別紙1!F185</f>
        <v>4</v>
      </c>
      <c r="D185" s="112">
        <f>INDEX(低圧内訳!C:C,ROW(A181)*19-13)</f>
        <v>0</v>
      </c>
      <c r="E185" s="115">
        <f>INDEX(低圧内訳!F:F,ROW(A181)*19-13)</f>
        <v>0</v>
      </c>
      <c r="F185" s="112">
        <f>INDEX(低圧内訳!F:F,ROW(A181)*19-7)</f>
        <v>0</v>
      </c>
      <c r="G185" s="112">
        <f>INDEX(低圧内訳!F:F,ROW(A181)*19-4)</f>
        <v>0</v>
      </c>
      <c r="H185" s="100">
        <f>INDEX(低圧内訳!H:H,ROW(A181)*19-1)</f>
        <v>0</v>
      </c>
      <c r="I185" s="100">
        <f>INDEX(低圧内訳!I:I,ROW(A181)*19-1)</f>
        <v>0</v>
      </c>
      <c r="L185" s="368"/>
    </row>
    <row r="186" spans="1:12" s="62" customFormat="1" ht="24" customHeight="1" x14ac:dyDescent="0.4">
      <c r="A186" s="66">
        <v>182</v>
      </c>
      <c r="B186" s="68" t="str">
        <f>別紙1!C186</f>
        <v>新屋第２ポンプ場</v>
      </c>
      <c r="C186" s="110">
        <f>別紙1!F186</f>
        <v>4</v>
      </c>
      <c r="D186" s="112">
        <f>INDEX(低圧内訳!C:C,ROW(A182)*19-13)</f>
        <v>0</v>
      </c>
      <c r="E186" s="115">
        <f>INDEX(低圧内訳!F:F,ROW(A182)*19-13)</f>
        <v>0</v>
      </c>
      <c r="F186" s="112">
        <f>INDEX(低圧内訳!F:F,ROW(A182)*19-7)</f>
        <v>0</v>
      </c>
      <c r="G186" s="112">
        <f>INDEX(低圧内訳!F:F,ROW(A182)*19-4)</f>
        <v>0</v>
      </c>
      <c r="H186" s="100">
        <f>INDEX(低圧内訳!H:H,ROW(A182)*19-1)</f>
        <v>0</v>
      </c>
      <c r="I186" s="100">
        <f>INDEX(低圧内訳!I:I,ROW(A182)*19-1)</f>
        <v>0</v>
      </c>
      <c r="L186" s="368"/>
    </row>
    <row r="187" spans="1:12" s="62" customFormat="1" ht="24" customHeight="1" x14ac:dyDescent="0.4">
      <c r="A187" s="63">
        <v>183</v>
      </c>
      <c r="B187" s="68" t="str">
        <f>別紙1!C187</f>
        <v>新屋第３ポンプ場</v>
      </c>
      <c r="C187" s="110">
        <f>別紙1!F187</f>
        <v>4</v>
      </c>
      <c r="D187" s="112">
        <f>INDEX(低圧内訳!C:C,ROW(A183)*19-13)</f>
        <v>0</v>
      </c>
      <c r="E187" s="115">
        <f>INDEX(低圧内訳!F:F,ROW(A183)*19-13)</f>
        <v>0</v>
      </c>
      <c r="F187" s="112">
        <f>INDEX(低圧内訳!F:F,ROW(A183)*19-7)</f>
        <v>0</v>
      </c>
      <c r="G187" s="112">
        <f>INDEX(低圧内訳!F:F,ROW(A183)*19-4)</f>
        <v>0</v>
      </c>
      <c r="H187" s="100">
        <f>INDEX(低圧内訳!H:H,ROW(A183)*19-1)</f>
        <v>0</v>
      </c>
      <c r="I187" s="100">
        <f>INDEX(低圧内訳!I:I,ROW(A183)*19-1)</f>
        <v>0</v>
      </c>
      <c r="L187" s="368"/>
    </row>
    <row r="188" spans="1:12" s="62" customFormat="1" ht="24" customHeight="1" x14ac:dyDescent="0.4">
      <c r="A188" s="66">
        <v>184</v>
      </c>
      <c r="B188" s="68" t="str">
        <f>別紙1!C188</f>
        <v>新屋第４ポンプ場</v>
      </c>
      <c r="C188" s="110">
        <f>別紙1!F188</f>
        <v>4</v>
      </c>
      <c r="D188" s="112">
        <f>INDEX(低圧内訳!C:C,ROW(A184)*19-13)</f>
        <v>0</v>
      </c>
      <c r="E188" s="115">
        <f>INDEX(低圧内訳!F:F,ROW(A184)*19-13)</f>
        <v>0</v>
      </c>
      <c r="F188" s="112">
        <f>INDEX(低圧内訳!F:F,ROW(A184)*19-7)</f>
        <v>0</v>
      </c>
      <c r="G188" s="112">
        <f>INDEX(低圧内訳!F:F,ROW(A184)*19-4)</f>
        <v>0</v>
      </c>
      <c r="H188" s="100">
        <f>INDEX(低圧内訳!H:H,ROW(A184)*19-1)</f>
        <v>0</v>
      </c>
      <c r="I188" s="100">
        <f>INDEX(低圧内訳!I:I,ROW(A184)*19-1)</f>
        <v>0</v>
      </c>
      <c r="L188" s="368"/>
    </row>
    <row r="189" spans="1:12" s="62" customFormat="1" ht="24" customHeight="1" x14ac:dyDescent="0.4">
      <c r="A189" s="63">
        <v>185</v>
      </c>
      <c r="B189" s="68" t="str">
        <f>別紙1!C189</f>
        <v>新屋第５ポンプ場</v>
      </c>
      <c r="C189" s="110">
        <f>別紙1!F189</f>
        <v>9</v>
      </c>
      <c r="D189" s="112">
        <f>INDEX(低圧内訳!C:C,ROW(A185)*19-13)</f>
        <v>0</v>
      </c>
      <c r="E189" s="115">
        <f>INDEX(低圧内訳!F:F,ROW(A185)*19-13)</f>
        <v>0</v>
      </c>
      <c r="F189" s="112">
        <f>INDEX(低圧内訳!F:F,ROW(A185)*19-7)</f>
        <v>0</v>
      </c>
      <c r="G189" s="112">
        <f>INDEX(低圧内訳!F:F,ROW(A185)*19-4)</f>
        <v>0</v>
      </c>
      <c r="H189" s="100">
        <f>INDEX(低圧内訳!H:H,ROW(A185)*19-1)</f>
        <v>0</v>
      </c>
      <c r="I189" s="100">
        <f>INDEX(低圧内訳!I:I,ROW(A185)*19-1)</f>
        <v>0</v>
      </c>
      <c r="L189" s="368"/>
    </row>
    <row r="190" spans="1:12" s="62" customFormat="1" ht="24" customHeight="1" x14ac:dyDescent="0.4">
      <c r="A190" s="66">
        <v>186</v>
      </c>
      <c r="B190" s="68" t="str">
        <f>別紙1!C190</f>
        <v>新屋第６ポンプ場</v>
      </c>
      <c r="C190" s="110">
        <f>別紙1!F190</f>
        <v>9</v>
      </c>
      <c r="D190" s="112">
        <f>INDEX(低圧内訳!C:C,ROW(A186)*19-13)</f>
        <v>0</v>
      </c>
      <c r="E190" s="115">
        <f>INDEX(低圧内訳!F:F,ROW(A186)*19-13)</f>
        <v>0</v>
      </c>
      <c r="F190" s="112">
        <f>INDEX(低圧内訳!F:F,ROW(A186)*19-7)</f>
        <v>0</v>
      </c>
      <c r="G190" s="112">
        <f>INDEX(低圧内訳!F:F,ROW(A186)*19-4)</f>
        <v>0</v>
      </c>
      <c r="H190" s="100">
        <f>INDEX(低圧内訳!H:H,ROW(A186)*19-1)</f>
        <v>0</v>
      </c>
      <c r="I190" s="100">
        <f>INDEX(低圧内訳!I:I,ROW(A186)*19-1)</f>
        <v>0</v>
      </c>
      <c r="L190" s="368"/>
    </row>
    <row r="191" spans="1:12" s="62" customFormat="1" ht="24" customHeight="1" x14ac:dyDescent="0.4">
      <c r="A191" s="63">
        <v>187</v>
      </c>
      <c r="B191" s="68" t="str">
        <f>別紙1!C191</f>
        <v>新屋第７ポンプ場</v>
      </c>
      <c r="C191" s="110">
        <f>別紙1!F191</f>
        <v>4</v>
      </c>
      <c r="D191" s="112">
        <f>INDEX(低圧内訳!C:C,ROW(A187)*19-13)</f>
        <v>0</v>
      </c>
      <c r="E191" s="115">
        <f>INDEX(低圧内訳!F:F,ROW(A187)*19-13)</f>
        <v>0</v>
      </c>
      <c r="F191" s="112">
        <f>INDEX(低圧内訳!F:F,ROW(A187)*19-7)</f>
        <v>0</v>
      </c>
      <c r="G191" s="112">
        <f>INDEX(低圧内訳!F:F,ROW(A187)*19-4)</f>
        <v>0</v>
      </c>
      <c r="H191" s="100">
        <f>INDEX(低圧内訳!H:H,ROW(A187)*19-1)</f>
        <v>0</v>
      </c>
      <c r="I191" s="100">
        <f>INDEX(低圧内訳!I:I,ROW(A187)*19-1)</f>
        <v>0</v>
      </c>
      <c r="L191" s="368"/>
    </row>
    <row r="192" spans="1:12" s="62" customFormat="1" ht="24" customHeight="1" x14ac:dyDescent="0.4">
      <c r="A192" s="66">
        <v>188</v>
      </c>
      <c r="B192" s="68" t="str">
        <f>別紙1!C192</f>
        <v>新屋第８ポンプ場</v>
      </c>
      <c r="C192" s="110">
        <f>別紙1!F192</f>
        <v>6</v>
      </c>
      <c r="D192" s="112">
        <f>INDEX(低圧内訳!C:C,ROW(A188)*19-13)</f>
        <v>0</v>
      </c>
      <c r="E192" s="115">
        <f>INDEX(低圧内訳!F:F,ROW(A188)*19-13)</f>
        <v>0</v>
      </c>
      <c r="F192" s="112">
        <f>INDEX(低圧内訳!F:F,ROW(A188)*19-7)</f>
        <v>0</v>
      </c>
      <c r="G192" s="112">
        <f>INDEX(低圧内訳!F:F,ROW(A188)*19-4)</f>
        <v>0</v>
      </c>
      <c r="H192" s="100">
        <f>INDEX(低圧内訳!H:H,ROW(A188)*19-1)</f>
        <v>0</v>
      </c>
      <c r="I192" s="100">
        <f>INDEX(低圧内訳!I:I,ROW(A188)*19-1)</f>
        <v>0</v>
      </c>
      <c r="L192" s="368"/>
    </row>
    <row r="193" spans="1:12" s="62" customFormat="1" ht="24" customHeight="1" x14ac:dyDescent="0.4">
      <c r="A193" s="63">
        <v>189</v>
      </c>
      <c r="B193" s="68" t="str">
        <f>別紙1!C193</f>
        <v>新屋第９ポンプ場</v>
      </c>
      <c r="C193" s="110">
        <f>別紙1!F193</f>
        <v>6</v>
      </c>
      <c r="D193" s="112">
        <f>INDEX(低圧内訳!C:C,ROW(A189)*19-13)</f>
        <v>0</v>
      </c>
      <c r="E193" s="115">
        <f>INDEX(低圧内訳!F:F,ROW(A189)*19-13)</f>
        <v>0</v>
      </c>
      <c r="F193" s="112">
        <f>INDEX(低圧内訳!F:F,ROW(A189)*19-7)</f>
        <v>0</v>
      </c>
      <c r="G193" s="112">
        <f>INDEX(低圧内訳!F:F,ROW(A189)*19-4)</f>
        <v>0</v>
      </c>
      <c r="H193" s="100">
        <f>INDEX(低圧内訳!H:H,ROW(A189)*19-1)</f>
        <v>0</v>
      </c>
      <c r="I193" s="100">
        <f>INDEX(低圧内訳!I:I,ROW(A189)*19-1)</f>
        <v>0</v>
      </c>
      <c r="L193" s="368"/>
    </row>
    <row r="194" spans="1:12" s="62" customFormat="1" ht="24" customHeight="1" x14ac:dyDescent="0.4">
      <c r="A194" s="66">
        <v>190</v>
      </c>
      <c r="B194" s="68" t="str">
        <f>別紙1!C194</f>
        <v>新屋第１０ポンプ場</v>
      </c>
      <c r="C194" s="110">
        <f>別紙1!F194</f>
        <v>2</v>
      </c>
      <c r="D194" s="112">
        <f>INDEX(低圧内訳!C:C,ROW(A190)*19-13)</f>
        <v>0</v>
      </c>
      <c r="E194" s="115">
        <f>INDEX(低圧内訳!F:F,ROW(A190)*19-13)</f>
        <v>0</v>
      </c>
      <c r="F194" s="112">
        <f>INDEX(低圧内訳!F:F,ROW(A190)*19-7)</f>
        <v>0</v>
      </c>
      <c r="G194" s="112">
        <f>INDEX(低圧内訳!F:F,ROW(A190)*19-4)</f>
        <v>0</v>
      </c>
      <c r="H194" s="100">
        <f>INDEX(低圧内訳!H:H,ROW(A190)*19-1)</f>
        <v>0</v>
      </c>
      <c r="I194" s="100">
        <f>INDEX(低圧内訳!I:I,ROW(A190)*19-1)</f>
        <v>0</v>
      </c>
      <c r="L194" s="368"/>
    </row>
    <row r="195" spans="1:12" s="62" customFormat="1" ht="24" customHeight="1" x14ac:dyDescent="0.4">
      <c r="A195" s="63">
        <v>191</v>
      </c>
      <c r="B195" s="68" t="str">
        <f>別紙1!C195</f>
        <v>石井処理施設</v>
      </c>
      <c r="C195" s="110">
        <f>別紙1!F195</f>
        <v>46</v>
      </c>
      <c r="D195" s="112">
        <f>INDEX(低圧内訳!C:C,ROW(A191)*19-13)</f>
        <v>0</v>
      </c>
      <c r="E195" s="115">
        <f>INDEX(低圧内訳!F:F,ROW(A191)*19-13)</f>
        <v>0</v>
      </c>
      <c r="F195" s="112">
        <f>INDEX(低圧内訳!F:F,ROW(A191)*19-7)</f>
        <v>0</v>
      </c>
      <c r="G195" s="112">
        <f>INDEX(低圧内訳!F:F,ROW(A191)*19-4)</f>
        <v>0</v>
      </c>
      <c r="H195" s="100">
        <f>INDEX(低圧内訳!H:H,ROW(A191)*19-1)</f>
        <v>0</v>
      </c>
      <c r="I195" s="100">
        <f>INDEX(低圧内訳!I:I,ROW(A191)*19-1)</f>
        <v>0</v>
      </c>
      <c r="L195" s="368"/>
    </row>
    <row r="196" spans="1:12" s="62" customFormat="1" ht="24" customHeight="1" x14ac:dyDescent="0.4">
      <c r="A196" s="66">
        <v>192</v>
      </c>
      <c r="B196" s="68" t="str">
        <f>別紙1!C196</f>
        <v>石井第１ポンプ場</v>
      </c>
      <c r="C196" s="110">
        <f>別紙1!F196</f>
        <v>4</v>
      </c>
      <c r="D196" s="112">
        <f>INDEX(低圧内訳!C:C,ROW(A192)*19-13)</f>
        <v>0</v>
      </c>
      <c r="E196" s="115">
        <f>INDEX(低圧内訳!F:F,ROW(A192)*19-13)</f>
        <v>0</v>
      </c>
      <c r="F196" s="112">
        <f>INDEX(低圧内訳!F:F,ROW(A192)*19-7)</f>
        <v>0</v>
      </c>
      <c r="G196" s="112">
        <f>INDEX(低圧内訳!F:F,ROW(A192)*19-4)</f>
        <v>0</v>
      </c>
      <c r="H196" s="100">
        <f>INDEX(低圧内訳!H:H,ROW(A192)*19-1)</f>
        <v>0</v>
      </c>
      <c r="I196" s="100">
        <f>INDEX(低圧内訳!I:I,ROW(A192)*19-1)</f>
        <v>0</v>
      </c>
      <c r="L196" s="368"/>
    </row>
    <row r="197" spans="1:12" s="62" customFormat="1" ht="24" customHeight="1" x14ac:dyDescent="0.4">
      <c r="A197" s="63">
        <v>193</v>
      </c>
      <c r="B197" s="68" t="str">
        <f>別紙1!C197</f>
        <v>石井第２ポンプ場</v>
      </c>
      <c r="C197" s="110">
        <f>別紙1!F197</f>
        <v>4</v>
      </c>
      <c r="D197" s="112">
        <f>INDEX(低圧内訳!C:C,ROW(A193)*19-13)</f>
        <v>0</v>
      </c>
      <c r="E197" s="115">
        <f>INDEX(低圧内訳!F:F,ROW(A193)*19-13)</f>
        <v>0</v>
      </c>
      <c r="F197" s="112">
        <f>INDEX(低圧内訳!F:F,ROW(A193)*19-7)</f>
        <v>0</v>
      </c>
      <c r="G197" s="112">
        <f>INDEX(低圧内訳!F:F,ROW(A193)*19-4)</f>
        <v>0</v>
      </c>
      <c r="H197" s="100">
        <f>INDEX(低圧内訳!H:H,ROW(A193)*19-1)</f>
        <v>0</v>
      </c>
      <c r="I197" s="100">
        <f>INDEX(低圧内訳!I:I,ROW(A193)*19-1)</f>
        <v>0</v>
      </c>
      <c r="L197" s="368"/>
    </row>
    <row r="198" spans="1:12" s="62" customFormat="1" ht="24" customHeight="1" x14ac:dyDescent="0.4">
      <c r="A198" s="66">
        <v>194</v>
      </c>
      <c r="B198" s="68" t="str">
        <f>別紙1!C198</f>
        <v>石井第３ポンプ場</v>
      </c>
      <c r="C198" s="110">
        <f>別紙1!F198</f>
        <v>2</v>
      </c>
      <c r="D198" s="112">
        <f>INDEX(低圧内訳!C:C,ROW(A194)*19-13)</f>
        <v>0</v>
      </c>
      <c r="E198" s="115">
        <f>INDEX(低圧内訳!F:F,ROW(A194)*19-13)</f>
        <v>0</v>
      </c>
      <c r="F198" s="112">
        <f>INDEX(低圧内訳!F:F,ROW(A194)*19-7)</f>
        <v>0</v>
      </c>
      <c r="G198" s="112">
        <f>INDEX(低圧内訳!F:F,ROW(A194)*19-4)</f>
        <v>0</v>
      </c>
      <c r="H198" s="100">
        <f>INDEX(低圧内訳!H:H,ROW(A194)*19-1)</f>
        <v>0</v>
      </c>
      <c r="I198" s="100">
        <f>INDEX(低圧内訳!I:I,ROW(A194)*19-1)</f>
        <v>0</v>
      </c>
      <c r="L198" s="368"/>
    </row>
    <row r="199" spans="1:12" s="62" customFormat="1" ht="24" customHeight="1" x14ac:dyDescent="0.4">
      <c r="A199" s="63">
        <v>195</v>
      </c>
      <c r="B199" s="68" t="str">
        <f>別紙1!C199</f>
        <v>石井第４ポンプ場</v>
      </c>
      <c r="C199" s="110">
        <f>別紙1!F199</f>
        <v>4</v>
      </c>
      <c r="D199" s="112">
        <f>INDEX(低圧内訳!C:C,ROW(A195)*19-13)</f>
        <v>0</v>
      </c>
      <c r="E199" s="115">
        <f>INDEX(低圧内訳!F:F,ROW(A195)*19-13)</f>
        <v>0</v>
      </c>
      <c r="F199" s="112">
        <f>INDEX(低圧内訳!F:F,ROW(A195)*19-7)</f>
        <v>0</v>
      </c>
      <c r="G199" s="112">
        <f>INDEX(低圧内訳!F:F,ROW(A195)*19-4)</f>
        <v>0</v>
      </c>
      <c r="H199" s="100">
        <f>INDEX(低圧内訳!H:H,ROW(A195)*19-1)</f>
        <v>0</v>
      </c>
      <c r="I199" s="100">
        <f>INDEX(低圧内訳!I:I,ROW(A195)*19-1)</f>
        <v>0</v>
      </c>
      <c r="L199" s="368"/>
    </row>
    <row r="200" spans="1:12" s="62" customFormat="1" ht="24" customHeight="1" x14ac:dyDescent="0.4">
      <c r="A200" s="66">
        <v>196</v>
      </c>
      <c r="B200" s="68" t="str">
        <f>別紙1!C200</f>
        <v>石井第６ポンプ場</v>
      </c>
      <c r="C200" s="110">
        <f>別紙1!F200</f>
        <v>17</v>
      </c>
      <c r="D200" s="112">
        <f>INDEX(低圧内訳!C:C,ROW(A196)*19-13)</f>
        <v>0</v>
      </c>
      <c r="E200" s="115">
        <f>INDEX(低圧内訳!F:F,ROW(A196)*19-13)</f>
        <v>0</v>
      </c>
      <c r="F200" s="112">
        <f>INDEX(低圧内訳!F:F,ROW(A196)*19-7)</f>
        <v>0</v>
      </c>
      <c r="G200" s="112">
        <f>INDEX(低圧内訳!F:F,ROW(A196)*19-4)</f>
        <v>0</v>
      </c>
      <c r="H200" s="100">
        <f>INDEX(低圧内訳!H:H,ROW(A196)*19-1)</f>
        <v>0</v>
      </c>
      <c r="I200" s="100">
        <f>INDEX(低圧内訳!I:I,ROW(A196)*19-1)</f>
        <v>0</v>
      </c>
      <c r="L200" s="368"/>
    </row>
    <row r="201" spans="1:12" s="62" customFormat="1" ht="24" customHeight="1" x14ac:dyDescent="0.4">
      <c r="A201" s="63">
        <v>197</v>
      </c>
      <c r="B201" s="68" t="str">
        <f>別紙1!C201</f>
        <v>石井第７ポンプ場</v>
      </c>
      <c r="C201" s="110">
        <f>別紙1!F201</f>
        <v>9</v>
      </c>
      <c r="D201" s="112">
        <f>INDEX(低圧内訳!C:C,ROW(A197)*19-13)</f>
        <v>0</v>
      </c>
      <c r="E201" s="115">
        <f>INDEX(低圧内訳!F:F,ROW(A197)*19-13)</f>
        <v>0</v>
      </c>
      <c r="F201" s="112">
        <f>INDEX(低圧内訳!F:F,ROW(A197)*19-7)</f>
        <v>0</v>
      </c>
      <c r="G201" s="112">
        <f>INDEX(低圧内訳!F:F,ROW(A197)*19-4)</f>
        <v>0</v>
      </c>
      <c r="H201" s="100">
        <f>INDEX(低圧内訳!H:H,ROW(A197)*19-1)</f>
        <v>0</v>
      </c>
      <c r="I201" s="100">
        <f>INDEX(低圧内訳!I:I,ROW(A197)*19-1)</f>
        <v>0</v>
      </c>
      <c r="L201" s="368"/>
    </row>
    <row r="202" spans="1:12" s="62" customFormat="1" ht="24" customHeight="1" x14ac:dyDescent="0.4">
      <c r="A202" s="66">
        <v>198</v>
      </c>
      <c r="B202" s="68" t="str">
        <f>別紙1!C202</f>
        <v>石井第８ポンプ場</v>
      </c>
      <c r="C202" s="110">
        <f>別紙1!F202</f>
        <v>4</v>
      </c>
      <c r="D202" s="112">
        <f>INDEX(低圧内訳!C:C,ROW(A198)*19-13)</f>
        <v>0</v>
      </c>
      <c r="E202" s="115">
        <f>INDEX(低圧内訳!F:F,ROW(A198)*19-13)</f>
        <v>0</v>
      </c>
      <c r="F202" s="112">
        <f>INDEX(低圧内訳!F:F,ROW(A198)*19-7)</f>
        <v>0</v>
      </c>
      <c r="G202" s="112">
        <f>INDEX(低圧内訳!F:F,ROW(A198)*19-4)</f>
        <v>0</v>
      </c>
      <c r="H202" s="100">
        <f>INDEX(低圧内訳!H:H,ROW(A198)*19-1)</f>
        <v>0</v>
      </c>
      <c r="I202" s="100">
        <f>INDEX(低圧内訳!I:I,ROW(A198)*19-1)</f>
        <v>0</v>
      </c>
      <c r="L202" s="368"/>
    </row>
    <row r="203" spans="1:12" s="62" customFormat="1" ht="24" customHeight="1" x14ac:dyDescent="0.4">
      <c r="A203" s="63">
        <v>199</v>
      </c>
      <c r="B203" s="68" t="str">
        <f>別紙1!C203</f>
        <v>石井第１０ポンプ場</v>
      </c>
      <c r="C203" s="110">
        <f>別紙1!F203</f>
        <v>4</v>
      </c>
      <c r="D203" s="112">
        <f>INDEX(低圧内訳!C:C,ROW(A199)*19-13)</f>
        <v>0</v>
      </c>
      <c r="E203" s="115">
        <f>INDEX(低圧内訳!F:F,ROW(A199)*19-13)</f>
        <v>0</v>
      </c>
      <c r="F203" s="112">
        <f>INDEX(低圧内訳!F:F,ROW(A199)*19-7)</f>
        <v>0</v>
      </c>
      <c r="G203" s="112">
        <f>INDEX(低圧内訳!F:F,ROW(A199)*19-4)</f>
        <v>0</v>
      </c>
      <c r="H203" s="100">
        <f>INDEX(低圧内訳!H:H,ROW(A199)*19-1)</f>
        <v>0</v>
      </c>
      <c r="I203" s="100">
        <f>INDEX(低圧内訳!I:I,ROW(A199)*19-1)</f>
        <v>0</v>
      </c>
      <c r="L203" s="368"/>
    </row>
    <row r="204" spans="1:12" s="62" customFormat="1" ht="24" customHeight="1" x14ac:dyDescent="0.4">
      <c r="A204" s="66">
        <v>200</v>
      </c>
      <c r="B204" s="68" t="str">
        <f>別紙1!C204</f>
        <v>石井第１１ポンプ場</v>
      </c>
      <c r="C204" s="110">
        <f>別紙1!F204</f>
        <v>4</v>
      </c>
      <c r="D204" s="112">
        <f>INDEX(低圧内訳!C:C,ROW(A200)*19-13)</f>
        <v>0</v>
      </c>
      <c r="E204" s="115">
        <f>INDEX(低圧内訳!F:F,ROW(A200)*19-13)</f>
        <v>0</v>
      </c>
      <c r="F204" s="112">
        <f>INDEX(低圧内訳!F:F,ROW(A200)*19-7)</f>
        <v>0</v>
      </c>
      <c r="G204" s="112">
        <f>INDEX(低圧内訳!F:F,ROW(A200)*19-4)</f>
        <v>0</v>
      </c>
      <c r="H204" s="100">
        <f>INDEX(低圧内訳!H:H,ROW(A200)*19-1)</f>
        <v>0</v>
      </c>
      <c r="I204" s="100">
        <f>INDEX(低圧内訳!I:I,ROW(A200)*19-1)</f>
        <v>0</v>
      </c>
      <c r="L204" s="368"/>
    </row>
    <row r="205" spans="1:12" s="62" customFormat="1" ht="24" customHeight="1" x14ac:dyDescent="0.4">
      <c r="A205" s="63">
        <v>201</v>
      </c>
      <c r="B205" s="68" t="str">
        <f>別紙1!C205</f>
        <v>石井第１２ポンプ場</v>
      </c>
      <c r="C205" s="110">
        <f>別紙1!F205</f>
        <v>4</v>
      </c>
      <c r="D205" s="112">
        <f>INDEX(低圧内訳!C:C,ROW(A201)*19-13)</f>
        <v>0</v>
      </c>
      <c r="E205" s="115">
        <f>INDEX(低圧内訳!F:F,ROW(A201)*19-13)</f>
        <v>0</v>
      </c>
      <c r="F205" s="112">
        <f>INDEX(低圧内訳!F:F,ROW(A201)*19-7)</f>
        <v>0</v>
      </c>
      <c r="G205" s="112">
        <f>INDEX(低圧内訳!F:F,ROW(A201)*19-4)</f>
        <v>0</v>
      </c>
      <c r="H205" s="100">
        <f>INDEX(低圧内訳!H:H,ROW(A201)*19-1)</f>
        <v>0</v>
      </c>
      <c r="I205" s="100">
        <f>INDEX(低圧内訳!I:I,ROW(A201)*19-1)</f>
        <v>0</v>
      </c>
      <c r="L205" s="368"/>
    </row>
    <row r="206" spans="1:12" s="62" customFormat="1" ht="24" customHeight="1" x14ac:dyDescent="0.4">
      <c r="A206" s="66">
        <v>202</v>
      </c>
      <c r="B206" s="68" t="str">
        <f>別紙1!C206</f>
        <v>石井第１３ポンプ場</v>
      </c>
      <c r="C206" s="110">
        <f>別紙1!F206</f>
        <v>4</v>
      </c>
      <c r="D206" s="112">
        <f>INDEX(低圧内訳!C:C,ROW(A202)*19-13)</f>
        <v>0</v>
      </c>
      <c r="E206" s="115">
        <f>INDEX(低圧内訳!F:F,ROW(A202)*19-13)</f>
        <v>0</v>
      </c>
      <c r="F206" s="112">
        <f>INDEX(低圧内訳!F:F,ROW(A202)*19-7)</f>
        <v>0</v>
      </c>
      <c r="G206" s="112">
        <f>INDEX(低圧内訳!F:F,ROW(A202)*19-4)</f>
        <v>0</v>
      </c>
      <c r="H206" s="100">
        <f>INDEX(低圧内訳!H:H,ROW(A202)*19-1)</f>
        <v>0</v>
      </c>
      <c r="I206" s="100">
        <f>INDEX(低圧内訳!I:I,ROW(A202)*19-1)</f>
        <v>0</v>
      </c>
      <c r="L206" s="368"/>
    </row>
    <row r="207" spans="1:12" s="62" customFormat="1" ht="24" customHeight="1" x14ac:dyDescent="0.4">
      <c r="A207" s="63">
        <v>203</v>
      </c>
      <c r="B207" s="68" t="str">
        <f>別紙1!C207</f>
        <v>大室第１ポンプ場</v>
      </c>
      <c r="C207" s="110">
        <f>別紙1!F207</f>
        <v>4</v>
      </c>
      <c r="D207" s="112">
        <f>INDEX(低圧内訳!C:C,ROW(A203)*19-13)</f>
        <v>0</v>
      </c>
      <c r="E207" s="115">
        <f>INDEX(低圧内訳!F:F,ROW(A203)*19-13)</f>
        <v>0</v>
      </c>
      <c r="F207" s="112">
        <f>INDEX(低圧内訳!F:F,ROW(A203)*19-7)</f>
        <v>0</v>
      </c>
      <c r="G207" s="112">
        <f>INDEX(低圧内訳!F:F,ROW(A203)*19-4)</f>
        <v>0</v>
      </c>
      <c r="H207" s="100">
        <f>INDEX(低圧内訳!H:H,ROW(A203)*19-1)</f>
        <v>0</v>
      </c>
      <c r="I207" s="100">
        <f>INDEX(低圧内訳!I:I,ROW(A203)*19-1)</f>
        <v>0</v>
      </c>
      <c r="L207" s="368"/>
    </row>
    <row r="208" spans="1:12" s="62" customFormat="1" ht="24" customHeight="1" x14ac:dyDescent="0.4">
      <c r="A208" s="66">
        <v>204</v>
      </c>
      <c r="B208" s="68" t="str">
        <f>別紙1!C208</f>
        <v>大室第２ポンプ場</v>
      </c>
      <c r="C208" s="110">
        <f>別紙1!F208</f>
        <v>2</v>
      </c>
      <c r="D208" s="112">
        <f>INDEX(低圧内訳!C:C,ROW(A204)*19-13)</f>
        <v>0</v>
      </c>
      <c r="E208" s="115">
        <f>INDEX(低圧内訳!F:F,ROW(A204)*19-13)</f>
        <v>0</v>
      </c>
      <c r="F208" s="112">
        <f>INDEX(低圧内訳!F:F,ROW(A204)*19-7)</f>
        <v>0</v>
      </c>
      <c r="G208" s="112">
        <f>INDEX(低圧内訳!F:F,ROW(A204)*19-4)</f>
        <v>0</v>
      </c>
      <c r="H208" s="100">
        <f>INDEX(低圧内訳!H:H,ROW(A204)*19-1)</f>
        <v>0</v>
      </c>
      <c r="I208" s="100">
        <f>INDEX(低圧内訳!I:I,ROW(A204)*19-1)</f>
        <v>0</v>
      </c>
      <c r="L208" s="368"/>
    </row>
    <row r="209" spans="1:12" s="62" customFormat="1" ht="24" customHeight="1" x14ac:dyDescent="0.4">
      <c r="A209" s="63">
        <v>205</v>
      </c>
      <c r="B209" s="293" t="str">
        <f>別紙1!C209</f>
        <v>大室第３ポンプ場</v>
      </c>
      <c r="C209" s="294">
        <f>別紙1!F209</f>
        <v>2</v>
      </c>
      <c r="D209" s="113">
        <f>INDEX(低圧内訳!C:C,ROW(A205)*19-13)</f>
        <v>0</v>
      </c>
      <c r="E209" s="116">
        <f>INDEX(低圧内訳!F:F,ROW(A205)*19-13)</f>
        <v>0</v>
      </c>
      <c r="F209" s="113">
        <f>INDEX(低圧内訳!F:F,ROW(A205)*19-7)</f>
        <v>0</v>
      </c>
      <c r="G209" s="113">
        <f>INDEX(低圧内訳!F:F,ROW(A205)*19-4)</f>
        <v>0</v>
      </c>
      <c r="H209" s="103">
        <f>INDEX(低圧内訳!H:H,ROW(A205)*19-1)</f>
        <v>0</v>
      </c>
      <c r="I209" s="103">
        <f>INDEX(低圧内訳!I:I,ROW(A205)*19-1)</f>
        <v>0</v>
      </c>
      <c r="L209" s="368"/>
    </row>
    <row r="210" spans="1:12" s="62" customFormat="1" ht="24" customHeight="1" x14ac:dyDescent="0.4">
      <c r="A210" s="66">
        <v>206</v>
      </c>
      <c r="B210" s="68" t="str">
        <f>別紙1!C210</f>
        <v>大室第４ポンプ場</v>
      </c>
      <c r="C210" s="110">
        <f>別紙1!F210</f>
        <v>2</v>
      </c>
      <c r="D210" s="112">
        <f>INDEX(低圧内訳!C:C,ROW(A206)*19-13)</f>
        <v>0</v>
      </c>
      <c r="E210" s="115">
        <f>INDEX(低圧内訳!F:F,ROW(A206)*19-13)</f>
        <v>0</v>
      </c>
      <c r="F210" s="112">
        <f>INDEX(低圧内訳!F:F,ROW(A206)*19-7)</f>
        <v>0</v>
      </c>
      <c r="G210" s="112">
        <f>INDEX(低圧内訳!F:F,ROW(A206)*19-4)</f>
        <v>0</v>
      </c>
      <c r="H210" s="100">
        <f>INDEX(低圧内訳!H:H,ROW(A206)*19-1)</f>
        <v>0</v>
      </c>
      <c r="I210" s="100">
        <f>INDEX(低圧内訳!I:I,ROW(A206)*19-1)</f>
        <v>0</v>
      </c>
      <c r="L210" s="368"/>
    </row>
    <row r="211" spans="1:12" s="62" customFormat="1" ht="24" customHeight="1" x14ac:dyDescent="0.4">
      <c r="A211" s="63">
        <v>207</v>
      </c>
      <c r="B211" s="68" t="str">
        <f>別紙1!C211</f>
        <v>大室第５ポンプ場</v>
      </c>
      <c r="C211" s="110">
        <f>別紙1!F211</f>
        <v>2</v>
      </c>
      <c r="D211" s="112">
        <f>INDEX(低圧内訳!C:C,ROW(A207)*19-13)</f>
        <v>0</v>
      </c>
      <c r="E211" s="115">
        <f>INDEX(低圧内訳!F:F,ROW(A207)*19-13)</f>
        <v>0</v>
      </c>
      <c r="F211" s="112">
        <f>INDEX(低圧内訳!F:F,ROW(A207)*19-7)</f>
        <v>0</v>
      </c>
      <c r="G211" s="112">
        <f>INDEX(低圧内訳!F:F,ROW(A207)*19-4)</f>
        <v>0</v>
      </c>
      <c r="H211" s="100">
        <f>INDEX(低圧内訳!H:H,ROW(A207)*19-1)</f>
        <v>0</v>
      </c>
      <c r="I211" s="100">
        <f>INDEX(低圧内訳!I:I,ROW(A207)*19-1)</f>
        <v>0</v>
      </c>
      <c r="L211" s="368"/>
    </row>
    <row r="212" spans="1:12" s="62" customFormat="1" ht="24" customHeight="1" x14ac:dyDescent="0.4">
      <c r="A212" s="66">
        <v>208</v>
      </c>
      <c r="B212" s="68" t="str">
        <f>別紙1!C212</f>
        <v>大室第６ポンプ場</v>
      </c>
      <c r="C212" s="110">
        <f>別紙1!F212</f>
        <v>4</v>
      </c>
      <c r="D212" s="112">
        <f>INDEX(低圧内訳!C:C,ROW(A208)*19-13)</f>
        <v>0</v>
      </c>
      <c r="E212" s="115">
        <f>INDEX(低圧内訳!F:F,ROW(A208)*19-13)</f>
        <v>0</v>
      </c>
      <c r="F212" s="112">
        <f>INDEX(低圧内訳!F:F,ROW(A208)*19-7)</f>
        <v>0</v>
      </c>
      <c r="G212" s="112">
        <f>INDEX(低圧内訳!F:F,ROW(A208)*19-4)</f>
        <v>0</v>
      </c>
      <c r="H212" s="100">
        <f>INDEX(低圧内訳!H:H,ROW(A208)*19-1)</f>
        <v>0</v>
      </c>
      <c r="I212" s="100">
        <f>INDEX(低圧内訳!I:I,ROW(A208)*19-1)</f>
        <v>0</v>
      </c>
      <c r="L212" s="368"/>
    </row>
    <row r="213" spans="1:12" s="62" customFormat="1" ht="24" customHeight="1" x14ac:dyDescent="0.4">
      <c r="A213" s="63">
        <v>209</v>
      </c>
      <c r="B213" s="68" t="str">
        <f>別紙1!C213</f>
        <v>大室第７ポンプ場</v>
      </c>
      <c r="C213" s="110">
        <f>別紙1!F213</f>
        <v>4</v>
      </c>
      <c r="D213" s="112">
        <f>INDEX(低圧内訳!C:C,ROW(A209)*19-13)</f>
        <v>0</v>
      </c>
      <c r="E213" s="115">
        <f>INDEX(低圧内訳!F:F,ROW(A209)*19-13)</f>
        <v>0</v>
      </c>
      <c r="F213" s="112">
        <f>INDEX(低圧内訳!F:F,ROW(A209)*19-7)</f>
        <v>0</v>
      </c>
      <c r="G213" s="112">
        <f>INDEX(低圧内訳!F:F,ROW(A209)*19-4)</f>
        <v>0</v>
      </c>
      <c r="H213" s="100">
        <f>INDEX(低圧内訳!H:H,ROW(A209)*19-1)</f>
        <v>0</v>
      </c>
      <c r="I213" s="100">
        <f>INDEX(低圧内訳!I:I,ROW(A209)*19-1)</f>
        <v>0</v>
      </c>
      <c r="L213" s="368"/>
    </row>
    <row r="214" spans="1:12" s="62" customFormat="1" ht="24" customHeight="1" x14ac:dyDescent="0.4">
      <c r="A214" s="66">
        <v>210</v>
      </c>
      <c r="B214" s="68" t="str">
        <f>別紙1!C214</f>
        <v>大室第８．９ポンプ場</v>
      </c>
      <c r="C214" s="110">
        <f>別紙1!F214</f>
        <v>6</v>
      </c>
      <c r="D214" s="112">
        <f>INDEX(低圧内訳!C:C,ROW(A210)*19-13)</f>
        <v>0</v>
      </c>
      <c r="E214" s="115">
        <f>INDEX(低圧内訳!F:F,ROW(A210)*19-13)</f>
        <v>0</v>
      </c>
      <c r="F214" s="112">
        <f>INDEX(低圧内訳!F:F,ROW(A210)*19-7)</f>
        <v>0</v>
      </c>
      <c r="G214" s="112">
        <f>INDEX(低圧内訳!F:F,ROW(A210)*19-4)</f>
        <v>0</v>
      </c>
      <c r="H214" s="100">
        <f>INDEX(低圧内訳!H:H,ROW(A210)*19-1)</f>
        <v>0</v>
      </c>
      <c r="I214" s="100">
        <f>INDEX(低圧内訳!I:I,ROW(A210)*19-1)</f>
        <v>0</v>
      </c>
      <c r="L214" s="368"/>
    </row>
    <row r="215" spans="1:12" s="62" customFormat="1" ht="24" customHeight="1" x14ac:dyDescent="0.4">
      <c r="A215" s="63">
        <v>211</v>
      </c>
      <c r="B215" s="68" t="str">
        <f>別紙1!C215</f>
        <v>大室第１０ポンプ場</v>
      </c>
      <c r="C215" s="110">
        <f>別紙1!F215</f>
        <v>4</v>
      </c>
      <c r="D215" s="112">
        <f>INDEX(低圧内訳!C:C,ROW(A211)*19-13)</f>
        <v>0</v>
      </c>
      <c r="E215" s="115">
        <f>INDEX(低圧内訳!F:F,ROW(A211)*19-13)</f>
        <v>0</v>
      </c>
      <c r="F215" s="112">
        <f>INDEX(低圧内訳!F:F,ROW(A211)*19-7)</f>
        <v>0</v>
      </c>
      <c r="G215" s="112">
        <f>INDEX(低圧内訳!F:F,ROW(A211)*19-4)</f>
        <v>0</v>
      </c>
      <c r="H215" s="100">
        <f>INDEX(低圧内訳!H:H,ROW(A211)*19-1)</f>
        <v>0</v>
      </c>
      <c r="I215" s="100">
        <f>INDEX(低圧内訳!I:I,ROW(A211)*19-1)</f>
        <v>0</v>
      </c>
      <c r="L215" s="368"/>
    </row>
    <row r="216" spans="1:12" s="62" customFormat="1" ht="24" customHeight="1" x14ac:dyDescent="0.4">
      <c r="A216" s="66">
        <v>212</v>
      </c>
      <c r="B216" s="68" t="str">
        <f>別紙1!C216</f>
        <v>大室第１１ポンプ場</v>
      </c>
      <c r="C216" s="110">
        <f>別紙1!F216</f>
        <v>4</v>
      </c>
      <c r="D216" s="112">
        <f>INDEX(低圧内訳!C:C,ROW(A212)*19-13)</f>
        <v>0</v>
      </c>
      <c r="E216" s="115">
        <f>INDEX(低圧内訳!F:F,ROW(A212)*19-13)</f>
        <v>0</v>
      </c>
      <c r="F216" s="112">
        <f>INDEX(低圧内訳!F:F,ROW(A212)*19-7)</f>
        <v>0</v>
      </c>
      <c r="G216" s="112">
        <f>INDEX(低圧内訳!F:F,ROW(A212)*19-4)</f>
        <v>0</v>
      </c>
      <c r="H216" s="100">
        <f>INDEX(低圧内訳!H:H,ROW(A212)*19-1)</f>
        <v>0</v>
      </c>
      <c r="I216" s="100">
        <f>INDEX(低圧内訳!I:I,ROW(A212)*19-1)</f>
        <v>0</v>
      </c>
      <c r="L216" s="368"/>
    </row>
    <row r="217" spans="1:12" s="62" customFormat="1" ht="24" customHeight="1" x14ac:dyDescent="0.4">
      <c r="A217" s="63">
        <v>213</v>
      </c>
      <c r="B217" s="68" t="str">
        <f>別紙1!C217</f>
        <v>大室第１２ポンプ場</v>
      </c>
      <c r="C217" s="110">
        <f>別紙1!F217</f>
        <v>2</v>
      </c>
      <c r="D217" s="112">
        <f>INDEX(低圧内訳!C:C,ROW(A213)*19-13)</f>
        <v>0</v>
      </c>
      <c r="E217" s="115">
        <f>INDEX(低圧内訳!F:F,ROW(A213)*19-13)</f>
        <v>0</v>
      </c>
      <c r="F217" s="112">
        <f>INDEX(低圧内訳!F:F,ROW(A213)*19-7)</f>
        <v>0</v>
      </c>
      <c r="G217" s="112">
        <f>INDEX(低圧内訳!F:F,ROW(A213)*19-4)</f>
        <v>0</v>
      </c>
      <c r="H217" s="100">
        <f>INDEX(低圧内訳!H:H,ROW(A213)*19-1)</f>
        <v>0</v>
      </c>
      <c r="I217" s="100">
        <f>INDEX(低圧内訳!I:I,ROW(A213)*19-1)</f>
        <v>0</v>
      </c>
      <c r="L217" s="368"/>
    </row>
    <row r="218" spans="1:12" s="62" customFormat="1" ht="24" customHeight="1" x14ac:dyDescent="0.4">
      <c r="A218" s="66">
        <v>214</v>
      </c>
      <c r="B218" s="68" t="str">
        <f>別紙1!C218</f>
        <v>大室第１３ポンプ場</v>
      </c>
      <c r="C218" s="110">
        <f>別紙1!F218</f>
        <v>2</v>
      </c>
      <c r="D218" s="112">
        <f>INDEX(低圧内訳!C:C,ROW(A214)*19-13)</f>
        <v>0</v>
      </c>
      <c r="E218" s="115">
        <f>INDEX(低圧内訳!F:F,ROW(A214)*19-13)</f>
        <v>0</v>
      </c>
      <c r="F218" s="112">
        <f>INDEX(低圧内訳!F:F,ROW(A214)*19-7)</f>
        <v>0</v>
      </c>
      <c r="G218" s="112">
        <f>INDEX(低圧内訳!F:F,ROW(A214)*19-4)</f>
        <v>0</v>
      </c>
      <c r="H218" s="100">
        <f>INDEX(低圧内訳!H:H,ROW(A214)*19-1)</f>
        <v>0</v>
      </c>
      <c r="I218" s="100">
        <f>INDEX(低圧内訳!I:I,ROW(A214)*19-1)</f>
        <v>0</v>
      </c>
      <c r="L218" s="368"/>
    </row>
    <row r="219" spans="1:12" s="62" customFormat="1" ht="24" customHeight="1" x14ac:dyDescent="0.4">
      <c r="A219" s="63">
        <v>215</v>
      </c>
      <c r="B219" s="68" t="str">
        <f>別紙1!C219</f>
        <v>大室第１４ポンプ場</v>
      </c>
      <c r="C219" s="110">
        <f>別紙1!F219</f>
        <v>2</v>
      </c>
      <c r="D219" s="112">
        <f>INDEX(低圧内訳!C:C,ROW(A215)*19-13)</f>
        <v>0</v>
      </c>
      <c r="E219" s="115">
        <f>INDEX(低圧内訳!F:F,ROW(A215)*19-13)</f>
        <v>0</v>
      </c>
      <c r="F219" s="112">
        <f>INDEX(低圧内訳!F:F,ROW(A215)*19-7)</f>
        <v>0</v>
      </c>
      <c r="G219" s="112">
        <f>INDEX(低圧内訳!F:F,ROW(A215)*19-4)</f>
        <v>0</v>
      </c>
      <c r="H219" s="100">
        <f>INDEX(低圧内訳!H:H,ROW(A215)*19-1)</f>
        <v>0</v>
      </c>
      <c r="I219" s="100">
        <f>INDEX(低圧内訳!I:I,ROW(A215)*19-1)</f>
        <v>0</v>
      </c>
      <c r="L219" s="368"/>
    </row>
    <row r="220" spans="1:12" s="62" customFormat="1" ht="24" customHeight="1" x14ac:dyDescent="0.4">
      <c r="A220" s="66">
        <v>216</v>
      </c>
      <c r="B220" s="68" t="str">
        <f>別紙1!C220</f>
        <v>大室第１５ポンプ場</v>
      </c>
      <c r="C220" s="110">
        <f>別紙1!F220</f>
        <v>9</v>
      </c>
      <c r="D220" s="112">
        <f>INDEX(低圧内訳!C:C,ROW(A216)*19-13)</f>
        <v>0</v>
      </c>
      <c r="E220" s="115">
        <f>INDEX(低圧内訳!F:F,ROW(A216)*19-13)</f>
        <v>0</v>
      </c>
      <c r="F220" s="112">
        <f>INDEX(低圧内訳!F:F,ROW(A216)*19-7)</f>
        <v>0</v>
      </c>
      <c r="G220" s="112">
        <f>INDEX(低圧内訳!F:F,ROW(A216)*19-4)</f>
        <v>0</v>
      </c>
      <c r="H220" s="100">
        <f>INDEX(低圧内訳!H:H,ROW(A216)*19-1)</f>
        <v>0</v>
      </c>
      <c r="I220" s="100">
        <f>INDEX(低圧内訳!I:I,ROW(A216)*19-1)</f>
        <v>0</v>
      </c>
      <c r="L220" s="368"/>
    </row>
    <row r="221" spans="1:12" s="62" customFormat="1" ht="24" customHeight="1" x14ac:dyDescent="0.4">
      <c r="A221" s="63">
        <v>217</v>
      </c>
      <c r="B221" s="68" t="str">
        <f>別紙1!C221</f>
        <v>大室第１６ポンプ場</v>
      </c>
      <c r="C221" s="110">
        <f>別紙1!F221</f>
        <v>9</v>
      </c>
      <c r="D221" s="112">
        <f>INDEX(低圧内訳!C:C,ROW(A217)*19-13)</f>
        <v>0</v>
      </c>
      <c r="E221" s="115">
        <f>INDEX(低圧内訳!F:F,ROW(A217)*19-13)</f>
        <v>0</v>
      </c>
      <c r="F221" s="112">
        <f>INDEX(低圧内訳!F:F,ROW(A217)*19-7)</f>
        <v>0</v>
      </c>
      <c r="G221" s="112">
        <f>INDEX(低圧内訳!F:F,ROW(A217)*19-4)</f>
        <v>0</v>
      </c>
      <c r="H221" s="100">
        <f>INDEX(低圧内訳!H:H,ROW(A217)*19-1)</f>
        <v>0</v>
      </c>
      <c r="I221" s="100">
        <f>INDEX(低圧内訳!I:I,ROW(A217)*19-1)</f>
        <v>0</v>
      </c>
      <c r="L221" s="368"/>
    </row>
    <row r="222" spans="1:12" s="62" customFormat="1" ht="24" customHeight="1" x14ac:dyDescent="0.4">
      <c r="A222" s="66">
        <v>218</v>
      </c>
      <c r="B222" s="68" t="str">
        <f>別紙1!C222</f>
        <v>大室第１８ポンプ場</v>
      </c>
      <c r="C222" s="110">
        <f>別紙1!F222</f>
        <v>4</v>
      </c>
      <c r="D222" s="112">
        <f>INDEX(低圧内訳!C:C,ROW(A218)*19-13)</f>
        <v>0</v>
      </c>
      <c r="E222" s="115">
        <f>INDEX(低圧内訳!F:F,ROW(A218)*19-13)</f>
        <v>0</v>
      </c>
      <c r="F222" s="112">
        <f>INDEX(低圧内訳!F:F,ROW(A218)*19-7)</f>
        <v>0</v>
      </c>
      <c r="G222" s="112">
        <f>INDEX(低圧内訳!F:F,ROW(A218)*19-4)</f>
        <v>0</v>
      </c>
      <c r="H222" s="100">
        <f>INDEX(低圧内訳!H:H,ROW(A218)*19-1)</f>
        <v>0</v>
      </c>
      <c r="I222" s="100">
        <f>INDEX(低圧内訳!I:I,ROW(A218)*19-1)</f>
        <v>0</v>
      </c>
      <c r="L222" s="368"/>
    </row>
    <row r="223" spans="1:12" s="62" customFormat="1" ht="24" customHeight="1" x14ac:dyDescent="0.4">
      <c r="A223" s="63">
        <v>219</v>
      </c>
      <c r="B223" s="68" t="str">
        <f>別紙1!C223</f>
        <v>大室第１９ポンプ場</v>
      </c>
      <c r="C223" s="110">
        <f>別紙1!F223</f>
        <v>6</v>
      </c>
      <c r="D223" s="112">
        <f>INDEX(低圧内訳!C:C,ROW(A219)*19-13)</f>
        <v>0</v>
      </c>
      <c r="E223" s="115">
        <f>INDEX(低圧内訳!F:F,ROW(A219)*19-13)</f>
        <v>0</v>
      </c>
      <c r="F223" s="112">
        <f>INDEX(低圧内訳!F:F,ROW(A219)*19-7)</f>
        <v>0</v>
      </c>
      <c r="G223" s="112">
        <f>INDEX(低圧内訳!F:F,ROW(A219)*19-4)</f>
        <v>0</v>
      </c>
      <c r="H223" s="100">
        <f>INDEX(低圧内訳!H:H,ROW(A219)*19-1)</f>
        <v>0</v>
      </c>
      <c r="I223" s="100">
        <f>INDEX(低圧内訳!I:I,ROW(A219)*19-1)</f>
        <v>0</v>
      </c>
      <c r="L223" s="368"/>
    </row>
    <row r="224" spans="1:12" s="62" customFormat="1" ht="24" customHeight="1" x14ac:dyDescent="0.4">
      <c r="A224" s="66">
        <v>220</v>
      </c>
      <c r="B224" s="68" t="str">
        <f>別紙1!C224</f>
        <v>大室第２０ポンプ場</v>
      </c>
      <c r="C224" s="110">
        <f>別紙1!F224</f>
        <v>2</v>
      </c>
      <c r="D224" s="112">
        <f>INDEX(低圧内訳!C:C,ROW(A220)*19-13)</f>
        <v>0</v>
      </c>
      <c r="E224" s="115">
        <f>INDEX(低圧内訳!F:F,ROW(A220)*19-13)</f>
        <v>0</v>
      </c>
      <c r="F224" s="112">
        <f>INDEX(低圧内訳!F:F,ROW(A220)*19-7)</f>
        <v>0</v>
      </c>
      <c r="G224" s="112">
        <f>INDEX(低圧内訳!F:F,ROW(A220)*19-4)</f>
        <v>0</v>
      </c>
      <c r="H224" s="100">
        <f>INDEX(低圧内訳!H:H,ROW(A220)*19-1)</f>
        <v>0</v>
      </c>
      <c r="I224" s="100">
        <f>INDEX(低圧内訳!I:I,ROW(A220)*19-1)</f>
        <v>0</v>
      </c>
      <c r="L224" s="368"/>
    </row>
    <row r="225" spans="1:12" s="62" customFormat="1" ht="24" customHeight="1" x14ac:dyDescent="0.4">
      <c r="A225" s="63">
        <v>221</v>
      </c>
      <c r="B225" s="68" t="str">
        <f>別紙1!C225</f>
        <v>二之宮第１ポンプ場</v>
      </c>
      <c r="C225" s="110">
        <f>別紙1!F225</f>
        <v>4</v>
      </c>
      <c r="D225" s="112">
        <f>INDEX(低圧内訳!C:C,ROW(A221)*19-13)</f>
        <v>0</v>
      </c>
      <c r="E225" s="115">
        <f>INDEX(低圧内訳!F:F,ROW(A221)*19-13)</f>
        <v>0</v>
      </c>
      <c r="F225" s="112">
        <f>INDEX(低圧内訳!F:F,ROW(A221)*19-7)</f>
        <v>0</v>
      </c>
      <c r="G225" s="112">
        <f>INDEX(低圧内訳!F:F,ROW(A221)*19-4)</f>
        <v>0</v>
      </c>
      <c r="H225" s="100">
        <f>INDEX(低圧内訳!H:H,ROW(A221)*19-1)</f>
        <v>0</v>
      </c>
      <c r="I225" s="100">
        <f>INDEX(低圧内訳!I:I,ROW(A221)*19-1)</f>
        <v>0</v>
      </c>
      <c r="L225" s="368"/>
    </row>
    <row r="226" spans="1:12" s="62" customFormat="1" ht="24" customHeight="1" x14ac:dyDescent="0.4">
      <c r="A226" s="66">
        <v>222</v>
      </c>
      <c r="B226" s="68" t="str">
        <f>別紙1!C226</f>
        <v>二之宮第２ポンプ場</v>
      </c>
      <c r="C226" s="110">
        <f>別紙1!F226</f>
        <v>6</v>
      </c>
      <c r="D226" s="112">
        <f>INDEX(低圧内訳!C:C,ROW(A222)*19-13)</f>
        <v>0</v>
      </c>
      <c r="E226" s="115">
        <f>INDEX(低圧内訳!F:F,ROW(A222)*19-13)</f>
        <v>0</v>
      </c>
      <c r="F226" s="112">
        <f>INDEX(低圧内訳!F:F,ROW(A222)*19-7)</f>
        <v>0</v>
      </c>
      <c r="G226" s="112">
        <f>INDEX(低圧内訳!F:F,ROW(A222)*19-4)</f>
        <v>0</v>
      </c>
      <c r="H226" s="100">
        <f>INDEX(低圧内訳!H:H,ROW(A222)*19-1)</f>
        <v>0</v>
      </c>
      <c r="I226" s="100">
        <f>INDEX(低圧内訳!I:I,ROW(A222)*19-1)</f>
        <v>0</v>
      </c>
      <c r="L226" s="368"/>
    </row>
    <row r="227" spans="1:12" s="62" customFormat="1" ht="24" customHeight="1" x14ac:dyDescent="0.4">
      <c r="A227" s="63">
        <v>223</v>
      </c>
      <c r="B227" s="68" t="str">
        <f>別紙1!C227</f>
        <v>二之宮第３ポンプ場</v>
      </c>
      <c r="C227" s="110">
        <f>別紙1!F227</f>
        <v>6</v>
      </c>
      <c r="D227" s="112">
        <f>INDEX(低圧内訳!C:C,ROW(A223)*19-13)</f>
        <v>0</v>
      </c>
      <c r="E227" s="115">
        <f>INDEX(低圧内訳!F:F,ROW(A223)*19-13)</f>
        <v>0</v>
      </c>
      <c r="F227" s="112">
        <f>INDEX(低圧内訳!F:F,ROW(A223)*19-7)</f>
        <v>0</v>
      </c>
      <c r="G227" s="112">
        <f>INDEX(低圧内訳!F:F,ROW(A223)*19-4)</f>
        <v>0</v>
      </c>
      <c r="H227" s="100">
        <f>INDEX(低圧内訳!H:H,ROW(A223)*19-1)</f>
        <v>0</v>
      </c>
      <c r="I227" s="100">
        <f>INDEX(低圧内訳!I:I,ROW(A223)*19-1)</f>
        <v>0</v>
      </c>
      <c r="L227" s="368"/>
    </row>
    <row r="228" spans="1:12" s="62" customFormat="1" ht="24" customHeight="1" x14ac:dyDescent="0.4">
      <c r="A228" s="66">
        <v>224</v>
      </c>
      <c r="B228" s="68" t="str">
        <f>別紙1!C228</f>
        <v>二之宮第４ポンプ場</v>
      </c>
      <c r="C228" s="110">
        <f>別紙1!F228</f>
        <v>4</v>
      </c>
      <c r="D228" s="112">
        <f>INDEX(低圧内訳!C:C,ROW(A224)*19-13)</f>
        <v>0</v>
      </c>
      <c r="E228" s="115">
        <f>INDEX(低圧内訳!F:F,ROW(A224)*19-13)</f>
        <v>0</v>
      </c>
      <c r="F228" s="112">
        <f>INDEX(低圧内訳!F:F,ROW(A224)*19-7)</f>
        <v>0</v>
      </c>
      <c r="G228" s="112">
        <f>INDEX(低圧内訳!F:F,ROW(A224)*19-4)</f>
        <v>0</v>
      </c>
      <c r="H228" s="100">
        <f>INDEX(低圧内訳!H:H,ROW(A224)*19-1)</f>
        <v>0</v>
      </c>
      <c r="I228" s="100">
        <f>INDEX(低圧内訳!I:I,ROW(A224)*19-1)</f>
        <v>0</v>
      </c>
      <c r="L228" s="368"/>
    </row>
    <row r="229" spans="1:12" s="62" customFormat="1" ht="24" customHeight="1" x14ac:dyDescent="0.4">
      <c r="A229" s="63">
        <v>225</v>
      </c>
      <c r="B229" s="68" t="str">
        <f>別紙1!C229</f>
        <v>二之宮第５ポンプ場</v>
      </c>
      <c r="C229" s="110">
        <f>別紙1!F229</f>
        <v>9</v>
      </c>
      <c r="D229" s="112">
        <f>INDEX(低圧内訳!C:C,ROW(A225)*19-13)</f>
        <v>0</v>
      </c>
      <c r="E229" s="115">
        <f>INDEX(低圧内訳!F:F,ROW(A225)*19-13)</f>
        <v>0</v>
      </c>
      <c r="F229" s="112">
        <f>INDEX(低圧内訳!F:F,ROW(A225)*19-7)</f>
        <v>0</v>
      </c>
      <c r="G229" s="112">
        <f>INDEX(低圧内訳!F:F,ROW(A225)*19-4)</f>
        <v>0</v>
      </c>
      <c r="H229" s="100">
        <f>INDEX(低圧内訳!H:H,ROW(A225)*19-1)</f>
        <v>0</v>
      </c>
      <c r="I229" s="100">
        <f>INDEX(低圧内訳!I:I,ROW(A225)*19-1)</f>
        <v>0</v>
      </c>
      <c r="L229" s="368"/>
    </row>
    <row r="230" spans="1:12" s="62" customFormat="1" ht="24" customHeight="1" x14ac:dyDescent="0.4">
      <c r="A230" s="66">
        <v>226</v>
      </c>
      <c r="B230" s="68" t="str">
        <f>別紙1!C230</f>
        <v>二之宮第６ポンプ場</v>
      </c>
      <c r="C230" s="110">
        <f>別紙1!F230</f>
        <v>6</v>
      </c>
      <c r="D230" s="112">
        <f>INDEX(低圧内訳!C:C,ROW(A226)*19-13)</f>
        <v>0</v>
      </c>
      <c r="E230" s="115">
        <f>INDEX(低圧内訳!F:F,ROW(A226)*19-13)</f>
        <v>0</v>
      </c>
      <c r="F230" s="112">
        <f>INDEX(低圧内訳!F:F,ROW(A226)*19-7)</f>
        <v>0</v>
      </c>
      <c r="G230" s="112">
        <f>INDEX(低圧内訳!F:F,ROW(A226)*19-4)</f>
        <v>0</v>
      </c>
      <c r="H230" s="100">
        <f>INDEX(低圧内訳!H:H,ROW(A226)*19-1)</f>
        <v>0</v>
      </c>
      <c r="I230" s="100">
        <f>INDEX(低圧内訳!I:I,ROW(A226)*19-1)</f>
        <v>0</v>
      </c>
      <c r="L230" s="368"/>
    </row>
    <row r="231" spans="1:12" s="62" customFormat="1" ht="24" customHeight="1" x14ac:dyDescent="0.4">
      <c r="A231" s="63">
        <v>227</v>
      </c>
      <c r="B231" s="68" t="str">
        <f>別紙1!C231</f>
        <v>二之宮第７ポンプ場</v>
      </c>
      <c r="C231" s="110">
        <f>別紙1!F231</f>
        <v>9</v>
      </c>
      <c r="D231" s="112">
        <f>INDEX(低圧内訳!C:C,ROW(A227)*19-13)</f>
        <v>0</v>
      </c>
      <c r="E231" s="115">
        <f>INDEX(低圧内訳!F:F,ROW(A227)*19-13)</f>
        <v>0</v>
      </c>
      <c r="F231" s="112">
        <f>INDEX(低圧内訳!F:F,ROW(A227)*19-7)</f>
        <v>0</v>
      </c>
      <c r="G231" s="112">
        <f>INDEX(低圧内訳!F:F,ROW(A227)*19-4)</f>
        <v>0</v>
      </c>
      <c r="H231" s="100">
        <f>INDEX(低圧内訳!H:H,ROW(A227)*19-1)</f>
        <v>0</v>
      </c>
      <c r="I231" s="100">
        <f>INDEX(低圧内訳!I:I,ROW(A227)*19-1)</f>
        <v>0</v>
      </c>
      <c r="L231" s="368"/>
    </row>
    <row r="232" spans="1:12" s="62" customFormat="1" ht="24" customHeight="1" x14ac:dyDescent="0.4">
      <c r="A232" s="66">
        <v>228</v>
      </c>
      <c r="B232" s="68" t="str">
        <f>別紙1!C232</f>
        <v>二之宮第８ポンプ場</v>
      </c>
      <c r="C232" s="110">
        <f>別紙1!F232</f>
        <v>6</v>
      </c>
      <c r="D232" s="112">
        <f>INDEX(低圧内訳!C:C,ROW(A228)*19-13)</f>
        <v>0</v>
      </c>
      <c r="E232" s="115">
        <f>INDEX(低圧内訳!F:F,ROW(A228)*19-13)</f>
        <v>0</v>
      </c>
      <c r="F232" s="112">
        <f>INDEX(低圧内訳!F:F,ROW(A228)*19-7)</f>
        <v>0</v>
      </c>
      <c r="G232" s="112">
        <f>INDEX(低圧内訳!F:F,ROW(A228)*19-4)</f>
        <v>0</v>
      </c>
      <c r="H232" s="100">
        <f>INDEX(低圧内訳!H:H,ROW(A228)*19-1)</f>
        <v>0</v>
      </c>
      <c r="I232" s="100">
        <f>INDEX(低圧内訳!I:I,ROW(A228)*19-1)</f>
        <v>0</v>
      </c>
      <c r="L232" s="368"/>
    </row>
    <row r="233" spans="1:12" s="62" customFormat="1" ht="24" customHeight="1" x14ac:dyDescent="0.4">
      <c r="A233" s="63">
        <v>229</v>
      </c>
      <c r="B233" s="68" t="str">
        <f>別紙1!C233</f>
        <v>二之宮第９ポンプ場</v>
      </c>
      <c r="C233" s="110">
        <f>別紙1!F233</f>
        <v>9</v>
      </c>
      <c r="D233" s="112">
        <f>INDEX(低圧内訳!C:C,ROW(A229)*19-13)</f>
        <v>0</v>
      </c>
      <c r="E233" s="115">
        <f>INDEX(低圧内訳!F:F,ROW(A229)*19-13)</f>
        <v>0</v>
      </c>
      <c r="F233" s="112">
        <f>INDEX(低圧内訳!F:F,ROW(A229)*19-7)</f>
        <v>0</v>
      </c>
      <c r="G233" s="112">
        <f>INDEX(低圧内訳!F:F,ROW(A229)*19-4)</f>
        <v>0</v>
      </c>
      <c r="H233" s="100">
        <f>INDEX(低圧内訳!H:H,ROW(A229)*19-1)</f>
        <v>0</v>
      </c>
      <c r="I233" s="100">
        <f>INDEX(低圧内訳!I:I,ROW(A229)*19-1)</f>
        <v>0</v>
      </c>
      <c r="L233" s="368"/>
    </row>
    <row r="234" spans="1:12" s="62" customFormat="1" ht="24" customHeight="1" x14ac:dyDescent="0.4">
      <c r="A234" s="66">
        <v>230</v>
      </c>
      <c r="B234" s="68" t="str">
        <f>別紙1!C234</f>
        <v>二之宮第１０ポンプ場</v>
      </c>
      <c r="C234" s="110">
        <f>別紙1!F234</f>
        <v>4</v>
      </c>
      <c r="D234" s="112">
        <f>INDEX(低圧内訳!C:C,ROW(A230)*19-13)</f>
        <v>0</v>
      </c>
      <c r="E234" s="115">
        <f>INDEX(低圧内訳!F:F,ROW(A230)*19-13)</f>
        <v>0</v>
      </c>
      <c r="F234" s="112">
        <f>INDEX(低圧内訳!F:F,ROW(A230)*19-7)</f>
        <v>0</v>
      </c>
      <c r="G234" s="112">
        <f>INDEX(低圧内訳!F:F,ROW(A230)*19-4)</f>
        <v>0</v>
      </c>
      <c r="H234" s="100">
        <f>INDEX(低圧内訳!H:H,ROW(A230)*19-1)</f>
        <v>0</v>
      </c>
      <c r="I234" s="100">
        <f>INDEX(低圧内訳!I:I,ROW(A230)*19-1)</f>
        <v>0</v>
      </c>
      <c r="L234" s="368"/>
    </row>
    <row r="235" spans="1:12" s="62" customFormat="1" ht="24" customHeight="1" x14ac:dyDescent="0.4">
      <c r="A235" s="63">
        <v>231</v>
      </c>
      <c r="B235" s="68" t="str">
        <f>別紙1!C235</f>
        <v>馬場処理施設</v>
      </c>
      <c r="C235" s="110">
        <f>別紙1!F235</f>
        <v>44</v>
      </c>
      <c r="D235" s="112">
        <f>INDEX(低圧内訳!C:C,ROW(A231)*19-13)</f>
        <v>0</v>
      </c>
      <c r="E235" s="115">
        <f>INDEX(低圧内訳!F:F,ROW(A231)*19-13)</f>
        <v>0</v>
      </c>
      <c r="F235" s="112">
        <f>INDEX(低圧内訳!F:F,ROW(A231)*19-7)</f>
        <v>0</v>
      </c>
      <c r="G235" s="112">
        <f>INDEX(低圧内訳!F:F,ROW(A231)*19-4)</f>
        <v>0</v>
      </c>
      <c r="H235" s="100">
        <f>INDEX(低圧内訳!H:H,ROW(A231)*19-1)</f>
        <v>0</v>
      </c>
      <c r="I235" s="100">
        <f>INDEX(低圧内訳!I:I,ROW(A231)*19-1)</f>
        <v>0</v>
      </c>
      <c r="L235" s="368"/>
    </row>
    <row r="236" spans="1:12" s="62" customFormat="1" ht="24" customHeight="1" x14ac:dyDescent="0.4">
      <c r="A236" s="66">
        <v>232</v>
      </c>
      <c r="B236" s="68" t="str">
        <f>別紙1!C236</f>
        <v>馬場第１ポンプ場</v>
      </c>
      <c r="C236" s="110">
        <f>別紙1!F236</f>
        <v>4</v>
      </c>
      <c r="D236" s="112">
        <f>INDEX(低圧内訳!C:C,ROW(A232)*19-13)</f>
        <v>0</v>
      </c>
      <c r="E236" s="115">
        <f>INDEX(低圧内訳!F:F,ROW(A232)*19-13)</f>
        <v>0</v>
      </c>
      <c r="F236" s="112">
        <f>INDEX(低圧内訳!F:F,ROW(A232)*19-7)</f>
        <v>0</v>
      </c>
      <c r="G236" s="112">
        <f>INDEX(低圧内訳!F:F,ROW(A232)*19-4)</f>
        <v>0</v>
      </c>
      <c r="H236" s="100">
        <f>INDEX(低圧内訳!H:H,ROW(A232)*19-1)</f>
        <v>0</v>
      </c>
      <c r="I236" s="100">
        <f>INDEX(低圧内訳!I:I,ROW(A232)*19-1)</f>
        <v>0</v>
      </c>
      <c r="L236" s="368"/>
    </row>
    <row r="237" spans="1:12" s="62" customFormat="1" ht="24" customHeight="1" x14ac:dyDescent="0.4">
      <c r="A237" s="63">
        <v>233</v>
      </c>
      <c r="B237" s="68" t="str">
        <f>別紙1!C237</f>
        <v>白川東第１ポンプ場</v>
      </c>
      <c r="C237" s="110">
        <f>別紙1!F237</f>
        <v>9</v>
      </c>
      <c r="D237" s="112">
        <f>INDEX(低圧内訳!C:C,ROW(A233)*19-13)</f>
        <v>0</v>
      </c>
      <c r="E237" s="115">
        <f>INDEX(低圧内訳!F:F,ROW(A233)*19-13)</f>
        <v>0</v>
      </c>
      <c r="F237" s="112">
        <f>INDEX(低圧内訳!F:F,ROW(A233)*19-7)</f>
        <v>0</v>
      </c>
      <c r="G237" s="112">
        <f>INDEX(低圧内訳!F:F,ROW(A233)*19-4)</f>
        <v>0</v>
      </c>
      <c r="H237" s="100">
        <f>INDEX(低圧内訳!H:H,ROW(A233)*19-1)</f>
        <v>0</v>
      </c>
      <c r="I237" s="100">
        <f>INDEX(低圧内訳!I:I,ROW(A233)*19-1)</f>
        <v>0</v>
      </c>
      <c r="L237" s="368"/>
    </row>
    <row r="238" spans="1:12" s="62" customFormat="1" ht="24" customHeight="1" x14ac:dyDescent="0.4">
      <c r="A238" s="66">
        <v>234</v>
      </c>
      <c r="B238" s="68" t="str">
        <f>別紙1!C238</f>
        <v>白川東第２ポンプ場</v>
      </c>
      <c r="C238" s="110">
        <f>別紙1!F238</f>
        <v>9</v>
      </c>
      <c r="D238" s="112">
        <f>INDEX(低圧内訳!C:C,ROW(A234)*19-13)</f>
        <v>0</v>
      </c>
      <c r="E238" s="115">
        <f>INDEX(低圧内訳!F:F,ROW(A234)*19-13)</f>
        <v>0</v>
      </c>
      <c r="F238" s="112">
        <f>INDEX(低圧内訳!F:F,ROW(A234)*19-7)</f>
        <v>0</v>
      </c>
      <c r="G238" s="112">
        <f>INDEX(低圧内訳!F:F,ROW(A234)*19-4)</f>
        <v>0</v>
      </c>
      <c r="H238" s="100">
        <f>INDEX(低圧内訳!H:H,ROW(A234)*19-1)</f>
        <v>0</v>
      </c>
      <c r="I238" s="100">
        <f>INDEX(低圧内訳!I:I,ROW(A234)*19-1)</f>
        <v>0</v>
      </c>
      <c r="L238" s="368"/>
    </row>
    <row r="239" spans="1:12" s="62" customFormat="1" ht="24" customHeight="1" x14ac:dyDescent="0.4">
      <c r="A239" s="63">
        <v>235</v>
      </c>
      <c r="B239" s="68" t="str">
        <f>別紙1!C239</f>
        <v>白川東第３ポンプ場</v>
      </c>
      <c r="C239" s="110">
        <f>別紙1!F239</f>
        <v>13</v>
      </c>
      <c r="D239" s="112">
        <f>INDEX(低圧内訳!C:C,ROW(A235)*19-13)</f>
        <v>0</v>
      </c>
      <c r="E239" s="115">
        <f>INDEX(低圧内訳!F:F,ROW(A235)*19-13)</f>
        <v>0</v>
      </c>
      <c r="F239" s="112">
        <f>INDEX(低圧内訳!F:F,ROW(A235)*19-7)</f>
        <v>0</v>
      </c>
      <c r="G239" s="112">
        <f>INDEX(低圧内訳!F:F,ROW(A235)*19-4)</f>
        <v>0</v>
      </c>
      <c r="H239" s="100">
        <f>INDEX(低圧内訳!H:H,ROW(A235)*19-1)</f>
        <v>0</v>
      </c>
      <c r="I239" s="100">
        <f>INDEX(低圧内訳!I:I,ROW(A235)*19-1)</f>
        <v>0</v>
      </c>
      <c r="L239" s="368"/>
    </row>
    <row r="240" spans="1:12" s="62" customFormat="1" ht="24" customHeight="1" x14ac:dyDescent="0.4">
      <c r="A240" s="66">
        <v>236</v>
      </c>
      <c r="B240" s="68" t="str">
        <f>別紙1!C240</f>
        <v>白川東第４ポンプ場</v>
      </c>
      <c r="C240" s="110">
        <f>別紙1!F240</f>
        <v>9</v>
      </c>
      <c r="D240" s="112">
        <f>INDEX(低圧内訳!C:C,ROW(A236)*19-13)</f>
        <v>0</v>
      </c>
      <c r="E240" s="115">
        <f>INDEX(低圧内訳!F:F,ROW(A236)*19-13)</f>
        <v>0</v>
      </c>
      <c r="F240" s="112">
        <f>INDEX(低圧内訳!F:F,ROW(A236)*19-7)</f>
        <v>0</v>
      </c>
      <c r="G240" s="112">
        <f>INDEX(低圧内訳!F:F,ROW(A236)*19-4)</f>
        <v>0</v>
      </c>
      <c r="H240" s="100">
        <f>INDEX(低圧内訳!H:H,ROW(A236)*19-1)</f>
        <v>0</v>
      </c>
      <c r="I240" s="100">
        <f>INDEX(低圧内訳!I:I,ROW(A236)*19-1)</f>
        <v>0</v>
      </c>
      <c r="L240" s="368"/>
    </row>
    <row r="241" spans="1:12" s="62" customFormat="1" ht="24" customHeight="1" x14ac:dyDescent="0.4">
      <c r="A241" s="63">
        <v>237</v>
      </c>
      <c r="B241" s="68" t="str">
        <f>別紙1!C241</f>
        <v>白川東第５ポンプ場</v>
      </c>
      <c r="C241" s="110">
        <f>別紙1!F241</f>
        <v>13</v>
      </c>
      <c r="D241" s="112">
        <f>INDEX(低圧内訳!C:C,ROW(A237)*19-13)</f>
        <v>0</v>
      </c>
      <c r="E241" s="115">
        <f>INDEX(低圧内訳!F:F,ROW(A237)*19-13)</f>
        <v>0</v>
      </c>
      <c r="F241" s="112">
        <f>INDEX(低圧内訳!F:F,ROW(A237)*19-7)</f>
        <v>0</v>
      </c>
      <c r="G241" s="112">
        <f>INDEX(低圧内訳!F:F,ROW(A237)*19-4)</f>
        <v>0</v>
      </c>
      <c r="H241" s="100">
        <f>INDEX(低圧内訳!H:H,ROW(A237)*19-1)</f>
        <v>0</v>
      </c>
      <c r="I241" s="100">
        <f>INDEX(低圧内訳!I:I,ROW(A237)*19-1)</f>
        <v>0</v>
      </c>
      <c r="L241" s="368"/>
    </row>
    <row r="242" spans="1:12" s="62" customFormat="1" ht="24" customHeight="1" x14ac:dyDescent="0.4">
      <c r="A242" s="66">
        <v>238</v>
      </c>
      <c r="B242" s="68" t="str">
        <f>別紙1!C242</f>
        <v>白川東第６ポンプ場</v>
      </c>
      <c r="C242" s="110">
        <f>別紙1!F242</f>
        <v>4</v>
      </c>
      <c r="D242" s="112">
        <f>INDEX(低圧内訳!C:C,ROW(A238)*19-13)</f>
        <v>0</v>
      </c>
      <c r="E242" s="115">
        <f>INDEX(低圧内訳!F:F,ROW(A238)*19-13)</f>
        <v>0</v>
      </c>
      <c r="F242" s="112">
        <f>INDEX(低圧内訳!F:F,ROW(A238)*19-7)</f>
        <v>0</v>
      </c>
      <c r="G242" s="112">
        <f>INDEX(低圧内訳!F:F,ROW(A238)*19-4)</f>
        <v>0</v>
      </c>
      <c r="H242" s="100">
        <f>INDEX(低圧内訳!H:H,ROW(A238)*19-1)</f>
        <v>0</v>
      </c>
      <c r="I242" s="100">
        <f>INDEX(低圧内訳!I:I,ROW(A238)*19-1)</f>
        <v>0</v>
      </c>
      <c r="L242" s="368"/>
    </row>
    <row r="243" spans="1:12" s="62" customFormat="1" ht="24" customHeight="1" x14ac:dyDescent="0.4">
      <c r="A243" s="63">
        <v>239</v>
      </c>
      <c r="B243" s="68" t="str">
        <f>別紙1!C243</f>
        <v>白川東第７ポンプ場</v>
      </c>
      <c r="C243" s="110">
        <f>別紙1!F243</f>
        <v>4</v>
      </c>
      <c r="D243" s="112">
        <f>INDEX(低圧内訳!C:C,ROW(A239)*19-13)</f>
        <v>0</v>
      </c>
      <c r="E243" s="115">
        <f>INDEX(低圧内訳!F:F,ROW(A239)*19-13)</f>
        <v>0</v>
      </c>
      <c r="F243" s="112">
        <f>INDEX(低圧内訳!F:F,ROW(A239)*19-7)</f>
        <v>0</v>
      </c>
      <c r="G243" s="112">
        <f>INDEX(低圧内訳!F:F,ROW(A239)*19-4)</f>
        <v>0</v>
      </c>
      <c r="H243" s="100">
        <f>INDEX(低圧内訳!H:H,ROW(A239)*19-1)</f>
        <v>0</v>
      </c>
      <c r="I243" s="100">
        <f>INDEX(低圧内訳!I:I,ROW(A239)*19-1)</f>
        <v>0</v>
      </c>
      <c r="L243" s="368"/>
    </row>
    <row r="244" spans="1:12" s="62" customFormat="1" ht="24" customHeight="1" x14ac:dyDescent="0.4">
      <c r="A244" s="66">
        <v>240</v>
      </c>
      <c r="B244" s="68" t="str">
        <f>別紙1!C244</f>
        <v>白川東第８ポンプ場</v>
      </c>
      <c r="C244" s="110">
        <f>別紙1!F244</f>
        <v>9</v>
      </c>
      <c r="D244" s="112">
        <f>INDEX(低圧内訳!C:C,ROW(A240)*19-13)</f>
        <v>0</v>
      </c>
      <c r="E244" s="115">
        <f>INDEX(低圧内訳!F:F,ROW(A240)*19-13)</f>
        <v>0</v>
      </c>
      <c r="F244" s="112">
        <f>INDEX(低圧内訳!F:F,ROW(A240)*19-7)</f>
        <v>0</v>
      </c>
      <c r="G244" s="112">
        <f>INDEX(低圧内訳!F:F,ROW(A240)*19-4)</f>
        <v>0</v>
      </c>
      <c r="H244" s="100">
        <f>INDEX(低圧内訳!H:H,ROW(A240)*19-1)</f>
        <v>0</v>
      </c>
      <c r="I244" s="100">
        <f>INDEX(低圧内訳!I:I,ROW(A240)*19-1)</f>
        <v>0</v>
      </c>
      <c r="L244" s="368"/>
    </row>
    <row r="245" spans="1:12" s="62" customFormat="1" ht="24" customHeight="1" x14ac:dyDescent="0.4">
      <c r="A245" s="63">
        <v>241</v>
      </c>
      <c r="B245" s="68" t="str">
        <f>別紙1!C245</f>
        <v>白川東第９ポンプ場</v>
      </c>
      <c r="C245" s="110">
        <f>別紙1!F245</f>
        <v>2</v>
      </c>
      <c r="D245" s="112">
        <f>INDEX(低圧内訳!C:C,ROW(A241)*19-13)</f>
        <v>0</v>
      </c>
      <c r="E245" s="115">
        <f>INDEX(低圧内訳!F:F,ROW(A241)*19-13)</f>
        <v>0</v>
      </c>
      <c r="F245" s="112">
        <f>INDEX(低圧内訳!F:F,ROW(A241)*19-7)</f>
        <v>0</v>
      </c>
      <c r="G245" s="112">
        <f>INDEX(低圧内訳!F:F,ROW(A241)*19-4)</f>
        <v>0</v>
      </c>
      <c r="H245" s="100">
        <f>INDEX(低圧内訳!H:H,ROW(A241)*19-1)</f>
        <v>0</v>
      </c>
      <c r="I245" s="100">
        <f>INDEX(低圧内訳!I:I,ROW(A241)*19-1)</f>
        <v>0</v>
      </c>
      <c r="L245" s="368"/>
    </row>
    <row r="246" spans="1:12" s="62" customFormat="1" ht="24" customHeight="1" x14ac:dyDescent="0.4">
      <c r="A246" s="66">
        <v>242</v>
      </c>
      <c r="B246" s="68" t="str">
        <f>別紙1!C246</f>
        <v>白川東第１０ポンプ場</v>
      </c>
      <c r="C246" s="110">
        <f>別紙1!F246</f>
        <v>6</v>
      </c>
      <c r="D246" s="112">
        <f>INDEX(低圧内訳!C:C,ROW(A242)*19-13)</f>
        <v>0</v>
      </c>
      <c r="E246" s="115">
        <f>INDEX(低圧内訳!F:F,ROW(A242)*19-13)</f>
        <v>0</v>
      </c>
      <c r="F246" s="112">
        <f>INDEX(低圧内訳!F:F,ROW(A242)*19-7)</f>
        <v>0</v>
      </c>
      <c r="G246" s="112">
        <f>INDEX(低圧内訳!F:F,ROW(A242)*19-4)</f>
        <v>0</v>
      </c>
      <c r="H246" s="100">
        <f>INDEX(低圧内訳!H:H,ROW(A242)*19-1)</f>
        <v>0</v>
      </c>
      <c r="I246" s="100">
        <f>INDEX(低圧内訳!I:I,ROW(A242)*19-1)</f>
        <v>0</v>
      </c>
      <c r="L246" s="368"/>
    </row>
    <row r="247" spans="1:12" s="62" customFormat="1" ht="24" customHeight="1" x14ac:dyDescent="0.4">
      <c r="A247" s="63">
        <v>243</v>
      </c>
      <c r="B247" s="68" t="str">
        <f>別紙1!C247</f>
        <v>白川東第１１ポンプ場</v>
      </c>
      <c r="C247" s="110">
        <f>別紙1!F247</f>
        <v>4</v>
      </c>
      <c r="D247" s="112">
        <f>INDEX(低圧内訳!C:C,ROW(A243)*19-13)</f>
        <v>0</v>
      </c>
      <c r="E247" s="115">
        <f>INDEX(低圧内訳!F:F,ROW(A243)*19-13)</f>
        <v>0</v>
      </c>
      <c r="F247" s="112">
        <f>INDEX(低圧内訳!F:F,ROW(A243)*19-7)</f>
        <v>0</v>
      </c>
      <c r="G247" s="112">
        <f>INDEX(低圧内訳!F:F,ROW(A243)*19-4)</f>
        <v>0</v>
      </c>
      <c r="H247" s="100">
        <f>INDEX(低圧内訳!H:H,ROW(A243)*19-1)</f>
        <v>0</v>
      </c>
      <c r="I247" s="100">
        <f>INDEX(低圧内訳!I:I,ROW(A243)*19-1)</f>
        <v>0</v>
      </c>
      <c r="L247" s="368"/>
    </row>
    <row r="248" spans="1:12" s="62" customFormat="1" ht="24" customHeight="1" x14ac:dyDescent="0.4">
      <c r="A248" s="66">
        <v>244</v>
      </c>
      <c r="B248" s="68" t="str">
        <f>別紙1!C248</f>
        <v>白川東第１２ポンプ場</v>
      </c>
      <c r="C248" s="110">
        <f>別紙1!F248</f>
        <v>4</v>
      </c>
      <c r="D248" s="112">
        <f>INDEX(低圧内訳!C:C,ROW(A244)*19-13)</f>
        <v>0</v>
      </c>
      <c r="E248" s="115">
        <f>INDEX(低圧内訳!F:F,ROW(A244)*19-13)</f>
        <v>0</v>
      </c>
      <c r="F248" s="112">
        <f>INDEX(低圧内訳!F:F,ROW(A244)*19-7)</f>
        <v>0</v>
      </c>
      <c r="G248" s="112">
        <f>INDEX(低圧内訳!F:F,ROW(A244)*19-4)</f>
        <v>0</v>
      </c>
      <c r="H248" s="100">
        <f>INDEX(低圧内訳!H:H,ROW(A244)*19-1)</f>
        <v>0</v>
      </c>
      <c r="I248" s="100">
        <f>INDEX(低圧内訳!I:I,ROW(A244)*19-1)</f>
        <v>0</v>
      </c>
      <c r="L248" s="368"/>
    </row>
    <row r="249" spans="1:12" s="62" customFormat="1" ht="24" customHeight="1" x14ac:dyDescent="0.4">
      <c r="A249" s="63">
        <v>245</v>
      </c>
      <c r="B249" s="68" t="str">
        <f>別紙1!C249</f>
        <v>白川東第１３ポンプ場</v>
      </c>
      <c r="C249" s="110">
        <f>別紙1!F249</f>
        <v>4</v>
      </c>
      <c r="D249" s="112">
        <f>INDEX(低圧内訳!C:C,ROW(A245)*19-13)</f>
        <v>0</v>
      </c>
      <c r="E249" s="115">
        <f>INDEX(低圧内訳!F:F,ROW(A245)*19-13)</f>
        <v>0</v>
      </c>
      <c r="F249" s="112">
        <f>INDEX(低圧内訳!F:F,ROW(A245)*19-7)</f>
        <v>0</v>
      </c>
      <c r="G249" s="112">
        <f>INDEX(低圧内訳!F:F,ROW(A245)*19-4)</f>
        <v>0</v>
      </c>
      <c r="H249" s="100">
        <f>INDEX(低圧内訳!H:H,ROW(A245)*19-1)</f>
        <v>0</v>
      </c>
      <c r="I249" s="100">
        <f>INDEX(低圧内訳!I:I,ROW(A245)*19-1)</f>
        <v>0</v>
      </c>
      <c r="L249" s="368"/>
    </row>
    <row r="250" spans="1:12" s="62" customFormat="1" ht="24" customHeight="1" x14ac:dyDescent="0.4">
      <c r="A250" s="66">
        <v>246</v>
      </c>
      <c r="B250" s="68" t="str">
        <f>別紙1!C250</f>
        <v>白川東第１４ポンプ場</v>
      </c>
      <c r="C250" s="110">
        <f>別紙1!F250</f>
        <v>2</v>
      </c>
      <c r="D250" s="112">
        <f>INDEX(低圧内訳!C:C,ROW(A246)*19-13)</f>
        <v>0</v>
      </c>
      <c r="E250" s="115">
        <f>INDEX(低圧内訳!F:F,ROW(A246)*19-13)</f>
        <v>0</v>
      </c>
      <c r="F250" s="112">
        <f>INDEX(低圧内訳!F:F,ROW(A246)*19-7)</f>
        <v>0</v>
      </c>
      <c r="G250" s="112">
        <f>INDEX(低圧内訳!F:F,ROW(A246)*19-4)</f>
        <v>0</v>
      </c>
      <c r="H250" s="100">
        <f>INDEX(低圧内訳!H:H,ROW(A246)*19-1)</f>
        <v>0</v>
      </c>
      <c r="I250" s="100">
        <f>INDEX(低圧内訳!I:I,ROW(A246)*19-1)</f>
        <v>0</v>
      </c>
      <c r="L250" s="368"/>
    </row>
    <row r="251" spans="1:12" s="62" customFormat="1" ht="24" customHeight="1" x14ac:dyDescent="0.4">
      <c r="A251" s="63">
        <v>247</v>
      </c>
      <c r="B251" s="68" t="str">
        <f>別紙1!C251</f>
        <v>白川東第１５ポンプ場</v>
      </c>
      <c r="C251" s="110">
        <f>別紙1!F251</f>
        <v>4</v>
      </c>
      <c r="D251" s="112">
        <f>INDEX(低圧内訳!C:C,ROW(A247)*19-13)</f>
        <v>0</v>
      </c>
      <c r="E251" s="115">
        <f>INDEX(低圧内訳!F:F,ROW(A247)*19-13)</f>
        <v>0</v>
      </c>
      <c r="F251" s="112">
        <f>INDEX(低圧内訳!F:F,ROW(A247)*19-7)</f>
        <v>0</v>
      </c>
      <c r="G251" s="112">
        <f>INDEX(低圧内訳!F:F,ROW(A247)*19-4)</f>
        <v>0</v>
      </c>
      <c r="H251" s="100">
        <f>INDEX(低圧内訳!H:H,ROW(A247)*19-1)</f>
        <v>0</v>
      </c>
      <c r="I251" s="100">
        <f>INDEX(低圧内訳!I:I,ROW(A247)*19-1)</f>
        <v>0</v>
      </c>
      <c r="L251" s="368"/>
    </row>
    <row r="252" spans="1:12" s="62" customFormat="1" ht="24" customHeight="1" x14ac:dyDescent="0.4">
      <c r="A252" s="66">
        <v>248</v>
      </c>
      <c r="B252" s="68" t="str">
        <f>別紙1!C252</f>
        <v>樋越第１．２ポンプ場</v>
      </c>
      <c r="C252" s="110">
        <f>別紙1!F252</f>
        <v>7</v>
      </c>
      <c r="D252" s="112">
        <f>INDEX(低圧内訳!C:C,ROW(A248)*19-13)</f>
        <v>0</v>
      </c>
      <c r="E252" s="115">
        <f>INDEX(低圧内訳!F:F,ROW(A248)*19-13)</f>
        <v>0</v>
      </c>
      <c r="F252" s="112">
        <f>INDEX(低圧内訳!F:F,ROW(A248)*19-7)</f>
        <v>0</v>
      </c>
      <c r="G252" s="112">
        <f>INDEX(低圧内訳!F:F,ROW(A248)*19-4)</f>
        <v>0</v>
      </c>
      <c r="H252" s="100">
        <f>INDEX(低圧内訳!H:H,ROW(A248)*19-1)</f>
        <v>0</v>
      </c>
      <c r="I252" s="100">
        <f>INDEX(低圧内訳!I:I,ROW(A248)*19-1)</f>
        <v>0</v>
      </c>
      <c r="L252" s="368"/>
    </row>
    <row r="253" spans="1:12" s="62" customFormat="1" ht="24" customHeight="1" x14ac:dyDescent="0.4">
      <c r="A253" s="63">
        <v>249</v>
      </c>
      <c r="B253" s="68" t="str">
        <f>別紙1!C253</f>
        <v>樋越第３ポンプ場</v>
      </c>
      <c r="C253" s="110">
        <f>別紙1!F253</f>
        <v>4</v>
      </c>
      <c r="D253" s="112">
        <f>INDEX(低圧内訳!C:C,ROW(A249)*19-13)</f>
        <v>0</v>
      </c>
      <c r="E253" s="115">
        <f>INDEX(低圧内訳!F:F,ROW(A249)*19-13)</f>
        <v>0</v>
      </c>
      <c r="F253" s="112">
        <f>INDEX(低圧内訳!F:F,ROW(A249)*19-7)</f>
        <v>0</v>
      </c>
      <c r="G253" s="112">
        <f>INDEX(低圧内訳!F:F,ROW(A249)*19-4)</f>
        <v>0</v>
      </c>
      <c r="H253" s="100">
        <f>INDEX(低圧内訳!H:H,ROW(A249)*19-1)</f>
        <v>0</v>
      </c>
      <c r="I253" s="100">
        <f>INDEX(低圧内訳!I:I,ROW(A249)*19-1)</f>
        <v>0</v>
      </c>
      <c r="L253" s="368"/>
    </row>
    <row r="254" spans="1:12" s="62" customFormat="1" ht="24" customHeight="1" x14ac:dyDescent="0.4">
      <c r="A254" s="66">
        <v>250</v>
      </c>
      <c r="B254" s="68" t="str">
        <f>別紙1!C254</f>
        <v>樋越第５．６ポンプ場</v>
      </c>
      <c r="C254" s="110">
        <f>別紙1!F254</f>
        <v>7</v>
      </c>
      <c r="D254" s="112">
        <f>INDEX(低圧内訳!C:C,ROW(A250)*19-13)</f>
        <v>0</v>
      </c>
      <c r="E254" s="115">
        <f>INDEX(低圧内訳!F:F,ROW(A250)*19-13)</f>
        <v>0</v>
      </c>
      <c r="F254" s="112">
        <f>INDEX(低圧内訳!F:F,ROW(A250)*19-7)</f>
        <v>0</v>
      </c>
      <c r="G254" s="112">
        <f>INDEX(低圧内訳!F:F,ROW(A250)*19-4)</f>
        <v>0</v>
      </c>
      <c r="H254" s="100">
        <f>INDEX(低圧内訳!H:H,ROW(A250)*19-1)</f>
        <v>0</v>
      </c>
      <c r="I254" s="100">
        <f>INDEX(低圧内訳!I:I,ROW(A250)*19-1)</f>
        <v>0</v>
      </c>
      <c r="L254" s="368"/>
    </row>
    <row r="255" spans="1:12" s="62" customFormat="1" ht="24" customHeight="1" x14ac:dyDescent="0.4">
      <c r="A255" s="63">
        <v>251</v>
      </c>
      <c r="B255" s="68" t="str">
        <f>別紙1!C255</f>
        <v>樋越第７ポンプ場</v>
      </c>
      <c r="C255" s="110">
        <f>別紙1!F255</f>
        <v>4</v>
      </c>
      <c r="D255" s="112">
        <f>INDEX(低圧内訳!C:C,ROW(A251)*19-13)</f>
        <v>0</v>
      </c>
      <c r="E255" s="115">
        <f>INDEX(低圧内訳!F:F,ROW(A251)*19-13)</f>
        <v>0</v>
      </c>
      <c r="F255" s="112">
        <f>INDEX(低圧内訳!F:F,ROW(A251)*19-7)</f>
        <v>0</v>
      </c>
      <c r="G255" s="112">
        <f>INDEX(低圧内訳!F:F,ROW(A251)*19-4)</f>
        <v>0</v>
      </c>
      <c r="H255" s="100">
        <f>INDEX(低圧内訳!H:H,ROW(A251)*19-1)</f>
        <v>0</v>
      </c>
      <c r="I255" s="100">
        <f>INDEX(低圧内訳!I:I,ROW(A251)*19-1)</f>
        <v>0</v>
      </c>
      <c r="L255" s="368"/>
    </row>
    <row r="256" spans="1:12" s="62" customFormat="1" ht="24" customHeight="1" x14ac:dyDescent="0.4">
      <c r="A256" s="66">
        <v>252</v>
      </c>
      <c r="B256" s="68" t="str">
        <f>別紙1!C256</f>
        <v>樋越第８ポンプ場</v>
      </c>
      <c r="C256" s="110">
        <f>別紙1!F256</f>
        <v>4</v>
      </c>
      <c r="D256" s="112">
        <f>INDEX(低圧内訳!C:C,ROW(A252)*19-13)</f>
        <v>0</v>
      </c>
      <c r="E256" s="115">
        <f>INDEX(低圧内訳!F:F,ROW(A252)*19-13)</f>
        <v>0</v>
      </c>
      <c r="F256" s="112">
        <f>INDEX(低圧内訳!F:F,ROW(A252)*19-7)</f>
        <v>0</v>
      </c>
      <c r="G256" s="112">
        <f>INDEX(低圧内訳!F:F,ROW(A252)*19-4)</f>
        <v>0</v>
      </c>
      <c r="H256" s="100">
        <f>INDEX(低圧内訳!H:H,ROW(A252)*19-1)</f>
        <v>0</v>
      </c>
      <c r="I256" s="100">
        <f>INDEX(低圧内訳!I:I,ROW(A252)*19-1)</f>
        <v>0</v>
      </c>
      <c r="L256" s="368"/>
    </row>
    <row r="257" spans="1:12" s="62" customFormat="1" ht="24" customHeight="1" x14ac:dyDescent="0.4">
      <c r="A257" s="63">
        <v>253</v>
      </c>
      <c r="B257" s="68" t="str">
        <f>別紙1!C257</f>
        <v>樋越第９ポンプ場</v>
      </c>
      <c r="C257" s="110">
        <f>別紙1!F257</f>
        <v>13</v>
      </c>
      <c r="D257" s="112">
        <f>INDEX(低圧内訳!C:C,ROW(A253)*19-13)</f>
        <v>0</v>
      </c>
      <c r="E257" s="115">
        <f>INDEX(低圧内訳!F:F,ROW(A253)*19-13)</f>
        <v>0</v>
      </c>
      <c r="F257" s="112">
        <f>INDEX(低圧内訳!F:F,ROW(A253)*19-7)</f>
        <v>0</v>
      </c>
      <c r="G257" s="112">
        <f>INDEX(低圧内訳!F:F,ROW(A253)*19-4)</f>
        <v>0</v>
      </c>
      <c r="H257" s="100">
        <f>INDEX(低圧内訳!H:H,ROW(A253)*19-1)</f>
        <v>0</v>
      </c>
      <c r="I257" s="100">
        <f>INDEX(低圧内訳!I:I,ROW(A253)*19-1)</f>
        <v>0</v>
      </c>
      <c r="L257" s="368"/>
    </row>
    <row r="258" spans="1:12" s="62" customFormat="1" ht="24" customHeight="1" x14ac:dyDescent="0.4">
      <c r="A258" s="66">
        <v>254</v>
      </c>
      <c r="B258" s="68" t="str">
        <f>別紙1!C258</f>
        <v>樋越第１０ポンプ場</v>
      </c>
      <c r="C258" s="110">
        <f>別紙1!F258</f>
        <v>7</v>
      </c>
      <c r="D258" s="112">
        <f>INDEX(低圧内訳!C:C,ROW(A254)*19-13)</f>
        <v>0</v>
      </c>
      <c r="E258" s="115">
        <f>INDEX(低圧内訳!F:F,ROW(A254)*19-13)</f>
        <v>0</v>
      </c>
      <c r="F258" s="112">
        <f>INDEX(低圧内訳!F:F,ROW(A254)*19-7)</f>
        <v>0</v>
      </c>
      <c r="G258" s="112">
        <f>INDEX(低圧内訳!F:F,ROW(A254)*19-4)</f>
        <v>0</v>
      </c>
      <c r="H258" s="100">
        <f>INDEX(低圧内訳!H:H,ROW(A254)*19-1)</f>
        <v>0</v>
      </c>
      <c r="I258" s="100">
        <f>INDEX(低圧内訳!I:I,ROW(A254)*19-1)</f>
        <v>0</v>
      </c>
      <c r="L258" s="368"/>
    </row>
    <row r="259" spans="1:12" s="62" customFormat="1" ht="24" customHeight="1" x14ac:dyDescent="0.4">
      <c r="A259" s="63">
        <v>255</v>
      </c>
      <c r="B259" s="68" t="str">
        <f>別紙1!C259</f>
        <v>富士見東部第１ポンプ場</v>
      </c>
      <c r="C259" s="110">
        <f>別紙1!F259</f>
        <v>1</v>
      </c>
      <c r="D259" s="112">
        <f>INDEX(低圧内訳!C:C,ROW(A255)*19-13)</f>
        <v>0</v>
      </c>
      <c r="E259" s="115">
        <f>INDEX(低圧内訳!F:F,ROW(A255)*19-13)</f>
        <v>0</v>
      </c>
      <c r="F259" s="112">
        <f>INDEX(低圧内訳!F:F,ROW(A255)*19-7)</f>
        <v>0</v>
      </c>
      <c r="G259" s="112">
        <f>INDEX(低圧内訳!F:F,ROW(A255)*19-4)</f>
        <v>0</v>
      </c>
      <c r="H259" s="100">
        <f>INDEX(低圧内訳!H:H,ROW(A255)*19-1)</f>
        <v>0</v>
      </c>
      <c r="I259" s="100">
        <f>INDEX(低圧内訳!I:I,ROW(A255)*19-1)</f>
        <v>0</v>
      </c>
      <c r="L259" s="368"/>
    </row>
    <row r="260" spans="1:12" s="62" customFormat="1" ht="24" customHeight="1" x14ac:dyDescent="0.4">
      <c r="A260" s="66">
        <v>256</v>
      </c>
      <c r="B260" s="68" t="str">
        <f>別紙1!C260</f>
        <v>富士見東部第２ポンプ場</v>
      </c>
      <c r="C260" s="110">
        <f>別紙1!F260</f>
        <v>4</v>
      </c>
      <c r="D260" s="112">
        <f>INDEX(低圧内訳!C:C,ROW(A256)*19-13)</f>
        <v>0</v>
      </c>
      <c r="E260" s="115">
        <f>INDEX(低圧内訳!F:F,ROW(A256)*19-13)</f>
        <v>0</v>
      </c>
      <c r="F260" s="112">
        <f>INDEX(低圧内訳!F:F,ROW(A256)*19-7)</f>
        <v>0</v>
      </c>
      <c r="G260" s="112">
        <f>INDEX(低圧内訳!F:F,ROW(A256)*19-4)</f>
        <v>0</v>
      </c>
      <c r="H260" s="100">
        <f>INDEX(低圧内訳!H:H,ROW(A256)*19-1)</f>
        <v>0</v>
      </c>
      <c r="I260" s="100">
        <f>INDEX(低圧内訳!I:I,ROW(A256)*19-1)</f>
        <v>0</v>
      </c>
      <c r="L260" s="368"/>
    </row>
    <row r="261" spans="1:12" s="62" customFormat="1" ht="24" customHeight="1" x14ac:dyDescent="0.4">
      <c r="A261" s="63">
        <v>257</v>
      </c>
      <c r="B261" s="68" t="str">
        <f>別紙1!C261</f>
        <v>富士見東部第３ポンプ場</v>
      </c>
      <c r="C261" s="110">
        <f>別紙1!F261</f>
        <v>4</v>
      </c>
      <c r="D261" s="112">
        <f>INDEX(低圧内訳!C:C,ROW(A257)*19-13)</f>
        <v>0</v>
      </c>
      <c r="E261" s="115">
        <f>INDEX(低圧内訳!F:F,ROW(A257)*19-13)</f>
        <v>0</v>
      </c>
      <c r="F261" s="112">
        <f>INDEX(低圧内訳!F:F,ROW(A257)*19-7)</f>
        <v>0</v>
      </c>
      <c r="G261" s="112">
        <f>INDEX(低圧内訳!F:F,ROW(A257)*19-4)</f>
        <v>0</v>
      </c>
      <c r="H261" s="100">
        <f>INDEX(低圧内訳!H:H,ROW(A257)*19-1)</f>
        <v>0</v>
      </c>
      <c r="I261" s="100">
        <f>INDEX(低圧内訳!I:I,ROW(A257)*19-1)</f>
        <v>0</v>
      </c>
      <c r="L261" s="368"/>
    </row>
    <row r="262" spans="1:12" s="62" customFormat="1" ht="24" customHeight="1" x14ac:dyDescent="0.4">
      <c r="A262" s="66">
        <v>258</v>
      </c>
      <c r="B262" s="68" t="str">
        <f>別紙1!C262</f>
        <v>富士見東部第７ポンプ場</v>
      </c>
      <c r="C262" s="110">
        <f>別紙1!F262</f>
        <v>4</v>
      </c>
      <c r="D262" s="112">
        <f>INDEX(低圧内訳!C:C,ROW(A258)*19-13)</f>
        <v>0</v>
      </c>
      <c r="E262" s="115">
        <f>INDEX(低圧内訳!F:F,ROW(A258)*19-13)</f>
        <v>0</v>
      </c>
      <c r="F262" s="112">
        <f>INDEX(低圧内訳!F:F,ROW(A258)*19-7)</f>
        <v>0</v>
      </c>
      <c r="G262" s="112">
        <f>INDEX(低圧内訳!F:F,ROW(A258)*19-4)</f>
        <v>0</v>
      </c>
      <c r="H262" s="100">
        <f>INDEX(低圧内訳!H:H,ROW(A258)*19-1)</f>
        <v>0</v>
      </c>
      <c r="I262" s="100">
        <f>INDEX(低圧内訳!I:I,ROW(A258)*19-1)</f>
        <v>0</v>
      </c>
      <c r="L262" s="368"/>
    </row>
    <row r="263" spans="1:12" s="62" customFormat="1" ht="24" customHeight="1" x14ac:dyDescent="0.4">
      <c r="A263" s="63">
        <v>259</v>
      </c>
      <c r="B263" s="68" t="str">
        <f>別紙1!C263</f>
        <v>富士見東部第８ポンプ場</v>
      </c>
      <c r="C263" s="110">
        <f>別紙1!F263</f>
        <v>9</v>
      </c>
      <c r="D263" s="112">
        <f>INDEX(低圧内訳!C:C,ROW(A259)*19-13)</f>
        <v>0</v>
      </c>
      <c r="E263" s="115">
        <f>INDEX(低圧内訳!F:F,ROW(A259)*19-13)</f>
        <v>0</v>
      </c>
      <c r="F263" s="112">
        <f>INDEX(低圧内訳!F:F,ROW(A259)*19-7)</f>
        <v>0</v>
      </c>
      <c r="G263" s="112">
        <f>INDEX(低圧内訳!F:F,ROW(A259)*19-4)</f>
        <v>0</v>
      </c>
      <c r="H263" s="100">
        <f>INDEX(低圧内訳!H:H,ROW(A259)*19-1)</f>
        <v>0</v>
      </c>
      <c r="I263" s="100">
        <f>INDEX(低圧内訳!I:I,ROW(A259)*19-1)</f>
        <v>0</v>
      </c>
      <c r="L263" s="368"/>
    </row>
    <row r="264" spans="1:12" s="62" customFormat="1" ht="24" customHeight="1" x14ac:dyDescent="0.4">
      <c r="A264" s="66">
        <v>260</v>
      </c>
      <c r="B264" s="68" t="str">
        <f>別紙1!C264</f>
        <v>富士見東部第９ポンプ場</v>
      </c>
      <c r="C264" s="110">
        <f>別紙1!F264</f>
        <v>6</v>
      </c>
      <c r="D264" s="112">
        <f>INDEX(低圧内訳!C:C,ROW(A260)*19-13)</f>
        <v>0</v>
      </c>
      <c r="E264" s="115">
        <f>INDEX(低圧内訳!F:F,ROW(A260)*19-13)</f>
        <v>0</v>
      </c>
      <c r="F264" s="112">
        <f>INDEX(低圧内訳!F:F,ROW(A260)*19-7)</f>
        <v>0</v>
      </c>
      <c r="G264" s="112">
        <f>INDEX(低圧内訳!F:F,ROW(A260)*19-4)</f>
        <v>0</v>
      </c>
      <c r="H264" s="100">
        <f>INDEX(低圧内訳!H:H,ROW(A260)*19-1)</f>
        <v>0</v>
      </c>
      <c r="I264" s="100">
        <f>INDEX(低圧内訳!I:I,ROW(A260)*19-1)</f>
        <v>0</v>
      </c>
      <c r="L264" s="368"/>
    </row>
    <row r="265" spans="1:12" s="62" customFormat="1" ht="24" customHeight="1" x14ac:dyDescent="0.4">
      <c r="A265" s="63">
        <v>261</v>
      </c>
      <c r="B265" s="68" t="str">
        <f>別紙1!C265</f>
        <v>富士見東部第１０ポンプ場</v>
      </c>
      <c r="C265" s="110">
        <f>別紙1!F265</f>
        <v>2</v>
      </c>
      <c r="D265" s="112">
        <f>INDEX(低圧内訳!C:C,ROW(A261)*19-13)</f>
        <v>0</v>
      </c>
      <c r="E265" s="115">
        <f>INDEX(低圧内訳!F:F,ROW(A261)*19-13)</f>
        <v>0</v>
      </c>
      <c r="F265" s="112">
        <f>INDEX(低圧内訳!F:F,ROW(A261)*19-7)</f>
        <v>0</v>
      </c>
      <c r="G265" s="112">
        <f>INDEX(低圧内訳!F:F,ROW(A261)*19-4)</f>
        <v>0</v>
      </c>
      <c r="H265" s="100">
        <f>INDEX(低圧内訳!H:H,ROW(A261)*19-1)</f>
        <v>0</v>
      </c>
      <c r="I265" s="100">
        <f>INDEX(低圧内訳!I:I,ROW(A261)*19-1)</f>
        <v>0</v>
      </c>
      <c r="L265" s="368"/>
    </row>
    <row r="266" spans="1:12" s="62" customFormat="1" ht="24" customHeight="1" x14ac:dyDescent="0.4">
      <c r="A266" s="66">
        <v>262</v>
      </c>
      <c r="B266" s="68" t="str">
        <f>別紙1!C266</f>
        <v>米野第１．２ポンプ場</v>
      </c>
      <c r="C266" s="110">
        <f>別紙1!F266</f>
        <v>17</v>
      </c>
      <c r="D266" s="112">
        <f>INDEX(低圧内訳!C:C,ROW(A262)*19-13)</f>
        <v>0</v>
      </c>
      <c r="E266" s="115">
        <f>INDEX(低圧内訳!F:F,ROW(A262)*19-13)</f>
        <v>0</v>
      </c>
      <c r="F266" s="112">
        <f>INDEX(低圧内訳!F:F,ROW(A262)*19-7)</f>
        <v>0</v>
      </c>
      <c r="G266" s="112">
        <f>INDEX(低圧内訳!F:F,ROW(A262)*19-4)</f>
        <v>0</v>
      </c>
      <c r="H266" s="100">
        <f>INDEX(低圧内訳!H:H,ROW(A262)*19-1)</f>
        <v>0</v>
      </c>
      <c r="I266" s="100">
        <f>INDEX(低圧内訳!I:I,ROW(A262)*19-1)</f>
        <v>0</v>
      </c>
      <c r="L266" s="368"/>
    </row>
    <row r="267" spans="1:12" s="62" customFormat="1" ht="24" customHeight="1" thickBot="1" x14ac:dyDescent="0.45">
      <c r="A267" s="71">
        <v>263</v>
      </c>
      <c r="B267" s="72" t="str">
        <f>別紙1!C267</f>
        <v>米野第３ポンプ場</v>
      </c>
      <c r="C267" s="111">
        <f>別紙1!F267</f>
        <v>2</v>
      </c>
      <c r="D267" s="114">
        <f>INDEX(低圧内訳!C:C,ROW(A263)*19-13)</f>
        <v>0</v>
      </c>
      <c r="E267" s="117">
        <f>INDEX(低圧内訳!F:F,ROW(A263)*19-13)</f>
        <v>0</v>
      </c>
      <c r="F267" s="114">
        <f>INDEX(低圧内訳!F:F,ROW(A263)*19-7)</f>
        <v>0</v>
      </c>
      <c r="G267" s="114">
        <f>INDEX(低圧内訳!F:F,ROW(A263)*19-4)</f>
        <v>0</v>
      </c>
      <c r="H267" s="105">
        <f>INDEX(低圧内訳!H:H,ROW(A263)*19-1)</f>
        <v>0</v>
      </c>
      <c r="I267" s="100">
        <f>INDEX(低圧内訳!I:I,ROW(A263)*19-1)</f>
        <v>0</v>
      </c>
      <c r="L267" s="368"/>
    </row>
    <row r="268" spans="1:12" s="62" customFormat="1" ht="24" customHeight="1" thickTop="1" thickBot="1" x14ac:dyDescent="0.45">
      <c r="A268" s="73" t="s">
        <v>9</v>
      </c>
      <c r="B268" s="99"/>
      <c r="C268" s="106"/>
      <c r="D268" s="107"/>
      <c r="E268" s="118"/>
      <c r="F268" s="119"/>
      <c r="G268" s="119"/>
      <c r="H268" s="108">
        <f>SUM(H5:H127)</f>
        <v>0</v>
      </c>
      <c r="I268" s="109">
        <f>SUM(I5:I267)</f>
        <v>0</v>
      </c>
      <c r="J268" s="62" t="s">
        <v>37</v>
      </c>
      <c r="L268" s="368"/>
    </row>
    <row r="269" spans="1:12" s="62" customFormat="1" x14ac:dyDescent="0.4">
      <c r="A269" s="74"/>
      <c r="C269" s="74"/>
      <c r="D269" s="74"/>
      <c r="E269" s="74"/>
      <c r="F269" s="74"/>
      <c r="G269" s="74"/>
    </row>
  </sheetData>
  <mergeCells count="3">
    <mergeCell ref="A3:A4"/>
    <mergeCell ref="E3:G3"/>
    <mergeCell ref="B3:B4"/>
  </mergeCells>
  <phoneticPr fontId="2"/>
  <pageMargins left="0.31496062992125984" right="0.31496062992125984" top="0.55118110236220474" bottom="0.35433070866141736" header="0.31496062992125984" footer="0.31496062992125984"/>
  <pageSetup paperSize="9" scale="73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98"/>
  <sheetViews>
    <sheetView view="pageBreakPreview" zoomScaleNormal="70" zoomScaleSheetLayoutView="100" workbookViewId="0">
      <selection activeCell="E6" sqref="E6"/>
    </sheetView>
  </sheetViews>
  <sheetFormatPr defaultColWidth="20.75" defaultRowHeight="13.5" x14ac:dyDescent="0.4"/>
  <cols>
    <col min="1" max="1" width="3.5" style="50" customWidth="1"/>
    <col min="2" max="2" width="6.5" style="50" customWidth="1"/>
    <col min="3" max="4" width="16.375" style="50" customWidth="1"/>
    <col min="5" max="5" width="16.375" style="51" customWidth="1"/>
    <col min="6" max="9" width="16.375" style="50" customWidth="1"/>
    <col min="10" max="10" width="13.125" style="48" customWidth="1"/>
    <col min="11" max="256" width="20.75" style="48"/>
    <col min="257" max="257" width="3.5" style="48" customWidth="1"/>
    <col min="258" max="258" width="6.5" style="48" customWidth="1"/>
    <col min="259" max="259" width="13.625" style="48" customWidth="1"/>
    <col min="260" max="260" width="5.5" style="48" customWidth="1"/>
    <col min="261" max="265" width="13.625" style="48" customWidth="1"/>
    <col min="266" max="266" width="13.125" style="48" customWidth="1"/>
    <col min="267" max="512" width="20.75" style="48"/>
    <col min="513" max="513" width="3.5" style="48" customWidth="1"/>
    <col min="514" max="514" width="6.5" style="48" customWidth="1"/>
    <col min="515" max="515" width="13.625" style="48" customWidth="1"/>
    <col min="516" max="516" width="5.5" style="48" customWidth="1"/>
    <col min="517" max="521" width="13.625" style="48" customWidth="1"/>
    <col min="522" max="522" width="13.125" style="48" customWidth="1"/>
    <col min="523" max="768" width="20.75" style="48"/>
    <col min="769" max="769" width="3.5" style="48" customWidth="1"/>
    <col min="770" max="770" width="6.5" style="48" customWidth="1"/>
    <col min="771" max="771" width="13.625" style="48" customWidth="1"/>
    <col min="772" max="772" width="5.5" style="48" customWidth="1"/>
    <col min="773" max="777" width="13.625" style="48" customWidth="1"/>
    <col min="778" max="778" width="13.125" style="48" customWidth="1"/>
    <col min="779" max="1024" width="20.75" style="48"/>
    <col min="1025" max="1025" width="3.5" style="48" customWidth="1"/>
    <col min="1026" max="1026" width="6.5" style="48" customWidth="1"/>
    <col min="1027" max="1027" width="13.625" style="48" customWidth="1"/>
    <col min="1028" max="1028" width="5.5" style="48" customWidth="1"/>
    <col min="1029" max="1033" width="13.625" style="48" customWidth="1"/>
    <col min="1034" max="1034" width="13.125" style="48" customWidth="1"/>
    <col min="1035" max="1280" width="20.75" style="48"/>
    <col min="1281" max="1281" width="3.5" style="48" customWidth="1"/>
    <col min="1282" max="1282" width="6.5" style="48" customWidth="1"/>
    <col min="1283" max="1283" width="13.625" style="48" customWidth="1"/>
    <col min="1284" max="1284" width="5.5" style="48" customWidth="1"/>
    <col min="1285" max="1289" width="13.625" style="48" customWidth="1"/>
    <col min="1290" max="1290" width="13.125" style="48" customWidth="1"/>
    <col min="1291" max="1536" width="20.75" style="48"/>
    <col min="1537" max="1537" width="3.5" style="48" customWidth="1"/>
    <col min="1538" max="1538" width="6.5" style="48" customWidth="1"/>
    <col min="1539" max="1539" width="13.625" style="48" customWidth="1"/>
    <col min="1540" max="1540" width="5.5" style="48" customWidth="1"/>
    <col min="1541" max="1545" width="13.625" style="48" customWidth="1"/>
    <col min="1546" max="1546" width="13.125" style="48" customWidth="1"/>
    <col min="1547" max="1792" width="20.75" style="48"/>
    <col min="1793" max="1793" width="3.5" style="48" customWidth="1"/>
    <col min="1794" max="1794" width="6.5" style="48" customWidth="1"/>
    <col min="1795" max="1795" width="13.625" style="48" customWidth="1"/>
    <col min="1796" max="1796" width="5.5" style="48" customWidth="1"/>
    <col min="1797" max="1801" width="13.625" style="48" customWidth="1"/>
    <col min="1802" max="1802" width="13.125" style="48" customWidth="1"/>
    <col min="1803" max="2048" width="20.75" style="48"/>
    <col min="2049" max="2049" width="3.5" style="48" customWidth="1"/>
    <col min="2050" max="2050" width="6.5" style="48" customWidth="1"/>
    <col min="2051" max="2051" width="13.625" style="48" customWidth="1"/>
    <col min="2052" max="2052" width="5.5" style="48" customWidth="1"/>
    <col min="2053" max="2057" width="13.625" style="48" customWidth="1"/>
    <col min="2058" max="2058" width="13.125" style="48" customWidth="1"/>
    <col min="2059" max="2304" width="20.75" style="48"/>
    <col min="2305" max="2305" width="3.5" style="48" customWidth="1"/>
    <col min="2306" max="2306" width="6.5" style="48" customWidth="1"/>
    <col min="2307" max="2307" width="13.625" style="48" customWidth="1"/>
    <col min="2308" max="2308" width="5.5" style="48" customWidth="1"/>
    <col min="2309" max="2313" width="13.625" style="48" customWidth="1"/>
    <col min="2314" max="2314" width="13.125" style="48" customWidth="1"/>
    <col min="2315" max="2560" width="20.75" style="48"/>
    <col min="2561" max="2561" width="3.5" style="48" customWidth="1"/>
    <col min="2562" max="2562" width="6.5" style="48" customWidth="1"/>
    <col min="2563" max="2563" width="13.625" style="48" customWidth="1"/>
    <col min="2564" max="2564" width="5.5" style="48" customWidth="1"/>
    <col min="2565" max="2569" width="13.625" style="48" customWidth="1"/>
    <col min="2570" max="2570" width="13.125" style="48" customWidth="1"/>
    <col min="2571" max="2816" width="20.75" style="48"/>
    <col min="2817" max="2817" width="3.5" style="48" customWidth="1"/>
    <col min="2818" max="2818" width="6.5" style="48" customWidth="1"/>
    <col min="2819" max="2819" width="13.625" style="48" customWidth="1"/>
    <col min="2820" max="2820" width="5.5" style="48" customWidth="1"/>
    <col min="2821" max="2825" width="13.625" style="48" customWidth="1"/>
    <col min="2826" max="2826" width="13.125" style="48" customWidth="1"/>
    <col min="2827" max="3072" width="20.75" style="48"/>
    <col min="3073" max="3073" width="3.5" style="48" customWidth="1"/>
    <col min="3074" max="3074" width="6.5" style="48" customWidth="1"/>
    <col min="3075" max="3075" width="13.625" style="48" customWidth="1"/>
    <col min="3076" max="3076" width="5.5" style="48" customWidth="1"/>
    <col min="3077" max="3081" width="13.625" style="48" customWidth="1"/>
    <col min="3082" max="3082" width="13.125" style="48" customWidth="1"/>
    <col min="3083" max="3328" width="20.75" style="48"/>
    <col min="3329" max="3329" width="3.5" style="48" customWidth="1"/>
    <col min="3330" max="3330" width="6.5" style="48" customWidth="1"/>
    <col min="3331" max="3331" width="13.625" style="48" customWidth="1"/>
    <col min="3332" max="3332" width="5.5" style="48" customWidth="1"/>
    <col min="3333" max="3337" width="13.625" style="48" customWidth="1"/>
    <col min="3338" max="3338" width="13.125" style="48" customWidth="1"/>
    <col min="3339" max="3584" width="20.75" style="48"/>
    <col min="3585" max="3585" width="3.5" style="48" customWidth="1"/>
    <col min="3586" max="3586" width="6.5" style="48" customWidth="1"/>
    <col min="3587" max="3587" width="13.625" style="48" customWidth="1"/>
    <col min="3588" max="3588" width="5.5" style="48" customWidth="1"/>
    <col min="3589" max="3593" width="13.625" style="48" customWidth="1"/>
    <col min="3594" max="3594" width="13.125" style="48" customWidth="1"/>
    <col min="3595" max="3840" width="20.75" style="48"/>
    <col min="3841" max="3841" width="3.5" style="48" customWidth="1"/>
    <col min="3842" max="3842" width="6.5" style="48" customWidth="1"/>
    <col min="3843" max="3843" width="13.625" style="48" customWidth="1"/>
    <col min="3844" max="3844" width="5.5" style="48" customWidth="1"/>
    <col min="3845" max="3849" width="13.625" style="48" customWidth="1"/>
    <col min="3850" max="3850" width="13.125" style="48" customWidth="1"/>
    <col min="3851" max="4096" width="20.75" style="48"/>
    <col min="4097" max="4097" width="3.5" style="48" customWidth="1"/>
    <col min="4098" max="4098" width="6.5" style="48" customWidth="1"/>
    <col min="4099" max="4099" width="13.625" style="48" customWidth="1"/>
    <col min="4100" max="4100" width="5.5" style="48" customWidth="1"/>
    <col min="4101" max="4105" width="13.625" style="48" customWidth="1"/>
    <col min="4106" max="4106" width="13.125" style="48" customWidth="1"/>
    <col min="4107" max="4352" width="20.75" style="48"/>
    <col min="4353" max="4353" width="3.5" style="48" customWidth="1"/>
    <col min="4354" max="4354" width="6.5" style="48" customWidth="1"/>
    <col min="4355" max="4355" width="13.625" style="48" customWidth="1"/>
    <col min="4356" max="4356" width="5.5" style="48" customWidth="1"/>
    <col min="4357" max="4361" width="13.625" style="48" customWidth="1"/>
    <col min="4362" max="4362" width="13.125" style="48" customWidth="1"/>
    <col min="4363" max="4608" width="20.75" style="48"/>
    <col min="4609" max="4609" width="3.5" style="48" customWidth="1"/>
    <col min="4610" max="4610" width="6.5" style="48" customWidth="1"/>
    <col min="4611" max="4611" width="13.625" style="48" customWidth="1"/>
    <col min="4612" max="4612" width="5.5" style="48" customWidth="1"/>
    <col min="4613" max="4617" width="13.625" style="48" customWidth="1"/>
    <col min="4618" max="4618" width="13.125" style="48" customWidth="1"/>
    <col min="4619" max="4864" width="20.75" style="48"/>
    <col min="4865" max="4865" width="3.5" style="48" customWidth="1"/>
    <col min="4866" max="4866" width="6.5" style="48" customWidth="1"/>
    <col min="4867" max="4867" width="13.625" style="48" customWidth="1"/>
    <col min="4868" max="4868" width="5.5" style="48" customWidth="1"/>
    <col min="4869" max="4873" width="13.625" style="48" customWidth="1"/>
    <col min="4874" max="4874" width="13.125" style="48" customWidth="1"/>
    <col min="4875" max="5120" width="20.75" style="48"/>
    <col min="5121" max="5121" width="3.5" style="48" customWidth="1"/>
    <col min="5122" max="5122" width="6.5" style="48" customWidth="1"/>
    <col min="5123" max="5123" width="13.625" style="48" customWidth="1"/>
    <col min="5124" max="5124" width="5.5" style="48" customWidth="1"/>
    <col min="5125" max="5129" width="13.625" style="48" customWidth="1"/>
    <col min="5130" max="5130" width="13.125" style="48" customWidth="1"/>
    <col min="5131" max="5376" width="20.75" style="48"/>
    <col min="5377" max="5377" width="3.5" style="48" customWidth="1"/>
    <col min="5378" max="5378" width="6.5" style="48" customWidth="1"/>
    <col min="5379" max="5379" width="13.625" style="48" customWidth="1"/>
    <col min="5380" max="5380" width="5.5" style="48" customWidth="1"/>
    <col min="5381" max="5385" width="13.625" style="48" customWidth="1"/>
    <col min="5386" max="5386" width="13.125" style="48" customWidth="1"/>
    <col min="5387" max="5632" width="20.75" style="48"/>
    <col min="5633" max="5633" width="3.5" style="48" customWidth="1"/>
    <col min="5634" max="5634" width="6.5" style="48" customWidth="1"/>
    <col min="5635" max="5635" width="13.625" style="48" customWidth="1"/>
    <col min="5636" max="5636" width="5.5" style="48" customWidth="1"/>
    <col min="5637" max="5641" width="13.625" style="48" customWidth="1"/>
    <col min="5642" max="5642" width="13.125" style="48" customWidth="1"/>
    <col min="5643" max="5888" width="20.75" style="48"/>
    <col min="5889" max="5889" width="3.5" style="48" customWidth="1"/>
    <col min="5890" max="5890" width="6.5" style="48" customWidth="1"/>
    <col min="5891" max="5891" width="13.625" style="48" customWidth="1"/>
    <col min="5892" max="5892" width="5.5" style="48" customWidth="1"/>
    <col min="5893" max="5897" width="13.625" style="48" customWidth="1"/>
    <col min="5898" max="5898" width="13.125" style="48" customWidth="1"/>
    <col min="5899" max="6144" width="20.75" style="48"/>
    <col min="6145" max="6145" width="3.5" style="48" customWidth="1"/>
    <col min="6146" max="6146" width="6.5" style="48" customWidth="1"/>
    <col min="6147" max="6147" width="13.625" style="48" customWidth="1"/>
    <col min="6148" max="6148" width="5.5" style="48" customWidth="1"/>
    <col min="6149" max="6153" width="13.625" style="48" customWidth="1"/>
    <col min="6154" max="6154" width="13.125" style="48" customWidth="1"/>
    <col min="6155" max="6400" width="20.75" style="48"/>
    <col min="6401" max="6401" width="3.5" style="48" customWidth="1"/>
    <col min="6402" max="6402" width="6.5" style="48" customWidth="1"/>
    <col min="6403" max="6403" width="13.625" style="48" customWidth="1"/>
    <col min="6404" max="6404" width="5.5" style="48" customWidth="1"/>
    <col min="6405" max="6409" width="13.625" style="48" customWidth="1"/>
    <col min="6410" max="6410" width="13.125" style="48" customWidth="1"/>
    <col min="6411" max="6656" width="20.75" style="48"/>
    <col min="6657" max="6657" width="3.5" style="48" customWidth="1"/>
    <col min="6658" max="6658" width="6.5" style="48" customWidth="1"/>
    <col min="6659" max="6659" width="13.625" style="48" customWidth="1"/>
    <col min="6660" max="6660" width="5.5" style="48" customWidth="1"/>
    <col min="6661" max="6665" width="13.625" style="48" customWidth="1"/>
    <col min="6666" max="6666" width="13.125" style="48" customWidth="1"/>
    <col min="6667" max="6912" width="20.75" style="48"/>
    <col min="6913" max="6913" width="3.5" style="48" customWidth="1"/>
    <col min="6914" max="6914" width="6.5" style="48" customWidth="1"/>
    <col min="6915" max="6915" width="13.625" style="48" customWidth="1"/>
    <col min="6916" max="6916" width="5.5" style="48" customWidth="1"/>
    <col min="6917" max="6921" width="13.625" style="48" customWidth="1"/>
    <col min="6922" max="6922" width="13.125" style="48" customWidth="1"/>
    <col min="6923" max="7168" width="20.75" style="48"/>
    <col min="7169" max="7169" width="3.5" style="48" customWidth="1"/>
    <col min="7170" max="7170" width="6.5" style="48" customWidth="1"/>
    <col min="7171" max="7171" width="13.625" style="48" customWidth="1"/>
    <col min="7172" max="7172" width="5.5" style="48" customWidth="1"/>
    <col min="7173" max="7177" width="13.625" style="48" customWidth="1"/>
    <col min="7178" max="7178" width="13.125" style="48" customWidth="1"/>
    <col min="7179" max="7424" width="20.75" style="48"/>
    <col min="7425" max="7425" width="3.5" style="48" customWidth="1"/>
    <col min="7426" max="7426" width="6.5" style="48" customWidth="1"/>
    <col min="7427" max="7427" width="13.625" style="48" customWidth="1"/>
    <col min="7428" max="7428" width="5.5" style="48" customWidth="1"/>
    <col min="7429" max="7433" width="13.625" style="48" customWidth="1"/>
    <col min="7434" max="7434" width="13.125" style="48" customWidth="1"/>
    <col min="7435" max="7680" width="20.75" style="48"/>
    <col min="7681" max="7681" width="3.5" style="48" customWidth="1"/>
    <col min="7682" max="7682" width="6.5" style="48" customWidth="1"/>
    <col min="7683" max="7683" width="13.625" style="48" customWidth="1"/>
    <col min="7684" max="7684" width="5.5" style="48" customWidth="1"/>
    <col min="7685" max="7689" width="13.625" style="48" customWidth="1"/>
    <col min="7690" max="7690" width="13.125" style="48" customWidth="1"/>
    <col min="7691" max="7936" width="20.75" style="48"/>
    <col min="7937" max="7937" width="3.5" style="48" customWidth="1"/>
    <col min="7938" max="7938" width="6.5" style="48" customWidth="1"/>
    <col min="7939" max="7939" width="13.625" style="48" customWidth="1"/>
    <col min="7940" max="7940" width="5.5" style="48" customWidth="1"/>
    <col min="7941" max="7945" width="13.625" style="48" customWidth="1"/>
    <col min="7946" max="7946" width="13.125" style="48" customWidth="1"/>
    <col min="7947" max="8192" width="20.75" style="48"/>
    <col min="8193" max="8193" width="3.5" style="48" customWidth="1"/>
    <col min="8194" max="8194" width="6.5" style="48" customWidth="1"/>
    <col min="8195" max="8195" width="13.625" style="48" customWidth="1"/>
    <col min="8196" max="8196" width="5.5" style="48" customWidth="1"/>
    <col min="8197" max="8201" width="13.625" style="48" customWidth="1"/>
    <col min="8202" max="8202" width="13.125" style="48" customWidth="1"/>
    <col min="8203" max="8448" width="20.75" style="48"/>
    <col min="8449" max="8449" width="3.5" style="48" customWidth="1"/>
    <col min="8450" max="8450" width="6.5" style="48" customWidth="1"/>
    <col min="8451" max="8451" width="13.625" style="48" customWidth="1"/>
    <col min="8452" max="8452" width="5.5" style="48" customWidth="1"/>
    <col min="8453" max="8457" width="13.625" style="48" customWidth="1"/>
    <col min="8458" max="8458" width="13.125" style="48" customWidth="1"/>
    <col min="8459" max="8704" width="20.75" style="48"/>
    <col min="8705" max="8705" width="3.5" style="48" customWidth="1"/>
    <col min="8706" max="8706" width="6.5" style="48" customWidth="1"/>
    <col min="8707" max="8707" width="13.625" style="48" customWidth="1"/>
    <col min="8708" max="8708" width="5.5" style="48" customWidth="1"/>
    <col min="8709" max="8713" width="13.625" style="48" customWidth="1"/>
    <col min="8714" max="8714" width="13.125" style="48" customWidth="1"/>
    <col min="8715" max="8960" width="20.75" style="48"/>
    <col min="8961" max="8961" width="3.5" style="48" customWidth="1"/>
    <col min="8962" max="8962" width="6.5" style="48" customWidth="1"/>
    <col min="8963" max="8963" width="13.625" style="48" customWidth="1"/>
    <col min="8964" max="8964" width="5.5" style="48" customWidth="1"/>
    <col min="8965" max="8969" width="13.625" style="48" customWidth="1"/>
    <col min="8970" max="8970" width="13.125" style="48" customWidth="1"/>
    <col min="8971" max="9216" width="20.75" style="48"/>
    <col min="9217" max="9217" width="3.5" style="48" customWidth="1"/>
    <col min="9218" max="9218" width="6.5" style="48" customWidth="1"/>
    <col min="9219" max="9219" width="13.625" style="48" customWidth="1"/>
    <col min="9220" max="9220" width="5.5" style="48" customWidth="1"/>
    <col min="9221" max="9225" width="13.625" style="48" customWidth="1"/>
    <col min="9226" max="9226" width="13.125" style="48" customWidth="1"/>
    <col min="9227" max="9472" width="20.75" style="48"/>
    <col min="9473" max="9473" width="3.5" style="48" customWidth="1"/>
    <col min="9474" max="9474" width="6.5" style="48" customWidth="1"/>
    <col min="9475" max="9475" width="13.625" style="48" customWidth="1"/>
    <col min="9476" max="9476" width="5.5" style="48" customWidth="1"/>
    <col min="9477" max="9481" width="13.625" style="48" customWidth="1"/>
    <col min="9482" max="9482" width="13.125" style="48" customWidth="1"/>
    <col min="9483" max="9728" width="20.75" style="48"/>
    <col min="9729" max="9729" width="3.5" style="48" customWidth="1"/>
    <col min="9730" max="9730" width="6.5" style="48" customWidth="1"/>
    <col min="9731" max="9731" width="13.625" style="48" customWidth="1"/>
    <col min="9732" max="9732" width="5.5" style="48" customWidth="1"/>
    <col min="9733" max="9737" width="13.625" style="48" customWidth="1"/>
    <col min="9738" max="9738" width="13.125" style="48" customWidth="1"/>
    <col min="9739" max="9984" width="20.75" style="48"/>
    <col min="9985" max="9985" width="3.5" style="48" customWidth="1"/>
    <col min="9986" max="9986" width="6.5" style="48" customWidth="1"/>
    <col min="9987" max="9987" width="13.625" style="48" customWidth="1"/>
    <col min="9988" max="9988" width="5.5" style="48" customWidth="1"/>
    <col min="9989" max="9993" width="13.625" style="48" customWidth="1"/>
    <col min="9994" max="9994" width="13.125" style="48" customWidth="1"/>
    <col min="9995" max="10240" width="20.75" style="48"/>
    <col min="10241" max="10241" width="3.5" style="48" customWidth="1"/>
    <col min="10242" max="10242" width="6.5" style="48" customWidth="1"/>
    <col min="10243" max="10243" width="13.625" style="48" customWidth="1"/>
    <col min="10244" max="10244" width="5.5" style="48" customWidth="1"/>
    <col min="10245" max="10249" width="13.625" style="48" customWidth="1"/>
    <col min="10250" max="10250" width="13.125" style="48" customWidth="1"/>
    <col min="10251" max="10496" width="20.75" style="48"/>
    <col min="10497" max="10497" width="3.5" style="48" customWidth="1"/>
    <col min="10498" max="10498" width="6.5" style="48" customWidth="1"/>
    <col min="10499" max="10499" width="13.625" style="48" customWidth="1"/>
    <col min="10500" max="10500" width="5.5" style="48" customWidth="1"/>
    <col min="10501" max="10505" width="13.625" style="48" customWidth="1"/>
    <col min="10506" max="10506" width="13.125" style="48" customWidth="1"/>
    <col min="10507" max="10752" width="20.75" style="48"/>
    <col min="10753" max="10753" width="3.5" style="48" customWidth="1"/>
    <col min="10754" max="10754" width="6.5" style="48" customWidth="1"/>
    <col min="10755" max="10755" width="13.625" style="48" customWidth="1"/>
    <col min="10756" max="10756" width="5.5" style="48" customWidth="1"/>
    <col min="10757" max="10761" width="13.625" style="48" customWidth="1"/>
    <col min="10762" max="10762" width="13.125" style="48" customWidth="1"/>
    <col min="10763" max="11008" width="20.75" style="48"/>
    <col min="11009" max="11009" width="3.5" style="48" customWidth="1"/>
    <col min="11010" max="11010" width="6.5" style="48" customWidth="1"/>
    <col min="11011" max="11011" width="13.625" style="48" customWidth="1"/>
    <col min="11012" max="11012" width="5.5" style="48" customWidth="1"/>
    <col min="11013" max="11017" width="13.625" style="48" customWidth="1"/>
    <col min="11018" max="11018" width="13.125" style="48" customWidth="1"/>
    <col min="11019" max="11264" width="20.75" style="48"/>
    <col min="11265" max="11265" width="3.5" style="48" customWidth="1"/>
    <col min="11266" max="11266" width="6.5" style="48" customWidth="1"/>
    <col min="11267" max="11267" width="13.625" style="48" customWidth="1"/>
    <col min="11268" max="11268" width="5.5" style="48" customWidth="1"/>
    <col min="11269" max="11273" width="13.625" style="48" customWidth="1"/>
    <col min="11274" max="11274" width="13.125" style="48" customWidth="1"/>
    <col min="11275" max="11520" width="20.75" style="48"/>
    <col min="11521" max="11521" width="3.5" style="48" customWidth="1"/>
    <col min="11522" max="11522" width="6.5" style="48" customWidth="1"/>
    <col min="11523" max="11523" width="13.625" style="48" customWidth="1"/>
    <col min="11524" max="11524" width="5.5" style="48" customWidth="1"/>
    <col min="11525" max="11529" width="13.625" style="48" customWidth="1"/>
    <col min="11530" max="11530" width="13.125" style="48" customWidth="1"/>
    <col min="11531" max="11776" width="20.75" style="48"/>
    <col min="11777" max="11777" width="3.5" style="48" customWidth="1"/>
    <col min="11778" max="11778" width="6.5" style="48" customWidth="1"/>
    <col min="11779" max="11779" width="13.625" style="48" customWidth="1"/>
    <col min="11780" max="11780" width="5.5" style="48" customWidth="1"/>
    <col min="11781" max="11785" width="13.625" style="48" customWidth="1"/>
    <col min="11786" max="11786" width="13.125" style="48" customWidth="1"/>
    <col min="11787" max="12032" width="20.75" style="48"/>
    <col min="12033" max="12033" width="3.5" style="48" customWidth="1"/>
    <col min="12034" max="12034" width="6.5" style="48" customWidth="1"/>
    <col min="12035" max="12035" width="13.625" style="48" customWidth="1"/>
    <col min="12036" max="12036" width="5.5" style="48" customWidth="1"/>
    <col min="12037" max="12041" width="13.625" style="48" customWidth="1"/>
    <col min="12042" max="12042" width="13.125" style="48" customWidth="1"/>
    <col min="12043" max="12288" width="20.75" style="48"/>
    <col min="12289" max="12289" width="3.5" style="48" customWidth="1"/>
    <col min="12290" max="12290" width="6.5" style="48" customWidth="1"/>
    <col min="12291" max="12291" width="13.625" style="48" customWidth="1"/>
    <col min="12292" max="12292" width="5.5" style="48" customWidth="1"/>
    <col min="12293" max="12297" width="13.625" style="48" customWidth="1"/>
    <col min="12298" max="12298" width="13.125" style="48" customWidth="1"/>
    <col min="12299" max="12544" width="20.75" style="48"/>
    <col min="12545" max="12545" width="3.5" style="48" customWidth="1"/>
    <col min="12546" max="12546" width="6.5" style="48" customWidth="1"/>
    <col min="12547" max="12547" width="13.625" style="48" customWidth="1"/>
    <col min="12548" max="12548" width="5.5" style="48" customWidth="1"/>
    <col min="12549" max="12553" width="13.625" style="48" customWidth="1"/>
    <col min="12554" max="12554" width="13.125" style="48" customWidth="1"/>
    <col min="12555" max="12800" width="20.75" style="48"/>
    <col min="12801" max="12801" width="3.5" style="48" customWidth="1"/>
    <col min="12802" max="12802" width="6.5" style="48" customWidth="1"/>
    <col min="12803" max="12803" width="13.625" style="48" customWidth="1"/>
    <col min="12804" max="12804" width="5.5" style="48" customWidth="1"/>
    <col min="12805" max="12809" width="13.625" style="48" customWidth="1"/>
    <col min="12810" max="12810" width="13.125" style="48" customWidth="1"/>
    <col min="12811" max="13056" width="20.75" style="48"/>
    <col min="13057" max="13057" width="3.5" style="48" customWidth="1"/>
    <col min="13058" max="13058" width="6.5" style="48" customWidth="1"/>
    <col min="13059" max="13059" width="13.625" style="48" customWidth="1"/>
    <col min="13060" max="13060" width="5.5" style="48" customWidth="1"/>
    <col min="13061" max="13065" width="13.625" style="48" customWidth="1"/>
    <col min="13066" max="13066" width="13.125" style="48" customWidth="1"/>
    <col min="13067" max="13312" width="20.75" style="48"/>
    <col min="13313" max="13313" width="3.5" style="48" customWidth="1"/>
    <col min="13314" max="13314" width="6.5" style="48" customWidth="1"/>
    <col min="13315" max="13315" width="13.625" style="48" customWidth="1"/>
    <col min="13316" max="13316" width="5.5" style="48" customWidth="1"/>
    <col min="13317" max="13321" width="13.625" style="48" customWidth="1"/>
    <col min="13322" max="13322" width="13.125" style="48" customWidth="1"/>
    <col min="13323" max="13568" width="20.75" style="48"/>
    <col min="13569" max="13569" width="3.5" style="48" customWidth="1"/>
    <col min="13570" max="13570" width="6.5" style="48" customWidth="1"/>
    <col min="13571" max="13571" width="13.625" style="48" customWidth="1"/>
    <col min="13572" max="13572" width="5.5" style="48" customWidth="1"/>
    <col min="13573" max="13577" width="13.625" style="48" customWidth="1"/>
    <col min="13578" max="13578" width="13.125" style="48" customWidth="1"/>
    <col min="13579" max="13824" width="20.75" style="48"/>
    <col min="13825" max="13825" width="3.5" style="48" customWidth="1"/>
    <col min="13826" max="13826" width="6.5" style="48" customWidth="1"/>
    <col min="13827" max="13827" width="13.625" style="48" customWidth="1"/>
    <col min="13828" max="13828" width="5.5" style="48" customWidth="1"/>
    <col min="13829" max="13833" width="13.625" style="48" customWidth="1"/>
    <col min="13834" max="13834" width="13.125" style="48" customWidth="1"/>
    <col min="13835" max="14080" width="20.75" style="48"/>
    <col min="14081" max="14081" width="3.5" style="48" customWidth="1"/>
    <col min="14082" max="14082" width="6.5" style="48" customWidth="1"/>
    <col min="14083" max="14083" width="13.625" style="48" customWidth="1"/>
    <col min="14084" max="14084" width="5.5" style="48" customWidth="1"/>
    <col min="14085" max="14089" width="13.625" style="48" customWidth="1"/>
    <col min="14090" max="14090" width="13.125" style="48" customWidth="1"/>
    <col min="14091" max="14336" width="20.75" style="48"/>
    <col min="14337" max="14337" width="3.5" style="48" customWidth="1"/>
    <col min="14338" max="14338" width="6.5" style="48" customWidth="1"/>
    <col min="14339" max="14339" width="13.625" style="48" customWidth="1"/>
    <col min="14340" max="14340" width="5.5" style="48" customWidth="1"/>
    <col min="14341" max="14345" width="13.625" style="48" customWidth="1"/>
    <col min="14346" max="14346" width="13.125" style="48" customWidth="1"/>
    <col min="14347" max="14592" width="20.75" style="48"/>
    <col min="14593" max="14593" width="3.5" style="48" customWidth="1"/>
    <col min="14594" max="14594" width="6.5" style="48" customWidth="1"/>
    <col min="14595" max="14595" width="13.625" style="48" customWidth="1"/>
    <col min="14596" max="14596" width="5.5" style="48" customWidth="1"/>
    <col min="14597" max="14601" width="13.625" style="48" customWidth="1"/>
    <col min="14602" max="14602" width="13.125" style="48" customWidth="1"/>
    <col min="14603" max="14848" width="20.75" style="48"/>
    <col min="14849" max="14849" width="3.5" style="48" customWidth="1"/>
    <col min="14850" max="14850" width="6.5" style="48" customWidth="1"/>
    <col min="14851" max="14851" width="13.625" style="48" customWidth="1"/>
    <col min="14852" max="14852" width="5.5" style="48" customWidth="1"/>
    <col min="14853" max="14857" width="13.625" style="48" customWidth="1"/>
    <col min="14858" max="14858" width="13.125" style="48" customWidth="1"/>
    <col min="14859" max="15104" width="20.75" style="48"/>
    <col min="15105" max="15105" width="3.5" style="48" customWidth="1"/>
    <col min="15106" max="15106" width="6.5" style="48" customWidth="1"/>
    <col min="15107" max="15107" width="13.625" style="48" customWidth="1"/>
    <col min="15108" max="15108" width="5.5" style="48" customWidth="1"/>
    <col min="15109" max="15113" width="13.625" style="48" customWidth="1"/>
    <col min="15114" max="15114" width="13.125" style="48" customWidth="1"/>
    <col min="15115" max="15360" width="20.75" style="48"/>
    <col min="15361" max="15361" width="3.5" style="48" customWidth="1"/>
    <col min="15362" max="15362" width="6.5" style="48" customWidth="1"/>
    <col min="15363" max="15363" width="13.625" style="48" customWidth="1"/>
    <col min="15364" max="15364" width="5.5" style="48" customWidth="1"/>
    <col min="15365" max="15369" width="13.625" style="48" customWidth="1"/>
    <col min="15370" max="15370" width="13.125" style="48" customWidth="1"/>
    <col min="15371" max="15616" width="20.75" style="48"/>
    <col min="15617" max="15617" width="3.5" style="48" customWidth="1"/>
    <col min="15618" max="15618" width="6.5" style="48" customWidth="1"/>
    <col min="15619" max="15619" width="13.625" style="48" customWidth="1"/>
    <col min="15620" max="15620" width="5.5" style="48" customWidth="1"/>
    <col min="15621" max="15625" width="13.625" style="48" customWidth="1"/>
    <col min="15626" max="15626" width="13.125" style="48" customWidth="1"/>
    <col min="15627" max="15872" width="20.75" style="48"/>
    <col min="15873" max="15873" width="3.5" style="48" customWidth="1"/>
    <col min="15874" max="15874" width="6.5" style="48" customWidth="1"/>
    <col min="15875" max="15875" width="13.625" style="48" customWidth="1"/>
    <col min="15876" max="15876" width="5.5" style="48" customWidth="1"/>
    <col min="15877" max="15881" width="13.625" style="48" customWidth="1"/>
    <col min="15882" max="15882" width="13.125" style="48" customWidth="1"/>
    <col min="15883" max="16128" width="20.75" style="48"/>
    <col min="16129" max="16129" width="3.5" style="48" customWidth="1"/>
    <col min="16130" max="16130" width="6.5" style="48" customWidth="1"/>
    <col min="16131" max="16131" width="13.625" style="48" customWidth="1"/>
    <col min="16132" max="16132" width="5.5" style="48" customWidth="1"/>
    <col min="16133" max="16137" width="13.625" style="48" customWidth="1"/>
    <col min="16138" max="16138" width="13.125" style="48" customWidth="1"/>
    <col min="16139" max="16384" width="20.75" style="48"/>
  </cols>
  <sheetData>
    <row r="1" spans="1:9" x14ac:dyDescent="0.4">
      <c r="A1" s="49" t="s">
        <v>690</v>
      </c>
    </row>
    <row r="2" spans="1:9" x14ac:dyDescent="0.4">
      <c r="A2" s="50" t="s">
        <v>12</v>
      </c>
      <c r="B2" s="52">
        <v>1</v>
      </c>
      <c r="C2" s="50" t="s">
        <v>13</v>
      </c>
      <c r="D2" s="53" t="str">
        <f>VLOOKUP(B2,別紙1!$A$5:$AS$127,3,FALSE)</f>
        <v>芦ヶ関浄水場</v>
      </c>
      <c r="I2" s="54" t="str">
        <f>VLOOKUP(B2,別紙1!$A$5:$AS$127,5,FALSE)</f>
        <v>東京低圧電力</v>
      </c>
    </row>
    <row r="3" spans="1:9" s="50" customFormat="1" ht="20.25" customHeight="1" x14ac:dyDescent="0.4">
      <c r="A3" s="391" t="s">
        <v>14</v>
      </c>
      <c r="B3" s="401" t="s">
        <v>3</v>
      </c>
      <c r="C3" s="402"/>
      <c r="D3" s="403"/>
      <c r="E3" s="401" t="s">
        <v>4</v>
      </c>
      <c r="F3" s="402"/>
      <c r="G3" s="403"/>
      <c r="H3" s="391" t="s">
        <v>44</v>
      </c>
      <c r="I3" s="391" t="s">
        <v>45</v>
      </c>
    </row>
    <row r="4" spans="1:9" s="50" customFormat="1" ht="40.5" x14ac:dyDescent="0.4">
      <c r="A4" s="400"/>
      <c r="B4" s="55" t="s">
        <v>2</v>
      </c>
      <c r="C4" s="55" t="s">
        <v>15</v>
      </c>
      <c r="D4" s="56" t="s">
        <v>81</v>
      </c>
      <c r="E4" s="57" t="s">
        <v>16</v>
      </c>
      <c r="F4" s="58" t="s">
        <v>17</v>
      </c>
      <c r="G4" s="56" t="s">
        <v>18</v>
      </c>
      <c r="H4" s="400"/>
      <c r="I4" s="400"/>
    </row>
    <row r="5" spans="1:9" s="59" customFormat="1" ht="22.5" x14ac:dyDescent="0.4">
      <c r="A5" s="392"/>
      <c r="B5" s="60" t="s">
        <v>5</v>
      </c>
      <c r="C5" s="60" t="s">
        <v>19</v>
      </c>
      <c r="D5" s="60" t="s">
        <v>8</v>
      </c>
      <c r="E5" s="61" t="s">
        <v>20</v>
      </c>
      <c r="F5" s="60" t="s">
        <v>21</v>
      </c>
      <c r="G5" s="60" t="s">
        <v>8</v>
      </c>
      <c r="H5" s="60" t="s">
        <v>46</v>
      </c>
      <c r="I5" s="60" t="s">
        <v>8</v>
      </c>
    </row>
    <row r="6" spans="1:9" s="62" customFormat="1" ht="18" customHeight="1" x14ac:dyDescent="0.4">
      <c r="A6" s="63">
        <v>1</v>
      </c>
      <c r="B6" s="121">
        <f>VLOOKUP(B2,別紙1!$A$5:$AS$127,6,FALSE)</f>
        <v>0.5</v>
      </c>
      <c r="C6" s="131">
        <f>内訳書!$C$7</f>
        <v>0</v>
      </c>
      <c r="D6" s="131">
        <f>IF(E6=0,ROUNDDOWN(B6*C6/2,2),ROUNDDOWN(B6*C6,2))</f>
        <v>0</v>
      </c>
      <c r="E6" s="124">
        <f>VLOOKUP(B2,別紙1!$A$5:$AS$127,7,FALSE)</f>
        <v>30</v>
      </c>
      <c r="F6" s="132">
        <f>内訳書!$D$7</f>
        <v>0</v>
      </c>
      <c r="G6" s="131">
        <f>ROUNDDOWN(E6*F6,2)</f>
        <v>0</v>
      </c>
      <c r="H6" s="116"/>
      <c r="I6" s="137">
        <f>ROUNDDOWN(D6+G6+H6,0)</f>
        <v>0</v>
      </c>
    </row>
    <row r="7" spans="1:9" s="62" customFormat="1" ht="18" customHeight="1" x14ac:dyDescent="0.4">
      <c r="A7" s="63">
        <v>2</v>
      </c>
      <c r="B7" s="121">
        <f>B6</f>
        <v>0.5</v>
      </c>
      <c r="C7" s="131">
        <f>C6</f>
        <v>0</v>
      </c>
      <c r="D7" s="131">
        <f t="shared" ref="D7:D17" si="0">IF(E7=0,ROUNDDOWN(B7*C7/2,2),ROUNDDOWN(B7*C7,2))</f>
        <v>0</v>
      </c>
      <c r="E7" s="124">
        <f>VLOOKUP(B2,別紙1!$A$5:$AS$127,10,FALSE)</f>
        <v>30</v>
      </c>
      <c r="F7" s="132">
        <f>内訳書!$D$7</f>
        <v>0</v>
      </c>
      <c r="G7" s="131">
        <f t="shared" ref="G7:G17" si="1">ROUNDDOWN(E7*F7,2)</f>
        <v>0</v>
      </c>
      <c r="H7" s="116"/>
      <c r="I7" s="137">
        <f t="shared" ref="I7:I17" si="2">ROUNDDOWN(D7+G7+H7,0)</f>
        <v>0</v>
      </c>
    </row>
    <row r="8" spans="1:9" s="62" customFormat="1" ht="18" customHeight="1" x14ac:dyDescent="0.4">
      <c r="A8" s="63">
        <v>3</v>
      </c>
      <c r="B8" s="121">
        <f>B6</f>
        <v>0.5</v>
      </c>
      <c r="C8" s="131">
        <f t="shared" ref="C8:C16" si="3">C7</f>
        <v>0</v>
      </c>
      <c r="D8" s="131">
        <f t="shared" si="0"/>
        <v>0</v>
      </c>
      <c r="E8" s="124">
        <f>VLOOKUP(B2,別紙1!$A$5:$AS$127,13,FALSE)</f>
        <v>29</v>
      </c>
      <c r="F8" s="132">
        <f>内訳書!$D$7</f>
        <v>0</v>
      </c>
      <c r="G8" s="131">
        <f t="shared" si="1"/>
        <v>0</v>
      </c>
      <c r="H8" s="116"/>
      <c r="I8" s="137">
        <f t="shared" si="2"/>
        <v>0</v>
      </c>
    </row>
    <row r="9" spans="1:9" s="62" customFormat="1" ht="18" customHeight="1" x14ac:dyDescent="0.4">
      <c r="A9" s="63">
        <v>4</v>
      </c>
      <c r="B9" s="121">
        <f>B6</f>
        <v>0.5</v>
      </c>
      <c r="C9" s="131">
        <f t="shared" si="3"/>
        <v>0</v>
      </c>
      <c r="D9" s="131">
        <f t="shared" si="0"/>
        <v>0</v>
      </c>
      <c r="E9" s="124">
        <f>VLOOKUP(B2,別紙1!$A$5:$AS$127,16,FALSE)</f>
        <v>31</v>
      </c>
      <c r="F9" s="132">
        <f>内訳書!$D$7</f>
        <v>0</v>
      </c>
      <c r="G9" s="131">
        <f t="shared" si="1"/>
        <v>0</v>
      </c>
      <c r="H9" s="116"/>
      <c r="I9" s="137">
        <f t="shared" si="2"/>
        <v>0</v>
      </c>
    </row>
    <row r="10" spans="1:9" s="62" customFormat="1" ht="18" customHeight="1" x14ac:dyDescent="0.4">
      <c r="A10" s="63">
        <v>5</v>
      </c>
      <c r="B10" s="121">
        <f>B6</f>
        <v>0.5</v>
      </c>
      <c r="C10" s="131">
        <f t="shared" si="3"/>
        <v>0</v>
      </c>
      <c r="D10" s="131">
        <f t="shared" si="0"/>
        <v>0</v>
      </c>
      <c r="E10" s="124">
        <f>VLOOKUP(B2,別紙1!$A$5:$AS$127,19,FALSE)</f>
        <v>30</v>
      </c>
      <c r="F10" s="132">
        <f>内訳書!$D$7</f>
        <v>0</v>
      </c>
      <c r="G10" s="131">
        <f t="shared" si="1"/>
        <v>0</v>
      </c>
      <c r="H10" s="116"/>
      <c r="I10" s="137">
        <f t="shared" si="2"/>
        <v>0</v>
      </c>
    </row>
    <row r="11" spans="1:9" s="62" customFormat="1" ht="18" customHeight="1" x14ac:dyDescent="0.4">
      <c r="A11" s="63">
        <v>6</v>
      </c>
      <c r="B11" s="121">
        <f>B6</f>
        <v>0.5</v>
      </c>
      <c r="C11" s="131">
        <f t="shared" si="3"/>
        <v>0</v>
      </c>
      <c r="D11" s="131">
        <f t="shared" si="0"/>
        <v>0</v>
      </c>
      <c r="E11" s="124">
        <f>VLOOKUP(B2,別紙1!$A$5:$AS$127,22,FALSE)</f>
        <v>31</v>
      </c>
      <c r="F11" s="132">
        <f>内訳書!$D$7</f>
        <v>0</v>
      </c>
      <c r="G11" s="131">
        <f t="shared" si="1"/>
        <v>0</v>
      </c>
      <c r="H11" s="116"/>
      <c r="I11" s="137">
        <f t="shared" si="2"/>
        <v>0</v>
      </c>
    </row>
    <row r="12" spans="1:9" s="62" customFormat="1" ht="18" customHeight="1" x14ac:dyDescent="0.4">
      <c r="A12" s="63">
        <v>7</v>
      </c>
      <c r="B12" s="121">
        <f>B6</f>
        <v>0.5</v>
      </c>
      <c r="C12" s="131">
        <f t="shared" si="3"/>
        <v>0</v>
      </c>
      <c r="D12" s="131">
        <f t="shared" si="0"/>
        <v>0</v>
      </c>
      <c r="E12" s="124">
        <f>VLOOKUP(B2,別紙1!$A$5:$AS$127,26,FALSE)</f>
        <v>30</v>
      </c>
      <c r="F12" s="133">
        <f>内訳書!$E$7</f>
        <v>0</v>
      </c>
      <c r="G12" s="131">
        <f t="shared" si="1"/>
        <v>0</v>
      </c>
      <c r="H12" s="116"/>
      <c r="I12" s="137">
        <f t="shared" si="2"/>
        <v>0</v>
      </c>
    </row>
    <row r="13" spans="1:9" s="62" customFormat="1" ht="18" customHeight="1" x14ac:dyDescent="0.4">
      <c r="A13" s="63">
        <v>8</v>
      </c>
      <c r="B13" s="121">
        <f>B6</f>
        <v>0.5</v>
      </c>
      <c r="C13" s="131">
        <f t="shared" si="3"/>
        <v>0</v>
      </c>
      <c r="D13" s="131">
        <f t="shared" si="0"/>
        <v>0</v>
      </c>
      <c r="E13" s="124">
        <f>VLOOKUP(B2,別紙1!$A$5:$AS$127,29,FALSE)</f>
        <v>31</v>
      </c>
      <c r="F13" s="133">
        <f>内訳書!$E$7</f>
        <v>0</v>
      </c>
      <c r="G13" s="131">
        <f t="shared" si="1"/>
        <v>0</v>
      </c>
      <c r="H13" s="116"/>
      <c r="I13" s="137">
        <f t="shared" si="2"/>
        <v>0</v>
      </c>
    </row>
    <row r="14" spans="1:9" s="62" customFormat="1" ht="18" customHeight="1" x14ac:dyDescent="0.4">
      <c r="A14" s="63">
        <v>9</v>
      </c>
      <c r="B14" s="121">
        <f>B6</f>
        <v>0.5</v>
      </c>
      <c r="C14" s="131">
        <f t="shared" si="3"/>
        <v>0</v>
      </c>
      <c r="D14" s="131">
        <f t="shared" si="0"/>
        <v>0</v>
      </c>
      <c r="E14" s="124">
        <f>VLOOKUP(B2,別紙1!$A$5:$AS$127,32,FALSE)</f>
        <v>31</v>
      </c>
      <c r="F14" s="133">
        <f>内訳書!$E$7</f>
        <v>0</v>
      </c>
      <c r="G14" s="131">
        <f t="shared" si="1"/>
        <v>0</v>
      </c>
      <c r="H14" s="116"/>
      <c r="I14" s="137">
        <f t="shared" si="2"/>
        <v>0</v>
      </c>
    </row>
    <row r="15" spans="1:9" s="62" customFormat="1" ht="18" customHeight="1" x14ac:dyDescent="0.4">
      <c r="A15" s="63">
        <v>10</v>
      </c>
      <c r="B15" s="121">
        <f>B6</f>
        <v>0.5</v>
      </c>
      <c r="C15" s="131">
        <f t="shared" si="3"/>
        <v>0</v>
      </c>
      <c r="D15" s="131">
        <f t="shared" si="0"/>
        <v>0</v>
      </c>
      <c r="E15" s="124">
        <f>VLOOKUP(B2,別紙1!$A$5:$AS$127,34,FALSE)</f>
        <v>30</v>
      </c>
      <c r="F15" s="132">
        <f>内訳書!$D$7</f>
        <v>0</v>
      </c>
      <c r="G15" s="131">
        <f t="shared" si="1"/>
        <v>0</v>
      </c>
      <c r="H15" s="116"/>
      <c r="I15" s="137">
        <f t="shared" si="2"/>
        <v>0</v>
      </c>
    </row>
    <row r="16" spans="1:9" s="62" customFormat="1" ht="18" customHeight="1" x14ac:dyDescent="0.4">
      <c r="A16" s="63">
        <v>11</v>
      </c>
      <c r="B16" s="121">
        <f>B6</f>
        <v>0.5</v>
      </c>
      <c r="C16" s="131">
        <f t="shared" si="3"/>
        <v>0</v>
      </c>
      <c r="D16" s="131">
        <f t="shared" si="0"/>
        <v>0</v>
      </c>
      <c r="E16" s="124">
        <f>VLOOKUP(B2,別紙1!$A$5:$AS$127,37,FALSE)</f>
        <v>31</v>
      </c>
      <c r="F16" s="132">
        <f>内訳書!$D$7</f>
        <v>0</v>
      </c>
      <c r="G16" s="131">
        <f t="shared" si="1"/>
        <v>0</v>
      </c>
      <c r="H16" s="116"/>
      <c r="I16" s="137">
        <f t="shared" si="2"/>
        <v>0</v>
      </c>
    </row>
    <row r="17" spans="1:9" s="62" customFormat="1" ht="18" customHeight="1" thickBot="1" x14ac:dyDescent="0.45">
      <c r="A17" s="63">
        <v>12</v>
      </c>
      <c r="B17" s="121">
        <f>B6</f>
        <v>0.5</v>
      </c>
      <c r="C17" s="131">
        <f>C16</f>
        <v>0</v>
      </c>
      <c r="D17" s="131">
        <f t="shared" si="0"/>
        <v>0</v>
      </c>
      <c r="E17" s="124">
        <f>VLOOKUP(B2,別紙1!$A$5:$AS$127,40,FALSE)</f>
        <v>30</v>
      </c>
      <c r="F17" s="132">
        <f>内訳書!$D$7</f>
        <v>0</v>
      </c>
      <c r="G17" s="131">
        <f t="shared" si="1"/>
        <v>0</v>
      </c>
      <c r="H17" s="116"/>
      <c r="I17" s="137">
        <f t="shared" si="2"/>
        <v>0</v>
      </c>
    </row>
    <row r="18" spans="1:9" s="62" customFormat="1" ht="18" customHeight="1" thickBot="1" x14ac:dyDescent="0.45">
      <c r="A18" s="66" t="s">
        <v>9</v>
      </c>
      <c r="B18" s="120"/>
      <c r="C18" s="120"/>
      <c r="D18" s="120"/>
      <c r="E18" s="135">
        <f>SUM(E6:E17)</f>
        <v>364</v>
      </c>
      <c r="F18" s="129"/>
      <c r="G18" s="120"/>
      <c r="H18" s="136">
        <f>SUM(H6:H17)</f>
        <v>0</v>
      </c>
      <c r="I18" s="138">
        <f>IF(SUM(I6:I17)="","",SUM(I6:I17))</f>
        <v>0</v>
      </c>
    </row>
    <row r="19" spans="1:9" ht="68.25" customHeight="1" x14ac:dyDescent="0.4">
      <c r="A19" s="404" t="s">
        <v>347</v>
      </c>
      <c r="B19" s="405"/>
      <c r="C19" s="405"/>
      <c r="D19" s="406"/>
      <c r="E19" s="405"/>
      <c r="F19" s="405"/>
      <c r="G19" s="406"/>
      <c r="H19" s="406"/>
      <c r="I19" s="406"/>
    </row>
    <row r="20" spans="1:9" ht="78" customHeight="1" x14ac:dyDescent="0.4">
      <c r="A20" s="407" t="s">
        <v>94</v>
      </c>
      <c r="B20" s="408"/>
      <c r="C20" s="408"/>
      <c r="D20" s="408"/>
      <c r="E20" s="408"/>
      <c r="F20" s="408"/>
      <c r="G20" s="408"/>
      <c r="H20" s="408"/>
      <c r="I20" s="408"/>
    </row>
    <row r="21" spans="1:9" x14ac:dyDescent="0.4">
      <c r="A21" s="161" t="s">
        <v>12</v>
      </c>
      <c r="B21" s="52">
        <f>B2+1</f>
        <v>2</v>
      </c>
      <c r="C21" s="161" t="s">
        <v>13</v>
      </c>
      <c r="D21" s="53" t="str">
        <f>VLOOKUP(B21,別紙1!$A$5:$AS$267,3,FALSE)</f>
        <v>横阿内浄水場</v>
      </c>
      <c r="F21" s="161"/>
      <c r="G21" s="161"/>
      <c r="H21" s="161"/>
      <c r="I21" s="54" t="str">
        <f>VLOOKUP(B21,別紙1!$A$5:$AS$267,5,FALSE)</f>
        <v>東京低圧電力</v>
      </c>
    </row>
    <row r="22" spans="1:9" s="161" customFormat="1" ht="20.25" customHeight="1" x14ac:dyDescent="0.4">
      <c r="A22" s="391" t="s">
        <v>14</v>
      </c>
      <c r="B22" s="401" t="s">
        <v>3</v>
      </c>
      <c r="C22" s="402"/>
      <c r="D22" s="403"/>
      <c r="E22" s="401" t="s">
        <v>4</v>
      </c>
      <c r="F22" s="402"/>
      <c r="G22" s="403"/>
      <c r="H22" s="391" t="s">
        <v>44</v>
      </c>
      <c r="I22" s="391" t="s">
        <v>45</v>
      </c>
    </row>
    <row r="23" spans="1:9" s="161" customFormat="1" ht="40.5" x14ac:dyDescent="0.4">
      <c r="A23" s="400"/>
      <c r="B23" s="298" t="s">
        <v>2</v>
      </c>
      <c r="C23" s="298" t="s">
        <v>15</v>
      </c>
      <c r="D23" s="299" t="s">
        <v>82</v>
      </c>
      <c r="E23" s="300" t="s">
        <v>16</v>
      </c>
      <c r="F23" s="58" t="s">
        <v>17</v>
      </c>
      <c r="G23" s="299" t="s">
        <v>18</v>
      </c>
      <c r="H23" s="400"/>
      <c r="I23" s="400"/>
    </row>
    <row r="24" spans="1:9" s="59" customFormat="1" ht="22.5" x14ac:dyDescent="0.4">
      <c r="A24" s="392"/>
      <c r="B24" s="60" t="s">
        <v>5</v>
      </c>
      <c r="C24" s="60" t="s">
        <v>19</v>
      </c>
      <c r="D24" s="60" t="s">
        <v>8</v>
      </c>
      <c r="E24" s="61" t="s">
        <v>20</v>
      </c>
      <c r="F24" s="60" t="s">
        <v>21</v>
      </c>
      <c r="G24" s="60" t="s">
        <v>8</v>
      </c>
      <c r="H24" s="60" t="s">
        <v>43</v>
      </c>
      <c r="I24" s="60" t="s">
        <v>8</v>
      </c>
    </row>
    <row r="25" spans="1:9" s="62" customFormat="1" ht="18" customHeight="1" x14ac:dyDescent="0.4">
      <c r="A25" s="63">
        <v>1</v>
      </c>
      <c r="B25" s="121">
        <f>VLOOKUP(B21,別紙1!$A$5:$AS$267,6,FALSE)</f>
        <v>0.5</v>
      </c>
      <c r="C25" s="131">
        <f>内訳書!$C$7</f>
        <v>0</v>
      </c>
      <c r="D25" s="131">
        <f>IF(E25=0,ROUNDDOWN(B25*C25/2,2),ROUNDDOWN(B25*C25,2))</f>
        <v>0</v>
      </c>
      <c r="E25" s="124">
        <f>VLOOKUP(B21,別紙1!$A$5:$AS$267,7,FALSE)</f>
        <v>0</v>
      </c>
      <c r="F25" s="132">
        <f>内訳書!$D$7</f>
        <v>0</v>
      </c>
      <c r="G25" s="131">
        <f>ROUNDDOWN(E25*F25,2)</f>
        <v>0</v>
      </c>
      <c r="H25" s="116"/>
      <c r="I25" s="137">
        <f>ROUNDDOWN(D25+G25+H25,0)</f>
        <v>0</v>
      </c>
    </row>
    <row r="26" spans="1:9" s="62" customFormat="1" ht="18" customHeight="1" x14ac:dyDescent="0.4">
      <c r="A26" s="63">
        <v>2</v>
      </c>
      <c r="B26" s="121">
        <f>B25</f>
        <v>0.5</v>
      </c>
      <c r="C26" s="131">
        <f>C25</f>
        <v>0</v>
      </c>
      <c r="D26" s="131">
        <f t="shared" ref="D26:D36" si="4">IF(E26=0,ROUNDDOWN(B26*C26/2,2),ROUNDDOWN(B26*C26,2))</f>
        <v>0</v>
      </c>
      <c r="E26" s="124">
        <f>VLOOKUP(B21,別紙1!$A$5:$AS$267,10,FALSE)</f>
        <v>0</v>
      </c>
      <c r="F26" s="132">
        <f>内訳書!$D$7</f>
        <v>0</v>
      </c>
      <c r="G26" s="131">
        <f t="shared" ref="G26:G36" si="5">ROUNDDOWN(E26*F26,2)</f>
        <v>0</v>
      </c>
      <c r="H26" s="116"/>
      <c r="I26" s="137">
        <f t="shared" ref="I26:I36" si="6">ROUNDDOWN(D26+G26+H26,0)</f>
        <v>0</v>
      </c>
    </row>
    <row r="27" spans="1:9" s="62" customFormat="1" ht="18" customHeight="1" x14ac:dyDescent="0.4">
      <c r="A27" s="63">
        <v>3</v>
      </c>
      <c r="B27" s="121">
        <f>B25</f>
        <v>0.5</v>
      </c>
      <c r="C27" s="131">
        <f t="shared" ref="C27:C35" si="7">C26</f>
        <v>0</v>
      </c>
      <c r="D27" s="131">
        <f t="shared" si="4"/>
        <v>0</v>
      </c>
      <c r="E27" s="124">
        <f>VLOOKUP(B21,別紙1!$A$5:$AS$267,13,FALSE)</f>
        <v>0</v>
      </c>
      <c r="F27" s="132">
        <f>内訳書!$D$7</f>
        <v>0</v>
      </c>
      <c r="G27" s="131">
        <f t="shared" si="5"/>
        <v>0</v>
      </c>
      <c r="H27" s="116"/>
      <c r="I27" s="137">
        <f t="shared" si="6"/>
        <v>0</v>
      </c>
    </row>
    <row r="28" spans="1:9" s="62" customFormat="1" ht="18" customHeight="1" x14ac:dyDescent="0.4">
      <c r="A28" s="63">
        <v>4</v>
      </c>
      <c r="B28" s="121">
        <f>B25</f>
        <v>0.5</v>
      </c>
      <c r="C28" s="131">
        <f t="shared" si="7"/>
        <v>0</v>
      </c>
      <c r="D28" s="131">
        <f t="shared" si="4"/>
        <v>0</v>
      </c>
      <c r="E28" s="124">
        <f>VLOOKUP(B21,別紙1!$A$5:$AS$267,16,FALSE)</f>
        <v>0</v>
      </c>
      <c r="F28" s="132">
        <f>内訳書!$D$7</f>
        <v>0</v>
      </c>
      <c r="G28" s="131">
        <f t="shared" si="5"/>
        <v>0</v>
      </c>
      <c r="H28" s="116"/>
      <c r="I28" s="137">
        <f t="shared" si="6"/>
        <v>0</v>
      </c>
    </row>
    <row r="29" spans="1:9" s="62" customFormat="1" ht="18" customHeight="1" x14ac:dyDescent="0.4">
      <c r="A29" s="63">
        <v>5</v>
      </c>
      <c r="B29" s="121">
        <f>B25</f>
        <v>0.5</v>
      </c>
      <c r="C29" s="131">
        <f t="shared" si="7"/>
        <v>0</v>
      </c>
      <c r="D29" s="131">
        <f t="shared" si="4"/>
        <v>0</v>
      </c>
      <c r="E29" s="124">
        <f>VLOOKUP(B21,別紙1!$A$5:$AS$267,19,FALSE)</f>
        <v>0</v>
      </c>
      <c r="F29" s="132">
        <f>内訳書!$D$7</f>
        <v>0</v>
      </c>
      <c r="G29" s="131">
        <f t="shared" si="5"/>
        <v>0</v>
      </c>
      <c r="H29" s="116"/>
      <c r="I29" s="137">
        <f t="shared" si="6"/>
        <v>0</v>
      </c>
    </row>
    <row r="30" spans="1:9" s="62" customFormat="1" ht="18" customHeight="1" x14ac:dyDescent="0.4">
      <c r="A30" s="63">
        <v>6</v>
      </c>
      <c r="B30" s="121">
        <f>B25</f>
        <v>0.5</v>
      </c>
      <c r="C30" s="131">
        <f t="shared" si="7"/>
        <v>0</v>
      </c>
      <c r="D30" s="131">
        <f t="shared" si="4"/>
        <v>0</v>
      </c>
      <c r="E30" s="124">
        <f>VLOOKUP(B21,別紙1!$A$5:$AS$267,22,FALSE)</f>
        <v>0</v>
      </c>
      <c r="F30" s="132">
        <f>内訳書!$D$7</f>
        <v>0</v>
      </c>
      <c r="G30" s="131">
        <f t="shared" si="5"/>
        <v>0</v>
      </c>
      <c r="H30" s="116"/>
      <c r="I30" s="137">
        <f t="shared" si="6"/>
        <v>0</v>
      </c>
    </row>
    <row r="31" spans="1:9" s="62" customFormat="1" ht="18" customHeight="1" x14ac:dyDescent="0.4">
      <c r="A31" s="63">
        <v>7</v>
      </c>
      <c r="B31" s="121">
        <f>B25</f>
        <v>0.5</v>
      </c>
      <c r="C31" s="131">
        <f t="shared" si="7"/>
        <v>0</v>
      </c>
      <c r="D31" s="131">
        <f t="shared" si="4"/>
        <v>0</v>
      </c>
      <c r="E31" s="124">
        <f>VLOOKUP(B21,別紙1!$A$5:$AS$267,26,FALSE)</f>
        <v>0</v>
      </c>
      <c r="F31" s="133">
        <f>内訳書!$E$7</f>
        <v>0</v>
      </c>
      <c r="G31" s="131">
        <f t="shared" si="5"/>
        <v>0</v>
      </c>
      <c r="H31" s="116"/>
      <c r="I31" s="137">
        <f t="shared" si="6"/>
        <v>0</v>
      </c>
    </row>
    <row r="32" spans="1:9" s="62" customFormat="1" ht="18" customHeight="1" x14ac:dyDescent="0.4">
      <c r="A32" s="63">
        <v>8</v>
      </c>
      <c r="B32" s="121">
        <f>B25</f>
        <v>0.5</v>
      </c>
      <c r="C32" s="131">
        <f t="shared" si="7"/>
        <v>0</v>
      </c>
      <c r="D32" s="131">
        <f t="shared" si="4"/>
        <v>0</v>
      </c>
      <c r="E32" s="124">
        <f>VLOOKUP(B21,別紙1!$A$5:$AS$267,29,FALSE)</f>
        <v>0</v>
      </c>
      <c r="F32" s="133">
        <f>内訳書!$E$7</f>
        <v>0</v>
      </c>
      <c r="G32" s="131">
        <f t="shared" si="5"/>
        <v>0</v>
      </c>
      <c r="H32" s="116"/>
      <c r="I32" s="137">
        <f t="shared" si="6"/>
        <v>0</v>
      </c>
    </row>
    <row r="33" spans="1:9" s="62" customFormat="1" ht="18" customHeight="1" x14ac:dyDescent="0.4">
      <c r="A33" s="63">
        <v>9</v>
      </c>
      <c r="B33" s="121">
        <f>B25</f>
        <v>0.5</v>
      </c>
      <c r="C33" s="131">
        <f t="shared" si="7"/>
        <v>0</v>
      </c>
      <c r="D33" s="131">
        <f t="shared" si="4"/>
        <v>0</v>
      </c>
      <c r="E33" s="124">
        <f>VLOOKUP(B21,別紙1!$A$5:$AS$267,32,FALSE)</f>
        <v>0</v>
      </c>
      <c r="F33" s="133">
        <f>内訳書!$E$7</f>
        <v>0</v>
      </c>
      <c r="G33" s="131">
        <f t="shared" si="5"/>
        <v>0</v>
      </c>
      <c r="H33" s="116"/>
      <c r="I33" s="137">
        <f t="shared" si="6"/>
        <v>0</v>
      </c>
    </row>
    <row r="34" spans="1:9" s="62" customFormat="1" ht="18" customHeight="1" x14ac:dyDescent="0.4">
      <c r="A34" s="63">
        <v>10</v>
      </c>
      <c r="B34" s="121">
        <f>B25</f>
        <v>0.5</v>
      </c>
      <c r="C34" s="131">
        <f t="shared" si="7"/>
        <v>0</v>
      </c>
      <c r="D34" s="131">
        <f t="shared" si="4"/>
        <v>0</v>
      </c>
      <c r="E34" s="124">
        <f>VLOOKUP(B21,別紙1!$A$5:$AS$267,34,FALSE)</f>
        <v>0</v>
      </c>
      <c r="F34" s="132">
        <f>内訳書!$D$7</f>
        <v>0</v>
      </c>
      <c r="G34" s="131">
        <f t="shared" si="5"/>
        <v>0</v>
      </c>
      <c r="H34" s="116"/>
      <c r="I34" s="137">
        <f t="shared" si="6"/>
        <v>0</v>
      </c>
    </row>
    <row r="35" spans="1:9" s="62" customFormat="1" ht="18" customHeight="1" x14ac:dyDescent="0.4">
      <c r="A35" s="63">
        <v>11</v>
      </c>
      <c r="B35" s="121">
        <f>B25</f>
        <v>0.5</v>
      </c>
      <c r="C35" s="131">
        <f t="shared" si="7"/>
        <v>0</v>
      </c>
      <c r="D35" s="131">
        <f t="shared" si="4"/>
        <v>0</v>
      </c>
      <c r="E35" s="124">
        <f>VLOOKUP(B21,別紙1!$A$5:$AS$267,37,FALSE)</f>
        <v>0</v>
      </c>
      <c r="F35" s="132">
        <f>内訳書!$D$7</f>
        <v>0</v>
      </c>
      <c r="G35" s="131">
        <f t="shared" si="5"/>
        <v>0</v>
      </c>
      <c r="H35" s="116"/>
      <c r="I35" s="137">
        <f t="shared" si="6"/>
        <v>0</v>
      </c>
    </row>
    <row r="36" spans="1:9" s="62" customFormat="1" ht="18" customHeight="1" thickBot="1" x14ac:dyDescent="0.45">
      <c r="A36" s="63">
        <v>12</v>
      </c>
      <c r="B36" s="121">
        <f>B25</f>
        <v>0.5</v>
      </c>
      <c r="C36" s="131">
        <f>C35</f>
        <v>0</v>
      </c>
      <c r="D36" s="131">
        <f t="shared" si="4"/>
        <v>0</v>
      </c>
      <c r="E36" s="124">
        <f>VLOOKUP(B21,別紙1!$A$5:$AS$267,40,FALSE)</f>
        <v>0</v>
      </c>
      <c r="F36" s="132">
        <f>内訳書!$D$7</f>
        <v>0</v>
      </c>
      <c r="G36" s="131">
        <f t="shared" si="5"/>
        <v>0</v>
      </c>
      <c r="H36" s="116"/>
      <c r="I36" s="137">
        <f t="shared" si="6"/>
        <v>0</v>
      </c>
    </row>
    <row r="37" spans="1:9" s="62" customFormat="1" ht="18" customHeight="1" thickBot="1" x14ac:dyDescent="0.45">
      <c r="A37" s="66" t="s">
        <v>9</v>
      </c>
      <c r="B37" s="120"/>
      <c r="C37" s="120"/>
      <c r="D37" s="120"/>
      <c r="E37" s="124">
        <f>SUM(E25:E36)</f>
        <v>0</v>
      </c>
      <c r="F37" s="129"/>
      <c r="G37" s="120"/>
      <c r="H37" s="136">
        <f>SUM(H25:H36)</f>
        <v>0</v>
      </c>
      <c r="I37" s="138">
        <f>IF(SUM(I25:I36)="","",SUM(I25:I36))</f>
        <v>0</v>
      </c>
    </row>
    <row r="38" spans="1:9" ht="68.25" customHeight="1" x14ac:dyDescent="0.4">
      <c r="A38" s="397" t="s">
        <v>347</v>
      </c>
      <c r="B38" s="398"/>
      <c r="C38" s="398"/>
      <c r="D38" s="398"/>
      <c r="E38" s="398"/>
      <c r="F38" s="398"/>
      <c r="G38" s="398"/>
      <c r="H38" s="398"/>
      <c r="I38" s="399"/>
    </row>
    <row r="39" spans="1:9" ht="78" customHeight="1" x14ac:dyDescent="0.4">
      <c r="A39" s="394" t="s">
        <v>22</v>
      </c>
      <c r="B39" s="395"/>
      <c r="C39" s="395"/>
      <c r="D39" s="395"/>
      <c r="E39" s="395"/>
      <c r="F39" s="395"/>
      <c r="G39" s="395"/>
      <c r="H39" s="395"/>
      <c r="I39" s="396"/>
    </row>
    <row r="40" spans="1:9" x14ac:dyDescent="0.4">
      <c r="A40" s="161" t="s">
        <v>12</v>
      </c>
      <c r="B40" s="52">
        <f>B21+1</f>
        <v>3</v>
      </c>
      <c r="C40" s="161" t="s">
        <v>13</v>
      </c>
      <c r="D40" s="53" t="str">
        <f>VLOOKUP(B40,別紙1!$A$5:$AS$267,3,FALSE)</f>
        <v>荻窪配水場</v>
      </c>
      <c r="F40" s="161"/>
      <c r="G40" s="161"/>
      <c r="H40" s="161"/>
      <c r="I40" s="54" t="str">
        <f>VLOOKUP(B40,別紙1!$A$5:$AS$267,5,FALSE)</f>
        <v>東京低圧電力</v>
      </c>
    </row>
    <row r="41" spans="1:9" s="161" customFormat="1" ht="20.25" customHeight="1" x14ac:dyDescent="0.4">
      <c r="A41" s="391" t="s">
        <v>14</v>
      </c>
      <c r="B41" s="401" t="s">
        <v>3</v>
      </c>
      <c r="C41" s="402"/>
      <c r="D41" s="403"/>
      <c r="E41" s="401" t="s">
        <v>4</v>
      </c>
      <c r="F41" s="402"/>
      <c r="G41" s="403"/>
      <c r="H41" s="391" t="s">
        <v>44</v>
      </c>
      <c r="I41" s="391" t="s">
        <v>45</v>
      </c>
    </row>
    <row r="42" spans="1:9" s="161" customFormat="1" ht="40.5" customHeight="1" x14ac:dyDescent="0.4">
      <c r="A42" s="400"/>
      <c r="B42" s="298" t="s">
        <v>2</v>
      </c>
      <c r="C42" s="298" t="s">
        <v>15</v>
      </c>
      <c r="D42" s="299" t="s">
        <v>82</v>
      </c>
      <c r="E42" s="300" t="s">
        <v>16</v>
      </c>
      <c r="F42" s="58" t="s">
        <v>17</v>
      </c>
      <c r="G42" s="299" t="s">
        <v>18</v>
      </c>
      <c r="H42" s="400"/>
      <c r="I42" s="400"/>
    </row>
    <row r="43" spans="1:9" s="59" customFormat="1" ht="22.5" x14ac:dyDescent="0.4">
      <c r="A43" s="392"/>
      <c r="B43" s="60" t="s">
        <v>5</v>
      </c>
      <c r="C43" s="60" t="s">
        <v>19</v>
      </c>
      <c r="D43" s="60" t="s">
        <v>8</v>
      </c>
      <c r="E43" s="61" t="s">
        <v>20</v>
      </c>
      <c r="F43" s="60" t="s">
        <v>21</v>
      </c>
      <c r="G43" s="60" t="s">
        <v>8</v>
      </c>
      <c r="H43" s="60" t="s">
        <v>43</v>
      </c>
      <c r="I43" s="60" t="s">
        <v>8</v>
      </c>
    </row>
    <row r="44" spans="1:9" s="62" customFormat="1" ht="18" customHeight="1" x14ac:dyDescent="0.4">
      <c r="A44" s="63">
        <v>1</v>
      </c>
      <c r="B44" s="121">
        <f>VLOOKUP(B40,別紙1!$A$5:$AS$267,6,FALSE)</f>
        <v>1</v>
      </c>
      <c r="C44" s="131">
        <f>内訳書!$C$7</f>
        <v>0</v>
      </c>
      <c r="D44" s="131">
        <f>IF(E44=0,ROUNDDOWN(B44*C44/2,2),ROUNDDOWN(B44*C44,2))</f>
        <v>0</v>
      </c>
      <c r="E44" s="124">
        <f>VLOOKUP(B40,別紙1!$A$5:$AS$267,7,FALSE)</f>
        <v>141</v>
      </c>
      <c r="F44" s="132">
        <f>内訳書!$D$7</f>
        <v>0</v>
      </c>
      <c r="G44" s="131">
        <f>ROUNDDOWN(E44*F44,2)</f>
        <v>0</v>
      </c>
      <c r="H44" s="116"/>
      <c r="I44" s="137">
        <f>ROUNDDOWN(D44+G44+H44,0)</f>
        <v>0</v>
      </c>
    </row>
    <row r="45" spans="1:9" s="62" customFormat="1" ht="18" customHeight="1" x14ac:dyDescent="0.4">
      <c r="A45" s="63">
        <v>2</v>
      </c>
      <c r="B45" s="121">
        <f>B44</f>
        <v>1</v>
      </c>
      <c r="C45" s="131">
        <f>C44</f>
        <v>0</v>
      </c>
      <c r="D45" s="131">
        <f t="shared" ref="D45:D55" si="8">IF(E45=0,ROUNDDOWN(B45*C45/2,2),ROUNDDOWN(B45*C45,2))</f>
        <v>0</v>
      </c>
      <c r="E45" s="124">
        <f>VLOOKUP(B40,別紙1!$A$5:$AS$267,10,FALSE)</f>
        <v>141</v>
      </c>
      <c r="F45" s="132">
        <f>内訳書!$D$7</f>
        <v>0</v>
      </c>
      <c r="G45" s="131">
        <f t="shared" ref="G45:G55" si="9">ROUNDDOWN(E45*F45,2)</f>
        <v>0</v>
      </c>
      <c r="H45" s="116"/>
      <c r="I45" s="137">
        <f t="shared" ref="I45:I55" si="10">ROUNDDOWN(D45+G45+H45,0)</f>
        <v>0</v>
      </c>
    </row>
    <row r="46" spans="1:9" s="62" customFormat="1" ht="18" customHeight="1" x14ac:dyDescent="0.4">
      <c r="A46" s="63">
        <v>3</v>
      </c>
      <c r="B46" s="121">
        <f>B44</f>
        <v>1</v>
      </c>
      <c r="C46" s="131">
        <f t="shared" ref="C46:C54" si="11">C45</f>
        <v>0</v>
      </c>
      <c r="D46" s="131">
        <f t="shared" si="8"/>
        <v>0</v>
      </c>
      <c r="E46" s="124">
        <f>VLOOKUP(B40,別紙1!$A$5:$AS$267,13,FALSE)</f>
        <v>130</v>
      </c>
      <c r="F46" s="132">
        <f>内訳書!$D$7</f>
        <v>0</v>
      </c>
      <c r="G46" s="131">
        <f t="shared" si="9"/>
        <v>0</v>
      </c>
      <c r="H46" s="116"/>
      <c r="I46" s="137">
        <f t="shared" si="10"/>
        <v>0</v>
      </c>
    </row>
    <row r="47" spans="1:9" s="62" customFormat="1" ht="18" customHeight="1" x14ac:dyDescent="0.4">
      <c r="A47" s="63">
        <v>4</v>
      </c>
      <c r="B47" s="121">
        <f>B44</f>
        <v>1</v>
      </c>
      <c r="C47" s="131">
        <f t="shared" si="11"/>
        <v>0</v>
      </c>
      <c r="D47" s="131">
        <f t="shared" si="8"/>
        <v>0</v>
      </c>
      <c r="E47" s="124">
        <f>VLOOKUP(B40,別紙1!$A$5:$AS$267,16,FALSE)</f>
        <v>139</v>
      </c>
      <c r="F47" s="132">
        <f>内訳書!$D$7</f>
        <v>0</v>
      </c>
      <c r="G47" s="131">
        <f t="shared" si="9"/>
        <v>0</v>
      </c>
      <c r="H47" s="116"/>
      <c r="I47" s="137">
        <f t="shared" si="10"/>
        <v>0</v>
      </c>
    </row>
    <row r="48" spans="1:9" s="62" customFormat="1" ht="18" customHeight="1" x14ac:dyDescent="0.4">
      <c r="A48" s="63">
        <v>5</v>
      </c>
      <c r="B48" s="121">
        <f>B44</f>
        <v>1</v>
      </c>
      <c r="C48" s="131">
        <f t="shared" si="11"/>
        <v>0</v>
      </c>
      <c r="D48" s="131">
        <f t="shared" si="8"/>
        <v>0</v>
      </c>
      <c r="E48" s="124">
        <f>VLOOKUP(B40,別紙1!$A$5:$AS$267,19,FALSE)</f>
        <v>135</v>
      </c>
      <c r="F48" s="132">
        <f>内訳書!$D$7</f>
        <v>0</v>
      </c>
      <c r="G48" s="131">
        <f t="shared" si="9"/>
        <v>0</v>
      </c>
      <c r="H48" s="116"/>
      <c r="I48" s="137">
        <f t="shared" si="10"/>
        <v>0</v>
      </c>
    </row>
    <row r="49" spans="1:9" s="62" customFormat="1" ht="18" customHeight="1" x14ac:dyDescent="0.4">
      <c r="A49" s="63">
        <v>6</v>
      </c>
      <c r="B49" s="121">
        <f>B44</f>
        <v>1</v>
      </c>
      <c r="C49" s="131">
        <f t="shared" si="11"/>
        <v>0</v>
      </c>
      <c r="D49" s="131">
        <f t="shared" si="8"/>
        <v>0</v>
      </c>
      <c r="E49" s="124">
        <f>VLOOKUP(B40,別紙1!$A$5:$AS$267,22,FALSE)</f>
        <v>139</v>
      </c>
      <c r="F49" s="132">
        <f>内訳書!$D$7</f>
        <v>0</v>
      </c>
      <c r="G49" s="131">
        <f t="shared" si="9"/>
        <v>0</v>
      </c>
      <c r="H49" s="116"/>
      <c r="I49" s="137">
        <f t="shared" si="10"/>
        <v>0</v>
      </c>
    </row>
    <row r="50" spans="1:9" s="62" customFormat="1" ht="18" customHeight="1" x14ac:dyDescent="0.4">
      <c r="A50" s="63">
        <v>7</v>
      </c>
      <c r="B50" s="121">
        <f>B44</f>
        <v>1</v>
      </c>
      <c r="C50" s="131">
        <f t="shared" si="11"/>
        <v>0</v>
      </c>
      <c r="D50" s="131">
        <f t="shared" si="8"/>
        <v>0</v>
      </c>
      <c r="E50" s="124">
        <f>VLOOKUP(B40,別紙1!$A$5:$AS$267,26,FALSE)</f>
        <v>134</v>
      </c>
      <c r="F50" s="133">
        <f>内訳書!$E$7</f>
        <v>0</v>
      </c>
      <c r="G50" s="131">
        <f t="shared" si="9"/>
        <v>0</v>
      </c>
      <c r="H50" s="116"/>
      <c r="I50" s="137">
        <f t="shared" si="10"/>
        <v>0</v>
      </c>
    </row>
    <row r="51" spans="1:9" s="62" customFormat="1" ht="18" customHeight="1" x14ac:dyDescent="0.4">
      <c r="A51" s="63">
        <v>8</v>
      </c>
      <c r="B51" s="121">
        <f>B44</f>
        <v>1</v>
      </c>
      <c r="C51" s="131">
        <f t="shared" si="11"/>
        <v>0</v>
      </c>
      <c r="D51" s="131">
        <f t="shared" si="8"/>
        <v>0</v>
      </c>
      <c r="E51" s="124">
        <f>VLOOKUP(B40,別紙1!$A$5:$AS$267,29,FALSE)</f>
        <v>139</v>
      </c>
      <c r="F51" s="133">
        <f>内訳書!$E$7</f>
        <v>0</v>
      </c>
      <c r="G51" s="131">
        <f t="shared" si="9"/>
        <v>0</v>
      </c>
      <c r="H51" s="116"/>
      <c r="I51" s="137">
        <f t="shared" si="10"/>
        <v>0</v>
      </c>
    </row>
    <row r="52" spans="1:9" s="62" customFormat="1" ht="18" customHeight="1" x14ac:dyDescent="0.4">
      <c r="A52" s="63">
        <v>9</v>
      </c>
      <c r="B52" s="121">
        <f>B44</f>
        <v>1</v>
      </c>
      <c r="C52" s="131">
        <f t="shared" si="11"/>
        <v>0</v>
      </c>
      <c r="D52" s="131">
        <f t="shared" si="8"/>
        <v>0</v>
      </c>
      <c r="E52" s="124">
        <f>VLOOKUP(B40,別紙1!$A$5:$AS$267,32,FALSE)</f>
        <v>139</v>
      </c>
      <c r="F52" s="133">
        <f>内訳書!$E$7</f>
        <v>0</v>
      </c>
      <c r="G52" s="131">
        <f t="shared" si="9"/>
        <v>0</v>
      </c>
      <c r="H52" s="116"/>
      <c r="I52" s="137">
        <f t="shared" si="10"/>
        <v>0</v>
      </c>
    </row>
    <row r="53" spans="1:9" s="62" customFormat="1" ht="18" customHeight="1" x14ac:dyDescent="0.4">
      <c r="A53" s="63">
        <v>10</v>
      </c>
      <c r="B53" s="121">
        <f>B44</f>
        <v>1</v>
      </c>
      <c r="C53" s="131">
        <f t="shared" si="11"/>
        <v>0</v>
      </c>
      <c r="D53" s="131">
        <f t="shared" si="8"/>
        <v>0</v>
      </c>
      <c r="E53" s="124">
        <f>VLOOKUP(B40,別紙1!$A$5:$AS$267,34,FALSE)</f>
        <v>134</v>
      </c>
      <c r="F53" s="132">
        <f>内訳書!$D$7</f>
        <v>0</v>
      </c>
      <c r="G53" s="131">
        <f t="shared" si="9"/>
        <v>0</v>
      </c>
      <c r="H53" s="116"/>
      <c r="I53" s="137">
        <f t="shared" si="10"/>
        <v>0</v>
      </c>
    </row>
    <row r="54" spans="1:9" s="62" customFormat="1" ht="18" customHeight="1" x14ac:dyDescent="0.4">
      <c r="A54" s="63">
        <v>11</v>
      </c>
      <c r="B54" s="121">
        <f>B44</f>
        <v>1</v>
      </c>
      <c r="C54" s="131">
        <f t="shared" si="11"/>
        <v>0</v>
      </c>
      <c r="D54" s="131">
        <f t="shared" si="8"/>
        <v>0</v>
      </c>
      <c r="E54" s="124">
        <f>VLOOKUP(B40,別紙1!$A$5:$AS$267,37,FALSE)</f>
        <v>139</v>
      </c>
      <c r="F54" s="132">
        <f>内訳書!$D$7</f>
        <v>0</v>
      </c>
      <c r="G54" s="131">
        <f t="shared" si="9"/>
        <v>0</v>
      </c>
      <c r="H54" s="116"/>
      <c r="I54" s="137">
        <f t="shared" si="10"/>
        <v>0</v>
      </c>
    </row>
    <row r="55" spans="1:9" s="62" customFormat="1" ht="18" customHeight="1" thickBot="1" x14ac:dyDescent="0.45">
      <c r="A55" s="63">
        <v>12</v>
      </c>
      <c r="B55" s="121">
        <f>B44</f>
        <v>1</v>
      </c>
      <c r="C55" s="131">
        <f>C54</f>
        <v>0</v>
      </c>
      <c r="D55" s="131">
        <f t="shared" si="8"/>
        <v>0</v>
      </c>
      <c r="E55" s="124">
        <f>VLOOKUP(B40,別紙1!$A$5:$AS$267,40,FALSE)</f>
        <v>134</v>
      </c>
      <c r="F55" s="132">
        <f>内訳書!$D$7</f>
        <v>0</v>
      </c>
      <c r="G55" s="131">
        <f t="shared" si="9"/>
        <v>0</v>
      </c>
      <c r="H55" s="116"/>
      <c r="I55" s="137">
        <f t="shared" si="10"/>
        <v>0</v>
      </c>
    </row>
    <row r="56" spans="1:9" s="62" customFormat="1" ht="18" customHeight="1" thickBot="1" x14ac:dyDescent="0.45">
      <c r="A56" s="66" t="s">
        <v>9</v>
      </c>
      <c r="B56" s="120"/>
      <c r="C56" s="120"/>
      <c r="D56" s="120"/>
      <c r="E56" s="124">
        <f>SUM(E44:E55)</f>
        <v>1644</v>
      </c>
      <c r="F56" s="129"/>
      <c r="G56" s="120"/>
      <c r="H56" s="136">
        <f>SUM(H44:H55)</f>
        <v>0</v>
      </c>
      <c r="I56" s="138">
        <f>IF(SUM(I44:I55)="","",SUM(I44:I55))</f>
        <v>0</v>
      </c>
    </row>
    <row r="57" spans="1:9" ht="78" customHeight="1" x14ac:dyDescent="0.4">
      <c r="A57" s="397" t="s">
        <v>347</v>
      </c>
      <c r="B57" s="398"/>
      <c r="C57" s="398"/>
      <c r="D57" s="398"/>
      <c r="E57" s="398"/>
      <c r="F57" s="398"/>
      <c r="G57" s="398"/>
      <c r="H57" s="398"/>
      <c r="I57" s="399"/>
    </row>
    <row r="58" spans="1:9" ht="78" customHeight="1" x14ac:dyDescent="0.4">
      <c r="A58" s="394" t="s">
        <v>22</v>
      </c>
      <c r="B58" s="395"/>
      <c r="C58" s="395"/>
      <c r="D58" s="395"/>
      <c r="E58" s="395"/>
      <c r="F58" s="395"/>
      <c r="G58" s="395"/>
      <c r="H58" s="395"/>
      <c r="I58" s="396"/>
    </row>
    <row r="59" spans="1:9" ht="13.5" customHeight="1" x14ac:dyDescent="0.4">
      <c r="A59" s="161" t="s">
        <v>12</v>
      </c>
      <c r="B59" s="52">
        <f>B40+1</f>
        <v>4</v>
      </c>
      <c r="C59" s="161" t="s">
        <v>13</v>
      </c>
      <c r="D59" s="53" t="str">
        <f>VLOOKUP(B59,別紙1!$A$5:$AS$267,3,FALSE)</f>
        <v>高花台配水場</v>
      </c>
      <c r="F59" s="161"/>
      <c r="G59" s="161"/>
      <c r="H59" s="161"/>
      <c r="I59" s="54" t="str">
        <f>VLOOKUP(B59,別紙1!$A$5:$AS$267,5,FALSE)</f>
        <v>東京低圧電力</v>
      </c>
    </row>
    <row r="60" spans="1:9" s="161" customFormat="1" ht="20.25" customHeight="1" x14ac:dyDescent="0.4">
      <c r="A60" s="391" t="s">
        <v>14</v>
      </c>
      <c r="B60" s="401" t="s">
        <v>3</v>
      </c>
      <c r="C60" s="402"/>
      <c r="D60" s="403"/>
      <c r="E60" s="401" t="s">
        <v>4</v>
      </c>
      <c r="F60" s="402"/>
      <c r="G60" s="403"/>
      <c r="H60" s="391" t="s">
        <v>44</v>
      </c>
      <c r="I60" s="391" t="s">
        <v>45</v>
      </c>
    </row>
    <row r="61" spans="1:9" s="161" customFormat="1" ht="40.5" x14ac:dyDescent="0.4">
      <c r="A61" s="400"/>
      <c r="B61" s="298" t="s">
        <v>2</v>
      </c>
      <c r="C61" s="298" t="s">
        <v>15</v>
      </c>
      <c r="D61" s="299" t="s">
        <v>82</v>
      </c>
      <c r="E61" s="300" t="s">
        <v>16</v>
      </c>
      <c r="F61" s="58" t="s">
        <v>17</v>
      </c>
      <c r="G61" s="299" t="s">
        <v>18</v>
      </c>
      <c r="H61" s="400"/>
      <c r="I61" s="400"/>
    </row>
    <row r="62" spans="1:9" s="59" customFormat="1" ht="22.5" x14ac:dyDescent="0.4">
      <c r="A62" s="392"/>
      <c r="B62" s="60" t="s">
        <v>5</v>
      </c>
      <c r="C62" s="60" t="s">
        <v>19</v>
      </c>
      <c r="D62" s="60" t="s">
        <v>8</v>
      </c>
      <c r="E62" s="61" t="s">
        <v>20</v>
      </c>
      <c r="F62" s="60" t="s">
        <v>21</v>
      </c>
      <c r="G62" s="60" t="s">
        <v>8</v>
      </c>
      <c r="H62" s="60" t="s">
        <v>43</v>
      </c>
      <c r="I62" s="60" t="s">
        <v>8</v>
      </c>
    </row>
    <row r="63" spans="1:9" s="62" customFormat="1" ht="18" customHeight="1" x14ac:dyDescent="0.4">
      <c r="A63" s="63">
        <v>1</v>
      </c>
      <c r="B63" s="121">
        <f>VLOOKUP(B59,別紙1!$A$5:$AS$267,6,FALSE)</f>
        <v>2</v>
      </c>
      <c r="C63" s="131">
        <f>内訳書!$C$7</f>
        <v>0</v>
      </c>
      <c r="D63" s="131">
        <f>IF(E63=0,ROUNDDOWN(B63*C63/2,2),ROUNDDOWN(B63*C63,2))</f>
        <v>0</v>
      </c>
      <c r="E63" s="124">
        <f>VLOOKUP(B59,別紙1!$A$5:$AS$267,7,FALSE)</f>
        <v>313</v>
      </c>
      <c r="F63" s="132">
        <f>内訳書!$D$7</f>
        <v>0</v>
      </c>
      <c r="G63" s="131">
        <f>ROUNDDOWN(E63*F63,2)</f>
        <v>0</v>
      </c>
      <c r="H63" s="116"/>
      <c r="I63" s="137">
        <f>ROUNDDOWN(D63+G63+H63,0)</f>
        <v>0</v>
      </c>
    </row>
    <row r="64" spans="1:9" s="62" customFormat="1" ht="18" customHeight="1" x14ac:dyDescent="0.4">
      <c r="A64" s="63">
        <v>2</v>
      </c>
      <c r="B64" s="121">
        <f>B63</f>
        <v>2</v>
      </c>
      <c r="C64" s="131">
        <f>C63</f>
        <v>0</v>
      </c>
      <c r="D64" s="131">
        <f t="shared" ref="D64:D74" si="12">IF(E64=0,ROUNDDOWN(B64*C64/2,2),ROUNDDOWN(B64*C64,2))</f>
        <v>0</v>
      </c>
      <c r="E64" s="124">
        <f>VLOOKUP(B59,別紙1!$A$5:$AS$267,10,FALSE)</f>
        <v>354</v>
      </c>
      <c r="F64" s="132">
        <f>内訳書!$D$7</f>
        <v>0</v>
      </c>
      <c r="G64" s="131">
        <f t="shared" ref="G64:G74" si="13">ROUNDDOWN(E64*F64,2)</f>
        <v>0</v>
      </c>
      <c r="H64" s="116"/>
      <c r="I64" s="137">
        <f t="shared" ref="I64:I74" si="14">ROUNDDOWN(D64+G64+H64,0)</f>
        <v>0</v>
      </c>
    </row>
    <row r="65" spans="1:9" s="62" customFormat="1" ht="18" customHeight="1" x14ac:dyDescent="0.4">
      <c r="A65" s="63">
        <v>3</v>
      </c>
      <c r="B65" s="121">
        <f>B63</f>
        <v>2</v>
      </c>
      <c r="C65" s="131">
        <f t="shared" ref="C65:C73" si="15">C64</f>
        <v>0</v>
      </c>
      <c r="D65" s="131">
        <f t="shared" si="12"/>
        <v>0</v>
      </c>
      <c r="E65" s="124">
        <f>VLOOKUP(B59,別紙1!$A$5:$AS$267,13,FALSE)</f>
        <v>311</v>
      </c>
      <c r="F65" s="132">
        <f>内訳書!$D$7</f>
        <v>0</v>
      </c>
      <c r="G65" s="131">
        <f t="shared" si="13"/>
        <v>0</v>
      </c>
      <c r="H65" s="116"/>
      <c r="I65" s="137">
        <f t="shared" si="14"/>
        <v>0</v>
      </c>
    </row>
    <row r="66" spans="1:9" s="62" customFormat="1" ht="18" customHeight="1" x14ac:dyDescent="0.4">
      <c r="A66" s="63">
        <v>4</v>
      </c>
      <c r="B66" s="121">
        <f>B63</f>
        <v>2</v>
      </c>
      <c r="C66" s="131">
        <f t="shared" si="15"/>
        <v>0</v>
      </c>
      <c r="D66" s="131">
        <f t="shared" si="12"/>
        <v>0</v>
      </c>
      <c r="E66" s="124">
        <f>VLOOKUP(B59,別紙1!$A$5:$AS$267,16,FALSE)</f>
        <v>321</v>
      </c>
      <c r="F66" s="132">
        <f>内訳書!$D$7</f>
        <v>0</v>
      </c>
      <c r="G66" s="131">
        <f t="shared" si="13"/>
        <v>0</v>
      </c>
      <c r="H66" s="116"/>
      <c r="I66" s="137">
        <f t="shared" si="14"/>
        <v>0</v>
      </c>
    </row>
    <row r="67" spans="1:9" s="62" customFormat="1" ht="18" customHeight="1" x14ac:dyDescent="0.4">
      <c r="A67" s="63">
        <v>5</v>
      </c>
      <c r="B67" s="121">
        <f>B63</f>
        <v>2</v>
      </c>
      <c r="C67" s="131">
        <f t="shared" si="15"/>
        <v>0</v>
      </c>
      <c r="D67" s="131">
        <f t="shared" si="12"/>
        <v>0</v>
      </c>
      <c r="E67" s="124">
        <f>VLOOKUP(B59,別紙1!$A$5:$AS$267,19,FALSE)</f>
        <v>176</v>
      </c>
      <c r="F67" s="132">
        <f>内訳書!$D$7</f>
        <v>0</v>
      </c>
      <c r="G67" s="131">
        <f t="shared" si="13"/>
        <v>0</v>
      </c>
      <c r="H67" s="116"/>
      <c r="I67" s="137">
        <f t="shared" si="14"/>
        <v>0</v>
      </c>
    </row>
    <row r="68" spans="1:9" s="62" customFormat="1" ht="18" customHeight="1" x14ac:dyDescent="0.4">
      <c r="A68" s="63">
        <v>6</v>
      </c>
      <c r="B68" s="121">
        <f>B63</f>
        <v>2</v>
      </c>
      <c r="C68" s="131">
        <f t="shared" si="15"/>
        <v>0</v>
      </c>
      <c r="D68" s="131">
        <f t="shared" si="12"/>
        <v>0</v>
      </c>
      <c r="E68" s="124">
        <f>VLOOKUP(B59,別紙1!$A$5:$AS$267,22,FALSE)</f>
        <v>131</v>
      </c>
      <c r="F68" s="132">
        <f>内訳書!$D$7</f>
        <v>0</v>
      </c>
      <c r="G68" s="131">
        <f t="shared" si="13"/>
        <v>0</v>
      </c>
      <c r="H68" s="116"/>
      <c r="I68" s="137">
        <f t="shared" si="14"/>
        <v>0</v>
      </c>
    </row>
    <row r="69" spans="1:9" s="62" customFormat="1" ht="18" customHeight="1" x14ac:dyDescent="0.4">
      <c r="A69" s="63">
        <v>7</v>
      </c>
      <c r="B69" s="121">
        <f>B63</f>
        <v>2</v>
      </c>
      <c r="C69" s="131">
        <f t="shared" si="15"/>
        <v>0</v>
      </c>
      <c r="D69" s="131">
        <f t="shared" si="12"/>
        <v>0</v>
      </c>
      <c r="E69" s="124">
        <f>VLOOKUP(B59,別紙1!$A$5:$AS$267,26,FALSE)</f>
        <v>124</v>
      </c>
      <c r="F69" s="133">
        <f>内訳書!$E$7</f>
        <v>0</v>
      </c>
      <c r="G69" s="131">
        <f t="shared" si="13"/>
        <v>0</v>
      </c>
      <c r="H69" s="116"/>
      <c r="I69" s="137">
        <f t="shared" si="14"/>
        <v>0</v>
      </c>
    </row>
    <row r="70" spans="1:9" s="62" customFormat="1" ht="18" customHeight="1" x14ac:dyDescent="0.4">
      <c r="A70" s="63">
        <v>8</v>
      </c>
      <c r="B70" s="121">
        <f>B63</f>
        <v>2</v>
      </c>
      <c r="C70" s="131">
        <f t="shared" si="15"/>
        <v>0</v>
      </c>
      <c r="D70" s="131">
        <f t="shared" si="12"/>
        <v>0</v>
      </c>
      <c r="E70" s="124">
        <f>VLOOKUP(B59,別紙1!$A$5:$AS$267,29,FALSE)</f>
        <v>127</v>
      </c>
      <c r="F70" s="133">
        <f>内訳書!$E$7</f>
        <v>0</v>
      </c>
      <c r="G70" s="131">
        <f t="shared" si="13"/>
        <v>0</v>
      </c>
      <c r="H70" s="116"/>
      <c r="I70" s="137">
        <f t="shared" si="14"/>
        <v>0</v>
      </c>
    </row>
    <row r="71" spans="1:9" s="62" customFormat="1" ht="18" customHeight="1" x14ac:dyDescent="0.4">
      <c r="A71" s="63">
        <v>9</v>
      </c>
      <c r="B71" s="121">
        <f>B63</f>
        <v>2</v>
      </c>
      <c r="C71" s="131">
        <f t="shared" si="15"/>
        <v>0</v>
      </c>
      <c r="D71" s="131">
        <f t="shared" si="12"/>
        <v>0</v>
      </c>
      <c r="E71" s="124">
        <f>VLOOKUP(B59,別紙1!$A$5:$AS$267,32,FALSE)</f>
        <v>127</v>
      </c>
      <c r="F71" s="133">
        <f>内訳書!$E$7</f>
        <v>0</v>
      </c>
      <c r="G71" s="131">
        <f t="shared" si="13"/>
        <v>0</v>
      </c>
      <c r="H71" s="116"/>
      <c r="I71" s="137">
        <f t="shared" si="14"/>
        <v>0</v>
      </c>
    </row>
    <row r="72" spans="1:9" s="62" customFormat="1" ht="18" customHeight="1" x14ac:dyDescent="0.4">
      <c r="A72" s="63">
        <v>10</v>
      </c>
      <c r="B72" s="121">
        <f>B63</f>
        <v>2</v>
      </c>
      <c r="C72" s="131">
        <f t="shared" si="15"/>
        <v>0</v>
      </c>
      <c r="D72" s="131">
        <f t="shared" si="12"/>
        <v>0</v>
      </c>
      <c r="E72" s="124">
        <f>VLOOKUP(B59,別紙1!$A$5:$AS$267,34,FALSE)</f>
        <v>124</v>
      </c>
      <c r="F72" s="132">
        <f>内訳書!$D$7</f>
        <v>0</v>
      </c>
      <c r="G72" s="131">
        <f t="shared" si="13"/>
        <v>0</v>
      </c>
      <c r="H72" s="116"/>
      <c r="I72" s="137">
        <f t="shared" si="14"/>
        <v>0</v>
      </c>
    </row>
    <row r="73" spans="1:9" s="62" customFormat="1" ht="18" customHeight="1" x14ac:dyDescent="0.4">
      <c r="A73" s="63">
        <v>11</v>
      </c>
      <c r="B73" s="121">
        <f>B63</f>
        <v>2</v>
      </c>
      <c r="C73" s="131">
        <f t="shared" si="15"/>
        <v>0</v>
      </c>
      <c r="D73" s="131">
        <f t="shared" si="12"/>
        <v>0</v>
      </c>
      <c r="E73" s="124">
        <f>VLOOKUP(B59,別紙1!$A$5:$AS$267,37,FALSE)</f>
        <v>130</v>
      </c>
      <c r="F73" s="132">
        <f>内訳書!$D$7</f>
        <v>0</v>
      </c>
      <c r="G73" s="131">
        <f t="shared" si="13"/>
        <v>0</v>
      </c>
      <c r="H73" s="116"/>
      <c r="I73" s="137">
        <f t="shared" si="14"/>
        <v>0</v>
      </c>
    </row>
    <row r="74" spans="1:9" s="62" customFormat="1" ht="18" customHeight="1" thickBot="1" x14ac:dyDescent="0.45">
      <c r="A74" s="63">
        <v>12</v>
      </c>
      <c r="B74" s="121">
        <f>B63</f>
        <v>2</v>
      </c>
      <c r="C74" s="131">
        <f>C73</f>
        <v>0</v>
      </c>
      <c r="D74" s="131">
        <f t="shared" si="12"/>
        <v>0</v>
      </c>
      <c r="E74" s="124">
        <f>VLOOKUP(B59,別紙1!$A$5:$AS$267,40,FALSE)</f>
        <v>127</v>
      </c>
      <c r="F74" s="132">
        <f>内訳書!$D$7</f>
        <v>0</v>
      </c>
      <c r="G74" s="131">
        <f t="shared" si="13"/>
        <v>0</v>
      </c>
      <c r="H74" s="116"/>
      <c r="I74" s="137">
        <f t="shared" si="14"/>
        <v>0</v>
      </c>
    </row>
    <row r="75" spans="1:9" s="62" customFormat="1" ht="18" customHeight="1" thickBot="1" x14ac:dyDescent="0.45">
      <c r="A75" s="66" t="s">
        <v>9</v>
      </c>
      <c r="B75" s="120"/>
      <c r="C75" s="120"/>
      <c r="D75" s="120"/>
      <c r="E75" s="124">
        <f>SUM(E63:E74)</f>
        <v>2365</v>
      </c>
      <c r="F75" s="129"/>
      <c r="G75" s="120"/>
      <c r="H75" s="136">
        <f>SUM(H63:H74)</f>
        <v>0</v>
      </c>
      <c r="I75" s="138">
        <f>IF(SUM(I63:I74)="","",SUM(I63:I74))</f>
        <v>0</v>
      </c>
    </row>
    <row r="76" spans="1:9" ht="78" customHeight="1" x14ac:dyDescent="0.4">
      <c r="A76" s="397" t="s">
        <v>347</v>
      </c>
      <c r="B76" s="398"/>
      <c r="C76" s="398"/>
      <c r="D76" s="398"/>
      <c r="E76" s="398"/>
      <c r="F76" s="398"/>
      <c r="G76" s="398"/>
      <c r="H76" s="398"/>
      <c r="I76" s="399"/>
    </row>
    <row r="77" spans="1:9" ht="78" customHeight="1" x14ac:dyDescent="0.4">
      <c r="A77" s="394" t="s">
        <v>22</v>
      </c>
      <c r="B77" s="395"/>
      <c r="C77" s="395"/>
      <c r="D77" s="395"/>
      <c r="E77" s="395"/>
      <c r="F77" s="395"/>
      <c r="G77" s="395"/>
      <c r="H77" s="395"/>
      <c r="I77" s="396"/>
    </row>
    <row r="78" spans="1:9" x14ac:dyDescent="0.4">
      <c r="A78" s="161" t="s">
        <v>12</v>
      </c>
      <c r="B78" s="52">
        <f>B59+1</f>
        <v>5</v>
      </c>
      <c r="C78" s="161" t="s">
        <v>13</v>
      </c>
      <c r="D78" s="53" t="str">
        <f>VLOOKUP(B78,別紙1!$A$5:$AS$267,3,FALSE)</f>
        <v>小原目浄水場</v>
      </c>
      <c r="F78" s="161"/>
      <c r="G78" s="161"/>
      <c r="H78" s="161"/>
      <c r="I78" s="54" t="str">
        <f>VLOOKUP(B78,別紙1!$A$5:$AS$267,5,FALSE)</f>
        <v>東京低圧電力</v>
      </c>
    </row>
    <row r="79" spans="1:9" s="161" customFormat="1" ht="20.25" customHeight="1" x14ac:dyDescent="0.4">
      <c r="A79" s="391" t="s">
        <v>14</v>
      </c>
      <c r="B79" s="401" t="s">
        <v>3</v>
      </c>
      <c r="C79" s="402"/>
      <c r="D79" s="403"/>
      <c r="E79" s="401" t="s">
        <v>4</v>
      </c>
      <c r="F79" s="402"/>
      <c r="G79" s="403"/>
      <c r="H79" s="391" t="s">
        <v>44</v>
      </c>
      <c r="I79" s="391" t="s">
        <v>45</v>
      </c>
    </row>
    <row r="80" spans="1:9" s="161" customFormat="1" ht="40.5" x14ac:dyDescent="0.4">
      <c r="A80" s="400"/>
      <c r="B80" s="298" t="s">
        <v>2</v>
      </c>
      <c r="C80" s="298" t="s">
        <v>15</v>
      </c>
      <c r="D80" s="299" t="s">
        <v>82</v>
      </c>
      <c r="E80" s="300" t="s">
        <v>16</v>
      </c>
      <c r="F80" s="58" t="s">
        <v>17</v>
      </c>
      <c r="G80" s="299" t="s">
        <v>18</v>
      </c>
      <c r="H80" s="400"/>
      <c r="I80" s="400"/>
    </row>
    <row r="81" spans="1:9" s="59" customFormat="1" ht="22.5" x14ac:dyDescent="0.4">
      <c r="A81" s="392"/>
      <c r="B81" s="60" t="s">
        <v>5</v>
      </c>
      <c r="C81" s="60" t="s">
        <v>19</v>
      </c>
      <c r="D81" s="60" t="s">
        <v>8</v>
      </c>
      <c r="E81" s="61" t="s">
        <v>20</v>
      </c>
      <c r="F81" s="60" t="s">
        <v>21</v>
      </c>
      <c r="G81" s="60" t="s">
        <v>8</v>
      </c>
      <c r="H81" s="60" t="s">
        <v>43</v>
      </c>
      <c r="I81" s="60" t="s">
        <v>8</v>
      </c>
    </row>
    <row r="82" spans="1:9" s="62" customFormat="1" ht="18" customHeight="1" x14ac:dyDescent="0.4">
      <c r="A82" s="63">
        <v>1</v>
      </c>
      <c r="B82" s="121">
        <f>VLOOKUP(B78,別紙1!$A$5:$AS$267,6,FALSE)</f>
        <v>0.5</v>
      </c>
      <c r="C82" s="131">
        <f>内訳書!$C$7</f>
        <v>0</v>
      </c>
      <c r="D82" s="131">
        <f>IF(E82=0,ROUNDDOWN(B82*C82/2,2),ROUNDDOWN(B82*C82,2))</f>
        <v>0</v>
      </c>
      <c r="E82" s="124">
        <f>VLOOKUP(B78,別紙1!$A$5:$AS$267,7,FALSE)</f>
        <v>0</v>
      </c>
      <c r="F82" s="132">
        <f>内訳書!$D$7</f>
        <v>0</v>
      </c>
      <c r="G82" s="131">
        <f>ROUNDDOWN(E82*F82,2)</f>
        <v>0</v>
      </c>
      <c r="H82" s="116"/>
      <c r="I82" s="137">
        <f>ROUNDDOWN(D82+G82+H82,0)</f>
        <v>0</v>
      </c>
    </row>
    <row r="83" spans="1:9" s="62" customFormat="1" ht="18" customHeight="1" x14ac:dyDescent="0.4">
      <c r="A83" s="63">
        <v>2</v>
      </c>
      <c r="B83" s="121">
        <f>B82</f>
        <v>0.5</v>
      </c>
      <c r="C83" s="131">
        <f>C82</f>
        <v>0</v>
      </c>
      <c r="D83" s="131">
        <f t="shared" ref="D83:D93" si="16">IF(E83=0,ROUNDDOWN(B83*C83/2,2),ROUNDDOWN(B83*C83,2))</f>
        <v>0</v>
      </c>
      <c r="E83" s="124">
        <f>VLOOKUP(B78,別紙1!$A$5:$AS$267,10,FALSE)</f>
        <v>0</v>
      </c>
      <c r="F83" s="132">
        <f>内訳書!$D$7</f>
        <v>0</v>
      </c>
      <c r="G83" s="131">
        <f t="shared" ref="G83:G93" si="17">ROUNDDOWN(E83*F83,2)</f>
        <v>0</v>
      </c>
      <c r="H83" s="116"/>
      <c r="I83" s="137">
        <f t="shared" ref="I83:I93" si="18">ROUNDDOWN(D83+G83+H83,0)</f>
        <v>0</v>
      </c>
    </row>
    <row r="84" spans="1:9" s="62" customFormat="1" ht="18" customHeight="1" x14ac:dyDescent="0.4">
      <c r="A84" s="63">
        <v>3</v>
      </c>
      <c r="B84" s="121">
        <f>B82</f>
        <v>0.5</v>
      </c>
      <c r="C84" s="131">
        <f t="shared" ref="C84:C92" si="19">C83</f>
        <v>0</v>
      </c>
      <c r="D84" s="131">
        <f t="shared" si="16"/>
        <v>0</v>
      </c>
      <c r="E84" s="124">
        <f>VLOOKUP(B78,別紙1!$A$5:$AS$267,13,FALSE)</f>
        <v>0</v>
      </c>
      <c r="F84" s="132">
        <f>内訳書!$D$7</f>
        <v>0</v>
      </c>
      <c r="G84" s="131">
        <f t="shared" si="17"/>
        <v>0</v>
      </c>
      <c r="H84" s="116"/>
      <c r="I84" s="137">
        <f t="shared" si="18"/>
        <v>0</v>
      </c>
    </row>
    <row r="85" spans="1:9" s="62" customFormat="1" ht="18" customHeight="1" x14ac:dyDescent="0.4">
      <c r="A85" s="63">
        <v>4</v>
      </c>
      <c r="B85" s="121">
        <f>B82</f>
        <v>0.5</v>
      </c>
      <c r="C85" s="131">
        <f t="shared" si="19"/>
        <v>0</v>
      </c>
      <c r="D85" s="131">
        <f t="shared" si="16"/>
        <v>0</v>
      </c>
      <c r="E85" s="124">
        <f>VLOOKUP(B78,別紙1!$A$5:$AS$267,16,FALSE)</f>
        <v>0</v>
      </c>
      <c r="F85" s="132">
        <f>内訳書!$D$7</f>
        <v>0</v>
      </c>
      <c r="G85" s="131">
        <f t="shared" si="17"/>
        <v>0</v>
      </c>
      <c r="H85" s="116"/>
      <c r="I85" s="137">
        <f t="shared" si="18"/>
        <v>0</v>
      </c>
    </row>
    <row r="86" spans="1:9" s="62" customFormat="1" ht="18" customHeight="1" x14ac:dyDescent="0.4">
      <c r="A86" s="63">
        <v>5</v>
      </c>
      <c r="B86" s="121">
        <f>B82</f>
        <v>0.5</v>
      </c>
      <c r="C86" s="131">
        <f t="shared" si="19"/>
        <v>0</v>
      </c>
      <c r="D86" s="131">
        <f t="shared" si="16"/>
        <v>0</v>
      </c>
      <c r="E86" s="124">
        <f>VLOOKUP(B78,別紙1!$A$5:$AS$267,19,FALSE)</f>
        <v>0</v>
      </c>
      <c r="F86" s="132">
        <f>内訳書!$D$7</f>
        <v>0</v>
      </c>
      <c r="G86" s="131">
        <f t="shared" si="17"/>
        <v>0</v>
      </c>
      <c r="H86" s="116"/>
      <c r="I86" s="137">
        <f t="shared" si="18"/>
        <v>0</v>
      </c>
    </row>
    <row r="87" spans="1:9" s="62" customFormat="1" ht="18" customHeight="1" x14ac:dyDescent="0.4">
      <c r="A87" s="63">
        <v>6</v>
      </c>
      <c r="B87" s="121">
        <f>B82</f>
        <v>0.5</v>
      </c>
      <c r="C87" s="131">
        <f t="shared" si="19"/>
        <v>0</v>
      </c>
      <c r="D87" s="131">
        <f t="shared" si="16"/>
        <v>0</v>
      </c>
      <c r="E87" s="124">
        <f>VLOOKUP(B78,別紙1!$A$5:$AS$267,22,FALSE)</f>
        <v>0</v>
      </c>
      <c r="F87" s="132">
        <f>内訳書!$D$7</f>
        <v>0</v>
      </c>
      <c r="G87" s="131">
        <f t="shared" si="17"/>
        <v>0</v>
      </c>
      <c r="H87" s="116"/>
      <c r="I87" s="137">
        <f t="shared" si="18"/>
        <v>0</v>
      </c>
    </row>
    <row r="88" spans="1:9" s="62" customFormat="1" ht="18" customHeight="1" x14ac:dyDescent="0.4">
      <c r="A88" s="63">
        <v>7</v>
      </c>
      <c r="B88" s="121">
        <f>B82</f>
        <v>0.5</v>
      </c>
      <c r="C88" s="131">
        <f t="shared" si="19"/>
        <v>0</v>
      </c>
      <c r="D88" s="131">
        <f t="shared" si="16"/>
        <v>0</v>
      </c>
      <c r="E88" s="124">
        <f>VLOOKUP(B78,別紙1!$A$5:$AS$267,26,FALSE)</f>
        <v>0</v>
      </c>
      <c r="F88" s="133">
        <f>内訳書!$E$7</f>
        <v>0</v>
      </c>
      <c r="G88" s="131">
        <f t="shared" si="17"/>
        <v>0</v>
      </c>
      <c r="H88" s="116"/>
      <c r="I88" s="137">
        <f t="shared" si="18"/>
        <v>0</v>
      </c>
    </row>
    <row r="89" spans="1:9" s="62" customFormat="1" ht="18" customHeight="1" x14ac:dyDescent="0.4">
      <c r="A89" s="63">
        <v>8</v>
      </c>
      <c r="B89" s="121">
        <f>B82</f>
        <v>0.5</v>
      </c>
      <c r="C89" s="131">
        <f t="shared" si="19"/>
        <v>0</v>
      </c>
      <c r="D89" s="131">
        <f t="shared" si="16"/>
        <v>0</v>
      </c>
      <c r="E89" s="124">
        <f>VLOOKUP(B78,別紙1!$A$5:$AS$267,29,FALSE)</f>
        <v>0</v>
      </c>
      <c r="F89" s="133">
        <f>内訳書!$E$7</f>
        <v>0</v>
      </c>
      <c r="G89" s="131">
        <f t="shared" si="17"/>
        <v>0</v>
      </c>
      <c r="H89" s="116"/>
      <c r="I89" s="137">
        <f t="shared" si="18"/>
        <v>0</v>
      </c>
    </row>
    <row r="90" spans="1:9" s="62" customFormat="1" ht="18" customHeight="1" x14ac:dyDescent="0.4">
      <c r="A90" s="63">
        <v>9</v>
      </c>
      <c r="B90" s="121">
        <f>B82</f>
        <v>0.5</v>
      </c>
      <c r="C90" s="131">
        <f t="shared" si="19"/>
        <v>0</v>
      </c>
      <c r="D90" s="131">
        <f t="shared" si="16"/>
        <v>0</v>
      </c>
      <c r="E90" s="124">
        <f>VLOOKUP(B78,別紙1!$A$5:$AS$267,32,FALSE)</f>
        <v>0</v>
      </c>
      <c r="F90" s="133">
        <f>内訳書!$E$7</f>
        <v>0</v>
      </c>
      <c r="G90" s="131">
        <f t="shared" si="17"/>
        <v>0</v>
      </c>
      <c r="H90" s="116"/>
      <c r="I90" s="137">
        <f t="shared" si="18"/>
        <v>0</v>
      </c>
    </row>
    <row r="91" spans="1:9" s="62" customFormat="1" ht="18" customHeight="1" x14ac:dyDescent="0.4">
      <c r="A91" s="63">
        <v>10</v>
      </c>
      <c r="B91" s="121">
        <f>B82</f>
        <v>0.5</v>
      </c>
      <c r="C91" s="131">
        <f t="shared" si="19"/>
        <v>0</v>
      </c>
      <c r="D91" s="131">
        <f t="shared" si="16"/>
        <v>0</v>
      </c>
      <c r="E91" s="124">
        <f>VLOOKUP(B78,別紙1!$A$5:$AS$267,34,FALSE)</f>
        <v>0</v>
      </c>
      <c r="F91" s="132">
        <f>内訳書!$D$7</f>
        <v>0</v>
      </c>
      <c r="G91" s="131">
        <f t="shared" si="17"/>
        <v>0</v>
      </c>
      <c r="H91" s="116"/>
      <c r="I91" s="137">
        <f t="shared" si="18"/>
        <v>0</v>
      </c>
    </row>
    <row r="92" spans="1:9" s="62" customFormat="1" ht="18" customHeight="1" x14ac:dyDescent="0.4">
      <c r="A92" s="63">
        <v>11</v>
      </c>
      <c r="B92" s="121">
        <f>B82</f>
        <v>0.5</v>
      </c>
      <c r="C92" s="131">
        <f t="shared" si="19"/>
        <v>0</v>
      </c>
      <c r="D92" s="131">
        <f t="shared" si="16"/>
        <v>0</v>
      </c>
      <c r="E92" s="124">
        <f>VLOOKUP(B78,別紙1!$A$5:$AS$267,37,FALSE)</f>
        <v>0</v>
      </c>
      <c r="F92" s="132">
        <f>内訳書!$D$7</f>
        <v>0</v>
      </c>
      <c r="G92" s="131">
        <f t="shared" si="17"/>
        <v>0</v>
      </c>
      <c r="H92" s="116"/>
      <c r="I92" s="137">
        <f t="shared" si="18"/>
        <v>0</v>
      </c>
    </row>
    <row r="93" spans="1:9" s="62" customFormat="1" ht="18" customHeight="1" thickBot="1" x14ac:dyDescent="0.45">
      <c r="A93" s="63">
        <v>12</v>
      </c>
      <c r="B93" s="121">
        <f>B82</f>
        <v>0.5</v>
      </c>
      <c r="C93" s="131">
        <f>C92</f>
        <v>0</v>
      </c>
      <c r="D93" s="131">
        <f t="shared" si="16"/>
        <v>0</v>
      </c>
      <c r="E93" s="124">
        <f>VLOOKUP(B78,別紙1!$A$5:$AS$267,40,FALSE)</f>
        <v>0</v>
      </c>
      <c r="F93" s="132">
        <f>内訳書!$D$7</f>
        <v>0</v>
      </c>
      <c r="G93" s="131">
        <f t="shared" si="17"/>
        <v>0</v>
      </c>
      <c r="H93" s="116"/>
      <c r="I93" s="137">
        <f t="shared" si="18"/>
        <v>0</v>
      </c>
    </row>
    <row r="94" spans="1:9" s="62" customFormat="1" ht="18" customHeight="1" thickBot="1" x14ac:dyDescent="0.45">
      <c r="A94" s="66" t="s">
        <v>9</v>
      </c>
      <c r="B94" s="120"/>
      <c r="C94" s="120"/>
      <c r="D94" s="120"/>
      <c r="E94" s="124">
        <f>SUM(E82:E93)</f>
        <v>0</v>
      </c>
      <c r="F94" s="129"/>
      <c r="G94" s="120"/>
      <c r="H94" s="136">
        <f>SUM(H82:H93)</f>
        <v>0</v>
      </c>
      <c r="I94" s="138">
        <f>IF(SUM(I82:I93)="","",SUM(I82:I93))</f>
        <v>0</v>
      </c>
    </row>
    <row r="95" spans="1:9" ht="78" customHeight="1" x14ac:dyDescent="0.4">
      <c r="A95" s="397" t="s">
        <v>347</v>
      </c>
      <c r="B95" s="398"/>
      <c r="C95" s="398"/>
      <c r="D95" s="398"/>
      <c r="E95" s="398"/>
      <c r="F95" s="398"/>
      <c r="G95" s="398"/>
      <c r="H95" s="398"/>
      <c r="I95" s="399"/>
    </row>
    <row r="96" spans="1:9" ht="78" customHeight="1" x14ac:dyDescent="0.4">
      <c r="A96" s="394" t="s">
        <v>22</v>
      </c>
      <c r="B96" s="395"/>
      <c r="C96" s="395"/>
      <c r="D96" s="395"/>
      <c r="E96" s="395"/>
      <c r="F96" s="395"/>
      <c r="G96" s="395"/>
      <c r="H96" s="395"/>
      <c r="I96" s="396"/>
    </row>
    <row r="97" spans="1:9" x14ac:dyDescent="0.4">
      <c r="A97" s="161" t="s">
        <v>12</v>
      </c>
      <c r="B97" s="52">
        <f>B78+1</f>
        <v>6</v>
      </c>
      <c r="C97" s="161" t="s">
        <v>13</v>
      </c>
      <c r="D97" s="53" t="str">
        <f>VLOOKUP(B97,別紙1!$A$5:$AS$267,3,FALSE)</f>
        <v>上細井配水場</v>
      </c>
      <c r="F97" s="161"/>
      <c r="G97" s="161"/>
      <c r="H97" s="161"/>
      <c r="I97" s="54" t="str">
        <f>VLOOKUP(B97,別紙1!$A$5:$AS$267,5,FALSE)</f>
        <v>東京低圧電力</v>
      </c>
    </row>
    <row r="98" spans="1:9" s="161" customFormat="1" ht="20.25" customHeight="1" x14ac:dyDescent="0.4">
      <c r="A98" s="391" t="s">
        <v>14</v>
      </c>
      <c r="B98" s="401" t="s">
        <v>3</v>
      </c>
      <c r="C98" s="402"/>
      <c r="D98" s="403"/>
      <c r="E98" s="401" t="s">
        <v>4</v>
      </c>
      <c r="F98" s="402"/>
      <c r="G98" s="403"/>
      <c r="H98" s="391" t="s">
        <v>44</v>
      </c>
      <c r="I98" s="391" t="s">
        <v>45</v>
      </c>
    </row>
    <row r="99" spans="1:9" s="161" customFormat="1" ht="40.5" x14ac:dyDescent="0.4">
      <c r="A99" s="400"/>
      <c r="B99" s="298" t="s">
        <v>2</v>
      </c>
      <c r="C99" s="298" t="s">
        <v>15</v>
      </c>
      <c r="D99" s="299" t="s">
        <v>82</v>
      </c>
      <c r="E99" s="300" t="s">
        <v>16</v>
      </c>
      <c r="F99" s="58" t="s">
        <v>17</v>
      </c>
      <c r="G99" s="299" t="s">
        <v>18</v>
      </c>
      <c r="H99" s="400"/>
      <c r="I99" s="400"/>
    </row>
    <row r="100" spans="1:9" s="59" customFormat="1" ht="22.5" x14ac:dyDescent="0.4">
      <c r="A100" s="392"/>
      <c r="B100" s="60" t="s">
        <v>5</v>
      </c>
      <c r="C100" s="60" t="s">
        <v>19</v>
      </c>
      <c r="D100" s="60" t="s">
        <v>8</v>
      </c>
      <c r="E100" s="61" t="s">
        <v>20</v>
      </c>
      <c r="F100" s="60" t="s">
        <v>21</v>
      </c>
      <c r="G100" s="60" t="s">
        <v>8</v>
      </c>
      <c r="H100" s="60" t="s">
        <v>43</v>
      </c>
      <c r="I100" s="60" t="s">
        <v>8</v>
      </c>
    </row>
    <row r="101" spans="1:9" s="62" customFormat="1" ht="18" customHeight="1" x14ac:dyDescent="0.4">
      <c r="A101" s="63">
        <v>1</v>
      </c>
      <c r="B101" s="121">
        <f>VLOOKUP(B97,別紙1!$A$5:$AS$267,6,FALSE)</f>
        <v>17</v>
      </c>
      <c r="C101" s="131">
        <f>内訳書!$C$7</f>
        <v>0</v>
      </c>
      <c r="D101" s="131">
        <f>IF(E101=0,ROUNDDOWN(B101*C101/2,2),ROUNDDOWN(B101*C101,2))</f>
        <v>0</v>
      </c>
      <c r="E101" s="124">
        <f>VLOOKUP(B97,別紙1!$A$5:$AS$267,7,FALSE)</f>
        <v>51</v>
      </c>
      <c r="F101" s="132">
        <f>内訳書!$D$7</f>
        <v>0</v>
      </c>
      <c r="G101" s="131">
        <f>ROUNDDOWN(E101*F101,2)</f>
        <v>0</v>
      </c>
      <c r="H101" s="116"/>
      <c r="I101" s="137">
        <f>ROUNDDOWN(D101+G101+H101,0)</f>
        <v>0</v>
      </c>
    </row>
    <row r="102" spans="1:9" s="62" customFormat="1" ht="18" customHeight="1" x14ac:dyDescent="0.4">
      <c r="A102" s="63">
        <v>2</v>
      </c>
      <c r="B102" s="121">
        <f>B101</f>
        <v>17</v>
      </c>
      <c r="C102" s="131">
        <f>C101</f>
        <v>0</v>
      </c>
      <c r="D102" s="131">
        <f t="shared" ref="D102:D112" si="20">IF(E102=0,ROUNDDOWN(B102*C102/2,2),ROUNDDOWN(B102*C102,2))</f>
        <v>0</v>
      </c>
      <c r="E102" s="124">
        <f>VLOOKUP(B97,別紙1!$A$5:$AS$267,10,FALSE)</f>
        <v>52</v>
      </c>
      <c r="F102" s="132">
        <f>内訳書!$D$7</f>
        <v>0</v>
      </c>
      <c r="G102" s="131">
        <f t="shared" ref="G102:G112" si="21">ROUNDDOWN(E102*F102,2)</f>
        <v>0</v>
      </c>
      <c r="H102" s="116"/>
      <c r="I102" s="137">
        <f t="shared" ref="I102:I112" si="22">ROUNDDOWN(D102+G102+H102,0)</f>
        <v>0</v>
      </c>
    </row>
    <row r="103" spans="1:9" s="62" customFormat="1" ht="18" customHeight="1" x14ac:dyDescent="0.4">
      <c r="A103" s="63">
        <v>3</v>
      </c>
      <c r="B103" s="121">
        <f>B101</f>
        <v>17</v>
      </c>
      <c r="C103" s="131">
        <f t="shared" ref="C103:C111" si="23">C102</f>
        <v>0</v>
      </c>
      <c r="D103" s="131">
        <f t="shared" si="20"/>
        <v>0</v>
      </c>
      <c r="E103" s="124">
        <f>VLOOKUP(B97,別紙1!$A$5:$AS$267,13,FALSE)</f>
        <v>50</v>
      </c>
      <c r="F103" s="132">
        <f>内訳書!$D$7</f>
        <v>0</v>
      </c>
      <c r="G103" s="131">
        <f t="shared" si="21"/>
        <v>0</v>
      </c>
      <c r="H103" s="116"/>
      <c r="I103" s="137">
        <f t="shared" si="22"/>
        <v>0</v>
      </c>
    </row>
    <row r="104" spans="1:9" s="62" customFormat="1" ht="18" customHeight="1" x14ac:dyDescent="0.4">
      <c r="A104" s="63">
        <v>4</v>
      </c>
      <c r="B104" s="121">
        <f>B101</f>
        <v>17</v>
      </c>
      <c r="C104" s="131">
        <f t="shared" si="23"/>
        <v>0</v>
      </c>
      <c r="D104" s="131">
        <f t="shared" si="20"/>
        <v>0</v>
      </c>
      <c r="E104" s="124">
        <f>VLOOKUP(B97,別紙1!$A$5:$AS$267,16,FALSE)</f>
        <v>53</v>
      </c>
      <c r="F104" s="132">
        <f>内訳書!$D$7</f>
        <v>0</v>
      </c>
      <c r="G104" s="131">
        <f t="shared" si="21"/>
        <v>0</v>
      </c>
      <c r="H104" s="116"/>
      <c r="I104" s="137">
        <f t="shared" si="22"/>
        <v>0</v>
      </c>
    </row>
    <row r="105" spans="1:9" s="62" customFormat="1" ht="18" customHeight="1" x14ac:dyDescent="0.4">
      <c r="A105" s="63">
        <v>5</v>
      </c>
      <c r="B105" s="121">
        <f>B101</f>
        <v>17</v>
      </c>
      <c r="C105" s="131">
        <f t="shared" si="23"/>
        <v>0</v>
      </c>
      <c r="D105" s="131">
        <f t="shared" si="20"/>
        <v>0</v>
      </c>
      <c r="E105" s="124">
        <f>VLOOKUP(B97,別紙1!$A$5:$AS$267,19,FALSE)</f>
        <v>50</v>
      </c>
      <c r="F105" s="132">
        <f>内訳書!$D$7</f>
        <v>0</v>
      </c>
      <c r="G105" s="131">
        <f t="shared" si="21"/>
        <v>0</v>
      </c>
      <c r="H105" s="116"/>
      <c r="I105" s="137">
        <f t="shared" si="22"/>
        <v>0</v>
      </c>
    </row>
    <row r="106" spans="1:9" s="62" customFormat="1" ht="18" customHeight="1" x14ac:dyDescent="0.4">
      <c r="A106" s="63">
        <v>6</v>
      </c>
      <c r="B106" s="121">
        <f>B101</f>
        <v>17</v>
      </c>
      <c r="C106" s="131">
        <f t="shared" si="23"/>
        <v>0</v>
      </c>
      <c r="D106" s="131">
        <f t="shared" si="20"/>
        <v>0</v>
      </c>
      <c r="E106" s="124">
        <f>VLOOKUP(B97,別紙1!$A$5:$AS$267,22,FALSE)</f>
        <v>53</v>
      </c>
      <c r="F106" s="132">
        <f>内訳書!$D$7</f>
        <v>0</v>
      </c>
      <c r="G106" s="131">
        <f t="shared" si="21"/>
        <v>0</v>
      </c>
      <c r="H106" s="116"/>
      <c r="I106" s="137">
        <f t="shared" si="22"/>
        <v>0</v>
      </c>
    </row>
    <row r="107" spans="1:9" s="62" customFormat="1" ht="18" customHeight="1" x14ac:dyDescent="0.4">
      <c r="A107" s="63">
        <v>7</v>
      </c>
      <c r="B107" s="121">
        <f>B101</f>
        <v>17</v>
      </c>
      <c r="C107" s="131">
        <f t="shared" si="23"/>
        <v>0</v>
      </c>
      <c r="D107" s="131">
        <f t="shared" si="20"/>
        <v>0</v>
      </c>
      <c r="E107" s="124">
        <f>VLOOKUP(B97,別紙1!$A$5:$AS$267,26,FALSE)</f>
        <v>50</v>
      </c>
      <c r="F107" s="133">
        <f>内訳書!$E$7</f>
        <v>0</v>
      </c>
      <c r="G107" s="131">
        <f t="shared" si="21"/>
        <v>0</v>
      </c>
      <c r="H107" s="116"/>
      <c r="I107" s="137">
        <f t="shared" si="22"/>
        <v>0</v>
      </c>
    </row>
    <row r="108" spans="1:9" s="62" customFormat="1" ht="18" customHeight="1" x14ac:dyDescent="0.4">
      <c r="A108" s="63">
        <v>8</v>
      </c>
      <c r="B108" s="121">
        <f>B101</f>
        <v>17</v>
      </c>
      <c r="C108" s="131">
        <f t="shared" si="23"/>
        <v>0</v>
      </c>
      <c r="D108" s="131">
        <f t="shared" si="20"/>
        <v>0</v>
      </c>
      <c r="E108" s="124">
        <f>VLOOKUP(B97,別紙1!$A$5:$AS$267,29,FALSE)</f>
        <v>51</v>
      </c>
      <c r="F108" s="133">
        <f>内訳書!$E$7</f>
        <v>0</v>
      </c>
      <c r="G108" s="131">
        <f t="shared" si="21"/>
        <v>0</v>
      </c>
      <c r="H108" s="116"/>
      <c r="I108" s="137">
        <f t="shared" si="22"/>
        <v>0</v>
      </c>
    </row>
    <row r="109" spans="1:9" s="62" customFormat="1" ht="18" customHeight="1" x14ac:dyDescent="0.4">
      <c r="A109" s="63">
        <v>9</v>
      </c>
      <c r="B109" s="121">
        <f>B101</f>
        <v>17</v>
      </c>
      <c r="C109" s="131">
        <f t="shared" si="23"/>
        <v>0</v>
      </c>
      <c r="D109" s="131">
        <f t="shared" si="20"/>
        <v>0</v>
      </c>
      <c r="E109" s="124">
        <f>VLOOKUP(B97,別紙1!$A$5:$AS$267,32,FALSE)</f>
        <v>51</v>
      </c>
      <c r="F109" s="133">
        <f>内訳書!$E$7</f>
        <v>0</v>
      </c>
      <c r="G109" s="131">
        <f t="shared" si="21"/>
        <v>0</v>
      </c>
      <c r="H109" s="116"/>
      <c r="I109" s="137">
        <f t="shared" si="22"/>
        <v>0</v>
      </c>
    </row>
    <row r="110" spans="1:9" s="62" customFormat="1" ht="18" customHeight="1" x14ac:dyDescent="0.4">
      <c r="A110" s="63">
        <v>10</v>
      </c>
      <c r="B110" s="121">
        <f>B101</f>
        <v>17</v>
      </c>
      <c r="C110" s="131">
        <f t="shared" si="23"/>
        <v>0</v>
      </c>
      <c r="D110" s="131">
        <f t="shared" si="20"/>
        <v>0</v>
      </c>
      <c r="E110" s="124">
        <f>VLOOKUP(B97,別紙1!$A$5:$AS$267,34,FALSE)</f>
        <v>50</v>
      </c>
      <c r="F110" s="132">
        <f>内訳書!$D$7</f>
        <v>0</v>
      </c>
      <c r="G110" s="131">
        <f t="shared" si="21"/>
        <v>0</v>
      </c>
      <c r="H110" s="116"/>
      <c r="I110" s="137">
        <f t="shared" si="22"/>
        <v>0</v>
      </c>
    </row>
    <row r="111" spans="1:9" s="62" customFormat="1" ht="18" customHeight="1" x14ac:dyDescent="0.4">
      <c r="A111" s="63">
        <v>11</v>
      </c>
      <c r="B111" s="121">
        <f>B101</f>
        <v>17</v>
      </c>
      <c r="C111" s="131">
        <f t="shared" si="23"/>
        <v>0</v>
      </c>
      <c r="D111" s="131">
        <f t="shared" si="20"/>
        <v>0</v>
      </c>
      <c r="E111" s="124">
        <f>VLOOKUP(B97,別紙1!$A$5:$AS$267,37,FALSE)</f>
        <v>53</v>
      </c>
      <c r="F111" s="132">
        <f>内訳書!$D$7</f>
        <v>0</v>
      </c>
      <c r="G111" s="131">
        <f t="shared" si="21"/>
        <v>0</v>
      </c>
      <c r="H111" s="116"/>
      <c r="I111" s="137">
        <f t="shared" si="22"/>
        <v>0</v>
      </c>
    </row>
    <row r="112" spans="1:9" s="62" customFormat="1" ht="18" customHeight="1" thickBot="1" x14ac:dyDescent="0.45">
      <c r="A112" s="63">
        <v>12</v>
      </c>
      <c r="B112" s="121">
        <f>B101</f>
        <v>17</v>
      </c>
      <c r="C112" s="131">
        <f>C111</f>
        <v>0</v>
      </c>
      <c r="D112" s="131">
        <f t="shared" si="20"/>
        <v>0</v>
      </c>
      <c r="E112" s="124">
        <f>VLOOKUP(B97,別紙1!$A$5:$AS$267,40,FALSE)</f>
        <v>51</v>
      </c>
      <c r="F112" s="132">
        <f>内訳書!$D$7</f>
        <v>0</v>
      </c>
      <c r="G112" s="131">
        <f t="shared" si="21"/>
        <v>0</v>
      </c>
      <c r="H112" s="116"/>
      <c r="I112" s="137">
        <f t="shared" si="22"/>
        <v>0</v>
      </c>
    </row>
    <row r="113" spans="1:9" s="62" customFormat="1" ht="18" customHeight="1" thickBot="1" x14ac:dyDescent="0.45">
      <c r="A113" s="66" t="s">
        <v>9</v>
      </c>
      <c r="B113" s="120"/>
      <c r="C113" s="120"/>
      <c r="D113" s="120"/>
      <c r="E113" s="124">
        <f>SUM(E101:E112)</f>
        <v>615</v>
      </c>
      <c r="F113" s="129"/>
      <c r="G113" s="120"/>
      <c r="H113" s="136">
        <f>SUM(H101:H112)</f>
        <v>0</v>
      </c>
      <c r="I113" s="138">
        <f>IF(SUM(I101:I112)="","",SUM(I101:I112))</f>
        <v>0</v>
      </c>
    </row>
    <row r="114" spans="1:9" ht="78" customHeight="1" x14ac:dyDescent="0.4">
      <c r="A114" s="397" t="s">
        <v>347</v>
      </c>
      <c r="B114" s="398"/>
      <c r="C114" s="398"/>
      <c r="D114" s="398"/>
      <c r="E114" s="398"/>
      <c r="F114" s="398"/>
      <c r="G114" s="398"/>
      <c r="H114" s="398"/>
      <c r="I114" s="399"/>
    </row>
    <row r="115" spans="1:9" ht="78" customHeight="1" x14ac:dyDescent="0.4">
      <c r="A115" s="394" t="s">
        <v>22</v>
      </c>
      <c r="B115" s="395"/>
      <c r="C115" s="395"/>
      <c r="D115" s="395"/>
      <c r="E115" s="395"/>
      <c r="F115" s="395"/>
      <c r="G115" s="395"/>
      <c r="H115" s="395"/>
      <c r="I115" s="396"/>
    </row>
    <row r="116" spans="1:9" x14ac:dyDescent="0.4">
      <c r="A116" s="161" t="s">
        <v>12</v>
      </c>
      <c r="B116" s="52">
        <f>B97+1</f>
        <v>7</v>
      </c>
      <c r="C116" s="161" t="s">
        <v>13</v>
      </c>
      <c r="D116" s="53" t="str">
        <f>VLOOKUP(B116,別紙1!$A$5:$AS$267,3,FALSE)</f>
        <v>清里浄水場</v>
      </c>
      <c r="F116" s="161"/>
      <c r="G116" s="161"/>
      <c r="H116" s="161"/>
      <c r="I116" s="54" t="str">
        <f>VLOOKUP(B116,別紙1!$A$5:$AS$267,5,FALSE)</f>
        <v>東京低圧電力</v>
      </c>
    </row>
    <row r="117" spans="1:9" s="161" customFormat="1" ht="20.25" customHeight="1" x14ac:dyDescent="0.4">
      <c r="A117" s="391" t="s">
        <v>14</v>
      </c>
      <c r="B117" s="401" t="s">
        <v>3</v>
      </c>
      <c r="C117" s="402"/>
      <c r="D117" s="403"/>
      <c r="E117" s="401" t="s">
        <v>4</v>
      </c>
      <c r="F117" s="402"/>
      <c r="G117" s="403"/>
      <c r="H117" s="391" t="s">
        <v>44</v>
      </c>
      <c r="I117" s="391" t="s">
        <v>45</v>
      </c>
    </row>
    <row r="118" spans="1:9" s="161" customFormat="1" ht="40.5" x14ac:dyDescent="0.4">
      <c r="A118" s="400"/>
      <c r="B118" s="298" t="s">
        <v>2</v>
      </c>
      <c r="C118" s="298" t="s">
        <v>15</v>
      </c>
      <c r="D118" s="299" t="s">
        <v>82</v>
      </c>
      <c r="E118" s="300" t="s">
        <v>16</v>
      </c>
      <c r="F118" s="58" t="s">
        <v>17</v>
      </c>
      <c r="G118" s="299" t="s">
        <v>18</v>
      </c>
      <c r="H118" s="400"/>
      <c r="I118" s="400"/>
    </row>
    <row r="119" spans="1:9" s="59" customFormat="1" ht="22.5" x14ac:dyDescent="0.4">
      <c r="A119" s="392"/>
      <c r="B119" s="60" t="s">
        <v>5</v>
      </c>
      <c r="C119" s="60" t="s">
        <v>19</v>
      </c>
      <c r="D119" s="60" t="s">
        <v>8</v>
      </c>
      <c r="E119" s="61" t="s">
        <v>20</v>
      </c>
      <c r="F119" s="60" t="s">
        <v>21</v>
      </c>
      <c r="G119" s="60" t="s">
        <v>8</v>
      </c>
      <c r="H119" s="60" t="s">
        <v>43</v>
      </c>
      <c r="I119" s="60" t="s">
        <v>8</v>
      </c>
    </row>
    <row r="120" spans="1:9" s="62" customFormat="1" ht="18" customHeight="1" x14ac:dyDescent="0.4">
      <c r="A120" s="63">
        <v>1</v>
      </c>
      <c r="B120" s="121">
        <f>VLOOKUP(B116,別紙1!$A$5:$AS$267,6,FALSE)</f>
        <v>38</v>
      </c>
      <c r="C120" s="131">
        <f>内訳書!$C$7</f>
        <v>0</v>
      </c>
      <c r="D120" s="131">
        <f>IF(E120=0,ROUNDDOWN(B120*C120/2,2),ROUNDDOWN(B120*C120,2))</f>
        <v>0</v>
      </c>
      <c r="E120" s="124">
        <f>VLOOKUP(B116,別紙1!$A$5:$AS$267,7,FALSE)</f>
        <v>1831</v>
      </c>
      <c r="F120" s="132">
        <f>内訳書!$D$7</f>
        <v>0</v>
      </c>
      <c r="G120" s="131">
        <f>ROUNDDOWN(E120*F120,2)</f>
        <v>0</v>
      </c>
      <c r="H120" s="116"/>
      <c r="I120" s="137">
        <f>ROUNDDOWN(D120+G120+H120,0)</f>
        <v>0</v>
      </c>
    </row>
    <row r="121" spans="1:9" s="62" customFormat="1" ht="18" customHeight="1" x14ac:dyDescent="0.4">
      <c r="A121" s="63">
        <v>2</v>
      </c>
      <c r="B121" s="121">
        <f>B120</f>
        <v>38</v>
      </c>
      <c r="C121" s="131">
        <f>C120</f>
        <v>0</v>
      </c>
      <c r="D121" s="131">
        <f t="shared" ref="D121:D131" si="24">IF(E121=0,ROUNDDOWN(B121*C121/2,2),ROUNDDOWN(B121*C121,2))</f>
        <v>0</v>
      </c>
      <c r="E121" s="124">
        <f>VLOOKUP(B116,別紙1!$A$5:$AS$267,10,FALSE)</f>
        <v>1757</v>
      </c>
      <c r="F121" s="132">
        <f>内訳書!$D$7</f>
        <v>0</v>
      </c>
      <c r="G121" s="131">
        <f t="shared" ref="G121:G131" si="25">ROUNDDOWN(E121*F121,2)</f>
        <v>0</v>
      </c>
      <c r="H121" s="116"/>
      <c r="I121" s="137">
        <f t="shared" ref="I121:I131" si="26">ROUNDDOWN(D121+G121+H121,0)</f>
        <v>0</v>
      </c>
    </row>
    <row r="122" spans="1:9" s="62" customFormat="1" ht="18" customHeight="1" x14ac:dyDescent="0.4">
      <c r="A122" s="63">
        <v>3</v>
      </c>
      <c r="B122" s="121">
        <f>B120</f>
        <v>38</v>
      </c>
      <c r="C122" s="131">
        <f t="shared" ref="C122:C130" si="27">C121</f>
        <v>0</v>
      </c>
      <c r="D122" s="131">
        <f t="shared" si="24"/>
        <v>0</v>
      </c>
      <c r="E122" s="124">
        <f>VLOOKUP(B116,別紙1!$A$5:$AS$267,13,FALSE)</f>
        <v>1792</v>
      </c>
      <c r="F122" s="132">
        <f>内訳書!$D$7</f>
        <v>0</v>
      </c>
      <c r="G122" s="131">
        <f t="shared" si="25"/>
        <v>0</v>
      </c>
      <c r="H122" s="116"/>
      <c r="I122" s="137">
        <f t="shared" si="26"/>
        <v>0</v>
      </c>
    </row>
    <row r="123" spans="1:9" s="62" customFormat="1" ht="18" customHeight="1" x14ac:dyDescent="0.4">
      <c r="A123" s="63">
        <v>4</v>
      </c>
      <c r="B123" s="121">
        <f>B120</f>
        <v>38</v>
      </c>
      <c r="C123" s="131">
        <f t="shared" si="27"/>
        <v>0</v>
      </c>
      <c r="D123" s="131">
        <f t="shared" si="24"/>
        <v>0</v>
      </c>
      <c r="E123" s="124">
        <f>VLOOKUP(B116,別紙1!$A$5:$AS$267,16,FALSE)</f>
        <v>2018</v>
      </c>
      <c r="F123" s="132">
        <f>内訳書!$D$7</f>
        <v>0</v>
      </c>
      <c r="G123" s="131">
        <f t="shared" si="25"/>
        <v>0</v>
      </c>
      <c r="H123" s="116"/>
      <c r="I123" s="137">
        <f t="shared" si="26"/>
        <v>0</v>
      </c>
    </row>
    <row r="124" spans="1:9" s="62" customFormat="1" ht="18" customHeight="1" x14ac:dyDescent="0.4">
      <c r="A124" s="63">
        <v>5</v>
      </c>
      <c r="B124" s="121">
        <f>B120</f>
        <v>38</v>
      </c>
      <c r="C124" s="131">
        <f t="shared" si="27"/>
        <v>0</v>
      </c>
      <c r="D124" s="131">
        <f t="shared" si="24"/>
        <v>0</v>
      </c>
      <c r="E124" s="124">
        <f>VLOOKUP(B116,別紙1!$A$5:$AS$267,19,FALSE)</f>
        <v>1935</v>
      </c>
      <c r="F124" s="132">
        <f>内訳書!$D$7</f>
        <v>0</v>
      </c>
      <c r="G124" s="131">
        <f t="shared" si="25"/>
        <v>0</v>
      </c>
      <c r="H124" s="116"/>
      <c r="I124" s="137">
        <f t="shared" si="26"/>
        <v>0</v>
      </c>
    </row>
    <row r="125" spans="1:9" s="62" customFormat="1" ht="18" customHeight="1" x14ac:dyDescent="0.4">
      <c r="A125" s="63">
        <v>6</v>
      </c>
      <c r="B125" s="121">
        <f>B120</f>
        <v>38</v>
      </c>
      <c r="C125" s="131">
        <f t="shared" si="27"/>
        <v>0</v>
      </c>
      <c r="D125" s="131">
        <f t="shared" si="24"/>
        <v>0</v>
      </c>
      <c r="E125" s="124">
        <f>VLOOKUP(B116,別紙1!$A$5:$AS$267,22,FALSE)</f>
        <v>2109</v>
      </c>
      <c r="F125" s="132">
        <f>内訳書!$D$7</f>
        <v>0</v>
      </c>
      <c r="G125" s="131">
        <f t="shared" si="25"/>
        <v>0</v>
      </c>
      <c r="H125" s="116"/>
      <c r="I125" s="137">
        <f t="shared" si="26"/>
        <v>0</v>
      </c>
    </row>
    <row r="126" spans="1:9" s="62" customFormat="1" ht="18" customHeight="1" x14ac:dyDescent="0.4">
      <c r="A126" s="63">
        <v>7</v>
      </c>
      <c r="B126" s="121">
        <f>B120</f>
        <v>38</v>
      </c>
      <c r="C126" s="131">
        <f t="shared" si="27"/>
        <v>0</v>
      </c>
      <c r="D126" s="131">
        <f t="shared" si="24"/>
        <v>0</v>
      </c>
      <c r="E126" s="124">
        <f>VLOOKUP(B116,別紙1!$A$5:$AS$267,26,FALSE)</f>
        <v>2084</v>
      </c>
      <c r="F126" s="133">
        <f>内訳書!$E$7</f>
        <v>0</v>
      </c>
      <c r="G126" s="131">
        <f t="shared" si="25"/>
        <v>0</v>
      </c>
      <c r="H126" s="116"/>
      <c r="I126" s="137">
        <f t="shared" si="26"/>
        <v>0</v>
      </c>
    </row>
    <row r="127" spans="1:9" s="62" customFormat="1" ht="18" customHeight="1" x14ac:dyDescent="0.4">
      <c r="A127" s="63">
        <v>8</v>
      </c>
      <c r="B127" s="121">
        <f>B120</f>
        <v>38</v>
      </c>
      <c r="C127" s="131">
        <f t="shared" si="27"/>
        <v>0</v>
      </c>
      <c r="D127" s="131">
        <f t="shared" si="24"/>
        <v>0</v>
      </c>
      <c r="E127" s="124">
        <f>VLOOKUP(B116,別紙1!$A$5:$AS$267,29,FALSE)</f>
        <v>2088</v>
      </c>
      <c r="F127" s="133">
        <f>内訳書!$E$7</f>
        <v>0</v>
      </c>
      <c r="G127" s="131">
        <f t="shared" si="25"/>
        <v>0</v>
      </c>
      <c r="H127" s="116"/>
      <c r="I127" s="137">
        <f t="shared" si="26"/>
        <v>0</v>
      </c>
    </row>
    <row r="128" spans="1:9" s="62" customFormat="1" ht="18" customHeight="1" x14ac:dyDescent="0.4">
      <c r="A128" s="63">
        <v>9</v>
      </c>
      <c r="B128" s="121">
        <f>B120</f>
        <v>38</v>
      </c>
      <c r="C128" s="131">
        <f t="shared" si="27"/>
        <v>0</v>
      </c>
      <c r="D128" s="131">
        <f t="shared" si="24"/>
        <v>0</v>
      </c>
      <c r="E128" s="124">
        <f>VLOOKUP(B116,別紙1!$A$5:$AS$267,32,FALSE)</f>
        <v>2162</v>
      </c>
      <c r="F128" s="133">
        <f>内訳書!$E$7</f>
        <v>0</v>
      </c>
      <c r="G128" s="131">
        <f t="shared" si="25"/>
        <v>0</v>
      </c>
      <c r="H128" s="116"/>
      <c r="I128" s="137">
        <f t="shared" si="26"/>
        <v>0</v>
      </c>
    </row>
    <row r="129" spans="1:9" s="62" customFormat="1" ht="18" customHeight="1" x14ac:dyDescent="0.4">
      <c r="A129" s="63">
        <v>10</v>
      </c>
      <c r="B129" s="121">
        <f>B120</f>
        <v>38</v>
      </c>
      <c r="C129" s="131">
        <f t="shared" si="27"/>
        <v>0</v>
      </c>
      <c r="D129" s="131">
        <f t="shared" si="24"/>
        <v>0</v>
      </c>
      <c r="E129" s="124">
        <f>VLOOKUP(B116,別紙1!$A$5:$AS$267,34,FALSE)</f>
        <v>2030</v>
      </c>
      <c r="F129" s="132">
        <f>内訳書!$D$7</f>
        <v>0</v>
      </c>
      <c r="G129" s="131">
        <f t="shared" si="25"/>
        <v>0</v>
      </c>
      <c r="H129" s="116"/>
      <c r="I129" s="137">
        <f t="shared" si="26"/>
        <v>0</v>
      </c>
    </row>
    <row r="130" spans="1:9" s="62" customFormat="1" ht="18" customHeight="1" x14ac:dyDescent="0.4">
      <c r="A130" s="63">
        <v>11</v>
      </c>
      <c r="B130" s="121">
        <f>B120</f>
        <v>38</v>
      </c>
      <c r="C130" s="131">
        <f t="shared" si="27"/>
        <v>0</v>
      </c>
      <c r="D130" s="131">
        <f t="shared" si="24"/>
        <v>0</v>
      </c>
      <c r="E130" s="124">
        <f>VLOOKUP(B116,別紙1!$A$5:$AS$267,37,FALSE)</f>
        <v>1864</v>
      </c>
      <c r="F130" s="132">
        <f>内訳書!$D$7</f>
        <v>0</v>
      </c>
      <c r="G130" s="131">
        <f t="shared" si="25"/>
        <v>0</v>
      </c>
      <c r="H130" s="116"/>
      <c r="I130" s="137">
        <f t="shared" si="26"/>
        <v>0</v>
      </c>
    </row>
    <row r="131" spans="1:9" s="62" customFormat="1" ht="18" customHeight="1" thickBot="1" x14ac:dyDescent="0.45">
      <c r="A131" s="63">
        <v>12</v>
      </c>
      <c r="B131" s="121">
        <f>B120</f>
        <v>38</v>
      </c>
      <c r="C131" s="131">
        <f>C130</f>
        <v>0</v>
      </c>
      <c r="D131" s="131">
        <f t="shared" si="24"/>
        <v>0</v>
      </c>
      <c r="E131" s="124">
        <f>VLOOKUP(B116,別紙1!$A$5:$AS$267,40,FALSE)</f>
        <v>1844</v>
      </c>
      <c r="F131" s="132">
        <f>内訳書!$D$7</f>
        <v>0</v>
      </c>
      <c r="G131" s="131">
        <f t="shared" si="25"/>
        <v>0</v>
      </c>
      <c r="H131" s="116"/>
      <c r="I131" s="137">
        <f t="shared" si="26"/>
        <v>0</v>
      </c>
    </row>
    <row r="132" spans="1:9" s="62" customFormat="1" ht="18" customHeight="1" thickBot="1" x14ac:dyDescent="0.45">
      <c r="A132" s="66" t="s">
        <v>9</v>
      </c>
      <c r="B132" s="120"/>
      <c r="C132" s="120"/>
      <c r="D132" s="120"/>
      <c r="E132" s="124">
        <f>SUM(E120:E131)</f>
        <v>23514</v>
      </c>
      <c r="F132" s="129"/>
      <c r="G132" s="120"/>
      <c r="H132" s="136">
        <f>SUM(H120:H131)</f>
        <v>0</v>
      </c>
      <c r="I132" s="138">
        <f>IF(SUM(I120:I131)="","",SUM(I120:I131))</f>
        <v>0</v>
      </c>
    </row>
    <row r="133" spans="1:9" ht="78" customHeight="1" x14ac:dyDescent="0.4">
      <c r="A133" s="397" t="s">
        <v>347</v>
      </c>
      <c r="B133" s="398"/>
      <c r="C133" s="398"/>
      <c r="D133" s="398"/>
      <c r="E133" s="398"/>
      <c r="F133" s="398"/>
      <c r="G133" s="398"/>
      <c r="H133" s="398"/>
      <c r="I133" s="399"/>
    </row>
    <row r="134" spans="1:9" ht="78" customHeight="1" x14ac:dyDescent="0.4">
      <c r="A134" s="394" t="s">
        <v>22</v>
      </c>
      <c r="B134" s="395"/>
      <c r="C134" s="395"/>
      <c r="D134" s="395"/>
      <c r="E134" s="395"/>
      <c r="F134" s="395"/>
      <c r="G134" s="395"/>
      <c r="H134" s="395"/>
      <c r="I134" s="396"/>
    </row>
    <row r="135" spans="1:9" x14ac:dyDescent="0.4">
      <c r="A135" s="161" t="s">
        <v>12</v>
      </c>
      <c r="B135" s="52">
        <f>B116+1</f>
        <v>8</v>
      </c>
      <c r="C135" s="161" t="s">
        <v>13</v>
      </c>
      <c r="D135" s="53" t="str">
        <f>VLOOKUP(B135,別紙1!$A$5:$AS$267,3,FALSE)</f>
        <v>清里前原受水場</v>
      </c>
      <c r="F135" s="161"/>
      <c r="G135" s="161"/>
      <c r="H135" s="161"/>
      <c r="I135" s="54" t="str">
        <f>VLOOKUP(B135,別紙1!$A$5:$AS$267,5,FALSE)</f>
        <v>東京低圧電力</v>
      </c>
    </row>
    <row r="136" spans="1:9" s="161" customFormat="1" ht="20.25" customHeight="1" x14ac:dyDescent="0.4">
      <c r="A136" s="391" t="s">
        <v>14</v>
      </c>
      <c r="B136" s="401" t="s">
        <v>3</v>
      </c>
      <c r="C136" s="402"/>
      <c r="D136" s="403"/>
      <c r="E136" s="401" t="s">
        <v>4</v>
      </c>
      <c r="F136" s="402"/>
      <c r="G136" s="403"/>
      <c r="H136" s="391" t="s">
        <v>44</v>
      </c>
      <c r="I136" s="391" t="s">
        <v>45</v>
      </c>
    </row>
    <row r="137" spans="1:9" s="161" customFormat="1" ht="40.5" x14ac:dyDescent="0.4">
      <c r="A137" s="400"/>
      <c r="B137" s="298" t="s">
        <v>2</v>
      </c>
      <c r="C137" s="298" t="s">
        <v>15</v>
      </c>
      <c r="D137" s="299" t="s">
        <v>82</v>
      </c>
      <c r="E137" s="300" t="s">
        <v>16</v>
      </c>
      <c r="F137" s="58" t="s">
        <v>17</v>
      </c>
      <c r="G137" s="299" t="s">
        <v>18</v>
      </c>
      <c r="H137" s="400"/>
      <c r="I137" s="400"/>
    </row>
    <row r="138" spans="1:9" s="59" customFormat="1" ht="22.5" x14ac:dyDescent="0.4">
      <c r="A138" s="392"/>
      <c r="B138" s="60" t="s">
        <v>5</v>
      </c>
      <c r="C138" s="60" t="s">
        <v>19</v>
      </c>
      <c r="D138" s="60" t="s">
        <v>8</v>
      </c>
      <c r="E138" s="61" t="s">
        <v>20</v>
      </c>
      <c r="F138" s="60" t="s">
        <v>21</v>
      </c>
      <c r="G138" s="60" t="s">
        <v>8</v>
      </c>
      <c r="H138" s="60" t="s">
        <v>43</v>
      </c>
      <c r="I138" s="60" t="s">
        <v>8</v>
      </c>
    </row>
    <row r="139" spans="1:9" s="62" customFormat="1" ht="18" customHeight="1" x14ac:dyDescent="0.4">
      <c r="A139" s="63">
        <v>1</v>
      </c>
      <c r="B139" s="121">
        <f>VLOOKUP(B135,別紙1!$A$5:$AS$267,6,FALSE)</f>
        <v>4</v>
      </c>
      <c r="C139" s="131">
        <f>内訳書!$C$7</f>
        <v>0</v>
      </c>
      <c r="D139" s="131">
        <f>IF(E139=0,ROUNDDOWN(B139*C139/2,2),ROUNDDOWN(B139*C139,2))</f>
        <v>0</v>
      </c>
      <c r="E139" s="124">
        <f>VLOOKUP(B135,別紙1!$A$5:$AS$267,7,FALSE)</f>
        <v>463</v>
      </c>
      <c r="F139" s="132">
        <f>内訳書!$D$7</f>
        <v>0</v>
      </c>
      <c r="G139" s="131">
        <f>ROUNDDOWN(E139*F139,2)</f>
        <v>0</v>
      </c>
      <c r="H139" s="116"/>
      <c r="I139" s="137">
        <f>ROUNDDOWN(D139+G139+H139,0)</f>
        <v>0</v>
      </c>
    </row>
    <row r="140" spans="1:9" s="62" customFormat="1" ht="18" customHeight="1" x14ac:dyDescent="0.4">
      <c r="A140" s="63">
        <v>2</v>
      </c>
      <c r="B140" s="121">
        <f>B139</f>
        <v>4</v>
      </c>
      <c r="C140" s="131">
        <f>C139</f>
        <v>0</v>
      </c>
      <c r="D140" s="131">
        <f t="shared" ref="D140:D150" si="28">IF(E140=0,ROUNDDOWN(B140*C140/2,2),ROUNDDOWN(B140*C140,2))</f>
        <v>0</v>
      </c>
      <c r="E140" s="124">
        <f>VLOOKUP(B135,別紙1!$A$5:$AS$267,10,FALSE)</f>
        <v>472</v>
      </c>
      <c r="F140" s="132">
        <f>内訳書!$D$7</f>
        <v>0</v>
      </c>
      <c r="G140" s="131">
        <f t="shared" ref="G140:G150" si="29">ROUNDDOWN(E140*F140,2)</f>
        <v>0</v>
      </c>
      <c r="H140" s="116"/>
      <c r="I140" s="137">
        <f t="shared" ref="I140:I150" si="30">ROUNDDOWN(D140+G140+H140,0)</f>
        <v>0</v>
      </c>
    </row>
    <row r="141" spans="1:9" s="62" customFormat="1" ht="18" customHeight="1" x14ac:dyDescent="0.4">
      <c r="A141" s="63">
        <v>3</v>
      </c>
      <c r="B141" s="121">
        <f>B139</f>
        <v>4</v>
      </c>
      <c r="C141" s="131">
        <f t="shared" ref="C141:C149" si="31">C140</f>
        <v>0</v>
      </c>
      <c r="D141" s="131">
        <f t="shared" si="28"/>
        <v>0</v>
      </c>
      <c r="E141" s="124">
        <f>VLOOKUP(B135,別紙1!$A$5:$AS$267,13,FALSE)</f>
        <v>425</v>
      </c>
      <c r="F141" s="132">
        <f>内訳書!$D$7</f>
        <v>0</v>
      </c>
      <c r="G141" s="131">
        <f t="shared" si="29"/>
        <v>0</v>
      </c>
      <c r="H141" s="116"/>
      <c r="I141" s="137">
        <f t="shared" si="30"/>
        <v>0</v>
      </c>
    </row>
    <row r="142" spans="1:9" s="62" customFormat="1" ht="18" customHeight="1" x14ac:dyDescent="0.4">
      <c r="A142" s="63">
        <v>4</v>
      </c>
      <c r="B142" s="121">
        <f>B139</f>
        <v>4</v>
      </c>
      <c r="C142" s="131">
        <f t="shared" si="31"/>
        <v>0</v>
      </c>
      <c r="D142" s="131">
        <f t="shared" si="28"/>
        <v>0</v>
      </c>
      <c r="E142" s="124">
        <f>VLOOKUP(B135,別紙1!$A$5:$AS$267,16,FALSE)</f>
        <v>435</v>
      </c>
      <c r="F142" s="132">
        <f>内訳書!$D$7</f>
        <v>0</v>
      </c>
      <c r="G142" s="131">
        <f t="shared" si="29"/>
        <v>0</v>
      </c>
      <c r="H142" s="116"/>
      <c r="I142" s="137">
        <f t="shared" si="30"/>
        <v>0</v>
      </c>
    </row>
    <row r="143" spans="1:9" s="62" customFormat="1" ht="18" customHeight="1" x14ac:dyDescent="0.4">
      <c r="A143" s="63">
        <v>5</v>
      </c>
      <c r="B143" s="121">
        <f>B139</f>
        <v>4</v>
      </c>
      <c r="C143" s="131">
        <f t="shared" si="31"/>
        <v>0</v>
      </c>
      <c r="D143" s="131">
        <f t="shared" si="28"/>
        <v>0</v>
      </c>
      <c r="E143" s="124">
        <f>VLOOKUP(B135,別紙1!$A$5:$AS$267,19,FALSE)</f>
        <v>361</v>
      </c>
      <c r="F143" s="132">
        <f>内訳書!$D$7</f>
        <v>0</v>
      </c>
      <c r="G143" s="131">
        <f t="shared" si="29"/>
        <v>0</v>
      </c>
      <c r="H143" s="116"/>
      <c r="I143" s="137">
        <f t="shared" si="30"/>
        <v>0</v>
      </c>
    </row>
    <row r="144" spans="1:9" s="62" customFormat="1" ht="18" customHeight="1" x14ac:dyDescent="0.4">
      <c r="A144" s="63">
        <v>6</v>
      </c>
      <c r="B144" s="121">
        <f>B139</f>
        <v>4</v>
      </c>
      <c r="C144" s="131">
        <f t="shared" si="31"/>
        <v>0</v>
      </c>
      <c r="D144" s="131">
        <f t="shared" si="28"/>
        <v>0</v>
      </c>
      <c r="E144" s="124">
        <f>VLOOKUP(B135,別紙1!$A$5:$AS$267,22,FALSE)</f>
        <v>343</v>
      </c>
      <c r="F144" s="132">
        <f>内訳書!$D$7</f>
        <v>0</v>
      </c>
      <c r="G144" s="131">
        <f t="shared" si="29"/>
        <v>0</v>
      </c>
      <c r="H144" s="116"/>
      <c r="I144" s="137">
        <f t="shared" si="30"/>
        <v>0</v>
      </c>
    </row>
    <row r="145" spans="1:9" s="62" customFormat="1" ht="18" customHeight="1" x14ac:dyDescent="0.4">
      <c r="A145" s="63">
        <v>7</v>
      </c>
      <c r="B145" s="121">
        <f>B139</f>
        <v>4</v>
      </c>
      <c r="C145" s="131">
        <f t="shared" si="31"/>
        <v>0</v>
      </c>
      <c r="D145" s="131">
        <f t="shared" si="28"/>
        <v>0</v>
      </c>
      <c r="E145" s="124">
        <f>VLOOKUP(B135,別紙1!$A$5:$AS$267,26,FALSE)</f>
        <v>323</v>
      </c>
      <c r="F145" s="133">
        <f>内訳書!$E$7</f>
        <v>0</v>
      </c>
      <c r="G145" s="131">
        <f t="shared" si="29"/>
        <v>0</v>
      </c>
      <c r="H145" s="116"/>
      <c r="I145" s="137">
        <f t="shared" si="30"/>
        <v>0</v>
      </c>
    </row>
    <row r="146" spans="1:9" s="62" customFormat="1" ht="18" customHeight="1" x14ac:dyDescent="0.4">
      <c r="A146" s="63">
        <v>8</v>
      </c>
      <c r="B146" s="121">
        <f>B139</f>
        <v>4</v>
      </c>
      <c r="C146" s="131">
        <f t="shared" si="31"/>
        <v>0</v>
      </c>
      <c r="D146" s="131">
        <f t="shared" si="28"/>
        <v>0</v>
      </c>
      <c r="E146" s="124">
        <f>VLOOKUP(B135,別紙1!$A$5:$AS$267,29,FALSE)</f>
        <v>336</v>
      </c>
      <c r="F146" s="133">
        <f>内訳書!$E$7</f>
        <v>0</v>
      </c>
      <c r="G146" s="131">
        <f t="shared" si="29"/>
        <v>0</v>
      </c>
      <c r="H146" s="116"/>
      <c r="I146" s="137">
        <f t="shared" si="30"/>
        <v>0</v>
      </c>
    </row>
    <row r="147" spans="1:9" s="62" customFormat="1" ht="18" customHeight="1" x14ac:dyDescent="0.4">
      <c r="A147" s="63">
        <v>9</v>
      </c>
      <c r="B147" s="121">
        <f>B139</f>
        <v>4</v>
      </c>
      <c r="C147" s="131">
        <f t="shared" si="31"/>
        <v>0</v>
      </c>
      <c r="D147" s="131">
        <f t="shared" si="28"/>
        <v>0</v>
      </c>
      <c r="E147" s="124">
        <f>VLOOKUP(B135,別紙1!$A$5:$AS$267,32,FALSE)</f>
        <v>336</v>
      </c>
      <c r="F147" s="133">
        <f>内訳書!$E$7</f>
        <v>0</v>
      </c>
      <c r="G147" s="131">
        <f t="shared" si="29"/>
        <v>0</v>
      </c>
      <c r="H147" s="116"/>
      <c r="I147" s="137">
        <f t="shared" si="30"/>
        <v>0</v>
      </c>
    </row>
    <row r="148" spans="1:9" s="62" customFormat="1" ht="18" customHeight="1" x14ac:dyDescent="0.4">
      <c r="A148" s="63">
        <v>10</v>
      </c>
      <c r="B148" s="121">
        <f>B139</f>
        <v>4</v>
      </c>
      <c r="C148" s="131">
        <f t="shared" si="31"/>
        <v>0</v>
      </c>
      <c r="D148" s="131">
        <f t="shared" si="28"/>
        <v>0</v>
      </c>
      <c r="E148" s="124">
        <f>VLOOKUP(B135,別紙1!$A$5:$AS$267,34,FALSE)</f>
        <v>321</v>
      </c>
      <c r="F148" s="132">
        <f>内訳書!$D$7</f>
        <v>0</v>
      </c>
      <c r="G148" s="131">
        <f t="shared" si="29"/>
        <v>0</v>
      </c>
      <c r="H148" s="116"/>
      <c r="I148" s="137">
        <f t="shared" si="30"/>
        <v>0</v>
      </c>
    </row>
    <row r="149" spans="1:9" s="62" customFormat="1" ht="18" customHeight="1" x14ac:dyDescent="0.4">
      <c r="A149" s="63">
        <v>11</v>
      </c>
      <c r="B149" s="121">
        <f>B139</f>
        <v>4</v>
      </c>
      <c r="C149" s="131">
        <f t="shared" si="31"/>
        <v>0</v>
      </c>
      <c r="D149" s="131">
        <f t="shared" si="28"/>
        <v>0</v>
      </c>
      <c r="E149" s="124">
        <f>VLOOKUP(B135,別紙1!$A$5:$AS$267,37,FALSE)</f>
        <v>326</v>
      </c>
      <c r="F149" s="132">
        <f>内訳書!$D$7</f>
        <v>0</v>
      </c>
      <c r="G149" s="131">
        <f t="shared" si="29"/>
        <v>0</v>
      </c>
      <c r="H149" s="116"/>
      <c r="I149" s="137">
        <f t="shared" si="30"/>
        <v>0</v>
      </c>
    </row>
    <row r="150" spans="1:9" s="62" customFormat="1" ht="18" customHeight="1" thickBot="1" x14ac:dyDescent="0.45">
      <c r="A150" s="63">
        <v>12</v>
      </c>
      <c r="B150" s="121">
        <f>B139</f>
        <v>4</v>
      </c>
      <c r="C150" s="131">
        <f>C149</f>
        <v>0</v>
      </c>
      <c r="D150" s="131">
        <f t="shared" si="28"/>
        <v>0</v>
      </c>
      <c r="E150" s="124">
        <f>VLOOKUP(B135,別紙1!$A$5:$AS$267,40,FALSE)</f>
        <v>368</v>
      </c>
      <c r="F150" s="132">
        <f>内訳書!$D$7</f>
        <v>0</v>
      </c>
      <c r="G150" s="131">
        <f t="shared" si="29"/>
        <v>0</v>
      </c>
      <c r="H150" s="116"/>
      <c r="I150" s="137">
        <f t="shared" si="30"/>
        <v>0</v>
      </c>
    </row>
    <row r="151" spans="1:9" s="62" customFormat="1" ht="18" customHeight="1" thickBot="1" x14ac:dyDescent="0.45">
      <c r="A151" s="66" t="s">
        <v>9</v>
      </c>
      <c r="B151" s="120"/>
      <c r="C151" s="120"/>
      <c r="D151" s="120"/>
      <c r="E151" s="124">
        <f>SUM(E139:E150)</f>
        <v>4509</v>
      </c>
      <c r="F151" s="129"/>
      <c r="G151" s="120"/>
      <c r="H151" s="136">
        <f>SUM(H139:H150)</f>
        <v>0</v>
      </c>
      <c r="I151" s="138">
        <f>IF(SUM(I139:I150)="","",SUM(I139:I150))</f>
        <v>0</v>
      </c>
    </row>
    <row r="152" spans="1:9" ht="68.25" customHeight="1" x14ac:dyDescent="0.4">
      <c r="A152" s="397" t="s">
        <v>347</v>
      </c>
      <c r="B152" s="398"/>
      <c r="C152" s="398"/>
      <c r="D152" s="398"/>
      <c r="E152" s="398"/>
      <c r="F152" s="398"/>
      <c r="G152" s="398"/>
      <c r="H152" s="398"/>
      <c r="I152" s="399"/>
    </row>
    <row r="153" spans="1:9" ht="78" customHeight="1" x14ac:dyDescent="0.4">
      <c r="A153" s="394" t="s">
        <v>22</v>
      </c>
      <c r="B153" s="395"/>
      <c r="C153" s="395"/>
      <c r="D153" s="395"/>
      <c r="E153" s="395"/>
      <c r="F153" s="395"/>
      <c r="G153" s="395"/>
      <c r="H153" s="395"/>
      <c r="I153" s="396"/>
    </row>
    <row r="154" spans="1:9" x14ac:dyDescent="0.4">
      <c r="A154" s="161" t="s">
        <v>12</v>
      </c>
      <c r="B154" s="52">
        <f>B135+1</f>
        <v>9</v>
      </c>
      <c r="C154" s="161" t="s">
        <v>13</v>
      </c>
      <c r="D154" s="53" t="str">
        <f>VLOOKUP(B154,別紙1!$A$5:$AS$267,3,FALSE)</f>
        <v>中之沢ポンプ場</v>
      </c>
      <c r="F154" s="161"/>
      <c r="G154" s="161"/>
      <c r="H154" s="161"/>
      <c r="I154" s="54" t="str">
        <f>VLOOKUP(B154,別紙1!$A$5:$AS$267,5,FALSE)</f>
        <v>東京低圧電力</v>
      </c>
    </row>
    <row r="155" spans="1:9" s="161" customFormat="1" ht="20.25" customHeight="1" x14ac:dyDescent="0.4">
      <c r="A155" s="391" t="s">
        <v>14</v>
      </c>
      <c r="B155" s="401" t="s">
        <v>3</v>
      </c>
      <c r="C155" s="402"/>
      <c r="D155" s="403"/>
      <c r="E155" s="401" t="s">
        <v>4</v>
      </c>
      <c r="F155" s="402"/>
      <c r="G155" s="403"/>
      <c r="H155" s="391" t="s">
        <v>44</v>
      </c>
      <c r="I155" s="391" t="s">
        <v>45</v>
      </c>
    </row>
    <row r="156" spans="1:9" s="161" customFormat="1" ht="40.5" customHeight="1" x14ac:dyDescent="0.4">
      <c r="A156" s="400"/>
      <c r="B156" s="298" t="s">
        <v>2</v>
      </c>
      <c r="C156" s="298" t="s">
        <v>15</v>
      </c>
      <c r="D156" s="299" t="s">
        <v>82</v>
      </c>
      <c r="E156" s="300" t="s">
        <v>16</v>
      </c>
      <c r="F156" s="58" t="s">
        <v>17</v>
      </c>
      <c r="G156" s="299" t="s">
        <v>18</v>
      </c>
      <c r="H156" s="400"/>
      <c r="I156" s="400"/>
    </row>
    <row r="157" spans="1:9" s="59" customFormat="1" ht="22.5" x14ac:dyDescent="0.4">
      <c r="A157" s="392"/>
      <c r="B157" s="60" t="s">
        <v>5</v>
      </c>
      <c r="C157" s="60" t="s">
        <v>19</v>
      </c>
      <c r="D157" s="60" t="s">
        <v>8</v>
      </c>
      <c r="E157" s="61" t="s">
        <v>20</v>
      </c>
      <c r="F157" s="60" t="s">
        <v>21</v>
      </c>
      <c r="G157" s="60" t="s">
        <v>8</v>
      </c>
      <c r="H157" s="60" t="s">
        <v>43</v>
      </c>
      <c r="I157" s="60" t="s">
        <v>8</v>
      </c>
    </row>
    <row r="158" spans="1:9" s="62" customFormat="1" ht="18" customHeight="1" x14ac:dyDescent="0.4">
      <c r="A158" s="63">
        <v>1</v>
      </c>
      <c r="B158" s="121">
        <f>VLOOKUP(B154,別紙1!$A$5:$AS$267,6,FALSE)</f>
        <v>7</v>
      </c>
      <c r="C158" s="131">
        <f>内訳書!$C$7</f>
        <v>0</v>
      </c>
      <c r="D158" s="131">
        <f>IF(E158=0,ROUNDDOWN(B158*C158/2,2),ROUNDDOWN(B158*C158,2))</f>
        <v>0</v>
      </c>
      <c r="E158" s="124">
        <f>VLOOKUP(B154,別紙1!$A$5:$AS$267,7,FALSE)</f>
        <v>340</v>
      </c>
      <c r="F158" s="132">
        <f>内訳書!$D$7</f>
        <v>0</v>
      </c>
      <c r="G158" s="131">
        <f>ROUNDDOWN(E158*F158,2)</f>
        <v>0</v>
      </c>
      <c r="H158" s="116"/>
      <c r="I158" s="137">
        <f>ROUNDDOWN(D158+G158+H158,0)</f>
        <v>0</v>
      </c>
    </row>
    <row r="159" spans="1:9" s="62" customFormat="1" ht="18" customHeight="1" x14ac:dyDescent="0.4">
      <c r="A159" s="63">
        <v>2</v>
      </c>
      <c r="B159" s="121">
        <f>B158</f>
        <v>7</v>
      </c>
      <c r="C159" s="131">
        <f>C158</f>
        <v>0</v>
      </c>
      <c r="D159" s="131">
        <f t="shared" ref="D159:D169" si="32">IF(E159=0,ROUNDDOWN(B159*C159/2,2),ROUNDDOWN(B159*C159,2))</f>
        <v>0</v>
      </c>
      <c r="E159" s="124">
        <f>VLOOKUP(B154,別紙1!$A$5:$AS$267,10,FALSE)</f>
        <v>372</v>
      </c>
      <c r="F159" s="132">
        <f>内訳書!$D$7</f>
        <v>0</v>
      </c>
      <c r="G159" s="131">
        <f t="shared" ref="G159:G169" si="33">ROUNDDOWN(E159*F159,2)</f>
        <v>0</v>
      </c>
      <c r="H159" s="116"/>
      <c r="I159" s="137">
        <f t="shared" ref="I159:I169" si="34">ROUNDDOWN(D159+G159+H159,0)</f>
        <v>0</v>
      </c>
    </row>
    <row r="160" spans="1:9" s="62" customFormat="1" ht="18" customHeight="1" x14ac:dyDescent="0.4">
      <c r="A160" s="63">
        <v>3</v>
      </c>
      <c r="B160" s="121">
        <f>B158</f>
        <v>7</v>
      </c>
      <c r="C160" s="131">
        <f t="shared" ref="C160:C168" si="35">C159</f>
        <v>0</v>
      </c>
      <c r="D160" s="131">
        <f t="shared" si="32"/>
        <v>0</v>
      </c>
      <c r="E160" s="124">
        <f>VLOOKUP(B154,別紙1!$A$5:$AS$267,13,FALSE)</f>
        <v>281</v>
      </c>
      <c r="F160" s="132">
        <f>内訳書!$D$7</f>
        <v>0</v>
      </c>
      <c r="G160" s="131">
        <f t="shared" si="33"/>
        <v>0</v>
      </c>
      <c r="H160" s="116"/>
      <c r="I160" s="137">
        <f t="shared" si="34"/>
        <v>0</v>
      </c>
    </row>
    <row r="161" spans="1:9" s="62" customFormat="1" ht="18" customHeight="1" x14ac:dyDescent="0.4">
      <c r="A161" s="63">
        <v>4</v>
      </c>
      <c r="B161" s="121">
        <f>B158</f>
        <v>7</v>
      </c>
      <c r="C161" s="131">
        <f t="shared" si="35"/>
        <v>0</v>
      </c>
      <c r="D161" s="131">
        <f t="shared" si="32"/>
        <v>0</v>
      </c>
      <c r="E161" s="124">
        <f>VLOOKUP(B154,別紙1!$A$5:$AS$267,16,FALSE)</f>
        <v>296</v>
      </c>
      <c r="F161" s="132">
        <f>内訳書!$D$7</f>
        <v>0</v>
      </c>
      <c r="G161" s="131">
        <f t="shared" si="33"/>
        <v>0</v>
      </c>
      <c r="H161" s="116"/>
      <c r="I161" s="137">
        <f t="shared" si="34"/>
        <v>0</v>
      </c>
    </row>
    <row r="162" spans="1:9" s="62" customFormat="1" ht="18" customHeight="1" x14ac:dyDescent="0.4">
      <c r="A162" s="63">
        <v>5</v>
      </c>
      <c r="B162" s="121">
        <f>B158</f>
        <v>7</v>
      </c>
      <c r="C162" s="131">
        <f t="shared" si="35"/>
        <v>0</v>
      </c>
      <c r="D162" s="131">
        <f t="shared" si="32"/>
        <v>0</v>
      </c>
      <c r="E162" s="124">
        <f>VLOOKUP(B154,別紙1!$A$5:$AS$267,19,FALSE)</f>
        <v>310</v>
      </c>
      <c r="F162" s="132">
        <f>内訳書!$D$7</f>
        <v>0</v>
      </c>
      <c r="G162" s="131">
        <f t="shared" si="33"/>
        <v>0</v>
      </c>
      <c r="H162" s="116"/>
      <c r="I162" s="137">
        <f t="shared" si="34"/>
        <v>0</v>
      </c>
    </row>
    <row r="163" spans="1:9" s="62" customFormat="1" ht="18" customHeight="1" x14ac:dyDescent="0.4">
      <c r="A163" s="63">
        <v>6</v>
      </c>
      <c r="B163" s="121">
        <f>B158</f>
        <v>7</v>
      </c>
      <c r="C163" s="131">
        <f t="shared" si="35"/>
        <v>0</v>
      </c>
      <c r="D163" s="131">
        <f t="shared" si="32"/>
        <v>0</v>
      </c>
      <c r="E163" s="124">
        <f>VLOOKUP(B154,別紙1!$A$5:$AS$267,22,FALSE)</f>
        <v>288</v>
      </c>
      <c r="F163" s="132">
        <f>内訳書!$D$7</f>
        <v>0</v>
      </c>
      <c r="G163" s="131">
        <f t="shared" si="33"/>
        <v>0</v>
      </c>
      <c r="H163" s="116"/>
      <c r="I163" s="137">
        <f t="shared" si="34"/>
        <v>0</v>
      </c>
    </row>
    <row r="164" spans="1:9" s="62" customFormat="1" ht="18" customHeight="1" x14ac:dyDescent="0.4">
      <c r="A164" s="63">
        <v>7</v>
      </c>
      <c r="B164" s="121">
        <f>B158</f>
        <v>7</v>
      </c>
      <c r="C164" s="131">
        <f t="shared" si="35"/>
        <v>0</v>
      </c>
      <c r="D164" s="131">
        <f t="shared" si="32"/>
        <v>0</v>
      </c>
      <c r="E164" s="124">
        <f>VLOOKUP(B154,別紙1!$A$5:$AS$267,26,FALSE)</f>
        <v>290</v>
      </c>
      <c r="F164" s="133">
        <f>内訳書!$E$7</f>
        <v>0</v>
      </c>
      <c r="G164" s="131">
        <f t="shared" si="33"/>
        <v>0</v>
      </c>
      <c r="H164" s="116"/>
      <c r="I164" s="137">
        <f t="shared" si="34"/>
        <v>0</v>
      </c>
    </row>
    <row r="165" spans="1:9" s="62" customFormat="1" ht="18" customHeight="1" x14ac:dyDescent="0.4">
      <c r="A165" s="63">
        <v>8</v>
      </c>
      <c r="B165" s="121">
        <f>B158</f>
        <v>7</v>
      </c>
      <c r="C165" s="131">
        <f t="shared" si="35"/>
        <v>0</v>
      </c>
      <c r="D165" s="131">
        <f t="shared" si="32"/>
        <v>0</v>
      </c>
      <c r="E165" s="124">
        <f>VLOOKUP(B154,別紙1!$A$5:$AS$267,29,FALSE)</f>
        <v>297</v>
      </c>
      <c r="F165" s="133">
        <f>内訳書!$E$7</f>
        <v>0</v>
      </c>
      <c r="G165" s="131">
        <f t="shared" si="33"/>
        <v>0</v>
      </c>
      <c r="H165" s="116"/>
      <c r="I165" s="137">
        <f t="shared" si="34"/>
        <v>0</v>
      </c>
    </row>
    <row r="166" spans="1:9" s="62" customFormat="1" ht="18" customHeight="1" x14ac:dyDescent="0.4">
      <c r="A166" s="63">
        <v>9</v>
      </c>
      <c r="B166" s="121">
        <f>B158</f>
        <v>7</v>
      </c>
      <c r="C166" s="131">
        <f t="shared" si="35"/>
        <v>0</v>
      </c>
      <c r="D166" s="131">
        <f t="shared" si="32"/>
        <v>0</v>
      </c>
      <c r="E166" s="124">
        <f>VLOOKUP(B154,別紙1!$A$5:$AS$267,32,FALSE)</f>
        <v>306</v>
      </c>
      <c r="F166" s="133">
        <f>内訳書!$E$7</f>
        <v>0</v>
      </c>
      <c r="G166" s="131">
        <f t="shared" si="33"/>
        <v>0</v>
      </c>
      <c r="H166" s="116"/>
      <c r="I166" s="137">
        <f t="shared" si="34"/>
        <v>0</v>
      </c>
    </row>
    <row r="167" spans="1:9" s="62" customFormat="1" ht="18" customHeight="1" x14ac:dyDescent="0.4">
      <c r="A167" s="63">
        <v>10</v>
      </c>
      <c r="B167" s="121">
        <f>B158</f>
        <v>7</v>
      </c>
      <c r="C167" s="131">
        <f t="shared" si="35"/>
        <v>0</v>
      </c>
      <c r="D167" s="131">
        <f t="shared" si="32"/>
        <v>0</v>
      </c>
      <c r="E167" s="124">
        <f>VLOOKUP(B154,別紙1!$A$5:$AS$267,34,FALSE)</f>
        <v>319</v>
      </c>
      <c r="F167" s="132">
        <f>内訳書!$D$7</f>
        <v>0</v>
      </c>
      <c r="G167" s="131">
        <f t="shared" si="33"/>
        <v>0</v>
      </c>
      <c r="H167" s="116"/>
      <c r="I167" s="137">
        <f t="shared" si="34"/>
        <v>0</v>
      </c>
    </row>
    <row r="168" spans="1:9" s="62" customFormat="1" ht="18" customHeight="1" x14ac:dyDescent="0.4">
      <c r="A168" s="63">
        <v>11</v>
      </c>
      <c r="B168" s="121">
        <f>B158</f>
        <v>7</v>
      </c>
      <c r="C168" s="131">
        <f t="shared" si="35"/>
        <v>0</v>
      </c>
      <c r="D168" s="131">
        <f t="shared" si="32"/>
        <v>0</v>
      </c>
      <c r="E168" s="124">
        <f>VLOOKUP(B154,別紙1!$A$5:$AS$267,37,FALSE)</f>
        <v>305</v>
      </c>
      <c r="F168" s="132">
        <f>内訳書!$D$7</f>
        <v>0</v>
      </c>
      <c r="G168" s="131">
        <f t="shared" si="33"/>
        <v>0</v>
      </c>
      <c r="H168" s="116"/>
      <c r="I168" s="137">
        <f t="shared" si="34"/>
        <v>0</v>
      </c>
    </row>
    <row r="169" spans="1:9" s="62" customFormat="1" ht="18" customHeight="1" thickBot="1" x14ac:dyDescent="0.45">
      <c r="A169" s="63">
        <v>12</v>
      </c>
      <c r="B169" s="121">
        <f>B158</f>
        <v>7</v>
      </c>
      <c r="C169" s="131">
        <f>C168</f>
        <v>0</v>
      </c>
      <c r="D169" s="131">
        <f t="shared" si="32"/>
        <v>0</v>
      </c>
      <c r="E169" s="124">
        <f>VLOOKUP(B154,別紙1!$A$5:$AS$267,40,FALSE)</f>
        <v>291</v>
      </c>
      <c r="F169" s="132">
        <f>内訳書!$D$7</f>
        <v>0</v>
      </c>
      <c r="G169" s="131">
        <f t="shared" si="33"/>
        <v>0</v>
      </c>
      <c r="H169" s="116"/>
      <c r="I169" s="137">
        <f t="shared" si="34"/>
        <v>0</v>
      </c>
    </row>
    <row r="170" spans="1:9" s="62" customFormat="1" ht="18" customHeight="1" thickBot="1" x14ac:dyDescent="0.45">
      <c r="A170" s="66" t="s">
        <v>9</v>
      </c>
      <c r="B170" s="120"/>
      <c r="C170" s="120"/>
      <c r="D170" s="120"/>
      <c r="E170" s="124">
        <f>SUM(E158:E169)</f>
        <v>3695</v>
      </c>
      <c r="F170" s="129"/>
      <c r="G170" s="120"/>
      <c r="H170" s="136">
        <f>SUM(H158:H169)</f>
        <v>0</v>
      </c>
      <c r="I170" s="138">
        <f>IF(SUM(I158:I169)="","",SUM(I158:I169))</f>
        <v>0</v>
      </c>
    </row>
    <row r="171" spans="1:9" ht="78" customHeight="1" x14ac:dyDescent="0.4">
      <c r="A171" s="397" t="s">
        <v>347</v>
      </c>
      <c r="B171" s="398"/>
      <c r="C171" s="398"/>
      <c r="D171" s="398"/>
      <c r="E171" s="398"/>
      <c r="F171" s="398"/>
      <c r="G171" s="398"/>
      <c r="H171" s="398"/>
      <c r="I171" s="399"/>
    </row>
    <row r="172" spans="1:9" ht="78" customHeight="1" x14ac:dyDescent="0.4">
      <c r="A172" s="394" t="s">
        <v>22</v>
      </c>
      <c r="B172" s="395"/>
      <c r="C172" s="395"/>
      <c r="D172" s="395"/>
      <c r="E172" s="395"/>
      <c r="F172" s="395"/>
      <c r="G172" s="395"/>
      <c r="H172" s="395"/>
      <c r="I172" s="396"/>
    </row>
    <row r="173" spans="1:9" ht="13.5" customHeight="1" x14ac:dyDescent="0.4">
      <c r="A173" s="161" t="s">
        <v>12</v>
      </c>
      <c r="B173" s="52">
        <f>B154+1</f>
        <v>10</v>
      </c>
      <c r="C173" s="161" t="s">
        <v>13</v>
      </c>
      <c r="D173" s="53" t="str">
        <f>VLOOKUP(B173,別紙1!$A$5:$AS$267,3,FALSE)</f>
        <v>湯之沢浄水場</v>
      </c>
      <c r="F173" s="161"/>
      <c r="G173" s="161"/>
      <c r="H173" s="161"/>
      <c r="I173" s="54" t="str">
        <f>VLOOKUP(B173,別紙1!$A$5:$AS$267,5,FALSE)</f>
        <v>東京低圧電力</v>
      </c>
    </row>
    <row r="174" spans="1:9" s="161" customFormat="1" ht="20.25" customHeight="1" x14ac:dyDescent="0.4">
      <c r="A174" s="391" t="s">
        <v>14</v>
      </c>
      <c r="B174" s="401" t="s">
        <v>3</v>
      </c>
      <c r="C174" s="402"/>
      <c r="D174" s="403"/>
      <c r="E174" s="401" t="s">
        <v>4</v>
      </c>
      <c r="F174" s="402"/>
      <c r="G174" s="403"/>
      <c r="H174" s="391" t="s">
        <v>44</v>
      </c>
      <c r="I174" s="391" t="s">
        <v>45</v>
      </c>
    </row>
    <row r="175" spans="1:9" s="161" customFormat="1" ht="40.5" x14ac:dyDescent="0.4">
      <c r="A175" s="400"/>
      <c r="B175" s="298" t="s">
        <v>2</v>
      </c>
      <c r="C175" s="298" t="s">
        <v>15</v>
      </c>
      <c r="D175" s="299" t="s">
        <v>82</v>
      </c>
      <c r="E175" s="300" t="s">
        <v>16</v>
      </c>
      <c r="F175" s="58" t="s">
        <v>17</v>
      </c>
      <c r="G175" s="299" t="s">
        <v>18</v>
      </c>
      <c r="H175" s="400"/>
      <c r="I175" s="400"/>
    </row>
    <row r="176" spans="1:9" s="59" customFormat="1" ht="22.5" x14ac:dyDescent="0.4">
      <c r="A176" s="392"/>
      <c r="B176" s="60" t="s">
        <v>5</v>
      </c>
      <c r="C176" s="60" t="s">
        <v>19</v>
      </c>
      <c r="D176" s="60" t="s">
        <v>8</v>
      </c>
      <c r="E176" s="61" t="s">
        <v>20</v>
      </c>
      <c r="F176" s="60" t="s">
        <v>21</v>
      </c>
      <c r="G176" s="60" t="s">
        <v>8</v>
      </c>
      <c r="H176" s="60" t="s">
        <v>43</v>
      </c>
      <c r="I176" s="60" t="s">
        <v>8</v>
      </c>
    </row>
    <row r="177" spans="1:9" s="62" customFormat="1" ht="18" customHeight="1" x14ac:dyDescent="0.4">
      <c r="A177" s="63">
        <v>1</v>
      </c>
      <c r="B177" s="121">
        <f>VLOOKUP(B173,別紙1!$A$5:$AS$267,6,FALSE)</f>
        <v>6</v>
      </c>
      <c r="C177" s="131">
        <f>内訳書!$C$7</f>
        <v>0</v>
      </c>
      <c r="D177" s="131">
        <f>IF(E177=0,ROUNDDOWN(B177*C177/2,2),ROUNDDOWN(B177*C177,2))</f>
        <v>0</v>
      </c>
      <c r="E177" s="124">
        <f>VLOOKUP(B173,別紙1!$A$5:$AS$267,7,FALSE)</f>
        <v>24</v>
      </c>
      <c r="F177" s="132">
        <f>内訳書!$D$7</f>
        <v>0</v>
      </c>
      <c r="G177" s="131">
        <f>ROUNDDOWN(E177*F177,2)</f>
        <v>0</v>
      </c>
      <c r="H177" s="116"/>
      <c r="I177" s="137">
        <f>ROUNDDOWN(D177+G177+H177,0)</f>
        <v>0</v>
      </c>
    </row>
    <row r="178" spans="1:9" s="62" customFormat="1" ht="18" customHeight="1" x14ac:dyDescent="0.4">
      <c r="A178" s="63">
        <v>2</v>
      </c>
      <c r="B178" s="121">
        <f>B177</f>
        <v>6</v>
      </c>
      <c r="C178" s="131">
        <f>C177</f>
        <v>0</v>
      </c>
      <c r="D178" s="131">
        <f t="shared" ref="D178:D188" si="36">IF(E178=0,ROUNDDOWN(B178*C178/2,2),ROUNDDOWN(B178*C178,2))</f>
        <v>0</v>
      </c>
      <c r="E178" s="124">
        <f>VLOOKUP(B173,別紙1!$A$5:$AS$267,10,FALSE)</f>
        <v>15</v>
      </c>
      <c r="F178" s="132">
        <f>内訳書!$D$7</f>
        <v>0</v>
      </c>
      <c r="G178" s="131">
        <f t="shared" ref="G178:G188" si="37">ROUNDDOWN(E178*F178,2)</f>
        <v>0</v>
      </c>
      <c r="H178" s="116"/>
      <c r="I178" s="137">
        <f t="shared" ref="I178:I188" si="38">ROUNDDOWN(D178+G178+H178,0)</f>
        <v>0</v>
      </c>
    </row>
    <row r="179" spans="1:9" s="62" customFormat="1" ht="18" customHeight="1" x14ac:dyDescent="0.4">
      <c r="A179" s="63">
        <v>3</v>
      </c>
      <c r="B179" s="121">
        <f>B177</f>
        <v>6</v>
      </c>
      <c r="C179" s="131">
        <f t="shared" ref="C179:C187" si="39">C178</f>
        <v>0</v>
      </c>
      <c r="D179" s="131">
        <f t="shared" si="36"/>
        <v>0</v>
      </c>
      <c r="E179" s="124">
        <f>VLOOKUP(B173,別紙1!$A$5:$AS$267,13,FALSE)</f>
        <v>15</v>
      </c>
      <c r="F179" s="132">
        <f>内訳書!$D$7</f>
        <v>0</v>
      </c>
      <c r="G179" s="131">
        <f t="shared" si="37"/>
        <v>0</v>
      </c>
      <c r="H179" s="116"/>
      <c r="I179" s="137">
        <f t="shared" si="38"/>
        <v>0</v>
      </c>
    </row>
    <row r="180" spans="1:9" s="62" customFormat="1" ht="18" customHeight="1" x14ac:dyDescent="0.4">
      <c r="A180" s="63">
        <v>4</v>
      </c>
      <c r="B180" s="121">
        <f>B177</f>
        <v>6</v>
      </c>
      <c r="C180" s="131">
        <f t="shared" si="39"/>
        <v>0</v>
      </c>
      <c r="D180" s="131">
        <f t="shared" si="36"/>
        <v>0</v>
      </c>
      <c r="E180" s="124">
        <f>VLOOKUP(B173,別紙1!$A$5:$AS$267,16,FALSE)</f>
        <v>22</v>
      </c>
      <c r="F180" s="132">
        <f>内訳書!$D$7</f>
        <v>0</v>
      </c>
      <c r="G180" s="131">
        <f t="shared" si="37"/>
        <v>0</v>
      </c>
      <c r="H180" s="116"/>
      <c r="I180" s="137">
        <f t="shared" si="38"/>
        <v>0</v>
      </c>
    </row>
    <row r="181" spans="1:9" s="62" customFormat="1" ht="18" customHeight="1" x14ac:dyDescent="0.4">
      <c r="A181" s="63">
        <v>5</v>
      </c>
      <c r="B181" s="121">
        <f>B177</f>
        <v>6</v>
      </c>
      <c r="C181" s="131">
        <f t="shared" si="39"/>
        <v>0</v>
      </c>
      <c r="D181" s="131">
        <f t="shared" si="36"/>
        <v>0</v>
      </c>
      <c r="E181" s="124">
        <f>VLOOKUP(B173,別紙1!$A$5:$AS$267,19,FALSE)</f>
        <v>27</v>
      </c>
      <c r="F181" s="132">
        <f>内訳書!$D$7</f>
        <v>0</v>
      </c>
      <c r="G181" s="131">
        <f t="shared" si="37"/>
        <v>0</v>
      </c>
      <c r="H181" s="116"/>
      <c r="I181" s="137">
        <f t="shared" si="38"/>
        <v>0</v>
      </c>
    </row>
    <row r="182" spans="1:9" s="62" customFormat="1" ht="18" customHeight="1" x14ac:dyDescent="0.4">
      <c r="A182" s="63">
        <v>6</v>
      </c>
      <c r="B182" s="121">
        <f>B177</f>
        <v>6</v>
      </c>
      <c r="C182" s="131">
        <f t="shared" si="39"/>
        <v>0</v>
      </c>
      <c r="D182" s="131">
        <f t="shared" si="36"/>
        <v>0</v>
      </c>
      <c r="E182" s="124">
        <f>VLOOKUP(B173,別紙1!$A$5:$AS$267,22,FALSE)</f>
        <v>26</v>
      </c>
      <c r="F182" s="132">
        <f>内訳書!$D$7</f>
        <v>0</v>
      </c>
      <c r="G182" s="131">
        <f t="shared" si="37"/>
        <v>0</v>
      </c>
      <c r="H182" s="116"/>
      <c r="I182" s="137">
        <f t="shared" si="38"/>
        <v>0</v>
      </c>
    </row>
    <row r="183" spans="1:9" s="62" customFormat="1" ht="18" customHeight="1" x14ac:dyDescent="0.4">
      <c r="A183" s="63">
        <v>7</v>
      </c>
      <c r="B183" s="121">
        <f>B177</f>
        <v>6</v>
      </c>
      <c r="C183" s="131">
        <f t="shared" si="39"/>
        <v>0</v>
      </c>
      <c r="D183" s="131">
        <f t="shared" si="36"/>
        <v>0</v>
      </c>
      <c r="E183" s="124">
        <f>VLOOKUP(B173,別紙1!$A$5:$AS$267,26,FALSE)</f>
        <v>25</v>
      </c>
      <c r="F183" s="133">
        <f>内訳書!$E$7</f>
        <v>0</v>
      </c>
      <c r="G183" s="131">
        <f t="shared" si="37"/>
        <v>0</v>
      </c>
      <c r="H183" s="116"/>
      <c r="I183" s="137">
        <f t="shared" si="38"/>
        <v>0</v>
      </c>
    </row>
    <row r="184" spans="1:9" s="62" customFormat="1" ht="18" customHeight="1" x14ac:dyDescent="0.4">
      <c r="A184" s="63">
        <v>8</v>
      </c>
      <c r="B184" s="121">
        <f>B177</f>
        <v>6</v>
      </c>
      <c r="C184" s="131">
        <f t="shared" si="39"/>
        <v>0</v>
      </c>
      <c r="D184" s="131">
        <f t="shared" si="36"/>
        <v>0</v>
      </c>
      <c r="E184" s="124">
        <f>VLOOKUP(B173,別紙1!$A$5:$AS$267,29,FALSE)</f>
        <v>25</v>
      </c>
      <c r="F184" s="133">
        <f>内訳書!$E$7</f>
        <v>0</v>
      </c>
      <c r="G184" s="131">
        <f t="shared" si="37"/>
        <v>0</v>
      </c>
      <c r="H184" s="116"/>
      <c r="I184" s="137">
        <f t="shared" si="38"/>
        <v>0</v>
      </c>
    </row>
    <row r="185" spans="1:9" s="62" customFormat="1" ht="18" customHeight="1" x14ac:dyDescent="0.4">
      <c r="A185" s="63">
        <v>9</v>
      </c>
      <c r="B185" s="121">
        <f>B177</f>
        <v>6</v>
      </c>
      <c r="C185" s="131">
        <f t="shared" si="39"/>
        <v>0</v>
      </c>
      <c r="D185" s="131">
        <f t="shared" si="36"/>
        <v>0</v>
      </c>
      <c r="E185" s="124">
        <f>VLOOKUP(B173,別紙1!$A$5:$AS$267,32,FALSE)</f>
        <v>27</v>
      </c>
      <c r="F185" s="133">
        <f>内訳書!$E$7</f>
        <v>0</v>
      </c>
      <c r="G185" s="131">
        <f t="shared" si="37"/>
        <v>0</v>
      </c>
      <c r="H185" s="116"/>
      <c r="I185" s="137">
        <f t="shared" si="38"/>
        <v>0</v>
      </c>
    </row>
    <row r="186" spans="1:9" s="62" customFormat="1" ht="18" customHeight="1" x14ac:dyDescent="0.4">
      <c r="A186" s="63">
        <v>10</v>
      </c>
      <c r="B186" s="121">
        <f>B177</f>
        <v>6</v>
      </c>
      <c r="C186" s="131">
        <f t="shared" si="39"/>
        <v>0</v>
      </c>
      <c r="D186" s="131">
        <f t="shared" si="36"/>
        <v>0</v>
      </c>
      <c r="E186" s="124">
        <f>VLOOKUP(B173,別紙1!$A$5:$AS$267,34,FALSE)</f>
        <v>27</v>
      </c>
      <c r="F186" s="132">
        <f>内訳書!$D$7</f>
        <v>0</v>
      </c>
      <c r="G186" s="131">
        <f t="shared" si="37"/>
        <v>0</v>
      </c>
      <c r="H186" s="116"/>
      <c r="I186" s="137">
        <f t="shared" si="38"/>
        <v>0</v>
      </c>
    </row>
    <row r="187" spans="1:9" s="62" customFormat="1" ht="18" customHeight="1" x14ac:dyDescent="0.4">
      <c r="A187" s="63">
        <v>11</v>
      </c>
      <c r="B187" s="121">
        <f>B177</f>
        <v>6</v>
      </c>
      <c r="C187" s="131">
        <f t="shared" si="39"/>
        <v>0</v>
      </c>
      <c r="D187" s="131">
        <f t="shared" si="36"/>
        <v>0</v>
      </c>
      <c r="E187" s="124">
        <f>VLOOKUP(B173,別紙1!$A$5:$AS$267,37,FALSE)</f>
        <v>30</v>
      </c>
      <c r="F187" s="132">
        <f>内訳書!$D$7</f>
        <v>0</v>
      </c>
      <c r="G187" s="131">
        <f t="shared" si="37"/>
        <v>0</v>
      </c>
      <c r="H187" s="116"/>
      <c r="I187" s="137">
        <f t="shared" si="38"/>
        <v>0</v>
      </c>
    </row>
    <row r="188" spans="1:9" s="62" customFormat="1" ht="18" customHeight="1" thickBot="1" x14ac:dyDescent="0.45">
      <c r="A188" s="63">
        <v>12</v>
      </c>
      <c r="B188" s="121">
        <f>B177</f>
        <v>6</v>
      </c>
      <c r="C188" s="131">
        <f>C187</f>
        <v>0</v>
      </c>
      <c r="D188" s="131">
        <f t="shared" si="36"/>
        <v>0</v>
      </c>
      <c r="E188" s="124">
        <f>VLOOKUP(B173,別紙1!$A$5:$AS$267,40,FALSE)</f>
        <v>28</v>
      </c>
      <c r="F188" s="132">
        <f>内訳書!$D$7</f>
        <v>0</v>
      </c>
      <c r="G188" s="131">
        <f t="shared" si="37"/>
        <v>0</v>
      </c>
      <c r="H188" s="116"/>
      <c r="I188" s="137">
        <f t="shared" si="38"/>
        <v>0</v>
      </c>
    </row>
    <row r="189" spans="1:9" s="62" customFormat="1" ht="18" customHeight="1" thickBot="1" x14ac:dyDescent="0.45">
      <c r="A189" s="66" t="s">
        <v>9</v>
      </c>
      <c r="B189" s="120"/>
      <c r="C189" s="120"/>
      <c r="D189" s="120"/>
      <c r="E189" s="124">
        <f>SUM(E177:E188)</f>
        <v>291</v>
      </c>
      <c r="F189" s="129"/>
      <c r="G189" s="120"/>
      <c r="H189" s="136">
        <f>SUM(H177:H188)</f>
        <v>0</v>
      </c>
      <c r="I189" s="138">
        <f>IF(SUM(I177:I188)="","",SUM(I177:I188))</f>
        <v>0</v>
      </c>
    </row>
    <row r="190" spans="1:9" ht="78" customHeight="1" x14ac:dyDescent="0.4">
      <c r="A190" s="397" t="s">
        <v>347</v>
      </c>
      <c r="B190" s="398"/>
      <c r="C190" s="398"/>
      <c r="D190" s="398"/>
      <c r="E190" s="398"/>
      <c r="F190" s="398"/>
      <c r="G190" s="398"/>
      <c r="H190" s="398"/>
      <c r="I190" s="399"/>
    </row>
    <row r="191" spans="1:9" ht="78" customHeight="1" x14ac:dyDescent="0.4">
      <c r="A191" s="394" t="s">
        <v>22</v>
      </c>
      <c r="B191" s="395"/>
      <c r="C191" s="395"/>
      <c r="D191" s="395"/>
      <c r="E191" s="395"/>
      <c r="F191" s="395"/>
      <c r="G191" s="395"/>
      <c r="H191" s="395"/>
      <c r="I191" s="396"/>
    </row>
    <row r="192" spans="1:9" x14ac:dyDescent="0.4">
      <c r="A192" s="161" t="s">
        <v>12</v>
      </c>
      <c r="B192" s="52">
        <f>B173+1</f>
        <v>11</v>
      </c>
      <c r="C192" s="161" t="s">
        <v>13</v>
      </c>
      <c r="D192" s="53" t="str">
        <f>VLOOKUP(B192,別紙1!$A$5:$AS$267,3,FALSE)</f>
        <v>鼻毛石受水場</v>
      </c>
      <c r="F192" s="161"/>
      <c r="G192" s="161"/>
      <c r="H192" s="161"/>
      <c r="I192" s="54" t="str">
        <f>VLOOKUP(B192,別紙1!$A$5:$AS$267,5,FALSE)</f>
        <v>東京低圧電力</v>
      </c>
    </row>
    <row r="193" spans="1:9" s="161" customFormat="1" ht="20.25" customHeight="1" x14ac:dyDescent="0.4">
      <c r="A193" s="391" t="s">
        <v>14</v>
      </c>
      <c r="B193" s="401" t="s">
        <v>3</v>
      </c>
      <c r="C193" s="402"/>
      <c r="D193" s="403"/>
      <c r="E193" s="401" t="s">
        <v>4</v>
      </c>
      <c r="F193" s="402"/>
      <c r="G193" s="403"/>
      <c r="H193" s="391" t="s">
        <v>44</v>
      </c>
      <c r="I193" s="391" t="s">
        <v>45</v>
      </c>
    </row>
    <row r="194" spans="1:9" s="161" customFormat="1" ht="40.5" x14ac:dyDescent="0.4">
      <c r="A194" s="400"/>
      <c r="B194" s="298" t="s">
        <v>2</v>
      </c>
      <c r="C194" s="298" t="s">
        <v>15</v>
      </c>
      <c r="D194" s="299" t="s">
        <v>82</v>
      </c>
      <c r="E194" s="300" t="s">
        <v>16</v>
      </c>
      <c r="F194" s="58" t="s">
        <v>17</v>
      </c>
      <c r="G194" s="299" t="s">
        <v>18</v>
      </c>
      <c r="H194" s="400"/>
      <c r="I194" s="400"/>
    </row>
    <row r="195" spans="1:9" s="59" customFormat="1" ht="22.5" x14ac:dyDescent="0.4">
      <c r="A195" s="392"/>
      <c r="B195" s="60" t="s">
        <v>5</v>
      </c>
      <c r="C195" s="60" t="s">
        <v>19</v>
      </c>
      <c r="D195" s="60" t="s">
        <v>8</v>
      </c>
      <c r="E195" s="61" t="s">
        <v>20</v>
      </c>
      <c r="F195" s="60" t="s">
        <v>21</v>
      </c>
      <c r="G195" s="60" t="s">
        <v>8</v>
      </c>
      <c r="H195" s="60" t="s">
        <v>43</v>
      </c>
      <c r="I195" s="60" t="s">
        <v>8</v>
      </c>
    </row>
    <row r="196" spans="1:9" s="62" customFormat="1" ht="18" customHeight="1" x14ac:dyDescent="0.4">
      <c r="A196" s="63">
        <v>1</v>
      </c>
      <c r="B196" s="121">
        <f>VLOOKUP(B192,別紙1!$A$5:$AS$267,6,FALSE)</f>
        <v>2</v>
      </c>
      <c r="C196" s="131">
        <f>内訳書!$C$7</f>
        <v>0</v>
      </c>
      <c r="D196" s="131">
        <f>IF(E196=0,ROUNDDOWN(B196*C196/2,2),ROUNDDOWN(B196*C196,2))</f>
        <v>0</v>
      </c>
      <c r="E196" s="124">
        <f>VLOOKUP(B192,別紙1!$A$5:$AS$267,7,FALSE)</f>
        <v>42</v>
      </c>
      <c r="F196" s="132">
        <f>内訳書!$D$7</f>
        <v>0</v>
      </c>
      <c r="G196" s="131">
        <f>ROUNDDOWN(E196*F196,2)</f>
        <v>0</v>
      </c>
      <c r="H196" s="116"/>
      <c r="I196" s="137">
        <f>ROUNDDOWN(D196+G196+H196,0)</f>
        <v>0</v>
      </c>
    </row>
    <row r="197" spans="1:9" s="62" customFormat="1" ht="18" customHeight="1" x14ac:dyDescent="0.4">
      <c r="A197" s="63">
        <v>2</v>
      </c>
      <c r="B197" s="121">
        <f>B196</f>
        <v>2</v>
      </c>
      <c r="C197" s="131">
        <f>C196</f>
        <v>0</v>
      </c>
      <c r="D197" s="131">
        <f t="shared" ref="D197:D207" si="40">IF(E197=0,ROUNDDOWN(B197*C197/2,2),ROUNDDOWN(B197*C197,2))</f>
        <v>0</v>
      </c>
      <c r="E197" s="124">
        <f>VLOOKUP(B192,別紙1!$A$5:$AS$267,10,FALSE)</f>
        <v>42</v>
      </c>
      <c r="F197" s="132">
        <f>内訳書!$D$7</f>
        <v>0</v>
      </c>
      <c r="G197" s="131">
        <f t="shared" ref="G197:G207" si="41">ROUNDDOWN(E197*F197,2)</f>
        <v>0</v>
      </c>
      <c r="H197" s="116"/>
      <c r="I197" s="137">
        <f t="shared" ref="I197:I207" si="42">ROUNDDOWN(D197+G197+H197,0)</f>
        <v>0</v>
      </c>
    </row>
    <row r="198" spans="1:9" s="62" customFormat="1" ht="18" customHeight="1" x14ac:dyDescent="0.4">
      <c r="A198" s="63">
        <v>3</v>
      </c>
      <c r="B198" s="121">
        <f>B196</f>
        <v>2</v>
      </c>
      <c r="C198" s="131">
        <f t="shared" ref="C198:C206" si="43">C197</f>
        <v>0</v>
      </c>
      <c r="D198" s="131">
        <f t="shared" si="40"/>
        <v>0</v>
      </c>
      <c r="E198" s="124">
        <f>VLOOKUP(B192,別紙1!$A$5:$AS$267,13,FALSE)</f>
        <v>39</v>
      </c>
      <c r="F198" s="132">
        <f>内訳書!$D$7</f>
        <v>0</v>
      </c>
      <c r="G198" s="131">
        <f t="shared" si="41"/>
        <v>0</v>
      </c>
      <c r="H198" s="116"/>
      <c r="I198" s="137">
        <f t="shared" si="42"/>
        <v>0</v>
      </c>
    </row>
    <row r="199" spans="1:9" s="62" customFormat="1" ht="18" customHeight="1" x14ac:dyDescent="0.4">
      <c r="A199" s="63">
        <v>4</v>
      </c>
      <c r="B199" s="121">
        <f>B196</f>
        <v>2</v>
      </c>
      <c r="C199" s="131">
        <f t="shared" si="43"/>
        <v>0</v>
      </c>
      <c r="D199" s="131">
        <f t="shared" si="40"/>
        <v>0</v>
      </c>
      <c r="E199" s="124">
        <f>VLOOKUP(B192,別紙1!$A$5:$AS$267,16,FALSE)</f>
        <v>42</v>
      </c>
      <c r="F199" s="132">
        <f>内訳書!$D$7</f>
        <v>0</v>
      </c>
      <c r="G199" s="131">
        <f t="shared" si="41"/>
        <v>0</v>
      </c>
      <c r="H199" s="116"/>
      <c r="I199" s="137">
        <f t="shared" si="42"/>
        <v>0</v>
      </c>
    </row>
    <row r="200" spans="1:9" s="62" customFormat="1" ht="18" customHeight="1" x14ac:dyDescent="0.4">
      <c r="A200" s="63">
        <v>5</v>
      </c>
      <c r="B200" s="121">
        <f>B196</f>
        <v>2</v>
      </c>
      <c r="C200" s="131">
        <f t="shared" si="43"/>
        <v>0</v>
      </c>
      <c r="D200" s="131">
        <f t="shared" si="40"/>
        <v>0</v>
      </c>
      <c r="E200" s="124">
        <f>VLOOKUP(B192,別紙1!$A$5:$AS$267,19,FALSE)</f>
        <v>40</v>
      </c>
      <c r="F200" s="132">
        <f>内訳書!$D$7</f>
        <v>0</v>
      </c>
      <c r="G200" s="131">
        <f t="shared" si="41"/>
        <v>0</v>
      </c>
      <c r="H200" s="116"/>
      <c r="I200" s="137">
        <f t="shared" si="42"/>
        <v>0</v>
      </c>
    </row>
    <row r="201" spans="1:9" s="62" customFormat="1" ht="18" customHeight="1" x14ac:dyDescent="0.4">
      <c r="A201" s="63">
        <v>6</v>
      </c>
      <c r="B201" s="121">
        <f>B196</f>
        <v>2</v>
      </c>
      <c r="C201" s="131">
        <f t="shared" si="43"/>
        <v>0</v>
      </c>
      <c r="D201" s="131">
        <f t="shared" si="40"/>
        <v>0</v>
      </c>
      <c r="E201" s="124">
        <f>VLOOKUP(B192,別紙1!$A$5:$AS$267,22,FALSE)</f>
        <v>42</v>
      </c>
      <c r="F201" s="132">
        <f>内訳書!$D$7</f>
        <v>0</v>
      </c>
      <c r="G201" s="131">
        <f t="shared" si="41"/>
        <v>0</v>
      </c>
      <c r="H201" s="116"/>
      <c r="I201" s="137">
        <f t="shared" si="42"/>
        <v>0</v>
      </c>
    </row>
    <row r="202" spans="1:9" s="62" customFormat="1" ht="18" customHeight="1" x14ac:dyDescent="0.4">
      <c r="A202" s="63">
        <v>7</v>
      </c>
      <c r="B202" s="121">
        <f>B196</f>
        <v>2</v>
      </c>
      <c r="C202" s="131">
        <f t="shared" si="43"/>
        <v>0</v>
      </c>
      <c r="D202" s="131">
        <f t="shared" si="40"/>
        <v>0</v>
      </c>
      <c r="E202" s="124">
        <f>VLOOKUP(B192,別紙1!$A$5:$AS$267,26,FALSE)</f>
        <v>40</v>
      </c>
      <c r="F202" s="133">
        <f>内訳書!$E$7</f>
        <v>0</v>
      </c>
      <c r="G202" s="131">
        <f t="shared" si="41"/>
        <v>0</v>
      </c>
      <c r="H202" s="116"/>
      <c r="I202" s="137">
        <f t="shared" si="42"/>
        <v>0</v>
      </c>
    </row>
    <row r="203" spans="1:9" s="62" customFormat="1" ht="18" customHeight="1" x14ac:dyDescent="0.4">
      <c r="A203" s="63">
        <v>8</v>
      </c>
      <c r="B203" s="121">
        <f>B196</f>
        <v>2</v>
      </c>
      <c r="C203" s="131">
        <f t="shared" si="43"/>
        <v>0</v>
      </c>
      <c r="D203" s="131">
        <f t="shared" si="40"/>
        <v>0</v>
      </c>
      <c r="E203" s="124">
        <f>VLOOKUP(B192,別紙1!$A$5:$AS$267,29,FALSE)</f>
        <v>42</v>
      </c>
      <c r="F203" s="133">
        <f>内訳書!$E$7</f>
        <v>0</v>
      </c>
      <c r="G203" s="131">
        <f t="shared" si="41"/>
        <v>0</v>
      </c>
      <c r="H203" s="116"/>
      <c r="I203" s="137">
        <f t="shared" si="42"/>
        <v>0</v>
      </c>
    </row>
    <row r="204" spans="1:9" s="62" customFormat="1" ht="18" customHeight="1" x14ac:dyDescent="0.4">
      <c r="A204" s="63">
        <v>9</v>
      </c>
      <c r="B204" s="121">
        <f>B196</f>
        <v>2</v>
      </c>
      <c r="C204" s="131">
        <f t="shared" si="43"/>
        <v>0</v>
      </c>
      <c r="D204" s="131">
        <f t="shared" si="40"/>
        <v>0</v>
      </c>
      <c r="E204" s="124">
        <f>VLOOKUP(B192,別紙1!$A$5:$AS$267,32,FALSE)</f>
        <v>42</v>
      </c>
      <c r="F204" s="133">
        <f>内訳書!$E$7</f>
        <v>0</v>
      </c>
      <c r="G204" s="131">
        <f t="shared" si="41"/>
        <v>0</v>
      </c>
      <c r="H204" s="116"/>
      <c r="I204" s="137">
        <f t="shared" si="42"/>
        <v>0</v>
      </c>
    </row>
    <row r="205" spans="1:9" s="62" customFormat="1" ht="18" customHeight="1" x14ac:dyDescent="0.4">
      <c r="A205" s="63">
        <v>10</v>
      </c>
      <c r="B205" s="121">
        <f>B196</f>
        <v>2</v>
      </c>
      <c r="C205" s="131">
        <f t="shared" si="43"/>
        <v>0</v>
      </c>
      <c r="D205" s="131">
        <f t="shared" si="40"/>
        <v>0</v>
      </c>
      <c r="E205" s="124">
        <f>VLOOKUP(B192,別紙1!$A$5:$AS$267,34,FALSE)</f>
        <v>40</v>
      </c>
      <c r="F205" s="132">
        <f>内訳書!$D$7</f>
        <v>0</v>
      </c>
      <c r="G205" s="131">
        <f t="shared" si="41"/>
        <v>0</v>
      </c>
      <c r="H205" s="116"/>
      <c r="I205" s="137">
        <f t="shared" si="42"/>
        <v>0</v>
      </c>
    </row>
    <row r="206" spans="1:9" s="62" customFormat="1" ht="18" customHeight="1" x14ac:dyDescent="0.4">
      <c r="A206" s="63">
        <v>11</v>
      </c>
      <c r="B206" s="121">
        <f>B196</f>
        <v>2</v>
      </c>
      <c r="C206" s="131">
        <f t="shared" si="43"/>
        <v>0</v>
      </c>
      <c r="D206" s="131">
        <f t="shared" si="40"/>
        <v>0</v>
      </c>
      <c r="E206" s="124">
        <f>VLOOKUP(B192,別紙1!$A$5:$AS$267,37,FALSE)</f>
        <v>42</v>
      </c>
      <c r="F206" s="132">
        <f>内訳書!$D$7</f>
        <v>0</v>
      </c>
      <c r="G206" s="131">
        <f t="shared" si="41"/>
        <v>0</v>
      </c>
      <c r="H206" s="116"/>
      <c r="I206" s="137">
        <f t="shared" si="42"/>
        <v>0</v>
      </c>
    </row>
    <row r="207" spans="1:9" s="62" customFormat="1" ht="18" customHeight="1" thickBot="1" x14ac:dyDescent="0.45">
      <c r="A207" s="63">
        <v>12</v>
      </c>
      <c r="B207" s="121">
        <f>B196</f>
        <v>2</v>
      </c>
      <c r="C207" s="131">
        <f>C206</f>
        <v>0</v>
      </c>
      <c r="D207" s="131">
        <f t="shared" si="40"/>
        <v>0</v>
      </c>
      <c r="E207" s="124">
        <f>VLOOKUP(B192,別紙1!$A$5:$AS$267,40,FALSE)</f>
        <v>41</v>
      </c>
      <c r="F207" s="132">
        <f>内訳書!$D$7</f>
        <v>0</v>
      </c>
      <c r="G207" s="131">
        <f t="shared" si="41"/>
        <v>0</v>
      </c>
      <c r="H207" s="116"/>
      <c r="I207" s="137">
        <f t="shared" si="42"/>
        <v>0</v>
      </c>
    </row>
    <row r="208" spans="1:9" s="62" customFormat="1" ht="18" customHeight="1" thickBot="1" x14ac:dyDescent="0.45">
      <c r="A208" s="66" t="s">
        <v>9</v>
      </c>
      <c r="B208" s="120"/>
      <c r="C208" s="120"/>
      <c r="D208" s="120"/>
      <c r="E208" s="124">
        <f>SUM(E196:E207)</f>
        <v>494</v>
      </c>
      <c r="F208" s="129"/>
      <c r="G208" s="120"/>
      <c r="H208" s="136">
        <f>SUM(H196:H207)</f>
        <v>0</v>
      </c>
      <c r="I208" s="138">
        <f>IF(SUM(I196:I207)="","",SUM(I196:I207))</f>
        <v>0</v>
      </c>
    </row>
    <row r="209" spans="1:9" ht="78" customHeight="1" x14ac:dyDescent="0.4">
      <c r="A209" s="397" t="s">
        <v>347</v>
      </c>
      <c r="B209" s="398"/>
      <c r="C209" s="398"/>
      <c r="D209" s="398"/>
      <c r="E209" s="398"/>
      <c r="F209" s="398"/>
      <c r="G209" s="398"/>
      <c r="H209" s="398"/>
      <c r="I209" s="399"/>
    </row>
    <row r="210" spans="1:9" ht="78" customHeight="1" x14ac:dyDescent="0.4">
      <c r="A210" s="394" t="s">
        <v>22</v>
      </c>
      <c r="B210" s="395"/>
      <c r="C210" s="395"/>
      <c r="D210" s="395"/>
      <c r="E210" s="395"/>
      <c r="F210" s="395"/>
      <c r="G210" s="395"/>
      <c r="H210" s="395"/>
      <c r="I210" s="396"/>
    </row>
    <row r="211" spans="1:9" x14ac:dyDescent="0.4">
      <c r="A211" s="161" t="s">
        <v>12</v>
      </c>
      <c r="B211" s="52">
        <f>B192+1</f>
        <v>12</v>
      </c>
      <c r="C211" s="161" t="s">
        <v>13</v>
      </c>
      <c r="D211" s="53" t="str">
        <f>VLOOKUP(B211,別紙1!$A$5:$AS$267,3,FALSE)</f>
        <v>富田受水場</v>
      </c>
      <c r="F211" s="161"/>
      <c r="G211" s="161"/>
      <c r="H211" s="161"/>
      <c r="I211" s="54" t="str">
        <f>VLOOKUP(B211,別紙1!$A$5:$AS$267,5,FALSE)</f>
        <v>東京低圧電力</v>
      </c>
    </row>
    <row r="212" spans="1:9" s="161" customFormat="1" ht="20.25" customHeight="1" x14ac:dyDescent="0.4">
      <c r="A212" s="391" t="s">
        <v>14</v>
      </c>
      <c r="B212" s="401" t="s">
        <v>3</v>
      </c>
      <c r="C212" s="402"/>
      <c r="D212" s="403"/>
      <c r="E212" s="401" t="s">
        <v>4</v>
      </c>
      <c r="F212" s="402"/>
      <c r="G212" s="403"/>
      <c r="H212" s="391" t="s">
        <v>44</v>
      </c>
      <c r="I212" s="391" t="s">
        <v>45</v>
      </c>
    </row>
    <row r="213" spans="1:9" s="161" customFormat="1" ht="40.5" x14ac:dyDescent="0.4">
      <c r="A213" s="400"/>
      <c r="B213" s="298" t="s">
        <v>2</v>
      </c>
      <c r="C213" s="298" t="s">
        <v>15</v>
      </c>
      <c r="D213" s="299" t="s">
        <v>82</v>
      </c>
      <c r="E213" s="300" t="s">
        <v>16</v>
      </c>
      <c r="F213" s="58" t="s">
        <v>17</v>
      </c>
      <c r="G213" s="299" t="s">
        <v>18</v>
      </c>
      <c r="H213" s="400"/>
      <c r="I213" s="400"/>
    </row>
    <row r="214" spans="1:9" s="59" customFormat="1" ht="22.5" x14ac:dyDescent="0.4">
      <c r="A214" s="392"/>
      <c r="B214" s="60" t="s">
        <v>5</v>
      </c>
      <c r="C214" s="60" t="s">
        <v>19</v>
      </c>
      <c r="D214" s="60" t="s">
        <v>8</v>
      </c>
      <c r="E214" s="61" t="s">
        <v>20</v>
      </c>
      <c r="F214" s="60" t="s">
        <v>21</v>
      </c>
      <c r="G214" s="60" t="s">
        <v>8</v>
      </c>
      <c r="H214" s="60" t="s">
        <v>43</v>
      </c>
      <c r="I214" s="60" t="s">
        <v>8</v>
      </c>
    </row>
    <row r="215" spans="1:9" s="62" customFormat="1" ht="18" customHeight="1" x14ac:dyDescent="0.4">
      <c r="A215" s="63">
        <v>1</v>
      </c>
      <c r="B215" s="121">
        <f>VLOOKUP(B211,別紙1!$A$5:$AS$267,6,FALSE)</f>
        <v>10</v>
      </c>
      <c r="C215" s="131">
        <f>内訳書!$C$7</f>
        <v>0</v>
      </c>
      <c r="D215" s="131">
        <f>IF(E215=0,ROUNDDOWN(B215*C215/2,2),ROUNDDOWN(B215*C215,2))</f>
        <v>0</v>
      </c>
      <c r="E215" s="124">
        <f>VLOOKUP(B211,別紙1!$A$5:$AS$267,7,FALSE)</f>
        <v>0</v>
      </c>
      <c r="F215" s="132">
        <f>内訳書!$D$7</f>
        <v>0</v>
      </c>
      <c r="G215" s="131">
        <f>ROUNDDOWN(E215*F215,2)</f>
        <v>0</v>
      </c>
      <c r="H215" s="116"/>
      <c r="I215" s="137">
        <f>ROUNDDOWN(D215+G215+H215,0)</f>
        <v>0</v>
      </c>
    </row>
    <row r="216" spans="1:9" s="62" customFormat="1" ht="18" customHeight="1" x14ac:dyDescent="0.4">
      <c r="A216" s="63">
        <v>2</v>
      </c>
      <c r="B216" s="121">
        <f>B215</f>
        <v>10</v>
      </c>
      <c r="C216" s="131">
        <f>C215</f>
        <v>0</v>
      </c>
      <c r="D216" s="131">
        <f t="shared" ref="D216:D226" si="44">IF(E216=0,ROUNDDOWN(B216*C216/2,2),ROUNDDOWN(B216*C216,2))</f>
        <v>0</v>
      </c>
      <c r="E216" s="124">
        <f>VLOOKUP(B211,別紙1!$A$5:$AS$267,10,FALSE)</f>
        <v>0</v>
      </c>
      <c r="F216" s="132">
        <f>内訳書!$D$7</f>
        <v>0</v>
      </c>
      <c r="G216" s="131">
        <f t="shared" ref="G216:G226" si="45">ROUNDDOWN(E216*F216,2)</f>
        <v>0</v>
      </c>
      <c r="H216" s="116"/>
      <c r="I216" s="137">
        <f t="shared" ref="I216:I226" si="46">ROUNDDOWN(D216+G216+H216,0)</f>
        <v>0</v>
      </c>
    </row>
    <row r="217" spans="1:9" s="62" customFormat="1" ht="18" customHeight="1" x14ac:dyDescent="0.4">
      <c r="A217" s="63">
        <v>3</v>
      </c>
      <c r="B217" s="121">
        <f>B215</f>
        <v>10</v>
      </c>
      <c r="C217" s="131">
        <f t="shared" ref="C217:C225" si="47">C216</f>
        <v>0</v>
      </c>
      <c r="D217" s="131">
        <f t="shared" si="44"/>
        <v>0</v>
      </c>
      <c r="E217" s="124">
        <f>VLOOKUP(B211,別紙1!$A$5:$AS$267,13,FALSE)</f>
        <v>0</v>
      </c>
      <c r="F217" s="132">
        <f>内訳書!$D$7</f>
        <v>0</v>
      </c>
      <c r="G217" s="131">
        <f t="shared" si="45"/>
        <v>0</v>
      </c>
      <c r="H217" s="116"/>
      <c r="I217" s="137">
        <f t="shared" si="46"/>
        <v>0</v>
      </c>
    </row>
    <row r="218" spans="1:9" s="62" customFormat="1" ht="18" customHeight="1" x14ac:dyDescent="0.4">
      <c r="A218" s="63">
        <v>4</v>
      </c>
      <c r="B218" s="121">
        <f>B215</f>
        <v>10</v>
      </c>
      <c r="C218" s="131">
        <f t="shared" si="47"/>
        <v>0</v>
      </c>
      <c r="D218" s="131">
        <f t="shared" si="44"/>
        <v>0</v>
      </c>
      <c r="E218" s="124">
        <f>VLOOKUP(B211,別紙1!$A$5:$AS$267,16,FALSE)</f>
        <v>0</v>
      </c>
      <c r="F218" s="132">
        <f>内訳書!$D$7</f>
        <v>0</v>
      </c>
      <c r="G218" s="131">
        <f t="shared" si="45"/>
        <v>0</v>
      </c>
      <c r="H218" s="116"/>
      <c r="I218" s="137">
        <f t="shared" si="46"/>
        <v>0</v>
      </c>
    </row>
    <row r="219" spans="1:9" s="62" customFormat="1" ht="18" customHeight="1" x14ac:dyDescent="0.4">
      <c r="A219" s="63">
        <v>5</v>
      </c>
      <c r="B219" s="121">
        <f>B215</f>
        <v>10</v>
      </c>
      <c r="C219" s="131">
        <f t="shared" si="47"/>
        <v>0</v>
      </c>
      <c r="D219" s="131">
        <f t="shared" si="44"/>
        <v>0</v>
      </c>
      <c r="E219" s="124">
        <f>VLOOKUP(B211,別紙1!$A$5:$AS$267,19,FALSE)</f>
        <v>0</v>
      </c>
      <c r="F219" s="132">
        <f>内訳書!$D$7</f>
        <v>0</v>
      </c>
      <c r="G219" s="131">
        <f t="shared" si="45"/>
        <v>0</v>
      </c>
      <c r="H219" s="116"/>
      <c r="I219" s="137">
        <f t="shared" si="46"/>
        <v>0</v>
      </c>
    </row>
    <row r="220" spans="1:9" s="62" customFormat="1" ht="18" customHeight="1" x14ac:dyDescent="0.4">
      <c r="A220" s="63">
        <v>6</v>
      </c>
      <c r="B220" s="121">
        <f>B215</f>
        <v>10</v>
      </c>
      <c r="C220" s="131">
        <f t="shared" si="47"/>
        <v>0</v>
      </c>
      <c r="D220" s="131">
        <f t="shared" si="44"/>
        <v>0</v>
      </c>
      <c r="E220" s="124">
        <f>VLOOKUP(B211,別紙1!$A$5:$AS$267,22,FALSE)</f>
        <v>0</v>
      </c>
      <c r="F220" s="132">
        <f>内訳書!$D$7</f>
        <v>0</v>
      </c>
      <c r="G220" s="131">
        <f t="shared" si="45"/>
        <v>0</v>
      </c>
      <c r="H220" s="116"/>
      <c r="I220" s="137">
        <f t="shared" si="46"/>
        <v>0</v>
      </c>
    </row>
    <row r="221" spans="1:9" s="62" customFormat="1" ht="18" customHeight="1" x14ac:dyDescent="0.4">
      <c r="A221" s="63">
        <v>7</v>
      </c>
      <c r="B221" s="121">
        <f>B215</f>
        <v>10</v>
      </c>
      <c r="C221" s="131">
        <f t="shared" si="47"/>
        <v>0</v>
      </c>
      <c r="D221" s="131">
        <f t="shared" si="44"/>
        <v>0</v>
      </c>
      <c r="E221" s="124">
        <f>VLOOKUP(B211,別紙1!$A$5:$AS$267,26,FALSE)</f>
        <v>0</v>
      </c>
      <c r="F221" s="133">
        <f>内訳書!$E$7</f>
        <v>0</v>
      </c>
      <c r="G221" s="131">
        <f t="shared" si="45"/>
        <v>0</v>
      </c>
      <c r="H221" s="116"/>
      <c r="I221" s="137">
        <f t="shared" si="46"/>
        <v>0</v>
      </c>
    </row>
    <row r="222" spans="1:9" s="62" customFormat="1" ht="18" customHeight="1" x14ac:dyDescent="0.4">
      <c r="A222" s="63">
        <v>8</v>
      </c>
      <c r="B222" s="121">
        <f>B215</f>
        <v>10</v>
      </c>
      <c r="C222" s="131">
        <f t="shared" si="47"/>
        <v>0</v>
      </c>
      <c r="D222" s="131">
        <f t="shared" si="44"/>
        <v>0</v>
      </c>
      <c r="E222" s="124">
        <f>VLOOKUP(B211,別紙1!$A$5:$AS$267,29,FALSE)</f>
        <v>0</v>
      </c>
      <c r="F222" s="133">
        <f>内訳書!$E$7</f>
        <v>0</v>
      </c>
      <c r="G222" s="131">
        <f t="shared" si="45"/>
        <v>0</v>
      </c>
      <c r="H222" s="116"/>
      <c r="I222" s="137">
        <f t="shared" si="46"/>
        <v>0</v>
      </c>
    </row>
    <row r="223" spans="1:9" s="62" customFormat="1" ht="18" customHeight="1" x14ac:dyDescent="0.4">
      <c r="A223" s="63">
        <v>9</v>
      </c>
      <c r="B223" s="121">
        <f>B215</f>
        <v>10</v>
      </c>
      <c r="C223" s="131">
        <f t="shared" si="47"/>
        <v>0</v>
      </c>
      <c r="D223" s="131">
        <f t="shared" si="44"/>
        <v>0</v>
      </c>
      <c r="E223" s="124">
        <f>VLOOKUP(B211,別紙1!$A$5:$AS$267,32,FALSE)</f>
        <v>0</v>
      </c>
      <c r="F223" s="133">
        <f>内訳書!$E$7</f>
        <v>0</v>
      </c>
      <c r="G223" s="131">
        <f t="shared" si="45"/>
        <v>0</v>
      </c>
      <c r="H223" s="116"/>
      <c r="I223" s="137">
        <f t="shared" si="46"/>
        <v>0</v>
      </c>
    </row>
    <row r="224" spans="1:9" s="62" customFormat="1" ht="18" customHeight="1" x14ac:dyDescent="0.4">
      <c r="A224" s="63">
        <v>10</v>
      </c>
      <c r="B224" s="121">
        <f>B215</f>
        <v>10</v>
      </c>
      <c r="C224" s="131">
        <f t="shared" si="47"/>
        <v>0</v>
      </c>
      <c r="D224" s="131">
        <f t="shared" si="44"/>
        <v>0</v>
      </c>
      <c r="E224" s="124">
        <f>VLOOKUP(B211,別紙1!$A$5:$AS$267,34,FALSE)</f>
        <v>0</v>
      </c>
      <c r="F224" s="132">
        <f>内訳書!$D$7</f>
        <v>0</v>
      </c>
      <c r="G224" s="131">
        <f t="shared" si="45"/>
        <v>0</v>
      </c>
      <c r="H224" s="116"/>
      <c r="I224" s="137">
        <f t="shared" si="46"/>
        <v>0</v>
      </c>
    </row>
    <row r="225" spans="1:9" s="62" customFormat="1" ht="18" customHeight="1" x14ac:dyDescent="0.4">
      <c r="A225" s="63">
        <v>11</v>
      </c>
      <c r="B225" s="121">
        <f>B215</f>
        <v>10</v>
      </c>
      <c r="C225" s="131">
        <f t="shared" si="47"/>
        <v>0</v>
      </c>
      <c r="D225" s="131">
        <f t="shared" si="44"/>
        <v>0</v>
      </c>
      <c r="E225" s="124">
        <f>VLOOKUP(B211,別紙1!$A$5:$AS$267,37,FALSE)</f>
        <v>0</v>
      </c>
      <c r="F225" s="132">
        <f>内訳書!$D$7</f>
        <v>0</v>
      </c>
      <c r="G225" s="131">
        <f t="shared" si="45"/>
        <v>0</v>
      </c>
      <c r="H225" s="116"/>
      <c r="I225" s="137">
        <f t="shared" si="46"/>
        <v>0</v>
      </c>
    </row>
    <row r="226" spans="1:9" s="62" customFormat="1" ht="18" customHeight="1" thickBot="1" x14ac:dyDescent="0.45">
      <c r="A226" s="63">
        <v>12</v>
      </c>
      <c r="B226" s="121">
        <f>B215</f>
        <v>10</v>
      </c>
      <c r="C226" s="131">
        <f>C225</f>
        <v>0</v>
      </c>
      <c r="D226" s="131">
        <f t="shared" si="44"/>
        <v>0</v>
      </c>
      <c r="E226" s="124">
        <f>VLOOKUP(B211,別紙1!$A$5:$AS$267,40,FALSE)</f>
        <v>0</v>
      </c>
      <c r="F226" s="132">
        <f>内訳書!$D$7</f>
        <v>0</v>
      </c>
      <c r="G226" s="131">
        <f t="shared" si="45"/>
        <v>0</v>
      </c>
      <c r="H226" s="116"/>
      <c r="I226" s="137">
        <f t="shared" si="46"/>
        <v>0</v>
      </c>
    </row>
    <row r="227" spans="1:9" s="62" customFormat="1" ht="18" customHeight="1" thickBot="1" x14ac:dyDescent="0.45">
      <c r="A227" s="66" t="s">
        <v>9</v>
      </c>
      <c r="B227" s="120"/>
      <c r="C227" s="120"/>
      <c r="D227" s="120"/>
      <c r="E227" s="124">
        <f>SUM(E215:E226)</f>
        <v>0</v>
      </c>
      <c r="F227" s="129"/>
      <c r="G227" s="120"/>
      <c r="H227" s="136">
        <f>SUM(H215:H226)</f>
        <v>0</v>
      </c>
      <c r="I227" s="138">
        <f>IF(SUM(I215:I226)="","",SUM(I215:I226))</f>
        <v>0</v>
      </c>
    </row>
    <row r="228" spans="1:9" ht="78" customHeight="1" x14ac:dyDescent="0.4">
      <c r="A228" s="397" t="s">
        <v>347</v>
      </c>
      <c r="B228" s="398"/>
      <c r="C228" s="398"/>
      <c r="D228" s="398"/>
      <c r="E228" s="398"/>
      <c r="F228" s="398"/>
      <c r="G228" s="398"/>
      <c r="H228" s="398"/>
      <c r="I228" s="399"/>
    </row>
    <row r="229" spans="1:9" ht="78" customHeight="1" x14ac:dyDescent="0.4">
      <c r="A229" s="394" t="s">
        <v>22</v>
      </c>
      <c r="B229" s="395"/>
      <c r="C229" s="395"/>
      <c r="D229" s="395"/>
      <c r="E229" s="395"/>
      <c r="F229" s="395"/>
      <c r="G229" s="395"/>
      <c r="H229" s="395"/>
      <c r="I229" s="396"/>
    </row>
    <row r="230" spans="1:9" x14ac:dyDescent="0.4">
      <c r="A230" s="161" t="s">
        <v>12</v>
      </c>
      <c r="B230" s="52">
        <f>B211+1</f>
        <v>13</v>
      </c>
      <c r="C230" s="161" t="s">
        <v>13</v>
      </c>
      <c r="D230" s="53" t="str">
        <f>VLOOKUP(B230,別紙1!$A$5:$AS$267,3,FALSE)</f>
        <v>堀越受水場</v>
      </c>
      <c r="F230" s="161"/>
      <c r="G230" s="161"/>
      <c r="H230" s="161"/>
      <c r="I230" s="54" t="str">
        <f>VLOOKUP(B230,別紙1!$A$5:$AS$267,5,FALSE)</f>
        <v>東京低圧電力</v>
      </c>
    </row>
    <row r="231" spans="1:9" s="161" customFormat="1" ht="20.25" customHeight="1" x14ac:dyDescent="0.4">
      <c r="A231" s="391" t="s">
        <v>14</v>
      </c>
      <c r="B231" s="401" t="s">
        <v>3</v>
      </c>
      <c r="C231" s="402"/>
      <c r="D231" s="403"/>
      <c r="E231" s="401" t="s">
        <v>4</v>
      </c>
      <c r="F231" s="402"/>
      <c r="G231" s="403"/>
      <c r="H231" s="391" t="s">
        <v>44</v>
      </c>
      <c r="I231" s="391" t="s">
        <v>45</v>
      </c>
    </row>
    <row r="232" spans="1:9" s="161" customFormat="1" ht="40.5" x14ac:dyDescent="0.4">
      <c r="A232" s="400"/>
      <c r="B232" s="298" t="s">
        <v>2</v>
      </c>
      <c r="C232" s="298" t="s">
        <v>15</v>
      </c>
      <c r="D232" s="299" t="s">
        <v>82</v>
      </c>
      <c r="E232" s="300" t="s">
        <v>16</v>
      </c>
      <c r="F232" s="58" t="s">
        <v>17</v>
      </c>
      <c r="G232" s="299" t="s">
        <v>18</v>
      </c>
      <c r="H232" s="400"/>
      <c r="I232" s="400"/>
    </row>
    <row r="233" spans="1:9" s="59" customFormat="1" ht="22.5" x14ac:dyDescent="0.4">
      <c r="A233" s="392"/>
      <c r="B233" s="60" t="s">
        <v>5</v>
      </c>
      <c r="C233" s="60" t="s">
        <v>19</v>
      </c>
      <c r="D233" s="60" t="s">
        <v>8</v>
      </c>
      <c r="E233" s="61" t="s">
        <v>20</v>
      </c>
      <c r="F233" s="60" t="s">
        <v>21</v>
      </c>
      <c r="G233" s="60" t="s">
        <v>8</v>
      </c>
      <c r="H233" s="60" t="s">
        <v>43</v>
      </c>
      <c r="I233" s="60" t="s">
        <v>8</v>
      </c>
    </row>
    <row r="234" spans="1:9" s="62" customFormat="1" ht="18" customHeight="1" x14ac:dyDescent="0.4">
      <c r="A234" s="63">
        <v>1</v>
      </c>
      <c r="B234" s="121">
        <f>VLOOKUP(B230,別紙1!$A$5:$AS$267,6,FALSE)</f>
        <v>3</v>
      </c>
      <c r="C234" s="131">
        <f>内訳書!$C$7</f>
        <v>0</v>
      </c>
      <c r="D234" s="131">
        <f>IF(E234=0,ROUNDDOWN(B234*C234/2,2),ROUNDDOWN(B234*C234,2))</f>
        <v>0</v>
      </c>
      <c r="E234" s="124">
        <f>VLOOKUP(B230,別紙1!$A$5:$AS$267,7,FALSE)</f>
        <v>382</v>
      </c>
      <c r="F234" s="132">
        <f>内訳書!$D$7</f>
        <v>0</v>
      </c>
      <c r="G234" s="131">
        <f>ROUNDDOWN(E234*F234,2)</f>
        <v>0</v>
      </c>
      <c r="H234" s="116"/>
      <c r="I234" s="137">
        <f>ROUNDDOWN(D234+G234+H234,0)</f>
        <v>0</v>
      </c>
    </row>
    <row r="235" spans="1:9" s="62" customFormat="1" ht="18" customHeight="1" x14ac:dyDescent="0.4">
      <c r="A235" s="63">
        <v>2</v>
      </c>
      <c r="B235" s="121">
        <f>B234</f>
        <v>3</v>
      </c>
      <c r="C235" s="131">
        <f>C234</f>
        <v>0</v>
      </c>
      <c r="D235" s="131">
        <f t="shared" ref="D235:D245" si="48">IF(E235=0,ROUNDDOWN(B235*C235/2,2),ROUNDDOWN(B235*C235,2))</f>
        <v>0</v>
      </c>
      <c r="E235" s="124">
        <f>VLOOKUP(B230,別紙1!$A$5:$AS$267,10,FALSE)</f>
        <v>384</v>
      </c>
      <c r="F235" s="132">
        <f>内訳書!$D$7</f>
        <v>0</v>
      </c>
      <c r="G235" s="131">
        <f t="shared" ref="G235:G245" si="49">ROUNDDOWN(E235*F235,2)</f>
        <v>0</v>
      </c>
      <c r="H235" s="116"/>
      <c r="I235" s="137">
        <f t="shared" ref="I235:I245" si="50">ROUNDDOWN(D235+G235+H235,0)</f>
        <v>0</v>
      </c>
    </row>
    <row r="236" spans="1:9" s="62" customFormat="1" ht="18" customHeight="1" x14ac:dyDescent="0.4">
      <c r="A236" s="63">
        <v>3</v>
      </c>
      <c r="B236" s="121">
        <f>B234</f>
        <v>3</v>
      </c>
      <c r="C236" s="131">
        <f t="shared" ref="C236:C244" si="51">C235</f>
        <v>0</v>
      </c>
      <c r="D236" s="131">
        <f t="shared" si="48"/>
        <v>0</v>
      </c>
      <c r="E236" s="124">
        <f>VLOOKUP(B230,別紙1!$A$5:$AS$267,13,FALSE)</f>
        <v>361</v>
      </c>
      <c r="F236" s="132">
        <f>内訳書!$D$7</f>
        <v>0</v>
      </c>
      <c r="G236" s="131">
        <f t="shared" si="49"/>
        <v>0</v>
      </c>
      <c r="H236" s="116"/>
      <c r="I236" s="137">
        <f t="shared" si="50"/>
        <v>0</v>
      </c>
    </row>
    <row r="237" spans="1:9" s="62" customFormat="1" ht="18" customHeight="1" x14ac:dyDescent="0.4">
      <c r="A237" s="63">
        <v>4</v>
      </c>
      <c r="B237" s="121">
        <f>B234</f>
        <v>3</v>
      </c>
      <c r="C237" s="131">
        <f t="shared" si="51"/>
        <v>0</v>
      </c>
      <c r="D237" s="131">
        <f t="shared" si="48"/>
        <v>0</v>
      </c>
      <c r="E237" s="124">
        <f>VLOOKUP(B230,別紙1!$A$5:$AS$267,16,FALSE)</f>
        <v>386</v>
      </c>
      <c r="F237" s="132">
        <f>内訳書!$D$7</f>
        <v>0</v>
      </c>
      <c r="G237" s="131">
        <f t="shared" si="49"/>
        <v>0</v>
      </c>
      <c r="H237" s="116"/>
      <c r="I237" s="137">
        <f t="shared" si="50"/>
        <v>0</v>
      </c>
    </row>
    <row r="238" spans="1:9" s="62" customFormat="1" ht="18" customHeight="1" x14ac:dyDescent="0.4">
      <c r="A238" s="63">
        <v>5</v>
      </c>
      <c r="B238" s="121">
        <f>B234</f>
        <v>3</v>
      </c>
      <c r="C238" s="131">
        <f t="shared" si="51"/>
        <v>0</v>
      </c>
      <c r="D238" s="131">
        <f t="shared" si="48"/>
        <v>0</v>
      </c>
      <c r="E238" s="124">
        <f>VLOOKUP(B230,別紙1!$A$5:$AS$267,19,FALSE)</f>
        <v>373</v>
      </c>
      <c r="F238" s="132">
        <f>内訳書!$D$7</f>
        <v>0</v>
      </c>
      <c r="G238" s="131">
        <f t="shared" si="49"/>
        <v>0</v>
      </c>
      <c r="H238" s="116"/>
      <c r="I238" s="137">
        <f t="shared" si="50"/>
        <v>0</v>
      </c>
    </row>
    <row r="239" spans="1:9" s="62" customFormat="1" ht="18" customHeight="1" x14ac:dyDescent="0.4">
      <c r="A239" s="63">
        <v>6</v>
      </c>
      <c r="B239" s="121">
        <f>B234</f>
        <v>3</v>
      </c>
      <c r="C239" s="131">
        <f t="shared" si="51"/>
        <v>0</v>
      </c>
      <c r="D239" s="131">
        <f t="shared" si="48"/>
        <v>0</v>
      </c>
      <c r="E239" s="124">
        <f>VLOOKUP(B230,別紙1!$A$5:$AS$267,22,FALSE)</f>
        <v>385</v>
      </c>
      <c r="F239" s="132">
        <f>内訳書!$D$7</f>
        <v>0</v>
      </c>
      <c r="G239" s="131">
        <f t="shared" si="49"/>
        <v>0</v>
      </c>
      <c r="H239" s="116"/>
      <c r="I239" s="137">
        <f t="shared" si="50"/>
        <v>0</v>
      </c>
    </row>
    <row r="240" spans="1:9" s="62" customFormat="1" ht="18" customHeight="1" x14ac:dyDescent="0.4">
      <c r="A240" s="63">
        <v>7</v>
      </c>
      <c r="B240" s="121">
        <f>B234</f>
        <v>3</v>
      </c>
      <c r="C240" s="131">
        <f t="shared" si="51"/>
        <v>0</v>
      </c>
      <c r="D240" s="131">
        <f t="shared" si="48"/>
        <v>0</v>
      </c>
      <c r="E240" s="124">
        <f>VLOOKUP(B230,別紙1!$A$5:$AS$267,26,FALSE)</f>
        <v>372</v>
      </c>
      <c r="F240" s="133">
        <f>内訳書!$E$7</f>
        <v>0</v>
      </c>
      <c r="G240" s="131">
        <f t="shared" si="49"/>
        <v>0</v>
      </c>
      <c r="H240" s="116"/>
      <c r="I240" s="137">
        <f t="shared" si="50"/>
        <v>0</v>
      </c>
    </row>
    <row r="241" spans="1:9" s="62" customFormat="1" ht="18" customHeight="1" x14ac:dyDescent="0.4">
      <c r="A241" s="63">
        <v>8</v>
      </c>
      <c r="B241" s="121">
        <f>B234</f>
        <v>3</v>
      </c>
      <c r="C241" s="131">
        <f t="shared" si="51"/>
        <v>0</v>
      </c>
      <c r="D241" s="131">
        <f t="shared" si="48"/>
        <v>0</v>
      </c>
      <c r="E241" s="124">
        <f>VLOOKUP(B230,別紙1!$A$5:$AS$267,29,FALSE)</f>
        <v>386</v>
      </c>
      <c r="F241" s="133">
        <f>内訳書!$E$7</f>
        <v>0</v>
      </c>
      <c r="G241" s="131">
        <f t="shared" si="49"/>
        <v>0</v>
      </c>
      <c r="H241" s="116"/>
      <c r="I241" s="137">
        <f t="shared" si="50"/>
        <v>0</v>
      </c>
    </row>
    <row r="242" spans="1:9" s="62" customFormat="1" ht="18" customHeight="1" x14ac:dyDescent="0.4">
      <c r="A242" s="63">
        <v>9</v>
      </c>
      <c r="B242" s="121">
        <f>B234</f>
        <v>3</v>
      </c>
      <c r="C242" s="131">
        <f t="shared" si="51"/>
        <v>0</v>
      </c>
      <c r="D242" s="131">
        <f t="shared" si="48"/>
        <v>0</v>
      </c>
      <c r="E242" s="124">
        <f>VLOOKUP(B230,別紙1!$A$5:$AS$267,32,FALSE)</f>
        <v>386</v>
      </c>
      <c r="F242" s="133">
        <f>内訳書!$E$7</f>
        <v>0</v>
      </c>
      <c r="G242" s="131">
        <f t="shared" si="49"/>
        <v>0</v>
      </c>
      <c r="H242" s="116"/>
      <c r="I242" s="137">
        <f t="shared" si="50"/>
        <v>0</v>
      </c>
    </row>
    <row r="243" spans="1:9" s="62" customFormat="1" ht="18" customHeight="1" x14ac:dyDescent="0.4">
      <c r="A243" s="63">
        <v>10</v>
      </c>
      <c r="B243" s="121">
        <f>B234</f>
        <v>3</v>
      </c>
      <c r="C243" s="131">
        <f t="shared" si="51"/>
        <v>0</v>
      </c>
      <c r="D243" s="131">
        <f t="shared" si="48"/>
        <v>0</v>
      </c>
      <c r="E243" s="124">
        <f>VLOOKUP(B230,別紙1!$A$5:$AS$267,34,FALSE)</f>
        <v>366</v>
      </c>
      <c r="F243" s="132">
        <f>内訳書!$D$7</f>
        <v>0</v>
      </c>
      <c r="G243" s="131">
        <f t="shared" si="49"/>
        <v>0</v>
      </c>
      <c r="H243" s="116"/>
      <c r="I243" s="137">
        <f t="shared" si="50"/>
        <v>0</v>
      </c>
    </row>
    <row r="244" spans="1:9" s="62" customFormat="1" ht="18" customHeight="1" x14ac:dyDescent="0.4">
      <c r="A244" s="63">
        <v>11</v>
      </c>
      <c r="B244" s="121">
        <f>B234</f>
        <v>3</v>
      </c>
      <c r="C244" s="131">
        <f t="shared" si="51"/>
        <v>0</v>
      </c>
      <c r="D244" s="131">
        <f t="shared" si="48"/>
        <v>0</v>
      </c>
      <c r="E244" s="124">
        <f>VLOOKUP(B230,別紙1!$A$5:$AS$267,37,FALSE)</f>
        <v>379</v>
      </c>
      <c r="F244" s="132">
        <f>内訳書!$D$7</f>
        <v>0</v>
      </c>
      <c r="G244" s="131">
        <f t="shared" si="49"/>
        <v>0</v>
      </c>
      <c r="H244" s="116"/>
      <c r="I244" s="137">
        <f t="shared" si="50"/>
        <v>0</v>
      </c>
    </row>
    <row r="245" spans="1:9" s="62" customFormat="1" ht="18" customHeight="1" thickBot="1" x14ac:dyDescent="0.45">
      <c r="A245" s="63">
        <v>12</v>
      </c>
      <c r="B245" s="121">
        <f>B234</f>
        <v>3</v>
      </c>
      <c r="C245" s="131">
        <f>C244</f>
        <v>0</v>
      </c>
      <c r="D245" s="131">
        <f t="shared" si="48"/>
        <v>0</v>
      </c>
      <c r="E245" s="124">
        <f>VLOOKUP(B230,別紙1!$A$5:$AS$267,40,FALSE)</f>
        <v>369</v>
      </c>
      <c r="F245" s="132">
        <f>内訳書!$D$7</f>
        <v>0</v>
      </c>
      <c r="G245" s="131">
        <f t="shared" si="49"/>
        <v>0</v>
      </c>
      <c r="H245" s="116"/>
      <c r="I245" s="137">
        <f t="shared" si="50"/>
        <v>0</v>
      </c>
    </row>
    <row r="246" spans="1:9" s="62" customFormat="1" ht="18" customHeight="1" thickBot="1" x14ac:dyDescent="0.45">
      <c r="A246" s="66" t="s">
        <v>9</v>
      </c>
      <c r="B246" s="120"/>
      <c r="C246" s="120"/>
      <c r="D246" s="120"/>
      <c r="E246" s="124">
        <f>SUM(E234:E245)</f>
        <v>4529</v>
      </c>
      <c r="F246" s="129"/>
      <c r="G246" s="120"/>
      <c r="H246" s="136">
        <f>SUM(H234:H245)</f>
        <v>0</v>
      </c>
      <c r="I246" s="138">
        <f>IF(SUM(I234:I245)="","",SUM(I234:I245))</f>
        <v>0</v>
      </c>
    </row>
    <row r="247" spans="1:9" ht="78" customHeight="1" x14ac:dyDescent="0.4">
      <c r="A247" s="397" t="s">
        <v>347</v>
      </c>
      <c r="B247" s="398"/>
      <c r="C247" s="398"/>
      <c r="D247" s="398"/>
      <c r="E247" s="398"/>
      <c r="F247" s="398"/>
      <c r="G247" s="398"/>
      <c r="H247" s="398"/>
      <c r="I247" s="399"/>
    </row>
    <row r="248" spans="1:9" ht="78" customHeight="1" x14ac:dyDescent="0.4">
      <c r="A248" s="394" t="s">
        <v>22</v>
      </c>
      <c r="B248" s="395"/>
      <c r="C248" s="395"/>
      <c r="D248" s="395"/>
      <c r="E248" s="395"/>
      <c r="F248" s="395"/>
      <c r="G248" s="395"/>
      <c r="H248" s="395"/>
      <c r="I248" s="396"/>
    </row>
    <row r="249" spans="1:9" x14ac:dyDescent="0.4">
      <c r="A249" s="161" t="s">
        <v>12</v>
      </c>
      <c r="B249" s="52">
        <f>B230+1</f>
        <v>14</v>
      </c>
      <c r="C249" s="161" t="s">
        <v>13</v>
      </c>
      <c r="D249" s="53" t="str">
        <f>VLOOKUP(B249,別紙1!$A$5:$AS$267,3,FALSE)</f>
        <v>堀越第１配水場</v>
      </c>
      <c r="F249" s="161"/>
      <c r="G249" s="161"/>
      <c r="H249" s="161"/>
      <c r="I249" s="54" t="str">
        <f>VLOOKUP(B249,別紙1!$A$5:$AS$267,5,FALSE)</f>
        <v>東京低圧電力</v>
      </c>
    </row>
    <row r="250" spans="1:9" s="161" customFormat="1" ht="20.25" customHeight="1" x14ac:dyDescent="0.4">
      <c r="A250" s="391" t="s">
        <v>14</v>
      </c>
      <c r="B250" s="401" t="s">
        <v>3</v>
      </c>
      <c r="C250" s="402"/>
      <c r="D250" s="403"/>
      <c r="E250" s="401" t="s">
        <v>4</v>
      </c>
      <c r="F250" s="402"/>
      <c r="G250" s="403"/>
      <c r="H250" s="391" t="s">
        <v>44</v>
      </c>
      <c r="I250" s="391" t="s">
        <v>45</v>
      </c>
    </row>
    <row r="251" spans="1:9" s="161" customFormat="1" ht="40.5" x14ac:dyDescent="0.4">
      <c r="A251" s="400"/>
      <c r="B251" s="298" t="s">
        <v>2</v>
      </c>
      <c r="C251" s="298" t="s">
        <v>15</v>
      </c>
      <c r="D251" s="299" t="s">
        <v>82</v>
      </c>
      <c r="E251" s="300" t="s">
        <v>16</v>
      </c>
      <c r="F251" s="58" t="s">
        <v>17</v>
      </c>
      <c r="G251" s="299" t="s">
        <v>18</v>
      </c>
      <c r="H251" s="400"/>
      <c r="I251" s="400"/>
    </row>
    <row r="252" spans="1:9" s="59" customFormat="1" ht="22.5" x14ac:dyDescent="0.4">
      <c r="A252" s="392"/>
      <c r="B252" s="60" t="s">
        <v>5</v>
      </c>
      <c r="C252" s="60" t="s">
        <v>19</v>
      </c>
      <c r="D252" s="60" t="s">
        <v>8</v>
      </c>
      <c r="E252" s="61" t="s">
        <v>20</v>
      </c>
      <c r="F252" s="60" t="s">
        <v>21</v>
      </c>
      <c r="G252" s="60" t="s">
        <v>8</v>
      </c>
      <c r="H252" s="60" t="s">
        <v>43</v>
      </c>
      <c r="I252" s="60" t="s">
        <v>8</v>
      </c>
    </row>
    <row r="253" spans="1:9" s="62" customFormat="1" ht="18" customHeight="1" x14ac:dyDescent="0.4">
      <c r="A253" s="63">
        <v>1</v>
      </c>
      <c r="B253" s="121">
        <f>VLOOKUP(B249,別紙1!$A$5:$AS$267,6,FALSE)</f>
        <v>2</v>
      </c>
      <c r="C253" s="131">
        <f>内訳書!$C$7</f>
        <v>0</v>
      </c>
      <c r="D253" s="131">
        <f>IF(E253=0,ROUNDDOWN(B253*C253/2,2),ROUNDDOWN(B253*C253,2))</f>
        <v>0</v>
      </c>
      <c r="E253" s="124">
        <f>VLOOKUP(B249,別紙1!$A$5:$AS$267,7,FALSE)</f>
        <v>117</v>
      </c>
      <c r="F253" s="132">
        <f>内訳書!$D$7</f>
        <v>0</v>
      </c>
      <c r="G253" s="131">
        <f>ROUNDDOWN(E253*F253,2)</f>
        <v>0</v>
      </c>
      <c r="H253" s="116"/>
      <c r="I253" s="137">
        <f>ROUNDDOWN(D253+G253+H253,0)</f>
        <v>0</v>
      </c>
    </row>
    <row r="254" spans="1:9" s="62" customFormat="1" ht="18" customHeight="1" x14ac:dyDescent="0.4">
      <c r="A254" s="63">
        <v>2</v>
      </c>
      <c r="B254" s="121">
        <f>B253</f>
        <v>2</v>
      </c>
      <c r="C254" s="131">
        <f>C253</f>
        <v>0</v>
      </c>
      <c r="D254" s="131">
        <f t="shared" ref="D254:D264" si="52">IF(E254=0,ROUNDDOWN(B254*C254/2,2),ROUNDDOWN(B254*C254,2))</f>
        <v>0</v>
      </c>
      <c r="E254" s="124">
        <f>VLOOKUP(B249,別紙1!$A$5:$AS$267,10,FALSE)</f>
        <v>121</v>
      </c>
      <c r="F254" s="132">
        <f>内訳書!$D$7</f>
        <v>0</v>
      </c>
      <c r="G254" s="131">
        <f t="shared" ref="G254:G264" si="53">ROUNDDOWN(E254*F254,2)</f>
        <v>0</v>
      </c>
      <c r="H254" s="116"/>
      <c r="I254" s="137">
        <f t="shared" ref="I254:I264" si="54">ROUNDDOWN(D254+G254+H254,0)</f>
        <v>0</v>
      </c>
    </row>
    <row r="255" spans="1:9" s="62" customFormat="1" ht="18" customHeight="1" x14ac:dyDescent="0.4">
      <c r="A255" s="63">
        <v>3</v>
      </c>
      <c r="B255" s="121">
        <f>B253</f>
        <v>2</v>
      </c>
      <c r="C255" s="131">
        <f t="shared" ref="C255:C263" si="55">C254</f>
        <v>0</v>
      </c>
      <c r="D255" s="131">
        <f t="shared" si="52"/>
        <v>0</v>
      </c>
      <c r="E255" s="124">
        <f>VLOOKUP(B249,別紙1!$A$5:$AS$267,13,FALSE)</f>
        <v>110</v>
      </c>
      <c r="F255" s="132">
        <f>内訳書!$D$7</f>
        <v>0</v>
      </c>
      <c r="G255" s="131">
        <f t="shared" si="53"/>
        <v>0</v>
      </c>
      <c r="H255" s="116"/>
      <c r="I255" s="137">
        <f t="shared" si="54"/>
        <v>0</v>
      </c>
    </row>
    <row r="256" spans="1:9" s="62" customFormat="1" ht="18" customHeight="1" x14ac:dyDescent="0.4">
      <c r="A256" s="63">
        <v>4</v>
      </c>
      <c r="B256" s="121">
        <f>B253</f>
        <v>2</v>
      </c>
      <c r="C256" s="131">
        <f t="shared" si="55"/>
        <v>0</v>
      </c>
      <c r="D256" s="131">
        <f t="shared" si="52"/>
        <v>0</v>
      </c>
      <c r="E256" s="124">
        <f>VLOOKUP(B249,別紙1!$A$5:$AS$267,16,FALSE)</f>
        <v>116</v>
      </c>
      <c r="F256" s="132">
        <f>内訳書!$D$7</f>
        <v>0</v>
      </c>
      <c r="G256" s="131">
        <f t="shared" si="53"/>
        <v>0</v>
      </c>
      <c r="H256" s="116"/>
      <c r="I256" s="137">
        <f t="shared" si="54"/>
        <v>0</v>
      </c>
    </row>
    <row r="257" spans="1:9" s="62" customFormat="1" ht="18" customHeight="1" x14ac:dyDescent="0.4">
      <c r="A257" s="63">
        <v>5</v>
      </c>
      <c r="B257" s="121">
        <f>B253</f>
        <v>2</v>
      </c>
      <c r="C257" s="131">
        <f t="shared" si="55"/>
        <v>0</v>
      </c>
      <c r="D257" s="131">
        <f t="shared" si="52"/>
        <v>0</v>
      </c>
      <c r="E257" s="124">
        <f>VLOOKUP(B249,別紙1!$A$5:$AS$267,19,FALSE)</f>
        <v>111</v>
      </c>
      <c r="F257" s="132">
        <f>内訳書!$D$7</f>
        <v>0</v>
      </c>
      <c r="G257" s="131">
        <f t="shared" si="53"/>
        <v>0</v>
      </c>
      <c r="H257" s="116"/>
      <c r="I257" s="137">
        <f t="shared" si="54"/>
        <v>0</v>
      </c>
    </row>
    <row r="258" spans="1:9" s="62" customFormat="1" ht="18" customHeight="1" x14ac:dyDescent="0.4">
      <c r="A258" s="63">
        <v>6</v>
      </c>
      <c r="B258" s="121">
        <f>B253</f>
        <v>2</v>
      </c>
      <c r="C258" s="131">
        <f t="shared" si="55"/>
        <v>0</v>
      </c>
      <c r="D258" s="131">
        <f t="shared" si="52"/>
        <v>0</v>
      </c>
      <c r="E258" s="124">
        <f>VLOOKUP(B249,別紙1!$A$5:$AS$267,22,FALSE)</f>
        <v>115</v>
      </c>
      <c r="F258" s="132">
        <f>内訳書!$D$7</f>
        <v>0</v>
      </c>
      <c r="G258" s="131">
        <f t="shared" si="53"/>
        <v>0</v>
      </c>
      <c r="H258" s="116"/>
      <c r="I258" s="137">
        <f t="shared" si="54"/>
        <v>0</v>
      </c>
    </row>
    <row r="259" spans="1:9" s="62" customFormat="1" ht="18" customHeight="1" x14ac:dyDescent="0.4">
      <c r="A259" s="63">
        <v>7</v>
      </c>
      <c r="B259" s="121">
        <f>B253</f>
        <v>2</v>
      </c>
      <c r="C259" s="131">
        <f t="shared" si="55"/>
        <v>0</v>
      </c>
      <c r="D259" s="131">
        <f t="shared" si="52"/>
        <v>0</v>
      </c>
      <c r="E259" s="124">
        <f>VLOOKUP(B249,別紙1!$A$5:$AS$267,26,FALSE)</f>
        <v>112</v>
      </c>
      <c r="F259" s="133">
        <f>内訳書!$E$7</f>
        <v>0</v>
      </c>
      <c r="G259" s="131">
        <f t="shared" si="53"/>
        <v>0</v>
      </c>
      <c r="H259" s="116"/>
      <c r="I259" s="137">
        <f t="shared" si="54"/>
        <v>0</v>
      </c>
    </row>
    <row r="260" spans="1:9" s="62" customFormat="1" ht="18" customHeight="1" x14ac:dyDescent="0.4">
      <c r="A260" s="63">
        <v>8</v>
      </c>
      <c r="B260" s="121">
        <f>B253</f>
        <v>2</v>
      </c>
      <c r="C260" s="131">
        <f t="shared" si="55"/>
        <v>0</v>
      </c>
      <c r="D260" s="131">
        <f t="shared" si="52"/>
        <v>0</v>
      </c>
      <c r="E260" s="124">
        <f>VLOOKUP(B249,別紙1!$A$5:$AS$267,29,FALSE)</f>
        <v>115</v>
      </c>
      <c r="F260" s="133">
        <f>内訳書!$E$7</f>
        <v>0</v>
      </c>
      <c r="G260" s="131">
        <f t="shared" si="53"/>
        <v>0</v>
      </c>
      <c r="H260" s="116"/>
      <c r="I260" s="137">
        <f t="shared" si="54"/>
        <v>0</v>
      </c>
    </row>
    <row r="261" spans="1:9" s="62" customFormat="1" ht="18" customHeight="1" x14ac:dyDescent="0.4">
      <c r="A261" s="63">
        <v>9</v>
      </c>
      <c r="B261" s="121">
        <f>B253</f>
        <v>2</v>
      </c>
      <c r="C261" s="131">
        <f t="shared" si="55"/>
        <v>0</v>
      </c>
      <c r="D261" s="131">
        <f t="shared" si="52"/>
        <v>0</v>
      </c>
      <c r="E261" s="124">
        <f>VLOOKUP(B249,別紙1!$A$5:$AS$267,32,FALSE)</f>
        <v>115</v>
      </c>
      <c r="F261" s="133">
        <f>内訳書!$E$7</f>
        <v>0</v>
      </c>
      <c r="G261" s="131">
        <f t="shared" si="53"/>
        <v>0</v>
      </c>
      <c r="H261" s="116"/>
      <c r="I261" s="137">
        <f t="shared" si="54"/>
        <v>0</v>
      </c>
    </row>
    <row r="262" spans="1:9" s="62" customFormat="1" ht="18" customHeight="1" x14ac:dyDescent="0.4">
      <c r="A262" s="63">
        <v>10</v>
      </c>
      <c r="B262" s="121">
        <f>B253</f>
        <v>2</v>
      </c>
      <c r="C262" s="131">
        <f t="shared" si="55"/>
        <v>0</v>
      </c>
      <c r="D262" s="131">
        <f t="shared" si="52"/>
        <v>0</v>
      </c>
      <c r="E262" s="124">
        <f>VLOOKUP(B249,別紙1!$A$5:$AS$267,34,FALSE)</f>
        <v>111</v>
      </c>
      <c r="F262" s="132">
        <f>内訳書!$D$7</f>
        <v>0</v>
      </c>
      <c r="G262" s="131">
        <f t="shared" si="53"/>
        <v>0</v>
      </c>
      <c r="H262" s="116"/>
      <c r="I262" s="137">
        <f t="shared" si="54"/>
        <v>0</v>
      </c>
    </row>
    <row r="263" spans="1:9" s="62" customFormat="1" ht="18" customHeight="1" x14ac:dyDescent="0.4">
      <c r="A263" s="63">
        <v>11</v>
      </c>
      <c r="B263" s="121">
        <f>B253</f>
        <v>2</v>
      </c>
      <c r="C263" s="131">
        <f t="shared" si="55"/>
        <v>0</v>
      </c>
      <c r="D263" s="131">
        <f t="shared" si="52"/>
        <v>0</v>
      </c>
      <c r="E263" s="124">
        <f>VLOOKUP(B249,別紙1!$A$5:$AS$267,37,FALSE)</f>
        <v>115</v>
      </c>
      <c r="F263" s="132">
        <f>内訳書!$D$7</f>
        <v>0</v>
      </c>
      <c r="G263" s="131">
        <f t="shared" si="53"/>
        <v>0</v>
      </c>
      <c r="H263" s="116"/>
      <c r="I263" s="137">
        <f t="shared" si="54"/>
        <v>0</v>
      </c>
    </row>
    <row r="264" spans="1:9" s="62" customFormat="1" ht="18" customHeight="1" thickBot="1" x14ac:dyDescent="0.45">
      <c r="A264" s="63">
        <v>12</v>
      </c>
      <c r="B264" s="121">
        <f>B253</f>
        <v>2</v>
      </c>
      <c r="C264" s="131">
        <f>C263</f>
        <v>0</v>
      </c>
      <c r="D264" s="131">
        <f t="shared" si="52"/>
        <v>0</v>
      </c>
      <c r="E264" s="124">
        <f>VLOOKUP(B249,別紙1!$A$5:$AS$267,40,FALSE)</f>
        <v>112</v>
      </c>
      <c r="F264" s="132">
        <f>内訳書!$D$7</f>
        <v>0</v>
      </c>
      <c r="G264" s="131">
        <f t="shared" si="53"/>
        <v>0</v>
      </c>
      <c r="H264" s="116"/>
      <c r="I264" s="137">
        <f t="shared" si="54"/>
        <v>0</v>
      </c>
    </row>
    <row r="265" spans="1:9" s="62" customFormat="1" ht="18" customHeight="1" thickBot="1" x14ac:dyDescent="0.45">
      <c r="A265" s="66" t="s">
        <v>9</v>
      </c>
      <c r="B265" s="120"/>
      <c r="C265" s="120"/>
      <c r="D265" s="120"/>
      <c r="E265" s="124">
        <f>SUM(E253:E264)</f>
        <v>1370</v>
      </c>
      <c r="F265" s="129"/>
      <c r="G265" s="120"/>
      <c r="H265" s="136">
        <f>SUM(H253:H264)</f>
        <v>0</v>
      </c>
      <c r="I265" s="138">
        <f>IF(SUM(I253:I264)="","",SUM(I253:I264))</f>
        <v>0</v>
      </c>
    </row>
    <row r="266" spans="1:9" ht="68.25" customHeight="1" x14ac:dyDescent="0.4">
      <c r="A266" s="397" t="s">
        <v>347</v>
      </c>
      <c r="B266" s="398"/>
      <c r="C266" s="398"/>
      <c r="D266" s="398"/>
      <c r="E266" s="398"/>
      <c r="F266" s="398"/>
      <c r="G266" s="398"/>
      <c r="H266" s="398"/>
      <c r="I266" s="399"/>
    </row>
    <row r="267" spans="1:9" ht="78" customHeight="1" x14ac:dyDescent="0.4">
      <c r="A267" s="394" t="s">
        <v>22</v>
      </c>
      <c r="B267" s="395"/>
      <c r="C267" s="395"/>
      <c r="D267" s="395"/>
      <c r="E267" s="395"/>
      <c r="F267" s="395"/>
      <c r="G267" s="395"/>
      <c r="H267" s="395"/>
      <c r="I267" s="396"/>
    </row>
    <row r="268" spans="1:9" x14ac:dyDescent="0.4">
      <c r="A268" s="161" t="s">
        <v>12</v>
      </c>
      <c r="B268" s="52">
        <f>B249+1</f>
        <v>15</v>
      </c>
      <c r="C268" s="161" t="s">
        <v>13</v>
      </c>
      <c r="D268" s="53" t="str">
        <f>VLOOKUP(B268,別紙1!$A$5:$AS$267,3,FALSE)</f>
        <v>嶺受水場</v>
      </c>
      <c r="F268" s="161"/>
      <c r="G268" s="161"/>
      <c r="H268" s="161"/>
      <c r="I268" s="54" t="str">
        <f>VLOOKUP(B268,別紙1!$A$5:$AS$267,5,FALSE)</f>
        <v>東京低圧電力</v>
      </c>
    </row>
    <row r="269" spans="1:9" s="161" customFormat="1" ht="20.25" customHeight="1" x14ac:dyDescent="0.4">
      <c r="A269" s="391" t="s">
        <v>14</v>
      </c>
      <c r="B269" s="401" t="s">
        <v>3</v>
      </c>
      <c r="C269" s="402"/>
      <c r="D269" s="403"/>
      <c r="E269" s="401" t="s">
        <v>4</v>
      </c>
      <c r="F269" s="402"/>
      <c r="G269" s="403"/>
      <c r="H269" s="391" t="s">
        <v>44</v>
      </c>
      <c r="I269" s="391" t="s">
        <v>45</v>
      </c>
    </row>
    <row r="270" spans="1:9" s="161" customFormat="1" ht="40.5" customHeight="1" x14ac:dyDescent="0.4">
      <c r="A270" s="400"/>
      <c r="B270" s="298" t="s">
        <v>2</v>
      </c>
      <c r="C270" s="298" t="s">
        <v>15</v>
      </c>
      <c r="D270" s="299" t="s">
        <v>82</v>
      </c>
      <c r="E270" s="300" t="s">
        <v>16</v>
      </c>
      <c r="F270" s="58" t="s">
        <v>17</v>
      </c>
      <c r="G270" s="299" t="s">
        <v>18</v>
      </c>
      <c r="H270" s="400"/>
      <c r="I270" s="400"/>
    </row>
    <row r="271" spans="1:9" s="59" customFormat="1" ht="22.5" x14ac:dyDescent="0.4">
      <c r="A271" s="392"/>
      <c r="B271" s="60" t="s">
        <v>5</v>
      </c>
      <c r="C271" s="60" t="s">
        <v>19</v>
      </c>
      <c r="D271" s="60" t="s">
        <v>8</v>
      </c>
      <c r="E271" s="61" t="s">
        <v>20</v>
      </c>
      <c r="F271" s="60" t="s">
        <v>21</v>
      </c>
      <c r="G271" s="60" t="s">
        <v>8</v>
      </c>
      <c r="H271" s="60" t="s">
        <v>43</v>
      </c>
      <c r="I271" s="60" t="s">
        <v>8</v>
      </c>
    </row>
    <row r="272" spans="1:9" s="62" customFormat="1" ht="18" customHeight="1" x14ac:dyDescent="0.4">
      <c r="A272" s="63">
        <v>1</v>
      </c>
      <c r="B272" s="121">
        <f>VLOOKUP(B268,別紙1!$A$5:$AS$267,6,FALSE)</f>
        <v>5</v>
      </c>
      <c r="C272" s="131">
        <f>内訳書!$C$7</f>
        <v>0</v>
      </c>
      <c r="D272" s="131">
        <f>IF(E272=0,ROUNDDOWN(B272*C272/2,2),ROUNDDOWN(B272*C272,2))</f>
        <v>0</v>
      </c>
      <c r="E272" s="124">
        <f>VLOOKUP(B268,別紙1!$A$5:$AS$267,7,FALSE)</f>
        <v>0</v>
      </c>
      <c r="F272" s="132">
        <f>内訳書!$D$7</f>
        <v>0</v>
      </c>
      <c r="G272" s="131">
        <f>ROUNDDOWN(E272*F272,2)</f>
        <v>0</v>
      </c>
      <c r="H272" s="116"/>
      <c r="I272" s="137">
        <f>ROUNDDOWN(D272+G272+H272,0)</f>
        <v>0</v>
      </c>
    </row>
    <row r="273" spans="1:9" s="62" customFormat="1" ht="18" customHeight="1" x14ac:dyDescent="0.4">
      <c r="A273" s="63">
        <v>2</v>
      </c>
      <c r="B273" s="121">
        <f>B272</f>
        <v>5</v>
      </c>
      <c r="C273" s="131">
        <f>C272</f>
        <v>0</v>
      </c>
      <c r="D273" s="131">
        <f t="shared" ref="D273:D283" si="56">IF(E273=0,ROUNDDOWN(B273*C273/2,2),ROUNDDOWN(B273*C273,2))</f>
        <v>0</v>
      </c>
      <c r="E273" s="124">
        <f>VLOOKUP(B268,別紙1!$A$5:$AS$267,10,FALSE)</f>
        <v>0</v>
      </c>
      <c r="F273" s="132">
        <f>内訳書!$D$7</f>
        <v>0</v>
      </c>
      <c r="G273" s="131">
        <f t="shared" ref="G273:G283" si="57">ROUNDDOWN(E273*F273,2)</f>
        <v>0</v>
      </c>
      <c r="H273" s="116"/>
      <c r="I273" s="137">
        <f t="shared" ref="I273:I283" si="58">ROUNDDOWN(D273+G273+H273,0)</f>
        <v>0</v>
      </c>
    </row>
    <row r="274" spans="1:9" s="62" customFormat="1" ht="18" customHeight="1" x14ac:dyDescent="0.4">
      <c r="A274" s="63">
        <v>3</v>
      </c>
      <c r="B274" s="121">
        <f>B272</f>
        <v>5</v>
      </c>
      <c r="C274" s="131">
        <f t="shared" ref="C274:C282" si="59">C273</f>
        <v>0</v>
      </c>
      <c r="D274" s="131">
        <f t="shared" si="56"/>
        <v>0</v>
      </c>
      <c r="E274" s="124">
        <f>VLOOKUP(B268,別紙1!$A$5:$AS$267,13,FALSE)</f>
        <v>0</v>
      </c>
      <c r="F274" s="132">
        <f>内訳書!$D$7</f>
        <v>0</v>
      </c>
      <c r="G274" s="131">
        <f t="shared" si="57"/>
        <v>0</v>
      </c>
      <c r="H274" s="116"/>
      <c r="I274" s="137">
        <f t="shared" si="58"/>
        <v>0</v>
      </c>
    </row>
    <row r="275" spans="1:9" s="62" customFormat="1" ht="18" customHeight="1" x14ac:dyDescent="0.4">
      <c r="A275" s="63">
        <v>4</v>
      </c>
      <c r="B275" s="121">
        <f>B272</f>
        <v>5</v>
      </c>
      <c r="C275" s="131">
        <f t="shared" si="59"/>
        <v>0</v>
      </c>
      <c r="D275" s="131">
        <f t="shared" si="56"/>
        <v>0</v>
      </c>
      <c r="E275" s="124">
        <f>VLOOKUP(B268,別紙1!$A$5:$AS$267,16,FALSE)</f>
        <v>0</v>
      </c>
      <c r="F275" s="132">
        <f>内訳書!$D$7</f>
        <v>0</v>
      </c>
      <c r="G275" s="131">
        <f t="shared" si="57"/>
        <v>0</v>
      </c>
      <c r="H275" s="116"/>
      <c r="I275" s="137">
        <f t="shared" si="58"/>
        <v>0</v>
      </c>
    </row>
    <row r="276" spans="1:9" s="62" customFormat="1" ht="18" customHeight="1" x14ac:dyDescent="0.4">
      <c r="A276" s="63">
        <v>5</v>
      </c>
      <c r="B276" s="121">
        <f>B272</f>
        <v>5</v>
      </c>
      <c r="C276" s="131">
        <f t="shared" si="59"/>
        <v>0</v>
      </c>
      <c r="D276" s="131">
        <f t="shared" si="56"/>
        <v>0</v>
      </c>
      <c r="E276" s="124">
        <f>VLOOKUP(B268,別紙1!$A$5:$AS$267,19,FALSE)</f>
        <v>0</v>
      </c>
      <c r="F276" s="132">
        <f>内訳書!$D$7</f>
        <v>0</v>
      </c>
      <c r="G276" s="131">
        <f t="shared" si="57"/>
        <v>0</v>
      </c>
      <c r="H276" s="116"/>
      <c r="I276" s="137">
        <f t="shared" si="58"/>
        <v>0</v>
      </c>
    </row>
    <row r="277" spans="1:9" s="62" customFormat="1" ht="18" customHeight="1" x14ac:dyDescent="0.4">
      <c r="A277" s="63">
        <v>6</v>
      </c>
      <c r="B277" s="121">
        <f>B272</f>
        <v>5</v>
      </c>
      <c r="C277" s="131">
        <f t="shared" si="59"/>
        <v>0</v>
      </c>
      <c r="D277" s="131">
        <f t="shared" si="56"/>
        <v>0</v>
      </c>
      <c r="E277" s="124">
        <f>VLOOKUP(B268,別紙1!$A$5:$AS$267,22,FALSE)</f>
        <v>0</v>
      </c>
      <c r="F277" s="132">
        <f>内訳書!$D$7</f>
        <v>0</v>
      </c>
      <c r="G277" s="131">
        <f t="shared" si="57"/>
        <v>0</v>
      </c>
      <c r="H277" s="116"/>
      <c r="I277" s="137">
        <f t="shared" si="58"/>
        <v>0</v>
      </c>
    </row>
    <row r="278" spans="1:9" s="62" customFormat="1" ht="18" customHeight="1" x14ac:dyDescent="0.4">
      <c r="A278" s="63">
        <v>7</v>
      </c>
      <c r="B278" s="121">
        <f>B272</f>
        <v>5</v>
      </c>
      <c r="C278" s="131">
        <f t="shared" si="59"/>
        <v>0</v>
      </c>
      <c r="D278" s="131">
        <f t="shared" si="56"/>
        <v>0</v>
      </c>
      <c r="E278" s="124">
        <f>VLOOKUP(B268,別紙1!$A$5:$AS$267,26,FALSE)</f>
        <v>0</v>
      </c>
      <c r="F278" s="133">
        <f>内訳書!$E$7</f>
        <v>0</v>
      </c>
      <c r="G278" s="131">
        <f t="shared" si="57"/>
        <v>0</v>
      </c>
      <c r="H278" s="116"/>
      <c r="I278" s="137">
        <f t="shared" si="58"/>
        <v>0</v>
      </c>
    </row>
    <row r="279" spans="1:9" s="62" customFormat="1" ht="18" customHeight="1" x14ac:dyDescent="0.4">
      <c r="A279" s="63">
        <v>8</v>
      </c>
      <c r="B279" s="121">
        <f>B272</f>
        <v>5</v>
      </c>
      <c r="C279" s="131">
        <f t="shared" si="59"/>
        <v>0</v>
      </c>
      <c r="D279" s="131">
        <f t="shared" si="56"/>
        <v>0</v>
      </c>
      <c r="E279" s="124">
        <f>VLOOKUP(B268,別紙1!$A$5:$AS$267,29,FALSE)</f>
        <v>0</v>
      </c>
      <c r="F279" s="133">
        <f>内訳書!$E$7</f>
        <v>0</v>
      </c>
      <c r="G279" s="131">
        <f t="shared" si="57"/>
        <v>0</v>
      </c>
      <c r="H279" s="116"/>
      <c r="I279" s="137">
        <f t="shared" si="58"/>
        <v>0</v>
      </c>
    </row>
    <row r="280" spans="1:9" s="62" customFormat="1" ht="18" customHeight="1" x14ac:dyDescent="0.4">
      <c r="A280" s="63">
        <v>9</v>
      </c>
      <c r="B280" s="121">
        <f>B272</f>
        <v>5</v>
      </c>
      <c r="C280" s="131">
        <f t="shared" si="59"/>
        <v>0</v>
      </c>
      <c r="D280" s="131">
        <f t="shared" si="56"/>
        <v>0</v>
      </c>
      <c r="E280" s="124">
        <f>VLOOKUP(B268,別紙1!$A$5:$AS$267,32,FALSE)</f>
        <v>0</v>
      </c>
      <c r="F280" s="133">
        <f>内訳書!$E$7</f>
        <v>0</v>
      </c>
      <c r="G280" s="131">
        <f t="shared" si="57"/>
        <v>0</v>
      </c>
      <c r="H280" s="116"/>
      <c r="I280" s="137">
        <f t="shared" si="58"/>
        <v>0</v>
      </c>
    </row>
    <row r="281" spans="1:9" s="62" customFormat="1" ht="18" customHeight="1" x14ac:dyDescent="0.4">
      <c r="A281" s="63">
        <v>10</v>
      </c>
      <c r="B281" s="121">
        <f>B272</f>
        <v>5</v>
      </c>
      <c r="C281" s="131">
        <f t="shared" si="59"/>
        <v>0</v>
      </c>
      <c r="D281" s="131">
        <f t="shared" si="56"/>
        <v>0</v>
      </c>
      <c r="E281" s="124">
        <f>VLOOKUP(B268,別紙1!$A$5:$AS$267,34,FALSE)</f>
        <v>0</v>
      </c>
      <c r="F281" s="132">
        <f>内訳書!$D$7</f>
        <v>0</v>
      </c>
      <c r="G281" s="131">
        <f t="shared" si="57"/>
        <v>0</v>
      </c>
      <c r="H281" s="116"/>
      <c r="I281" s="137">
        <f t="shared" si="58"/>
        <v>0</v>
      </c>
    </row>
    <row r="282" spans="1:9" s="62" customFormat="1" ht="18" customHeight="1" x14ac:dyDescent="0.4">
      <c r="A282" s="63">
        <v>11</v>
      </c>
      <c r="B282" s="121">
        <f>B272</f>
        <v>5</v>
      </c>
      <c r="C282" s="131">
        <f t="shared" si="59"/>
        <v>0</v>
      </c>
      <c r="D282" s="131">
        <f t="shared" si="56"/>
        <v>0</v>
      </c>
      <c r="E282" s="124">
        <f>VLOOKUP(B268,別紙1!$A$5:$AS$267,37,FALSE)</f>
        <v>0</v>
      </c>
      <c r="F282" s="132">
        <f>内訳書!$D$7</f>
        <v>0</v>
      </c>
      <c r="G282" s="131">
        <f t="shared" si="57"/>
        <v>0</v>
      </c>
      <c r="H282" s="116"/>
      <c r="I282" s="137">
        <f t="shared" si="58"/>
        <v>0</v>
      </c>
    </row>
    <row r="283" spans="1:9" s="62" customFormat="1" ht="18" customHeight="1" thickBot="1" x14ac:dyDescent="0.45">
      <c r="A283" s="63">
        <v>12</v>
      </c>
      <c r="B283" s="121">
        <f>B272</f>
        <v>5</v>
      </c>
      <c r="C283" s="131">
        <f>C282</f>
        <v>0</v>
      </c>
      <c r="D283" s="131">
        <f t="shared" si="56"/>
        <v>0</v>
      </c>
      <c r="E283" s="124">
        <f>VLOOKUP(B268,別紙1!$A$5:$AS$267,40,FALSE)</f>
        <v>0</v>
      </c>
      <c r="F283" s="132">
        <f>内訳書!$D$7</f>
        <v>0</v>
      </c>
      <c r="G283" s="131">
        <f t="shared" si="57"/>
        <v>0</v>
      </c>
      <c r="H283" s="116"/>
      <c r="I283" s="137">
        <f t="shared" si="58"/>
        <v>0</v>
      </c>
    </row>
    <row r="284" spans="1:9" s="62" customFormat="1" ht="18" customHeight="1" thickBot="1" x14ac:dyDescent="0.45">
      <c r="A284" s="66" t="s">
        <v>9</v>
      </c>
      <c r="B284" s="120"/>
      <c r="C284" s="120"/>
      <c r="D284" s="120"/>
      <c r="E284" s="124">
        <f>SUM(E272:E283)</f>
        <v>0</v>
      </c>
      <c r="F284" s="129"/>
      <c r="G284" s="120"/>
      <c r="H284" s="136">
        <f>SUM(H272:H283)</f>
        <v>0</v>
      </c>
      <c r="I284" s="138">
        <f>IF(SUM(I272:I283)="","",SUM(I272:I283))</f>
        <v>0</v>
      </c>
    </row>
    <row r="285" spans="1:9" ht="78" customHeight="1" x14ac:dyDescent="0.4">
      <c r="A285" s="397" t="s">
        <v>347</v>
      </c>
      <c r="B285" s="398"/>
      <c r="C285" s="398"/>
      <c r="D285" s="398"/>
      <c r="E285" s="398"/>
      <c r="F285" s="398"/>
      <c r="G285" s="398"/>
      <c r="H285" s="398"/>
      <c r="I285" s="399"/>
    </row>
    <row r="286" spans="1:9" ht="78" customHeight="1" x14ac:dyDescent="0.4">
      <c r="A286" s="394" t="s">
        <v>22</v>
      </c>
      <c r="B286" s="395"/>
      <c r="C286" s="395"/>
      <c r="D286" s="395"/>
      <c r="E286" s="395"/>
      <c r="F286" s="395"/>
      <c r="G286" s="395"/>
      <c r="H286" s="395"/>
      <c r="I286" s="396"/>
    </row>
    <row r="287" spans="1:9" ht="13.5" customHeight="1" x14ac:dyDescent="0.4">
      <c r="A287" s="161" t="s">
        <v>12</v>
      </c>
      <c r="B287" s="52">
        <f>B268+1</f>
        <v>16</v>
      </c>
      <c r="C287" s="161" t="s">
        <v>13</v>
      </c>
      <c r="D287" s="53" t="str">
        <f>VLOOKUP(B287,別紙1!$A$5:$AS$267,3,FALSE)</f>
        <v>室沢浄水場</v>
      </c>
      <c r="F287" s="161"/>
      <c r="G287" s="161"/>
      <c r="H287" s="161"/>
      <c r="I287" s="54" t="str">
        <f>VLOOKUP(B287,別紙1!$A$5:$AS$267,5,FALSE)</f>
        <v>東京低圧電力</v>
      </c>
    </row>
    <row r="288" spans="1:9" s="161" customFormat="1" ht="20.25" customHeight="1" x14ac:dyDescent="0.4">
      <c r="A288" s="391" t="s">
        <v>14</v>
      </c>
      <c r="B288" s="401" t="s">
        <v>3</v>
      </c>
      <c r="C288" s="402"/>
      <c r="D288" s="403"/>
      <c r="E288" s="401" t="s">
        <v>4</v>
      </c>
      <c r="F288" s="402"/>
      <c r="G288" s="403"/>
      <c r="H288" s="391" t="s">
        <v>44</v>
      </c>
      <c r="I288" s="391" t="s">
        <v>45</v>
      </c>
    </row>
    <row r="289" spans="1:9" s="161" customFormat="1" ht="40.5" x14ac:dyDescent="0.4">
      <c r="A289" s="400"/>
      <c r="B289" s="298" t="s">
        <v>2</v>
      </c>
      <c r="C289" s="298" t="s">
        <v>15</v>
      </c>
      <c r="D289" s="299" t="s">
        <v>82</v>
      </c>
      <c r="E289" s="300" t="s">
        <v>16</v>
      </c>
      <c r="F289" s="58" t="s">
        <v>17</v>
      </c>
      <c r="G289" s="299" t="s">
        <v>18</v>
      </c>
      <c r="H289" s="400"/>
      <c r="I289" s="400"/>
    </row>
    <row r="290" spans="1:9" s="59" customFormat="1" ht="22.5" x14ac:dyDescent="0.4">
      <c r="A290" s="392"/>
      <c r="B290" s="60" t="s">
        <v>5</v>
      </c>
      <c r="C290" s="60" t="s">
        <v>19</v>
      </c>
      <c r="D290" s="60" t="s">
        <v>8</v>
      </c>
      <c r="E290" s="61" t="s">
        <v>20</v>
      </c>
      <c r="F290" s="60" t="s">
        <v>21</v>
      </c>
      <c r="G290" s="60" t="s">
        <v>8</v>
      </c>
      <c r="H290" s="60" t="s">
        <v>43</v>
      </c>
      <c r="I290" s="60" t="s">
        <v>8</v>
      </c>
    </row>
    <row r="291" spans="1:9" s="62" customFormat="1" ht="18" customHeight="1" x14ac:dyDescent="0.4">
      <c r="A291" s="63">
        <v>1</v>
      </c>
      <c r="B291" s="121">
        <f>VLOOKUP(B287,別紙1!$A$5:$AS$267,6,FALSE)</f>
        <v>3</v>
      </c>
      <c r="C291" s="131">
        <f>内訳書!$C$7</f>
        <v>0</v>
      </c>
      <c r="D291" s="131">
        <f>IF(E291=0,ROUNDDOWN(B291*C291/2,2),ROUNDDOWN(B291*C291,2))</f>
        <v>0</v>
      </c>
      <c r="E291" s="124">
        <f>VLOOKUP(B287,別紙1!$A$5:$AS$267,7,FALSE)</f>
        <v>256</v>
      </c>
      <c r="F291" s="132">
        <f>内訳書!$D$7</f>
        <v>0</v>
      </c>
      <c r="G291" s="131">
        <f>ROUNDDOWN(E291*F291,2)</f>
        <v>0</v>
      </c>
      <c r="H291" s="116"/>
      <c r="I291" s="137">
        <f>ROUNDDOWN(D291+G291+H291,0)</f>
        <v>0</v>
      </c>
    </row>
    <row r="292" spans="1:9" s="62" customFormat="1" ht="18" customHeight="1" x14ac:dyDescent="0.4">
      <c r="A292" s="63">
        <v>2</v>
      </c>
      <c r="B292" s="121">
        <f>B291</f>
        <v>3</v>
      </c>
      <c r="C292" s="131">
        <f>C291</f>
        <v>0</v>
      </c>
      <c r="D292" s="131">
        <f t="shared" ref="D292:D302" si="60">IF(E292=0,ROUNDDOWN(B292*C292/2,2),ROUNDDOWN(B292*C292,2))</f>
        <v>0</v>
      </c>
      <c r="E292" s="124">
        <f>VLOOKUP(B287,別紙1!$A$5:$AS$267,10,FALSE)</f>
        <v>256</v>
      </c>
      <c r="F292" s="132">
        <f>内訳書!$D$7</f>
        <v>0</v>
      </c>
      <c r="G292" s="131">
        <f t="shared" ref="G292:G302" si="61">ROUNDDOWN(E292*F292,2)</f>
        <v>0</v>
      </c>
      <c r="H292" s="116"/>
      <c r="I292" s="137">
        <f t="shared" ref="I292:I302" si="62">ROUNDDOWN(D292+G292+H292,0)</f>
        <v>0</v>
      </c>
    </row>
    <row r="293" spans="1:9" s="62" customFormat="1" ht="18" customHeight="1" x14ac:dyDescent="0.4">
      <c r="A293" s="63">
        <v>3</v>
      </c>
      <c r="B293" s="121">
        <f>B291</f>
        <v>3</v>
      </c>
      <c r="C293" s="131">
        <f t="shared" ref="C293:C301" si="63">C292</f>
        <v>0</v>
      </c>
      <c r="D293" s="131">
        <f t="shared" si="60"/>
        <v>0</v>
      </c>
      <c r="E293" s="124">
        <f>VLOOKUP(B287,別紙1!$A$5:$AS$267,13,FALSE)</f>
        <v>240</v>
      </c>
      <c r="F293" s="132">
        <f>内訳書!$D$7</f>
        <v>0</v>
      </c>
      <c r="G293" s="131">
        <f t="shared" si="61"/>
        <v>0</v>
      </c>
      <c r="H293" s="116"/>
      <c r="I293" s="137">
        <f t="shared" si="62"/>
        <v>0</v>
      </c>
    </row>
    <row r="294" spans="1:9" s="62" customFormat="1" ht="18" customHeight="1" x14ac:dyDescent="0.4">
      <c r="A294" s="63">
        <v>4</v>
      </c>
      <c r="B294" s="121">
        <f>B291</f>
        <v>3</v>
      </c>
      <c r="C294" s="131">
        <f t="shared" si="63"/>
        <v>0</v>
      </c>
      <c r="D294" s="131">
        <f t="shared" si="60"/>
        <v>0</v>
      </c>
      <c r="E294" s="124">
        <f>VLOOKUP(B287,別紙1!$A$5:$AS$267,16,FALSE)</f>
        <v>258</v>
      </c>
      <c r="F294" s="132">
        <f>内訳書!$D$7</f>
        <v>0</v>
      </c>
      <c r="G294" s="131">
        <f t="shared" si="61"/>
        <v>0</v>
      </c>
      <c r="H294" s="116"/>
      <c r="I294" s="137">
        <f t="shared" si="62"/>
        <v>0</v>
      </c>
    </row>
    <row r="295" spans="1:9" s="62" customFormat="1" ht="18" customHeight="1" x14ac:dyDescent="0.4">
      <c r="A295" s="63">
        <v>5</v>
      </c>
      <c r="B295" s="121">
        <f>B291</f>
        <v>3</v>
      </c>
      <c r="C295" s="131">
        <f t="shared" si="63"/>
        <v>0</v>
      </c>
      <c r="D295" s="131">
        <f t="shared" si="60"/>
        <v>0</v>
      </c>
      <c r="E295" s="124">
        <f>VLOOKUP(B287,別紙1!$A$5:$AS$267,19,FALSE)</f>
        <v>249</v>
      </c>
      <c r="F295" s="132">
        <f>内訳書!$D$7</f>
        <v>0</v>
      </c>
      <c r="G295" s="131">
        <f t="shared" si="61"/>
        <v>0</v>
      </c>
      <c r="H295" s="116"/>
      <c r="I295" s="137">
        <f t="shared" si="62"/>
        <v>0</v>
      </c>
    </row>
    <row r="296" spans="1:9" s="62" customFormat="1" ht="18" customHeight="1" x14ac:dyDescent="0.4">
      <c r="A296" s="63">
        <v>6</v>
      </c>
      <c r="B296" s="121">
        <f>B291</f>
        <v>3</v>
      </c>
      <c r="C296" s="131">
        <f t="shared" si="63"/>
        <v>0</v>
      </c>
      <c r="D296" s="131">
        <f t="shared" si="60"/>
        <v>0</v>
      </c>
      <c r="E296" s="124">
        <f>VLOOKUP(B287,別紙1!$A$5:$AS$267,22,FALSE)</f>
        <v>257</v>
      </c>
      <c r="F296" s="132">
        <f>内訳書!$D$7</f>
        <v>0</v>
      </c>
      <c r="G296" s="131">
        <f t="shared" si="61"/>
        <v>0</v>
      </c>
      <c r="H296" s="116"/>
      <c r="I296" s="137">
        <f t="shared" si="62"/>
        <v>0</v>
      </c>
    </row>
    <row r="297" spans="1:9" s="62" customFormat="1" ht="18" customHeight="1" x14ac:dyDescent="0.4">
      <c r="A297" s="63">
        <v>7</v>
      </c>
      <c r="B297" s="121">
        <f>B291</f>
        <v>3</v>
      </c>
      <c r="C297" s="131">
        <f t="shared" si="63"/>
        <v>0</v>
      </c>
      <c r="D297" s="131">
        <f t="shared" si="60"/>
        <v>0</v>
      </c>
      <c r="E297" s="124">
        <f>VLOOKUP(B287,別紙1!$A$5:$AS$267,26,FALSE)</f>
        <v>247</v>
      </c>
      <c r="F297" s="133">
        <f>内訳書!$E$7</f>
        <v>0</v>
      </c>
      <c r="G297" s="131">
        <f t="shared" si="61"/>
        <v>0</v>
      </c>
      <c r="H297" s="116"/>
      <c r="I297" s="137">
        <f t="shared" si="62"/>
        <v>0</v>
      </c>
    </row>
    <row r="298" spans="1:9" s="62" customFormat="1" ht="18" customHeight="1" x14ac:dyDescent="0.4">
      <c r="A298" s="63">
        <v>8</v>
      </c>
      <c r="B298" s="121">
        <f>B291</f>
        <v>3</v>
      </c>
      <c r="C298" s="131">
        <f t="shared" si="63"/>
        <v>0</v>
      </c>
      <c r="D298" s="131">
        <f t="shared" si="60"/>
        <v>0</v>
      </c>
      <c r="E298" s="124">
        <f>VLOOKUP(B287,別紙1!$A$5:$AS$267,29,FALSE)</f>
        <v>255</v>
      </c>
      <c r="F298" s="133">
        <f>内訳書!$E$7</f>
        <v>0</v>
      </c>
      <c r="G298" s="131">
        <f t="shared" si="61"/>
        <v>0</v>
      </c>
      <c r="H298" s="116"/>
      <c r="I298" s="137">
        <f t="shared" si="62"/>
        <v>0</v>
      </c>
    </row>
    <row r="299" spans="1:9" s="62" customFormat="1" ht="18" customHeight="1" x14ac:dyDescent="0.4">
      <c r="A299" s="63">
        <v>9</v>
      </c>
      <c r="B299" s="121">
        <f>B291</f>
        <v>3</v>
      </c>
      <c r="C299" s="131">
        <f t="shared" si="63"/>
        <v>0</v>
      </c>
      <c r="D299" s="131">
        <f t="shared" si="60"/>
        <v>0</v>
      </c>
      <c r="E299" s="124">
        <f>VLOOKUP(B287,別紙1!$A$5:$AS$267,32,FALSE)</f>
        <v>256</v>
      </c>
      <c r="F299" s="133">
        <f>内訳書!$E$7</f>
        <v>0</v>
      </c>
      <c r="G299" s="131">
        <f t="shared" si="61"/>
        <v>0</v>
      </c>
      <c r="H299" s="116"/>
      <c r="I299" s="137">
        <f t="shared" si="62"/>
        <v>0</v>
      </c>
    </row>
    <row r="300" spans="1:9" s="62" customFormat="1" ht="18" customHeight="1" x14ac:dyDescent="0.4">
      <c r="A300" s="63">
        <v>10</v>
      </c>
      <c r="B300" s="121">
        <f>B291</f>
        <v>3</v>
      </c>
      <c r="C300" s="131">
        <f t="shared" si="63"/>
        <v>0</v>
      </c>
      <c r="D300" s="131">
        <f t="shared" si="60"/>
        <v>0</v>
      </c>
      <c r="E300" s="124">
        <f>VLOOKUP(B287,別紙1!$A$5:$AS$267,34,FALSE)</f>
        <v>248</v>
      </c>
      <c r="F300" s="132">
        <f>内訳書!$D$7</f>
        <v>0</v>
      </c>
      <c r="G300" s="131">
        <f t="shared" si="61"/>
        <v>0</v>
      </c>
      <c r="H300" s="116"/>
      <c r="I300" s="137">
        <f t="shared" si="62"/>
        <v>0</v>
      </c>
    </row>
    <row r="301" spans="1:9" s="62" customFormat="1" ht="18" customHeight="1" x14ac:dyDescent="0.4">
      <c r="A301" s="63">
        <v>11</v>
      </c>
      <c r="B301" s="121">
        <f>B291</f>
        <v>3</v>
      </c>
      <c r="C301" s="131">
        <f t="shared" si="63"/>
        <v>0</v>
      </c>
      <c r="D301" s="131">
        <f t="shared" si="60"/>
        <v>0</v>
      </c>
      <c r="E301" s="124">
        <f>VLOOKUP(B287,別紙1!$A$5:$AS$267,37,FALSE)</f>
        <v>256</v>
      </c>
      <c r="F301" s="132">
        <f>内訳書!$D$7</f>
        <v>0</v>
      </c>
      <c r="G301" s="131">
        <f t="shared" si="61"/>
        <v>0</v>
      </c>
      <c r="H301" s="116"/>
      <c r="I301" s="137">
        <f t="shared" si="62"/>
        <v>0</v>
      </c>
    </row>
    <row r="302" spans="1:9" s="62" customFormat="1" ht="18" customHeight="1" thickBot="1" x14ac:dyDescent="0.45">
      <c r="A302" s="63">
        <v>12</v>
      </c>
      <c r="B302" s="121">
        <f>B291</f>
        <v>3</v>
      </c>
      <c r="C302" s="131">
        <f>C301</f>
        <v>0</v>
      </c>
      <c r="D302" s="131">
        <f t="shared" si="60"/>
        <v>0</v>
      </c>
      <c r="E302" s="124">
        <f>VLOOKUP(B287,別紙1!$A$5:$AS$267,40,FALSE)</f>
        <v>249</v>
      </c>
      <c r="F302" s="132">
        <f>内訳書!$D$7</f>
        <v>0</v>
      </c>
      <c r="G302" s="131">
        <f t="shared" si="61"/>
        <v>0</v>
      </c>
      <c r="H302" s="116"/>
      <c r="I302" s="137">
        <f t="shared" si="62"/>
        <v>0</v>
      </c>
    </row>
    <row r="303" spans="1:9" s="62" customFormat="1" ht="18" customHeight="1" thickBot="1" x14ac:dyDescent="0.45">
      <c r="A303" s="66" t="s">
        <v>9</v>
      </c>
      <c r="B303" s="120"/>
      <c r="C303" s="120"/>
      <c r="D303" s="120"/>
      <c r="E303" s="124">
        <f>SUM(E291:E302)</f>
        <v>3027</v>
      </c>
      <c r="F303" s="129"/>
      <c r="G303" s="120"/>
      <c r="H303" s="136">
        <f>SUM(H291:H302)</f>
        <v>0</v>
      </c>
      <c r="I303" s="138">
        <f>IF(SUM(I291:I302)="","",SUM(I291:I302))</f>
        <v>0</v>
      </c>
    </row>
    <row r="304" spans="1:9" ht="78" customHeight="1" x14ac:dyDescent="0.4">
      <c r="A304" s="397" t="s">
        <v>347</v>
      </c>
      <c r="B304" s="398"/>
      <c r="C304" s="398"/>
      <c r="D304" s="398"/>
      <c r="E304" s="398"/>
      <c r="F304" s="398"/>
      <c r="G304" s="398"/>
      <c r="H304" s="398"/>
      <c r="I304" s="399"/>
    </row>
    <row r="305" spans="1:9" ht="78" customHeight="1" x14ac:dyDescent="0.4">
      <c r="A305" s="394" t="s">
        <v>22</v>
      </c>
      <c r="B305" s="395"/>
      <c r="C305" s="395"/>
      <c r="D305" s="395"/>
      <c r="E305" s="395"/>
      <c r="F305" s="395"/>
      <c r="G305" s="395"/>
      <c r="H305" s="395"/>
      <c r="I305" s="396"/>
    </row>
    <row r="306" spans="1:9" x14ac:dyDescent="0.4">
      <c r="A306" s="161" t="s">
        <v>12</v>
      </c>
      <c r="B306" s="52">
        <f>B287+1</f>
        <v>17</v>
      </c>
      <c r="C306" s="161" t="s">
        <v>13</v>
      </c>
      <c r="D306" s="53" t="str">
        <f>VLOOKUP(B306,別紙1!$A$5:$AS$267,3,FALSE)</f>
        <v>堀久保浄水場</v>
      </c>
      <c r="F306" s="161"/>
      <c r="G306" s="161"/>
      <c r="H306" s="161"/>
      <c r="I306" s="54" t="str">
        <f>VLOOKUP(B306,別紙1!$A$5:$AS$267,5,FALSE)</f>
        <v>東京低圧電力</v>
      </c>
    </row>
    <row r="307" spans="1:9" s="161" customFormat="1" ht="20.25" customHeight="1" x14ac:dyDescent="0.4">
      <c r="A307" s="391" t="s">
        <v>14</v>
      </c>
      <c r="B307" s="401" t="s">
        <v>3</v>
      </c>
      <c r="C307" s="402"/>
      <c r="D307" s="403"/>
      <c r="E307" s="401" t="s">
        <v>4</v>
      </c>
      <c r="F307" s="402"/>
      <c r="G307" s="403"/>
      <c r="H307" s="391" t="s">
        <v>44</v>
      </c>
      <c r="I307" s="391" t="s">
        <v>45</v>
      </c>
    </row>
    <row r="308" spans="1:9" s="161" customFormat="1" ht="40.5" x14ac:dyDescent="0.4">
      <c r="A308" s="400"/>
      <c r="B308" s="298" t="s">
        <v>2</v>
      </c>
      <c r="C308" s="298" t="s">
        <v>15</v>
      </c>
      <c r="D308" s="299" t="s">
        <v>82</v>
      </c>
      <c r="E308" s="300" t="s">
        <v>16</v>
      </c>
      <c r="F308" s="58" t="s">
        <v>17</v>
      </c>
      <c r="G308" s="299" t="s">
        <v>18</v>
      </c>
      <c r="H308" s="400"/>
      <c r="I308" s="400"/>
    </row>
    <row r="309" spans="1:9" s="59" customFormat="1" ht="22.5" x14ac:dyDescent="0.4">
      <c r="A309" s="392"/>
      <c r="B309" s="60" t="s">
        <v>5</v>
      </c>
      <c r="C309" s="60" t="s">
        <v>19</v>
      </c>
      <c r="D309" s="60" t="s">
        <v>8</v>
      </c>
      <c r="E309" s="61" t="s">
        <v>20</v>
      </c>
      <c r="F309" s="60" t="s">
        <v>21</v>
      </c>
      <c r="G309" s="60" t="s">
        <v>8</v>
      </c>
      <c r="H309" s="60" t="s">
        <v>43</v>
      </c>
      <c r="I309" s="60" t="s">
        <v>8</v>
      </c>
    </row>
    <row r="310" spans="1:9" s="62" customFormat="1" ht="18" customHeight="1" x14ac:dyDescent="0.4">
      <c r="A310" s="63">
        <v>1</v>
      </c>
      <c r="B310" s="121">
        <f>VLOOKUP(B306,別紙1!$A$5:$AS$267,6,FALSE)</f>
        <v>1</v>
      </c>
      <c r="C310" s="131">
        <f>内訳書!$C$7</f>
        <v>0</v>
      </c>
      <c r="D310" s="131">
        <f>IF(E310=0,ROUNDDOWN(B310*C310/2,2),ROUNDDOWN(B310*C310,2))</f>
        <v>0</v>
      </c>
      <c r="E310" s="124">
        <f>VLOOKUP(B306,別紙1!$A$5:$AS$267,7,FALSE)</f>
        <v>52</v>
      </c>
      <c r="F310" s="132">
        <f>内訳書!$D$7</f>
        <v>0</v>
      </c>
      <c r="G310" s="131">
        <f>ROUNDDOWN(E310*F310,2)</f>
        <v>0</v>
      </c>
      <c r="H310" s="116"/>
      <c r="I310" s="137">
        <f>ROUNDDOWN(D310+G310+H310,0)</f>
        <v>0</v>
      </c>
    </row>
    <row r="311" spans="1:9" s="62" customFormat="1" ht="18" customHeight="1" x14ac:dyDescent="0.4">
      <c r="A311" s="63">
        <v>2</v>
      </c>
      <c r="B311" s="121">
        <f>B310</f>
        <v>1</v>
      </c>
      <c r="C311" s="131">
        <f>C310</f>
        <v>0</v>
      </c>
      <c r="D311" s="131">
        <f t="shared" ref="D311:D321" si="64">IF(E311=0,ROUNDDOWN(B311*C311/2,2),ROUNDDOWN(B311*C311,2))</f>
        <v>0</v>
      </c>
      <c r="E311" s="124">
        <f>VLOOKUP(B306,別紙1!$A$5:$AS$267,10,FALSE)</f>
        <v>46</v>
      </c>
      <c r="F311" s="132">
        <f>内訳書!$D$7</f>
        <v>0</v>
      </c>
      <c r="G311" s="131">
        <f t="shared" ref="G311:G321" si="65">ROUNDDOWN(E311*F311,2)</f>
        <v>0</v>
      </c>
      <c r="H311" s="116"/>
      <c r="I311" s="137">
        <f t="shared" ref="I311:I321" si="66">ROUNDDOWN(D311+G311+H311,0)</f>
        <v>0</v>
      </c>
    </row>
    <row r="312" spans="1:9" s="62" customFormat="1" ht="18" customHeight="1" x14ac:dyDescent="0.4">
      <c r="A312" s="63">
        <v>3</v>
      </c>
      <c r="B312" s="121">
        <f>B310</f>
        <v>1</v>
      </c>
      <c r="C312" s="131">
        <f t="shared" ref="C312:C320" si="67">C311</f>
        <v>0</v>
      </c>
      <c r="D312" s="131">
        <f t="shared" si="64"/>
        <v>0</v>
      </c>
      <c r="E312" s="124">
        <f>VLOOKUP(B306,別紙1!$A$5:$AS$267,13,FALSE)</f>
        <v>64</v>
      </c>
      <c r="F312" s="132">
        <f>内訳書!$D$7</f>
        <v>0</v>
      </c>
      <c r="G312" s="131">
        <f t="shared" si="65"/>
        <v>0</v>
      </c>
      <c r="H312" s="116"/>
      <c r="I312" s="137">
        <f t="shared" si="66"/>
        <v>0</v>
      </c>
    </row>
    <row r="313" spans="1:9" s="62" customFormat="1" ht="18" customHeight="1" x14ac:dyDescent="0.4">
      <c r="A313" s="63">
        <v>4</v>
      </c>
      <c r="B313" s="121">
        <f>B310</f>
        <v>1</v>
      </c>
      <c r="C313" s="131">
        <f t="shared" si="67"/>
        <v>0</v>
      </c>
      <c r="D313" s="131">
        <f t="shared" si="64"/>
        <v>0</v>
      </c>
      <c r="E313" s="124">
        <f>VLOOKUP(B306,別紙1!$A$5:$AS$267,16,FALSE)</f>
        <v>41</v>
      </c>
      <c r="F313" s="132">
        <f>内訳書!$D$7</f>
        <v>0</v>
      </c>
      <c r="G313" s="131">
        <f t="shared" si="65"/>
        <v>0</v>
      </c>
      <c r="H313" s="116"/>
      <c r="I313" s="137">
        <f t="shared" si="66"/>
        <v>0</v>
      </c>
    </row>
    <row r="314" spans="1:9" s="62" customFormat="1" ht="18" customHeight="1" x14ac:dyDescent="0.4">
      <c r="A314" s="63">
        <v>5</v>
      </c>
      <c r="B314" s="121">
        <f>B310</f>
        <v>1</v>
      </c>
      <c r="C314" s="131">
        <f t="shared" si="67"/>
        <v>0</v>
      </c>
      <c r="D314" s="131">
        <f t="shared" si="64"/>
        <v>0</v>
      </c>
      <c r="E314" s="124">
        <f>VLOOKUP(B306,別紙1!$A$5:$AS$267,19,FALSE)</f>
        <v>51</v>
      </c>
      <c r="F314" s="132">
        <f>内訳書!$D$7</f>
        <v>0</v>
      </c>
      <c r="G314" s="131">
        <f t="shared" si="65"/>
        <v>0</v>
      </c>
      <c r="H314" s="116"/>
      <c r="I314" s="137">
        <f t="shared" si="66"/>
        <v>0</v>
      </c>
    </row>
    <row r="315" spans="1:9" s="62" customFormat="1" ht="18" customHeight="1" x14ac:dyDescent="0.4">
      <c r="A315" s="63">
        <v>6</v>
      </c>
      <c r="B315" s="121">
        <f>B310</f>
        <v>1</v>
      </c>
      <c r="C315" s="131">
        <f t="shared" si="67"/>
        <v>0</v>
      </c>
      <c r="D315" s="131">
        <f t="shared" si="64"/>
        <v>0</v>
      </c>
      <c r="E315" s="124">
        <f>VLOOKUP(B306,別紙1!$A$5:$AS$267,22,FALSE)</f>
        <v>56</v>
      </c>
      <c r="F315" s="132">
        <f>内訳書!$D$7</f>
        <v>0</v>
      </c>
      <c r="G315" s="131">
        <f t="shared" si="65"/>
        <v>0</v>
      </c>
      <c r="H315" s="116"/>
      <c r="I315" s="137">
        <f t="shared" si="66"/>
        <v>0</v>
      </c>
    </row>
    <row r="316" spans="1:9" s="62" customFormat="1" ht="18" customHeight="1" x14ac:dyDescent="0.4">
      <c r="A316" s="63">
        <v>7</v>
      </c>
      <c r="B316" s="121">
        <f>B310</f>
        <v>1</v>
      </c>
      <c r="C316" s="131">
        <f t="shared" si="67"/>
        <v>0</v>
      </c>
      <c r="D316" s="131">
        <f t="shared" si="64"/>
        <v>0</v>
      </c>
      <c r="E316" s="124">
        <f>VLOOKUP(B306,別紙1!$A$5:$AS$267,26,FALSE)</f>
        <v>70</v>
      </c>
      <c r="F316" s="133">
        <f>内訳書!$E$7</f>
        <v>0</v>
      </c>
      <c r="G316" s="131">
        <f t="shared" si="65"/>
        <v>0</v>
      </c>
      <c r="H316" s="116"/>
      <c r="I316" s="137">
        <f t="shared" si="66"/>
        <v>0</v>
      </c>
    </row>
    <row r="317" spans="1:9" s="62" customFormat="1" ht="18" customHeight="1" x14ac:dyDescent="0.4">
      <c r="A317" s="63">
        <v>8</v>
      </c>
      <c r="B317" s="121">
        <f>B310</f>
        <v>1</v>
      </c>
      <c r="C317" s="131">
        <f t="shared" si="67"/>
        <v>0</v>
      </c>
      <c r="D317" s="131">
        <f t="shared" si="64"/>
        <v>0</v>
      </c>
      <c r="E317" s="124">
        <f>VLOOKUP(B306,別紙1!$A$5:$AS$267,29,FALSE)</f>
        <v>81</v>
      </c>
      <c r="F317" s="133">
        <f>内訳書!$E$7</f>
        <v>0</v>
      </c>
      <c r="G317" s="131">
        <f t="shared" si="65"/>
        <v>0</v>
      </c>
      <c r="H317" s="116"/>
      <c r="I317" s="137">
        <f t="shared" si="66"/>
        <v>0</v>
      </c>
    </row>
    <row r="318" spans="1:9" s="62" customFormat="1" ht="18" customHeight="1" x14ac:dyDescent="0.4">
      <c r="A318" s="63">
        <v>9</v>
      </c>
      <c r="B318" s="121">
        <f>B310</f>
        <v>1</v>
      </c>
      <c r="C318" s="131">
        <f t="shared" si="67"/>
        <v>0</v>
      </c>
      <c r="D318" s="131">
        <f t="shared" si="64"/>
        <v>0</v>
      </c>
      <c r="E318" s="124">
        <f>VLOOKUP(B306,別紙1!$A$5:$AS$267,32,FALSE)</f>
        <v>82</v>
      </c>
      <c r="F318" s="133">
        <f>内訳書!$E$7</f>
        <v>0</v>
      </c>
      <c r="G318" s="131">
        <f t="shared" si="65"/>
        <v>0</v>
      </c>
      <c r="H318" s="116"/>
      <c r="I318" s="137">
        <f t="shared" si="66"/>
        <v>0</v>
      </c>
    </row>
    <row r="319" spans="1:9" s="62" customFormat="1" ht="18" customHeight="1" x14ac:dyDescent="0.4">
      <c r="A319" s="63">
        <v>10</v>
      </c>
      <c r="B319" s="121">
        <f>B310</f>
        <v>1</v>
      </c>
      <c r="C319" s="131">
        <f t="shared" si="67"/>
        <v>0</v>
      </c>
      <c r="D319" s="131">
        <f t="shared" si="64"/>
        <v>0</v>
      </c>
      <c r="E319" s="124">
        <f>VLOOKUP(B306,別紙1!$A$5:$AS$267,34,FALSE)</f>
        <v>68</v>
      </c>
      <c r="F319" s="132">
        <f>内訳書!$D$7</f>
        <v>0</v>
      </c>
      <c r="G319" s="131">
        <f t="shared" si="65"/>
        <v>0</v>
      </c>
      <c r="H319" s="116"/>
      <c r="I319" s="137">
        <f t="shared" si="66"/>
        <v>0</v>
      </c>
    </row>
    <row r="320" spans="1:9" s="62" customFormat="1" ht="18" customHeight="1" x14ac:dyDescent="0.4">
      <c r="A320" s="63">
        <v>11</v>
      </c>
      <c r="B320" s="121">
        <f>B310</f>
        <v>1</v>
      </c>
      <c r="C320" s="131">
        <f t="shared" si="67"/>
        <v>0</v>
      </c>
      <c r="D320" s="131">
        <f t="shared" si="64"/>
        <v>0</v>
      </c>
      <c r="E320" s="124">
        <f>VLOOKUP(B306,別紙1!$A$5:$AS$267,37,FALSE)</f>
        <v>56</v>
      </c>
      <c r="F320" s="132">
        <f>内訳書!$D$7</f>
        <v>0</v>
      </c>
      <c r="G320" s="131">
        <f t="shared" si="65"/>
        <v>0</v>
      </c>
      <c r="H320" s="116"/>
      <c r="I320" s="137">
        <f t="shared" si="66"/>
        <v>0</v>
      </c>
    </row>
    <row r="321" spans="1:9" s="62" customFormat="1" ht="18" customHeight="1" thickBot="1" x14ac:dyDescent="0.45">
      <c r="A321" s="63">
        <v>12</v>
      </c>
      <c r="B321" s="121">
        <f>B310</f>
        <v>1</v>
      </c>
      <c r="C321" s="131">
        <f>C320</f>
        <v>0</v>
      </c>
      <c r="D321" s="131">
        <f t="shared" si="64"/>
        <v>0</v>
      </c>
      <c r="E321" s="124">
        <f>VLOOKUP(B306,別紙1!$A$5:$AS$267,40,FALSE)</f>
        <v>47</v>
      </c>
      <c r="F321" s="132">
        <f>内訳書!$D$7</f>
        <v>0</v>
      </c>
      <c r="G321" s="131">
        <f t="shared" si="65"/>
        <v>0</v>
      </c>
      <c r="H321" s="116"/>
      <c r="I321" s="137">
        <f t="shared" si="66"/>
        <v>0</v>
      </c>
    </row>
    <row r="322" spans="1:9" s="62" customFormat="1" ht="18" customHeight="1" thickBot="1" x14ac:dyDescent="0.45">
      <c r="A322" s="66" t="s">
        <v>9</v>
      </c>
      <c r="B322" s="120"/>
      <c r="C322" s="120"/>
      <c r="D322" s="120"/>
      <c r="E322" s="124">
        <f>SUM(E310:E321)</f>
        <v>714</v>
      </c>
      <c r="F322" s="129"/>
      <c r="G322" s="120"/>
      <c r="H322" s="136">
        <f>SUM(H310:H321)</f>
        <v>0</v>
      </c>
      <c r="I322" s="138">
        <f>IF(SUM(I310:I321)="","",SUM(I310:I321))</f>
        <v>0</v>
      </c>
    </row>
    <row r="323" spans="1:9" ht="78" customHeight="1" x14ac:dyDescent="0.4">
      <c r="A323" s="397" t="s">
        <v>347</v>
      </c>
      <c r="B323" s="398"/>
      <c r="C323" s="398"/>
      <c r="D323" s="398"/>
      <c r="E323" s="398"/>
      <c r="F323" s="398"/>
      <c r="G323" s="398"/>
      <c r="H323" s="398"/>
      <c r="I323" s="399"/>
    </row>
    <row r="324" spans="1:9" ht="78" customHeight="1" x14ac:dyDescent="0.4">
      <c r="A324" s="394" t="s">
        <v>22</v>
      </c>
      <c r="B324" s="395"/>
      <c r="C324" s="395"/>
      <c r="D324" s="395"/>
      <c r="E324" s="395"/>
      <c r="F324" s="395"/>
      <c r="G324" s="395"/>
      <c r="H324" s="395"/>
      <c r="I324" s="396"/>
    </row>
    <row r="325" spans="1:9" x14ac:dyDescent="0.4">
      <c r="A325" s="161" t="s">
        <v>12</v>
      </c>
      <c r="B325" s="52">
        <f>B306+1</f>
        <v>18</v>
      </c>
      <c r="C325" s="161" t="s">
        <v>13</v>
      </c>
      <c r="D325" s="53" t="str">
        <f>VLOOKUP(B325,別紙1!$A$5:$AS$267,3,FALSE)</f>
        <v>堀久保浄水場</v>
      </c>
      <c r="F325" s="161"/>
      <c r="G325" s="161"/>
      <c r="H325" s="161"/>
      <c r="I325" s="54" t="str">
        <f>VLOOKUP(B325,別紙1!$A$5:$AS$267,5,FALSE)</f>
        <v>東京低圧電力</v>
      </c>
    </row>
    <row r="326" spans="1:9" s="161" customFormat="1" ht="20.25" customHeight="1" x14ac:dyDescent="0.4">
      <c r="A326" s="391" t="s">
        <v>14</v>
      </c>
      <c r="B326" s="401" t="s">
        <v>3</v>
      </c>
      <c r="C326" s="402"/>
      <c r="D326" s="403"/>
      <c r="E326" s="401" t="s">
        <v>4</v>
      </c>
      <c r="F326" s="402"/>
      <c r="G326" s="403"/>
      <c r="H326" s="391" t="s">
        <v>44</v>
      </c>
      <c r="I326" s="391" t="s">
        <v>45</v>
      </c>
    </row>
    <row r="327" spans="1:9" s="161" customFormat="1" ht="40.5" x14ac:dyDescent="0.4">
      <c r="A327" s="400"/>
      <c r="B327" s="298" t="s">
        <v>2</v>
      </c>
      <c r="C327" s="298" t="s">
        <v>15</v>
      </c>
      <c r="D327" s="299" t="s">
        <v>82</v>
      </c>
      <c r="E327" s="300" t="s">
        <v>16</v>
      </c>
      <c r="F327" s="58" t="s">
        <v>17</v>
      </c>
      <c r="G327" s="299" t="s">
        <v>18</v>
      </c>
      <c r="H327" s="400"/>
      <c r="I327" s="400"/>
    </row>
    <row r="328" spans="1:9" s="59" customFormat="1" ht="22.5" x14ac:dyDescent="0.4">
      <c r="A328" s="392"/>
      <c r="B328" s="60" t="s">
        <v>5</v>
      </c>
      <c r="C328" s="60" t="s">
        <v>19</v>
      </c>
      <c r="D328" s="60" t="s">
        <v>8</v>
      </c>
      <c r="E328" s="61" t="s">
        <v>20</v>
      </c>
      <c r="F328" s="60" t="s">
        <v>21</v>
      </c>
      <c r="G328" s="60" t="s">
        <v>8</v>
      </c>
      <c r="H328" s="60" t="s">
        <v>43</v>
      </c>
      <c r="I328" s="60" t="s">
        <v>8</v>
      </c>
    </row>
    <row r="329" spans="1:9" s="62" customFormat="1" ht="18" customHeight="1" x14ac:dyDescent="0.4">
      <c r="A329" s="63">
        <v>1</v>
      </c>
      <c r="B329" s="121">
        <f>VLOOKUP(B325,別紙1!$A$5:$AS$267,6,FALSE)</f>
        <v>17</v>
      </c>
      <c r="C329" s="131">
        <f>内訳書!$C$7</f>
        <v>0</v>
      </c>
      <c r="D329" s="131">
        <f>IF(E329=0,ROUNDDOWN(B329*C329/2,2),ROUNDDOWN(B329*C329,2))</f>
        <v>0</v>
      </c>
      <c r="E329" s="124">
        <f>VLOOKUP(B325,別紙1!$A$5:$AS$267,7,FALSE)</f>
        <v>2045</v>
      </c>
      <c r="F329" s="132">
        <f>内訳書!$D$7</f>
        <v>0</v>
      </c>
      <c r="G329" s="131">
        <f>ROUNDDOWN(E329*F329,2)</f>
        <v>0</v>
      </c>
      <c r="H329" s="116"/>
      <c r="I329" s="137">
        <f>ROUNDDOWN(D329+G329+H329,0)</f>
        <v>0</v>
      </c>
    </row>
    <row r="330" spans="1:9" s="62" customFormat="1" ht="18" customHeight="1" x14ac:dyDescent="0.4">
      <c r="A330" s="63">
        <v>2</v>
      </c>
      <c r="B330" s="121">
        <f>B329</f>
        <v>17</v>
      </c>
      <c r="C330" s="131">
        <f>C329</f>
        <v>0</v>
      </c>
      <c r="D330" s="131">
        <f t="shared" ref="D330:D340" si="68">IF(E330=0,ROUNDDOWN(B330*C330/2,2),ROUNDDOWN(B330*C330,2))</f>
        <v>0</v>
      </c>
      <c r="E330" s="124">
        <f>VLOOKUP(B325,別紙1!$A$5:$AS$267,10,FALSE)</f>
        <v>2234</v>
      </c>
      <c r="F330" s="132">
        <f>内訳書!$D$7</f>
        <v>0</v>
      </c>
      <c r="G330" s="131">
        <f t="shared" ref="G330:G340" si="69">ROUNDDOWN(E330*F330,2)</f>
        <v>0</v>
      </c>
      <c r="H330" s="116"/>
      <c r="I330" s="137">
        <f t="shared" ref="I330:I340" si="70">ROUNDDOWN(D330+G330+H330,0)</f>
        <v>0</v>
      </c>
    </row>
    <row r="331" spans="1:9" s="62" customFormat="1" ht="18" customHeight="1" x14ac:dyDescent="0.4">
      <c r="A331" s="63">
        <v>3</v>
      </c>
      <c r="B331" s="121">
        <f>B329</f>
        <v>17</v>
      </c>
      <c r="C331" s="131">
        <f t="shared" ref="C331:C339" si="71">C330</f>
        <v>0</v>
      </c>
      <c r="D331" s="131">
        <f t="shared" si="68"/>
        <v>0</v>
      </c>
      <c r="E331" s="124">
        <f>VLOOKUP(B325,別紙1!$A$5:$AS$267,13,FALSE)</f>
        <v>1837</v>
      </c>
      <c r="F331" s="132">
        <f>内訳書!$D$7</f>
        <v>0</v>
      </c>
      <c r="G331" s="131">
        <f t="shared" si="69"/>
        <v>0</v>
      </c>
      <c r="H331" s="116"/>
      <c r="I331" s="137">
        <f t="shared" si="70"/>
        <v>0</v>
      </c>
    </row>
    <row r="332" spans="1:9" s="62" customFormat="1" ht="18" customHeight="1" x14ac:dyDescent="0.4">
      <c r="A332" s="63">
        <v>4</v>
      </c>
      <c r="B332" s="121">
        <f>B329</f>
        <v>17</v>
      </c>
      <c r="C332" s="131">
        <f t="shared" si="71"/>
        <v>0</v>
      </c>
      <c r="D332" s="131">
        <f t="shared" si="68"/>
        <v>0</v>
      </c>
      <c r="E332" s="124">
        <f>VLOOKUP(B325,別紙1!$A$5:$AS$267,16,FALSE)</f>
        <v>1998</v>
      </c>
      <c r="F332" s="132">
        <f>内訳書!$D$7</f>
        <v>0</v>
      </c>
      <c r="G332" s="131">
        <f t="shared" si="69"/>
        <v>0</v>
      </c>
      <c r="H332" s="116"/>
      <c r="I332" s="137">
        <f t="shared" si="70"/>
        <v>0</v>
      </c>
    </row>
    <row r="333" spans="1:9" s="62" customFormat="1" ht="18" customHeight="1" x14ac:dyDescent="0.4">
      <c r="A333" s="63">
        <v>5</v>
      </c>
      <c r="B333" s="121">
        <f>B329</f>
        <v>17</v>
      </c>
      <c r="C333" s="131">
        <f t="shared" si="71"/>
        <v>0</v>
      </c>
      <c r="D333" s="131">
        <f t="shared" si="68"/>
        <v>0</v>
      </c>
      <c r="E333" s="124">
        <f>VLOOKUP(B325,別紙1!$A$5:$AS$267,19,FALSE)</f>
        <v>1614</v>
      </c>
      <c r="F333" s="132">
        <f>内訳書!$D$7</f>
        <v>0</v>
      </c>
      <c r="G333" s="131">
        <f t="shared" si="69"/>
        <v>0</v>
      </c>
      <c r="H333" s="116"/>
      <c r="I333" s="137">
        <f t="shared" si="70"/>
        <v>0</v>
      </c>
    </row>
    <row r="334" spans="1:9" s="62" customFormat="1" ht="18" customHeight="1" x14ac:dyDescent="0.4">
      <c r="A334" s="63">
        <v>6</v>
      </c>
      <c r="B334" s="121">
        <f>B329</f>
        <v>17</v>
      </c>
      <c r="C334" s="131">
        <f t="shared" si="71"/>
        <v>0</v>
      </c>
      <c r="D334" s="131">
        <f t="shared" si="68"/>
        <v>0</v>
      </c>
      <c r="E334" s="124">
        <f>VLOOKUP(B325,別紙1!$A$5:$AS$267,22,FALSE)</f>
        <v>1787</v>
      </c>
      <c r="F334" s="132">
        <f>内訳書!$D$7</f>
        <v>0</v>
      </c>
      <c r="G334" s="131">
        <f t="shared" si="69"/>
        <v>0</v>
      </c>
      <c r="H334" s="116"/>
      <c r="I334" s="137">
        <f t="shared" si="70"/>
        <v>0</v>
      </c>
    </row>
    <row r="335" spans="1:9" s="62" customFormat="1" ht="18" customHeight="1" x14ac:dyDescent="0.4">
      <c r="A335" s="63">
        <v>7</v>
      </c>
      <c r="B335" s="121">
        <f>B329</f>
        <v>17</v>
      </c>
      <c r="C335" s="131">
        <f t="shared" si="71"/>
        <v>0</v>
      </c>
      <c r="D335" s="131">
        <f t="shared" si="68"/>
        <v>0</v>
      </c>
      <c r="E335" s="124">
        <f>VLOOKUP(B325,別紙1!$A$5:$AS$267,26,FALSE)</f>
        <v>2054</v>
      </c>
      <c r="F335" s="133">
        <f>内訳書!$E$7</f>
        <v>0</v>
      </c>
      <c r="G335" s="131">
        <f t="shared" si="69"/>
        <v>0</v>
      </c>
      <c r="H335" s="116"/>
      <c r="I335" s="137">
        <f t="shared" si="70"/>
        <v>0</v>
      </c>
    </row>
    <row r="336" spans="1:9" s="62" customFormat="1" ht="18" customHeight="1" x14ac:dyDescent="0.4">
      <c r="A336" s="63">
        <v>8</v>
      </c>
      <c r="B336" s="121">
        <f>B329</f>
        <v>17</v>
      </c>
      <c r="C336" s="131">
        <f t="shared" si="71"/>
        <v>0</v>
      </c>
      <c r="D336" s="131">
        <f t="shared" si="68"/>
        <v>0</v>
      </c>
      <c r="E336" s="124">
        <f>VLOOKUP(B325,別紙1!$A$5:$AS$267,29,FALSE)</f>
        <v>2435</v>
      </c>
      <c r="F336" s="133">
        <f>内訳書!$E$7</f>
        <v>0</v>
      </c>
      <c r="G336" s="131">
        <f t="shared" si="69"/>
        <v>0</v>
      </c>
      <c r="H336" s="116"/>
      <c r="I336" s="137">
        <f t="shared" si="70"/>
        <v>0</v>
      </c>
    </row>
    <row r="337" spans="1:9" s="62" customFormat="1" ht="18" customHeight="1" x14ac:dyDescent="0.4">
      <c r="A337" s="63">
        <v>9</v>
      </c>
      <c r="B337" s="121">
        <f>B329</f>
        <v>17</v>
      </c>
      <c r="C337" s="131">
        <f t="shared" si="71"/>
        <v>0</v>
      </c>
      <c r="D337" s="131">
        <f t="shared" si="68"/>
        <v>0</v>
      </c>
      <c r="E337" s="124">
        <f>VLOOKUP(B325,別紙1!$A$5:$AS$267,32,FALSE)</f>
        <v>2361</v>
      </c>
      <c r="F337" s="133">
        <f>内訳書!$E$7</f>
        <v>0</v>
      </c>
      <c r="G337" s="131">
        <f t="shared" si="69"/>
        <v>0</v>
      </c>
      <c r="H337" s="116"/>
      <c r="I337" s="137">
        <f t="shared" si="70"/>
        <v>0</v>
      </c>
    </row>
    <row r="338" spans="1:9" s="62" customFormat="1" ht="18" customHeight="1" x14ac:dyDescent="0.4">
      <c r="A338" s="63">
        <v>10</v>
      </c>
      <c r="B338" s="121">
        <f>B329</f>
        <v>17</v>
      </c>
      <c r="C338" s="131">
        <f t="shared" si="71"/>
        <v>0</v>
      </c>
      <c r="D338" s="131">
        <f t="shared" si="68"/>
        <v>0</v>
      </c>
      <c r="E338" s="124">
        <f>VLOOKUP(B325,別紙1!$A$5:$AS$267,34,FALSE)</f>
        <v>1928</v>
      </c>
      <c r="F338" s="132">
        <f>内訳書!$D$7</f>
        <v>0</v>
      </c>
      <c r="G338" s="131">
        <f t="shared" si="69"/>
        <v>0</v>
      </c>
      <c r="H338" s="116"/>
      <c r="I338" s="137">
        <f t="shared" si="70"/>
        <v>0</v>
      </c>
    </row>
    <row r="339" spans="1:9" s="62" customFormat="1" ht="18" customHeight="1" x14ac:dyDescent="0.4">
      <c r="A339" s="63">
        <v>11</v>
      </c>
      <c r="B339" s="121">
        <f>B329</f>
        <v>17</v>
      </c>
      <c r="C339" s="131">
        <f t="shared" si="71"/>
        <v>0</v>
      </c>
      <c r="D339" s="131">
        <f t="shared" si="68"/>
        <v>0</v>
      </c>
      <c r="E339" s="124">
        <f>VLOOKUP(B325,別紙1!$A$5:$AS$267,37,FALSE)</f>
        <v>1831</v>
      </c>
      <c r="F339" s="132">
        <f>内訳書!$D$7</f>
        <v>0</v>
      </c>
      <c r="G339" s="131">
        <f t="shared" si="69"/>
        <v>0</v>
      </c>
      <c r="H339" s="116"/>
      <c r="I339" s="137">
        <f t="shared" si="70"/>
        <v>0</v>
      </c>
    </row>
    <row r="340" spans="1:9" s="62" customFormat="1" ht="18" customHeight="1" thickBot="1" x14ac:dyDescent="0.45">
      <c r="A340" s="63">
        <v>12</v>
      </c>
      <c r="B340" s="121">
        <f>B329</f>
        <v>17</v>
      </c>
      <c r="C340" s="131">
        <f>C339</f>
        <v>0</v>
      </c>
      <c r="D340" s="131">
        <f t="shared" si="68"/>
        <v>0</v>
      </c>
      <c r="E340" s="124">
        <f>VLOOKUP(B325,別紙1!$A$5:$AS$267,40,FALSE)</f>
        <v>2001</v>
      </c>
      <c r="F340" s="132">
        <f>内訳書!$D$7</f>
        <v>0</v>
      </c>
      <c r="G340" s="131">
        <f t="shared" si="69"/>
        <v>0</v>
      </c>
      <c r="H340" s="116"/>
      <c r="I340" s="137">
        <f t="shared" si="70"/>
        <v>0</v>
      </c>
    </row>
    <row r="341" spans="1:9" s="62" customFormat="1" ht="18" customHeight="1" thickBot="1" x14ac:dyDescent="0.45">
      <c r="A341" s="66" t="s">
        <v>9</v>
      </c>
      <c r="B341" s="120"/>
      <c r="C341" s="120"/>
      <c r="D341" s="120"/>
      <c r="E341" s="124">
        <f>SUM(E329:E340)</f>
        <v>24125</v>
      </c>
      <c r="F341" s="129"/>
      <c r="G341" s="120"/>
      <c r="H341" s="136">
        <f>SUM(H329:H340)</f>
        <v>0</v>
      </c>
      <c r="I341" s="138">
        <f>IF(SUM(I329:I340)="","",SUM(I329:I340))</f>
        <v>0</v>
      </c>
    </row>
    <row r="342" spans="1:9" ht="78" customHeight="1" x14ac:dyDescent="0.4">
      <c r="A342" s="397" t="s">
        <v>347</v>
      </c>
      <c r="B342" s="398"/>
      <c r="C342" s="398"/>
      <c r="D342" s="398"/>
      <c r="E342" s="398"/>
      <c r="F342" s="398"/>
      <c r="G342" s="398"/>
      <c r="H342" s="398"/>
      <c r="I342" s="399"/>
    </row>
    <row r="343" spans="1:9" ht="78" customHeight="1" x14ac:dyDescent="0.4">
      <c r="A343" s="394" t="s">
        <v>22</v>
      </c>
      <c r="B343" s="395"/>
      <c r="C343" s="395"/>
      <c r="D343" s="395"/>
      <c r="E343" s="395"/>
      <c r="F343" s="395"/>
      <c r="G343" s="395"/>
      <c r="H343" s="395"/>
      <c r="I343" s="396"/>
    </row>
    <row r="344" spans="1:9" x14ac:dyDescent="0.4">
      <c r="A344" s="161" t="s">
        <v>12</v>
      </c>
      <c r="B344" s="52">
        <f>B325+1</f>
        <v>19</v>
      </c>
      <c r="C344" s="161" t="s">
        <v>13</v>
      </c>
      <c r="D344" s="53" t="str">
        <f>VLOOKUP(B344,別紙1!$A$5:$AS$267,3,FALSE)</f>
        <v>総社流量調整場</v>
      </c>
      <c r="F344" s="161"/>
      <c r="G344" s="161"/>
      <c r="H344" s="161"/>
      <c r="I344" s="54" t="str">
        <f>VLOOKUP(B344,別紙1!$A$5:$AS$267,5,FALSE)</f>
        <v>東京低圧電力</v>
      </c>
    </row>
    <row r="345" spans="1:9" s="161" customFormat="1" ht="20.25" customHeight="1" x14ac:dyDescent="0.4">
      <c r="A345" s="391" t="s">
        <v>14</v>
      </c>
      <c r="B345" s="401" t="s">
        <v>3</v>
      </c>
      <c r="C345" s="402"/>
      <c r="D345" s="403"/>
      <c r="E345" s="401" t="s">
        <v>4</v>
      </c>
      <c r="F345" s="402"/>
      <c r="G345" s="403"/>
      <c r="H345" s="391" t="s">
        <v>44</v>
      </c>
      <c r="I345" s="391" t="s">
        <v>45</v>
      </c>
    </row>
    <row r="346" spans="1:9" s="161" customFormat="1" ht="40.5" x14ac:dyDescent="0.4">
      <c r="A346" s="400"/>
      <c r="B346" s="301" t="s">
        <v>2</v>
      </c>
      <c r="C346" s="301" t="s">
        <v>15</v>
      </c>
      <c r="D346" s="302" t="s">
        <v>82</v>
      </c>
      <c r="E346" s="304" t="s">
        <v>16</v>
      </c>
      <c r="F346" s="58" t="s">
        <v>17</v>
      </c>
      <c r="G346" s="302" t="s">
        <v>18</v>
      </c>
      <c r="H346" s="400"/>
      <c r="I346" s="400"/>
    </row>
    <row r="347" spans="1:9" s="59" customFormat="1" ht="22.5" x14ac:dyDescent="0.4">
      <c r="A347" s="392"/>
      <c r="B347" s="60" t="s">
        <v>5</v>
      </c>
      <c r="C347" s="60" t="s">
        <v>19</v>
      </c>
      <c r="D347" s="60" t="s">
        <v>8</v>
      </c>
      <c r="E347" s="61" t="s">
        <v>20</v>
      </c>
      <c r="F347" s="60" t="s">
        <v>21</v>
      </c>
      <c r="G347" s="60" t="s">
        <v>8</v>
      </c>
      <c r="H347" s="60" t="s">
        <v>43</v>
      </c>
      <c r="I347" s="60" t="s">
        <v>8</v>
      </c>
    </row>
    <row r="348" spans="1:9" s="62" customFormat="1" ht="18" customHeight="1" x14ac:dyDescent="0.4">
      <c r="A348" s="63">
        <v>1</v>
      </c>
      <c r="B348" s="121">
        <f>VLOOKUP(B344,別紙1!$A$5:$AS$267,6,FALSE)</f>
        <v>3</v>
      </c>
      <c r="C348" s="131">
        <f>内訳書!$C$7</f>
        <v>0</v>
      </c>
      <c r="D348" s="131">
        <f>IF(E348=0,ROUNDDOWN(B348*C348/2,2),ROUNDDOWN(B348*C348,2))</f>
        <v>0</v>
      </c>
      <c r="E348" s="124">
        <f>VLOOKUP(B344,別紙1!$A$5:$AS$267,7,FALSE)</f>
        <v>240</v>
      </c>
      <c r="F348" s="132">
        <f>内訳書!$D$7</f>
        <v>0</v>
      </c>
      <c r="G348" s="131">
        <f>ROUNDDOWN(E348*F348,2)</f>
        <v>0</v>
      </c>
      <c r="H348" s="116"/>
      <c r="I348" s="137">
        <f>ROUNDDOWN(D348+G348+H348,0)</f>
        <v>0</v>
      </c>
    </row>
    <row r="349" spans="1:9" s="62" customFormat="1" ht="18" customHeight="1" x14ac:dyDescent="0.4">
      <c r="A349" s="63">
        <v>2</v>
      </c>
      <c r="B349" s="121">
        <f>B348</f>
        <v>3</v>
      </c>
      <c r="C349" s="131">
        <f>C348</f>
        <v>0</v>
      </c>
      <c r="D349" s="131">
        <f t="shared" ref="D349:D359" si="72">IF(E349=0,ROUNDDOWN(B349*C349/2,2),ROUNDDOWN(B349*C349,2))</f>
        <v>0</v>
      </c>
      <c r="E349" s="124">
        <f>VLOOKUP(B344,別紙1!$A$5:$AS$267,10,FALSE)</f>
        <v>248</v>
      </c>
      <c r="F349" s="132">
        <f>内訳書!$D$7</f>
        <v>0</v>
      </c>
      <c r="G349" s="131">
        <f t="shared" ref="G349:G359" si="73">ROUNDDOWN(E349*F349,2)</f>
        <v>0</v>
      </c>
      <c r="H349" s="116"/>
      <c r="I349" s="137">
        <f t="shared" ref="I349:I359" si="74">ROUNDDOWN(D349+G349+H349,0)</f>
        <v>0</v>
      </c>
    </row>
    <row r="350" spans="1:9" s="62" customFormat="1" ht="18" customHeight="1" x14ac:dyDescent="0.4">
      <c r="A350" s="63">
        <v>3</v>
      </c>
      <c r="B350" s="121">
        <f>B348</f>
        <v>3</v>
      </c>
      <c r="C350" s="131">
        <f t="shared" ref="C350:C358" si="75">C349</f>
        <v>0</v>
      </c>
      <c r="D350" s="131">
        <f t="shared" si="72"/>
        <v>0</v>
      </c>
      <c r="E350" s="124">
        <f>VLOOKUP(B344,別紙1!$A$5:$AS$267,13,FALSE)</f>
        <v>221</v>
      </c>
      <c r="F350" s="132">
        <f>内訳書!$D$7</f>
        <v>0</v>
      </c>
      <c r="G350" s="131">
        <f t="shared" si="73"/>
        <v>0</v>
      </c>
      <c r="H350" s="116"/>
      <c r="I350" s="137">
        <f t="shared" si="74"/>
        <v>0</v>
      </c>
    </row>
    <row r="351" spans="1:9" s="62" customFormat="1" ht="18" customHeight="1" x14ac:dyDescent="0.4">
      <c r="A351" s="63">
        <v>4</v>
      </c>
      <c r="B351" s="121">
        <f>B348</f>
        <v>3</v>
      </c>
      <c r="C351" s="131">
        <f t="shared" si="75"/>
        <v>0</v>
      </c>
      <c r="D351" s="131">
        <f t="shared" si="72"/>
        <v>0</v>
      </c>
      <c r="E351" s="124">
        <f>VLOOKUP(B344,別紙1!$A$5:$AS$267,16,FALSE)</f>
        <v>223</v>
      </c>
      <c r="F351" s="132">
        <f>内訳書!$D$7</f>
        <v>0</v>
      </c>
      <c r="G351" s="131">
        <f t="shared" si="73"/>
        <v>0</v>
      </c>
      <c r="H351" s="116"/>
      <c r="I351" s="137">
        <f t="shared" si="74"/>
        <v>0</v>
      </c>
    </row>
    <row r="352" spans="1:9" s="62" customFormat="1" ht="18" customHeight="1" x14ac:dyDescent="0.4">
      <c r="A352" s="63">
        <v>5</v>
      </c>
      <c r="B352" s="121">
        <f>B348</f>
        <v>3</v>
      </c>
      <c r="C352" s="131">
        <f t="shared" si="75"/>
        <v>0</v>
      </c>
      <c r="D352" s="131">
        <f t="shared" si="72"/>
        <v>0</v>
      </c>
      <c r="E352" s="124">
        <f>VLOOKUP(B344,別紙1!$A$5:$AS$267,19,FALSE)</f>
        <v>209</v>
      </c>
      <c r="F352" s="132">
        <f>内訳書!$D$7</f>
        <v>0</v>
      </c>
      <c r="G352" s="131">
        <f t="shared" si="73"/>
        <v>0</v>
      </c>
      <c r="H352" s="116"/>
      <c r="I352" s="137">
        <f t="shared" si="74"/>
        <v>0</v>
      </c>
    </row>
    <row r="353" spans="1:9" s="62" customFormat="1" ht="18" customHeight="1" x14ac:dyDescent="0.4">
      <c r="A353" s="63">
        <v>6</v>
      </c>
      <c r="B353" s="121">
        <f>B348</f>
        <v>3</v>
      </c>
      <c r="C353" s="131">
        <f t="shared" si="75"/>
        <v>0</v>
      </c>
      <c r="D353" s="131">
        <f t="shared" si="72"/>
        <v>0</v>
      </c>
      <c r="E353" s="124">
        <f>VLOOKUP(B344,別紙1!$A$5:$AS$267,22,FALSE)</f>
        <v>215</v>
      </c>
      <c r="F353" s="132">
        <f>内訳書!$D$7</f>
        <v>0</v>
      </c>
      <c r="G353" s="131">
        <f t="shared" si="73"/>
        <v>0</v>
      </c>
      <c r="H353" s="116"/>
      <c r="I353" s="137">
        <f t="shared" si="74"/>
        <v>0</v>
      </c>
    </row>
    <row r="354" spans="1:9" s="62" customFormat="1" ht="18" customHeight="1" x14ac:dyDescent="0.4">
      <c r="A354" s="63">
        <v>7</v>
      </c>
      <c r="B354" s="121">
        <f>B348</f>
        <v>3</v>
      </c>
      <c r="C354" s="131">
        <f t="shared" si="75"/>
        <v>0</v>
      </c>
      <c r="D354" s="131">
        <f t="shared" si="72"/>
        <v>0</v>
      </c>
      <c r="E354" s="124">
        <f>VLOOKUP(B344,別紙1!$A$5:$AS$267,26,FALSE)</f>
        <v>209</v>
      </c>
      <c r="F354" s="133">
        <f>内訳書!$E$7</f>
        <v>0</v>
      </c>
      <c r="G354" s="131">
        <f t="shared" si="73"/>
        <v>0</v>
      </c>
      <c r="H354" s="116"/>
      <c r="I354" s="137">
        <f t="shared" si="74"/>
        <v>0</v>
      </c>
    </row>
    <row r="355" spans="1:9" s="62" customFormat="1" ht="18" customHeight="1" x14ac:dyDescent="0.4">
      <c r="A355" s="63">
        <v>8</v>
      </c>
      <c r="B355" s="121">
        <f>B348</f>
        <v>3</v>
      </c>
      <c r="C355" s="131">
        <f t="shared" si="75"/>
        <v>0</v>
      </c>
      <c r="D355" s="131">
        <f t="shared" si="72"/>
        <v>0</v>
      </c>
      <c r="E355" s="124">
        <f>VLOOKUP(B344,別紙1!$A$5:$AS$267,29,FALSE)</f>
        <v>217</v>
      </c>
      <c r="F355" s="133">
        <f>内訳書!$E$7</f>
        <v>0</v>
      </c>
      <c r="G355" s="131">
        <f t="shared" si="73"/>
        <v>0</v>
      </c>
      <c r="H355" s="116"/>
      <c r="I355" s="137">
        <f t="shared" si="74"/>
        <v>0</v>
      </c>
    </row>
    <row r="356" spans="1:9" s="62" customFormat="1" ht="18" customHeight="1" x14ac:dyDescent="0.4">
      <c r="A356" s="63">
        <v>9</v>
      </c>
      <c r="B356" s="121">
        <f>B348</f>
        <v>3</v>
      </c>
      <c r="C356" s="131">
        <f t="shared" si="75"/>
        <v>0</v>
      </c>
      <c r="D356" s="131">
        <f t="shared" si="72"/>
        <v>0</v>
      </c>
      <c r="E356" s="124">
        <f>VLOOKUP(B344,別紙1!$A$5:$AS$267,32,FALSE)</f>
        <v>218</v>
      </c>
      <c r="F356" s="133">
        <f>内訳書!$E$7</f>
        <v>0</v>
      </c>
      <c r="G356" s="131">
        <f t="shared" si="73"/>
        <v>0</v>
      </c>
      <c r="H356" s="116"/>
      <c r="I356" s="137">
        <f t="shared" si="74"/>
        <v>0</v>
      </c>
    </row>
    <row r="357" spans="1:9" s="62" customFormat="1" ht="18" customHeight="1" x14ac:dyDescent="0.4">
      <c r="A357" s="63">
        <v>10</v>
      </c>
      <c r="B357" s="121">
        <f>B348</f>
        <v>3</v>
      </c>
      <c r="C357" s="131">
        <f t="shared" si="75"/>
        <v>0</v>
      </c>
      <c r="D357" s="131">
        <f t="shared" si="72"/>
        <v>0</v>
      </c>
      <c r="E357" s="124">
        <f>VLOOKUP(B344,別紙1!$A$5:$AS$267,34,FALSE)</f>
        <v>211</v>
      </c>
      <c r="F357" s="132">
        <f>内訳書!$D$7</f>
        <v>0</v>
      </c>
      <c r="G357" s="131">
        <f t="shared" si="73"/>
        <v>0</v>
      </c>
      <c r="H357" s="116"/>
      <c r="I357" s="137">
        <f t="shared" si="74"/>
        <v>0</v>
      </c>
    </row>
    <row r="358" spans="1:9" s="62" customFormat="1" ht="18" customHeight="1" x14ac:dyDescent="0.4">
      <c r="A358" s="63">
        <v>11</v>
      </c>
      <c r="B358" s="121">
        <f>B348</f>
        <v>3</v>
      </c>
      <c r="C358" s="131">
        <f t="shared" si="75"/>
        <v>0</v>
      </c>
      <c r="D358" s="131">
        <f t="shared" si="72"/>
        <v>0</v>
      </c>
      <c r="E358" s="124">
        <f>VLOOKUP(B344,別紙1!$A$5:$AS$267,37,FALSE)</f>
        <v>219</v>
      </c>
      <c r="F358" s="132">
        <f>内訳書!$D$7</f>
        <v>0</v>
      </c>
      <c r="G358" s="131">
        <f t="shared" si="73"/>
        <v>0</v>
      </c>
      <c r="H358" s="116"/>
      <c r="I358" s="137">
        <f t="shared" si="74"/>
        <v>0</v>
      </c>
    </row>
    <row r="359" spans="1:9" s="62" customFormat="1" ht="18" customHeight="1" thickBot="1" x14ac:dyDescent="0.45">
      <c r="A359" s="63">
        <v>12</v>
      </c>
      <c r="B359" s="121">
        <f>B348</f>
        <v>3</v>
      </c>
      <c r="C359" s="131">
        <f>C358</f>
        <v>0</v>
      </c>
      <c r="D359" s="131">
        <f t="shared" si="72"/>
        <v>0</v>
      </c>
      <c r="E359" s="124">
        <f>VLOOKUP(B344,別紙1!$A$5:$AS$267,40,FALSE)</f>
        <v>215</v>
      </c>
      <c r="F359" s="132">
        <f>内訳書!$D$7</f>
        <v>0</v>
      </c>
      <c r="G359" s="131">
        <f t="shared" si="73"/>
        <v>0</v>
      </c>
      <c r="H359" s="116"/>
      <c r="I359" s="137">
        <f t="shared" si="74"/>
        <v>0</v>
      </c>
    </row>
    <row r="360" spans="1:9" s="62" customFormat="1" ht="18" customHeight="1" thickBot="1" x14ac:dyDescent="0.45">
      <c r="A360" s="66" t="s">
        <v>9</v>
      </c>
      <c r="B360" s="120"/>
      <c r="C360" s="120"/>
      <c r="D360" s="120"/>
      <c r="E360" s="124">
        <f>SUM(E348:E359)</f>
        <v>2645</v>
      </c>
      <c r="F360" s="129"/>
      <c r="G360" s="120"/>
      <c r="H360" s="136">
        <f>SUM(H348:H359)</f>
        <v>0</v>
      </c>
      <c r="I360" s="138">
        <f>IF(SUM(I348:I359)="","",SUM(I348:I359))</f>
        <v>0</v>
      </c>
    </row>
    <row r="361" spans="1:9" ht="78" customHeight="1" x14ac:dyDescent="0.4">
      <c r="A361" s="397" t="s">
        <v>347</v>
      </c>
      <c r="B361" s="398"/>
      <c r="C361" s="398"/>
      <c r="D361" s="398"/>
      <c r="E361" s="398"/>
      <c r="F361" s="398"/>
      <c r="G361" s="398"/>
      <c r="H361" s="398"/>
      <c r="I361" s="399"/>
    </row>
    <row r="362" spans="1:9" ht="78" customHeight="1" x14ac:dyDescent="0.4">
      <c r="A362" s="394" t="s">
        <v>22</v>
      </c>
      <c r="B362" s="395"/>
      <c r="C362" s="395"/>
      <c r="D362" s="395"/>
      <c r="E362" s="395"/>
      <c r="F362" s="395"/>
      <c r="G362" s="395"/>
      <c r="H362" s="395"/>
      <c r="I362" s="396"/>
    </row>
    <row r="363" spans="1:9" x14ac:dyDescent="0.4">
      <c r="A363" s="161" t="s">
        <v>12</v>
      </c>
      <c r="B363" s="52">
        <f>B344+1</f>
        <v>20</v>
      </c>
      <c r="C363" s="161" t="s">
        <v>13</v>
      </c>
      <c r="D363" s="53" t="str">
        <f>VLOOKUP(B363,別紙1!$A$5:$AS$267,3,FALSE)</f>
        <v>大洞１号水源</v>
      </c>
      <c r="F363" s="161"/>
      <c r="G363" s="161"/>
      <c r="H363" s="161"/>
      <c r="I363" s="54" t="str">
        <f>VLOOKUP(B363,別紙1!$A$5:$AS$267,5,FALSE)</f>
        <v>東京低圧電力</v>
      </c>
    </row>
    <row r="364" spans="1:9" s="161" customFormat="1" ht="20.25" customHeight="1" x14ac:dyDescent="0.4">
      <c r="A364" s="391" t="s">
        <v>14</v>
      </c>
      <c r="B364" s="401" t="s">
        <v>3</v>
      </c>
      <c r="C364" s="402"/>
      <c r="D364" s="403"/>
      <c r="E364" s="401" t="s">
        <v>4</v>
      </c>
      <c r="F364" s="402"/>
      <c r="G364" s="403"/>
      <c r="H364" s="391" t="s">
        <v>44</v>
      </c>
      <c r="I364" s="391" t="s">
        <v>45</v>
      </c>
    </row>
    <row r="365" spans="1:9" s="161" customFormat="1" ht="40.5" x14ac:dyDescent="0.4">
      <c r="A365" s="400"/>
      <c r="B365" s="301" t="s">
        <v>2</v>
      </c>
      <c r="C365" s="301" t="s">
        <v>15</v>
      </c>
      <c r="D365" s="302" t="s">
        <v>82</v>
      </c>
      <c r="E365" s="304" t="s">
        <v>16</v>
      </c>
      <c r="F365" s="58" t="s">
        <v>17</v>
      </c>
      <c r="G365" s="302" t="s">
        <v>18</v>
      </c>
      <c r="H365" s="400"/>
      <c r="I365" s="400"/>
    </row>
    <row r="366" spans="1:9" s="59" customFormat="1" ht="22.5" x14ac:dyDescent="0.4">
      <c r="A366" s="392"/>
      <c r="B366" s="60" t="s">
        <v>5</v>
      </c>
      <c r="C366" s="60" t="s">
        <v>19</v>
      </c>
      <c r="D366" s="60" t="s">
        <v>8</v>
      </c>
      <c r="E366" s="61" t="s">
        <v>20</v>
      </c>
      <c r="F366" s="60" t="s">
        <v>21</v>
      </c>
      <c r="G366" s="60" t="s">
        <v>8</v>
      </c>
      <c r="H366" s="60" t="s">
        <v>43</v>
      </c>
      <c r="I366" s="60" t="s">
        <v>8</v>
      </c>
    </row>
    <row r="367" spans="1:9" s="62" customFormat="1" ht="18" customHeight="1" x14ac:dyDescent="0.4">
      <c r="A367" s="63">
        <v>1</v>
      </c>
      <c r="B367" s="121">
        <f>VLOOKUP(B363,別紙1!$A$5:$AS$267,6,FALSE)</f>
        <v>13</v>
      </c>
      <c r="C367" s="131">
        <f>内訳書!$C$7</f>
        <v>0</v>
      </c>
      <c r="D367" s="131">
        <f>IF(E367=0,ROUNDDOWN(B367*C367/2,2),ROUNDDOWN(B367*C367,2))</f>
        <v>0</v>
      </c>
      <c r="E367" s="124">
        <f>VLOOKUP(B363,別紙1!$A$5:$AS$267,7,FALSE)</f>
        <v>528</v>
      </c>
      <c r="F367" s="132">
        <f>内訳書!$D$7</f>
        <v>0</v>
      </c>
      <c r="G367" s="131">
        <f>ROUNDDOWN(E367*F367,2)</f>
        <v>0</v>
      </c>
      <c r="H367" s="116"/>
      <c r="I367" s="137">
        <f>ROUNDDOWN(D367+G367+H367,0)</f>
        <v>0</v>
      </c>
    </row>
    <row r="368" spans="1:9" s="62" customFormat="1" ht="18" customHeight="1" x14ac:dyDescent="0.4">
      <c r="A368" s="63">
        <v>2</v>
      </c>
      <c r="B368" s="121">
        <f>B367</f>
        <v>13</v>
      </c>
      <c r="C368" s="131">
        <f>C367</f>
        <v>0</v>
      </c>
      <c r="D368" s="131">
        <f t="shared" ref="D368:D378" si="76">IF(E368=0,ROUNDDOWN(B368*C368/2,2),ROUNDDOWN(B368*C368,2))</f>
        <v>0</v>
      </c>
      <c r="E368" s="124">
        <f>VLOOKUP(B363,別紙1!$A$5:$AS$267,10,FALSE)</f>
        <v>673</v>
      </c>
      <c r="F368" s="132">
        <f>内訳書!$D$7</f>
        <v>0</v>
      </c>
      <c r="G368" s="131">
        <f t="shared" ref="G368:G378" si="77">ROUNDDOWN(E368*F368,2)</f>
        <v>0</v>
      </c>
      <c r="H368" s="116"/>
      <c r="I368" s="137">
        <f t="shared" ref="I368:I378" si="78">ROUNDDOWN(D368+G368+H368,0)</f>
        <v>0</v>
      </c>
    </row>
    <row r="369" spans="1:9" s="62" customFormat="1" ht="18" customHeight="1" x14ac:dyDescent="0.4">
      <c r="A369" s="63">
        <v>3</v>
      </c>
      <c r="B369" s="121">
        <f>B367</f>
        <v>13</v>
      </c>
      <c r="C369" s="131">
        <f t="shared" ref="C369:C377" si="79">C368</f>
        <v>0</v>
      </c>
      <c r="D369" s="131">
        <f t="shared" si="76"/>
        <v>0</v>
      </c>
      <c r="E369" s="124">
        <f>VLOOKUP(B363,別紙1!$A$5:$AS$267,13,FALSE)</f>
        <v>659</v>
      </c>
      <c r="F369" s="132">
        <f>内訳書!$D$7</f>
        <v>0</v>
      </c>
      <c r="G369" s="131">
        <f t="shared" si="77"/>
        <v>0</v>
      </c>
      <c r="H369" s="116"/>
      <c r="I369" s="137">
        <f t="shared" si="78"/>
        <v>0</v>
      </c>
    </row>
    <row r="370" spans="1:9" s="62" customFormat="1" ht="18" customHeight="1" x14ac:dyDescent="0.4">
      <c r="A370" s="63">
        <v>4</v>
      </c>
      <c r="B370" s="121">
        <f>B367</f>
        <v>13</v>
      </c>
      <c r="C370" s="131">
        <f t="shared" si="79"/>
        <v>0</v>
      </c>
      <c r="D370" s="131">
        <f t="shared" si="76"/>
        <v>0</v>
      </c>
      <c r="E370" s="124">
        <f>VLOOKUP(B363,別紙1!$A$5:$AS$267,16,FALSE)</f>
        <v>639</v>
      </c>
      <c r="F370" s="132">
        <f>内訳書!$D$7</f>
        <v>0</v>
      </c>
      <c r="G370" s="131">
        <f t="shared" si="77"/>
        <v>0</v>
      </c>
      <c r="H370" s="116"/>
      <c r="I370" s="137">
        <f t="shared" si="78"/>
        <v>0</v>
      </c>
    </row>
    <row r="371" spans="1:9" s="62" customFormat="1" ht="18" customHeight="1" x14ac:dyDescent="0.4">
      <c r="A371" s="63">
        <v>5</v>
      </c>
      <c r="B371" s="121">
        <f>B367</f>
        <v>13</v>
      </c>
      <c r="C371" s="131">
        <f t="shared" si="79"/>
        <v>0</v>
      </c>
      <c r="D371" s="131">
        <f t="shared" si="76"/>
        <v>0</v>
      </c>
      <c r="E371" s="124">
        <f>VLOOKUP(B363,別紙1!$A$5:$AS$267,19,FALSE)</f>
        <v>582</v>
      </c>
      <c r="F371" s="132">
        <f>内訳書!$D$7</f>
        <v>0</v>
      </c>
      <c r="G371" s="131">
        <f t="shared" si="77"/>
        <v>0</v>
      </c>
      <c r="H371" s="116"/>
      <c r="I371" s="137">
        <f t="shared" si="78"/>
        <v>0</v>
      </c>
    </row>
    <row r="372" spans="1:9" s="62" customFormat="1" ht="18" customHeight="1" x14ac:dyDescent="0.4">
      <c r="A372" s="63">
        <v>6</v>
      </c>
      <c r="B372" s="121">
        <f>B367</f>
        <v>13</v>
      </c>
      <c r="C372" s="131">
        <f t="shared" si="79"/>
        <v>0</v>
      </c>
      <c r="D372" s="131">
        <f t="shared" si="76"/>
        <v>0</v>
      </c>
      <c r="E372" s="124">
        <f>VLOOKUP(B363,別紙1!$A$5:$AS$267,22,FALSE)</f>
        <v>498</v>
      </c>
      <c r="F372" s="132">
        <f>内訳書!$D$7</f>
        <v>0</v>
      </c>
      <c r="G372" s="131">
        <f t="shared" si="77"/>
        <v>0</v>
      </c>
      <c r="H372" s="116"/>
      <c r="I372" s="137">
        <f t="shared" si="78"/>
        <v>0</v>
      </c>
    </row>
    <row r="373" spans="1:9" s="62" customFormat="1" ht="18" customHeight="1" x14ac:dyDescent="0.4">
      <c r="A373" s="63">
        <v>7</v>
      </c>
      <c r="B373" s="121">
        <f>B367</f>
        <v>13</v>
      </c>
      <c r="C373" s="131">
        <f t="shared" si="79"/>
        <v>0</v>
      </c>
      <c r="D373" s="131">
        <f t="shared" si="76"/>
        <v>0</v>
      </c>
      <c r="E373" s="124">
        <f>VLOOKUP(B363,別紙1!$A$5:$AS$267,26,FALSE)</f>
        <v>512</v>
      </c>
      <c r="F373" s="133">
        <f>内訳書!$E$7</f>
        <v>0</v>
      </c>
      <c r="G373" s="131">
        <f t="shared" si="77"/>
        <v>0</v>
      </c>
      <c r="H373" s="116"/>
      <c r="I373" s="137">
        <f t="shared" si="78"/>
        <v>0</v>
      </c>
    </row>
    <row r="374" spans="1:9" s="62" customFormat="1" ht="18" customHeight="1" x14ac:dyDescent="0.4">
      <c r="A374" s="63">
        <v>8</v>
      </c>
      <c r="B374" s="121">
        <f>B367</f>
        <v>13</v>
      </c>
      <c r="C374" s="131">
        <f t="shared" si="79"/>
        <v>0</v>
      </c>
      <c r="D374" s="131">
        <f t="shared" si="76"/>
        <v>0</v>
      </c>
      <c r="E374" s="124">
        <f>VLOOKUP(B363,別紙1!$A$5:$AS$267,29,FALSE)</f>
        <v>505</v>
      </c>
      <c r="F374" s="133">
        <f>内訳書!$E$7</f>
        <v>0</v>
      </c>
      <c r="G374" s="131">
        <f t="shared" si="77"/>
        <v>0</v>
      </c>
      <c r="H374" s="116"/>
      <c r="I374" s="137">
        <f t="shared" si="78"/>
        <v>0</v>
      </c>
    </row>
    <row r="375" spans="1:9" s="62" customFormat="1" ht="18" customHeight="1" x14ac:dyDescent="0.4">
      <c r="A375" s="63">
        <v>9</v>
      </c>
      <c r="B375" s="121">
        <f>B367</f>
        <v>13</v>
      </c>
      <c r="C375" s="131">
        <f t="shared" si="79"/>
        <v>0</v>
      </c>
      <c r="D375" s="131">
        <f t="shared" si="76"/>
        <v>0</v>
      </c>
      <c r="E375" s="124">
        <f>VLOOKUP(B363,別紙1!$A$5:$AS$267,32,FALSE)</f>
        <v>700</v>
      </c>
      <c r="F375" s="133">
        <f>内訳書!$E$7</f>
        <v>0</v>
      </c>
      <c r="G375" s="131">
        <f t="shared" si="77"/>
        <v>0</v>
      </c>
      <c r="H375" s="116"/>
      <c r="I375" s="137">
        <f t="shared" si="78"/>
        <v>0</v>
      </c>
    </row>
    <row r="376" spans="1:9" s="62" customFormat="1" ht="18" customHeight="1" x14ac:dyDescent="0.4">
      <c r="A376" s="63">
        <v>10</v>
      </c>
      <c r="B376" s="121">
        <f>B367</f>
        <v>13</v>
      </c>
      <c r="C376" s="131">
        <f t="shared" si="79"/>
        <v>0</v>
      </c>
      <c r="D376" s="131">
        <f t="shared" si="76"/>
        <v>0</v>
      </c>
      <c r="E376" s="124">
        <f>VLOOKUP(B363,別紙1!$A$5:$AS$267,34,FALSE)</f>
        <v>464</v>
      </c>
      <c r="F376" s="132">
        <f>内訳書!$D$7</f>
        <v>0</v>
      </c>
      <c r="G376" s="131">
        <f t="shared" si="77"/>
        <v>0</v>
      </c>
      <c r="H376" s="116"/>
      <c r="I376" s="137">
        <f t="shared" si="78"/>
        <v>0</v>
      </c>
    </row>
    <row r="377" spans="1:9" s="62" customFormat="1" ht="18" customHeight="1" x14ac:dyDescent="0.4">
      <c r="A377" s="63">
        <v>11</v>
      </c>
      <c r="B377" s="121">
        <f>B367</f>
        <v>13</v>
      </c>
      <c r="C377" s="131">
        <f t="shared" si="79"/>
        <v>0</v>
      </c>
      <c r="D377" s="131">
        <f t="shared" si="76"/>
        <v>0</v>
      </c>
      <c r="E377" s="124">
        <f>VLOOKUP(B363,別紙1!$A$5:$AS$267,37,FALSE)</f>
        <v>434</v>
      </c>
      <c r="F377" s="132">
        <f>内訳書!$D$7</f>
        <v>0</v>
      </c>
      <c r="G377" s="131">
        <f t="shared" si="77"/>
        <v>0</v>
      </c>
      <c r="H377" s="116"/>
      <c r="I377" s="137">
        <f t="shared" si="78"/>
        <v>0</v>
      </c>
    </row>
    <row r="378" spans="1:9" s="62" customFormat="1" ht="18" customHeight="1" thickBot="1" x14ac:dyDescent="0.45">
      <c r="A378" s="63">
        <v>12</v>
      </c>
      <c r="B378" s="121">
        <f>B367</f>
        <v>13</v>
      </c>
      <c r="C378" s="131">
        <f>C377</f>
        <v>0</v>
      </c>
      <c r="D378" s="131">
        <f t="shared" si="76"/>
        <v>0</v>
      </c>
      <c r="E378" s="124">
        <f>VLOOKUP(B363,別紙1!$A$5:$AS$267,40,FALSE)</f>
        <v>501</v>
      </c>
      <c r="F378" s="132">
        <f>内訳書!$D$7</f>
        <v>0</v>
      </c>
      <c r="G378" s="131">
        <f t="shared" si="77"/>
        <v>0</v>
      </c>
      <c r="H378" s="116"/>
      <c r="I378" s="137">
        <f t="shared" si="78"/>
        <v>0</v>
      </c>
    </row>
    <row r="379" spans="1:9" s="62" customFormat="1" ht="18" customHeight="1" thickBot="1" x14ac:dyDescent="0.45">
      <c r="A379" s="66" t="s">
        <v>9</v>
      </c>
      <c r="B379" s="120"/>
      <c r="C379" s="120"/>
      <c r="D379" s="120"/>
      <c r="E379" s="124">
        <f>SUM(E367:E378)</f>
        <v>6695</v>
      </c>
      <c r="F379" s="129"/>
      <c r="G379" s="120"/>
      <c r="H379" s="136">
        <f>SUM(H367:H378)</f>
        <v>0</v>
      </c>
      <c r="I379" s="138">
        <f>IF(SUM(I367:I378)="","",SUM(I367:I378))</f>
        <v>0</v>
      </c>
    </row>
    <row r="380" spans="1:9" ht="68.25" customHeight="1" x14ac:dyDescent="0.4">
      <c r="A380" s="397" t="s">
        <v>347</v>
      </c>
      <c r="B380" s="398"/>
      <c r="C380" s="398"/>
      <c r="D380" s="398"/>
      <c r="E380" s="398"/>
      <c r="F380" s="398"/>
      <c r="G380" s="398"/>
      <c r="H380" s="398"/>
      <c r="I380" s="399"/>
    </row>
    <row r="381" spans="1:9" ht="78" customHeight="1" x14ac:dyDescent="0.4">
      <c r="A381" s="394" t="s">
        <v>22</v>
      </c>
      <c r="B381" s="395"/>
      <c r="C381" s="395"/>
      <c r="D381" s="395"/>
      <c r="E381" s="395"/>
      <c r="F381" s="395"/>
      <c r="G381" s="395"/>
      <c r="H381" s="395"/>
      <c r="I381" s="396"/>
    </row>
    <row r="382" spans="1:9" x14ac:dyDescent="0.4">
      <c r="A382" s="161" t="s">
        <v>12</v>
      </c>
      <c r="B382" s="52">
        <f>B363+1</f>
        <v>21</v>
      </c>
      <c r="C382" s="161" t="s">
        <v>13</v>
      </c>
      <c r="D382" s="53" t="str">
        <f>VLOOKUP(B382,別紙1!$A$5:$AS$267,3,FALSE)</f>
        <v>大洞２号水源</v>
      </c>
      <c r="F382" s="161"/>
      <c r="G382" s="161"/>
      <c r="H382" s="161"/>
      <c r="I382" s="54" t="str">
        <f>VLOOKUP(B382,別紙1!$A$5:$AS$267,5,FALSE)</f>
        <v>東京低圧電力</v>
      </c>
    </row>
    <row r="383" spans="1:9" s="161" customFormat="1" ht="20.25" customHeight="1" x14ac:dyDescent="0.4">
      <c r="A383" s="391" t="s">
        <v>14</v>
      </c>
      <c r="B383" s="401" t="s">
        <v>3</v>
      </c>
      <c r="C383" s="402"/>
      <c r="D383" s="403"/>
      <c r="E383" s="401" t="s">
        <v>4</v>
      </c>
      <c r="F383" s="402"/>
      <c r="G383" s="403"/>
      <c r="H383" s="391" t="s">
        <v>44</v>
      </c>
      <c r="I383" s="391" t="s">
        <v>45</v>
      </c>
    </row>
    <row r="384" spans="1:9" s="161" customFormat="1" ht="40.5" customHeight="1" x14ac:dyDescent="0.4">
      <c r="A384" s="400"/>
      <c r="B384" s="301" t="s">
        <v>2</v>
      </c>
      <c r="C384" s="301" t="s">
        <v>15</v>
      </c>
      <c r="D384" s="302" t="s">
        <v>82</v>
      </c>
      <c r="E384" s="304" t="s">
        <v>16</v>
      </c>
      <c r="F384" s="58" t="s">
        <v>17</v>
      </c>
      <c r="G384" s="302" t="s">
        <v>18</v>
      </c>
      <c r="H384" s="400"/>
      <c r="I384" s="400"/>
    </row>
    <row r="385" spans="1:9" s="59" customFormat="1" ht="22.5" x14ac:dyDescent="0.4">
      <c r="A385" s="392"/>
      <c r="B385" s="60" t="s">
        <v>5</v>
      </c>
      <c r="C385" s="60" t="s">
        <v>19</v>
      </c>
      <c r="D385" s="60" t="s">
        <v>8</v>
      </c>
      <c r="E385" s="61" t="s">
        <v>20</v>
      </c>
      <c r="F385" s="60" t="s">
        <v>21</v>
      </c>
      <c r="G385" s="60" t="s">
        <v>8</v>
      </c>
      <c r="H385" s="60" t="s">
        <v>43</v>
      </c>
      <c r="I385" s="60" t="s">
        <v>8</v>
      </c>
    </row>
    <row r="386" spans="1:9" s="62" customFormat="1" ht="18" customHeight="1" x14ac:dyDescent="0.4">
      <c r="A386" s="63">
        <v>1</v>
      </c>
      <c r="B386" s="121">
        <f>VLOOKUP(B382,別紙1!$A$5:$AS$267,6,FALSE)</f>
        <v>13</v>
      </c>
      <c r="C386" s="131">
        <f>内訳書!$C$7</f>
        <v>0</v>
      </c>
      <c r="D386" s="131">
        <f>IF(E386=0,ROUNDDOWN(B386*C386/2,2),ROUNDDOWN(B386*C386,2))</f>
        <v>0</v>
      </c>
      <c r="E386" s="124">
        <f>VLOOKUP(B382,別紙1!$A$5:$AS$267,7,FALSE)</f>
        <v>538</v>
      </c>
      <c r="F386" s="132">
        <f>内訳書!$D$7</f>
        <v>0</v>
      </c>
      <c r="G386" s="131">
        <f>ROUNDDOWN(E386*F386,2)</f>
        <v>0</v>
      </c>
      <c r="H386" s="116"/>
      <c r="I386" s="137">
        <f>ROUNDDOWN(D386+G386+H386,0)</f>
        <v>0</v>
      </c>
    </row>
    <row r="387" spans="1:9" s="62" customFormat="1" ht="18" customHeight="1" x14ac:dyDescent="0.4">
      <c r="A387" s="63">
        <v>2</v>
      </c>
      <c r="B387" s="121">
        <f>B386</f>
        <v>13</v>
      </c>
      <c r="C387" s="131">
        <f>C386</f>
        <v>0</v>
      </c>
      <c r="D387" s="131">
        <f t="shared" ref="D387:D397" si="80">IF(E387=0,ROUNDDOWN(B387*C387/2,2),ROUNDDOWN(B387*C387,2))</f>
        <v>0</v>
      </c>
      <c r="E387" s="124">
        <f>VLOOKUP(B382,別紙1!$A$5:$AS$267,10,FALSE)</f>
        <v>684</v>
      </c>
      <c r="F387" s="132">
        <f>内訳書!$D$7</f>
        <v>0</v>
      </c>
      <c r="G387" s="131">
        <f t="shared" ref="G387:G397" si="81">ROUNDDOWN(E387*F387,2)</f>
        <v>0</v>
      </c>
      <c r="H387" s="116"/>
      <c r="I387" s="137">
        <f t="shared" ref="I387:I397" si="82">ROUNDDOWN(D387+G387+H387,0)</f>
        <v>0</v>
      </c>
    </row>
    <row r="388" spans="1:9" s="62" customFormat="1" ht="18" customHeight="1" x14ac:dyDescent="0.4">
      <c r="A388" s="63">
        <v>3</v>
      </c>
      <c r="B388" s="121">
        <f>B386</f>
        <v>13</v>
      </c>
      <c r="C388" s="131">
        <f t="shared" ref="C388:C396" si="83">C387</f>
        <v>0</v>
      </c>
      <c r="D388" s="131">
        <f t="shared" si="80"/>
        <v>0</v>
      </c>
      <c r="E388" s="124">
        <f>VLOOKUP(B382,別紙1!$A$5:$AS$267,13,FALSE)</f>
        <v>669</v>
      </c>
      <c r="F388" s="132">
        <f>内訳書!$D$7</f>
        <v>0</v>
      </c>
      <c r="G388" s="131">
        <f t="shared" si="81"/>
        <v>0</v>
      </c>
      <c r="H388" s="116"/>
      <c r="I388" s="137">
        <f t="shared" si="82"/>
        <v>0</v>
      </c>
    </row>
    <row r="389" spans="1:9" s="62" customFormat="1" ht="18" customHeight="1" x14ac:dyDescent="0.4">
      <c r="A389" s="63">
        <v>4</v>
      </c>
      <c r="B389" s="121">
        <f>B386</f>
        <v>13</v>
      </c>
      <c r="C389" s="131">
        <f t="shared" si="83"/>
        <v>0</v>
      </c>
      <c r="D389" s="131">
        <f t="shared" si="80"/>
        <v>0</v>
      </c>
      <c r="E389" s="124">
        <f>VLOOKUP(B382,別紙1!$A$5:$AS$267,16,FALSE)</f>
        <v>646</v>
      </c>
      <c r="F389" s="132">
        <f>内訳書!$D$7</f>
        <v>0</v>
      </c>
      <c r="G389" s="131">
        <f t="shared" si="81"/>
        <v>0</v>
      </c>
      <c r="H389" s="116"/>
      <c r="I389" s="137">
        <f t="shared" si="82"/>
        <v>0</v>
      </c>
    </row>
    <row r="390" spans="1:9" s="62" customFormat="1" ht="18" customHeight="1" x14ac:dyDescent="0.4">
      <c r="A390" s="63">
        <v>5</v>
      </c>
      <c r="B390" s="121">
        <f>B386</f>
        <v>13</v>
      </c>
      <c r="C390" s="131">
        <f t="shared" si="83"/>
        <v>0</v>
      </c>
      <c r="D390" s="131">
        <f t="shared" si="80"/>
        <v>0</v>
      </c>
      <c r="E390" s="124">
        <f>VLOOKUP(B382,別紙1!$A$5:$AS$267,19,FALSE)</f>
        <v>592</v>
      </c>
      <c r="F390" s="132">
        <f>内訳書!$D$7</f>
        <v>0</v>
      </c>
      <c r="G390" s="131">
        <f t="shared" si="81"/>
        <v>0</v>
      </c>
      <c r="H390" s="116"/>
      <c r="I390" s="137">
        <f t="shared" si="82"/>
        <v>0</v>
      </c>
    </row>
    <row r="391" spans="1:9" s="62" customFormat="1" ht="18" customHeight="1" x14ac:dyDescent="0.4">
      <c r="A391" s="63">
        <v>6</v>
      </c>
      <c r="B391" s="121">
        <f>B386</f>
        <v>13</v>
      </c>
      <c r="C391" s="131">
        <f t="shared" si="83"/>
        <v>0</v>
      </c>
      <c r="D391" s="131">
        <f t="shared" si="80"/>
        <v>0</v>
      </c>
      <c r="E391" s="124">
        <f>VLOOKUP(B382,別紙1!$A$5:$AS$267,22,FALSE)</f>
        <v>508</v>
      </c>
      <c r="F391" s="132">
        <f>内訳書!$D$7</f>
        <v>0</v>
      </c>
      <c r="G391" s="131">
        <f t="shared" si="81"/>
        <v>0</v>
      </c>
      <c r="H391" s="116"/>
      <c r="I391" s="137">
        <f t="shared" si="82"/>
        <v>0</v>
      </c>
    </row>
    <row r="392" spans="1:9" s="62" customFormat="1" ht="18" customHeight="1" x14ac:dyDescent="0.4">
      <c r="A392" s="63">
        <v>7</v>
      </c>
      <c r="B392" s="121">
        <f>B386</f>
        <v>13</v>
      </c>
      <c r="C392" s="131">
        <f t="shared" si="83"/>
        <v>0</v>
      </c>
      <c r="D392" s="131">
        <f t="shared" si="80"/>
        <v>0</v>
      </c>
      <c r="E392" s="124">
        <f>VLOOKUP(B382,別紙1!$A$5:$AS$267,26,FALSE)</f>
        <v>521</v>
      </c>
      <c r="F392" s="133">
        <f>内訳書!$E$7</f>
        <v>0</v>
      </c>
      <c r="G392" s="131">
        <f t="shared" si="81"/>
        <v>0</v>
      </c>
      <c r="H392" s="116"/>
      <c r="I392" s="137">
        <f t="shared" si="82"/>
        <v>0</v>
      </c>
    </row>
    <row r="393" spans="1:9" s="62" customFormat="1" ht="18" customHeight="1" x14ac:dyDescent="0.4">
      <c r="A393" s="63">
        <v>8</v>
      </c>
      <c r="B393" s="121">
        <f>B386</f>
        <v>13</v>
      </c>
      <c r="C393" s="131">
        <f t="shared" si="83"/>
        <v>0</v>
      </c>
      <c r="D393" s="131">
        <f t="shared" si="80"/>
        <v>0</v>
      </c>
      <c r="E393" s="124">
        <f>VLOOKUP(B382,別紙1!$A$5:$AS$267,29,FALSE)</f>
        <v>514</v>
      </c>
      <c r="F393" s="133">
        <f>内訳書!$E$7</f>
        <v>0</v>
      </c>
      <c r="G393" s="131">
        <f t="shared" si="81"/>
        <v>0</v>
      </c>
      <c r="H393" s="116"/>
      <c r="I393" s="137">
        <f t="shared" si="82"/>
        <v>0</v>
      </c>
    </row>
    <row r="394" spans="1:9" s="62" customFormat="1" ht="18" customHeight="1" x14ac:dyDescent="0.4">
      <c r="A394" s="63">
        <v>9</v>
      </c>
      <c r="B394" s="121">
        <f>B386</f>
        <v>13</v>
      </c>
      <c r="C394" s="131">
        <f t="shared" si="83"/>
        <v>0</v>
      </c>
      <c r="D394" s="131">
        <f t="shared" si="80"/>
        <v>0</v>
      </c>
      <c r="E394" s="124">
        <f>VLOOKUP(B382,別紙1!$A$5:$AS$267,32,FALSE)</f>
        <v>725</v>
      </c>
      <c r="F394" s="133">
        <f>内訳書!$E$7</f>
        <v>0</v>
      </c>
      <c r="G394" s="131">
        <f t="shared" si="81"/>
        <v>0</v>
      </c>
      <c r="H394" s="116"/>
      <c r="I394" s="137">
        <f t="shared" si="82"/>
        <v>0</v>
      </c>
    </row>
    <row r="395" spans="1:9" s="62" customFormat="1" ht="18" customHeight="1" x14ac:dyDescent="0.4">
      <c r="A395" s="63">
        <v>10</v>
      </c>
      <c r="B395" s="121">
        <f>B386</f>
        <v>13</v>
      </c>
      <c r="C395" s="131">
        <f t="shared" si="83"/>
        <v>0</v>
      </c>
      <c r="D395" s="131">
        <f t="shared" si="80"/>
        <v>0</v>
      </c>
      <c r="E395" s="124">
        <f>VLOOKUP(B382,別紙1!$A$5:$AS$267,34,FALSE)</f>
        <v>473</v>
      </c>
      <c r="F395" s="132">
        <f>内訳書!$D$7</f>
        <v>0</v>
      </c>
      <c r="G395" s="131">
        <f t="shared" si="81"/>
        <v>0</v>
      </c>
      <c r="H395" s="116"/>
      <c r="I395" s="137">
        <f t="shared" si="82"/>
        <v>0</v>
      </c>
    </row>
    <row r="396" spans="1:9" s="62" customFormat="1" ht="18" customHeight="1" x14ac:dyDescent="0.4">
      <c r="A396" s="63">
        <v>11</v>
      </c>
      <c r="B396" s="121">
        <f>B386</f>
        <v>13</v>
      </c>
      <c r="C396" s="131">
        <f t="shared" si="83"/>
        <v>0</v>
      </c>
      <c r="D396" s="131">
        <f t="shared" si="80"/>
        <v>0</v>
      </c>
      <c r="E396" s="124">
        <f>VLOOKUP(B382,別紙1!$A$5:$AS$267,37,FALSE)</f>
        <v>441</v>
      </c>
      <c r="F396" s="132">
        <f>内訳書!$D$7</f>
        <v>0</v>
      </c>
      <c r="G396" s="131">
        <f t="shared" si="81"/>
        <v>0</v>
      </c>
      <c r="H396" s="116"/>
      <c r="I396" s="137">
        <f t="shared" si="82"/>
        <v>0</v>
      </c>
    </row>
    <row r="397" spans="1:9" s="62" customFormat="1" ht="18" customHeight="1" thickBot="1" x14ac:dyDescent="0.45">
      <c r="A397" s="63">
        <v>12</v>
      </c>
      <c r="B397" s="121">
        <f>B386</f>
        <v>13</v>
      </c>
      <c r="C397" s="131">
        <f>C396</f>
        <v>0</v>
      </c>
      <c r="D397" s="131">
        <f t="shared" si="80"/>
        <v>0</v>
      </c>
      <c r="E397" s="124">
        <f>VLOOKUP(B382,別紙1!$A$5:$AS$267,40,FALSE)</f>
        <v>511</v>
      </c>
      <c r="F397" s="132">
        <f>内訳書!$D$7</f>
        <v>0</v>
      </c>
      <c r="G397" s="131">
        <f t="shared" si="81"/>
        <v>0</v>
      </c>
      <c r="H397" s="116"/>
      <c r="I397" s="137">
        <f t="shared" si="82"/>
        <v>0</v>
      </c>
    </row>
    <row r="398" spans="1:9" s="62" customFormat="1" ht="18" customHeight="1" thickBot="1" x14ac:dyDescent="0.45">
      <c r="A398" s="66" t="s">
        <v>9</v>
      </c>
      <c r="B398" s="120"/>
      <c r="C398" s="120"/>
      <c r="D398" s="120"/>
      <c r="E398" s="124">
        <f>SUM(E386:E397)</f>
        <v>6822</v>
      </c>
      <c r="F398" s="129"/>
      <c r="G398" s="120"/>
      <c r="H398" s="136">
        <f>SUM(H386:H397)</f>
        <v>0</v>
      </c>
      <c r="I398" s="138">
        <f>IF(SUM(I386:I397)="","",SUM(I386:I397))</f>
        <v>0</v>
      </c>
    </row>
    <row r="399" spans="1:9" ht="78" customHeight="1" x14ac:dyDescent="0.4">
      <c r="A399" s="397" t="s">
        <v>347</v>
      </c>
      <c r="B399" s="398"/>
      <c r="C399" s="398"/>
      <c r="D399" s="398"/>
      <c r="E399" s="398"/>
      <c r="F399" s="398"/>
      <c r="G399" s="398"/>
      <c r="H399" s="398"/>
      <c r="I399" s="399"/>
    </row>
    <row r="400" spans="1:9" ht="78" customHeight="1" x14ac:dyDescent="0.4">
      <c r="A400" s="394" t="s">
        <v>22</v>
      </c>
      <c r="B400" s="395"/>
      <c r="C400" s="395"/>
      <c r="D400" s="395"/>
      <c r="E400" s="395"/>
      <c r="F400" s="395"/>
      <c r="G400" s="395"/>
      <c r="H400" s="395"/>
      <c r="I400" s="396"/>
    </row>
    <row r="401" spans="1:9" ht="13.5" customHeight="1" x14ac:dyDescent="0.4">
      <c r="A401" s="161" t="s">
        <v>12</v>
      </c>
      <c r="B401" s="52">
        <f>B382+1</f>
        <v>22</v>
      </c>
      <c r="C401" s="161" t="s">
        <v>13</v>
      </c>
      <c r="D401" s="53" t="str">
        <f>VLOOKUP(B401,別紙1!$A$5:$AS$267,3,FALSE)</f>
        <v>大洞浄水場</v>
      </c>
      <c r="F401" s="161"/>
      <c r="G401" s="161"/>
      <c r="H401" s="161"/>
      <c r="I401" s="54" t="str">
        <f>VLOOKUP(B401,別紙1!$A$5:$AS$267,5,FALSE)</f>
        <v>東京低圧電力</v>
      </c>
    </row>
    <row r="402" spans="1:9" s="161" customFormat="1" ht="20.25" customHeight="1" x14ac:dyDescent="0.4">
      <c r="A402" s="391" t="s">
        <v>14</v>
      </c>
      <c r="B402" s="401" t="s">
        <v>3</v>
      </c>
      <c r="C402" s="402"/>
      <c r="D402" s="403"/>
      <c r="E402" s="401" t="s">
        <v>4</v>
      </c>
      <c r="F402" s="402"/>
      <c r="G402" s="403"/>
      <c r="H402" s="391" t="s">
        <v>44</v>
      </c>
      <c r="I402" s="391" t="s">
        <v>45</v>
      </c>
    </row>
    <row r="403" spans="1:9" s="161" customFormat="1" ht="40.5" x14ac:dyDescent="0.4">
      <c r="A403" s="400"/>
      <c r="B403" s="301" t="s">
        <v>2</v>
      </c>
      <c r="C403" s="301" t="s">
        <v>15</v>
      </c>
      <c r="D403" s="302" t="s">
        <v>82</v>
      </c>
      <c r="E403" s="304" t="s">
        <v>16</v>
      </c>
      <c r="F403" s="58" t="s">
        <v>17</v>
      </c>
      <c r="G403" s="302" t="s">
        <v>18</v>
      </c>
      <c r="H403" s="400"/>
      <c r="I403" s="400"/>
    </row>
    <row r="404" spans="1:9" s="59" customFormat="1" ht="22.5" x14ac:dyDescent="0.4">
      <c r="A404" s="392"/>
      <c r="B404" s="60" t="s">
        <v>5</v>
      </c>
      <c r="C404" s="60" t="s">
        <v>19</v>
      </c>
      <c r="D404" s="60" t="s">
        <v>8</v>
      </c>
      <c r="E404" s="61" t="s">
        <v>20</v>
      </c>
      <c r="F404" s="60" t="s">
        <v>21</v>
      </c>
      <c r="G404" s="60" t="s">
        <v>8</v>
      </c>
      <c r="H404" s="60" t="s">
        <v>43</v>
      </c>
      <c r="I404" s="60" t="s">
        <v>8</v>
      </c>
    </row>
    <row r="405" spans="1:9" s="62" customFormat="1" ht="18" customHeight="1" x14ac:dyDescent="0.4">
      <c r="A405" s="63">
        <v>1</v>
      </c>
      <c r="B405" s="121">
        <f>VLOOKUP(B401,別紙1!$A$5:$AS$267,6,FALSE)</f>
        <v>15</v>
      </c>
      <c r="C405" s="131">
        <f>内訳書!$C$7</f>
        <v>0</v>
      </c>
      <c r="D405" s="131">
        <f>IF(E405=0,ROUNDDOWN(B405*C405/2,2),ROUNDDOWN(B405*C405,2))</f>
        <v>0</v>
      </c>
      <c r="E405" s="124">
        <f>VLOOKUP(B401,別紙1!$A$5:$AS$267,7,FALSE)</f>
        <v>3079</v>
      </c>
      <c r="F405" s="132">
        <f>内訳書!$D$7</f>
        <v>0</v>
      </c>
      <c r="G405" s="131">
        <f>ROUNDDOWN(E405*F405,2)</f>
        <v>0</v>
      </c>
      <c r="H405" s="116"/>
      <c r="I405" s="137">
        <f>ROUNDDOWN(D405+G405+H405,0)</f>
        <v>0</v>
      </c>
    </row>
    <row r="406" spans="1:9" s="62" customFormat="1" ht="18" customHeight="1" x14ac:dyDescent="0.4">
      <c r="A406" s="63">
        <v>2</v>
      </c>
      <c r="B406" s="121">
        <f>B405</f>
        <v>15</v>
      </c>
      <c r="C406" s="131">
        <f>C405</f>
        <v>0</v>
      </c>
      <c r="D406" s="131">
        <f t="shared" ref="D406:D416" si="84">IF(E406=0,ROUNDDOWN(B406*C406/2,2),ROUNDDOWN(B406*C406,2))</f>
        <v>0</v>
      </c>
      <c r="E406" s="124">
        <f>VLOOKUP(B401,別紙1!$A$5:$AS$267,10,FALSE)</f>
        <v>3976</v>
      </c>
      <c r="F406" s="132">
        <f>内訳書!$D$7</f>
        <v>0</v>
      </c>
      <c r="G406" s="131">
        <f t="shared" ref="G406:G416" si="85">ROUNDDOWN(E406*F406,2)</f>
        <v>0</v>
      </c>
      <c r="H406" s="116"/>
      <c r="I406" s="137">
        <f t="shared" ref="I406:I416" si="86">ROUNDDOWN(D406+G406+H406,0)</f>
        <v>0</v>
      </c>
    </row>
    <row r="407" spans="1:9" s="62" customFormat="1" ht="18" customHeight="1" x14ac:dyDescent="0.4">
      <c r="A407" s="63">
        <v>3</v>
      </c>
      <c r="B407" s="121">
        <f>B405</f>
        <v>15</v>
      </c>
      <c r="C407" s="131">
        <f t="shared" ref="C407:C415" si="87">C406</f>
        <v>0</v>
      </c>
      <c r="D407" s="131">
        <f t="shared" si="84"/>
        <v>0</v>
      </c>
      <c r="E407" s="124">
        <f>VLOOKUP(B401,別紙1!$A$5:$AS$267,13,FALSE)</f>
        <v>3482</v>
      </c>
      <c r="F407" s="132">
        <f>内訳書!$D$7</f>
        <v>0</v>
      </c>
      <c r="G407" s="131">
        <f t="shared" si="85"/>
        <v>0</v>
      </c>
      <c r="H407" s="116"/>
      <c r="I407" s="137">
        <f t="shared" si="86"/>
        <v>0</v>
      </c>
    </row>
    <row r="408" spans="1:9" s="62" customFormat="1" ht="18" customHeight="1" x14ac:dyDescent="0.4">
      <c r="A408" s="63">
        <v>4</v>
      </c>
      <c r="B408" s="121">
        <f>B405</f>
        <v>15</v>
      </c>
      <c r="C408" s="131">
        <f t="shared" si="87"/>
        <v>0</v>
      </c>
      <c r="D408" s="131">
        <f t="shared" si="84"/>
        <v>0</v>
      </c>
      <c r="E408" s="124">
        <f>VLOOKUP(B401,別紙1!$A$5:$AS$267,16,FALSE)</f>
        <v>3563</v>
      </c>
      <c r="F408" s="132">
        <f>内訳書!$D$7</f>
        <v>0</v>
      </c>
      <c r="G408" s="131">
        <f t="shared" si="85"/>
        <v>0</v>
      </c>
      <c r="H408" s="116"/>
      <c r="I408" s="137">
        <f t="shared" si="86"/>
        <v>0</v>
      </c>
    </row>
    <row r="409" spans="1:9" s="62" customFormat="1" ht="18" customHeight="1" x14ac:dyDescent="0.4">
      <c r="A409" s="63">
        <v>5</v>
      </c>
      <c r="B409" s="121">
        <f>B405</f>
        <v>15</v>
      </c>
      <c r="C409" s="131">
        <f t="shared" si="87"/>
        <v>0</v>
      </c>
      <c r="D409" s="131">
        <f t="shared" si="84"/>
        <v>0</v>
      </c>
      <c r="E409" s="124">
        <f>VLOOKUP(B401,別紙1!$A$5:$AS$267,19,FALSE)</f>
        <v>1806</v>
      </c>
      <c r="F409" s="132">
        <f>内訳書!$D$7</f>
        <v>0</v>
      </c>
      <c r="G409" s="131">
        <f t="shared" si="85"/>
        <v>0</v>
      </c>
      <c r="H409" s="116"/>
      <c r="I409" s="137">
        <f t="shared" si="86"/>
        <v>0</v>
      </c>
    </row>
    <row r="410" spans="1:9" s="62" customFormat="1" ht="18" customHeight="1" x14ac:dyDescent="0.4">
      <c r="A410" s="63">
        <v>6</v>
      </c>
      <c r="B410" s="121">
        <f>B405</f>
        <v>15</v>
      </c>
      <c r="C410" s="131">
        <f t="shared" si="87"/>
        <v>0</v>
      </c>
      <c r="D410" s="131">
        <f t="shared" si="84"/>
        <v>0</v>
      </c>
      <c r="E410" s="124">
        <f>VLOOKUP(B401,別紙1!$A$5:$AS$267,22,FALSE)</f>
        <v>831</v>
      </c>
      <c r="F410" s="132">
        <f>内訳書!$D$7</f>
        <v>0</v>
      </c>
      <c r="G410" s="131">
        <f t="shared" si="85"/>
        <v>0</v>
      </c>
      <c r="H410" s="116"/>
      <c r="I410" s="137">
        <f t="shared" si="86"/>
        <v>0</v>
      </c>
    </row>
    <row r="411" spans="1:9" s="62" customFormat="1" ht="18" customHeight="1" x14ac:dyDescent="0.4">
      <c r="A411" s="63">
        <v>7</v>
      </c>
      <c r="B411" s="121">
        <f>B405</f>
        <v>15</v>
      </c>
      <c r="C411" s="131">
        <f t="shared" si="87"/>
        <v>0</v>
      </c>
      <c r="D411" s="131">
        <f t="shared" si="84"/>
        <v>0</v>
      </c>
      <c r="E411" s="124">
        <f>VLOOKUP(B401,別紙1!$A$5:$AS$267,26,FALSE)</f>
        <v>760</v>
      </c>
      <c r="F411" s="133">
        <f>内訳書!$E$7</f>
        <v>0</v>
      </c>
      <c r="G411" s="131">
        <f t="shared" si="85"/>
        <v>0</v>
      </c>
      <c r="H411" s="116"/>
      <c r="I411" s="137">
        <f t="shared" si="86"/>
        <v>0</v>
      </c>
    </row>
    <row r="412" spans="1:9" s="62" customFormat="1" ht="18" customHeight="1" x14ac:dyDescent="0.4">
      <c r="A412" s="63">
        <v>8</v>
      </c>
      <c r="B412" s="121">
        <f>B405</f>
        <v>15</v>
      </c>
      <c r="C412" s="131">
        <f t="shared" si="87"/>
        <v>0</v>
      </c>
      <c r="D412" s="131">
        <f t="shared" si="84"/>
        <v>0</v>
      </c>
      <c r="E412" s="124">
        <f>VLOOKUP(B401,別紙1!$A$5:$AS$267,29,FALSE)</f>
        <v>805</v>
      </c>
      <c r="F412" s="133">
        <f>内訳書!$E$7</f>
        <v>0</v>
      </c>
      <c r="G412" s="131">
        <f t="shared" si="85"/>
        <v>0</v>
      </c>
      <c r="H412" s="116"/>
      <c r="I412" s="137">
        <f t="shared" si="86"/>
        <v>0</v>
      </c>
    </row>
    <row r="413" spans="1:9" s="62" customFormat="1" ht="18" customHeight="1" x14ac:dyDescent="0.4">
      <c r="A413" s="63">
        <v>9</v>
      </c>
      <c r="B413" s="121">
        <f>B405</f>
        <v>15</v>
      </c>
      <c r="C413" s="131">
        <f t="shared" si="87"/>
        <v>0</v>
      </c>
      <c r="D413" s="131">
        <f t="shared" si="84"/>
        <v>0</v>
      </c>
      <c r="E413" s="124">
        <f>VLOOKUP(B401,別紙1!$A$5:$AS$267,32,FALSE)</f>
        <v>787</v>
      </c>
      <c r="F413" s="133">
        <f>内訳書!$E$7</f>
        <v>0</v>
      </c>
      <c r="G413" s="131">
        <f t="shared" si="85"/>
        <v>0</v>
      </c>
      <c r="H413" s="116"/>
      <c r="I413" s="137">
        <f t="shared" si="86"/>
        <v>0</v>
      </c>
    </row>
    <row r="414" spans="1:9" s="62" customFormat="1" ht="18" customHeight="1" x14ac:dyDescent="0.4">
      <c r="A414" s="63">
        <v>10</v>
      </c>
      <c r="B414" s="121">
        <f>B405</f>
        <v>15</v>
      </c>
      <c r="C414" s="131">
        <f t="shared" si="87"/>
        <v>0</v>
      </c>
      <c r="D414" s="131">
        <f t="shared" si="84"/>
        <v>0</v>
      </c>
      <c r="E414" s="124">
        <f>VLOOKUP(B401,別紙1!$A$5:$AS$267,34,FALSE)</f>
        <v>642</v>
      </c>
      <c r="F414" s="132">
        <f>内訳書!$D$7</f>
        <v>0</v>
      </c>
      <c r="G414" s="131">
        <f t="shared" si="85"/>
        <v>0</v>
      </c>
      <c r="H414" s="116"/>
      <c r="I414" s="137">
        <f t="shared" si="86"/>
        <v>0</v>
      </c>
    </row>
    <row r="415" spans="1:9" s="62" customFormat="1" ht="18" customHeight="1" x14ac:dyDescent="0.4">
      <c r="A415" s="63">
        <v>11</v>
      </c>
      <c r="B415" s="121">
        <f>B405</f>
        <v>15</v>
      </c>
      <c r="C415" s="131">
        <f t="shared" si="87"/>
        <v>0</v>
      </c>
      <c r="D415" s="131">
        <f t="shared" si="84"/>
        <v>0</v>
      </c>
      <c r="E415" s="124">
        <f>VLOOKUP(B401,別紙1!$A$5:$AS$267,37,FALSE)</f>
        <v>664</v>
      </c>
      <c r="F415" s="132">
        <f>内訳書!$D$7</f>
        <v>0</v>
      </c>
      <c r="G415" s="131">
        <f t="shared" si="85"/>
        <v>0</v>
      </c>
      <c r="H415" s="116"/>
      <c r="I415" s="137">
        <f t="shared" si="86"/>
        <v>0</v>
      </c>
    </row>
    <row r="416" spans="1:9" s="62" customFormat="1" ht="18" customHeight="1" thickBot="1" x14ac:dyDescent="0.45">
      <c r="A416" s="63">
        <v>12</v>
      </c>
      <c r="B416" s="121">
        <f>B405</f>
        <v>15</v>
      </c>
      <c r="C416" s="131">
        <f>C415</f>
        <v>0</v>
      </c>
      <c r="D416" s="131">
        <f t="shared" si="84"/>
        <v>0</v>
      </c>
      <c r="E416" s="124">
        <f>VLOOKUP(B401,別紙1!$A$5:$AS$267,40,FALSE)</f>
        <v>1927</v>
      </c>
      <c r="F416" s="132">
        <f>内訳書!$D$7</f>
        <v>0</v>
      </c>
      <c r="G416" s="131">
        <f t="shared" si="85"/>
        <v>0</v>
      </c>
      <c r="H416" s="116"/>
      <c r="I416" s="137">
        <f t="shared" si="86"/>
        <v>0</v>
      </c>
    </row>
    <row r="417" spans="1:9" s="62" customFormat="1" ht="18" customHeight="1" thickBot="1" x14ac:dyDescent="0.45">
      <c r="A417" s="66" t="s">
        <v>9</v>
      </c>
      <c r="B417" s="120"/>
      <c r="C417" s="120"/>
      <c r="D417" s="120"/>
      <c r="E417" s="124">
        <f>SUM(E405:E416)</f>
        <v>22322</v>
      </c>
      <c r="F417" s="129"/>
      <c r="G417" s="120"/>
      <c r="H417" s="136">
        <f>SUM(H405:H416)</f>
        <v>0</v>
      </c>
      <c r="I417" s="138">
        <f>IF(SUM(I405:I416)="","",SUM(I405:I416))</f>
        <v>0</v>
      </c>
    </row>
    <row r="418" spans="1:9" ht="78" customHeight="1" x14ac:dyDescent="0.4">
      <c r="A418" s="397" t="s">
        <v>347</v>
      </c>
      <c r="B418" s="398"/>
      <c r="C418" s="398"/>
      <c r="D418" s="398"/>
      <c r="E418" s="398"/>
      <c r="F418" s="398"/>
      <c r="G418" s="398"/>
      <c r="H418" s="398"/>
      <c r="I418" s="399"/>
    </row>
    <row r="419" spans="1:9" ht="78" customHeight="1" x14ac:dyDescent="0.4">
      <c r="A419" s="394" t="s">
        <v>22</v>
      </c>
      <c r="B419" s="395"/>
      <c r="C419" s="395"/>
      <c r="D419" s="395"/>
      <c r="E419" s="395"/>
      <c r="F419" s="395"/>
      <c r="G419" s="395"/>
      <c r="H419" s="395"/>
      <c r="I419" s="396"/>
    </row>
    <row r="420" spans="1:9" x14ac:dyDescent="0.4">
      <c r="A420" s="161" t="s">
        <v>12</v>
      </c>
      <c r="B420" s="52">
        <f>B401+1</f>
        <v>23</v>
      </c>
      <c r="C420" s="161" t="s">
        <v>13</v>
      </c>
      <c r="D420" s="53" t="str">
        <f>VLOOKUP(B420,別紙1!$A$5:$AS$267,3,FALSE)</f>
        <v>二本木浄水場</v>
      </c>
      <c r="F420" s="161"/>
      <c r="G420" s="161"/>
      <c r="H420" s="161"/>
      <c r="I420" s="54" t="str">
        <f>VLOOKUP(B420,別紙1!$A$5:$AS$267,5,FALSE)</f>
        <v>東京低圧電力</v>
      </c>
    </row>
    <row r="421" spans="1:9" s="161" customFormat="1" ht="20.25" customHeight="1" x14ac:dyDescent="0.4">
      <c r="A421" s="391" t="s">
        <v>14</v>
      </c>
      <c r="B421" s="401" t="s">
        <v>3</v>
      </c>
      <c r="C421" s="402"/>
      <c r="D421" s="403"/>
      <c r="E421" s="401" t="s">
        <v>4</v>
      </c>
      <c r="F421" s="402"/>
      <c r="G421" s="403"/>
      <c r="H421" s="391" t="s">
        <v>44</v>
      </c>
      <c r="I421" s="391" t="s">
        <v>45</v>
      </c>
    </row>
    <row r="422" spans="1:9" s="161" customFormat="1" ht="40.5" x14ac:dyDescent="0.4">
      <c r="A422" s="400"/>
      <c r="B422" s="301" t="s">
        <v>2</v>
      </c>
      <c r="C422" s="301" t="s">
        <v>15</v>
      </c>
      <c r="D422" s="302" t="s">
        <v>82</v>
      </c>
      <c r="E422" s="304" t="s">
        <v>16</v>
      </c>
      <c r="F422" s="58" t="s">
        <v>17</v>
      </c>
      <c r="G422" s="302" t="s">
        <v>18</v>
      </c>
      <c r="H422" s="400"/>
      <c r="I422" s="400"/>
    </row>
    <row r="423" spans="1:9" s="59" customFormat="1" ht="22.5" x14ac:dyDescent="0.4">
      <c r="A423" s="392"/>
      <c r="B423" s="60" t="s">
        <v>5</v>
      </c>
      <c r="C423" s="60" t="s">
        <v>19</v>
      </c>
      <c r="D423" s="60" t="s">
        <v>8</v>
      </c>
      <c r="E423" s="61" t="s">
        <v>20</v>
      </c>
      <c r="F423" s="60" t="s">
        <v>21</v>
      </c>
      <c r="G423" s="60" t="s">
        <v>8</v>
      </c>
      <c r="H423" s="60" t="s">
        <v>43</v>
      </c>
      <c r="I423" s="60" t="s">
        <v>8</v>
      </c>
    </row>
    <row r="424" spans="1:9" s="62" customFormat="1" ht="18" customHeight="1" x14ac:dyDescent="0.4">
      <c r="A424" s="63">
        <v>1</v>
      </c>
      <c r="B424" s="121">
        <f>VLOOKUP(B420,別紙1!$A$5:$AS$267,6,FALSE)</f>
        <v>2</v>
      </c>
      <c r="C424" s="131">
        <f>内訳書!$C$7</f>
        <v>0</v>
      </c>
      <c r="D424" s="131">
        <f>IF(E424=0,ROUNDDOWN(B424*C424/2,2),ROUNDDOWN(B424*C424,2))</f>
        <v>0</v>
      </c>
      <c r="E424" s="124">
        <f>VLOOKUP(B420,別紙1!$A$5:$AS$267,7,FALSE)</f>
        <v>328</v>
      </c>
      <c r="F424" s="132">
        <f>内訳書!$D$7</f>
        <v>0</v>
      </c>
      <c r="G424" s="131">
        <f>ROUNDDOWN(E424*F424,2)</f>
        <v>0</v>
      </c>
      <c r="H424" s="116"/>
      <c r="I424" s="137">
        <f>ROUNDDOWN(D424+G424+H424,0)</f>
        <v>0</v>
      </c>
    </row>
    <row r="425" spans="1:9" s="62" customFormat="1" ht="18" customHeight="1" x14ac:dyDescent="0.4">
      <c r="A425" s="63">
        <v>2</v>
      </c>
      <c r="B425" s="121">
        <f>B424</f>
        <v>2</v>
      </c>
      <c r="C425" s="131">
        <f>C424</f>
        <v>0</v>
      </c>
      <c r="D425" s="131">
        <f t="shared" ref="D425:D435" si="88">IF(E425=0,ROUNDDOWN(B425*C425/2,2),ROUNDDOWN(B425*C425,2))</f>
        <v>0</v>
      </c>
      <c r="E425" s="124">
        <f>VLOOKUP(B420,別紙1!$A$5:$AS$267,10,FALSE)</f>
        <v>381</v>
      </c>
      <c r="F425" s="132">
        <f>内訳書!$D$7</f>
        <v>0</v>
      </c>
      <c r="G425" s="131">
        <f t="shared" ref="G425:G435" si="89">ROUNDDOWN(E425*F425,2)</f>
        <v>0</v>
      </c>
      <c r="H425" s="116"/>
      <c r="I425" s="137">
        <f t="shared" ref="I425:I435" si="90">ROUNDDOWN(D425+G425+H425,0)</f>
        <v>0</v>
      </c>
    </row>
    <row r="426" spans="1:9" s="62" customFormat="1" ht="18" customHeight="1" x14ac:dyDescent="0.4">
      <c r="A426" s="63">
        <v>3</v>
      </c>
      <c r="B426" s="121">
        <f>B424</f>
        <v>2</v>
      </c>
      <c r="C426" s="131">
        <f t="shared" ref="C426:C434" si="91">C425</f>
        <v>0</v>
      </c>
      <c r="D426" s="131">
        <f t="shared" si="88"/>
        <v>0</v>
      </c>
      <c r="E426" s="124">
        <f>VLOOKUP(B420,別紙1!$A$5:$AS$267,13,FALSE)</f>
        <v>299</v>
      </c>
      <c r="F426" s="132">
        <f>内訳書!$D$7</f>
        <v>0</v>
      </c>
      <c r="G426" s="131">
        <f t="shared" si="89"/>
        <v>0</v>
      </c>
      <c r="H426" s="116"/>
      <c r="I426" s="137">
        <f t="shared" si="90"/>
        <v>0</v>
      </c>
    </row>
    <row r="427" spans="1:9" s="62" customFormat="1" ht="18" customHeight="1" x14ac:dyDescent="0.4">
      <c r="A427" s="63">
        <v>4</v>
      </c>
      <c r="B427" s="121">
        <f>B424</f>
        <v>2</v>
      </c>
      <c r="C427" s="131">
        <f t="shared" si="91"/>
        <v>0</v>
      </c>
      <c r="D427" s="131">
        <f t="shared" si="88"/>
        <v>0</v>
      </c>
      <c r="E427" s="124">
        <f>VLOOKUP(B420,別紙1!$A$5:$AS$267,16,FALSE)</f>
        <v>305</v>
      </c>
      <c r="F427" s="132">
        <f>内訳書!$D$7</f>
        <v>0</v>
      </c>
      <c r="G427" s="131">
        <f t="shared" si="89"/>
        <v>0</v>
      </c>
      <c r="H427" s="116"/>
      <c r="I427" s="137">
        <f t="shared" si="90"/>
        <v>0</v>
      </c>
    </row>
    <row r="428" spans="1:9" s="62" customFormat="1" ht="18" customHeight="1" x14ac:dyDescent="0.4">
      <c r="A428" s="63">
        <v>5</v>
      </c>
      <c r="B428" s="121">
        <f>B424</f>
        <v>2</v>
      </c>
      <c r="C428" s="131">
        <f t="shared" si="91"/>
        <v>0</v>
      </c>
      <c r="D428" s="131">
        <f t="shared" si="88"/>
        <v>0</v>
      </c>
      <c r="E428" s="124">
        <f>VLOOKUP(B420,別紙1!$A$5:$AS$267,19,FALSE)</f>
        <v>311</v>
      </c>
      <c r="F428" s="132">
        <f>内訳書!$D$7</f>
        <v>0</v>
      </c>
      <c r="G428" s="131">
        <f t="shared" si="89"/>
        <v>0</v>
      </c>
      <c r="H428" s="116"/>
      <c r="I428" s="137">
        <f t="shared" si="90"/>
        <v>0</v>
      </c>
    </row>
    <row r="429" spans="1:9" s="62" customFormat="1" ht="18" customHeight="1" x14ac:dyDescent="0.4">
      <c r="A429" s="63">
        <v>6</v>
      </c>
      <c r="B429" s="121">
        <f>B424</f>
        <v>2</v>
      </c>
      <c r="C429" s="131">
        <f t="shared" si="91"/>
        <v>0</v>
      </c>
      <c r="D429" s="131">
        <f t="shared" si="88"/>
        <v>0</v>
      </c>
      <c r="E429" s="124">
        <f>VLOOKUP(B420,別紙1!$A$5:$AS$267,22,FALSE)</f>
        <v>324</v>
      </c>
      <c r="F429" s="132">
        <f>内訳書!$D$7</f>
        <v>0</v>
      </c>
      <c r="G429" s="131">
        <f t="shared" si="89"/>
        <v>0</v>
      </c>
      <c r="H429" s="116"/>
      <c r="I429" s="137">
        <f t="shared" si="90"/>
        <v>0</v>
      </c>
    </row>
    <row r="430" spans="1:9" s="62" customFormat="1" ht="18" customHeight="1" x14ac:dyDescent="0.4">
      <c r="A430" s="63">
        <v>7</v>
      </c>
      <c r="B430" s="121">
        <f>B424</f>
        <v>2</v>
      </c>
      <c r="C430" s="131">
        <f t="shared" si="91"/>
        <v>0</v>
      </c>
      <c r="D430" s="131">
        <f t="shared" si="88"/>
        <v>0</v>
      </c>
      <c r="E430" s="124">
        <f>VLOOKUP(B420,別紙1!$A$5:$AS$267,26,FALSE)</f>
        <v>302</v>
      </c>
      <c r="F430" s="133">
        <f>内訳書!$E$7</f>
        <v>0</v>
      </c>
      <c r="G430" s="131">
        <f t="shared" si="89"/>
        <v>0</v>
      </c>
      <c r="H430" s="116"/>
      <c r="I430" s="137">
        <f t="shared" si="90"/>
        <v>0</v>
      </c>
    </row>
    <row r="431" spans="1:9" s="62" customFormat="1" ht="18" customHeight="1" x14ac:dyDescent="0.4">
      <c r="A431" s="63">
        <v>8</v>
      </c>
      <c r="B431" s="121">
        <f>B424</f>
        <v>2</v>
      </c>
      <c r="C431" s="131">
        <f t="shared" si="91"/>
        <v>0</v>
      </c>
      <c r="D431" s="131">
        <f t="shared" si="88"/>
        <v>0</v>
      </c>
      <c r="E431" s="124">
        <f>VLOOKUP(B420,別紙1!$A$5:$AS$267,29,FALSE)</f>
        <v>309</v>
      </c>
      <c r="F431" s="133">
        <f>内訳書!$E$7</f>
        <v>0</v>
      </c>
      <c r="G431" s="131">
        <f t="shared" si="89"/>
        <v>0</v>
      </c>
      <c r="H431" s="116"/>
      <c r="I431" s="137">
        <f t="shared" si="90"/>
        <v>0</v>
      </c>
    </row>
    <row r="432" spans="1:9" s="62" customFormat="1" ht="18" customHeight="1" x14ac:dyDescent="0.4">
      <c r="A432" s="63">
        <v>9</v>
      </c>
      <c r="B432" s="121">
        <f>B424</f>
        <v>2</v>
      </c>
      <c r="C432" s="131">
        <f t="shared" si="91"/>
        <v>0</v>
      </c>
      <c r="D432" s="131">
        <f t="shared" si="88"/>
        <v>0</v>
      </c>
      <c r="E432" s="124">
        <f>VLOOKUP(B420,別紙1!$A$5:$AS$267,32,FALSE)</f>
        <v>308</v>
      </c>
      <c r="F432" s="133">
        <f>内訳書!$E$7</f>
        <v>0</v>
      </c>
      <c r="G432" s="131">
        <f t="shared" si="89"/>
        <v>0</v>
      </c>
      <c r="H432" s="116"/>
      <c r="I432" s="137">
        <f t="shared" si="90"/>
        <v>0</v>
      </c>
    </row>
    <row r="433" spans="1:9" s="62" customFormat="1" ht="18" customHeight="1" x14ac:dyDescent="0.4">
      <c r="A433" s="63">
        <v>10</v>
      </c>
      <c r="B433" s="121">
        <f>B424</f>
        <v>2</v>
      </c>
      <c r="C433" s="131">
        <f t="shared" si="91"/>
        <v>0</v>
      </c>
      <c r="D433" s="131">
        <f t="shared" si="88"/>
        <v>0</v>
      </c>
      <c r="E433" s="124">
        <f>VLOOKUP(B420,別紙1!$A$5:$AS$267,34,FALSE)</f>
        <v>303</v>
      </c>
      <c r="F433" s="132">
        <f>内訳書!$D$7</f>
        <v>0</v>
      </c>
      <c r="G433" s="131">
        <f t="shared" si="89"/>
        <v>0</v>
      </c>
      <c r="H433" s="116"/>
      <c r="I433" s="137">
        <f t="shared" si="90"/>
        <v>0</v>
      </c>
    </row>
    <row r="434" spans="1:9" s="62" customFormat="1" ht="18" customHeight="1" x14ac:dyDescent="0.4">
      <c r="A434" s="63">
        <v>11</v>
      </c>
      <c r="B434" s="121">
        <f>B424</f>
        <v>2</v>
      </c>
      <c r="C434" s="131">
        <f t="shared" si="91"/>
        <v>0</v>
      </c>
      <c r="D434" s="131">
        <f t="shared" si="88"/>
        <v>0</v>
      </c>
      <c r="E434" s="124">
        <f>VLOOKUP(B420,別紙1!$A$5:$AS$267,37,FALSE)</f>
        <v>296</v>
      </c>
      <c r="F434" s="132">
        <f>内訳書!$D$7</f>
        <v>0</v>
      </c>
      <c r="G434" s="131">
        <f t="shared" si="89"/>
        <v>0</v>
      </c>
      <c r="H434" s="116"/>
      <c r="I434" s="137">
        <f t="shared" si="90"/>
        <v>0</v>
      </c>
    </row>
    <row r="435" spans="1:9" s="62" customFormat="1" ht="18" customHeight="1" thickBot="1" x14ac:dyDescent="0.45">
      <c r="A435" s="63">
        <v>12</v>
      </c>
      <c r="B435" s="121">
        <f>B424</f>
        <v>2</v>
      </c>
      <c r="C435" s="131">
        <f>C434</f>
        <v>0</v>
      </c>
      <c r="D435" s="131">
        <f t="shared" si="88"/>
        <v>0</v>
      </c>
      <c r="E435" s="124">
        <f>VLOOKUP(B420,別紙1!$A$5:$AS$267,40,FALSE)</f>
        <v>292</v>
      </c>
      <c r="F435" s="132">
        <f>内訳書!$D$7</f>
        <v>0</v>
      </c>
      <c r="G435" s="131">
        <f t="shared" si="89"/>
        <v>0</v>
      </c>
      <c r="H435" s="116"/>
      <c r="I435" s="137">
        <f t="shared" si="90"/>
        <v>0</v>
      </c>
    </row>
    <row r="436" spans="1:9" s="62" customFormat="1" ht="18" customHeight="1" thickBot="1" x14ac:dyDescent="0.45">
      <c r="A436" s="66" t="s">
        <v>9</v>
      </c>
      <c r="B436" s="120"/>
      <c r="C436" s="120"/>
      <c r="D436" s="120"/>
      <c r="E436" s="124">
        <f>SUM(E424:E435)</f>
        <v>3758</v>
      </c>
      <c r="F436" s="129"/>
      <c r="G436" s="120"/>
      <c r="H436" s="136">
        <f>SUM(H424:H435)</f>
        <v>0</v>
      </c>
      <c r="I436" s="138">
        <f>IF(SUM(I424:I435)="","",SUM(I424:I435))</f>
        <v>0</v>
      </c>
    </row>
    <row r="437" spans="1:9" ht="78" customHeight="1" x14ac:dyDescent="0.4">
      <c r="A437" s="397" t="s">
        <v>347</v>
      </c>
      <c r="B437" s="398"/>
      <c r="C437" s="398"/>
      <c r="D437" s="398"/>
      <c r="E437" s="398"/>
      <c r="F437" s="398"/>
      <c r="G437" s="398"/>
      <c r="H437" s="398"/>
      <c r="I437" s="399"/>
    </row>
    <row r="438" spans="1:9" ht="78" customHeight="1" x14ac:dyDescent="0.4">
      <c r="A438" s="394" t="s">
        <v>22</v>
      </c>
      <c r="B438" s="395"/>
      <c r="C438" s="395"/>
      <c r="D438" s="395"/>
      <c r="E438" s="395"/>
      <c r="F438" s="395"/>
      <c r="G438" s="395"/>
      <c r="H438" s="395"/>
      <c r="I438" s="396"/>
    </row>
    <row r="439" spans="1:9" x14ac:dyDescent="0.4">
      <c r="A439" s="161" t="s">
        <v>12</v>
      </c>
      <c r="B439" s="52">
        <f>B420+1</f>
        <v>24</v>
      </c>
      <c r="C439" s="161" t="s">
        <v>13</v>
      </c>
      <c r="D439" s="53" t="str">
        <f>VLOOKUP(B439,別紙1!$A$5:$AS$267,3,FALSE)</f>
        <v>八幡配水場</v>
      </c>
      <c r="F439" s="161"/>
      <c r="G439" s="161"/>
      <c r="H439" s="161"/>
      <c r="I439" s="54" t="str">
        <f>VLOOKUP(B439,別紙1!$A$5:$AS$267,5,FALSE)</f>
        <v>東京低圧電力</v>
      </c>
    </row>
    <row r="440" spans="1:9" s="161" customFormat="1" ht="20.25" customHeight="1" x14ac:dyDescent="0.4">
      <c r="A440" s="391" t="s">
        <v>14</v>
      </c>
      <c r="B440" s="401" t="s">
        <v>3</v>
      </c>
      <c r="C440" s="402"/>
      <c r="D440" s="403"/>
      <c r="E440" s="401" t="s">
        <v>4</v>
      </c>
      <c r="F440" s="402"/>
      <c r="G440" s="403"/>
      <c r="H440" s="391" t="s">
        <v>44</v>
      </c>
      <c r="I440" s="391" t="s">
        <v>45</v>
      </c>
    </row>
    <row r="441" spans="1:9" s="161" customFormat="1" ht="40.5" x14ac:dyDescent="0.4">
      <c r="A441" s="400"/>
      <c r="B441" s="301" t="s">
        <v>2</v>
      </c>
      <c r="C441" s="301" t="s">
        <v>15</v>
      </c>
      <c r="D441" s="302" t="s">
        <v>82</v>
      </c>
      <c r="E441" s="304" t="s">
        <v>16</v>
      </c>
      <c r="F441" s="58" t="s">
        <v>17</v>
      </c>
      <c r="G441" s="302" t="s">
        <v>18</v>
      </c>
      <c r="H441" s="400"/>
      <c r="I441" s="400"/>
    </row>
    <row r="442" spans="1:9" s="59" customFormat="1" ht="22.5" x14ac:dyDescent="0.4">
      <c r="A442" s="392"/>
      <c r="B442" s="60" t="s">
        <v>5</v>
      </c>
      <c r="C442" s="60" t="s">
        <v>19</v>
      </c>
      <c r="D442" s="60" t="s">
        <v>8</v>
      </c>
      <c r="E442" s="61" t="s">
        <v>20</v>
      </c>
      <c r="F442" s="60" t="s">
        <v>21</v>
      </c>
      <c r="G442" s="60" t="s">
        <v>8</v>
      </c>
      <c r="H442" s="60" t="s">
        <v>43</v>
      </c>
      <c r="I442" s="60" t="s">
        <v>8</v>
      </c>
    </row>
    <row r="443" spans="1:9" s="62" customFormat="1" ht="18" customHeight="1" x14ac:dyDescent="0.4">
      <c r="A443" s="63">
        <v>1</v>
      </c>
      <c r="B443" s="121">
        <f>VLOOKUP(B439,別紙1!$A$5:$AS$267,6,FALSE)</f>
        <v>0.5</v>
      </c>
      <c r="C443" s="131">
        <f>内訳書!$C$7</f>
        <v>0</v>
      </c>
      <c r="D443" s="131">
        <f>IF(E443=0,ROUNDDOWN(B443*C443/2,2),ROUNDDOWN(B443*C443,2))</f>
        <v>0</v>
      </c>
      <c r="E443" s="124">
        <f>VLOOKUP(B439,別紙1!$A$5:$AS$267,7,FALSE)</f>
        <v>266</v>
      </c>
      <c r="F443" s="132">
        <f>内訳書!$D$7</f>
        <v>0</v>
      </c>
      <c r="G443" s="131">
        <f>ROUNDDOWN(E443*F443,2)</f>
        <v>0</v>
      </c>
      <c r="H443" s="116"/>
      <c r="I443" s="137">
        <f>ROUNDDOWN(D443+G443+H443,0)</f>
        <v>0</v>
      </c>
    </row>
    <row r="444" spans="1:9" s="62" customFormat="1" ht="18" customHeight="1" x14ac:dyDescent="0.4">
      <c r="A444" s="63">
        <v>2</v>
      </c>
      <c r="B444" s="121">
        <f>B443</f>
        <v>0.5</v>
      </c>
      <c r="C444" s="131">
        <f>C443</f>
        <v>0</v>
      </c>
      <c r="D444" s="131">
        <f t="shared" ref="D444:D454" si="92">IF(E444=0,ROUNDDOWN(B444*C444/2,2),ROUNDDOWN(B444*C444,2))</f>
        <v>0</v>
      </c>
      <c r="E444" s="124">
        <f>VLOOKUP(B439,別紙1!$A$5:$AS$267,10,FALSE)</f>
        <v>258</v>
      </c>
      <c r="F444" s="132">
        <f>内訳書!$D$7</f>
        <v>0</v>
      </c>
      <c r="G444" s="131">
        <f t="shared" ref="G444:G454" si="93">ROUNDDOWN(E444*F444,2)</f>
        <v>0</v>
      </c>
      <c r="H444" s="116"/>
      <c r="I444" s="137">
        <f t="shared" ref="I444:I454" si="94">ROUNDDOWN(D444+G444+H444,0)</f>
        <v>0</v>
      </c>
    </row>
    <row r="445" spans="1:9" s="62" customFormat="1" ht="18" customHeight="1" x14ac:dyDescent="0.4">
      <c r="A445" s="63">
        <v>3</v>
      </c>
      <c r="B445" s="121">
        <f>B443</f>
        <v>0.5</v>
      </c>
      <c r="C445" s="131">
        <f t="shared" ref="C445:C453" si="95">C444</f>
        <v>0</v>
      </c>
      <c r="D445" s="131">
        <f t="shared" si="92"/>
        <v>0</v>
      </c>
      <c r="E445" s="124">
        <f>VLOOKUP(B439,別紙1!$A$5:$AS$267,13,FALSE)</f>
        <v>244</v>
      </c>
      <c r="F445" s="132">
        <f>内訳書!$D$7</f>
        <v>0</v>
      </c>
      <c r="G445" s="131">
        <f t="shared" si="93"/>
        <v>0</v>
      </c>
      <c r="H445" s="116"/>
      <c r="I445" s="137">
        <f t="shared" si="94"/>
        <v>0</v>
      </c>
    </row>
    <row r="446" spans="1:9" s="62" customFormat="1" ht="18" customHeight="1" x14ac:dyDescent="0.4">
      <c r="A446" s="63">
        <v>4</v>
      </c>
      <c r="B446" s="121">
        <f>B443</f>
        <v>0.5</v>
      </c>
      <c r="C446" s="131">
        <f t="shared" si="95"/>
        <v>0</v>
      </c>
      <c r="D446" s="131">
        <f t="shared" si="92"/>
        <v>0</v>
      </c>
      <c r="E446" s="124">
        <f>VLOOKUP(B439,別紙1!$A$5:$AS$267,16,FALSE)</f>
        <v>263</v>
      </c>
      <c r="F446" s="132">
        <f>内訳書!$D$7</f>
        <v>0</v>
      </c>
      <c r="G446" s="131">
        <f t="shared" si="93"/>
        <v>0</v>
      </c>
      <c r="H446" s="116"/>
      <c r="I446" s="137">
        <f t="shared" si="94"/>
        <v>0</v>
      </c>
    </row>
    <row r="447" spans="1:9" s="62" customFormat="1" ht="18" customHeight="1" x14ac:dyDescent="0.4">
      <c r="A447" s="63">
        <v>5</v>
      </c>
      <c r="B447" s="121">
        <f>B443</f>
        <v>0.5</v>
      </c>
      <c r="C447" s="131">
        <f t="shared" si="95"/>
        <v>0</v>
      </c>
      <c r="D447" s="131">
        <f t="shared" si="92"/>
        <v>0</v>
      </c>
      <c r="E447" s="124">
        <f>VLOOKUP(B439,別紙1!$A$5:$AS$267,19,FALSE)</f>
        <v>252</v>
      </c>
      <c r="F447" s="132">
        <f>内訳書!$D$7</f>
        <v>0</v>
      </c>
      <c r="G447" s="131">
        <f t="shared" si="93"/>
        <v>0</v>
      </c>
      <c r="H447" s="116"/>
      <c r="I447" s="137">
        <f t="shared" si="94"/>
        <v>0</v>
      </c>
    </row>
    <row r="448" spans="1:9" s="62" customFormat="1" ht="18" customHeight="1" x14ac:dyDescent="0.4">
      <c r="A448" s="63">
        <v>6</v>
      </c>
      <c r="B448" s="121">
        <f>B443</f>
        <v>0.5</v>
      </c>
      <c r="C448" s="131">
        <f t="shared" si="95"/>
        <v>0</v>
      </c>
      <c r="D448" s="131">
        <f t="shared" si="92"/>
        <v>0</v>
      </c>
      <c r="E448" s="124">
        <f>VLOOKUP(B439,別紙1!$A$5:$AS$267,22,FALSE)</f>
        <v>265</v>
      </c>
      <c r="F448" s="132">
        <f>内訳書!$D$7</f>
        <v>0</v>
      </c>
      <c r="G448" s="131">
        <f t="shared" si="93"/>
        <v>0</v>
      </c>
      <c r="H448" s="116"/>
      <c r="I448" s="137">
        <f t="shared" si="94"/>
        <v>0</v>
      </c>
    </row>
    <row r="449" spans="1:9" s="62" customFormat="1" ht="18" customHeight="1" x14ac:dyDescent="0.4">
      <c r="A449" s="63">
        <v>7</v>
      </c>
      <c r="B449" s="121">
        <f>B443</f>
        <v>0.5</v>
      </c>
      <c r="C449" s="131">
        <f t="shared" si="95"/>
        <v>0</v>
      </c>
      <c r="D449" s="131">
        <f t="shared" si="92"/>
        <v>0</v>
      </c>
      <c r="E449" s="124">
        <f>VLOOKUP(B439,別紙1!$A$5:$AS$267,26,FALSE)</f>
        <v>256</v>
      </c>
      <c r="F449" s="133">
        <f>内訳書!$E$7</f>
        <v>0</v>
      </c>
      <c r="G449" s="131">
        <f t="shared" si="93"/>
        <v>0</v>
      </c>
      <c r="H449" s="116"/>
      <c r="I449" s="137">
        <f t="shared" si="94"/>
        <v>0</v>
      </c>
    </row>
    <row r="450" spans="1:9" s="62" customFormat="1" ht="18" customHeight="1" x14ac:dyDescent="0.4">
      <c r="A450" s="63">
        <v>8</v>
      </c>
      <c r="B450" s="121">
        <f>B443</f>
        <v>0.5</v>
      </c>
      <c r="C450" s="131">
        <f t="shared" si="95"/>
        <v>0</v>
      </c>
      <c r="D450" s="131">
        <f t="shared" si="92"/>
        <v>0</v>
      </c>
      <c r="E450" s="124">
        <f>VLOOKUP(B439,別紙1!$A$5:$AS$267,29,FALSE)</f>
        <v>266</v>
      </c>
      <c r="F450" s="133">
        <f>内訳書!$E$7</f>
        <v>0</v>
      </c>
      <c r="G450" s="131">
        <f t="shared" si="93"/>
        <v>0</v>
      </c>
      <c r="H450" s="116"/>
      <c r="I450" s="137">
        <f t="shared" si="94"/>
        <v>0</v>
      </c>
    </row>
    <row r="451" spans="1:9" s="62" customFormat="1" ht="18" customHeight="1" x14ac:dyDescent="0.4">
      <c r="A451" s="63">
        <v>9</v>
      </c>
      <c r="B451" s="121">
        <f>B443</f>
        <v>0.5</v>
      </c>
      <c r="C451" s="131">
        <f t="shared" si="95"/>
        <v>0</v>
      </c>
      <c r="D451" s="131">
        <f t="shared" si="92"/>
        <v>0</v>
      </c>
      <c r="E451" s="124">
        <f>VLOOKUP(B439,別紙1!$A$5:$AS$267,32,FALSE)</f>
        <v>265</v>
      </c>
      <c r="F451" s="133">
        <f>内訳書!$E$7</f>
        <v>0</v>
      </c>
      <c r="G451" s="131">
        <f t="shared" si="93"/>
        <v>0</v>
      </c>
      <c r="H451" s="116"/>
      <c r="I451" s="137">
        <f t="shared" si="94"/>
        <v>0</v>
      </c>
    </row>
    <row r="452" spans="1:9" s="62" customFormat="1" ht="18" customHeight="1" x14ac:dyDescent="0.4">
      <c r="A452" s="63">
        <v>10</v>
      </c>
      <c r="B452" s="121">
        <f>B443</f>
        <v>0.5</v>
      </c>
      <c r="C452" s="131">
        <f t="shared" si="95"/>
        <v>0</v>
      </c>
      <c r="D452" s="131">
        <f t="shared" si="92"/>
        <v>0</v>
      </c>
      <c r="E452" s="124">
        <f>VLOOKUP(B439,別紙1!$A$5:$AS$267,34,FALSE)</f>
        <v>258</v>
      </c>
      <c r="F452" s="132">
        <f>内訳書!$D$7</f>
        <v>0</v>
      </c>
      <c r="G452" s="131">
        <f t="shared" si="93"/>
        <v>0</v>
      </c>
      <c r="H452" s="116"/>
      <c r="I452" s="137">
        <f t="shared" si="94"/>
        <v>0</v>
      </c>
    </row>
    <row r="453" spans="1:9" s="62" customFormat="1" ht="18" customHeight="1" x14ac:dyDescent="0.4">
      <c r="A453" s="63">
        <v>11</v>
      </c>
      <c r="B453" s="121">
        <f>B443</f>
        <v>0.5</v>
      </c>
      <c r="C453" s="131">
        <f t="shared" si="95"/>
        <v>0</v>
      </c>
      <c r="D453" s="131">
        <f t="shared" si="92"/>
        <v>0</v>
      </c>
      <c r="E453" s="124">
        <f>VLOOKUP(B439,別紙1!$A$5:$AS$267,37,FALSE)</f>
        <v>272</v>
      </c>
      <c r="F453" s="132">
        <f>内訳書!$D$7</f>
        <v>0</v>
      </c>
      <c r="G453" s="131">
        <f t="shared" si="93"/>
        <v>0</v>
      </c>
      <c r="H453" s="116"/>
      <c r="I453" s="137">
        <f t="shared" si="94"/>
        <v>0</v>
      </c>
    </row>
    <row r="454" spans="1:9" s="62" customFormat="1" ht="18" customHeight="1" thickBot="1" x14ac:dyDescent="0.45">
      <c r="A454" s="63">
        <v>12</v>
      </c>
      <c r="B454" s="121">
        <f>B443</f>
        <v>0.5</v>
      </c>
      <c r="C454" s="131">
        <f>C453</f>
        <v>0</v>
      </c>
      <c r="D454" s="131">
        <f t="shared" si="92"/>
        <v>0</v>
      </c>
      <c r="E454" s="124">
        <f>VLOOKUP(B439,別紙1!$A$5:$AS$267,40,FALSE)</f>
        <v>263</v>
      </c>
      <c r="F454" s="132">
        <f>内訳書!$D$7</f>
        <v>0</v>
      </c>
      <c r="G454" s="131">
        <f t="shared" si="93"/>
        <v>0</v>
      </c>
      <c r="H454" s="116"/>
      <c r="I454" s="137">
        <f t="shared" si="94"/>
        <v>0</v>
      </c>
    </row>
    <row r="455" spans="1:9" s="62" customFormat="1" ht="18" customHeight="1" thickBot="1" x14ac:dyDescent="0.45">
      <c r="A455" s="66" t="s">
        <v>9</v>
      </c>
      <c r="B455" s="120"/>
      <c r="C455" s="120"/>
      <c r="D455" s="120"/>
      <c r="E455" s="124">
        <f>SUM(E443:E454)</f>
        <v>3128</v>
      </c>
      <c r="F455" s="129"/>
      <c r="G455" s="120"/>
      <c r="H455" s="136">
        <f>SUM(H443:H454)</f>
        <v>0</v>
      </c>
      <c r="I455" s="138">
        <f>IF(SUM(I443:I454)="","",SUM(I443:I454))</f>
        <v>0</v>
      </c>
    </row>
    <row r="456" spans="1:9" ht="78" customHeight="1" x14ac:dyDescent="0.4">
      <c r="A456" s="397" t="s">
        <v>347</v>
      </c>
      <c r="B456" s="398"/>
      <c r="C456" s="398"/>
      <c r="D456" s="398"/>
      <c r="E456" s="398"/>
      <c r="F456" s="398"/>
      <c r="G456" s="398"/>
      <c r="H456" s="398"/>
      <c r="I456" s="399"/>
    </row>
    <row r="457" spans="1:9" ht="78" customHeight="1" x14ac:dyDescent="0.4">
      <c r="A457" s="394" t="s">
        <v>22</v>
      </c>
      <c r="B457" s="395"/>
      <c r="C457" s="395"/>
      <c r="D457" s="395"/>
      <c r="E457" s="395"/>
      <c r="F457" s="395"/>
      <c r="G457" s="395"/>
      <c r="H457" s="395"/>
      <c r="I457" s="396"/>
    </row>
    <row r="458" spans="1:9" x14ac:dyDescent="0.4">
      <c r="A458" s="161" t="s">
        <v>12</v>
      </c>
      <c r="B458" s="52">
        <f>B439+1</f>
        <v>25</v>
      </c>
      <c r="C458" s="161" t="s">
        <v>13</v>
      </c>
      <c r="D458" s="53" t="str">
        <f>VLOOKUP(B458,別紙1!$A$5:$AS$267,3,FALSE)</f>
        <v>堀越第２配水場</v>
      </c>
      <c r="F458" s="161"/>
      <c r="G458" s="161"/>
      <c r="H458" s="161"/>
      <c r="I458" s="54" t="str">
        <f>VLOOKUP(B458,別紙1!$A$5:$AS$267,5,FALSE)</f>
        <v>東京低圧電力</v>
      </c>
    </row>
    <row r="459" spans="1:9" s="161" customFormat="1" ht="20.25" customHeight="1" x14ac:dyDescent="0.4">
      <c r="A459" s="391" t="s">
        <v>14</v>
      </c>
      <c r="B459" s="401" t="s">
        <v>3</v>
      </c>
      <c r="C459" s="402"/>
      <c r="D459" s="403"/>
      <c r="E459" s="401" t="s">
        <v>4</v>
      </c>
      <c r="F459" s="402"/>
      <c r="G459" s="403"/>
      <c r="H459" s="391" t="s">
        <v>44</v>
      </c>
      <c r="I459" s="391" t="s">
        <v>45</v>
      </c>
    </row>
    <row r="460" spans="1:9" s="161" customFormat="1" ht="40.5" x14ac:dyDescent="0.4">
      <c r="A460" s="400"/>
      <c r="B460" s="301" t="s">
        <v>2</v>
      </c>
      <c r="C460" s="301" t="s">
        <v>15</v>
      </c>
      <c r="D460" s="302" t="s">
        <v>82</v>
      </c>
      <c r="E460" s="304" t="s">
        <v>16</v>
      </c>
      <c r="F460" s="58" t="s">
        <v>17</v>
      </c>
      <c r="G460" s="302" t="s">
        <v>18</v>
      </c>
      <c r="H460" s="400"/>
      <c r="I460" s="400"/>
    </row>
    <row r="461" spans="1:9" s="59" customFormat="1" ht="22.5" x14ac:dyDescent="0.4">
      <c r="A461" s="392"/>
      <c r="B461" s="60" t="s">
        <v>5</v>
      </c>
      <c r="C461" s="60" t="s">
        <v>19</v>
      </c>
      <c r="D461" s="60" t="s">
        <v>8</v>
      </c>
      <c r="E461" s="61" t="s">
        <v>20</v>
      </c>
      <c r="F461" s="60" t="s">
        <v>21</v>
      </c>
      <c r="G461" s="60" t="s">
        <v>8</v>
      </c>
      <c r="H461" s="60" t="s">
        <v>43</v>
      </c>
      <c r="I461" s="60" t="s">
        <v>8</v>
      </c>
    </row>
    <row r="462" spans="1:9" s="62" customFormat="1" ht="18" customHeight="1" x14ac:dyDescent="0.4">
      <c r="A462" s="63">
        <v>1</v>
      </c>
      <c r="B462" s="121">
        <f>VLOOKUP(B458,別紙1!$A$5:$AS$267,6,FALSE)</f>
        <v>1</v>
      </c>
      <c r="C462" s="131">
        <f>内訳書!$C$7</f>
        <v>0</v>
      </c>
      <c r="D462" s="131">
        <f>IF(E462=0,ROUNDDOWN(B462*C462/2,2),ROUNDDOWN(B462*C462,2))</f>
        <v>0</v>
      </c>
      <c r="E462" s="124">
        <f>VLOOKUP(B458,別紙1!$A$5:$AS$267,7,FALSE)</f>
        <v>0</v>
      </c>
      <c r="F462" s="132">
        <f>内訳書!$D$7</f>
        <v>0</v>
      </c>
      <c r="G462" s="131">
        <f>ROUNDDOWN(E462*F462,2)</f>
        <v>0</v>
      </c>
      <c r="H462" s="116"/>
      <c r="I462" s="137">
        <f>ROUNDDOWN(D462+G462+H462,0)</f>
        <v>0</v>
      </c>
    </row>
    <row r="463" spans="1:9" s="62" customFormat="1" ht="18" customHeight="1" x14ac:dyDescent="0.4">
      <c r="A463" s="63">
        <v>2</v>
      </c>
      <c r="B463" s="121">
        <f>B462</f>
        <v>1</v>
      </c>
      <c r="C463" s="131">
        <f>C462</f>
        <v>0</v>
      </c>
      <c r="D463" s="131">
        <f t="shared" ref="D463:D473" si="96">IF(E463=0,ROUNDDOWN(B463*C463/2,2),ROUNDDOWN(B463*C463,2))</f>
        <v>0</v>
      </c>
      <c r="E463" s="124">
        <f>VLOOKUP(B458,別紙1!$A$5:$AS$267,10,FALSE)</f>
        <v>0</v>
      </c>
      <c r="F463" s="132">
        <f>内訳書!$D$7</f>
        <v>0</v>
      </c>
      <c r="G463" s="131">
        <f t="shared" ref="G463:G473" si="97">ROUNDDOWN(E463*F463,2)</f>
        <v>0</v>
      </c>
      <c r="H463" s="116"/>
      <c r="I463" s="137">
        <f t="shared" ref="I463:I473" si="98">ROUNDDOWN(D463+G463+H463,0)</f>
        <v>0</v>
      </c>
    </row>
    <row r="464" spans="1:9" s="62" customFormat="1" ht="18" customHeight="1" x14ac:dyDescent="0.4">
      <c r="A464" s="63">
        <v>3</v>
      </c>
      <c r="B464" s="121">
        <f>B462</f>
        <v>1</v>
      </c>
      <c r="C464" s="131">
        <f t="shared" ref="C464:C472" si="99">C463</f>
        <v>0</v>
      </c>
      <c r="D464" s="131">
        <f t="shared" si="96"/>
        <v>0</v>
      </c>
      <c r="E464" s="124">
        <f>VLOOKUP(B458,別紙1!$A$5:$AS$267,13,FALSE)</f>
        <v>0</v>
      </c>
      <c r="F464" s="132">
        <f>内訳書!$D$7</f>
        <v>0</v>
      </c>
      <c r="G464" s="131">
        <f t="shared" si="97"/>
        <v>0</v>
      </c>
      <c r="H464" s="116"/>
      <c r="I464" s="137">
        <f t="shared" si="98"/>
        <v>0</v>
      </c>
    </row>
    <row r="465" spans="1:9" s="62" customFormat="1" ht="18" customHeight="1" x14ac:dyDescent="0.4">
      <c r="A465" s="63">
        <v>4</v>
      </c>
      <c r="B465" s="121">
        <f>B462</f>
        <v>1</v>
      </c>
      <c r="C465" s="131">
        <f t="shared" si="99"/>
        <v>0</v>
      </c>
      <c r="D465" s="131">
        <f t="shared" si="96"/>
        <v>0</v>
      </c>
      <c r="E465" s="124">
        <f>VLOOKUP(B458,別紙1!$A$5:$AS$267,16,FALSE)</f>
        <v>0</v>
      </c>
      <c r="F465" s="132">
        <f>内訳書!$D$7</f>
        <v>0</v>
      </c>
      <c r="G465" s="131">
        <f t="shared" si="97"/>
        <v>0</v>
      </c>
      <c r="H465" s="116"/>
      <c r="I465" s="137">
        <f t="shared" si="98"/>
        <v>0</v>
      </c>
    </row>
    <row r="466" spans="1:9" s="62" customFormat="1" ht="18" customHeight="1" x14ac:dyDescent="0.4">
      <c r="A466" s="63">
        <v>5</v>
      </c>
      <c r="B466" s="121">
        <f>B462</f>
        <v>1</v>
      </c>
      <c r="C466" s="131">
        <f t="shared" si="99"/>
        <v>0</v>
      </c>
      <c r="D466" s="131">
        <f t="shared" si="96"/>
        <v>0</v>
      </c>
      <c r="E466" s="124">
        <f>VLOOKUP(B458,別紙1!$A$5:$AS$267,19,FALSE)</f>
        <v>0</v>
      </c>
      <c r="F466" s="132">
        <f>内訳書!$D$7</f>
        <v>0</v>
      </c>
      <c r="G466" s="131">
        <f t="shared" si="97"/>
        <v>0</v>
      </c>
      <c r="H466" s="116"/>
      <c r="I466" s="137">
        <f t="shared" si="98"/>
        <v>0</v>
      </c>
    </row>
    <row r="467" spans="1:9" s="62" customFormat="1" ht="18" customHeight="1" x14ac:dyDescent="0.4">
      <c r="A467" s="63">
        <v>6</v>
      </c>
      <c r="B467" s="121">
        <f>B462</f>
        <v>1</v>
      </c>
      <c r="C467" s="131">
        <f t="shared" si="99"/>
        <v>0</v>
      </c>
      <c r="D467" s="131">
        <f t="shared" si="96"/>
        <v>0</v>
      </c>
      <c r="E467" s="124">
        <f>VLOOKUP(B458,別紙1!$A$5:$AS$267,22,FALSE)</f>
        <v>0</v>
      </c>
      <c r="F467" s="132">
        <f>内訳書!$D$7</f>
        <v>0</v>
      </c>
      <c r="G467" s="131">
        <f t="shared" si="97"/>
        <v>0</v>
      </c>
      <c r="H467" s="116"/>
      <c r="I467" s="137">
        <f t="shared" si="98"/>
        <v>0</v>
      </c>
    </row>
    <row r="468" spans="1:9" s="62" customFormat="1" ht="18" customHeight="1" x14ac:dyDescent="0.4">
      <c r="A468" s="63">
        <v>7</v>
      </c>
      <c r="B468" s="121">
        <f>B462</f>
        <v>1</v>
      </c>
      <c r="C468" s="131">
        <f t="shared" si="99"/>
        <v>0</v>
      </c>
      <c r="D468" s="131">
        <f t="shared" si="96"/>
        <v>0</v>
      </c>
      <c r="E468" s="124">
        <f>VLOOKUP(B458,別紙1!$A$5:$AS$267,26,FALSE)</f>
        <v>0</v>
      </c>
      <c r="F468" s="133">
        <f>内訳書!$E$7</f>
        <v>0</v>
      </c>
      <c r="G468" s="131">
        <f t="shared" si="97"/>
        <v>0</v>
      </c>
      <c r="H468" s="116"/>
      <c r="I468" s="137">
        <f t="shared" si="98"/>
        <v>0</v>
      </c>
    </row>
    <row r="469" spans="1:9" s="62" customFormat="1" ht="18" customHeight="1" x14ac:dyDescent="0.4">
      <c r="A469" s="63">
        <v>8</v>
      </c>
      <c r="B469" s="121">
        <f>B462</f>
        <v>1</v>
      </c>
      <c r="C469" s="131">
        <f t="shared" si="99"/>
        <v>0</v>
      </c>
      <c r="D469" s="131">
        <f t="shared" si="96"/>
        <v>0</v>
      </c>
      <c r="E469" s="124">
        <f>VLOOKUP(B458,別紙1!$A$5:$AS$267,29,FALSE)</f>
        <v>0</v>
      </c>
      <c r="F469" s="133">
        <f>内訳書!$E$7</f>
        <v>0</v>
      </c>
      <c r="G469" s="131">
        <f t="shared" si="97"/>
        <v>0</v>
      </c>
      <c r="H469" s="116"/>
      <c r="I469" s="137">
        <f t="shared" si="98"/>
        <v>0</v>
      </c>
    </row>
    <row r="470" spans="1:9" s="62" customFormat="1" ht="18" customHeight="1" x14ac:dyDescent="0.4">
      <c r="A470" s="63">
        <v>9</v>
      </c>
      <c r="B470" s="121">
        <f>B462</f>
        <v>1</v>
      </c>
      <c r="C470" s="131">
        <f t="shared" si="99"/>
        <v>0</v>
      </c>
      <c r="D470" s="131">
        <f t="shared" si="96"/>
        <v>0</v>
      </c>
      <c r="E470" s="124">
        <f>VLOOKUP(B458,別紙1!$A$5:$AS$267,32,FALSE)</f>
        <v>0</v>
      </c>
      <c r="F470" s="133">
        <f>内訳書!$E$7</f>
        <v>0</v>
      </c>
      <c r="G470" s="131">
        <f t="shared" si="97"/>
        <v>0</v>
      </c>
      <c r="H470" s="116"/>
      <c r="I470" s="137">
        <f t="shared" si="98"/>
        <v>0</v>
      </c>
    </row>
    <row r="471" spans="1:9" s="62" customFormat="1" ht="18" customHeight="1" x14ac:dyDescent="0.4">
      <c r="A471" s="63">
        <v>10</v>
      </c>
      <c r="B471" s="121">
        <f>B462</f>
        <v>1</v>
      </c>
      <c r="C471" s="131">
        <f t="shared" si="99"/>
        <v>0</v>
      </c>
      <c r="D471" s="131">
        <f t="shared" si="96"/>
        <v>0</v>
      </c>
      <c r="E471" s="124">
        <f>VLOOKUP(B458,別紙1!$A$5:$AS$267,34,FALSE)</f>
        <v>0</v>
      </c>
      <c r="F471" s="132">
        <f>内訳書!$D$7</f>
        <v>0</v>
      </c>
      <c r="G471" s="131">
        <f t="shared" si="97"/>
        <v>0</v>
      </c>
      <c r="H471" s="116"/>
      <c r="I471" s="137">
        <f t="shared" si="98"/>
        <v>0</v>
      </c>
    </row>
    <row r="472" spans="1:9" s="62" customFormat="1" ht="18" customHeight="1" x14ac:dyDescent="0.4">
      <c r="A472" s="63">
        <v>11</v>
      </c>
      <c r="B472" s="121">
        <f>B462</f>
        <v>1</v>
      </c>
      <c r="C472" s="131">
        <f t="shared" si="99"/>
        <v>0</v>
      </c>
      <c r="D472" s="131">
        <f t="shared" si="96"/>
        <v>0</v>
      </c>
      <c r="E472" s="124">
        <f>VLOOKUP(B458,別紙1!$A$5:$AS$267,37,FALSE)</f>
        <v>0</v>
      </c>
      <c r="F472" s="132">
        <f>内訳書!$D$7</f>
        <v>0</v>
      </c>
      <c r="G472" s="131">
        <f t="shared" si="97"/>
        <v>0</v>
      </c>
      <c r="H472" s="116"/>
      <c r="I472" s="137">
        <f t="shared" si="98"/>
        <v>0</v>
      </c>
    </row>
    <row r="473" spans="1:9" s="62" customFormat="1" ht="18" customHeight="1" thickBot="1" x14ac:dyDescent="0.45">
      <c r="A473" s="63">
        <v>12</v>
      </c>
      <c r="B473" s="121">
        <f>B462</f>
        <v>1</v>
      </c>
      <c r="C473" s="131">
        <f>C472</f>
        <v>0</v>
      </c>
      <c r="D473" s="131">
        <f t="shared" si="96"/>
        <v>0</v>
      </c>
      <c r="E473" s="124">
        <f>VLOOKUP(B458,別紙1!$A$5:$AS$267,40,FALSE)</f>
        <v>0</v>
      </c>
      <c r="F473" s="132">
        <f>内訳書!$D$7</f>
        <v>0</v>
      </c>
      <c r="G473" s="131">
        <f t="shared" si="97"/>
        <v>0</v>
      </c>
      <c r="H473" s="116"/>
      <c r="I473" s="137">
        <f t="shared" si="98"/>
        <v>0</v>
      </c>
    </row>
    <row r="474" spans="1:9" s="62" customFormat="1" ht="18" customHeight="1" thickBot="1" x14ac:dyDescent="0.45">
      <c r="A474" s="66" t="s">
        <v>9</v>
      </c>
      <c r="B474" s="120"/>
      <c r="C474" s="120"/>
      <c r="D474" s="120"/>
      <c r="E474" s="124">
        <f>SUM(E462:E473)</f>
        <v>0</v>
      </c>
      <c r="F474" s="129"/>
      <c r="G474" s="120"/>
      <c r="H474" s="136">
        <f>SUM(H462:H473)</f>
        <v>0</v>
      </c>
      <c r="I474" s="138">
        <f>IF(SUM(I462:I473)="","",SUM(I462:I473))</f>
        <v>0</v>
      </c>
    </row>
    <row r="475" spans="1:9" ht="78" customHeight="1" x14ac:dyDescent="0.4">
      <c r="A475" s="397" t="s">
        <v>347</v>
      </c>
      <c r="B475" s="398"/>
      <c r="C475" s="398"/>
      <c r="D475" s="398"/>
      <c r="E475" s="398"/>
      <c r="F475" s="398"/>
      <c r="G475" s="398"/>
      <c r="H475" s="398"/>
      <c r="I475" s="399"/>
    </row>
    <row r="476" spans="1:9" ht="78" customHeight="1" x14ac:dyDescent="0.4">
      <c r="A476" s="394" t="s">
        <v>22</v>
      </c>
      <c r="B476" s="395"/>
      <c r="C476" s="395"/>
      <c r="D476" s="395"/>
      <c r="E476" s="395"/>
      <c r="F476" s="395"/>
      <c r="G476" s="395"/>
      <c r="H476" s="395"/>
      <c r="I476" s="396"/>
    </row>
    <row r="477" spans="1:9" x14ac:dyDescent="0.4">
      <c r="A477" s="161" t="s">
        <v>12</v>
      </c>
      <c r="B477" s="52">
        <f>B458+1</f>
        <v>26</v>
      </c>
      <c r="C477" s="161" t="s">
        <v>13</v>
      </c>
      <c r="D477" s="53" t="str">
        <f>VLOOKUP(B477,別紙1!$A$5:$AS$267,3,FALSE)</f>
        <v>川曲地下ポンプ場</v>
      </c>
      <c r="F477" s="161"/>
      <c r="G477" s="161"/>
      <c r="H477" s="161"/>
      <c r="I477" s="54" t="str">
        <f>VLOOKUP(B477,別紙1!$A$5:$AS$267,5,FALSE)</f>
        <v>東京低圧電力</v>
      </c>
    </row>
    <row r="478" spans="1:9" s="161" customFormat="1" ht="20.25" customHeight="1" x14ac:dyDescent="0.4">
      <c r="A478" s="391" t="s">
        <v>14</v>
      </c>
      <c r="B478" s="401" t="s">
        <v>3</v>
      </c>
      <c r="C478" s="402"/>
      <c r="D478" s="403"/>
      <c r="E478" s="401" t="s">
        <v>4</v>
      </c>
      <c r="F478" s="402"/>
      <c r="G478" s="403"/>
      <c r="H478" s="391" t="s">
        <v>44</v>
      </c>
      <c r="I478" s="391" t="s">
        <v>45</v>
      </c>
    </row>
    <row r="479" spans="1:9" s="161" customFormat="1" ht="40.5" x14ac:dyDescent="0.4">
      <c r="A479" s="400"/>
      <c r="B479" s="301" t="s">
        <v>2</v>
      </c>
      <c r="C479" s="301" t="s">
        <v>15</v>
      </c>
      <c r="D479" s="302" t="s">
        <v>82</v>
      </c>
      <c r="E479" s="304" t="s">
        <v>16</v>
      </c>
      <c r="F479" s="58" t="s">
        <v>17</v>
      </c>
      <c r="G479" s="302" t="s">
        <v>18</v>
      </c>
      <c r="H479" s="400"/>
      <c r="I479" s="400"/>
    </row>
    <row r="480" spans="1:9" s="59" customFormat="1" ht="22.5" x14ac:dyDescent="0.4">
      <c r="A480" s="392"/>
      <c r="B480" s="60" t="s">
        <v>5</v>
      </c>
      <c r="C480" s="60" t="s">
        <v>19</v>
      </c>
      <c r="D480" s="60" t="s">
        <v>8</v>
      </c>
      <c r="E480" s="61" t="s">
        <v>20</v>
      </c>
      <c r="F480" s="60" t="s">
        <v>21</v>
      </c>
      <c r="G480" s="60" t="s">
        <v>8</v>
      </c>
      <c r="H480" s="60" t="s">
        <v>43</v>
      </c>
      <c r="I480" s="60" t="s">
        <v>8</v>
      </c>
    </row>
    <row r="481" spans="1:9" s="62" customFormat="1" ht="18" customHeight="1" x14ac:dyDescent="0.4">
      <c r="A481" s="63">
        <v>1</v>
      </c>
      <c r="B481" s="121">
        <f>VLOOKUP(B477,別紙1!$A$5:$AS$267,6,FALSE)</f>
        <v>25</v>
      </c>
      <c r="C481" s="131">
        <f>内訳書!$C$7</f>
        <v>0</v>
      </c>
      <c r="D481" s="131">
        <f>IF(E481=0,ROUNDDOWN(B481*C481/2,2),ROUNDDOWN(B481*C481,2))</f>
        <v>0</v>
      </c>
      <c r="E481" s="124">
        <f>VLOOKUP(B477,別紙1!$A$5:$AS$267,7,FALSE)</f>
        <v>439</v>
      </c>
      <c r="F481" s="132">
        <f>内訳書!$D$7</f>
        <v>0</v>
      </c>
      <c r="G481" s="131">
        <f>ROUNDDOWN(E481*F481,2)</f>
        <v>0</v>
      </c>
      <c r="H481" s="116"/>
      <c r="I481" s="137">
        <f>ROUNDDOWN(D481+G481+H481,0)</f>
        <v>0</v>
      </c>
    </row>
    <row r="482" spans="1:9" s="62" customFormat="1" ht="18" customHeight="1" x14ac:dyDescent="0.4">
      <c r="A482" s="63">
        <v>2</v>
      </c>
      <c r="B482" s="121">
        <f>B481</f>
        <v>25</v>
      </c>
      <c r="C482" s="131">
        <f>C481</f>
        <v>0</v>
      </c>
      <c r="D482" s="131">
        <f t="shared" ref="D482:D492" si="100">IF(E482=0,ROUNDDOWN(B482*C482/2,2),ROUNDDOWN(B482*C482,2))</f>
        <v>0</v>
      </c>
      <c r="E482" s="124">
        <f>VLOOKUP(B477,別紙1!$A$5:$AS$267,10,FALSE)</f>
        <v>448</v>
      </c>
      <c r="F482" s="132">
        <f>内訳書!$D$7</f>
        <v>0</v>
      </c>
      <c r="G482" s="131">
        <f t="shared" ref="G482:G492" si="101">ROUNDDOWN(E482*F482,2)</f>
        <v>0</v>
      </c>
      <c r="H482" s="116"/>
      <c r="I482" s="137">
        <f t="shared" ref="I482:I492" si="102">ROUNDDOWN(D482+G482+H482,0)</f>
        <v>0</v>
      </c>
    </row>
    <row r="483" spans="1:9" s="62" customFormat="1" ht="18" customHeight="1" x14ac:dyDescent="0.4">
      <c r="A483" s="63">
        <v>3</v>
      </c>
      <c r="B483" s="121">
        <f>B481</f>
        <v>25</v>
      </c>
      <c r="C483" s="131">
        <f t="shared" ref="C483:C491" si="103">C482</f>
        <v>0</v>
      </c>
      <c r="D483" s="131">
        <f t="shared" si="100"/>
        <v>0</v>
      </c>
      <c r="E483" s="124">
        <f>VLOOKUP(B477,別紙1!$A$5:$AS$267,13,FALSE)</f>
        <v>447</v>
      </c>
      <c r="F483" s="132">
        <f>内訳書!$D$7</f>
        <v>0</v>
      </c>
      <c r="G483" s="131">
        <f t="shared" si="101"/>
        <v>0</v>
      </c>
      <c r="H483" s="116"/>
      <c r="I483" s="137">
        <f t="shared" si="102"/>
        <v>0</v>
      </c>
    </row>
    <row r="484" spans="1:9" s="62" customFormat="1" ht="18" customHeight="1" x14ac:dyDescent="0.4">
      <c r="A484" s="63">
        <v>4</v>
      </c>
      <c r="B484" s="121">
        <f>B481</f>
        <v>25</v>
      </c>
      <c r="C484" s="131">
        <f t="shared" si="103"/>
        <v>0</v>
      </c>
      <c r="D484" s="131">
        <f t="shared" si="100"/>
        <v>0</v>
      </c>
      <c r="E484" s="124">
        <f>VLOOKUP(B477,別紙1!$A$5:$AS$267,16,FALSE)</f>
        <v>495</v>
      </c>
      <c r="F484" s="132">
        <f>内訳書!$D$7</f>
        <v>0</v>
      </c>
      <c r="G484" s="131">
        <f t="shared" si="101"/>
        <v>0</v>
      </c>
      <c r="H484" s="116"/>
      <c r="I484" s="137">
        <f t="shared" si="102"/>
        <v>0</v>
      </c>
    </row>
    <row r="485" spans="1:9" s="62" customFormat="1" ht="18" customHeight="1" x14ac:dyDescent="0.4">
      <c r="A485" s="63">
        <v>5</v>
      </c>
      <c r="B485" s="121">
        <f>B481</f>
        <v>25</v>
      </c>
      <c r="C485" s="131">
        <f t="shared" si="103"/>
        <v>0</v>
      </c>
      <c r="D485" s="131">
        <f t="shared" si="100"/>
        <v>0</v>
      </c>
      <c r="E485" s="124">
        <f>VLOOKUP(B477,別紙1!$A$5:$AS$267,19,FALSE)</f>
        <v>448</v>
      </c>
      <c r="F485" s="132">
        <f>内訳書!$D$7</f>
        <v>0</v>
      </c>
      <c r="G485" s="131">
        <f t="shared" si="101"/>
        <v>0</v>
      </c>
      <c r="H485" s="116"/>
      <c r="I485" s="137">
        <f t="shared" si="102"/>
        <v>0</v>
      </c>
    </row>
    <row r="486" spans="1:9" s="62" customFormat="1" ht="18" customHeight="1" x14ac:dyDescent="0.4">
      <c r="A486" s="63">
        <v>6</v>
      </c>
      <c r="B486" s="121">
        <f>B481</f>
        <v>25</v>
      </c>
      <c r="C486" s="131">
        <f t="shared" si="103"/>
        <v>0</v>
      </c>
      <c r="D486" s="131">
        <f t="shared" si="100"/>
        <v>0</v>
      </c>
      <c r="E486" s="124">
        <f>VLOOKUP(B477,別紙1!$A$5:$AS$267,22,FALSE)</f>
        <v>469</v>
      </c>
      <c r="F486" s="132">
        <f>内訳書!$D$7</f>
        <v>0</v>
      </c>
      <c r="G486" s="131">
        <f t="shared" si="101"/>
        <v>0</v>
      </c>
      <c r="H486" s="116"/>
      <c r="I486" s="137">
        <f t="shared" si="102"/>
        <v>0</v>
      </c>
    </row>
    <row r="487" spans="1:9" s="62" customFormat="1" ht="18" customHeight="1" x14ac:dyDescent="0.4">
      <c r="A487" s="63">
        <v>7</v>
      </c>
      <c r="B487" s="121">
        <f>B481</f>
        <v>25</v>
      </c>
      <c r="C487" s="131">
        <f t="shared" si="103"/>
        <v>0</v>
      </c>
      <c r="D487" s="131">
        <f t="shared" si="100"/>
        <v>0</v>
      </c>
      <c r="E487" s="124">
        <f>VLOOKUP(B477,別紙1!$A$5:$AS$267,26,FALSE)</f>
        <v>484</v>
      </c>
      <c r="F487" s="133">
        <f>内訳書!$E$7</f>
        <v>0</v>
      </c>
      <c r="G487" s="131">
        <f t="shared" si="101"/>
        <v>0</v>
      </c>
      <c r="H487" s="116"/>
      <c r="I487" s="137">
        <f t="shared" si="102"/>
        <v>0</v>
      </c>
    </row>
    <row r="488" spans="1:9" s="62" customFormat="1" ht="18" customHeight="1" x14ac:dyDescent="0.4">
      <c r="A488" s="63">
        <v>8</v>
      </c>
      <c r="B488" s="121">
        <f>B481</f>
        <v>25</v>
      </c>
      <c r="C488" s="131">
        <f t="shared" si="103"/>
        <v>0</v>
      </c>
      <c r="D488" s="131">
        <f t="shared" si="100"/>
        <v>0</v>
      </c>
      <c r="E488" s="124">
        <f>VLOOKUP(B477,別紙1!$A$5:$AS$267,29,FALSE)</f>
        <v>458</v>
      </c>
      <c r="F488" s="133">
        <f>内訳書!$E$7</f>
        <v>0</v>
      </c>
      <c r="G488" s="131">
        <f t="shared" si="101"/>
        <v>0</v>
      </c>
      <c r="H488" s="116"/>
      <c r="I488" s="137">
        <f t="shared" si="102"/>
        <v>0</v>
      </c>
    </row>
    <row r="489" spans="1:9" s="62" customFormat="1" ht="18" customHeight="1" x14ac:dyDescent="0.4">
      <c r="A489" s="63">
        <v>9</v>
      </c>
      <c r="B489" s="121">
        <f>B481</f>
        <v>25</v>
      </c>
      <c r="C489" s="131">
        <f t="shared" si="103"/>
        <v>0</v>
      </c>
      <c r="D489" s="131">
        <f t="shared" si="100"/>
        <v>0</v>
      </c>
      <c r="E489" s="124">
        <f>VLOOKUP(B477,別紙1!$A$5:$AS$267,32,FALSE)</f>
        <v>574</v>
      </c>
      <c r="F489" s="133">
        <f>内訳書!$E$7</f>
        <v>0</v>
      </c>
      <c r="G489" s="131">
        <f t="shared" si="101"/>
        <v>0</v>
      </c>
      <c r="H489" s="116"/>
      <c r="I489" s="137">
        <f t="shared" si="102"/>
        <v>0</v>
      </c>
    </row>
    <row r="490" spans="1:9" s="62" customFormat="1" ht="18" customHeight="1" x14ac:dyDescent="0.4">
      <c r="A490" s="63">
        <v>10</v>
      </c>
      <c r="B490" s="121">
        <f>B481</f>
        <v>25</v>
      </c>
      <c r="C490" s="131">
        <f t="shared" si="103"/>
        <v>0</v>
      </c>
      <c r="D490" s="131">
        <f t="shared" si="100"/>
        <v>0</v>
      </c>
      <c r="E490" s="124">
        <f>VLOOKUP(B477,別紙1!$A$5:$AS$267,34,FALSE)</f>
        <v>448</v>
      </c>
      <c r="F490" s="132">
        <f>内訳書!$D$7</f>
        <v>0</v>
      </c>
      <c r="G490" s="131">
        <f t="shared" si="101"/>
        <v>0</v>
      </c>
      <c r="H490" s="116"/>
      <c r="I490" s="137">
        <f t="shared" si="102"/>
        <v>0</v>
      </c>
    </row>
    <row r="491" spans="1:9" s="62" customFormat="1" ht="18" customHeight="1" x14ac:dyDescent="0.4">
      <c r="A491" s="63">
        <v>11</v>
      </c>
      <c r="B491" s="121">
        <f>B481</f>
        <v>25</v>
      </c>
      <c r="C491" s="131">
        <f t="shared" si="103"/>
        <v>0</v>
      </c>
      <c r="D491" s="131">
        <f t="shared" si="100"/>
        <v>0</v>
      </c>
      <c r="E491" s="124">
        <f>VLOOKUP(B477,別紙1!$A$5:$AS$267,37,FALSE)</f>
        <v>458</v>
      </c>
      <c r="F491" s="132">
        <f>内訳書!$D$7</f>
        <v>0</v>
      </c>
      <c r="G491" s="131">
        <f t="shared" si="101"/>
        <v>0</v>
      </c>
      <c r="H491" s="116"/>
      <c r="I491" s="137">
        <f t="shared" si="102"/>
        <v>0</v>
      </c>
    </row>
    <row r="492" spans="1:9" s="62" customFormat="1" ht="18" customHeight="1" thickBot="1" x14ac:dyDescent="0.45">
      <c r="A492" s="63">
        <v>12</v>
      </c>
      <c r="B492" s="121">
        <f>B481</f>
        <v>25</v>
      </c>
      <c r="C492" s="131">
        <f>C491</f>
        <v>0</v>
      </c>
      <c r="D492" s="131">
        <f t="shared" si="100"/>
        <v>0</v>
      </c>
      <c r="E492" s="124">
        <f>VLOOKUP(B477,別紙1!$A$5:$AS$267,40,FALSE)</f>
        <v>422</v>
      </c>
      <c r="F492" s="132">
        <f>内訳書!$D$7</f>
        <v>0</v>
      </c>
      <c r="G492" s="131">
        <f t="shared" si="101"/>
        <v>0</v>
      </c>
      <c r="H492" s="116"/>
      <c r="I492" s="137">
        <f t="shared" si="102"/>
        <v>0</v>
      </c>
    </row>
    <row r="493" spans="1:9" s="62" customFormat="1" ht="18" customHeight="1" thickBot="1" x14ac:dyDescent="0.45">
      <c r="A493" s="66" t="s">
        <v>9</v>
      </c>
      <c r="B493" s="120"/>
      <c r="C493" s="120"/>
      <c r="D493" s="120"/>
      <c r="E493" s="124">
        <f>SUM(E481:E492)</f>
        <v>5590</v>
      </c>
      <c r="F493" s="129"/>
      <c r="G493" s="120"/>
      <c r="H493" s="136">
        <f>SUM(H481:H492)</f>
        <v>0</v>
      </c>
      <c r="I493" s="138">
        <f>IF(SUM(I481:I492)="","",SUM(I481:I492))</f>
        <v>0</v>
      </c>
    </row>
    <row r="494" spans="1:9" ht="68.25" customHeight="1" x14ac:dyDescent="0.4">
      <c r="A494" s="397" t="s">
        <v>347</v>
      </c>
      <c r="B494" s="398"/>
      <c r="C494" s="398"/>
      <c r="D494" s="398"/>
      <c r="E494" s="398"/>
      <c r="F494" s="398"/>
      <c r="G494" s="398"/>
      <c r="H494" s="398"/>
      <c r="I494" s="399"/>
    </row>
    <row r="495" spans="1:9" ht="78" customHeight="1" x14ac:dyDescent="0.4">
      <c r="A495" s="394" t="s">
        <v>22</v>
      </c>
      <c r="B495" s="395"/>
      <c r="C495" s="395"/>
      <c r="D495" s="395"/>
      <c r="E495" s="395"/>
      <c r="F495" s="395"/>
      <c r="G495" s="395"/>
      <c r="H495" s="395"/>
      <c r="I495" s="396"/>
    </row>
    <row r="496" spans="1:9" x14ac:dyDescent="0.4">
      <c r="A496" s="161" t="s">
        <v>12</v>
      </c>
      <c r="B496" s="52">
        <f>B477+1</f>
        <v>27</v>
      </c>
      <c r="C496" s="161" t="s">
        <v>13</v>
      </c>
      <c r="D496" s="53" t="str">
        <f>VLOOKUP(B496,別紙1!$A$5:$AS$267,3,FALSE)</f>
        <v>後家地下ポンプ場</v>
      </c>
      <c r="F496" s="161"/>
      <c r="G496" s="161"/>
      <c r="H496" s="161"/>
      <c r="I496" s="54" t="str">
        <f>VLOOKUP(B496,別紙1!$A$5:$AS$267,5,FALSE)</f>
        <v>東京低圧電力</v>
      </c>
    </row>
    <row r="497" spans="1:9" s="161" customFormat="1" ht="20.25" customHeight="1" x14ac:dyDescent="0.4">
      <c r="A497" s="391" t="s">
        <v>14</v>
      </c>
      <c r="B497" s="401" t="s">
        <v>3</v>
      </c>
      <c r="C497" s="402"/>
      <c r="D497" s="403"/>
      <c r="E497" s="401" t="s">
        <v>4</v>
      </c>
      <c r="F497" s="402"/>
      <c r="G497" s="403"/>
      <c r="H497" s="391" t="s">
        <v>44</v>
      </c>
      <c r="I497" s="391" t="s">
        <v>45</v>
      </c>
    </row>
    <row r="498" spans="1:9" s="161" customFormat="1" ht="40.5" customHeight="1" x14ac:dyDescent="0.4">
      <c r="A498" s="400"/>
      <c r="B498" s="301" t="s">
        <v>2</v>
      </c>
      <c r="C498" s="301" t="s">
        <v>15</v>
      </c>
      <c r="D498" s="302" t="s">
        <v>82</v>
      </c>
      <c r="E498" s="304" t="s">
        <v>16</v>
      </c>
      <c r="F498" s="58" t="s">
        <v>17</v>
      </c>
      <c r="G498" s="302" t="s">
        <v>18</v>
      </c>
      <c r="H498" s="400"/>
      <c r="I498" s="400"/>
    </row>
    <row r="499" spans="1:9" s="59" customFormat="1" ht="22.5" x14ac:dyDescent="0.4">
      <c r="A499" s="392"/>
      <c r="B499" s="60" t="s">
        <v>5</v>
      </c>
      <c r="C499" s="60" t="s">
        <v>19</v>
      </c>
      <c r="D499" s="60" t="s">
        <v>8</v>
      </c>
      <c r="E499" s="61" t="s">
        <v>20</v>
      </c>
      <c r="F499" s="60" t="s">
        <v>21</v>
      </c>
      <c r="G499" s="60" t="s">
        <v>8</v>
      </c>
      <c r="H499" s="60" t="s">
        <v>43</v>
      </c>
      <c r="I499" s="60" t="s">
        <v>8</v>
      </c>
    </row>
    <row r="500" spans="1:9" s="62" customFormat="1" ht="18" customHeight="1" x14ac:dyDescent="0.4">
      <c r="A500" s="63">
        <v>1</v>
      </c>
      <c r="B500" s="121">
        <f>VLOOKUP(B496,別紙1!$A$5:$AS$267,6,FALSE)</f>
        <v>2</v>
      </c>
      <c r="C500" s="131">
        <f>内訳書!$C$7</f>
        <v>0</v>
      </c>
      <c r="D500" s="131">
        <f>IF(E500=0,ROUNDDOWN(B500*C500/2,2),ROUNDDOWN(B500*C500,2))</f>
        <v>0</v>
      </c>
      <c r="E500" s="124">
        <f>VLOOKUP(B496,別紙1!$A$5:$AS$267,7,FALSE)</f>
        <v>33</v>
      </c>
      <c r="F500" s="132">
        <f>内訳書!$D$7</f>
        <v>0</v>
      </c>
      <c r="G500" s="131">
        <f>ROUNDDOWN(E500*F500,2)</f>
        <v>0</v>
      </c>
      <c r="H500" s="116"/>
      <c r="I500" s="137">
        <f>ROUNDDOWN(D500+G500+H500,0)</f>
        <v>0</v>
      </c>
    </row>
    <row r="501" spans="1:9" s="62" customFormat="1" ht="18" customHeight="1" x14ac:dyDescent="0.4">
      <c r="A501" s="63">
        <v>2</v>
      </c>
      <c r="B501" s="121">
        <f>B500</f>
        <v>2</v>
      </c>
      <c r="C501" s="131">
        <f>C500</f>
        <v>0</v>
      </c>
      <c r="D501" s="131">
        <f t="shared" ref="D501:D511" si="104">IF(E501=0,ROUNDDOWN(B501*C501/2,2),ROUNDDOWN(B501*C501,2))</f>
        <v>0</v>
      </c>
      <c r="E501" s="124">
        <f>VLOOKUP(B496,別紙1!$A$5:$AS$267,10,FALSE)</f>
        <v>35</v>
      </c>
      <c r="F501" s="132">
        <f>内訳書!$D$7</f>
        <v>0</v>
      </c>
      <c r="G501" s="131">
        <f t="shared" ref="G501:G511" si="105">ROUNDDOWN(E501*F501,2)</f>
        <v>0</v>
      </c>
      <c r="H501" s="116"/>
      <c r="I501" s="137">
        <f t="shared" ref="I501:I511" si="106">ROUNDDOWN(D501+G501+H501,0)</f>
        <v>0</v>
      </c>
    </row>
    <row r="502" spans="1:9" s="62" customFormat="1" ht="18" customHeight="1" x14ac:dyDescent="0.4">
      <c r="A502" s="63">
        <v>3</v>
      </c>
      <c r="B502" s="121">
        <f>B500</f>
        <v>2</v>
      </c>
      <c r="C502" s="131">
        <f t="shared" ref="C502:C510" si="107">C501</f>
        <v>0</v>
      </c>
      <c r="D502" s="131">
        <f t="shared" si="104"/>
        <v>0</v>
      </c>
      <c r="E502" s="124">
        <f>VLOOKUP(B496,別紙1!$A$5:$AS$267,13,FALSE)</f>
        <v>32</v>
      </c>
      <c r="F502" s="132">
        <f>内訳書!$D$7</f>
        <v>0</v>
      </c>
      <c r="G502" s="131">
        <f t="shared" si="105"/>
        <v>0</v>
      </c>
      <c r="H502" s="116"/>
      <c r="I502" s="137">
        <f t="shared" si="106"/>
        <v>0</v>
      </c>
    </row>
    <row r="503" spans="1:9" s="62" customFormat="1" ht="18" customHeight="1" x14ac:dyDescent="0.4">
      <c r="A503" s="63">
        <v>4</v>
      </c>
      <c r="B503" s="121">
        <f>B500</f>
        <v>2</v>
      </c>
      <c r="C503" s="131">
        <f t="shared" si="107"/>
        <v>0</v>
      </c>
      <c r="D503" s="131">
        <f t="shared" si="104"/>
        <v>0</v>
      </c>
      <c r="E503" s="124">
        <f>VLOOKUP(B496,別紙1!$A$5:$AS$267,16,FALSE)</f>
        <v>34</v>
      </c>
      <c r="F503" s="132">
        <f>内訳書!$D$7</f>
        <v>0</v>
      </c>
      <c r="G503" s="131">
        <f t="shared" si="105"/>
        <v>0</v>
      </c>
      <c r="H503" s="116"/>
      <c r="I503" s="137">
        <f t="shared" si="106"/>
        <v>0</v>
      </c>
    </row>
    <row r="504" spans="1:9" s="62" customFormat="1" ht="18" customHeight="1" x14ac:dyDescent="0.4">
      <c r="A504" s="63">
        <v>5</v>
      </c>
      <c r="B504" s="121">
        <f>B500</f>
        <v>2</v>
      </c>
      <c r="C504" s="131">
        <f t="shared" si="107"/>
        <v>0</v>
      </c>
      <c r="D504" s="131">
        <f t="shared" si="104"/>
        <v>0</v>
      </c>
      <c r="E504" s="124">
        <f>VLOOKUP(B496,別紙1!$A$5:$AS$267,19,FALSE)</f>
        <v>31</v>
      </c>
      <c r="F504" s="132">
        <f>内訳書!$D$7</f>
        <v>0</v>
      </c>
      <c r="G504" s="131">
        <f t="shared" si="105"/>
        <v>0</v>
      </c>
      <c r="H504" s="116"/>
      <c r="I504" s="137">
        <f t="shared" si="106"/>
        <v>0</v>
      </c>
    </row>
    <row r="505" spans="1:9" s="62" customFormat="1" ht="18" customHeight="1" x14ac:dyDescent="0.4">
      <c r="A505" s="63">
        <v>6</v>
      </c>
      <c r="B505" s="121">
        <f>B500</f>
        <v>2</v>
      </c>
      <c r="C505" s="131">
        <f t="shared" si="107"/>
        <v>0</v>
      </c>
      <c r="D505" s="131">
        <f t="shared" si="104"/>
        <v>0</v>
      </c>
      <c r="E505" s="124">
        <f>VLOOKUP(B496,別紙1!$A$5:$AS$267,22,FALSE)</f>
        <v>33</v>
      </c>
      <c r="F505" s="132">
        <f>内訳書!$D$7</f>
        <v>0</v>
      </c>
      <c r="G505" s="131">
        <f t="shared" si="105"/>
        <v>0</v>
      </c>
      <c r="H505" s="116"/>
      <c r="I505" s="137">
        <f t="shared" si="106"/>
        <v>0</v>
      </c>
    </row>
    <row r="506" spans="1:9" s="62" customFormat="1" ht="18" customHeight="1" x14ac:dyDescent="0.4">
      <c r="A506" s="63">
        <v>7</v>
      </c>
      <c r="B506" s="121">
        <f>B500</f>
        <v>2</v>
      </c>
      <c r="C506" s="131">
        <f t="shared" si="107"/>
        <v>0</v>
      </c>
      <c r="D506" s="131">
        <f t="shared" si="104"/>
        <v>0</v>
      </c>
      <c r="E506" s="124">
        <f>VLOOKUP(B496,別紙1!$A$5:$AS$267,26,FALSE)</f>
        <v>31</v>
      </c>
      <c r="F506" s="133">
        <f>内訳書!$E$7</f>
        <v>0</v>
      </c>
      <c r="G506" s="131">
        <f t="shared" si="105"/>
        <v>0</v>
      </c>
      <c r="H506" s="116"/>
      <c r="I506" s="137">
        <f t="shared" si="106"/>
        <v>0</v>
      </c>
    </row>
    <row r="507" spans="1:9" s="62" customFormat="1" ht="18" customHeight="1" x14ac:dyDescent="0.4">
      <c r="A507" s="63">
        <v>8</v>
      </c>
      <c r="B507" s="121">
        <f>B500</f>
        <v>2</v>
      </c>
      <c r="C507" s="131">
        <f t="shared" si="107"/>
        <v>0</v>
      </c>
      <c r="D507" s="131">
        <f t="shared" si="104"/>
        <v>0</v>
      </c>
      <c r="E507" s="124">
        <f>VLOOKUP(B496,別紙1!$A$5:$AS$267,29,FALSE)</f>
        <v>30</v>
      </c>
      <c r="F507" s="133">
        <f>内訳書!$E$7</f>
        <v>0</v>
      </c>
      <c r="G507" s="131">
        <f t="shared" si="105"/>
        <v>0</v>
      </c>
      <c r="H507" s="116"/>
      <c r="I507" s="137">
        <f t="shared" si="106"/>
        <v>0</v>
      </c>
    </row>
    <row r="508" spans="1:9" s="62" customFormat="1" ht="18" customHeight="1" x14ac:dyDescent="0.4">
      <c r="A508" s="63">
        <v>9</v>
      </c>
      <c r="B508" s="121">
        <f>B500</f>
        <v>2</v>
      </c>
      <c r="C508" s="131">
        <f t="shared" si="107"/>
        <v>0</v>
      </c>
      <c r="D508" s="131">
        <f t="shared" si="104"/>
        <v>0</v>
      </c>
      <c r="E508" s="124">
        <f>VLOOKUP(B496,別紙1!$A$5:$AS$267,32,FALSE)</f>
        <v>31</v>
      </c>
      <c r="F508" s="133">
        <f>内訳書!$E$7</f>
        <v>0</v>
      </c>
      <c r="G508" s="131">
        <f t="shared" si="105"/>
        <v>0</v>
      </c>
      <c r="H508" s="116"/>
      <c r="I508" s="137">
        <f t="shared" si="106"/>
        <v>0</v>
      </c>
    </row>
    <row r="509" spans="1:9" s="62" customFormat="1" ht="18" customHeight="1" x14ac:dyDescent="0.4">
      <c r="A509" s="63">
        <v>10</v>
      </c>
      <c r="B509" s="121">
        <f>B500</f>
        <v>2</v>
      </c>
      <c r="C509" s="131">
        <f t="shared" si="107"/>
        <v>0</v>
      </c>
      <c r="D509" s="131">
        <f t="shared" si="104"/>
        <v>0</v>
      </c>
      <c r="E509" s="124">
        <f>VLOOKUP(B496,別紙1!$A$5:$AS$267,34,FALSE)</f>
        <v>29</v>
      </c>
      <c r="F509" s="132">
        <f>内訳書!$D$7</f>
        <v>0</v>
      </c>
      <c r="G509" s="131">
        <f t="shared" si="105"/>
        <v>0</v>
      </c>
      <c r="H509" s="116"/>
      <c r="I509" s="137">
        <f t="shared" si="106"/>
        <v>0</v>
      </c>
    </row>
    <row r="510" spans="1:9" s="62" customFormat="1" ht="18" customHeight="1" x14ac:dyDescent="0.4">
      <c r="A510" s="63">
        <v>11</v>
      </c>
      <c r="B510" s="121">
        <f>B500</f>
        <v>2</v>
      </c>
      <c r="C510" s="131">
        <f t="shared" si="107"/>
        <v>0</v>
      </c>
      <c r="D510" s="131">
        <f t="shared" si="104"/>
        <v>0</v>
      </c>
      <c r="E510" s="124">
        <f>VLOOKUP(B496,別紙1!$A$5:$AS$267,37,FALSE)</f>
        <v>31</v>
      </c>
      <c r="F510" s="132">
        <f>内訳書!$D$7</f>
        <v>0</v>
      </c>
      <c r="G510" s="131">
        <f t="shared" si="105"/>
        <v>0</v>
      </c>
      <c r="H510" s="116"/>
      <c r="I510" s="137">
        <f t="shared" si="106"/>
        <v>0</v>
      </c>
    </row>
    <row r="511" spans="1:9" s="62" customFormat="1" ht="18" customHeight="1" thickBot="1" x14ac:dyDescent="0.45">
      <c r="A511" s="63">
        <v>12</v>
      </c>
      <c r="B511" s="121">
        <f>B500</f>
        <v>2</v>
      </c>
      <c r="C511" s="131">
        <f>C510</f>
        <v>0</v>
      </c>
      <c r="D511" s="131">
        <f t="shared" si="104"/>
        <v>0</v>
      </c>
      <c r="E511" s="124">
        <f>VLOOKUP(B496,別紙1!$A$5:$AS$267,40,FALSE)</f>
        <v>33</v>
      </c>
      <c r="F511" s="132">
        <f>内訳書!$D$7</f>
        <v>0</v>
      </c>
      <c r="G511" s="131">
        <f t="shared" si="105"/>
        <v>0</v>
      </c>
      <c r="H511" s="116"/>
      <c r="I511" s="137">
        <f t="shared" si="106"/>
        <v>0</v>
      </c>
    </row>
    <row r="512" spans="1:9" s="62" customFormat="1" ht="18" customHeight="1" thickBot="1" x14ac:dyDescent="0.45">
      <c r="A512" s="66" t="s">
        <v>9</v>
      </c>
      <c r="B512" s="120"/>
      <c r="C512" s="120"/>
      <c r="D512" s="120"/>
      <c r="E512" s="124">
        <f>SUM(E500:E511)</f>
        <v>383</v>
      </c>
      <c r="F512" s="129"/>
      <c r="G512" s="120"/>
      <c r="H512" s="136">
        <f>SUM(H500:H511)</f>
        <v>0</v>
      </c>
      <c r="I512" s="138">
        <f>IF(SUM(I500:I511)="","",SUM(I500:I511))</f>
        <v>0</v>
      </c>
    </row>
    <row r="513" spans="1:9" ht="78" customHeight="1" x14ac:dyDescent="0.4">
      <c r="A513" s="397" t="s">
        <v>347</v>
      </c>
      <c r="B513" s="398"/>
      <c r="C513" s="398"/>
      <c r="D513" s="398"/>
      <c r="E513" s="398"/>
      <c r="F513" s="398"/>
      <c r="G513" s="398"/>
      <c r="H513" s="398"/>
      <c r="I513" s="399"/>
    </row>
    <row r="514" spans="1:9" ht="78" customHeight="1" x14ac:dyDescent="0.4">
      <c r="A514" s="394" t="s">
        <v>22</v>
      </c>
      <c r="B514" s="395"/>
      <c r="C514" s="395"/>
      <c r="D514" s="395"/>
      <c r="E514" s="395"/>
      <c r="F514" s="395"/>
      <c r="G514" s="395"/>
      <c r="H514" s="395"/>
      <c r="I514" s="396"/>
    </row>
    <row r="515" spans="1:9" ht="13.5" customHeight="1" x14ac:dyDescent="0.4">
      <c r="A515" s="161" t="s">
        <v>12</v>
      </c>
      <c r="B515" s="52">
        <f>B496+1</f>
        <v>28</v>
      </c>
      <c r="C515" s="161" t="s">
        <v>13</v>
      </c>
      <c r="D515" s="53" t="str">
        <f>VLOOKUP(B515,別紙1!$A$5:$AS$267,3,FALSE)</f>
        <v>下大島地下ポンプ場</v>
      </c>
      <c r="F515" s="161"/>
      <c r="G515" s="161"/>
      <c r="H515" s="161"/>
      <c r="I515" s="54" t="str">
        <f>VLOOKUP(B515,別紙1!$A$5:$AS$267,5,FALSE)</f>
        <v>東京低圧電力</v>
      </c>
    </row>
    <row r="516" spans="1:9" s="161" customFormat="1" ht="20.25" customHeight="1" x14ac:dyDescent="0.4">
      <c r="A516" s="391" t="s">
        <v>14</v>
      </c>
      <c r="B516" s="401" t="s">
        <v>3</v>
      </c>
      <c r="C516" s="402"/>
      <c r="D516" s="403"/>
      <c r="E516" s="401" t="s">
        <v>4</v>
      </c>
      <c r="F516" s="402"/>
      <c r="G516" s="403"/>
      <c r="H516" s="391" t="s">
        <v>44</v>
      </c>
      <c r="I516" s="391" t="s">
        <v>45</v>
      </c>
    </row>
    <row r="517" spans="1:9" s="161" customFormat="1" ht="40.5" x14ac:dyDescent="0.4">
      <c r="A517" s="400"/>
      <c r="B517" s="301" t="s">
        <v>2</v>
      </c>
      <c r="C517" s="301" t="s">
        <v>15</v>
      </c>
      <c r="D517" s="302" t="s">
        <v>82</v>
      </c>
      <c r="E517" s="304" t="s">
        <v>16</v>
      </c>
      <c r="F517" s="58" t="s">
        <v>17</v>
      </c>
      <c r="G517" s="302" t="s">
        <v>18</v>
      </c>
      <c r="H517" s="400"/>
      <c r="I517" s="400"/>
    </row>
    <row r="518" spans="1:9" s="59" customFormat="1" ht="22.5" x14ac:dyDescent="0.4">
      <c r="A518" s="392"/>
      <c r="B518" s="60" t="s">
        <v>5</v>
      </c>
      <c r="C518" s="60" t="s">
        <v>19</v>
      </c>
      <c r="D518" s="60" t="s">
        <v>8</v>
      </c>
      <c r="E518" s="61" t="s">
        <v>20</v>
      </c>
      <c r="F518" s="60" t="s">
        <v>21</v>
      </c>
      <c r="G518" s="60" t="s">
        <v>8</v>
      </c>
      <c r="H518" s="60" t="s">
        <v>43</v>
      </c>
      <c r="I518" s="60" t="s">
        <v>8</v>
      </c>
    </row>
    <row r="519" spans="1:9" s="62" customFormat="1" ht="18" customHeight="1" x14ac:dyDescent="0.4">
      <c r="A519" s="63">
        <v>1</v>
      </c>
      <c r="B519" s="121">
        <f>VLOOKUP(B515,別紙1!$A$5:$AS$267,6,FALSE)</f>
        <v>6</v>
      </c>
      <c r="C519" s="131">
        <f>内訳書!$C$7</f>
        <v>0</v>
      </c>
      <c r="D519" s="131">
        <f>IF(E519=0,ROUNDDOWN(B519*C519/2,2),ROUNDDOWN(B519*C519,2))</f>
        <v>0</v>
      </c>
      <c r="E519" s="124">
        <f>VLOOKUP(B515,別紙1!$A$5:$AS$267,7,FALSE)</f>
        <v>691</v>
      </c>
      <c r="F519" s="132">
        <f>内訳書!$D$7</f>
        <v>0</v>
      </c>
      <c r="G519" s="131">
        <f>ROUNDDOWN(E519*F519,2)</f>
        <v>0</v>
      </c>
      <c r="H519" s="116"/>
      <c r="I519" s="137">
        <f>ROUNDDOWN(D519+G519+H519,0)</f>
        <v>0</v>
      </c>
    </row>
    <row r="520" spans="1:9" s="62" customFormat="1" ht="18" customHeight="1" x14ac:dyDescent="0.4">
      <c r="A520" s="63">
        <v>2</v>
      </c>
      <c r="B520" s="121">
        <f>B519</f>
        <v>6</v>
      </c>
      <c r="C520" s="131">
        <f>C519</f>
        <v>0</v>
      </c>
      <c r="D520" s="131">
        <f t="shared" ref="D520:D530" si="108">IF(E520=0,ROUNDDOWN(B520*C520/2,2),ROUNDDOWN(B520*C520,2))</f>
        <v>0</v>
      </c>
      <c r="E520" s="124">
        <f>VLOOKUP(B515,別紙1!$A$5:$AS$267,10,FALSE)</f>
        <v>740</v>
      </c>
      <c r="F520" s="132">
        <f>内訳書!$D$7</f>
        <v>0</v>
      </c>
      <c r="G520" s="131">
        <f t="shared" ref="G520:G530" si="109">ROUNDDOWN(E520*F520,2)</f>
        <v>0</v>
      </c>
      <c r="H520" s="116"/>
      <c r="I520" s="137">
        <f t="shared" ref="I520:I530" si="110">ROUNDDOWN(D520+G520+H520,0)</f>
        <v>0</v>
      </c>
    </row>
    <row r="521" spans="1:9" s="62" customFormat="1" ht="18" customHeight="1" x14ac:dyDescent="0.4">
      <c r="A521" s="63">
        <v>3</v>
      </c>
      <c r="B521" s="121">
        <f>B519</f>
        <v>6</v>
      </c>
      <c r="C521" s="131">
        <f t="shared" ref="C521:C529" si="111">C520</f>
        <v>0</v>
      </c>
      <c r="D521" s="131">
        <f t="shared" si="108"/>
        <v>0</v>
      </c>
      <c r="E521" s="124">
        <f>VLOOKUP(B515,別紙1!$A$5:$AS$267,13,FALSE)</f>
        <v>588</v>
      </c>
      <c r="F521" s="132">
        <f>内訳書!$D$7</f>
        <v>0</v>
      </c>
      <c r="G521" s="131">
        <f t="shared" si="109"/>
        <v>0</v>
      </c>
      <c r="H521" s="116"/>
      <c r="I521" s="137">
        <f t="shared" si="110"/>
        <v>0</v>
      </c>
    </row>
    <row r="522" spans="1:9" s="62" customFormat="1" ht="18" customHeight="1" x14ac:dyDescent="0.4">
      <c r="A522" s="63">
        <v>4</v>
      </c>
      <c r="B522" s="121">
        <f>B519</f>
        <v>6</v>
      </c>
      <c r="C522" s="131">
        <f t="shared" si="111"/>
        <v>0</v>
      </c>
      <c r="D522" s="131">
        <f t="shared" si="108"/>
        <v>0</v>
      </c>
      <c r="E522" s="124">
        <f>VLOOKUP(B515,別紙1!$A$5:$AS$267,16,FALSE)</f>
        <v>549</v>
      </c>
      <c r="F522" s="132">
        <f>内訳書!$D$7</f>
        <v>0</v>
      </c>
      <c r="G522" s="131">
        <f t="shared" si="109"/>
        <v>0</v>
      </c>
      <c r="H522" s="116"/>
      <c r="I522" s="137">
        <f t="shared" si="110"/>
        <v>0</v>
      </c>
    </row>
    <row r="523" spans="1:9" s="62" customFormat="1" ht="18" customHeight="1" x14ac:dyDescent="0.4">
      <c r="A523" s="63">
        <v>5</v>
      </c>
      <c r="B523" s="121">
        <f>B519</f>
        <v>6</v>
      </c>
      <c r="C523" s="131">
        <f t="shared" si="111"/>
        <v>0</v>
      </c>
      <c r="D523" s="131">
        <f t="shared" si="108"/>
        <v>0</v>
      </c>
      <c r="E523" s="124">
        <f>VLOOKUP(B515,別紙1!$A$5:$AS$267,19,FALSE)</f>
        <v>476</v>
      </c>
      <c r="F523" s="132">
        <f>内訳書!$D$7</f>
        <v>0</v>
      </c>
      <c r="G523" s="131">
        <f t="shared" si="109"/>
        <v>0</v>
      </c>
      <c r="H523" s="116"/>
      <c r="I523" s="137">
        <f t="shared" si="110"/>
        <v>0</v>
      </c>
    </row>
    <row r="524" spans="1:9" s="62" customFormat="1" ht="18" customHeight="1" x14ac:dyDescent="0.4">
      <c r="A524" s="63">
        <v>6</v>
      </c>
      <c r="B524" s="121">
        <f>B519</f>
        <v>6</v>
      </c>
      <c r="C524" s="131">
        <f t="shared" si="111"/>
        <v>0</v>
      </c>
      <c r="D524" s="131">
        <f t="shared" si="108"/>
        <v>0</v>
      </c>
      <c r="E524" s="124">
        <f>VLOOKUP(B515,別紙1!$A$5:$AS$267,22,FALSE)</f>
        <v>469</v>
      </c>
      <c r="F524" s="132">
        <f>内訳書!$D$7</f>
        <v>0</v>
      </c>
      <c r="G524" s="131">
        <f t="shared" si="109"/>
        <v>0</v>
      </c>
      <c r="H524" s="116"/>
      <c r="I524" s="137">
        <f t="shared" si="110"/>
        <v>0</v>
      </c>
    </row>
    <row r="525" spans="1:9" s="62" customFormat="1" ht="18" customHeight="1" x14ac:dyDescent="0.4">
      <c r="A525" s="63">
        <v>7</v>
      </c>
      <c r="B525" s="121">
        <f>B519</f>
        <v>6</v>
      </c>
      <c r="C525" s="131">
        <f t="shared" si="111"/>
        <v>0</v>
      </c>
      <c r="D525" s="131">
        <f t="shared" si="108"/>
        <v>0</v>
      </c>
      <c r="E525" s="124">
        <f>VLOOKUP(B515,別紙1!$A$5:$AS$267,26,FALSE)</f>
        <v>500</v>
      </c>
      <c r="F525" s="133">
        <f>内訳書!$E$7</f>
        <v>0</v>
      </c>
      <c r="G525" s="131">
        <f t="shared" si="109"/>
        <v>0</v>
      </c>
      <c r="H525" s="116"/>
      <c r="I525" s="137">
        <f t="shared" si="110"/>
        <v>0</v>
      </c>
    </row>
    <row r="526" spans="1:9" s="62" customFormat="1" ht="18" customHeight="1" x14ac:dyDescent="0.4">
      <c r="A526" s="63">
        <v>8</v>
      </c>
      <c r="B526" s="121">
        <f>B519</f>
        <v>6</v>
      </c>
      <c r="C526" s="131">
        <f t="shared" si="111"/>
        <v>0</v>
      </c>
      <c r="D526" s="131">
        <f t="shared" si="108"/>
        <v>0</v>
      </c>
      <c r="E526" s="124">
        <f>VLOOKUP(B515,別紙1!$A$5:$AS$267,29,FALSE)</f>
        <v>516</v>
      </c>
      <c r="F526" s="133">
        <f>内訳書!$E$7</f>
        <v>0</v>
      </c>
      <c r="G526" s="131">
        <f t="shared" si="109"/>
        <v>0</v>
      </c>
      <c r="H526" s="116"/>
      <c r="I526" s="137">
        <f t="shared" si="110"/>
        <v>0</v>
      </c>
    </row>
    <row r="527" spans="1:9" s="62" customFormat="1" ht="18" customHeight="1" x14ac:dyDescent="0.4">
      <c r="A527" s="63">
        <v>9</v>
      </c>
      <c r="B527" s="121">
        <f>B519</f>
        <v>6</v>
      </c>
      <c r="C527" s="131">
        <f t="shared" si="111"/>
        <v>0</v>
      </c>
      <c r="D527" s="131">
        <f t="shared" si="108"/>
        <v>0</v>
      </c>
      <c r="E527" s="124">
        <f>VLOOKUP(B515,別紙1!$A$5:$AS$267,32,FALSE)</f>
        <v>557</v>
      </c>
      <c r="F527" s="133">
        <f>内訳書!$E$7</f>
        <v>0</v>
      </c>
      <c r="G527" s="131">
        <f t="shared" si="109"/>
        <v>0</v>
      </c>
      <c r="H527" s="116"/>
      <c r="I527" s="137">
        <f t="shared" si="110"/>
        <v>0</v>
      </c>
    </row>
    <row r="528" spans="1:9" s="62" customFormat="1" ht="18" customHeight="1" x14ac:dyDescent="0.4">
      <c r="A528" s="63">
        <v>10</v>
      </c>
      <c r="B528" s="121">
        <f>B519</f>
        <v>6</v>
      </c>
      <c r="C528" s="131">
        <f t="shared" si="111"/>
        <v>0</v>
      </c>
      <c r="D528" s="131">
        <f t="shared" si="108"/>
        <v>0</v>
      </c>
      <c r="E528" s="124">
        <f>VLOOKUP(B515,別紙1!$A$5:$AS$267,34,FALSE)</f>
        <v>584</v>
      </c>
      <c r="F528" s="132">
        <f>内訳書!$D$7</f>
        <v>0</v>
      </c>
      <c r="G528" s="131">
        <f t="shared" si="109"/>
        <v>0</v>
      </c>
      <c r="H528" s="116"/>
      <c r="I528" s="137">
        <f t="shared" si="110"/>
        <v>0</v>
      </c>
    </row>
    <row r="529" spans="1:9" s="62" customFormat="1" ht="18" customHeight="1" x14ac:dyDescent="0.4">
      <c r="A529" s="63">
        <v>11</v>
      </c>
      <c r="B529" s="121">
        <f>B519</f>
        <v>6</v>
      </c>
      <c r="C529" s="131">
        <f t="shared" si="111"/>
        <v>0</v>
      </c>
      <c r="D529" s="131">
        <f t="shared" si="108"/>
        <v>0</v>
      </c>
      <c r="E529" s="124">
        <f>VLOOKUP(B515,別紙1!$A$5:$AS$267,37,FALSE)</f>
        <v>452</v>
      </c>
      <c r="F529" s="132">
        <f>内訳書!$D$7</f>
        <v>0</v>
      </c>
      <c r="G529" s="131">
        <f t="shared" si="109"/>
        <v>0</v>
      </c>
      <c r="H529" s="116"/>
      <c r="I529" s="137">
        <f t="shared" si="110"/>
        <v>0</v>
      </c>
    </row>
    <row r="530" spans="1:9" s="62" customFormat="1" ht="18" customHeight="1" thickBot="1" x14ac:dyDescent="0.45">
      <c r="A530" s="63">
        <v>12</v>
      </c>
      <c r="B530" s="121">
        <f>B519</f>
        <v>6</v>
      </c>
      <c r="C530" s="131">
        <f>C529</f>
        <v>0</v>
      </c>
      <c r="D530" s="131">
        <f t="shared" si="108"/>
        <v>0</v>
      </c>
      <c r="E530" s="124">
        <f>VLOOKUP(B515,別紙1!$A$5:$AS$267,40,FALSE)</f>
        <v>444</v>
      </c>
      <c r="F530" s="132">
        <f>内訳書!$D$7</f>
        <v>0</v>
      </c>
      <c r="G530" s="131">
        <f t="shared" si="109"/>
        <v>0</v>
      </c>
      <c r="H530" s="116"/>
      <c r="I530" s="137">
        <f t="shared" si="110"/>
        <v>0</v>
      </c>
    </row>
    <row r="531" spans="1:9" s="62" customFormat="1" ht="18" customHeight="1" thickBot="1" x14ac:dyDescent="0.45">
      <c r="A531" s="66" t="s">
        <v>9</v>
      </c>
      <c r="B531" s="120"/>
      <c r="C531" s="120"/>
      <c r="D531" s="120"/>
      <c r="E531" s="124">
        <f>SUM(E519:E530)</f>
        <v>6566</v>
      </c>
      <c r="F531" s="129"/>
      <c r="G531" s="120"/>
      <c r="H531" s="136">
        <f>SUM(H519:H530)</f>
        <v>0</v>
      </c>
      <c r="I531" s="138">
        <f>IF(SUM(I519:I530)="","",SUM(I519:I530))</f>
        <v>0</v>
      </c>
    </row>
    <row r="532" spans="1:9" ht="78" customHeight="1" x14ac:dyDescent="0.4">
      <c r="A532" s="397" t="s">
        <v>347</v>
      </c>
      <c r="B532" s="398"/>
      <c r="C532" s="398"/>
      <c r="D532" s="398"/>
      <c r="E532" s="398"/>
      <c r="F532" s="398"/>
      <c r="G532" s="398"/>
      <c r="H532" s="398"/>
      <c r="I532" s="399"/>
    </row>
    <row r="533" spans="1:9" ht="78" customHeight="1" x14ac:dyDescent="0.4">
      <c r="A533" s="394" t="s">
        <v>22</v>
      </c>
      <c r="B533" s="395"/>
      <c r="C533" s="395"/>
      <c r="D533" s="395"/>
      <c r="E533" s="395"/>
      <c r="F533" s="395"/>
      <c r="G533" s="395"/>
      <c r="H533" s="395"/>
      <c r="I533" s="396"/>
    </row>
    <row r="534" spans="1:9" x14ac:dyDescent="0.4">
      <c r="A534" s="161" t="s">
        <v>12</v>
      </c>
      <c r="B534" s="52">
        <f>B515+1</f>
        <v>29</v>
      </c>
      <c r="C534" s="161" t="s">
        <v>13</v>
      </c>
      <c r="D534" s="53" t="str">
        <f>VLOOKUP(B534,別紙1!$A$5:$AS$267,3,FALSE)</f>
        <v>関根地下ポンプ場</v>
      </c>
      <c r="F534" s="161"/>
      <c r="G534" s="161"/>
      <c r="H534" s="161"/>
      <c r="I534" s="54" t="str">
        <f>VLOOKUP(B534,別紙1!$A$5:$AS$267,5,FALSE)</f>
        <v>東京低圧電力</v>
      </c>
    </row>
    <row r="535" spans="1:9" s="161" customFormat="1" ht="20.25" customHeight="1" x14ac:dyDescent="0.4">
      <c r="A535" s="391" t="s">
        <v>14</v>
      </c>
      <c r="B535" s="401" t="s">
        <v>3</v>
      </c>
      <c r="C535" s="402"/>
      <c r="D535" s="403"/>
      <c r="E535" s="401" t="s">
        <v>4</v>
      </c>
      <c r="F535" s="402"/>
      <c r="G535" s="403"/>
      <c r="H535" s="391" t="s">
        <v>44</v>
      </c>
      <c r="I535" s="391" t="s">
        <v>45</v>
      </c>
    </row>
    <row r="536" spans="1:9" s="161" customFormat="1" ht="40.5" x14ac:dyDescent="0.4">
      <c r="A536" s="400"/>
      <c r="B536" s="301" t="s">
        <v>2</v>
      </c>
      <c r="C536" s="301" t="s">
        <v>15</v>
      </c>
      <c r="D536" s="302" t="s">
        <v>82</v>
      </c>
      <c r="E536" s="304" t="s">
        <v>16</v>
      </c>
      <c r="F536" s="58" t="s">
        <v>17</v>
      </c>
      <c r="G536" s="302" t="s">
        <v>18</v>
      </c>
      <c r="H536" s="400"/>
      <c r="I536" s="400"/>
    </row>
    <row r="537" spans="1:9" s="59" customFormat="1" ht="22.5" x14ac:dyDescent="0.4">
      <c r="A537" s="392"/>
      <c r="B537" s="60" t="s">
        <v>5</v>
      </c>
      <c r="C537" s="60" t="s">
        <v>19</v>
      </c>
      <c r="D537" s="60" t="s">
        <v>8</v>
      </c>
      <c r="E537" s="61" t="s">
        <v>20</v>
      </c>
      <c r="F537" s="60" t="s">
        <v>21</v>
      </c>
      <c r="G537" s="60" t="s">
        <v>8</v>
      </c>
      <c r="H537" s="60" t="s">
        <v>43</v>
      </c>
      <c r="I537" s="60" t="s">
        <v>8</v>
      </c>
    </row>
    <row r="538" spans="1:9" s="62" customFormat="1" ht="18" customHeight="1" x14ac:dyDescent="0.4">
      <c r="A538" s="63">
        <v>1</v>
      </c>
      <c r="B538" s="121">
        <f>VLOOKUP(B534,別紙1!$A$5:$AS$267,6,FALSE)</f>
        <v>4</v>
      </c>
      <c r="C538" s="131">
        <f>内訳書!$C$7</f>
        <v>0</v>
      </c>
      <c r="D538" s="131">
        <f>IF(E538=0,ROUNDDOWN(B538*C538/2,2),ROUNDDOWN(B538*C538,2))</f>
        <v>0</v>
      </c>
      <c r="E538" s="124">
        <f>VLOOKUP(B534,別紙1!$A$5:$AS$267,7,FALSE)</f>
        <v>9</v>
      </c>
      <c r="F538" s="132">
        <f>内訳書!$D$7</f>
        <v>0</v>
      </c>
      <c r="G538" s="131">
        <f>ROUNDDOWN(E538*F538,2)</f>
        <v>0</v>
      </c>
      <c r="H538" s="116"/>
      <c r="I538" s="137">
        <f>ROUNDDOWN(D538+G538+H538,0)</f>
        <v>0</v>
      </c>
    </row>
    <row r="539" spans="1:9" s="62" customFormat="1" ht="18" customHeight="1" x14ac:dyDescent="0.4">
      <c r="A539" s="63">
        <v>2</v>
      </c>
      <c r="B539" s="121">
        <f>B538</f>
        <v>4</v>
      </c>
      <c r="C539" s="131">
        <f>C538</f>
        <v>0</v>
      </c>
      <c r="D539" s="131">
        <f t="shared" ref="D539:D549" si="112">IF(E539=0,ROUNDDOWN(B539*C539/2,2),ROUNDDOWN(B539*C539,2))</f>
        <v>0</v>
      </c>
      <c r="E539" s="124">
        <f>VLOOKUP(B534,別紙1!$A$5:$AS$267,10,FALSE)</f>
        <v>9</v>
      </c>
      <c r="F539" s="132">
        <f>内訳書!$D$7</f>
        <v>0</v>
      </c>
      <c r="G539" s="131">
        <f t="shared" ref="G539:G549" si="113">ROUNDDOWN(E539*F539,2)</f>
        <v>0</v>
      </c>
      <c r="H539" s="116"/>
      <c r="I539" s="137">
        <f t="shared" ref="I539:I549" si="114">ROUNDDOWN(D539+G539+H539,0)</f>
        <v>0</v>
      </c>
    </row>
    <row r="540" spans="1:9" s="62" customFormat="1" ht="18" customHeight="1" x14ac:dyDescent="0.4">
      <c r="A540" s="63">
        <v>3</v>
      </c>
      <c r="B540" s="121">
        <f>B538</f>
        <v>4</v>
      </c>
      <c r="C540" s="131">
        <f t="shared" ref="C540:C548" si="115">C539</f>
        <v>0</v>
      </c>
      <c r="D540" s="131">
        <f t="shared" si="112"/>
        <v>0</v>
      </c>
      <c r="E540" s="124">
        <f>VLOOKUP(B534,別紙1!$A$5:$AS$267,13,FALSE)</f>
        <v>8</v>
      </c>
      <c r="F540" s="132">
        <f>内訳書!$D$7</f>
        <v>0</v>
      </c>
      <c r="G540" s="131">
        <f t="shared" si="113"/>
        <v>0</v>
      </c>
      <c r="H540" s="116"/>
      <c r="I540" s="137">
        <f t="shared" si="114"/>
        <v>0</v>
      </c>
    </row>
    <row r="541" spans="1:9" s="62" customFormat="1" ht="18" customHeight="1" x14ac:dyDescent="0.4">
      <c r="A541" s="63">
        <v>4</v>
      </c>
      <c r="B541" s="121">
        <f>B538</f>
        <v>4</v>
      </c>
      <c r="C541" s="131">
        <f t="shared" si="115"/>
        <v>0</v>
      </c>
      <c r="D541" s="131">
        <f t="shared" si="112"/>
        <v>0</v>
      </c>
      <c r="E541" s="124">
        <f>VLOOKUP(B534,別紙1!$A$5:$AS$267,16,FALSE)</f>
        <v>10</v>
      </c>
      <c r="F541" s="132">
        <f>内訳書!$D$7</f>
        <v>0</v>
      </c>
      <c r="G541" s="131">
        <f t="shared" si="113"/>
        <v>0</v>
      </c>
      <c r="H541" s="116"/>
      <c r="I541" s="137">
        <f t="shared" si="114"/>
        <v>0</v>
      </c>
    </row>
    <row r="542" spans="1:9" s="62" customFormat="1" ht="18" customHeight="1" x14ac:dyDescent="0.4">
      <c r="A542" s="63">
        <v>5</v>
      </c>
      <c r="B542" s="121">
        <f>B538</f>
        <v>4</v>
      </c>
      <c r="C542" s="131">
        <f t="shared" si="115"/>
        <v>0</v>
      </c>
      <c r="D542" s="131">
        <f t="shared" si="112"/>
        <v>0</v>
      </c>
      <c r="E542" s="124">
        <f>VLOOKUP(B534,別紙1!$A$5:$AS$267,19,FALSE)</f>
        <v>9</v>
      </c>
      <c r="F542" s="132">
        <f>内訳書!$D$7</f>
        <v>0</v>
      </c>
      <c r="G542" s="131">
        <f t="shared" si="113"/>
        <v>0</v>
      </c>
      <c r="H542" s="116"/>
      <c r="I542" s="137">
        <f t="shared" si="114"/>
        <v>0</v>
      </c>
    </row>
    <row r="543" spans="1:9" s="62" customFormat="1" ht="18" customHeight="1" x14ac:dyDescent="0.4">
      <c r="A543" s="63">
        <v>6</v>
      </c>
      <c r="B543" s="121">
        <f>B538</f>
        <v>4</v>
      </c>
      <c r="C543" s="131">
        <f t="shared" si="115"/>
        <v>0</v>
      </c>
      <c r="D543" s="131">
        <f t="shared" si="112"/>
        <v>0</v>
      </c>
      <c r="E543" s="124">
        <f>VLOOKUP(B534,別紙1!$A$5:$AS$267,22,FALSE)</f>
        <v>9</v>
      </c>
      <c r="F543" s="132">
        <f>内訳書!$D$7</f>
        <v>0</v>
      </c>
      <c r="G543" s="131">
        <f t="shared" si="113"/>
        <v>0</v>
      </c>
      <c r="H543" s="116"/>
      <c r="I543" s="137">
        <f t="shared" si="114"/>
        <v>0</v>
      </c>
    </row>
    <row r="544" spans="1:9" s="62" customFormat="1" ht="18" customHeight="1" x14ac:dyDescent="0.4">
      <c r="A544" s="63">
        <v>7</v>
      </c>
      <c r="B544" s="121">
        <f>B538</f>
        <v>4</v>
      </c>
      <c r="C544" s="131">
        <f t="shared" si="115"/>
        <v>0</v>
      </c>
      <c r="D544" s="131">
        <f t="shared" si="112"/>
        <v>0</v>
      </c>
      <c r="E544" s="124">
        <f>VLOOKUP(B534,別紙1!$A$5:$AS$267,26,FALSE)</f>
        <v>9</v>
      </c>
      <c r="F544" s="133">
        <f>内訳書!$E$7</f>
        <v>0</v>
      </c>
      <c r="G544" s="131">
        <f t="shared" si="113"/>
        <v>0</v>
      </c>
      <c r="H544" s="116"/>
      <c r="I544" s="137">
        <f t="shared" si="114"/>
        <v>0</v>
      </c>
    </row>
    <row r="545" spans="1:9" s="62" customFormat="1" ht="18" customHeight="1" x14ac:dyDescent="0.4">
      <c r="A545" s="63">
        <v>8</v>
      </c>
      <c r="B545" s="121">
        <f>B538</f>
        <v>4</v>
      </c>
      <c r="C545" s="131">
        <f t="shared" si="115"/>
        <v>0</v>
      </c>
      <c r="D545" s="131">
        <f t="shared" si="112"/>
        <v>0</v>
      </c>
      <c r="E545" s="124">
        <f>VLOOKUP(B534,別紙1!$A$5:$AS$267,29,FALSE)</f>
        <v>9</v>
      </c>
      <c r="F545" s="133">
        <f>内訳書!$E$7</f>
        <v>0</v>
      </c>
      <c r="G545" s="131">
        <f t="shared" si="113"/>
        <v>0</v>
      </c>
      <c r="H545" s="116"/>
      <c r="I545" s="137">
        <f t="shared" si="114"/>
        <v>0</v>
      </c>
    </row>
    <row r="546" spans="1:9" s="62" customFormat="1" ht="18" customHeight="1" x14ac:dyDescent="0.4">
      <c r="A546" s="63">
        <v>9</v>
      </c>
      <c r="B546" s="121">
        <f>B538</f>
        <v>4</v>
      </c>
      <c r="C546" s="131">
        <f t="shared" si="115"/>
        <v>0</v>
      </c>
      <c r="D546" s="131">
        <f t="shared" si="112"/>
        <v>0</v>
      </c>
      <c r="E546" s="124">
        <f>VLOOKUP(B534,別紙1!$A$5:$AS$267,32,FALSE)</f>
        <v>9</v>
      </c>
      <c r="F546" s="133">
        <f>内訳書!$E$7</f>
        <v>0</v>
      </c>
      <c r="G546" s="131">
        <f t="shared" si="113"/>
        <v>0</v>
      </c>
      <c r="H546" s="116"/>
      <c r="I546" s="137">
        <f t="shared" si="114"/>
        <v>0</v>
      </c>
    </row>
    <row r="547" spans="1:9" s="62" customFormat="1" ht="18" customHeight="1" x14ac:dyDescent="0.4">
      <c r="A547" s="63">
        <v>10</v>
      </c>
      <c r="B547" s="121">
        <f>B538</f>
        <v>4</v>
      </c>
      <c r="C547" s="131">
        <f t="shared" si="115"/>
        <v>0</v>
      </c>
      <c r="D547" s="131">
        <f t="shared" si="112"/>
        <v>0</v>
      </c>
      <c r="E547" s="124">
        <f>VLOOKUP(B534,別紙1!$A$5:$AS$267,34,FALSE)</f>
        <v>10</v>
      </c>
      <c r="F547" s="132">
        <f>内訳書!$D$7</f>
        <v>0</v>
      </c>
      <c r="G547" s="131">
        <f t="shared" si="113"/>
        <v>0</v>
      </c>
      <c r="H547" s="116"/>
      <c r="I547" s="137">
        <f t="shared" si="114"/>
        <v>0</v>
      </c>
    </row>
    <row r="548" spans="1:9" s="62" customFormat="1" ht="18" customHeight="1" x14ac:dyDescent="0.4">
      <c r="A548" s="63">
        <v>11</v>
      </c>
      <c r="B548" s="121">
        <f>B538</f>
        <v>4</v>
      </c>
      <c r="C548" s="131">
        <f t="shared" si="115"/>
        <v>0</v>
      </c>
      <c r="D548" s="131">
        <f t="shared" si="112"/>
        <v>0</v>
      </c>
      <c r="E548" s="124">
        <f>VLOOKUP(B534,別紙1!$A$5:$AS$267,37,FALSE)</f>
        <v>10</v>
      </c>
      <c r="F548" s="132">
        <f>内訳書!$D$7</f>
        <v>0</v>
      </c>
      <c r="G548" s="131">
        <f t="shared" si="113"/>
        <v>0</v>
      </c>
      <c r="H548" s="116"/>
      <c r="I548" s="137">
        <f t="shared" si="114"/>
        <v>0</v>
      </c>
    </row>
    <row r="549" spans="1:9" s="62" customFormat="1" ht="18" customHeight="1" thickBot="1" x14ac:dyDescent="0.45">
      <c r="A549" s="63">
        <v>12</v>
      </c>
      <c r="B549" s="121">
        <f>B538</f>
        <v>4</v>
      </c>
      <c r="C549" s="131">
        <f>C548</f>
        <v>0</v>
      </c>
      <c r="D549" s="131">
        <f t="shared" si="112"/>
        <v>0</v>
      </c>
      <c r="E549" s="124">
        <f>VLOOKUP(B534,別紙1!$A$5:$AS$267,40,FALSE)</f>
        <v>11</v>
      </c>
      <c r="F549" s="132">
        <f>内訳書!$D$7</f>
        <v>0</v>
      </c>
      <c r="G549" s="131">
        <f t="shared" si="113"/>
        <v>0</v>
      </c>
      <c r="H549" s="116"/>
      <c r="I549" s="137">
        <f t="shared" si="114"/>
        <v>0</v>
      </c>
    </row>
    <row r="550" spans="1:9" s="62" customFormat="1" ht="18" customHeight="1" thickBot="1" x14ac:dyDescent="0.45">
      <c r="A550" s="66" t="s">
        <v>9</v>
      </c>
      <c r="B550" s="120"/>
      <c r="C550" s="120"/>
      <c r="D550" s="120"/>
      <c r="E550" s="124">
        <f>SUM(E538:E549)</f>
        <v>112</v>
      </c>
      <c r="F550" s="129"/>
      <c r="G550" s="120"/>
      <c r="H550" s="136">
        <f>SUM(H538:H549)</f>
        <v>0</v>
      </c>
      <c r="I550" s="138">
        <f>IF(SUM(I538:I549)="","",SUM(I538:I549))</f>
        <v>0</v>
      </c>
    </row>
    <row r="551" spans="1:9" ht="78" customHeight="1" x14ac:dyDescent="0.4">
      <c r="A551" s="397" t="s">
        <v>347</v>
      </c>
      <c r="B551" s="398"/>
      <c r="C551" s="398"/>
      <c r="D551" s="398"/>
      <c r="E551" s="398"/>
      <c r="F551" s="398"/>
      <c r="G551" s="398"/>
      <c r="H551" s="398"/>
      <c r="I551" s="399"/>
    </row>
    <row r="552" spans="1:9" ht="78" customHeight="1" x14ac:dyDescent="0.4">
      <c r="A552" s="394" t="s">
        <v>22</v>
      </c>
      <c r="B552" s="395"/>
      <c r="C552" s="395"/>
      <c r="D552" s="395"/>
      <c r="E552" s="395"/>
      <c r="F552" s="395"/>
      <c r="G552" s="395"/>
      <c r="H552" s="395"/>
      <c r="I552" s="396"/>
    </row>
    <row r="553" spans="1:9" x14ac:dyDescent="0.4">
      <c r="A553" s="161" t="s">
        <v>12</v>
      </c>
      <c r="B553" s="52">
        <f>B534+1</f>
        <v>30</v>
      </c>
      <c r="C553" s="161" t="s">
        <v>13</v>
      </c>
      <c r="D553" s="53" t="str">
        <f>VLOOKUP(B553,別紙1!$A$5:$AS$267,3,FALSE)</f>
        <v>亀泉地下ポンプ場</v>
      </c>
      <c r="F553" s="161"/>
      <c r="G553" s="161"/>
      <c r="H553" s="161"/>
      <c r="I553" s="54" t="str">
        <f>VLOOKUP(B553,別紙1!$A$5:$AS$267,5,FALSE)</f>
        <v>東京低圧電力</v>
      </c>
    </row>
    <row r="554" spans="1:9" s="161" customFormat="1" ht="20.25" customHeight="1" x14ac:dyDescent="0.4">
      <c r="A554" s="391" t="s">
        <v>14</v>
      </c>
      <c r="B554" s="401" t="s">
        <v>3</v>
      </c>
      <c r="C554" s="402"/>
      <c r="D554" s="403"/>
      <c r="E554" s="401" t="s">
        <v>4</v>
      </c>
      <c r="F554" s="402"/>
      <c r="G554" s="403"/>
      <c r="H554" s="391" t="s">
        <v>44</v>
      </c>
      <c r="I554" s="391" t="s">
        <v>45</v>
      </c>
    </row>
    <row r="555" spans="1:9" s="161" customFormat="1" ht="40.5" x14ac:dyDescent="0.4">
      <c r="A555" s="400"/>
      <c r="B555" s="301" t="s">
        <v>2</v>
      </c>
      <c r="C555" s="301" t="s">
        <v>15</v>
      </c>
      <c r="D555" s="302" t="s">
        <v>82</v>
      </c>
      <c r="E555" s="304" t="s">
        <v>16</v>
      </c>
      <c r="F555" s="58" t="s">
        <v>17</v>
      </c>
      <c r="G555" s="302" t="s">
        <v>18</v>
      </c>
      <c r="H555" s="400"/>
      <c r="I555" s="400"/>
    </row>
    <row r="556" spans="1:9" s="59" customFormat="1" ht="22.5" x14ac:dyDescent="0.4">
      <c r="A556" s="392"/>
      <c r="B556" s="60" t="s">
        <v>5</v>
      </c>
      <c r="C556" s="60" t="s">
        <v>19</v>
      </c>
      <c r="D556" s="60" t="s">
        <v>8</v>
      </c>
      <c r="E556" s="61" t="s">
        <v>20</v>
      </c>
      <c r="F556" s="60" t="s">
        <v>21</v>
      </c>
      <c r="G556" s="60" t="s">
        <v>8</v>
      </c>
      <c r="H556" s="60" t="s">
        <v>43</v>
      </c>
      <c r="I556" s="60" t="s">
        <v>8</v>
      </c>
    </row>
    <row r="557" spans="1:9" s="62" customFormat="1" ht="18" customHeight="1" x14ac:dyDescent="0.4">
      <c r="A557" s="63">
        <v>1</v>
      </c>
      <c r="B557" s="121">
        <f>VLOOKUP(B553,別紙1!$A$5:$AS$267,6,FALSE)</f>
        <v>6</v>
      </c>
      <c r="C557" s="131">
        <f>内訳書!$C$7</f>
        <v>0</v>
      </c>
      <c r="D557" s="131">
        <f>IF(E557=0,ROUNDDOWN(B557*C557/2,2),ROUNDDOWN(B557*C557,2))</f>
        <v>0</v>
      </c>
      <c r="E557" s="124">
        <f>VLOOKUP(B553,別紙1!$A$5:$AS$267,7,FALSE)</f>
        <v>53</v>
      </c>
      <c r="F557" s="132">
        <f>内訳書!$D$7</f>
        <v>0</v>
      </c>
      <c r="G557" s="131">
        <f>ROUNDDOWN(E557*F557,2)</f>
        <v>0</v>
      </c>
      <c r="H557" s="116"/>
      <c r="I557" s="137">
        <f>ROUNDDOWN(D557+G557+H557,0)</f>
        <v>0</v>
      </c>
    </row>
    <row r="558" spans="1:9" s="62" customFormat="1" ht="18" customHeight="1" x14ac:dyDescent="0.4">
      <c r="A558" s="63">
        <v>2</v>
      </c>
      <c r="B558" s="121">
        <f>B557</f>
        <v>6</v>
      </c>
      <c r="C558" s="131">
        <f>C557</f>
        <v>0</v>
      </c>
      <c r="D558" s="131">
        <f t="shared" ref="D558:D568" si="116">IF(E558=0,ROUNDDOWN(B558*C558/2,2),ROUNDDOWN(B558*C558,2))</f>
        <v>0</v>
      </c>
      <c r="E558" s="124">
        <f>VLOOKUP(B553,別紙1!$A$5:$AS$267,10,FALSE)</f>
        <v>51</v>
      </c>
      <c r="F558" s="132">
        <f>内訳書!$D$7</f>
        <v>0</v>
      </c>
      <c r="G558" s="131">
        <f t="shared" ref="G558:G568" si="117">ROUNDDOWN(E558*F558,2)</f>
        <v>0</v>
      </c>
      <c r="H558" s="116"/>
      <c r="I558" s="137">
        <f t="shared" ref="I558:I568" si="118">ROUNDDOWN(D558+G558+H558,0)</f>
        <v>0</v>
      </c>
    </row>
    <row r="559" spans="1:9" s="62" customFormat="1" ht="18" customHeight="1" x14ac:dyDescent="0.4">
      <c r="A559" s="63">
        <v>3</v>
      </c>
      <c r="B559" s="121">
        <f>B557</f>
        <v>6</v>
      </c>
      <c r="C559" s="131">
        <f t="shared" ref="C559:C567" si="119">C558</f>
        <v>0</v>
      </c>
      <c r="D559" s="131">
        <f t="shared" si="116"/>
        <v>0</v>
      </c>
      <c r="E559" s="124">
        <f>VLOOKUP(B553,別紙1!$A$5:$AS$267,13,FALSE)</f>
        <v>48</v>
      </c>
      <c r="F559" s="132">
        <f>内訳書!$D$7</f>
        <v>0</v>
      </c>
      <c r="G559" s="131">
        <f t="shared" si="117"/>
        <v>0</v>
      </c>
      <c r="H559" s="116"/>
      <c r="I559" s="137">
        <f t="shared" si="118"/>
        <v>0</v>
      </c>
    </row>
    <row r="560" spans="1:9" s="62" customFormat="1" ht="18" customHeight="1" x14ac:dyDescent="0.4">
      <c r="A560" s="63">
        <v>4</v>
      </c>
      <c r="B560" s="121">
        <f>B557</f>
        <v>6</v>
      </c>
      <c r="C560" s="131">
        <f t="shared" si="119"/>
        <v>0</v>
      </c>
      <c r="D560" s="131">
        <f t="shared" si="116"/>
        <v>0</v>
      </c>
      <c r="E560" s="124">
        <f>VLOOKUP(B553,別紙1!$A$5:$AS$267,16,FALSE)</f>
        <v>52</v>
      </c>
      <c r="F560" s="132">
        <f>内訳書!$D$7</f>
        <v>0</v>
      </c>
      <c r="G560" s="131">
        <f t="shared" si="117"/>
        <v>0</v>
      </c>
      <c r="H560" s="116"/>
      <c r="I560" s="137">
        <f t="shared" si="118"/>
        <v>0</v>
      </c>
    </row>
    <row r="561" spans="1:9" s="62" customFormat="1" ht="18" customHeight="1" x14ac:dyDescent="0.4">
      <c r="A561" s="63">
        <v>5</v>
      </c>
      <c r="B561" s="121">
        <f>B557</f>
        <v>6</v>
      </c>
      <c r="C561" s="131">
        <f t="shared" si="119"/>
        <v>0</v>
      </c>
      <c r="D561" s="131">
        <f t="shared" si="116"/>
        <v>0</v>
      </c>
      <c r="E561" s="124">
        <f>VLOOKUP(B553,別紙1!$A$5:$AS$267,19,FALSE)</f>
        <v>51</v>
      </c>
      <c r="F561" s="132">
        <f>内訳書!$D$7</f>
        <v>0</v>
      </c>
      <c r="G561" s="131">
        <f t="shared" si="117"/>
        <v>0</v>
      </c>
      <c r="H561" s="116"/>
      <c r="I561" s="137">
        <f t="shared" si="118"/>
        <v>0</v>
      </c>
    </row>
    <row r="562" spans="1:9" s="62" customFormat="1" ht="18" customHeight="1" x14ac:dyDescent="0.4">
      <c r="A562" s="63">
        <v>6</v>
      </c>
      <c r="B562" s="121">
        <f>B557</f>
        <v>6</v>
      </c>
      <c r="C562" s="131">
        <f t="shared" si="119"/>
        <v>0</v>
      </c>
      <c r="D562" s="131">
        <f t="shared" si="116"/>
        <v>0</v>
      </c>
      <c r="E562" s="124">
        <f>VLOOKUP(B553,別紙1!$A$5:$AS$267,22,FALSE)</f>
        <v>50</v>
      </c>
      <c r="F562" s="132">
        <f>内訳書!$D$7</f>
        <v>0</v>
      </c>
      <c r="G562" s="131">
        <f t="shared" si="117"/>
        <v>0</v>
      </c>
      <c r="H562" s="116"/>
      <c r="I562" s="137">
        <f t="shared" si="118"/>
        <v>0</v>
      </c>
    </row>
    <row r="563" spans="1:9" s="62" customFormat="1" ht="18" customHeight="1" x14ac:dyDescent="0.4">
      <c r="A563" s="63">
        <v>7</v>
      </c>
      <c r="B563" s="121">
        <f>B557</f>
        <v>6</v>
      </c>
      <c r="C563" s="131">
        <f t="shared" si="119"/>
        <v>0</v>
      </c>
      <c r="D563" s="131">
        <f t="shared" si="116"/>
        <v>0</v>
      </c>
      <c r="E563" s="124">
        <f>VLOOKUP(B553,別紙1!$A$5:$AS$267,26,FALSE)</f>
        <v>48</v>
      </c>
      <c r="F563" s="133">
        <f>内訳書!$E$7</f>
        <v>0</v>
      </c>
      <c r="G563" s="131">
        <f t="shared" si="117"/>
        <v>0</v>
      </c>
      <c r="H563" s="116"/>
      <c r="I563" s="137">
        <f t="shared" si="118"/>
        <v>0</v>
      </c>
    </row>
    <row r="564" spans="1:9" s="62" customFormat="1" ht="18" customHeight="1" x14ac:dyDescent="0.4">
      <c r="A564" s="63">
        <v>8</v>
      </c>
      <c r="B564" s="121">
        <f>B557</f>
        <v>6</v>
      </c>
      <c r="C564" s="131">
        <f t="shared" si="119"/>
        <v>0</v>
      </c>
      <c r="D564" s="131">
        <f t="shared" si="116"/>
        <v>0</v>
      </c>
      <c r="E564" s="124">
        <f>VLOOKUP(B553,別紙1!$A$5:$AS$267,29,FALSE)</f>
        <v>52</v>
      </c>
      <c r="F564" s="133">
        <f>内訳書!$E$7</f>
        <v>0</v>
      </c>
      <c r="G564" s="131">
        <f t="shared" si="117"/>
        <v>0</v>
      </c>
      <c r="H564" s="116"/>
      <c r="I564" s="137">
        <f t="shared" si="118"/>
        <v>0</v>
      </c>
    </row>
    <row r="565" spans="1:9" s="62" customFormat="1" ht="18" customHeight="1" x14ac:dyDescent="0.4">
      <c r="A565" s="63">
        <v>9</v>
      </c>
      <c r="B565" s="121">
        <f>B557</f>
        <v>6</v>
      </c>
      <c r="C565" s="131">
        <f t="shared" si="119"/>
        <v>0</v>
      </c>
      <c r="D565" s="131">
        <f t="shared" si="116"/>
        <v>0</v>
      </c>
      <c r="E565" s="124">
        <f>VLOOKUP(B553,別紙1!$A$5:$AS$267,32,FALSE)</f>
        <v>60</v>
      </c>
      <c r="F565" s="133">
        <f>内訳書!$E$7</f>
        <v>0</v>
      </c>
      <c r="G565" s="131">
        <f t="shared" si="117"/>
        <v>0</v>
      </c>
      <c r="H565" s="116"/>
      <c r="I565" s="137">
        <f t="shared" si="118"/>
        <v>0</v>
      </c>
    </row>
    <row r="566" spans="1:9" s="62" customFormat="1" ht="18" customHeight="1" x14ac:dyDescent="0.4">
      <c r="A566" s="63">
        <v>10</v>
      </c>
      <c r="B566" s="121">
        <f>B557</f>
        <v>6</v>
      </c>
      <c r="C566" s="131">
        <f t="shared" si="119"/>
        <v>0</v>
      </c>
      <c r="D566" s="131">
        <f t="shared" si="116"/>
        <v>0</v>
      </c>
      <c r="E566" s="124">
        <f>VLOOKUP(B553,別紙1!$A$5:$AS$267,34,FALSE)</f>
        <v>66</v>
      </c>
      <c r="F566" s="132">
        <f>内訳書!$D$7</f>
        <v>0</v>
      </c>
      <c r="G566" s="131">
        <f t="shared" si="117"/>
        <v>0</v>
      </c>
      <c r="H566" s="116"/>
      <c r="I566" s="137">
        <f t="shared" si="118"/>
        <v>0</v>
      </c>
    </row>
    <row r="567" spans="1:9" s="62" customFormat="1" ht="18" customHeight="1" x14ac:dyDescent="0.4">
      <c r="A567" s="63">
        <v>11</v>
      </c>
      <c r="B567" s="121">
        <f>B557</f>
        <v>6</v>
      </c>
      <c r="C567" s="131">
        <f t="shared" si="119"/>
        <v>0</v>
      </c>
      <c r="D567" s="131">
        <f t="shared" si="116"/>
        <v>0</v>
      </c>
      <c r="E567" s="124">
        <f>VLOOKUP(B553,別紙1!$A$5:$AS$267,37,FALSE)</f>
        <v>53</v>
      </c>
      <c r="F567" s="132">
        <f>内訳書!$D$7</f>
        <v>0</v>
      </c>
      <c r="G567" s="131">
        <f t="shared" si="117"/>
        <v>0</v>
      </c>
      <c r="H567" s="116"/>
      <c r="I567" s="137">
        <f t="shared" si="118"/>
        <v>0</v>
      </c>
    </row>
    <row r="568" spans="1:9" s="62" customFormat="1" ht="18" customHeight="1" thickBot="1" x14ac:dyDescent="0.45">
      <c r="A568" s="63">
        <v>12</v>
      </c>
      <c r="B568" s="121">
        <f>B557</f>
        <v>6</v>
      </c>
      <c r="C568" s="131">
        <f>C567</f>
        <v>0</v>
      </c>
      <c r="D568" s="131">
        <f t="shared" si="116"/>
        <v>0</v>
      </c>
      <c r="E568" s="124">
        <f>VLOOKUP(B553,別紙1!$A$5:$AS$267,40,FALSE)</f>
        <v>47</v>
      </c>
      <c r="F568" s="132">
        <f>内訳書!$D$7</f>
        <v>0</v>
      </c>
      <c r="G568" s="131">
        <f t="shared" si="117"/>
        <v>0</v>
      </c>
      <c r="H568" s="116"/>
      <c r="I568" s="137">
        <f t="shared" si="118"/>
        <v>0</v>
      </c>
    </row>
    <row r="569" spans="1:9" s="62" customFormat="1" ht="18" customHeight="1" thickBot="1" x14ac:dyDescent="0.45">
      <c r="A569" s="66" t="s">
        <v>9</v>
      </c>
      <c r="B569" s="120"/>
      <c r="C569" s="120"/>
      <c r="D569" s="120"/>
      <c r="E569" s="124">
        <f>SUM(E557:E568)</f>
        <v>631</v>
      </c>
      <c r="F569" s="129"/>
      <c r="G569" s="120"/>
      <c r="H569" s="136">
        <f>SUM(H557:H568)</f>
        <v>0</v>
      </c>
      <c r="I569" s="138">
        <f>IF(SUM(I557:I568)="","",SUM(I557:I568))</f>
        <v>0</v>
      </c>
    </row>
    <row r="570" spans="1:9" ht="78" customHeight="1" x14ac:dyDescent="0.4">
      <c r="A570" s="397" t="s">
        <v>347</v>
      </c>
      <c r="B570" s="398"/>
      <c r="C570" s="398"/>
      <c r="D570" s="398"/>
      <c r="E570" s="398"/>
      <c r="F570" s="398"/>
      <c r="G570" s="398"/>
      <c r="H570" s="398"/>
      <c r="I570" s="399"/>
    </row>
    <row r="571" spans="1:9" ht="78" customHeight="1" x14ac:dyDescent="0.4">
      <c r="A571" s="394" t="s">
        <v>22</v>
      </c>
      <c r="B571" s="395"/>
      <c r="C571" s="395"/>
      <c r="D571" s="395"/>
      <c r="E571" s="395"/>
      <c r="F571" s="395"/>
      <c r="G571" s="395"/>
      <c r="H571" s="395"/>
      <c r="I571" s="396"/>
    </row>
    <row r="572" spans="1:9" x14ac:dyDescent="0.4">
      <c r="A572" s="161" t="s">
        <v>12</v>
      </c>
      <c r="B572" s="52">
        <f>B553+1</f>
        <v>31</v>
      </c>
      <c r="C572" s="161" t="s">
        <v>13</v>
      </c>
      <c r="D572" s="53" t="str">
        <f>VLOOKUP(B572,別紙1!$A$5:$AS$267,3,FALSE)</f>
        <v>駒形地下ポンプ場</v>
      </c>
      <c r="F572" s="161"/>
      <c r="G572" s="161"/>
      <c r="H572" s="161"/>
      <c r="I572" s="54" t="str">
        <f>VLOOKUP(B572,別紙1!$A$5:$AS$267,5,FALSE)</f>
        <v>東京低圧電力</v>
      </c>
    </row>
    <row r="573" spans="1:9" s="161" customFormat="1" ht="20.25" customHeight="1" x14ac:dyDescent="0.4">
      <c r="A573" s="391" t="s">
        <v>14</v>
      </c>
      <c r="B573" s="401" t="s">
        <v>3</v>
      </c>
      <c r="C573" s="402"/>
      <c r="D573" s="403"/>
      <c r="E573" s="401" t="s">
        <v>4</v>
      </c>
      <c r="F573" s="402"/>
      <c r="G573" s="403"/>
      <c r="H573" s="391" t="s">
        <v>44</v>
      </c>
      <c r="I573" s="391" t="s">
        <v>45</v>
      </c>
    </row>
    <row r="574" spans="1:9" s="161" customFormat="1" ht="40.5" x14ac:dyDescent="0.4">
      <c r="A574" s="400"/>
      <c r="B574" s="301" t="s">
        <v>2</v>
      </c>
      <c r="C574" s="301" t="s">
        <v>15</v>
      </c>
      <c r="D574" s="302" t="s">
        <v>82</v>
      </c>
      <c r="E574" s="304" t="s">
        <v>16</v>
      </c>
      <c r="F574" s="58" t="s">
        <v>17</v>
      </c>
      <c r="G574" s="302" t="s">
        <v>18</v>
      </c>
      <c r="H574" s="400"/>
      <c r="I574" s="400"/>
    </row>
    <row r="575" spans="1:9" s="59" customFormat="1" ht="22.5" x14ac:dyDescent="0.4">
      <c r="A575" s="392"/>
      <c r="B575" s="60" t="s">
        <v>5</v>
      </c>
      <c r="C575" s="60" t="s">
        <v>19</v>
      </c>
      <c r="D575" s="60" t="s">
        <v>8</v>
      </c>
      <c r="E575" s="61" t="s">
        <v>20</v>
      </c>
      <c r="F575" s="60" t="s">
        <v>21</v>
      </c>
      <c r="G575" s="60" t="s">
        <v>8</v>
      </c>
      <c r="H575" s="60" t="s">
        <v>43</v>
      </c>
      <c r="I575" s="60" t="s">
        <v>8</v>
      </c>
    </row>
    <row r="576" spans="1:9" s="62" customFormat="1" ht="18" customHeight="1" x14ac:dyDescent="0.4">
      <c r="A576" s="63">
        <v>1</v>
      </c>
      <c r="B576" s="121">
        <f>VLOOKUP(B572,別紙1!$A$5:$AS$267,6,FALSE)</f>
        <v>2</v>
      </c>
      <c r="C576" s="131">
        <f>内訳書!$C$7</f>
        <v>0</v>
      </c>
      <c r="D576" s="131">
        <f>IF(E576=0,ROUNDDOWN(B576*C576/2,2),ROUNDDOWN(B576*C576,2))</f>
        <v>0</v>
      </c>
      <c r="E576" s="124">
        <f>VLOOKUP(B572,別紙1!$A$5:$AS$267,7,FALSE)</f>
        <v>0</v>
      </c>
      <c r="F576" s="132">
        <f>内訳書!$D$7</f>
        <v>0</v>
      </c>
      <c r="G576" s="131">
        <f>ROUNDDOWN(E576*F576,2)</f>
        <v>0</v>
      </c>
      <c r="H576" s="116"/>
      <c r="I576" s="137">
        <f>ROUNDDOWN(D576+G576+H576,0)</f>
        <v>0</v>
      </c>
    </row>
    <row r="577" spans="1:9" s="62" customFormat="1" ht="18" customHeight="1" x14ac:dyDescent="0.4">
      <c r="A577" s="63">
        <v>2</v>
      </c>
      <c r="B577" s="121">
        <f>B576</f>
        <v>2</v>
      </c>
      <c r="C577" s="131">
        <f>C576</f>
        <v>0</v>
      </c>
      <c r="D577" s="131">
        <f t="shared" ref="D577:D587" si="120">IF(E577=0,ROUNDDOWN(B577*C577/2,2),ROUNDDOWN(B577*C577,2))</f>
        <v>0</v>
      </c>
      <c r="E577" s="124">
        <f>VLOOKUP(B572,別紙1!$A$5:$AS$267,10,FALSE)</f>
        <v>0</v>
      </c>
      <c r="F577" s="132">
        <f>内訳書!$D$7</f>
        <v>0</v>
      </c>
      <c r="G577" s="131">
        <f t="shared" ref="G577:G587" si="121">ROUNDDOWN(E577*F577,2)</f>
        <v>0</v>
      </c>
      <c r="H577" s="116"/>
      <c r="I577" s="137">
        <f t="shared" ref="I577:I587" si="122">ROUNDDOWN(D577+G577+H577,0)</f>
        <v>0</v>
      </c>
    </row>
    <row r="578" spans="1:9" s="62" customFormat="1" ht="18" customHeight="1" x14ac:dyDescent="0.4">
      <c r="A578" s="63">
        <v>3</v>
      </c>
      <c r="B578" s="121">
        <f>B576</f>
        <v>2</v>
      </c>
      <c r="C578" s="131">
        <f t="shared" ref="C578:C586" si="123">C577</f>
        <v>0</v>
      </c>
      <c r="D578" s="131">
        <f t="shared" si="120"/>
        <v>0</v>
      </c>
      <c r="E578" s="124">
        <f>VLOOKUP(B572,別紙1!$A$5:$AS$267,13,FALSE)</f>
        <v>0</v>
      </c>
      <c r="F578" s="132">
        <f>内訳書!$D$7</f>
        <v>0</v>
      </c>
      <c r="G578" s="131">
        <f t="shared" si="121"/>
        <v>0</v>
      </c>
      <c r="H578" s="116"/>
      <c r="I578" s="137">
        <f t="shared" si="122"/>
        <v>0</v>
      </c>
    </row>
    <row r="579" spans="1:9" s="62" customFormat="1" ht="18" customHeight="1" x14ac:dyDescent="0.4">
      <c r="A579" s="63">
        <v>4</v>
      </c>
      <c r="B579" s="121">
        <f>B576</f>
        <v>2</v>
      </c>
      <c r="C579" s="131">
        <f t="shared" si="123"/>
        <v>0</v>
      </c>
      <c r="D579" s="131">
        <f t="shared" si="120"/>
        <v>0</v>
      </c>
      <c r="E579" s="124">
        <f>VLOOKUP(B572,別紙1!$A$5:$AS$267,16,FALSE)</f>
        <v>0</v>
      </c>
      <c r="F579" s="132">
        <f>内訳書!$D$7</f>
        <v>0</v>
      </c>
      <c r="G579" s="131">
        <f t="shared" si="121"/>
        <v>0</v>
      </c>
      <c r="H579" s="116"/>
      <c r="I579" s="137">
        <f t="shared" si="122"/>
        <v>0</v>
      </c>
    </row>
    <row r="580" spans="1:9" s="62" customFormat="1" ht="18" customHeight="1" x14ac:dyDescent="0.4">
      <c r="A580" s="63">
        <v>5</v>
      </c>
      <c r="B580" s="121">
        <f>B576</f>
        <v>2</v>
      </c>
      <c r="C580" s="131">
        <f t="shared" si="123"/>
        <v>0</v>
      </c>
      <c r="D580" s="131">
        <f t="shared" si="120"/>
        <v>0</v>
      </c>
      <c r="E580" s="124">
        <f>VLOOKUP(B572,別紙1!$A$5:$AS$267,19,FALSE)</f>
        <v>0</v>
      </c>
      <c r="F580" s="132">
        <f>内訳書!$D$7</f>
        <v>0</v>
      </c>
      <c r="G580" s="131">
        <f t="shared" si="121"/>
        <v>0</v>
      </c>
      <c r="H580" s="116"/>
      <c r="I580" s="137">
        <f t="shared" si="122"/>
        <v>0</v>
      </c>
    </row>
    <row r="581" spans="1:9" s="62" customFormat="1" ht="18" customHeight="1" x14ac:dyDescent="0.4">
      <c r="A581" s="63">
        <v>6</v>
      </c>
      <c r="B581" s="121">
        <f>B576</f>
        <v>2</v>
      </c>
      <c r="C581" s="131">
        <f t="shared" si="123"/>
        <v>0</v>
      </c>
      <c r="D581" s="131">
        <f t="shared" si="120"/>
        <v>0</v>
      </c>
      <c r="E581" s="124">
        <f>VLOOKUP(B572,別紙1!$A$5:$AS$267,22,FALSE)</f>
        <v>0</v>
      </c>
      <c r="F581" s="132">
        <f>内訳書!$D$7</f>
        <v>0</v>
      </c>
      <c r="G581" s="131">
        <f t="shared" si="121"/>
        <v>0</v>
      </c>
      <c r="H581" s="116"/>
      <c r="I581" s="137">
        <f t="shared" si="122"/>
        <v>0</v>
      </c>
    </row>
    <row r="582" spans="1:9" s="62" customFormat="1" ht="18" customHeight="1" x14ac:dyDescent="0.4">
      <c r="A582" s="63">
        <v>7</v>
      </c>
      <c r="B582" s="121">
        <f>B576</f>
        <v>2</v>
      </c>
      <c r="C582" s="131">
        <f t="shared" si="123"/>
        <v>0</v>
      </c>
      <c r="D582" s="131">
        <f t="shared" si="120"/>
        <v>0</v>
      </c>
      <c r="E582" s="124">
        <f>VLOOKUP(B572,別紙1!$A$5:$AS$267,26,FALSE)</f>
        <v>0</v>
      </c>
      <c r="F582" s="133">
        <f>内訳書!$E$7</f>
        <v>0</v>
      </c>
      <c r="G582" s="131">
        <f t="shared" si="121"/>
        <v>0</v>
      </c>
      <c r="H582" s="116"/>
      <c r="I582" s="137">
        <f t="shared" si="122"/>
        <v>0</v>
      </c>
    </row>
    <row r="583" spans="1:9" s="62" customFormat="1" ht="18" customHeight="1" x14ac:dyDescent="0.4">
      <c r="A583" s="63">
        <v>8</v>
      </c>
      <c r="B583" s="121">
        <f>B576</f>
        <v>2</v>
      </c>
      <c r="C583" s="131">
        <f t="shared" si="123"/>
        <v>0</v>
      </c>
      <c r="D583" s="131">
        <f t="shared" si="120"/>
        <v>0</v>
      </c>
      <c r="E583" s="124">
        <f>VLOOKUP(B572,別紙1!$A$5:$AS$267,29,FALSE)</f>
        <v>0</v>
      </c>
      <c r="F583" s="133">
        <f>内訳書!$E$7</f>
        <v>0</v>
      </c>
      <c r="G583" s="131">
        <f t="shared" si="121"/>
        <v>0</v>
      </c>
      <c r="H583" s="116"/>
      <c r="I583" s="137">
        <f t="shared" si="122"/>
        <v>0</v>
      </c>
    </row>
    <row r="584" spans="1:9" s="62" customFormat="1" ht="18" customHeight="1" x14ac:dyDescent="0.4">
      <c r="A584" s="63">
        <v>9</v>
      </c>
      <c r="B584" s="121">
        <f>B576</f>
        <v>2</v>
      </c>
      <c r="C584" s="131">
        <f t="shared" si="123"/>
        <v>0</v>
      </c>
      <c r="D584" s="131">
        <f t="shared" si="120"/>
        <v>0</v>
      </c>
      <c r="E584" s="124">
        <f>VLOOKUP(B572,別紙1!$A$5:$AS$267,32,FALSE)</f>
        <v>0</v>
      </c>
      <c r="F584" s="133">
        <f>内訳書!$E$7</f>
        <v>0</v>
      </c>
      <c r="G584" s="131">
        <f t="shared" si="121"/>
        <v>0</v>
      </c>
      <c r="H584" s="116"/>
      <c r="I584" s="137">
        <f t="shared" si="122"/>
        <v>0</v>
      </c>
    </row>
    <row r="585" spans="1:9" s="62" customFormat="1" ht="18" customHeight="1" x14ac:dyDescent="0.4">
      <c r="A585" s="63">
        <v>10</v>
      </c>
      <c r="B585" s="121">
        <f>B576</f>
        <v>2</v>
      </c>
      <c r="C585" s="131">
        <f t="shared" si="123"/>
        <v>0</v>
      </c>
      <c r="D585" s="131">
        <f t="shared" si="120"/>
        <v>0</v>
      </c>
      <c r="E585" s="124">
        <f>VLOOKUP(B572,別紙1!$A$5:$AS$267,34,FALSE)</f>
        <v>0</v>
      </c>
      <c r="F585" s="132">
        <f>内訳書!$D$7</f>
        <v>0</v>
      </c>
      <c r="G585" s="131">
        <f t="shared" si="121"/>
        <v>0</v>
      </c>
      <c r="H585" s="116"/>
      <c r="I585" s="137">
        <f t="shared" si="122"/>
        <v>0</v>
      </c>
    </row>
    <row r="586" spans="1:9" s="62" customFormat="1" ht="18" customHeight="1" x14ac:dyDescent="0.4">
      <c r="A586" s="63">
        <v>11</v>
      </c>
      <c r="B586" s="121">
        <f>B576</f>
        <v>2</v>
      </c>
      <c r="C586" s="131">
        <f t="shared" si="123"/>
        <v>0</v>
      </c>
      <c r="D586" s="131">
        <f t="shared" si="120"/>
        <v>0</v>
      </c>
      <c r="E586" s="124">
        <f>VLOOKUP(B572,別紙1!$A$5:$AS$267,37,FALSE)</f>
        <v>0</v>
      </c>
      <c r="F586" s="132">
        <f>内訳書!$D$7</f>
        <v>0</v>
      </c>
      <c r="G586" s="131">
        <f t="shared" si="121"/>
        <v>0</v>
      </c>
      <c r="H586" s="116"/>
      <c r="I586" s="137">
        <f t="shared" si="122"/>
        <v>0</v>
      </c>
    </row>
    <row r="587" spans="1:9" s="62" customFormat="1" ht="18" customHeight="1" thickBot="1" x14ac:dyDescent="0.45">
      <c r="A587" s="63">
        <v>12</v>
      </c>
      <c r="B587" s="121">
        <f>B576</f>
        <v>2</v>
      </c>
      <c r="C587" s="131">
        <f>C586</f>
        <v>0</v>
      </c>
      <c r="D587" s="131">
        <f t="shared" si="120"/>
        <v>0</v>
      </c>
      <c r="E587" s="124">
        <f>VLOOKUP(B572,別紙1!$A$5:$AS$267,40,FALSE)</f>
        <v>0</v>
      </c>
      <c r="F587" s="132">
        <f>内訳書!$D$7</f>
        <v>0</v>
      </c>
      <c r="G587" s="131">
        <f t="shared" si="121"/>
        <v>0</v>
      </c>
      <c r="H587" s="116"/>
      <c r="I587" s="137">
        <f t="shared" si="122"/>
        <v>0</v>
      </c>
    </row>
    <row r="588" spans="1:9" s="62" customFormat="1" ht="18" customHeight="1" thickBot="1" x14ac:dyDescent="0.45">
      <c r="A588" s="66" t="s">
        <v>9</v>
      </c>
      <c r="B588" s="120"/>
      <c r="C588" s="120"/>
      <c r="D588" s="120"/>
      <c r="E588" s="124">
        <f>SUM(E576:E587)</f>
        <v>0</v>
      </c>
      <c r="F588" s="129"/>
      <c r="G588" s="120"/>
      <c r="H588" s="136">
        <f>SUM(H576:H587)</f>
        <v>0</v>
      </c>
      <c r="I588" s="138">
        <f>IF(SUM(I576:I587)="","",SUM(I576:I587))</f>
        <v>0</v>
      </c>
    </row>
    <row r="589" spans="1:9" ht="78" customHeight="1" x14ac:dyDescent="0.4">
      <c r="A589" s="397" t="s">
        <v>347</v>
      </c>
      <c r="B589" s="398"/>
      <c r="C589" s="398"/>
      <c r="D589" s="398"/>
      <c r="E589" s="398"/>
      <c r="F589" s="398"/>
      <c r="G589" s="398"/>
      <c r="H589" s="398"/>
      <c r="I589" s="399"/>
    </row>
    <row r="590" spans="1:9" ht="78" customHeight="1" x14ac:dyDescent="0.4">
      <c r="A590" s="394" t="s">
        <v>22</v>
      </c>
      <c r="B590" s="395"/>
      <c r="C590" s="395"/>
      <c r="D590" s="395"/>
      <c r="E590" s="395"/>
      <c r="F590" s="395"/>
      <c r="G590" s="395"/>
      <c r="H590" s="395"/>
      <c r="I590" s="396"/>
    </row>
    <row r="591" spans="1:9" x14ac:dyDescent="0.4">
      <c r="A591" s="161" t="s">
        <v>12</v>
      </c>
      <c r="B591" s="52">
        <f>B572+1</f>
        <v>32</v>
      </c>
      <c r="C591" s="161" t="s">
        <v>13</v>
      </c>
      <c r="D591" s="53" t="str">
        <f>VLOOKUP(B591,別紙1!$A$5:$AS$267,3,FALSE)</f>
        <v>元総社第一地下ポンプ場</v>
      </c>
      <c r="F591" s="161"/>
      <c r="G591" s="161"/>
      <c r="H591" s="161"/>
      <c r="I591" s="54" t="str">
        <f>VLOOKUP(B591,別紙1!$A$5:$AS$267,5,FALSE)</f>
        <v>東京低圧電力</v>
      </c>
    </row>
    <row r="592" spans="1:9" s="161" customFormat="1" ht="20.25" customHeight="1" x14ac:dyDescent="0.4">
      <c r="A592" s="391" t="s">
        <v>14</v>
      </c>
      <c r="B592" s="401" t="s">
        <v>3</v>
      </c>
      <c r="C592" s="402"/>
      <c r="D592" s="403"/>
      <c r="E592" s="401" t="s">
        <v>4</v>
      </c>
      <c r="F592" s="402"/>
      <c r="G592" s="403"/>
      <c r="H592" s="391" t="s">
        <v>44</v>
      </c>
      <c r="I592" s="391" t="s">
        <v>45</v>
      </c>
    </row>
    <row r="593" spans="1:9" s="161" customFormat="1" ht="40.5" x14ac:dyDescent="0.4">
      <c r="A593" s="400"/>
      <c r="B593" s="301" t="s">
        <v>2</v>
      </c>
      <c r="C593" s="301" t="s">
        <v>15</v>
      </c>
      <c r="D593" s="302" t="s">
        <v>82</v>
      </c>
      <c r="E593" s="304" t="s">
        <v>16</v>
      </c>
      <c r="F593" s="58" t="s">
        <v>17</v>
      </c>
      <c r="G593" s="302" t="s">
        <v>18</v>
      </c>
      <c r="H593" s="400"/>
      <c r="I593" s="400"/>
    </row>
    <row r="594" spans="1:9" s="59" customFormat="1" ht="22.5" x14ac:dyDescent="0.4">
      <c r="A594" s="392"/>
      <c r="B594" s="60" t="s">
        <v>5</v>
      </c>
      <c r="C594" s="60" t="s">
        <v>19</v>
      </c>
      <c r="D594" s="60" t="s">
        <v>8</v>
      </c>
      <c r="E594" s="61" t="s">
        <v>20</v>
      </c>
      <c r="F594" s="60" t="s">
        <v>21</v>
      </c>
      <c r="G594" s="60" t="s">
        <v>8</v>
      </c>
      <c r="H594" s="60" t="s">
        <v>43</v>
      </c>
      <c r="I594" s="60" t="s">
        <v>8</v>
      </c>
    </row>
    <row r="595" spans="1:9" s="62" customFormat="1" ht="18" customHeight="1" x14ac:dyDescent="0.4">
      <c r="A595" s="63">
        <v>1</v>
      </c>
      <c r="B595" s="121">
        <f>VLOOKUP(B591,別紙1!$A$5:$AS$267,6,FALSE)</f>
        <v>4</v>
      </c>
      <c r="C595" s="131">
        <f>内訳書!$C$7</f>
        <v>0</v>
      </c>
      <c r="D595" s="131">
        <f>IF(E595=0,ROUNDDOWN(B595*C595/2,2),ROUNDDOWN(B595*C595,2))</f>
        <v>0</v>
      </c>
      <c r="E595" s="124">
        <f>VLOOKUP(B591,別紙1!$A$5:$AS$267,7,FALSE)</f>
        <v>65</v>
      </c>
      <c r="F595" s="132">
        <f>内訳書!$D$7</f>
        <v>0</v>
      </c>
      <c r="G595" s="131">
        <f>ROUNDDOWN(E595*F595,2)</f>
        <v>0</v>
      </c>
      <c r="H595" s="116"/>
      <c r="I595" s="137">
        <f>ROUNDDOWN(D595+G595+H595,0)</f>
        <v>0</v>
      </c>
    </row>
    <row r="596" spans="1:9" s="62" customFormat="1" ht="18" customHeight="1" x14ac:dyDescent="0.4">
      <c r="A596" s="63">
        <v>2</v>
      </c>
      <c r="B596" s="121">
        <f>B595</f>
        <v>4</v>
      </c>
      <c r="C596" s="131">
        <f>C595</f>
        <v>0</v>
      </c>
      <c r="D596" s="131">
        <f t="shared" ref="D596:D606" si="124">IF(E596=0,ROUNDDOWN(B596*C596/2,2),ROUNDDOWN(B596*C596,2))</f>
        <v>0</v>
      </c>
      <c r="E596" s="124">
        <f>VLOOKUP(B591,別紙1!$A$5:$AS$267,10,FALSE)</f>
        <v>92</v>
      </c>
      <c r="F596" s="132">
        <f>内訳書!$D$7</f>
        <v>0</v>
      </c>
      <c r="G596" s="131">
        <f t="shared" ref="G596:G606" si="125">ROUNDDOWN(E596*F596,2)</f>
        <v>0</v>
      </c>
      <c r="H596" s="116"/>
      <c r="I596" s="137">
        <f t="shared" ref="I596:I606" si="126">ROUNDDOWN(D596+G596+H596,0)</f>
        <v>0</v>
      </c>
    </row>
    <row r="597" spans="1:9" s="62" customFormat="1" ht="18" customHeight="1" x14ac:dyDescent="0.4">
      <c r="A597" s="63">
        <v>3</v>
      </c>
      <c r="B597" s="121">
        <f>B595</f>
        <v>4</v>
      </c>
      <c r="C597" s="131">
        <f t="shared" ref="C597:C605" si="127">C596</f>
        <v>0</v>
      </c>
      <c r="D597" s="131">
        <f t="shared" si="124"/>
        <v>0</v>
      </c>
      <c r="E597" s="124">
        <f>VLOOKUP(B591,別紙1!$A$5:$AS$267,13,FALSE)</f>
        <v>99</v>
      </c>
      <c r="F597" s="132">
        <f>内訳書!$D$7</f>
        <v>0</v>
      </c>
      <c r="G597" s="131">
        <f t="shared" si="125"/>
        <v>0</v>
      </c>
      <c r="H597" s="116"/>
      <c r="I597" s="137">
        <f t="shared" si="126"/>
        <v>0</v>
      </c>
    </row>
    <row r="598" spans="1:9" s="62" customFormat="1" ht="18" customHeight="1" x14ac:dyDescent="0.4">
      <c r="A598" s="63">
        <v>4</v>
      </c>
      <c r="B598" s="121">
        <f>B595</f>
        <v>4</v>
      </c>
      <c r="C598" s="131">
        <f t="shared" si="127"/>
        <v>0</v>
      </c>
      <c r="D598" s="131">
        <f t="shared" si="124"/>
        <v>0</v>
      </c>
      <c r="E598" s="124">
        <f>VLOOKUP(B591,別紙1!$A$5:$AS$267,16,FALSE)</f>
        <v>102</v>
      </c>
      <c r="F598" s="132">
        <f>内訳書!$D$7</f>
        <v>0</v>
      </c>
      <c r="G598" s="131">
        <f t="shared" si="125"/>
        <v>0</v>
      </c>
      <c r="H598" s="116"/>
      <c r="I598" s="137">
        <f t="shared" si="126"/>
        <v>0</v>
      </c>
    </row>
    <row r="599" spans="1:9" s="62" customFormat="1" ht="18" customHeight="1" x14ac:dyDescent="0.4">
      <c r="A599" s="63">
        <v>5</v>
      </c>
      <c r="B599" s="121">
        <f>B595</f>
        <v>4</v>
      </c>
      <c r="C599" s="131">
        <f t="shared" si="127"/>
        <v>0</v>
      </c>
      <c r="D599" s="131">
        <f t="shared" si="124"/>
        <v>0</v>
      </c>
      <c r="E599" s="124">
        <f>VLOOKUP(B591,別紙1!$A$5:$AS$267,19,FALSE)</f>
        <v>78</v>
      </c>
      <c r="F599" s="132">
        <f>内訳書!$D$7</f>
        <v>0</v>
      </c>
      <c r="G599" s="131">
        <f t="shared" si="125"/>
        <v>0</v>
      </c>
      <c r="H599" s="116"/>
      <c r="I599" s="137">
        <f t="shared" si="126"/>
        <v>0</v>
      </c>
    </row>
    <row r="600" spans="1:9" s="62" customFormat="1" ht="18" customHeight="1" x14ac:dyDescent="0.4">
      <c r="A600" s="63">
        <v>6</v>
      </c>
      <c r="B600" s="121">
        <f>B595</f>
        <v>4</v>
      </c>
      <c r="C600" s="131">
        <f t="shared" si="127"/>
        <v>0</v>
      </c>
      <c r="D600" s="131">
        <f t="shared" si="124"/>
        <v>0</v>
      </c>
      <c r="E600" s="124">
        <f>VLOOKUP(B591,別紙1!$A$5:$AS$267,22,FALSE)</f>
        <v>74</v>
      </c>
      <c r="F600" s="132">
        <f>内訳書!$D$7</f>
        <v>0</v>
      </c>
      <c r="G600" s="131">
        <f t="shared" si="125"/>
        <v>0</v>
      </c>
      <c r="H600" s="116"/>
      <c r="I600" s="137">
        <f t="shared" si="126"/>
        <v>0</v>
      </c>
    </row>
    <row r="601" spans="1:9" s="62" customFormat="1" ht="18" customHeight="1" x14ac:dyDescent="0.4">
      <c r="A601" s="63">
        <v>7</v>
      </c>
      <c r="B601" s="121">
        <f>B595</f>
        <v>4</v>
      </c>
      <c r="C601" s="131">
        <f t="shared" si="127"/>
        <v>0</v>
      </c>
      <c r="D601" s="131">
        <f t="shared" si="124"/>
        <v>0</v>
      </c>
      <c r="E601" s="124">
        <f>VLOOKUP(B591,別紙1!$A$5:$AS$267,26,FALSE)</f>
        <v>65</v>
      </c>
      <c r="F601" s="133">
        <f>内訳書!$E$7</f>
        <v>0</v>
      </c>
      <c r="G601" s="131">
        <f t="shared" si="125"/>
        <v>0</v>
      </c>
      <c r="H601" s="116"/>
      <c r="I601" s="137">
        <f t="shared" si="126"/>
        <v>0</v>
      </c>
    </row>
    <row r="602" spans="1:9" s="62" customFormat="1" ht="18" customHeight="1" x14ac:dyDescent="0.4">
      <c r="A602" s="63">
        <v>8</v>
      </c>
      <c r="B602" s="121">
        <f>B595</f>
        <v>4</v>
      </c>
      <c r="C602" s="131">
        <f t="shared" si="127"/>
        <v>0</v>
      </c>
      <c r="D602" s="131">
        <f t="shared" si="124"/>
        <v>0</v>
      </c>
      <c r="E602" s="124">
        <f>VLOOKUP(B591,別紙1!$A$5:$AS$267,29,FALSE)</f>
        <v>69</v>
      </c>
      <c r="F602" s="133">
        <f>内訳書!$E$7</f>
        <v>0</v>
      </c>
      <c r="G602" s="131">
        <f t="shared" si="125"/>
        <v>0</v>
      </c>
      <c r="H602" s="116"/>
      <c r="I602" s="137">
        <f t="shared" si="126"/>
        <v>0</v>
      </c>
    </row>
    <row r="603" spans="1:9" s="62" customFormat="1" ht="18" customHeight="1" x14ac:dyDescent="0.4">
      <c r="A603" s="63">
        <v>9</v>
      </c>
      <c r="B603" s="121">
        <f>B595</f>
        <v>4</v>
      </c>
      <c r="C603" s="131">
        <f t="shared" si="127"/>
        <v>0</v>
      </c>
      <c r="D603" s="131">
        <f t="shared" si="124"/>
        <v>0</v>
      </c>
      <c r="E603" s="124">
        <f>VLOOKUP(B591,別紙1!$A$5:$AS$267,32,FALSE)</f>
        <v>95</v>
      </c>
      <c r="F603" s="133">
        <f>内訳書!$E$7</f>
        <v>0</v>
      </c>
      <c r="G603" s="131">
        <f t="shared" si="125"/>
        <v>0</v>
      </c>
      <c r="H603" s="116"/>
      <c r="I603" s="137">
        <f t="shared" si="126"/>
        <v>0</v>
      </c>
    </row>
    <row r="604" spans="1:9" s="62" customFormat="1" ht="18" customHeight="1" x14ac:dyDescent="0.4">
      <c r="A604" s="63">
        <v>10</v>
      </c>
      <c r="B604" s="121">
        <f>B595</f>
        <v>4</v>
      </c>
      <c r="C604" s="131">
        <f t="shared" si="127"/>
        <v>0</v>
      </c>
      <c r="D604" s="131">
        <f t="shared" si="124"/>
        <v>0</v>
      </c>
      <c r="E604" s="124">
        <f>VLOOKUP(B591,別紙1!$A$5:$AS$267,34,FALSE)</f>
        <v>67</v>
      </c>
      <c r="F604" s="132">
        <f>内訳書!$D$7</f>
        <v>0</v>
      </c>
      <c r="G604" s="131">
        <f t="shared" si="125"/>
        <v>0</v>
      </c>
      <c r="H604" s="116"/>
      <c r="I604" s="137">
        <f t="shared" si="126"/>
        <v>0</v>
      </c>
    </row>
    <row r="605" spans="1:9" s="62" customFormat="1" ht="18" customHeight="1" x14ac:dyDescent="0.4">
      <c r="A605" s="63">
        <v>11</v>
      </c>
      <c r="B605" s="121">
        <f>B595</f>
        <v>4</v>
      </c>
      <c r="C605" s="131">
        <f t="shared" si="127"/>
        <v>0</v>
      </c>
      <c r="D605" s="131">
        <f t="shared" si="124"/>
        <v>0</v>
      </c>
      <c r="E605" s="124">
        <f>VLOOKUP(B591,別紙1!$A$5:$AS$267,37,FALSE)</f>
        <v>63</v>
      </c>
      <c r="F605" s="132">
        <f>内訳書!$D$7</f>
        <v>0</v>
      </c>
      <c r="G605" s="131">
        <f t="shared" si="125"/>
        <v>0</v>
      </c>
      <c r="H605" s="116"/>
      <c r="I605" s="137">
        <f t="shared" si="126"/>
        <v>0</v>
      </c>
    </row>
    <row r="606" spans="1:9" s="62" customFormat="1" ht="18" customHeight="1" thickBot="1" x14ac:dyDescent="0.45">
      <c r="A606" s="63">
        <v>12</v>
      </c>
      <c r="B606" s="121">
        <f>B595</f>
        <v>4</v>
      </c>
      <c r="C606" s="131">
        <f>C605</f>
        <v>0</v>
      </c>
      <c r="D606" s="131">
        <f t="shared" si="124"/>
        <v>0</v>
      </c>
      <c r="E606" s="124">
        <f>VLOOKUP(B591,別紙1!$A$5:$AS$267,40,FALSE)</f>
        <v>65</v>
      </c>
      <c r="F606" s="132">
        <f>内訳書!$D$7</f>
        <v>0</v>
      </c>
      <c r="G606" s="131">
        <f t="shared" si="125"/>
        <v>0</v>
      </c>
      <c r="H606" s="116"/>
      <c r="I606" s="137">
        <f t="shared" si="126"/>
        <v>0</v>
      </c>
    </row>
    <row r="607" spans="1:9" s="62" customFormat="1" ht="18" customHeight="1" thickBot="1" x14ac:dyDescent="0.45">
      <c r="A607" s="66" t="s">
        <v>9</v>
      </c>
      <c r="B607" s="120"/>
      <c r="C607" s="120"/>
      <c r="D607" s="120"/>
      <c r="E607" s="124">
        <f>SUM(E595:E606)</f>
        <v>934</v>
      </c>
      <c r="F607" s="129"/>
      <c r="G607" s="120"/>
      <c r="H607" s="136">
        <f>SUM(H595:H606)</f>
        <v>0</v>
      </c>
      <c r="I607" s="138">
        <f>IF(SUM(I595:I606)="","",SUM(I595:I606))</f>
        <v>0</v>
      </c>
    </row>
    <row r="608" spans="1:9" ht="68.25" customHeight="1" x14ac:dyDescent="0.4">
      <c r="A608" s="397" t="s">
        <v>347</v>
      </c>
      <c r="B608" s="398"/>
      <c r="C608" s="398"/>
      <c r="D608" s="398"/>
      <c r="E608" s="398"/>
      <c r="F608" s="398"/>
      <c r="G608" s="398"/>
      <c r="H608" s="398"/>
      <c r="I608" s="399"/>
    </row>
    <row r="609" spans="1:9" ht="78" customHeight="1" x14ac:dyDescent="0.4">
      <c r="A609" s="394" t="s">
        <v>22</v>
      </c>
      <c r="B609" s="395"/>
      <c r="C609" s="395"/>
      <c r="D609" s="395"/>
      <c r="E609" s="395"/>
      <c r="F609" s="395"/>
      <c r="G609" s="395"/>
      <c r="H609" s="395"/>
      <c r="I609" s="396"/>
    </row>
    <row r="610" spans="1:9" x14ac:dyDescent="0.4">
      <c r="A610" s="161" t="s">
        <v>12</v>
      </c>
      <c r="B610" s="52">
        <f>B591+1</f>
        <v>33</v>
      </c>
      <c r="C610" s="161" t="s">
        <v>13</v>
      </c>
      <c r="D610" s="53" t="str">
        <f>VLOOKUP(B610,別紙1!$A$5:$AS$267,3,FALSE)</f>
        <v>元総社第ニ地下ポンプ場</v>
      </c>
      <c r="F610" s="161"/>
      <c r="G610" s="161"/>
      <c r="H610" s="161"/>
      <c r="I610" s="54" t="str">
        <f>VLOOKUP(B610,別紙1!$A$5:$AS$267,5,FALSE)</f>
        <v>東京低圧電力</v>
      </c>
    </row>
    <row r="611" spans="1:9" s="161" customFormat="1" ht="20.25" customHeight="1" x14ac:dyDescent="0.4">
      <c r="A611" s="391" t="s">
        <v>14</v>
      </c>
      <c r="B611" s="401" t="s">
        <v>3</v>
      </c>
      <c r="C611" s="402"/>
      <c r="D611" s="403"/>
      <c r="E611" s="401" t="s">
        <v>4</v>
      </c>
      <c r="F611" s="402"/>
      <c r="G611" s="403"/>
      <c r="H611" s="391" t="s">
        <v>44</v>
      </c>
      <c r="I611" s="391" t="s">
        <v>45</v>
      </c>
    </row>
    <row r="612" spans="1:9" s="161" customFormat="1" ht="40.5" customHeight="1" x14ac:dyDescent="0.4">
      <c r="A612" s="400"/>
      <c r="B612" s="301" t="s">
        <v>2</v>
      </c>
      <c r="C612" s="301" t="s">
        <v>15</v>
      </c>
      <c r="D612" s="302" t="s">
        <v>82</v>
      </c>
      <c r="E612" s="304" t="s">
        <v>16</v>
      </c>
      <c r="F612" s="58" t="s">
        <v>17</v>
      </c>
      <c r="G612" s="302" t="s">
        <v>18</v>
      </c>
      <c r="H612" s="400"/>
      <c r="I612" s="400"/>
    </row>
    <row r="613" spans="1:9" s="59" customFormat="1" ht="22.5" x14ac:dyDescent="0.4">
      <c r="A613" s="392"/>
      <c r="B613" s="60" t="s">
        <v>5</v>
      </c>
      <c r="C613" s="60" t="s">
        <v>19</v>
      </c>
      <c r="D613" s="60" t="s">
        <v>8</v>
      </c>
      <c r="E613" s="61" t="s">
        <v>20</v>
      </c>
      <c r="F613" s="60" t="s">
        <v>21</v>
      </c>
      <c r="G613" s="60" t="s">
        <v>8</v>
      </c>
      <c r="H613" s="60" t="s">
        <v>43</v>
      </c>
      <c r="I613" s="60" t="s">
        <v>8</v>
      </c>
    </row>
    <row r="614" spans="1:9" s="62" customFormat="1" ht="18" customHeight="1" x14ac:dyDescent="0.4">
      <c r="A614" s="63">
        <v>1</v>
      </c>
      <c r="B614" s="121">
        <f>VLOOKUP(B610,別紙1!$A$5:$AS$267,6,FALSE)</f>
        <v>1</v>
      </c>
      <c r="C614" s="131">
        <f>内訳書!$C$7</f>
        <v>0</v>
      </c>
      <c r="D614" s="131">
        <f>IF(E614=0,ROUNDDOWN(B614*C614/2,2),ROUNDDOWN(B614*C614,2))</f>
        <v>0</v>
      </c>
      <c r="E614" s="124">
        <f>VLOOKUP(B610,別紙1!$A$5:$AS$267,7,FALSE)</f>
        <v>2</v>
      </c>
      <c r="F614" s="132">
        <f>内訳書!$D$7</f>
        <v>0</v>
      </c>
      <c r="G614" s="131">
        <f>ROUNDDOWN(E614*F614,2)</f>
        <v>0</v>
      </c>
      <c r="H614" s="116"/>
      <c r="I614" s="137">
        <f>ROUNDDOWN(D614+G614+H614,0)</f>
        <v>0</v>
      </c>
    </row>
    <row r="615" spans="1:9" s="62" customFormat="1" ht="18" customHeight="1" x14ac:dyDescent="0.4">
      <c r="A615" s="63">
        <v>2</v>
      </c>
      <c r="B615" s="121">
        <f>B614</f>
        <v>1</v>
      </c>
      <c r="C615" s="131">
        <f>C614</f>
        <v>0</v>
      </c>
      <c r="D615" s="131">
        <f t="shared" ref="D615:D625" si="128">IF(E615=0,ROUNDDOWN(B615*C615/2,2),ROUNDDOWN(B615*C615,2))</f>
        <v>0</v>
      </c>
      <c r="E615" s="124">
        <f>VLOOKUP(B610,別紙1!$A$5:$AS$267,10,FALSE)</f>
        <v>2</v>
      </c>
      <c r="F615" s="132">
        <f>内訳書!$D$7</f>
        <v>0</v>
      </c>
      <c r="G615" s="131">
        <f t="shared" ref="G615:G625" si="129">ROUNDDOWN(E615*F615,2)</f>
        <v>0</v>
      </c>
      <c r="H615" s="116"/>
      <c r="I615" s="137">
        <f t="shared" ref="I615:I625" si="130">ROUNDDOWN(D615+G615+H615,0)</f>
        <v>0</v>
      </c>
    </row>
    <row r="616" spans="1:9" s="62" customFormat="1" ht="18" customHeight="1" x14ac:dyDescent="0.4">
      <c r="A616" s="63">
        <v>3</v>
      </c>
      <c r="B616" s="121">
        <f>B614</f>
        <v>1</v>
      </c>
      <c r="C616" s="131">
        <f t="shared" ref="C616:C624" si="131">C615</f>
        <v>0</v>
      </c>
      <c r="D616" s="131">
        <f t="shared" si="128"/>
        <v>0</v>
      </c>
      <c r="E616" s="124">
        <f>VLOOKUP(B610,別紙1!$A$5:$AS$267,13,FALSE)</f>
        <v>2</v>
      </c>
      <c r="F616" s="132">
        <f>内訳書!$D$7</f>
        <v>0</v>
      </c>
      <c r="G616" s="131">
        <f t="shared" si="129"/>
        <v>0</v>
      </c>
      <c r="H616" s="116"/>
      <c r="I616" s="137">
        <f t="shared" si="130"/>
        <v>0</v>
      </c>
    </row>
    <row r="617" spans="1:9" s="62" customFormat="1" ht="18" customHeight="1" x14ac:dyDescent="0.4">
      <c r="A617" s="63">
        <v>4</v>
      </c>
      <c r="B617" s="121">
        <f>B614</f>
        <v>1</v>
      </c>
      <c r="C617" s="131">
        <f t="shared" si="131"/>
        <v>0</v>
      </c>
      <c r="D617" s="131">
        <f t="shared" si="128"/>
        <v>0</v>
      </c>
      <c r="E617" s="124">
        <f>VLOOKUP(B610,別紙1!$A$5:$AS$267,16,FALSE)</f>
        <v>3</v>
      </c>
      <c r="F617" s="132">
        <f>内訳書!$D$7</f>
        <v>0</v>
      </c>
      <c r="G617" s="131">
        <f t="shared" si="129"/>
        <v>0</v>
      </c>
      <c r="H617" s="116"/>
      <c r="I617" s="137">
        <f t="shared" si="130"/>
        <v>0</v>
      </c>
    </row>
    <row r="618" spans="1:9" s="62" customFormat="1" ht="18" customHeight="1" x14ac:dyDescent="0.4">
      <c r="A618" s="63">
        <v>5</v>
      </c>
      <c r="B618" s="121">
        <f>B614</f>
        <v>1</v>
      </c>
      <c r="C618" s="131">
        <f t="shared" si="131"/>
        <v>0</v>
      </c>
      <c r="D618" s="131">
        <f t="shared" si="128"/>
        <v>0</v>
      </c>
      <c r="E618" s="124">
        <f>VLOOKUP(B610,別紙1!$A$5:$AS$267,19,FALSE)</f>
        <v>2</v>
      </c>
      <c r="F618" s="132">
        <f>内訳書!$D$7</f>
        <v>0</v>
      </c>
      <c r="G618" s="131">
        <f t="shared" si="129"/>
        <v>0</v>
      </c>
      <c r="H618" s="116"/>
      <c r="I618" s="137">
        <f t="shared" si="130"/>
        <v>0</v>
      </c>
    </row>
    <row r="619" spans="1:9" s="62" customFormat="1" ht="18" customHeight="1" x14ac:dyDescent="0.4">
      <c r="A619" s="63">
        <v>6</v>
      </c>
      <c r="B619" s="121">
        <f>B614</f>
        <v>1</v>
      </c>
      <c r="C619" s="131">
        <f t="shared" si="131"/>
        <v>0</v>
      </c>
      <c r="D619" s="131">
        <f t="shared" si="128"/>
        <v>0</v>
      </c>
      <c r="E619" s="124">
        <f>VLOOKUP(B610,別紙1!$A$5:$AS$267,22,FALSE)</f>
        <v>3</v>
      </c>
      <c r="F619" s="132">
        <f>内訳書!$D$7</f>
        <v>0</v>
      </c>
      <c r="G619" s="131">
        <f t="shared" si="129"/>
        <v>0</v>
      </c>
      <c r="H619" s="116"/>
      <c r="I619" s="137">
        <f t="shared" si="130"/>
        <v>0</v>
      </c>
    </row>
    <row r="620" spans="1:9" s="62" customFormat="1" ht="18" customHeight="1" x14ac:dyDescent="0.4">
      <c r="A620" s="63">
        <v>7</v>
      </c>
      <c r="B620" s="121">
        <f>B614</f>
        <v>1</v>
      </c>
      <c r="C620" s="131">
        <f t="shared" si="131"/>
        <v>0</v>
      </c>
      <c r="D620" s="131">
        <f t="shared" si="128"/>
        <v>0</v>
      </c>
      <c r="E620" s="124">
        <f>VLOOKUP(B610,別紙1!$A$5:$AS$267,26,FALSE)</f>
        <v>4</v>
      </c>
      <c r="F620" s="133">
        <f>内訳書!$E$7</f>
        <v>0</v>
      </c>
      <c r="G620" s="131">
        <f t="shared" si="129"/>
        <v>0</v>
      </c>
      <c r="H620" s="116"/>
      <c r="I620" s="137">
        <f t="shared" si="130"/>
        <v>0</v>
      </c>
    </row>
    <row r="621" spans="1:9" s="62" customFormat="1" ht="18" customHeight="1" x14ac:dyDescent="0.4">
      <c r="A621" s="63">
        <v>8</v>
      </c>
      <c r="B621" s="121">
        <f>B614</f>
        <v>1</v>
      </c>
      <c r="C621" s="131">
        <f t="shared" si="131"/>
        <v>0</v>
      </c>
      <c r="D621" s="131">
        <f t="shared" si="128"/>
        <v>0</v>
      </c>
      <c r="E621" s="124">
        <f>VLOOKUP(B610,別紙1!$A$5:$AS$267,29,FALSE)</f>
        <v>3</v>
      </c>
      <c r="F621" s="133">
        <f>内訳書!$E$7</f>
        <v>0</v>
      </c>
      <c r="G621" s="131">
        <f t="shared" si="129"/>
        <v>0</v>
      </c>
      <c r="H621" s="116"/>
      <c r="I621" s="137">
        <f t="shared" si="130"/>
        <v>0</v>
      </c>
    </row>
    <row r="622" spans="1:9" s="62" customFormat="1" ht="18" customHeight="1" x14ac:dyDescent="0.4">
      <c r="A622" s="63">
        <v>9</v>
      </c>
      <c r="B622" s="121">
        <f>B614</f>
        <v>1</v>
      </c>
      <c r="C622" s="131">
        <f t="shared" si="131"/>
        <v>0</v>
      </c>
      <c r="D622" s="131">
        <f t="shared" si="128"/>
        <v>0</v>
      </c>
      <c r="E622" s="124">
        <f>VLOOKUP(B610,別紙1!$A$5:$AS$267,32,FALSE)</f>
        <v>15</v>
      </c>
      <c r="F622" s="133">
        <f>内訳書!$E$7</f>
        <v>0</v>
      </c>
      <c r="G622" s="131">
        <f t="shared" si="129"/>
        <v>0</v>
      </c>
      <c r="H622" s="116"/>
      <c r="I622" s="137">
        <f t="shared" si="130"/>
        <v>0</v>
      </c>
    </row>
    <row r="623" spans="1:9" s="62" customFormat="1" ht="18" customHeight="1" x14ac:dyDescent="0.4">
      <c r="A623" s="63">
        <v>10</v>
      </c>
      <c r="B623" s="121">
        <f>B614</f>
        <v>1</v>
      </c>
      <c r="C623" s="131">
        <f t="shared" si="131"/>
        <v>0</v>
      </c>
      <c r="D623" s="131">
        <f t="shared" si="128"/>
        <v>0</v>
      </c>
      <c r="E623" s="124">
        <f>VLOOKUP(B610,別紙1!$A$5:$AS$267,34,FALSE)</f>
        <v>4</v>
      </c>
      <c r="F623" s="132">
        <f>内訳書!$D$7</f>
        <v>0</v>
      </c>
      <c r="G623" s="131">
        <f t="shared" si="129"/>
        <v>0</v>
      </c>
      <c r="H623" s="116"/>
      <c r="I623" s="137">
        <f t="shared" si="130"/>
        <v>0</v>
      </c>
    </row>
    <row r="624" spans="1:9" s="62" customFormat="1" ht="18" customHeight="1" x14ac:dyDescent="0.4">
      <c r="A624" s="63">
        <v>11</v>
      </c>
      <c r="B624" s="121">
        <f>B614</f>
        <v>1</v>
      </c>
      <c r="C624" s="131">
        <f t="shared" si="131"/>
        <v>0</v>
      </c>
      <c r="D624" s="131">
        <f t="shared" si="128"/>
        <v>0</v>
      </c>
      <c r="E624" s="124">
        <f>VLOOKUP(B610,別紙1!$A$5:$AS$267,37,FALSE)</f>
        <v>4</v>
      </c>
      <c r="F624" s="132">
        <f>内訳書!$D$7</f>
        <v>0</v>
      </c>
      <c r="G624" s="131">
        <f t="shared" si="129"/>
        <v>0</v>
      </c>
      <c r="H624" s="116"/>
      <c r="I624" s="137">
        <f t="shared" si="130"/>
        <v>0</v>
      </c>
    </row>
    <row r="625" spans="1:9" s="62" customFormat="1" ht="18" customHeight="1" thickBot="1" x14ac:dyDescent="0.45">
      <c r="A625" s="63">
        <v>12</v>
      </c>
      <c r="B625" s="121">
        <f>B614</f>
        <v>1</v>
      </c>
      <c r="C625" s="131">
        <f>C624</f>
        <v>0</v>
      </c>
      <c r="D625" s="131">
        <f t="shared" si="128"/>
        <v>0</v>
      </c>
      <c r="E625" s="124">
        <f>VLOOKUP(B610,別紙1!$A$5:$AS$267,40,FALSE)</f>
        <v>2</v>
      </c>
      <c r="F625" s="132">
        <f>内訳書!$D$7</f>
        <v>0</v>
      </c>
      <c r="G625" s="131">
        <f t="shared" si="129"/>
        <v>0</v>
      </c>
      <c r="H625" s="116"/>
      <c r="I625" s="137">
        <f t="shared" si="130"/>
        <v>0</v>
      </c>
    </row>
    <row r="626" spans="1:9" s="62" customFormat="1" ht="18" customHeight="1" thickBot="1" x14ac:dyDescent="0.45">
      <c r="A626" s="66" t="s">
        <v>9</v>
      </c>
      <c r="B626" s="120"/>
      <c r="C626" s="120"/>
      <c r="D626" s="120"/>
      <c r="E626" s="124">
        <f>SUM(E614:E625)</f>
        <v>46</v>
      </c>
      <c r="F626" s="129"/>
      <c r="G626" s="120"/>
      <c r="H626" s="136">
        <f>SUM(H614:H625)</f>
        <v>0</v>
      </c>
      <c r="I626" s="138">
        <f>IF(SUM(I614:I625)="","",SUM(I614:I625))</f>
        <v>0</v>
      </c>
    </row>
    <row r="627" spans="1:9" ht="78" customHeight="1" x14ac:dyDescent="0.4">
      <c r="A627" s="397" t="s">
        <v>347</v>
      </c>
      <c r="B627" s="398"/>
      <c r="C627" s="398"/>
      <c r="D627" s="398"/>
      <c r="E627" s="398"/>
      <c r="F627" s="398"/>
      <c r="G627" s="398"/>
      <c r="H627" s="398"/>
      <c r="I627" s="399"/>
    </row>
    <row r="628" spans="1:9" ht="78" customHeight="1" x14ac:dyDescent="0.4">
      <c r="A628" s="394" t="s">
        <v>22</v>
      </c>
      <c r="B628" s="395"/>
      <c r="C628" s="395"/>
      <c r="D628" s="395"/>
      <c r="E628" s="395"/>
      <c r="F628" s="395"/>
      <c r="G628" s="395"/>
      <c r="H628" s="395"/>
      <c r="I628" s="396"/>
    </row>
    <row r="629" spans="1:9" ht="13.5" customHeight="1" x14ac:dyDescent="0.4">
      <c r="A629" s="161" t="s">
        <v>12</v>
      </c>
      <c r="B629" s="52">
        <f>B610+1</f>
        <v>34</v>
      </c>
      <c r="C629" s="161" t="s">
        <v>13</v>
      </c>
      <c r="D629" s="53" t="str">
        <f>VLOOKUP(B629,別紙1!$A$5:$AS$267,3,FALSE)</f>
        <v>元総社第三地下ポンプ場</v>
      </c>
      <c r="F629" s="161"/>
      <c r="G629" s="161"/>
      <c r="H629" s="161"/>
      <c r="I629" s="54" t="str">
        <f>VLOOKUP(B629,別紙1!$A$5:$AS$267,5,FALSE)</f>
        <v>東京低圧電力</v>
      </c>
    </row>
    <row r="630" spans="1:9" s="161" customFormat="1" ht="20.25" customHeight="1" x14ac:dyDescent="0.4">
      <c r="A630" s="391" t="s">
        <v>14</v>
      </c>
      <c r="B630" s="401" t="s">
        <v>3</v>
      </c>
      <c r="C630" s="402"/>
      <c r="D630" s="403"/>
      <c r="E630" s="401" t="s">
        <v>4</v>
      </c>
      <c r="F630" s="402"/>
      <c r="G630" s="403"/>
      <c r="H630" s="391" t="s">
        <v>44</v>
      </c>
      <c r="I630" s="391" t="s">
        <v>45</v>
      </c>
    </row>
    <row r="631" spans="1:9" s="161" customFormat="1" ht="40.5" x14ac:dyDescent="0.4">
      <c r="A631" s="400"/>
      <c r="B631" s="301" t="s">
        <v>2</v>
      </c>
      <c r="C631" s="301" t="s">
        <v>15</v>
      </c>
      <c r="D631" s="302" t="s">
        <v>82</v>
      </c>
      <c r="E631" s="304" t="s">
        <v>16</v>
      </c>
      <c r="F631" s="58" t="s">
        <v>17</v>
      </c>
      <c r="G631" s="302" t="s">
        <v>18</v>
      </c>
      <c r="H631" s="400"/>
      <c r="I631" s="400"/>
    </row>
    <row r="632" spans="1:9" s="59" customFormat="1" ht="22.5" x14ac:dyDescent="0.4">
      <c r="A632" s="392"/>
      <c r="B632" s="60" t="s">
        <v>5</v>
      </c>
      <c r="C632" s="60" t="s">
        <v>19</v>
      </c>
      <c r="D632" s="60" t="s">
        <v>8</v>
      </c>
      <c r="E632" s="61" t="s">
        <v>20</v>
      </c>
      <c r="F632" s="60" t="s">
        <v>21</v>
      </c>
      <c r="G632" s="60" t="s">
        <v>8</v>
      </c>
      <c r="H632" s="60" t="s">
        <v>43</v>
      </c>
      <c r="I632" s="60" t="s">
        <v>8</v>
      </c>
    </row>
    <row r="633" spans="1:9" s="62" customFormat="1" ht="18" customHeight="1" x14ac:dyDescent="0.4">
      <c r="A633" s="63">
        <v>1</v>
      </c>
      <c r="B633" s="121">
        <f>VLOOKUP(B629,別紙1!$A$5:$AS$267,6,FALSE)</f>
        <v>6</v>
      </c>
      <c r="C633" s="131">
        <f>内訳書!$C$7</f>
        <v>0</v>
      </c>
      <c r="D633" s="131">
        <f>IF(E633=0,ROUNDDOWN(B633*C633/2,2),ROUNDDOWN(B633*C633,2))</f>
        <v>0</v>
      </c>
      <c r="E633" s="124">
        <f>VLOOKUP(B629,別紙1!$A$5:$AS$267,7,FALSE)</f>
        <v>101</v>
      </c>
      <c r="F633" s="132">
        <f>内訳書!$D$7</f>
        <v>0</v>
      </c>
      <c r="G633" s="131">
        <f>ROUNDDOWN(E633*F633,2)</f>
        <v>0</v>
      </c>
      <c r="H633" s="116"/>
      <c r="I633" s="137">
        <f>ROUNDDOWN(D633+G633+H633,0)</f>
        <v>0</v>
      </c>
    </row>
    <row r="634" spans="1:9" s="62" customFormat="1" ht="18" customHeight="1" x14ac:dyDescent="0.4">
      <c r="A634" s="63">
        <v>2</v>
      </c>
      <c r="B634" s="121">
        <f>B633</f>
        <v>6</v>
      </c>
      <c r="C634" s="131">
        <f>C633</f>
        <v>0</v>
      </c>
      <c r="D634" s="131">
        <f t="shared" ref="D634:D644" si="132">IF(E634=0,ROUNDDOWN(B634*C634/2,2),ROUNDDOWN(B634*C634,2))</f>
        <v>0</v>
      </c>
      <c r="E634" s="124">
        <f>VLOOKUP(B629,別紙1!$A$5:$AS$267,10,FALSE)</f>
        <v>98</v>
      </c>
      <c r="F634" s="132">
        <f>内訳書!$D$7</f>
        <v>0</v>
      </c>
      <c r="G634" s="131">
        <f t="shared" ref="G634:G644" si="133">ROUNDDOWN(E634*F634,2)</f>
        <v>0</v>
      </c>
      <c r="H634" s="116"/>
      <c r="I634" s="137">
        <f t="shared" ref="I634:I644" si="134">ROUNDDOWN(D634+G634+H634,0)</f>
        <v>0</v>
      </c>
    </row>
    <row r="635" spans="1:9" s="62" customFormat="1" ht="18" customHeight="1" x14ac:dyDescent="0.4">
      <c r="A635" s="63">
        <v>3</v>
      </c>
      <c r="B635" s="121">
        <f>B633</f>
        <v>6</v>
      </c>
      <c r="C635" s="131">
        <f t="shared" ref="C635:C643" si="135">C634</f>
        <v>0</v>
      </c>
      <c r="D635" s="131">
        <f t="shared" si="132"/>
        <v>0</v>
      </c>
      <c r="E635" s="124">
        <f>VLOOKUP(B629,別紙1!$A$5:$AS$267,13,FALSE)</f>
        <v>93</v>
      </c>
      <c r="F635" s="132">
        <f>内訳書!$D$7</f>
        <v>0</v>
      </c>
      <c r="G635" s="131">
        <f t="shared" si="133"/>
        <v>0</v>
      </c>
      <c r="H635" s="116"/>
      <c r="I635" s="137">
        <f t="shared" si="134"/>
        <v>0</v>
      </c>
    </row>
    <row r="636" spans="1:9" s="62" customFormat="1" ht="18" customHeight="1" x14ac:dyDescent="0.4">
      <c r="A636" s="63">
        <v>4</v>
      </c>
      <c r="B636" s="121">
        <f>B633</f>
        <v>6</v>
      </c>
      <c r="C636" s="131">
        <f t="shared" si="135"/>
        <v>0</v>
      </c>
      <c r="D636" s="131">
        <f t="shared" si="132"/>
        <v>0</v>
      </c>
      <c r="E636" s="124">
        <f>VLOOKUP(B629,別紙1!$A$5:$AS$267,16,FALSE)</f>
        <v>79</v>
      </c>
      <c r="F636" s="132">
        <f>内訳書!$D$7</f>
        <v>0</v>
      </c>
      <c r="G636" s="131">
        <f t="shared" si="133"/>
        <v>0</v>
      </c>
      <c r="H636" s="116"/>
      <c r="I636" s="137">
        <f t="shared" si="134"/>
        <v>0</v>
      </c>
    </row>
    <row r="637" spans="1:9" s="62" customFormat="1" ht="18" customHeight="1" x14ac:dyDescent="0.4">
      <c r="A637" s="63">
        <v>5</v>
      </c>
      <c r="B637" s="121">
        <f>B633</f>
        <v>6</v>
      </c>
      <c r="C637" s="131">
        <f t="shared" si="135"/>
        <v>0</v>
      </c>
      <c r="D637" s="131">
        <f t="shared" si="132"/>
        <v>0</v>
      </c>
      <c r="E637" s="124">
        <f>VLOOKUP(B629,別紙1!$A$5:$AS$267,19,FALSE)</f>
        <v>62</v>
      </c>
      <c r="F637" s="132">
        <f>内訳書!$D$7</f>
        <v>0</v>
      </c>
      <c r="G637" s="131">
        <f t="shared" si="133"/>
        <v>0</v>
      </c>
      <c r="H637" s="116"/>
      <c r="I637" s="137">
        <f t="shared" si="134"/>
        <v>0</v>
      </c>
    </row>
    <row r="638" spans="1:9" s="62" customFormat="1" ht="18" customHeight="1" x14ac:dyDescent="0.4">
      <c r="A638" s="63">
        <v>6</v>
      </c>
      <c r="B638" s="121">
        <f>B633</f>
        <v>6</v>
      </c>
      <c r="C638" s="131">
        <f t="shared" si="135"/>
        <v>0</v>
      </c>
      <c r="D638" s="131">
        <f t="shared" si="132"/>
        <v>0</v>
      </c>
      <c r="E638" s="124">
        <f>VLOOKUP(B629,別紙1!$A$5:$AS$267,22,FALSE)</f>
        <v>53</v>
      </c>
      <c r="F638" s="132">
        <f>内訳書!$D$7</f>
        <v>0</v>
      </c>
      <c r="G638" s="131">
        <f t="shared" si="133"/>
        <v>0</v>
      </c>
      <c r="H638" s="116"/>
      <c r="I638" s="137">
        <f t="shared" si="134"/>
        <v>0</v>
      </c>
    </row>
    <row r="639" spans="1:9" s="62" customFormat="1" ht="18" customHeight="1" x14ac:dyDescent="0.4">
      <c r="A639" s="63">
        <v>7</v>
      </c>
      <c r="B639" s="121">
        <f>B633</f>
        <v>6</v>
      </c>
      <c r="C639" s="131">
        <f t="shared" si="135"/>
        <v>0</v>
      </c>
      <c r="D639" s="131">
        <f t="shared" si="132"/>
        <v>0</v>
      </c>
      <c r="E639" s="124">
        <f>VLOOKUP(B629,別紙1!$A$5:$AS$267,26,FALSE)</f>
        <v>53</v>
      </c>
      <c r="F639" s="133">
        <f>内訳書!$E$7</f>
        <v>0</v>
      </c>
      <c r="G639" s="131">
        <f t="shared" si="133"/>
        <v>0</v>
      </c>
      <c r="H639" s="116"/>
      <c r="I639" s="137">
        <f t="shared" si="134"/>
        <v>0</v>
      </c>
    </row>
    <row r="640" spans="1:9" s="62" customFormat="1" ht="18" customHeight="1" x14ac:dyDescent="0.4">
      <c r="A640" s="63">
        <v>8</v>
      </c>
      <c r="B640" s="121">
        <f>B633</f>
        <v>6</v>
      </c>
      <c r="C640" s="131">
        <f t="shared" si="135"/>
        <v>0</v>
      </c>
      <c r="D640" s="131">
        <f t="shared" si="132"/>
        <v>0</v>
      </c>
      <c r="E640" s="124">
        <f>VLOOKUP(B629,別紙1!$A$5:$AS$267,29,FALSE)</f>
        <v>55</v>
      </c>
      <c r="F640" s="133">
        <f>内訳書!$E$7</f>
        <v>0</v>
      </c>
      <c r="G640" s="131">
        <f t="shared" si="133"/>
        <v>0</v>
      </c>
      <c r="H640" s="116"/>
      <c r="I640" s="137">
        <f t="shared" si="134"/>
        <v>0</v>
      </c>
    </row>
    <row r="641" spans="1:9" s="62" customFormat="1" ht="18" customHeight="1" x14ac:dyDescent="0.4">
      <c r="A641" s="63">
        <v>9</v>
      </c>
      <c r="B641" s="121">
        <f>B633</f>
        <v>6</v>
      </c>
      <c r="C641" s="131">
        <f t="shared" si="135"/>
        <v>0</v>
      </c>
      <c r="D641" s="131">
        <f t="shared" si="132"/>
        <v>0</v>
      </c>
      <c r="E641" s="124">
        <f>VLOOKUP(B629,別紙1!$A$5:$AS$267,32,FALSE)</f>
        <v>55</v>
      </c>
      <c r="F641" s="133">
        <f>内訳書!$E$7</f>
        <v>0</v>
      </c>
      <c r="G641" s="131">
        <f t="shared" si="133"/>
        <v>0</v>
      </c>
      <c r="H641" s="116"/>
      <c r="I641" s="137">
        <f t="shared" si="134"/>
        <v>0</v>
      </c>
    </row>
    <row r="642" spans="1:9" s="62" customFormat="1" ht="18" customHeight="1" x14ac:dyDescent="0.4">
      <c r="A642" s="63">
        <v>10</v>
      </c>
      <c r="B642" s="121">
        <f>B633</f>
        <v>6</v>
      </c>
      <c r="C642" s="131">
        <f t="shared" si="135"/>
        <v>0</v>
      </c>
      <c r="D642" s="131">
        <f t="shared" si="132"/>
        <v>0</v>
      </c>
      <c r="E642" s="124">
        <f>VLOOKUP(B629,別紙1!$A$5:$AS$267,34,FALSE)</f>
        <v>52</v>
      </c>
      <c r="F642" s="132">
        <f>内訳書!$D$7</f>
        <v>0</v>
      </c>
      <c r="G642" s="131">
        <f t="shared" si="133"/>
        <v>0</v>
      </c>
      <c r="H642" s="116"/>
      <c r="I642" s="137">
        <f t="shared" si="134"/>
        <v>0</v>
      </c>
    </row>
    <row r="643" spans="1:9" s="62" customFormat="1" ht="18" customHeight="1" x14ac:dyDescent="0.4">
      <c r="A643" s="63">
        <v>11</v>
      </c>
      <c r="B643" s="121">
        <f>B633</f>
        <v>6</v>
      </c>
      <c r="C643" s="131">
        <f t="shared" si="135"/>
        <v>0</v>
      </c>
      <c r="D643" s="131">
        <f t="shared" si="132"/>
        <v>0</v>
      </c>
      <c r="E643" s="124">
        <f>VLOOKUP(B629,別紙1!$A$5:$AS$267,37,FALSE)</f>
        <v>82</v>
      </c>
      <c r="F643" s="132">
        <f>内訳書!$D$7</f>
        <v>0</v>
      </c>
      <c r="G643" s="131">
        <f t="shared" si="133"/>
        <v>0</v>
      </c>
      <c r="H643" s="116"/>
      <c r="I643" s="137">
        <f t="shared" si="134"/>
        <v>0</v>
      </c>
    </row>
    <row r="644" spans="1:9" s="62" customFormat="1" ht="18" customHeight="1" thickBot="1" x14ac:dyDescent="0.45">
      <c r="A644" s="63">
        <v>12</v>
      </c>
      <c r="B644" s="121">
        <f>B633</f>
        <v>6</v>
      </c>
      <c r="C644" s="131">
        <f>C643</f>
        <v>0</v>
      </c>
      <c r="D644" s="131">
        <f t="shared" si="132"/>
        <v>0</v>
      </c>
      <c r="E644" s="124">
        <f>VLOOKUP(B629,別紙1!$A$5:$AS$267,40,FALSE)</f>
        <v>97</v>
      </c>
      <c r="F644" s="132">
        <f>内訳書!$D$7</f>
        <v>0</v>
      </c>
      <c r="G644" s="131">
        <f t="shared" si="133"/>
        <v>0</v>
      </c>
      <c r="H644" s="116"/>
      <c r="I644" s="137">
        <f t="shared" si="134"/>
        <v>0</v>
      </c>
    </row>
    <row r="645" spans="1:9" s="62" customFormat="1" ht="18" customHeight="1" thickBot="1" x14ac:dyDescent="0.45">
      <c r="A645" s="66" t="s">
        <v>9</v>
      </c>
      <c r="B645" s="120"/>
      <c r="C645" s="120"/>
      <c r="D645" s="120"/>
      <c r="E645" s="124">
        <f>SUM(E633:E644)</f>
        <v>880</v>
      </c>
      <c r="F645" s="129"/>
      <c r="G645" s="120"/>
      <c r="H645" s="136">
        <f>SUM(H633:H644)</f>
        <v>0</v>
      </c>
      <c r="I645" s="138">
        <f>IF(SUM(I633:I644)="","",SUM(I633:I644))</f>
        <v>0</v>
      </c>
    </row>
    <row r="646" spans="1:9" ht="78" customHeight="1" x14ac:dyDescent="0.4">
      <c r="A646" s="397" t="s">
        <v>347</v>
      </c>
      <c r="B646" s="398"/>
      <c r="C646" s="398"/>
      <c r="D646" s="398"/>
      <c r="E646" s="398"/>
      <c r="F646" s="398"/>
      <c r="G646" s="398"/>
      <c r="H646" s="398"/>
      <c r="I646" s="399"/>
    </row>
    <row r="647" spans="1:9" ht="78" customHeight="1" x14ac:dyDescent="0.4">
      <c r="A647" s="394" t="s">
        <v>22</v>
      </c>
      <c r="B647" s="395"/>
      <c r="C647" s="395"/>
      <c r="D647" s="395"/>
      <c r="E647" s="395"/>
      <c r="F647" s="395"/>
      <c r="G647" s="395"/>
      <c r="H647" s="395"/>
      <c r="I647" s="396"/>
    </row>
    <row r="648" spans="1:9" x14ac:dyDescent="0.4">
      <c r="A648" s="161" t="s">
        <v>12</v>
      </c>
      <c r="B648" s="52">
        <f>B629+1</f>
        <v>35</v>
      </c>
      <c r="C648" s="161" t="s">
        <v>13</v>
      </c>
      <c r="D648" s="53" t="str">
        <f>VLOOKUP(B648,別紙1!$A$5:$AS$267,3,FALSE)</f>
        <v>元総社第四地下ポンプ場</v>
      </c>
      <c r="F648" s="161"/>
      <c r="G648" s="161"/>
      <c r="H648" s="161"/>
      <c r="I648" s="54" t="str">
        <f>VLOOKUP(B648,別紙1!$A$5:$AS$267,5,FALSE)</f>
        <v>東京低圧電力</v>
      </c>
    </row>
    <row r="649" spans="1:9" s="161" customFormat="1" ht="20.25" customHeight="1" x14ac:dyDescent="0.4">
      <c r="A649" s="391" t="s">
        <v>14</v>
      </c>
      <c r="B649" s="401" t="s">
        <v>3</v>
      </c>
      <c r="C649" s="402"/>
      <c r="D649" s="403"/>
      <c r="E649" s="401" t="s">
        <v>4</v>
      </c>
      <c r="F649" s="402"/>
      <c r="G649" s="403"/>
      <c r="H649" s="391" t="s">
        <v>44</v>
      </c>
      <c r="I649" s="391" t="s">
        <v>45</v>
      </c>
    </row>
    <row r="650" spans="1:9" s="161" customFormat="1" ht="40.5" x14ac:dyDescent="0.4">
      <c r="A650" s="400"/>
      <c r="B650" s="301" t="s">
        <v>2</v>
      </c>
      <c r="C650" s="301" t="s">
        <v>15</v>
      </c>
      <c r="D650" s="302" t="s">
        <v>82</v>
      </c>
      <c r="E650" s="304" t="s">
        <v>16</v>
      </c>
      <c r="F650" s="58" t="s">
        <v>17</v>
      </c>
      <c r="G650" s="302" t="s">
        <v>18</v>
      </c>
      <c r="H650" s="400"/>
      <c r="I650" s="400"/>
    </row>
    <row r="651" spans="1:9" s="59" customFormat="1" ht="22.5" x14ac:dyDescent="0.4">
      <c r="A651" s="392"/>
      <c r="B651" s="60" t="s">
        <v>5</v>
      </c>
      <c r="C651" s="60" t="s">
        <v>19</v>
      </c>
      <c r="D651" s="60" t="s">
        <v>8</v>
      </c>
      <c r="E651" s="61" t="s">
        <v>20</v>
      </c>
      <c r="F651" s="60" t="s">
        <v>21</v>
      </c>
      <c r="G651" s="60" t="s">
        <v>8</v>
      </c>
      <c r="H651" s="60" t="s">
        <v>43</v>
      </c>
      <c r="I651" s="60" t="s">
        <v>8</v>
      </c>
    </row>
    <row r="652" spans="1:9" s="62" customFormat="1" ht="18" customHeight="1" x14ac:dyDescent="0.4">
      <c r="A652" s="63">
        <v>1</v>
      </c>
      <c r="B652" s="121">
        <f>VLOOKUP(B648,別紙1!$A$5:$AS$267,6,FALSE)</f>
        <v>6</v>
      </c>
      <c r="C652" s="131">
        <f>内訳書!$C$7</f>
        <v>0</v>
      </c>
      <c r="D652" s="131">
        <f>IF(E652=0,ROUNDDOWN(B652*C652/2,2),ROUNDDOWN(B652*C652,2))</f>
        <v>0</v>
      </c>
      <c r="E652" s="124">
        <f>VLOOKUP(B648,別紙1!$A$5:$AS$267,7,FALSE)</f>
        <v>97</v>
      </c>
      <c r="F652" s="132">
        <f>内訳書!$D$7</f>
        <v>0</v>
      </c>
      <c r="G652" s="131">
        <f>ROUNDDOWN(E652*F652,2)</f>
        <v>0</v>
      </c>
      <c r="H652" s="116"/>
      <c r="I652" s="137">
        <f>ROUNDDOWN(D652+G652+H652,0)</f>
        <v>0</v>
      </c>
    </row>
    <row r="653" spans="1:9" s="62" customFormat="1" ht="18" customHeight="1" x14ac:dyDescent="0.4">
      <c r="A653" s="63">
        <v>2</v>
      </c>
      <c r="B653" s="121">
        <f>B652</f>
        <v>6</v>
      </c>
      <c r="C653" s="131">
        <f>C652</f>
        <v>0</v>
      </c>
      <c r="D653" s="131">
        <f t="shared" ref="D653:D663" si="136">IF(E653=0,ROUNDDOWN(B653*C653/2,2),ROUNDDOWN(B653*C653,2))</f>
        <v>0</v>
      </c>
      <c r="E653" s="124">
        <f>VLOOKUP(B648,別紙1!$A$5:$AS$267,10,FALSE)</f>
        <v>96</v>
      </c>
      <c r="F653" s="132">
        <f>内訳書!$D$7</f>
        <v>0</v>
      </c>
      <c r="G653" s="131">
        <f t="shared" ref="G653:G663" si="137">ROUNDDOWN(E653*F653,2)</f>
        <v>0</v>
      </c>
      <c r="H653" s="116"/>
      <c r="I653" s="137">
        <f t="shared" ref="I653:I663" si="138">ROUNDDOWN(D653+G653+H653,0)</f>
        <v>0</v>
      </c>
    </row>
    <row r="654" spans="1:9" s="62" customFormat="1" ht="18" customHeight="1" x14ac:dyDescent="0.4">
      <c r="A654" s="63">
        <v>3</v>
      </c>
      <c r="B654" s="121">
        <f>B652</f>
        <v>6</v>
      </c>
      <c r="C654" s="131">
        <f t="shared" ref="C654:C662" si="139">C653</f>
        <v>0</v>
      </c>
      <c r="D654" s="131">
        <f t="shared" si="136"/>
        <v>0</v>
      </c>
      <c r="E654" s="124">
        <f>VLOOKUP(B648,別紙1!$A$5:$AS$267,13,FALSE)</f>
        <v>85</v>
      </c>
      <c r="F654" s="132">
        <f>内訳書!$D$7</f>
        <v>0</v>
      </c>
      <c r="G654" s="131">
        <f t="shared" si="137"/>
        <v>0</v>
      </c>
      <c r="H654" s="116"/>
      <c r="I654" s="137">
        <f t="shared" si="138"/>
        <v>0</v>
      </c>
    </row>
    <row r="655" spans="1:9" s="62" customFormat="1" ht="18" customHeight="1" x14ac:dyDescent="0.4">
      <c r="A655" s="63">
        <v>4</v>
      </c>
      <c r="B655" s="121">
        <f>B652</f>
        <v>6</v>
      </c>
      <c r="C655" s="131">
        <f t="shared" si="139"/>
        <v>0</v>
      </c>
      <c r="D655" s="131">
        <f t="shared" si="136"/>
        <v>0</v>
      </c>
      <c r="E655" s="124">
        <f>VLOOKUP(B648,別紙1!$A$5:$AS$267,16,FALSE)</f>
        <v>73</v>
      </c>
      <c r="F655" s="132">
        <f>内訳書!$D$7</f>
        <v>0</v>
      </c>
      <c r="G655" s="131">
        <f t="shared" si="137"/>
        <v>0</v>
      </c>
      <c r="H655" s="116"/>
      <c r="I655" s="137">
        <f t="shared" si="138"/>
        <v>0</v>
      </c>
    </row>
    <row r="656" spans="1:9" s="62" customFormat="1" ht="18" customHeight="1" x14ac:dyDescent="0.4">
      <c r="A656" s="63">
        <v>5</v>
      </c>
      <c r="B656" s="121">
        <f>B652</f>
        <v>6</v>
      </c>
      <c r="C656" s="131">
        <f t="shared" si="139"/>
        <v>0</v>
      </c>
      <c r="D656" s="131">
        <f t="shared" si="136"/>
        <v>0</v>
      </c>
      <c r="E656" s="124">
        <f>VLOOKUP(B648,別紙1!$A$5:$AS$267,19,FALSE)</f>
        <v>72</v>
      </c>
      <c r="F656" s="132">
        <f>内訳書!$D$7</f>
        <v>0</v>
      </c>
      <c r="G656" s="131">
        <f t="shared" si="137"/>
        <v>0</v>
      </c>
      <c r="H656" s="116"/>
      <c r="I656" s="137">
        <f t="shared" si="138"/>
        <v>0</v>
      </c>
    </row>
    <row r="657" spans="1:9" s="62" customFormat="1" ht="18" customHeight="1" x14ac:dyDescent="0.4">
      <c r="A657" s="63">
        <v>6</v>
      </c>
      <c r="B657" s="121">
        <f>B652</f>
        <v>6</v>
      </c>
      <c r="C657" s="131">
        <f t="shared" si="139"/>
        <v>0</v>
      </c>
      <c r="D657" s="131">
        <f t="shared" si="136"/>
        <v>0</v>
      </c>
      <c r="E657" s="124">
        <f>VLOOKUP(B648,別紙1!$A$5:$AS$267,22,FALSE)</f>
        <v>74</v>
      </c>
      <c r="F657" s="132">
        <f>内訳書!$D$7</f>
        <v>0</v>
      </c>
      <c r="G657" s="131">
        <f t="shared" si="137"/>
        <v>0</v>
      </c>
      <c r="H657" s="116"/>
      <c r="I657" s="137">
        <f t="shared" si="138"/>
        <v>0</v>
      </c>
    </row>
    <row r="658" spans="1:9" s="62" customFormat="1" ht="18" customHeight="1" x14ac:dyDescent="0.4">
      <c r="A658" s="63">
        <v>7</v>
      </c>
      <c r="B658" s="121">
        <f>B652</f>
        <v>6</v>
      </c>
      <c r="C658" s="131">
        <f t="shared" si="139"/>
        <v>0</v>
      </c>
      <c r="D658" s="131">
        <f t="shared" si="136"/>
        <v>0</v>
      </c>
      <c r="E658" s="124">
        <f>VLOOKUP(B648,別紙1!$A$5:$AS$267,26,FALSE)</f>
        <v>77</v>
      </c>
      <c r="F658" s="133">
        <f>内訳書!$E$7</f>
        <v>0</v>
      </c>
      <c r="G658" s="131">
        <f t="shared" si="137"/>
        <v>0</v>
      </c>
      <c r="H658" s="116"/>
      <c r="I658" s="137">
        <f t="shared" si="138"/>
        <v>0</v>
      </c>
    </row>
    <row r="659" spans="1:9" s="62" customFormat="1" ht="18" customHeight="1" x14ac:dyDescent="0.4">
      <c r="A659" s="63">
        <v>8</v>
      </c>
      <c r="B659" s="121">
        <f>B652</f>
        <v>6</v>
      </c>
      <c r="C659" s="131">
        <f t="shared" si="139"/>
        <v>0</v>
      </c>
      <c r="D659" s="131">
        <f t="shared" si="136"/>
        <v>0</v>
      </c>
      <c r="E659" s="124">
        <f>VLOOKUP(B648,別紙1!$A$5:$AS$267,29,FALSE)</f>
        <v>81</v>
      </c>
      <c r="F659" s="133">
        <f>内訳書!$E$7</f>
        <v>0</v>
      </c>
      <c r="G659" s="131">
        <f t="shared" si="137"/>
        <v>0</v>
      </c>
      <c r="H659" s="116"/>
      <c r="I659" s="137">
        <f t="shared" si="138"/>
        <v>0</v>
      </c>
    </row>
    <row r="660" spans="1:9" s="62" customFormat="1" ht="18" customHeight="1" x14ac:dyDescent="0.4">
      <c r="A660" s="63">
        <v>9</v>
      </c>
      <c r="B660" s="121">
        <f>B652</f>
        <v>6</v>
      </c>
      <c r="C660" s="131">
        <f t="shared" si="139"/>
        <v>0</v>
      </c>
      <c r="D660" s="131">
        <f t="shared" si="136"/>
        <v>0</v>
      </c>
      <c r="E660" s="124">
        <f>VLOOKUP(B648,別紙1!$A$5:$AS$267,32,FALSE)</f>
        <v>81</v>
      </c>
      <c r="F660" s="133">
        <f>内訳書!$E$7</f>
        <v>0</v>
      </c>
      <c r="G660" s="131">
        <f t="shared" si="137"/>
        <v>0</v>
      </c>
      <c r="H660" s="116"/>
      <c r="I660" s="137">
        <f t="shared" si="138"/>
        <v>0</v>
      </c>
    </row>
    <row r="661" spans="1:9" s="62" customFormat="1" ht="18" customHeight="1" x14ac:dyDescent="0.4">
      <c r="A661" s="63">
        <v>10</v>
      </c>
      <c r="B661" s="121">
        <f>B652</f>
        <v>6</v>
      </c>
      <c r="C661" s="131">
        <f t="shared" si="139"/>
        <v>0</v>
      </c>
      <c r="D661" s="131">
        <f t="shared" si="136"/>
        <v>0</v>
      </c>
      <c r="E661" s="124">
        <f>VLOOKUP(B648,別紙1!$A$5:$AS$267,34,FALSE)</f>
        <v>70</v>
      </c>
      <c r="F661" s="132">
        <f>内訳書!$D$7</f>
        <v>0</v>
      </c>
      <c r="G661" s="131">
        <f t="shared" si="137"/>
        <v>0</v>
      </c>
      <c r="H661" s="116"/>
      <c r="I661" s="137">
        <f t="shared" si="138"/>
        <v>0</v>
      </c>
    </row>
    <row r="662" spans="1:9" s="62" customFormat="1" ht="18" customHeight="1" x14ac:dyDescent="0.4">
      <c r="A662" s="63">
        <v>11</v>
      </c>
      <c r="B662" s="121">
        <f>B652</f>
        <v>6</v>
      </c>
      <c r="C662" s="131">
        <f t="shared" si="139"/>
        <v>0</v>
      </c>
      <c r="D662" s="131">
        <f t="shared" si="136"/>
        <v>0</v>
      </c>
      <c r="E662" s="124">
        <f>VLOOKUP(B648,別紙1!$A$5:$AS$267,37,FALSE)</f>
        <v>70</v>
      </c>
      <c r="F662" s="132">
        <f>内訳書!$D$7</f>
        <v>0</v>
      </c>
      <c r="G662" s="131">
        <f t="shared" si="137"/>
        <v>0</v>
      </c>
      <c r="H662" s="116"/>
      <c r="I662" s="137">
        <f t="shared" si="138"/>
        <v>0</v>
      </c>
    </row>
    <row r="663" spans="1:9" s="62" customFormat="1" ht="18" customHeight="1" thickBot="1" x14ac:dyDescent="0.45">
      <c r="A663" s="63">
        <v>12</v>
      </c>
      <c r="B663" s="121">
        <f>B652</f>
        <v>6</v>
      </c>
      <c r="C663" s="131">
        <f>C662</f>
        <v>0</v>
      </c>
      <c r="D663" s="131">
        <f t="shared" si="136"/>
        <v>0</v>
      </c>
      <c r="E663" s="124">
        <f>VLOOKUP(B648,別紙1!$A$5:$AS$267,40,FALSE)</f>
        <v>84</v>
      </c>
      <c r="F663" s="132">
        <f>内訳書!$D$7</f>
        <v>0</v>
      </c>
      <c r="G663" s="131">
        <f t="shared" si="137"/>
        <v>0</v>
      </c>
      <c r="H663" s="116"/>
      <c r="I663" s="137">
        <f t="shared" si="138"/>
        <v>0</v>
      </c>
    </row>
    <row r="664" spans="1:9" s="62" customFormat="1" ht="18" customHeight="1" thickBot="1" x14ac:dyDescent="0.45">
      <c r="A664" s="66" t="s">
        <v>9</v>
      </c>
      <c r="B664" s="120"/>
      <c r="C664" s="120"/>
      <c r="D664" s="120"/>
      <c r="E664" s="124">
        <f>SUM(E652:E663)</f>
        <v>960</v>
      </c>
      <c r="F664" s="129"/>
      <c r="G664" s="120"/>
      <c r="H664" s="136">
        <f>SUM(H652:H663)</f>
        <v>0</v>
      </c>
      <c r="I664" s="138">
        <f>IF(SUM(I652:I663)="","",SUM(I652:I663))</f>
        <v>0</v>
      </c>
    </row>
    <row r="665" spans="1:9" ht="78" customHeight="1" x14ac:dyDescent="0.4">
      <c r="A665" s="397" t="s">
        <v>347</v>
      </c>
      <c r="B665" s="398"/>
      <c r="C665" s="398"/>
      <c r="D665" s="398"/>
      <c r="E665" s="398"/>
      <c r="F665" s="398"/>
      <c r="G665" s="398"/>
      <c r="H665" s="398"/>
      <c r="I665" s="399"/>
    </row>
    <row r="666" spans="1:9" ht="78" customHeight="1" x14ac:dyDescent="0.4">
      <c r="A666" s="394" t="s">
        <v>22</v>
      </c>
      <c r="B666" s="395"/>
      <c r="C666" s="395"/>
      <c r="D666" s="395"/>
      <c r="E666" s="395"/>
      <c r="F666" s="395"/>
      <c r="G666" s="395"/>
      <c r="H666" s="395"/>
      <c r="I666" s="396"/>
    </row>
    <row r="667" spans="1:9" x14ac:dyDescent="0.4">
      <c r="A667" s="161" t="s">
        <v>12</v>
      </c>
      <c r="B667" s="52">
        <f>B648+1</f>
        <v>36</v>
      </c>
      <c r="C667" s="161" t="s">
        <v>13</v>
      </c>
      <c r="D667" s="53" t="str">
        <f>VLOOKUP(B667,別紙1!$A$5:$AS$267,3,FALSE)</f>
        <v>原之郷第五地下ポンプ場</v>
      </c>
      <c r="F667" s="161"/>
      <c r="G667" s="161"/>
      <c r="H667" s="161"/>
      <c r="I667" s="54" t="str">
        <f>VLOOKUP(B667,別紙1!$A$5:$AS$267,5,FALSE)</f>
        <v>東京低圧電力</v>
      </c>
    </row>
    <row r="668" spans="1:9" s="161" customFormat="1" ht="20.25" customHeight="1" x14ac:dyDescent="0.4">
      <c r="A668" s="391" t="s">
        <v>14</v>
      </c>
      <c r="B668" s="401" t="s">
        <v>3</v>
      </c>
      <c r="C668" s="402"/>
      <c r="D668" s="403"/>
      <c r="E668" s="401" t="s">
        <v>4</v>
      </c>
      <c r="F668" s="402"/>
      <c r="G668" s="403"/>
      <c r="H668" s="391" t="s">
        <v>44</v>
      </c>
      <c r="I668" s="391" t="s">
        <v>45</v>
      </c>
    </row>
    <row r="669" spans="1:9" s="161" customFormat="1" ht="40.5" x14ac:dyDescent="0.4">
      <c r="A669" s="400"/>
      <c r="B669" s="301" t="s">
        <v>2</v>
      </c>
      <c r="C669" s="301" t="s">
        <v>15</v>
      </c>
      <c r="D669" s="302" t="s">
        <v>82</v>
      </c>
      <c r="E669" s="304" t="s">
        <v>16</v>
      </c>
      <c r="F669" s="58" t="s">
        <v>17</v>
      </c>
      <c r="G669" s="302" t="s">
        <v>18</v>
      </c>
      <c r="H669" s="400"/>
      <c r="I669" s="400"/>
    </row>
    <row r="670" spans="1:9" s="59" customFormat="1" ht="22.5" x14ac:dyDescent="0.4">
      <c r="A670" s="392"/>
      <c r="B670" s="60" t="s">
        <v>5</v>
      </c>
      <c r="C670" s="60" t="s">
        <v>19</v>
      </c>
      <c r="D670" s="60" t="s">
        <v>8</v>
      </c>
      <c r="E670" s="61" t="s">
        <v>20</v>
      </c>
      <c r="F670" s="60" t="s">
        <v>21</v>
      </c>
      <c r="G670" s="60" t="s">
        <v>8</v>
      </c>
      <c r="H670" s="60" t="s">
        <v>43</v>
      </c>
      <c r="I670" s="60" t="s">
        <v>8</v>
      </c>
    </row>
    <row r="671" spans="1:9" s="62" customFormat="1" ht="18" customHeight="1" x14ac:dyDescent="0.4">
      <c r="A671" s="63">
        <v>1</v>
      </c>
      <c r="B671" s="121">
        <f>VLOOKUP(B667,別紙1!$A$5:$AS$267,6,FALSE)</f>
        <v>9</v>
      </c>
      <c r="C671" s="131">
        <f>内訳書!$C$7</f>
        <v>0</v>
      </c>
      <c r="D671" s="131">
        <f>IF(E671=0,ROUNDDOWN(B671*C671/2,2),ROUNDDOWN(B671*C671,2))</f>
        <v>0</v>
      </c>
      <c r="E671" s="124">
        <f>VLOOKUP(B667,別紙1!$A$5:$AS$267,7,FALSE)</f>
        <v>86</v>
      </c>
      <c r="F671" s="132">
        <f>内訳書!$D$7</f>
        <v>0</v>
      </c>
      <c r="G671" s="131">
        <f>ROUNDDOWN(E671*F671,2)</f>
        <v>0</v>
      </c>
      <c r="H671" s="116"/>
      <c r="I671" s="137">
        <f>ROUNDDOWN(D671+G671+H671,0)</f>
        <v>0</v>
      </c>
    </row>
    <row r="672" spans="1:9" s="62" customFormat="1" ht="18" customHeight="1" x14ac:dyDescent="0.4">
      <c r="A672" s="63">
        <v>2</v>
      </c>
      <c r="B672" s="121">
        <f>B671</f>
        <v>9</v>
      </c>
      <c r="C672" s="131">
        <f>C671</f>
        <v>0</v>
      </c>
      <c r="D672" s="131">
        <f t="shared" ref="D672:D682" si="140">IF(E672=0,ROUNDDOWN(B672*C672/2,2),ROUNDDOWN(B672*C672,2))</f>
        <v>0</v>
      </c>
      <c r="E672" s="124">
        <f>VLOOKUP(B667,別紙1!$A$5:$AS$267,10,FALSE)</f>
        <v>84</v>
      </c>
      <c r="F672" s="132">
        <f>内訳書!$D$7</f>
        <v>0</v>
      </c>
      <c r="G672" s="131">
        <f t="shared" ref="G672:G682" si="141">ROUNDDOWN(E672*F672,2)</f>
        <v>0</v>
      </c>
      <c r="H672" s="116"/>
      <c r="I672" s="137">
        <f t="shared" ref="I672:I682" si="142">ROUNDDOWN(D672+G672+H672,0)</f>
        <v>0</v>
      </c>
    </row>
    <row r="673" spans="1:9" s="62" customFormat="1" ht="18" customHeight="1" x14ac:dyDescent="0.4">
      <c r="A673" s="63">
        <v>3</v>
      </c>
      <c r="B673" s="121">
        <f>B671</f>
        <v>9</v>
      </c>
      <c r="C673" s="131">
        <f t="shared" ref="C673:C681" si="143">C672</f>
        <v>0</v>
      </c>
      <c r="D673" s="131">
        <f t="shared" si="140"/>
        <v>0</v>
      </c>
      <c r="E673" s="124">
        <f>VLOOKUP(B667,別紙1!$A$5:$AS$267,13,FALSE)</f>
        <v>78</v>
      </c>
      <c r="F673" s="132">
        <f>内訳書!$D$7</f>
        <v>0</v>
      </c>
      <c r="G673" s="131">
        <f t="shared" si="141"/>
        <v>0</v>
      </c>
      <c r="H673" s="116"/>
      <c r="I673" s="137">
        <f t="shared" si="142"/>
        <v>0</v>
      </c>
    </row>
    <row r="674" spans="1:9" s="62" customFormat="1" ht="18" customHeight="1" x14ac:dyDescent="0.4">
      <c r="A674" s="63">
        <v>4</v>
      </c>
      <c r="B674" s="121">
        <f>B671</f>
        <v>9</v>
      </c>
      <c r="C674" s="131">
        <f t="shared" si="143"/>
        <v>0</v>
      </c>
      <c r="D674" s="131">
        <f t="shared" si="140"/>
        <v>0</v>
      </c>
      <c r="E674" s="124">
        <f>VLOOKUP(B667,別紙1!$A$5:$AS$267,16,FALSE)</f>
        <v>84</v>
      </c>
      <c r="F674" s="132">
        <f>内訳書!$D$7</f>
        <v>0</v>
      </c>
      <c r="G674" s="131">
        <f t="shared" si="141"/>
        <v>0</v>
      </c>
      <c r="H674" s="116"/>
      <c r="I674" s="137">
        <f t="shared" si="142"/>
        <v>0</v>
      </c>
    </row>
    <row r="675" spans="1:9" s="62" customFormat="1" ht="18" customHeight="1" x14ac:dyDescent="0.4">
      <c r="A675" s="63">
        <v>5</v>
      </c>
      <c r="B675" s="121">
        <f>B671</f>
        <v>9</v>
      </c>
      <c r="C675" s="131">
        <f t="shared" si="143"/>
        <v>0</v>
      </c>
      <c r="D675" s="131">
        <f t="shared" si="140"/>
        <v>0</v>
      </c>
      <c r="E675" s="124">
        <f>VLOOKUP(B667,別紙1!$A$5:$AS$267,19,FALSE)</f>
        <v>80</v>
      </c>
      <c r="F675" s="132">
        <f>内訳書!$D$7</f>
        <v>0</v>
      </c>
      <c r="G675" s="131">
        <f t="shared" si="141"/>
        <v>0</v>
      </c>
      <c r="H675" s="116"/>
      <c r="I675" s="137">
        <f t="shared" si="142"/>
        <v>0</v>
      </c>
    </row>
    <row r="676" spans="1:9" s="62" customFormat="1" ht="18" customHeight="1" x14ac:dyDescent="0.4">
      <c r="A676" s="63">
        <v>6</v>
      </c>
      <c r="B676" s="121">
        <f>B671</f>
        <v>9</v>
      </c>
      <c r="C676" s="131">
        <f t="shared" si="143"/>
        <v>0</v>
      </c>
      <c r="D676" s="131">
        <f t="shared" si="140"/>
        <v>0</v>
      </c>
      <c r="E676" s="124">
        <f>VLOOKUP(B667,別紙1!$A$5:$AS$267,22,FALSE)</f>
        <v>77</v>
      </c>
      <c r="F676" s="132">
        <f>内訳書!$D$7</f>
        <v>0</v>
      </c>
      <c r="G676" s="131">
        <f t="shared" si="141"/>
        <v>0</v>
      </c>
      <c r="H676" s="116"/>
      <c r="I676" s="137">
        <f t="shared" si="142"/>
        <v>0</v>
      </c>
    </row>
    <row r="677" spans="1:9" s="62" customFormat="1" ht="18" customHeight="1" x14ac:dyDescent="0.4">
      <c r="A677" s="63">
        <v>7</v>
      </c>
      <c r="B677" s="121">
        <f>B671</f>
        <v>9</v>
      </c>
      <c r="C677" s="131">
        <f t="shared" si="143"/>
        <v>0</v>
      </c>
      <c r="D677" s="131">
        <f t="shared" si="140"/>
        <v>0</v>
      </c>
      <c r="E677" s="124">
        <f>VLOOKUP(B667,別紙1!$A$5:$AS$267,26,FALSE)</f>
        <v>76</v>
      </c>
      <c r="F677" s="133">
        <f>内訳書!$E$7</f>
        <v>0</v>
      </c>
      <c r="G677" s="131">
        <f t="shared" si="141"/>
        <v>0</v>
      </c>
      <c r="H677" s="116"/>
      <c r="I677" s="137">
        <f t="shared" si="142"/>
        <v>0</v>
      </c>
    </row>
    <row r="678" spans="1:9" s="62" customFormat="1" ht="18" customHeight="1" x14ac:dyDescent="0.4">
      <c r="A678" s="63">
        <v>8</v>
      </c>
      <c r="B678" s="121">
        <f>B671</f>
        <v>9</v>
      </c>
      <c r="C678" s="131">
        <f t="shared" si="143"/>
        <v>0</v>
      </c>
      <c r="D678" s="131">
        <f t="shared" si="140"/>
        <v>0</v>
      </c>
      <c r="E678" s="124">
        <f>VLOOKUP(B667,別紙1!$A$5:$AS$267,29,FALSE)</f>
        <v>78</v>
      </c>
      <c r="F678" s="133">
        <f>内訳書!$E$7</f>
        <v>0</v>
      </c>
      <c r="G678" s="131">
        <f t="shared" si="141"/>
        <v>0</v>
      </c>
      <c r="H678" s="116"/>
      <c r="I678" s="137">
        <f t="shared" si="142"/>
        <v>0</v>
      </c>
    </row>
    <row r="679" spans="1:9" s="62" customFormat="1" ht="18" customHeight="1" x14ac:dyDescent="0.4">
      <c r="A679" s="63">
        <v>9</v>
      </c>
      <c r="B679" s="121">
        <f>B671</f>
        <v>9</v>
      </c>
      <c r="C679" s="131">
        <f t="shared" si="143"/>
        <v>0</v>
      </c>
      <c r="D679" s="131">
        <f t="shared" si="140"/>
        <v>0</v>
      </c>
      <c r="E679" s="124">
        <f>VLOOKUP(B667,別紙1!$A$5:$AS$267,32,FALSE)</f>
        <v>76</v>
      </c>
      <c r="F679" s="133">
        <f>内訳書!$E$7</f>
        <v>0</v>
      </c>
      <c r="G679" s="131">
        <f t="shared" si="141"/>
        <v>0</v>
      </c>
      <c r="H679" s="116"/>
      <c r="I679" s="137">
        <f t="shared" si="142"/>
        <v>0</v>
      </c>
    </row>
    <row r="680" spans="1:9" s="62" customFormat="1" ht="18" customHeight="1" x14ac:dyDescent="0.4">
      <c r="A680" s="63">
        <v>10</v>
      </c>
      <c r="B680" s="121">
        <f>B671</f>
        <v>9</v>
      </c>
      <c r="C680" s="131">
        <f t="shared" si="143"/>
        <v>0</v>
      </c>
      <c r="D680" s="131">
        <f t="shared" si="140"/>
        <v>0</v>
      </c>
      <c r="E680" s="124">
        <f>VLOOKUP(B667,別紙1!$A$5:$AS$267,34,FALSE)</f>
        <v>72</v>
      </c>
      <c r="F680" s="132">
        <f>内訳書!$D$7</f>
        <v>0</v>
      </c>
      <c r="G680" s="131">
        <f t="shared" si="141"/>
        <v>0</v>
      </c>
      <c r="H680" s="116"/>
      <c r="I680" s="137">
        <f t="shared" si="142"/>
        <v>0</v>
      </c>
    </row>
    <row r="681" spans="1:9" s="62" customFormat="1" ht="18" customHeight="1" x14ac:dyDescent="0.4">
      <c r="A681" s="63">
        <v>11</v>
      </c>
      <c r="B681" s="121">
        <f>B671</f>
        <v>9</v>
      </c>
      <c r="C681" s="131">
        <f t="shared" si="143"/>
        <v>0</v>
      </c>
      <c r="D681" s="131">
        <f t="shared" si="140"/>
        <v>0</v>
      </c>
      <c r="E681" s="124">
        <f>VLOOKUP(B667,別紙1!$A$5:$AS$267,37,FALSE)</f>
        <v>72</v>
      </c>
      <c r="F681" s="132">
        <f>内訳書!$D$7</f>
        <v>0</v>
      </c>
      <c r="G681" s="131">
        <f t="shared" si="141"/>
        <v>0</v>
      </c>
      <c r="H681" s="116"/>
      <c r="I681" s="137">
        <f t="shared" si="142"/>
        <v>0</v>
      </c>
    </row>
    <row r="682" spans="1:9" s="62" customFormat="1" ht="18" customHeight="1" thickBot="1" x14ac:dyDescent="0.45">
      <c r="A682" s="63">
        <v>12</v>
      </c>
      <c r="B682" s="121">
        <f>B671</f>
        <v>9</v>
      </c>
      <c r="C682" s="131">
        <f>C681</f>
        <v>0</v>
      </c>
      <c r="D682" s="131">
        <f t="shared" si="140"/>
        <v>0</v>
      </c>
      <c r="E682" s="124">
        <f>VLOOKUP(B667,別紙1!$A$5:$AS$267,40,FALSE)</f>
        <v>74</v>
      </c>
      <c r="F682" s="132">
        <f>内訳書!$D$7</f>
        <v>0</v>
      </c>
      <c r="G682" s="131">
        <f t="shared" si="141"/>
        <v>0</v>
      </c>
      <c r="H682" s="116"/>
      <c r="I682" s="137">
        <f t="shared" si="142"/>
        <v>0</v>
      </c>
    </row>
    <row r="683" spans="1:9" s="62" customFormat="1" ht="18" customHeight="1" thickBot="1" x14ac:dyDescent="0.45">
      <c r="A683" s="66" t="s">
        <v>9</v>
      </c>
      <c r="B683" s="120"/>
      <c r="C683" s="120"/>
      <c r="D683" s="120"/>
      <c r="E683" s="124">
        <f>SUM(E671:E682)</f>
        <v>937</v>
      </c>
      <c r="F683" s="129"/>
      <c r="G683" s="120"/>
      <c r="H683" s="136">
        <f>SUM(H671:H682)</f>
        <v>0</v>
      </c>
      <c r="I683" s="138">
        <f>IF(SUM(I671:I682)="","",SUM(I671:I682))</f>
        <v>0</v>
      </c>
    </row>
    <row r="684" spans="1:9" ht="78" customHeight="1" x14ac:dyDescent="0.4">
      <c r="A684" s="397" t="s">
        <v>347</v>
      </c>
      <c r="B684" s="398"/>
      <c r="C684" s="398"/>
      <c r="D684" s="398"/>
      <c r="E684" s="398"/>
      <c r="F684" s="398"/>
      <c r="G684" s="398"/>
      <c r="H684" s="398"/>
      <c r="I684" s="399"/>
    </row>
    <row r="685" spans="1:9" ht="78" customHeight="1" x14ac:dyDescent="0.4">
      <c r="A685" s="394" t="s">
        <v>22</v>
      </c>
      <c r="B685" s="395"/>
      <c r="C685" s="395"/>
      <c r="D685" s="395"/>
      <c r="E685" s="395"/>
      <c r="F685" s="395"/>
      <c r="G685" s="395"/>
      <c r="H685" s="395"/>
      <c r="I685" s="396"/>
    </row>
    <row r="686" spans="1:9" x14ac:dyDescent="0.4">
      <c r="A686" s="161" t="s">
        <v>12</v>
      </c>
      <c r="B686" s="52">
        <f>B667+1</f>
        <v>37</v>
      </c>
      <c r="C686" s="161" t="s">
        <v>13</v>
      </c>
      <c r="D686" s="53" t="str">
        <f>VLOOKUP(B686,別紙1!$A$5:$AS$267,3,FALSE)</f>
        <v>五代地下ポンプ場</v>
      </c>
      <c r="F686" s="161"/>
      <c r="G686" s="161"/>
      <c r="H686" s="161"/>
      <c r="I686" s="54" t="str">
        <f>VLOOKUP(B686,別紙1!$A$5:$AS$267,5,FALSE)</f>
        <v>東京低圧電力</v>
      </c>
    </row>
    <row r="687" spans="1:9" s="161" customFormat="1" ht="20.25" customHeight="1" x14ac:dyDescent="0.4">
      <c r="A687" s="391" t="s">
        <v>14</v>
      </c>
      <c r="B687" s="401" t="s">
        <v>3</v>
      </c>
      <c r="C687" s="402"/>
      <c r="D687" s="403"/>
      <c r="E687" s="401" t="s">
        <v>4</v>
      </c>
      <c r="F687" s="402"/>
      <c r="G687" s="403"/>
      <c r="H687" s="391" t="s">
        <v>44</v>
      </c>
      <c r="I687" s="391" t="s">
        <v>45</v>
      </c>
    </row>
    <row r="688" spans="1:9" s="161" customFormat="1" ht="40.5" x14ac:dyDescent="0.4">
      <c r="A688" s="400"/>
      <c r="B688" s="301" t="s">
        <v>2</v>
      </c>
      <c r="C688" s="301" t="s">
        <v>15</v>
      </c>
      <c r="D688" s="302" t="s">
        <v>82</v>
      </c>
      <c r="E688" s="304" t="s">
        <v>16</v>
      </c>
      <c r="F688" s="58" t="s">
        <v>17</v>
      </c>
      <c r="G688" s="302" t="s">
        <v>18</v>
      </c>
      <c r="H688" s="400"/>
      <c r="I688" s="400"/>
    </row>
    <row r="689" spans="1:9" s="59" customFormat="1" ht="22.5" x14ac:dyDescent="0.4">
      <c r="A689" s="392"/>
      <c r="B689" s="60" t="s">
        <v>5</v>
      </c>
      <c r="C689" s="60" t="s">
        <v>19</v>
      </c>
      <c r="D689" s="60" t="s">
        <v>8</v>
      </c>
      <c r="E689" s="61" t="s">
        <v>20</v>
      </c>
      <c r="F689" s="60" t="s">
        <v>21</v>
      </c>
      <c r="G689" s="60" t="s">
        <v>8</v>
      </c>
      <c r="H689" s="60" t="s">
        <v>43</v>
      </c>
      <c r="I689" s="60" t="s">
        <v>8</v>
      </c>
    </row>
    <row r="690" spans="1:9" s="62" customFormat="1" ht="18" customHeight="1" x14ac:dyDescent="0.4">
      <c r="A690" s="63">
        <v>1</v>
      </c>
      <c r="B690" s="121">
        <f>VLOOKUP(B686,別紙1!$A$5:$AS$267,6,FALSE)</f>
        <v>4</v>
      </c>
      <c r="C690" s="131">
        <f>内訳書!$C$7</f>
        <v>0</v>
      </c>
      <c r="D690" s="131">
        <f>IF(E690=0,ROUNDDOWN(B690*C690/2,2),ROUNDDOWN(B690*C690,2))</f>
        <v>0</v>
      </c>
      <c r="E690" s="124">
        <f>VLOOKUP(B686,別紙1!$A$5:$AS$267,7,FALSE)</f>
        <v>12</v>
      </c>
      <c r="F690" s="132">
        <f>内訳書!$D$7</f>
        <v>0</v>
      </c>
      <c r="G690" s="131">
        <f>ROUNDDOWN(E690*F690,2)</f>
        <v>0</v>
      </c>
      <c r="H690" s="116"/>
      <c r="I690" s="137">
        <f>ROUNDDOWN(D690+G690+H690,0)</f>
        <v>0</v>
      </c>
    </row>
    <row r="691" spans="1:9" s="62" customFormat="1" ht="18" customHeight="1" x14ac:dyDescent="0.4">
      <c r="A691" s="63">
        <v>2</v>
      </c>
      <c r="B691" s="121">
        <f>B690</f>
        <v>4</v>
      </c>
      <c r="C691" s="131">
        <f>C690</f>
        <v>0</v>
      </c>
      <c r="D691" s="131">
        <f t="shared" ref="D691:D701" si="144">IF(E691=0,ROUNDDOWN(B691*C691/2,2),ROUNDDOWN(B691*C691,2))</f>
        <v>0</v>
      </c>
      <c r="E691" s="124">
        <f>VLOOKUP(B686,別紙1!$A$5:$AS$267,10,FALSE)</f>
        <v>12</v>
      </c>
      <c r="F691" s="132">
        <f>内訳書!$D$7</f>
        <v>0</v>
      </c>
      <c r="G691" s="131">
        <f t="shared" ref="G691:G701" si="145">ROUNDDOWN(E691*F691,2)</f>
        <v>0</v>
      </c>
      <c r="H691" s="116"/>
      <c r="I691" s="137">
        <f t="shared" ref="I691:I701" si="146">ROUNDDOWN(D691+G691+H691,0)</f>
        <v>0</v>
      </c>
    </row>
    <row r="692" spans="1:9" s="62" customFormat="1" ht="18" customHeight="1" x14ac:dyDescent="0.4">
      <c r="A692" s="63">
        <v>3</v>
      </c>
      <c r="B692" s="121">
        <f>B690</f>
        <v>4</v>
      </c>
      <c r="C692" s="131">
        <f t="shared" ref="C692:C700" si="147">C691</f>
        <v>0</v>
      </c>
      <c r="D692" s="131">
        <f t="shared" si="144"/>
        <v>0</v>
      </c>
      <c r="E692" s="124">
        <f>VLOOKUP(B686,別紙1!$A$5:$AS$267,13,FALSE)</f>
        <v>11</v>
      </c>
      <c r="F692" s="132">
        <f>内訳書!$D$7</f>
        <v>0</v>
      </c>
      <c r="G692" s="131">
        <f t="shared" si="145"/>
        <v>0</v>
      </c>
      <c r="H692" s="116"/>
      <c r="I692" s="137">
        <f t="shared" si="146"/>
        <v>0</v>
      </c>
    </row>
    <row r="693" spans="1:9" s="62" customFormat="1" ht="18" customHeight="1" x14ac:dyDescent="0.4">
      <c r="A693" s="63">
        <v>4</v>
      </c>
      <c r="B693" s="121">
        <f>B690</f>
        <v>4</v>
      </c>
      <c r="C693" s="131">
        <f t="shared" si="147"/>
        <v>0</v>
      </c>
      <c r="D693" s="131">
        <f t="shared" si="144"/>
        <v>0</v>
      </c>
      <c r="E693" s="124">
        <f>VLOOKUP(B686,別紙1!$A$5:$AS$267,16,FALSE)</f>
        <v>12</v>
      </c>
      <c r="F693" s="132">
        <f>内訳書!$D$7</f>
        <v>0</v>
      </c>
      <c r="G693" s="131">
        <f t="shared" si="145"/>
        <v>0</v>
      </c>
      <c r="H693" s="116"/>
      <c r="I693" s="137">
        <f t="shared" si="146"/>
        <v>0</v>
      </c>
    </row>
    <row r="694" spans="1:9" s="62" customFormat="1" ht="18" customHeight="1" x14ac:dyDescent="0.4">
      <c r="A694" s="63">
        <v>5</v>
      </c>
      <c r="B694" s="121">
        <f>B690</f>
        <v>4</v>
      </c>
      <c r="C694" s="131">
        <f t="shared" si="147"/>
        <v>0</v>
      </c>
      <c r="D694" s="131">
        <f t="shared" si="144"/>
        <v>0</v>
      </c>
      <c r="E694" s="124">
        <f>VLOOKUP(B686,別紙1!$A$5:$AS$267,19,FALSE)</f>
        <v>11</v>
      </c>
      <c r="F694" s="132">
        <f>内訳書!$D$7</f>
        <v>0</v>
      </c>
      <c r="G694" s="131">
        <f t="shared" si="145"/>
        <v>0</v>
      </c>
      <c r="H694" s="116"/>
      <c r="I694" s="137">
        <f t="shared" si="146"/>
        <v>0</v>
      </c>
    </row>
    <row r="695" spans="1:9" s="62" customFormat="1" ht="18" customHeight="1" x14ac:dyDescent="0.4">
      <c r="A695" s="63">
        <v>6</v>
      </c>
      <c r="B695" s="121">
        <f>B690</f>
        <v>4</v>
      </c>
      <c r="C695" s="131">
        <f t="shared" si="147"/>
        <v>0</v>
      </c>
      <c r="D695" s="131">
        <f t="shared" si="144"/>
        <v>0</v>
      </c>
      <c r="E695" s="124">
        <f>VLOOKUP(B686,別紙1!$A$5:$AS$267,22,FALSE)</f>
        <v>10</v>
      </c>
      <c r="F695" s="132">
        <f>内訳書!$D$7</f>
        <v>0</v>
      </c>
      <c r="G695" s="131">
        <f t="shared" si="145"/>
        <v>0</v>
      </c>
      <c r="H695" s="116"/>
      <c r="I695" s="137">
        <f t="shared" si="146"/>
        <v>0</v>
      </c>
    </row>
    <row r="696" spans="1:9" s="62" customFormat="1" ht="18" customHeight="1" x14ac:dyDescent="0.4">
      <c r="A696" s="63">
        <v>7</v>
      </c>
      <c r="B696" s="121">
        <f>B690</f>
        <v>4</v>
      </c>
      <c r="C696" s="131">
        <f t="shared" si="147"/>
        <v>0</v>
      </c>
      <c r="D696" s="131">
        <f t="shared" si="144"/>
        <v>0</v>
      </c>
      <c r="E696" s="124">
        <f>VLOOKUP(B686,別紙1!$A$5:$AS$267,26,FALSE)</f>
        <v>10</v>
      </c>
      <c r="F696" s="133">
        <f>内訳書!$E$7</f>
        <v>0</v>
      </c>
      <c r="G696" s="131">
        <f t="shared" si="145"/>
        <v>0</v>
      </c>
      <c r="H696" s="116"/>
      <c r="I696" s="137">
        <f t="shared" si="146"/>
        <v>0</v>
      </c>
    </row>
    <row r="697" spans="1:9" s="62" customFormat="1" ht="18" customHeight="1" x14ac:dyDescent="0.4">
      <c r="A697" s="63">
        <v>8</v>
      </c>
      <c r="B697" s="121">
        <f>B690</f>
        <v>4</v>
      </c>
      <c r="C697" s="131">
        <f t="shared" si="147"/>
        <v>0</v>
      </c>
      <c r="D697" s="131">
        <f t="shared" si="144"/>
        <v>0</v>
      </c>
      <c r="E697" s="124">
        <f>VLOOKUP(B686,別紙1!$A$5:$AS$267,29,FALSE)</f>
        <v>10</v>
      </c>
      <c r="F697" s="133">
        <f>内訳書!$E$7</f>
        <v>0</v>
      </c>
      <c r="G697" s="131">
        <f t="shared" si="145"/>
        <v>0</v>
      </c>
      <c r="H697" s="116"/>
      <c r="I697" s="137">
        <f t="shared" si="146"/>
        <v>0</v>
      </c>
    </row>
    <row r="698" spans="1:9" s="62" customFormat="1" ht="18" customHeight="1" x14ac:dyDescent="0.4">
      <c r="A698" s="63">
        <v>9</v>
      </c>
      <c r="B698" s="121">
        <f>B690</f>
        <v>4</v>
      </c>
      <c r="C698" s="131">
        <f t="shared" si="147"/>
        <v>0</v>
      </c>
      <c r="D698" s="131">
        <f t="shared" si="144"/>
        <v>0</v>
      </c>
      <c r="E698" s="124">
        <f>VLOOKUP(B686,別紙1!$A$5:$AS$267,32,FALSE)</f>
        <v>10</v>
      </c>
      <c r="F698" s="133">
        <f>内訳書!$E$7</f>
        <v>0</v>
      </c>
      <c r="G698" s="131">
        <f t="shared" si="145"/>
        <v>0</v>
      </c>
      <c r="H698" s="116"/>
      <c r="I698" s="137">
        <f t="shared" si="146"/>
        <v>0</v>
      </c>
    </row>
    <row r="699" spans="1:9" s="62" customFormat="1" ht="18" customHeight="1" x14ac:dyDescent="0.4">
      <c r="A699" s="63">
        <v>10</v>
      </c>
      <c r="B699" s="121">
        <f>B690</f>
        <v>4</v>
      </c>
      <c r="C699" s="131">
        <f t="shared" si="147"/>
        <v>0</v>
      </c>
      <c r="D699" s="131">
        <f t="shared" si="144"/>
        <v>0</v>
      </c>
      <c r="E699" s="124">
        <f>VLOOKUP(B686,別紙1!$A$5:$AS$267,34,FALSE)</f>
        <v>10</v>
      </c>
      <c r="F699" s="132">
        <f>内訳書!$D$7</f>
        <v>0</v>
      </c>
      <c r="G699" s="131">
        <f t="shared" si="145"/>
        <v>0</v>
      </c>
      <c r="H699" s="116"/>
      <c r="I699" s="137">
        <f t="shared" si="146"/>
        <v>0</v>
      </c>
    </row>
    <row r="700" spans="1:9" s="62" customFormat="1" ht="18" customHeight="1" x14ac:dyDescent="0.4">
      <c r="A700" s="63">
        <v>11</v>
      </c>
      <c r="B700" s="121">
        <f>B690</f>
        <v>4</v>
      </c>
      <c r="C700" s="131">
        <f t="shared" si="147"/>
        <v>0</v>
      </c>
      <c r="D700" s="131">
        <f t="shared" si="144"/>
        <v>0</v>
      </c>
      <c r="E700" s="124">
        <f>VLOOKUP(B686,別紙1!$A$5:$AS$267,37,FALSE)</f>
        <v>11</v>
      </c>
      <c r="F700" s="132">
        <f>内訳書!$D$7</f>
        <v>0</v>
      </c>
      <c r="G700" s="131">
        <f t="shared" si="145"/>
        <v>0</v>
      </c>
      <c r="H700" s="116"/>
      <c r="I700" s="137">
        <f t="shared" si="146"/>
        <v>0</v>
      </c>
    </row>
    <row r="701" spans="1:9" s="62" customFormat="1" ht="18" customHeight="1" thickBot="1" x14ac:dyDescent="0.45">
      <c r="A701" s="63">
        <v>12</v>
      </c>
      <c r="B701" s="121">
        <f>B690</f>
        <v>4</v>
      </c>
      <c r="C701" s="131">
        <f>C700</f>
        <v>0</v>
      </c>
      <c r="D701" s="131">
        <f t="shared" si="144"/>
        <v>0</v>
      </c>
      <c r="E701" s="124">
        <f>VLOOKUP(B686,別紙1!$A$5:$AS$267,40,FALSE)</f>
        <v>11</v>
      </c>
      <c r="F701" s="132">
        <f>内訳書!$D$7</f>
        <v>0</v>
      </c>
      <c r="G701" s="131">
        <f t="shared" si="145"/>
        <v>0</v>
      </c>
      <c r="H701" s="116"/>
      <c r="I701" s="137">
        <f t="shared" si="146"/>
        <v>0</v>
      </c>
    </row>
    <row r="702" spans="1:9" s="62" customFormat="1" ht="18" customHeight="1" thickBot="1" x14ac:dyDescent="0.45">
      <c r="A702" s="66" t="s">
        <v>9</v>
      </c>
      <c r="B702" s="120"/>
      <c r="C702" s="120"/>
      <c r="D702" s="120"/>
      <c r="E702" s="124">
        <f>SUM(E690:E701)</f>
        <v>130</v>
      </c>
      <c r="F702" s="129"/>
      <c r="G702" s="120"/>
      <c r="H702" s="136">
        <f>SUM(H690:H701)</f>
        <v>0</v>
      </c>
      <c r="I702" s="138">
        <f>IF(SUM(I690:I701)="","",SUM(I690:I701))</f>
        <v>0</v>
      </c>
    </row>
    <row r="703" spans="1:9" ht="78" customHeight="1" x14ac:dyDescent="0.4">
      <c r="A703" s="397" t="s">
        <v>347</v>
      </c>
      <c r="B703" s="398"/>
      <c r="C703" s="398"/>
      <c r="D703" s="398"/>
      <c r="E703" s="398"/>
      <c r="F703" s="398"/>
      <c r="G703" s="398"/>
      <c r="H703" s="398"/>
      <c r="I703" s="399"/>
    </row>
    <row r="704" spans="1:9" ht="78" customHeight="1" x14ac:dyDescent="0.4">
      <c r="A704" s="394" t="s">
        <v>22</v>
      </c>
      <c r="B704" s="395"/>
      <c r="C704" s="395"/>
      <c r="D704" s="395"/>
      <c r="E704" s="395"/>
      <c r="F704" s="395"/>
      <c r="G704" s="395"/>
      <c r="H704" s="395"/>
      <c r="I704" s="396"/>
    </row>
    <row r="705" spans="1:9" x14ac:dyDescent="0.4">
      <c r="A705" s="161" t="s">
        <v>12</v>
      </c>
      <c r="B705" s="52">
        <f>B686+1</f>
        <v>38</v>
      </c>
      <c r="C705" s="161" t="s">
        <v>13</v>
      </c>
      <c r="D705" s="53" t="str">
        <f>VLOOKUP(B705,別紙1!$A$5:$AS$267,3,FALSE)</f>
        <v>五代第２地下ポンプ場</v>
      </c>
      <c r="F705" s="161"/>
      <c r="G705" s="161"/>
      <c r="H705" s="161"/>
      <c r="I705" s="54" t="str">
        <f>VLOOKUP(B705,別紙1!$A$5:$AS$267,5,FALSE)</f>
        <v>東京低圧電力</v>
      </c>
    </row>
    <row r="706" spans="1:9" s="161" customFormat="1" ht="20.25" customHeight="1" x14ac:dyDescent="0.4">
      <c r="A706" s="391" t="s">
        <v>14</v>
      </c>
      <c r="B706" s="401" t="s">
        <v>3</v>
      </c>
      <c r="C706" s="402"/>
      <c r="D706" s="403"/>
      <c r="E706" s="401" t="s">
        <v>4</v>
      </c>
      <c r="F706" s="402"/>
      <c r="G706" s="403"/>
      <c r="H706" s="391" t="s">
        <v>44</v>
      </c>
      <c r="I706" s="391" t="s">
        <v>45</v>
      </c>
    </row>
    <row r="707" spans="1:9" s="161" customFormat="1" ht="40.5" x14ac:dyDescent="0.4">
      <c r="A707" s="400"/>
      <c r="B707" s="301" t="s">
        <v>2</v>
      </c>
      <c r="C707" s="301" t="s">
        <v>15</v>
      </c>
      <c r="D707" s="302" t="s">
        <v>82</v>
      </c>
      <c r="E707" s="304" t="s">
        <v>16</v>
      </c>
      <c r="F707" s="58" t="s">
        <v>17</v>
      </c>
      <c r="G707" s="302" t="s">
        <v>18</v>
      </c>
      <c r="H707" s="400"/>
      <c r="I707" s="400"/>
    </row>
    <row r="708" spans="1:9" s="59" customFormat="1" ht="22.5" x14ac:dyDescent="0.4">
      <c r="A708" s="392"/>
      <c r="B708" s="60" t="s">
        <v>5</v>
      </c>
      <c r="C708" s="60" t="s">
        <v>19</v>
      </c>
      <c r="D708" s="60" t="s">
        <v>8</v>
      </c>
      <c r="E708" s="61" t="s">
        <v>20</v>
      </c>
      <c r="F708" s="60" t="s">
        <v>21</v>
      </c>
      <c r="G708" s="60" t="s">
        <v>8</v>
      </c>
      <c r="H708" s="60" t="s">
        <v>43</v>
      </c>
      <c r="I708" s="60" t="s">
        <v>8</v>
      </c>
    </row>
    <row r="709" spans="1:9" s="62" customFormat="1" ht="18" customHeight="1" x14ac:dyDescent="0.4">
      <c r="A709" s="63">
        <v>1</v>
      </c>
      <c r="B709" s="121">
        <f>VLOOKUP(B705,別紙1!$A$5:$AS$267,6,FALSE)</f>
        <v>2</v>
      </c>
      <c r="C709" s="131">
        <f>内訳書!$C$7</f>
        <v>0</v>
      </c>
      <c r="D709" s="131">
        <f>IF(E709=0,ROUNDDOWN(B709*C709/2,2),ROUNDDOWN(B709*C709,2))</f>
        <v>0</v>
      </c>
      <c r="E709" s="124">
        <f>VLOOKUP(B705,別紙1!$A$5:$AS$267,7,FALSE)</f>
        <v>0</v>
      </c>
      <c r="F709" s="132">
        <f>内訳書!$D$7</f>
        <v>0</v>
      </c>
      <c r="G709" s="131">
        <f>ROUNDDOWN(E709*F709,2)</f>
        <v>0</v>
      </c>
      <c r="H709" s="116"/>
      <c r="I709" s="137">
        <f>ROUNDDOWN(D709+G709+H709,0)</f>
        <v>0</v>
      </c>
    </row>
    <row r="710" spans="1:9" s="62" customFormat="1" ht="18" customHeight="1" x14ac:dyDescent="0.4">
      <c r="A710" s="63">
        <v>2</v>
      </c>
      <c r="B710" s="121">
        <f>B709</f>
        <v>2</v>
      </c>
      <c r="C710" s="131">
        <f>C709</f>
        <v>0</v>
      </c>
      <c r="D710" s="131">
        <f t="shared" ref="D710:D720" si="148">IF(E710=0,ROUNDDOWN(B710*C710/2,2),ROUNDDOWN(B710*C710,2))</f>
        <v>0</v>
      </c>
      <c r="E710" s="124">
        <f>VLOOKUP(B705,別紙1!$A$5:$AS$267,10,FALSE)</f>
        <v>0</v>
      </c>
      <c r="F710" s="132">
        <f>内訳書!$D$7</f>
        <v>0</v>
      </c>
      <c r="G710" s="131">
        <f t="shared" ref="G710:G720" si="149">ROUNDDOWN(E710*F710,2)</f>
        <v>0</v>
      </c>
      <c r="H710" s="116"/>
      <c r="I710" s="137">
        <f t="shared" ref="I710:I720" si="150">ROUNDDOWN(D710+G710+H710,0)</f>
        <v>0</v>
      </c>
    </row>
    <row r="711" spans="1:9" s="62" customFormat="1" ht="18" customHeight="1" x14ac:dyDescent="0.4">
      <c r="A711" s="63">
        <v>3</v>
      </c>
      <c r="B711" s="121">
        <f>B709</f>
        <v>2</v>
      </c>
      <c r="C711" s="131">
        <f t="shared" ref="C711:C719" si="151">C710</f>
        <v>0</v>
      </c>
      <c r="D711" s="131">
        <f t="shared" si="148"/>
        <v>0</v>
      </c>
      <c r="E711" s="124">
        <f>VLOOKUP(B705,別紙1!$A$5:$AS$267,13,FALSE)</f>
        <v>0</v>
      </c>
      <c r="F711" s="132">
        <f>内訳書!$D$7</f>
        <v>0</v>
      </c>
      <c r="G711" s="131">
        <f t="shared" si="149"/>
        <v>0</v>
      </c>
      <c r="H711" s="116"/>
      <c r="I711" s="137">
        <f t="shared" si="150"/>
        <v>0</v>
      </c>
    </row>
    <row r="712" spans="1:9" s="62" customFormat="1" ht="18" customHeight="1" x14ac:dyDescent="0.4">
      <c r="A712" s="63">
        <v>4</v>
      </c>
      <c r="B712" s="121">
        <f>B709</f>
        <v>2</v>
      </c>
      <c r="C712" s="131">
        <f t="shared" si="151"/>
        <v>0</v>
      </c>
      <c r="D712" s="131">
        <f t="shared" si="148"/>
        <v>0</v>
      </c>
      <c r="E712" s="124">
        <f>VLOOKUP(B705,別紙1!$A$5:$AS$267,16,FALSE)</f>
        <v>0</v>
      </c>
      <c r="F712" s="132">
        <f>内訳書!$D$7</f>
        <v>0</v>
      </c>
      <c r="G712" s="131">
        <f t="shared" si="149"/>
        <v>0</v>
      </c>
      <c r="H712" s="116"/>
      <c r="I712" s="137">
        <f t="shared" si="150"/>
        <v>0</v>
      </c>
    </row>
    <row r="713" spans="1:9" s="62" customFormat="1" ht="18" customHeight="1" x14ac:dyDescent="0.4">
      <c r="A713" s="63">
        <v>5</v>
      </c>
      <c r="B713" s="121">
        <f>B709</f>
        <v>2</v>
      </c>
      <c r="C713" s="131">
        <f t="shared" si="151"/>
        <v>0</v>
      </c>
      <c r="D713" s="131">
        <f t="shared" si="148"/>
        <v>0</v>
      </c>
      <c r="E713" s="124">
        <f>VLOOKUP(B705,別紙1!$A$5:$AS$267,19,FALSE)</f>
        <v>0</v>
      </c>
      <c r="F713" s="132">
        <f>内訳書!$D$7</f>
        <v>0</v>
      </c>
      <c r="G713" s="131">
        <f t="shared" si="149"/>
        <v>0</v>
      </c>
      <c r="H713" s="116"/>
      <c r="I713" s="137">
        <f t="shared" si="150"/>
        <v>0</v>
      </c>
    </row>
    <row r="714" spans="1:9" s="62" customFormat="1" ht="18" customHeight="1" x14ac:dyDescent="0.4">
      <c r="A714" s="63">
        <v>6</v>
      </c>
      <c r="B714" s="121">
        <f>B709</f>
        <v>2</v>
      </c>
      <c r="C714" s="131">
        <f t="shared" si="151"/>
        <v>0</v>
      </c>
      <c r="D714" s="131">
        <f t="shared" si="148"/>
        <v>0</v>
      </c>
      <c r="E714" s="124">
        <f>VLOOKUP(B705,別紙1!$A$5:$AS$267,22,FALSE)</f>
        <v>0</v>
      </c>
      <c r="F714" s="132">
        <f>内訳書!$D$7</f>
        <v>0</v>
      </c>
      <c r="G714" s="131">
        <f t="shared" si="149"/>
        <v>0</v>
      </c>
      <c r="H714" s="116"/>
      <c r="I714" s="137">
        <f t="shared" si="150"/>
        <v>0</v>
      </c>
    </row>
    <row r="715" spans="1:9" s="62" customFormat="1" ht="18" customHeight="1" x14ac:dyDescent="0.4">
      <c r="A715" s="63">
        <v>7</v>
      </c>
      <c r="B715" s="121">
        <f>B709</f>
        <v>2</v>
      </c>
      <c r="C715" s="131">
        <f t="shared" si="151"/>
        <v>0</v>
      </c>
      <c r="D715" s="131">
        <f t="shared" si="148"/>
        <v>0</v>
      </c>
      <c r="E715" s="124">
        <f>VLOOKUP(B705,別紙1!$A$5:$AS$267,26,FALSE)</f>
        <v>0</v>
      </c>
      <c r="F715" s="133">
        <f>内訳書!$E$7</f>
        <v>0</v>
      </c>
      <c r="G715" s="131">
        <f t="shared" si="149"/>
        <v>0</v>
      </c>
      <c r="H715" s="116"/>
      <c r="I715" s="137">
        <f t="shared" si="150"/>
        <v>0</v>
      </c>
    </row>
    <row r="716" spans="1:9" s="62" customFormat="1" ht="18" customHeight="1" x14ac:dyDescent="0.4">
      <c r="A716" s="63">
        <v>8</v>
      </c>
      <c r="B716" s="121">
        <f>B709</f>
        <v>2</v>
      </c>
      <c r="C716" s="131">
        <f t="shared" si="151"/>
        <v>0</v>
      </c>
      <c r="D716" s="131">
        <f t="shared" si="148"/>
        <v>0</v>
      </c>
      <c r="E716" s="124">
        <f>VLOOKUP(B705,別紙1!$A$5:$AS$267,29,FALSE)</f>
        <v>0</v>
      </c>
      <c r="F716" s="133">
        <f>内訳書!$E$7</f>
        <v>0</v>
      </c>
      <c r="G716" s="131">
        <f t="shared" si="149"/>
        <v>0</v>
      </c>
      <c r="H716" s="116"/>
      <c r="I716" s="137">
        <f t="shared" si="150"/>
        <v>0</v>
      </c>
    </row>
    <row r="717" spans="1:9" s="62" customFormat="1" ht="18" customHeight="1" x14ac:dyDescent="0.4">
      <c r="A717" s="63">
        <v>9</v>
      </c>
      <c r="B717" s="121">
        <f>B709</f>
        <v>2</v>
      </c>
      <c r="C717" s="131">
        <f t="shared" si="151"/>
        <v>0</v>
      </c>
      <c r="D717" s="131">
        <f t="shared" si="148"/>
        <v>0</v>
      </c>
      <c r="E717" s="124">
        <f>VLOOKUP(B705,別紙1!$A$5:$AS$267,32,FALSE)</f>
        <v>0</v>
      </c>
      <c r="F717" s="133">
        <f>内訳書!$E$7</f>
        <v>0</v>
      </c>
      <c r="G717" s="131">
        <f t="shared" si="149"/>
        <v>0</v>
      </c>
      <c r="H717" s="116"/>
      <c r="I717" s="137">
        <f t="shared" si="150"/>
        <v>0</v>
      </c>
    </row>
    <row r="718" spans="1:9" s="62" customFormat="1" ht="18" customHeight="1" x14ac:dyDescent="0.4">
      <c r="A718" s="63">
        <v>10</v>
      </c>
      <c r="B718" s="121">
        <f>B709</f>
        <v>2</v>
      </c>
      <c r="C718" s="131">
        <f t="shared" si="151"/>
        <v>0</v>
      </c>
      <c r="D718" s="131">
        <f t="shared" si="148"/>
        <v>0</v>
      </c>
      <c r="E718" s="124">
        <f>VLOOKUP(B705,別紙1!$A$5:$AS$267,34,FALSE)</f>
        <v>0</v>
      </c>
      <c r="F718" s="132">
        <f>内訳書!$D$7</f>
        <v>0</v>
      </c>
      <c r="G718" s="131">
        <f t="shared" si="149"/>
        <v>0</v>
      </c>
      <c r="H718" s="116"/>
      <c r="I718" s="137">
        <f t="shared" si="150"/>
        <v>0</v>
      </c>
    </row>
    <row r="719" spans="1:9" s="62" customFormat="1" ht="18" customHeight="1" x14ac:dyDescent="0.4">
      <c r="A719" s="63">
        <v>11</v>
      </c>
      <c r="B719" s="121">
        <f>B709</f>
        <v>2</v>
      </c>
      <c r="C719" s="131">
        <f t="shared" si="151"/>
        <v>0</v>
      </c>
      <c r="D719" s="131">
        <f t="shared" si="148"/>
        <v>0</v>
      </c>
      <c r="E719" s="124">
        <f>VLOOKUP(B705,別紙1!$A$5:$AS$267,37,FALSE)</f>
        <v>0</v>
      </c>
      <c r="F719" s="132">
        <f>内訳書!$D$7</f>
        <v>0</v>
      </c>
      <c r="G719" s="131">
        <f t="shared" si="149"/>
        <v>0</v>
      </c>
      <c r="H719" s="116"/>
      <c r="I719" s="137">
        <f t="shared" si="150"/>
        <v>0</v>
      </c>
    </row>
    <row r="720" spans="1:9" s="62" customFormat="1" ht="18" customHeight="1" thickBot="1" x14ac:dyDescent="0.45">
      <c r="A720" s="63">
        <v>12</v>
      </c>
      <c r="B720" s="121">
        <f>B709</f>
        <v>2</v>
      </c>
      <c r="C720" s="131">
        <f>C719</f>
        <v>0</v>
      </c>
      <c r="D720" s="131">
        <f t="shared" si="148"/>
        <v>0</v>
      </c>
      <c r="E720" s="124">
        <f>VLOOKUP(B705,別紙1!$A$5:$AS$267,40,FALSE)</f>
        <v>0</v>
      </c>
      <c r="F720" s="132">
        <f>内訳書!$D$7</f>
        <v>0</v>
      </c>
      <c r="G720" s="131">
        <f t="shared" si="149"/>
        <v>0</v>
      </c>
      <c r="H720" s="116"/>
      <c r="I720" s="137">
        <f t="shared" si="150"/>
        <v>0</v>
      </c>
    </row>
    <row r="721" spans="1:9" s="62" customFormat="1" ht="18" customHeight="1" thickBot="1" x14ac:dyDescent="0.45">
      <c r="A721" s="66" t="s">
        <v>9</v>
      </c>
      <c r="B721" s="120"/>
      <c r="C721" s="120"/>
      <c r="D721" s="120"/>
      <c r="E721" s="124">
        <f>SUM(E709:E720)</f>
        <v>0</v>
      </c>
      <c r="F721" s="129"/>
      <c r="G721" s="120"/>
      <c r="H721" s="136">
        <f>SUM(H709:H720)</f>
        <v>0</v>
      </c>
      <c r="I721" s="138">
        <f>IF(SUM(I709:I720)="","",SUM(I709:I720))</f>
        <v>0</v>
      </c>
    </row>
    <row r="722" spans="1:9" ht="68.25" customHeight="1" x14ac:dyDescent="0.4">
      <c r="A722" s="397" t="s">
        <v>347</v>
      </c>
      <c r="B722" s="398"/>
      <c r="C722" s="398"/>
      <c r="D722" s="398"/>
      <c r="E722" s="398"/>
      <c r="F722" s="398"/>
      <c r="G722" s="398"/>
      <c r="H722" s="398"/>
      <c r="I722" s="399"/>
    </row>
    <row r="723" spans="1:9" ht="78" customHeight="1" x14ac:dyDescent="0.4">
      <c r="A723" s="394" t="s">
        <v>22</v>
      </c>
      <c r="B723" s="395"/>
      <c r="C723" s="395"/>
      <c r="D723" s="395"/>
      <c r="E723" s="395"/>
      <c r="F723" s="395"/>
      <c r="G723" s="395"/>
      <c r="H723" s="395"/>
      <c r="I723" s="396"/>
    </row>
    <row r="724" spans="1:9" x14ac:dyDescent="0.4">
      <c r="A724" s="161" t="s">
        <v>12</v>
      </c>
      <c r="B724" s="52">
        <f>B705+1</f>
        <v>39</v>
      </c>
      <c r="C724" s="161" t="s">
        <v>13</v>
      </c>
      <c r="D724" s="53" t="str">
        <f>VLOOKUP(B724,別紙1!$A$5:$AS$267,3,FALSE)</f>
        <v>紅雲ポンプ場</v>
      </c>
      <c r="F724" s="161"/>
      <c r="G724" s="161"/>
      <c r="H724" s="161"/>
      <c r="I724" s="54" t="str">
        <f>VLOOKUP(B724,別紙1!$A$5:$AS$267,5,FALSE)</f>
        <v>東京低圧電力</v>
      </c>
    </row>
    <row r="725" spans="1:9" s="161" customFormat="1" ht="20.25" customHeight="1" x14ac:dyDescent="0.4">
      <c r="A725" s="391" t="s">
        <v>14</v>
      </c>
      <c r="B725" s="401" t="s">
        <v>3</v>
      </c>
      <c r="C725" s="402"/>
      <c r="D725" s="403"/>
      <c r="E725" s="401" t="s">
        <v>4</v>
      </c>
      <c r="F725" s="402"/>
      <c r="G725" s="403"/>
      <c r="H725" s="391" t="s">
        <v>44</v>
      </c>
      <c r="I725" s="391" t="s">
        <v>45</v>
      </c>
    </row>
    <row r="726" spans="1:9" s="161" customFormat="1" ht="40.5" customHeight="1" x14ac:dyDescent="0.4">
      <c r="A726" s="400"/>
      <c r="B726" s="301" t="s">
        <v>2</v>
      </c>
      <c r="C726" s="301" t="s">
        <v>15</v>
      </c>
      <c r="D726" s="302" t="s">
        <v>82</v>
      </c>
      <c r="E726" s="304" t="s">
        <v>16</v>
      </c>
      <c r="F726" s="58" t="s">
        <v>17</v>
      </c>
      <c r="G726" s="302" t="s">
        <v>18</v>
      </c>
      <c r="H726" s="400"/>
      <c r="I726" s="400"/>
    </row>
    <row r="727" spans="1:9" s="59" customFormat="1" ht="22.5" x14ac:dyDescent="0.4">
      <c r="A727" s="392"/>
      <c r="B727" s="60" t="s">
        <v>5</v>
      </c>
      <c r="C727" s="60" t="s">
        <v>19</v>
      </c>
      <c r="D727" s="60" t="s">
        <v>8</v>
      </c>
      <c r="E727" s="61" t="s">
        <v>20</v>
      </c>
      <c r="F727" s="60" t="s">
        <v>21</v>
      </c>
      <c r="G727" s="60" t="s">
        <v>8</v>
      </c>
      <c r="H727" s="60" t="s">
        <v>43</v>
      </c>
      <c r="I727" s="60" t="s">
        <v>8</v>
      </c>
    </row>
    <row r="728" spans="1:9" s="62" customFormat="1" ht="18" customHeight="1" x14ac:dyDescent="0.4">
      <c r="A728" s="63">
        <v>1</v>
      </c>
      <c r="B728" s="121">
        <f>VLOOKUP(B724,別紙1!$A$5:$AS$267,6,FALSE)</f>
        <v>19</v>
      </c>
      <c r="C728" s="131">
        <f>内訳書!$C$7</f>
        <v>0</v>
      </c>
      <c r="D728" s="131">
        <f>IF(E728=0,ROUNDDOWN(B728*C728/2,2),ROUNDDOWN(B728*C728,2))</f>
        <v>0</v>
      </c>
      <c r="E728" s="124">
        <f>VLOOKUP(B724,別紙1!$A$5:$AS$267,7,FALSE)</f>
        <v>572</v>
      </c>
      <c r="F728" s="132">
        <f>内訳書!$D$7</f>
        <v>0</v>
      </c>
      <c r="G728" s="131">
        <f>ROUNDDOWN(E728*F728,2)</f>
        <v>0</v>
      </c>
      <c r="H728" s="116"/>
      <c r="I728" s="137">
        <f>ROUNDDOWN(D728+G728+H728,0)</f>
        <v>0</v>
      </c>
    </row>
    <row r="729" spans="1:9" s="62" customFormat="1" ht="18" customHeight="1" x14ac:dyDescent="0.4">
      <c r="A729" s="63">
        <v>2</v>
      </c>
      <c r="B729" s="121">
        <f>B728</f>
        <v>19</v>
      </c>
      <c r="C729" s="131">
        <f>C728</f>
        <v>0</v>
      </c>
      <c r="D729" s="131">
        <f t="shared" ref="D729:D739" si="152">IF(E729=0,ROUNDDOWN(B729*C729/2,2),ROUNDDOWN(B729*C729,2))</f>
        <v>0</v>
      </c>
      <c r="E729" s="124">
        <f>VLOOKUP(B724,別紙1!$A$5:$AS$267,10,FALSE)</f>
        <v>628</v>
      </c>
      <c r="F729" s="132">
        <f>内訳書!$D$7</f>
        <v>0</v>
      </c>
      <c r="G729" s="131">
        <f t="shared" ref="G729:G739" si="153">ROUNDDOWN(E729*F729,2)</f>
        <v>0</v>
      </c>
      <c r="H729" s="116"/>
      <c r="I729" s="137">
        <f t="shared" ref="I729:I739" si="154">ROUNDDOWN(D729+G729+H729,0)</f>
        <v>0</v>
      </c>
    </row>
    <row r="730" spans="1:9" s="62" customFormat="1" ht="18" customHeight="1" x14ac:dyDescent="0.4">
      <c r="A730" s="63">
        <v>3</v>
      </c>
      <c r="B730" s="121">
        <f>B728</f>
        <v>19</v>
      </c>
      <c r="C730" s="131">
        <f t="shared" ref="C730:C738" si="155">C729</f>
        <v>0</v>
      </c>
      <c r="D730" s="131">
        <f t="shared" si="152"/>
        <v>0</v>
      </c>
      <c r="E730" s="124">
        <f>VLOOKUP(B724,別紙1!$A$5:$AS$267,13,FALSE)</f>
        <v>690</v>
      </c>
      <c r="F730" s="132">
        <f>内訳書!$D$7</f>
        <v>0</v>
      </c>
      <c r="G730" s="131">
        <f t="shared" si="153"/>
        <v>0</v>
      </c>
      <c r="H730" s="116"/>
      <c r="I730" s="137">
        <f t="shared" si="154"/>
        <v>0</v>
      </c>
    </row>
    <row r="731" spans="1:9" s="62" customFormat="1" ht="18" customHeight="1" x14ac:dyDescent="0.4">
      <c r="A731" s="63">
        <v>4</v>
      </c>
      <c r="B731" s="121">
        <f>B728</f>
        <v>19</v>
      </c>
      <c r="C731" s="131">
        <f t="shared" si="155"/>
        <v>0</v>
      </c>
      <c r="D731" s="131">
        <f t="shared" si="152"/>
        <v>0</v>
      </c>
      <c r="E731" s="124">
        <f>VLOOKUP(B724,別紙1!$A$5:$AS$267,16,FALSE)</f>
        <v>871</v>
      </c>
      <c r="F731" s="132">
        <f>内訳書!$D$7</f>
        <v>0</v>
      </c>
      <c r="G731" s="131">
        <f t="shared" si="153"/>
        <v>0</v>
      </c>
      <c r="H731" s="116"/>
      <c r="I731" s="137">
        <f t="shared" si="154"/>
        <v>0</v>
      </c>
    </row>
    <row r="732" spans="1:9" s="62" customFormat="1" ht="18" customHeight="1" x14ac:dyDescent="0.4">
      <c r="A732" s="63">
        <v>5</v>
      </c>
      <c r="B732" s="121">
        <f>B728</f>
        <v>19</v>
      </c>
      <c r="C732" s="131">
        <f t="shared" si="155"/>
        <v>0</v>
      </c>
      <c r="D732" s="131">
        <f t="shared" si="152"/>
        <v>0</v>
      </c>
      <c r="E732" s="124">
        <f>VLOOKUP(B724,別紙1!$A$5:$AS$267,19,FALSE)</f>
        <v>796</v>
      </c>
      <c r="F732" s="132">
        <f>内訳書!$D$7</f>
        <v>0</v>
      </c>
      <c r="G732" s="131">
        <f t="shared" si="153"/>
        <v>0</v>
      </c>
      <c r="H732" s="116"/>
      <c r="I732" s="137">
        <f t="shared" si="154"/>
        <v>0</v>
      </c>
    </row>
    <row r="733" spans="1:9" s="62" customFormat="1" ht="18" customHeight="1" x14ac:dyDescent="0.4">
      <c r="A733" s="63">
        <v>6</v>
      </c>
      <c r="B733" s="121">
        <f>B728</f>
        <v>19</v>
      </c>
      <c r="C733" s="131">
        <f t="shared" si="155"/>
        <v>0</v>
      </c>
      <c r="D733" s="131">
        <f t="shared" si="152"/>
        <v>0</v>
      </c>
      <c r="E733" s="124">
        <f>VLOOKUP(B724,別紙1!$A$5:$AS$267,22,FALSE)</f>
        <v>971</v>
      </c>
      <c r="F733" s="132">
        <f>内訳書!$D$7</f>
        <v>0</v>
      </c>
      <c r="G733" s="131">
        <f t="shared" si="153"/>
        <v>0</v>
      </c>
      <c r="H733" s="116"/>
      <c r="I733" s="137">
        <f t="shared" si="154"/>
        <v>0</v>
      </c>
    </row>
    <row r="734" spans="1:9" s="62" customFormat="1" ht="18" customHeight="1" x14ac:dyDescent="0.4">
      <c r="A734" s="63">
        <v>7</v>
      </c>
      <c r="B734" s="121">
        <f>B728</f>
        <v>19</v>
      </c>
      <c r="C734" s="131">
        <f t="shared" si="155"/>
        <v>0</v>
      </c>
      <c r="D734" s="131">
        <f t="shared" si="152"/>
        <v>0</v>
      </c>
      <c r="E734" s="124">
        <f>VLOOKUP(B724,別紙1!$A$5:$AS$267,26,FALSE)</f>
        <v>995</v>
      </c>
      <c r="F734" s="133">
        <f>内訳書!$E$7</f>
        <v>0</v>
      </c>
      <c r="G734" s="131">
        <f t="shared" si="153"/>
        <v>0</v>
      </c>
      <c r="H734" s="116"/>
      <c r="I734" s="137">
        <f t="shared" si="154"/>
        <v>0</v>
      </c>
    </row>
    <row r="735" spans="1:9" s="62" customFormat="1" ht="18" customHeight="1" x14ac:dyDescent="0.4">
      <c r="A735" s="63">
        <v>8</v>
      </c>
      <c r="B735" s="121">
        <f>B728</f>
        <v>19</v>
      </c>
      <c r="C735" s="131">
        <f t="shared" si="155"/>
        <v>0</v>
      </c>
      <c r="D735" s="131">
        <f t="shared" si="152"/>
        <v>0</v>
      </c>
      <c r="E735" s="124">
        <f>VLOOKUP(B724,別紙1!$A$5:$AS$267,29,FALSE)</f>
        <v>945</v>
      </c>
      <c r="F735" s="133">
        <f>内訳書!$E$7</f>
        <v>0</v>
      </c>
      <c r="G735" s="131">
        <f t="shared" si="153"/>
        <v>0</v>
      </c>
      <c r="H735" s="116"/>
      <c r="I735" s="137">
        <f t="shared" si="154"/>
        <v>0</v>
      </c>
    </row>
    <row r="736" spans="1:9" s="62" customFormat="1" ht="18" customHeight="1" x14ac:dyDescent="0.4">
      <c r="A736" s="63">
        <v>9</v>
      </c>
      <c r="B736" s="121">
        <f>B728</f>
        <v>19</v>
      </c>
      <c r="C736" s="131">
        <f t="shared" si="155"/>
        <v>0</v>
      </c>
      <c r="D736" s="131">
        <f t="shared" si="152"/>
        <v>0</v>
      </c>
      <c r="E736" s="124">
        <f>VLOOKUP(B724,別紙1!$A$5:$AS$267,32,FALSE)</f>
        <v>1497</v>
      </c>
      <c r="F736" s="133">
        <f>内訳書!$E$7</f>
        <v>0</v>
      </c>
      <c r="G736" s="131">
        <f t="shared" si="153"/>
        <v>0</v>
      </c>
      <c r="H736" s="116"/>
      <c r="I736" s="137">
        <f t="shared" si="154"/>
        <v>0</v>
      </c>
    </row>
    <row r="737" spans="1:9" s="62" customFormat="1" ht="18" customHeight="1" x14ac:dyDescent="0.4">
      <c r="A737" s="63">
        <v>10</v>
      </c>
      <c r="B737" s="121">
        <f>B728</f>
        <v>19</v>
      </c>
      <c r="C737" s="131">
        <f t="shared" si="155"/>
        <v>0</v>
      </c>
      <c r="D737" s="131">
        <f t="shared" si="152"/>
        <v>0</v>
      </c>
      <c r="E737" s="124">
        <f>VLOOKUP(B724,別紙1!$A$5:$AS$267,34,FALSE)</f>
        <v>1038</v>
      </c>
      <c r="F737" s="132">
        <f>内訳書!$D$7</f>
        <v>0</v>
      </c>
      <c r="G737" s="131">
        <f t="shared" si="153"/>
        <v>0</v>
      </c>
      <c r="H737" s="116"/>
      <c r="I737" s="137">
        <f t="shared" si="154"/>
        <v>0</v>
      </c>
    </row>
    <row r="738" spans="1:9" s="62" customFormat="1" ht="18" customHeight="1" x14ac:dyDescent="0.4">
      <c r="A738" s="63">
        <v>11</v>
      </c>
      <c r="B738" s="121">
        <f>B728</f>
        <v>19</v>
      </c>
      <c r="C738" s="131">
        <f t="shared" si="155"/>
        <v>0</v>
      </c>
      <c r="D738" s="131">
        <f t="shared" si="152"/>
        <v>0</v>
      </c>
      <c r="E738" s="124">
        <f>VLOOKUP(B724,別紙1!$A$5:$AS$267,37,FALSE)</f>
        <v>1055</v>
      </c>
      <c r="F738" s="132">
        <f>内訳書!$D$7</f>
        <v>0</v>
      </c>
      <c r="G738" s="131">
        <f t="shared" si="153"/>
        <v>0</v>
      </c>
      <c r="H738" s="116"/>
      <c r="I738" s="137">
        <f t="shared" si="154"/>
        <v>0</v>
      </c>
    </row>
    <row r="739" spans="1:9" s="62" customFormat="1" ht="18" customHeight="1" thickBot="1" x14ac:dyDescent="0.45">
      <c r="A739" s="63">
        <v>12</v>
      </c>
      <c r="B739" s="121">
        <f>B728</f>
        <v>19</v>
      </c>
      <c r="C739" s="131">
        <f>C738</f>
        <v>0</v>
      </c>
      <c r="D739" s="131">
        <f t="shared" si="152"/>
        <v>0</v>
      </c>
      <c r="E739" s="124">
        <f>VLOOKUP(B724,別紙1!$A$5:$AS$267,40,FALSE)</f>
        <v>600</v>
      </c>
      <c r="F739" s="132">
        <f>内訳書!$D$7</f>
        <v>0</v>
      </c>
      <c r="G739" s="131">
        <f t="shared" si="153"/>
        <v>0</v>
      </c>
      <c r="H739" s="116"/>
      <c r="I739" s="137">
        <f t="shared" si="154"/>
        <v>0</v>
      </c>
    </row>
    <row r="740" spans="1:9" s="62" customFormat="1" ht="18" customHeight="1" thickBot="1" x14ac:dyDescent="0.45">
      <c r="A740" s="66" t="s">
        <v>9</v>
      </c>
      <c r="B740" s="120"/>
      <c r="C740" s="120"/>
      <c r="D740" s="120"/>
      <c r="E740" s="124">
        <f>SUM(E728:E739)</f>
        <v>10658</v>
      </c>
      <c r="F740" s="129"/>
      <c r="G740" s="120"/>
      <c r="H740" s="136">
        <f>SUM(H728:H739)</f>
        <v>0</v>
      </c>
      <c r="I740" s="138">
        <f>IF(SUM(I728:I739)="","",SUM(I728:I739))</f>
        <v>0</v>
      </c>
    </row>
    <row r="741" spans="1:9" ht="78" customHeight="1" x14ac:dyDescent="0.4">
      <c r="A741" s="397" t="s">
        <v>347</v>
      </c>
      <c r="B741" s="398"/>
      <c r="C741" s="398"/>
      <c r="D741" s="398"/>
      <c r="E741" s="398"/>
      <c r="F741" s="398"/>
      <c r="G741" s="398"/>
      <c r="H741" s="398"/>
      <c r="I741" s="399"/>
    </row>
    <row r="742" spans="1:9" ht="78" customHeight="1" x14ac:dyDescent="0.4">
      <c r="A742" s="394" t="s">
        <v>22</v>
      </c>
      <c r="B742" s="395"/>
      <c r="C742" s="395"/>
      <c r="D742" s="395"/>
      <c r="E742" s="395"/>
      <c r="F742" s="395"/>
      <c r="G742" s="395"/>
      <c r="H742" s="395"/>
      <c r="I742" s="396"/>
    </row>
    <row r="743" spans="1:9" ht="13.5" customHeight="1" x14ac:dyDescent="0.4">
      <c r="A743" s="161" t="s">
        <v>12</v>
      </c>
      <c r="B743" s="52">
        <f>B724+1</f>
        <v>40</v>
      </c>
      <c r="C743" s="161" t="s">
        <v>13</v>
      </c>
      <c r="D743" s="53" t="str">
        <f>VLOOKUP(B743,別紙1!$A$5:$AS$267,3,FALSE)</f>
        <v>時沢第ニ地下ポンプ場</v>
      </c>
      <c r="F743" s="161"/>
      <c r="G743" s="161"/>
      <c r="H743" s="161"/>
      <c r="I743" s="54" t="str">
        <f>VLOOKUP(B743,別紙1!$A$5:$AS$267,5,FALSE)</f>
        <v>東京低圧電力</v>
      </c>
    </row>
    <row r="744" spans="1:9" s="161" customFormat="1" ht="20.25" customHeight="1" x14ac:dyDescent="0.4">
      <c r="A744" s="391" t="s">
        <v>14</v>
      </c>
      <c r="B744" s="401" t="s">
        <v>3</v>
      </c>
      <c r="C744" s="402"/>
      <c r="D744" s="403"/>
      <c r="E744" s="401" t="s">
        <v>4</v>
      </c>
      <c r="F744" s="402"/>
      <c r="G744" s="403"/>
      <c r="H744" s="391" t="s">
        <v>44</v>
      </c>
      <c r="I744" s="391" t="s">
        <v>45</v>
      </c>
    </row>
    <row r="745" spans="1:9" s="161" customFormat="1" ht="40.5" x14ac:dyDescent="0.4">
      <c r="A745" s="400"/>
      <c r="B745" s="301" t="s">
        <v>2</v>
      </c>
      <c r="C745" s="301" t="s">
        <v>15</v>
      </c>
      <c r="D745" s="302" t="s">
        <v>82</v>
      </c>
      <c r="E745" s="304" t="s">
        <v>16</v>
      </c>
      <c r="F745" s="58" t="s">
        <v>17</v>
      </c>
      <c r="G745" s="302" t="s">
        <v>18</v>
      </c>
      <c r="H745" s="400"/>
      <c r="I745" s="400"/>
    </row>
    <row r="746" spans="1:9" s="59" customFormat="1" ht="22.5" x14ac:dyDescent="0.4">
      <c r="A746" s="392"/>
      <c r="B746" s="60" t="s">
        <v>5</v>
      </c>
      <c r="C746" s="60" t="s">
        <v>19</v>
      </c>
      <c r="D746" s="60" t="s">
        <v>8</v>
      </c>
      <c r="E746" s="61" t="s">
        <v>20</v>
      </c>
      <c r="F746" s="60" t="s">
        <v>21</v>
      </c>
      <c r="G746" s="60" t="s">
        <v>8</v>
      </c>
      <c r="H746" s="60" t="s">
        <v>43</v>
      </c>
      <c r="I746" s="60" t="s">
        <v>8</v>
      </c>
    </row>
    <row r="747" spans="1:9" s="62" customFormat="1" ht="18" customHeight="1" x14ac:dyDescent="0.4">
      <c r="A747" s="63">
        <v>1</v>
      </c>
      <c r="B747" s="121">
        <f>VLOOKUP(B743,別紙1!$A$5:$AS$267,6,FALSE)</f>
        <v>6</v>
      </c>
      <c r="C747" s="131">
        <f>内訳書!$C$7</f>
        <v>0</v>
      </c>
      <c r="D747" s="131">
        <f>IF(E747=0,ROUNDDOWN(B747*C747/2,2),ROUNDDOWN(B747*C747,2))</f>
        <v>0</v>
      </c>
      <c r="E747" s="124">
        <f>VLOOKUP(B743,別紙1!$A$5:$AS$267,7,FALSE)</f>
        <v>139</v>
      </c>
      <c r="F747" s="132">
        <f>内訳書!$D$7</f>
        <v>0</v>
      </c>
      <c r="G747" s="131">
        <f>ROUNDDOWN(E747*F747,2)</f>
        <v>0</v>
      </c>
      <c r="H747" s="116"/>
      <c r="I747" s="137">
        <f>ROUNDDOWN(D747+G747+H747,0)</f>
        <v>0</v>
      </c>
    </row>
    <row r="748" spans="1:9" s="62" customFormat="1" ht="18" customHeight="1" x14ac:dyDescent="0.4">
      <c r="A748" s="63">
        <v>2</v>
      </c>
      <c r="B748" s="121">
        <f>B747</f>
        <v>6</v>
      </c>
      <c r="C748" s="131">
        <f>C747</f>
        <v>0</v>
      </c>
      <c r="D748" s="131">
        <f t="shared" ref="D748:D758" si="156">IF(E748=0,ROUNDDOWN(B748*C748/2,2),ROUNDDOWN(B748*C748,2))</f>
        <v>0</v>
      </c>
      <c r="E748" s="124">
        <f>VLOOKUP(B743,別紙1!$A$5:$AS$267,10,FALSE)</f>
        <v>138</v>
      </c>
      <c r="F748" s="132">
        <f>内訳書!$D$7</f>
        <v>0</v>
      </c>
      <c r="G748" s="131">
        <f t="shared" ref="G748:G758" si="157">ROUNDDOWN(E748*F748,2)</f>
        <v>0</v>
      </c>
      <c r="H748" s="116"/>
      <c r="I748" s="137">
        <f t="shared" ref="I748:I758" si="158">ROUNDDOWN(D748+G748+H748,0)</f>
        <v>0</v>
      </c>
    </row>
    <row r="749" spans="1:9" s="62" customFormat="1" ht="18" customHeight="1" x14ac:dyDescent="0.4">
      <c r="A749" s="63">
        <v>3</v>
      </c>
      <c r="B749" s="121">
        <f>B747</f>
        <v>6</v>
      </c>
      <c r="C749" s="131">
        <f t="shared" ref="C749:C757" si="159">C748</f>
        <v>0</v>
      </c>
      <c r="D749" s="131">
        <f t="shared" si="156"/>
        <v>0</v>
      </c>
      <c r="E749" s="124">
        <f>VLOOKUP(B743,別紙1!$A$5:$AS$267,13,FALSE)</f>
        <v>130</v>
      </c>
      <c r="F749" s="132">
        <f>内訳書!$D$7</f>
        <v>0</v>
      </c>
      <c r="G749" s="131">
        <f t="shared" si="157"/>
        <v>0</v>
      </c>
      <c r="H749" s="116"/>
      <c r="I749" s="137">
        <f t="shared" si="158"/>
        <v>0</v>
      </c>
    </row>
    <row r="750" spans="1:9" s="62" customFormat="1" ht="18" customHeight="1" x14ac:dyDescent="0.4">
      <c r="A750" s="63">
        <v>4</v>
      </c>
      <c r="B750" s="121">
        <f>B747</f>
        <v>6</v>
      </c>
      <c r="C750" s="131">
        <f t="shared" si="159"/>
        <v>0</v>
      </c>
      <c r="D750" s="131">
        <f t="shared" si="156"/>
        <v>0</v>
      </c>
      <c r="E750" s="124">
        <f>VLOOKUP(B743,別紙1!$A$5:$AS$267,16,FALSE)</f>
        <v>140</v>
      </c>
      <c r="F750" s="132">
        <f>内訳書!$D$7</f>
        <v>0</v>
      </c>
      <c r="G750" s="131">
        <f t="shared" si="157"/>
        <v>0</v>
      </c>
      <c r="H750" s="116"/>
      <c r="I750" s="137">
        <f t="shared" si="158"/>
        <v>0</v>
      </c>
    </row>
    <row r="751" spans="1:9" s="62" customFormat="1" ht="18" customHeight="1" x14ac:dyDescent="0.4">
      <c r="A751" s="63">
        <v>5</v>
      </c>
      <c r="B751" s="121">
        <f>B747</f>
        <v>6</v>
      </c>
      <c r="C751" s="131">
        <f t="shared" si="159"/>
        <v>0</v>
      </c>
      <c r="D751" s="131">
        <f t="shared" si="156"/>
        <v>0</v>
      </c>
      <c r="E751" s="124">
        <f>VLOOKUP(B743,別紙1!$A$5:$AS$267,19,FALSE)</f>
        <v>134</v>
      </c>
      <c r="F751" s="132">
        <f>内訳書!$D$7</f>
        <v>0</v>
      </c>
      <c r="G751" s="131">
        <f t="shared" si="157"/>
        <v>0</v>
      </c>
      <c r="H751" s="116"/>
      <c r="I751" s="137">
        <f t="shared" si="158"/>
        <v>0</v>
      </c>
    </row>
    <row r="752" spans="1:9" s="62" customFormat="1" ht="18" customHeight="1" x14ac:dyDescent="0.4">
      <c r="A752" s="63">
        <v>6</v>
      </c>
      <c r="B752" s="121">
        <f>B747</f>
        <v>6</v>
      </c>
      <c r="C752" s="131">
        <f t="shared" si="159"/>
        <v>0</v>
      </c>
      <c r="D752" s="131">
        <f t="shared" si="156"/>
        <v>0</v>
      </c>
      <c r="E752" s="124">
        <f>VLOOKUP(B743,別紙1!$A$5:$AS$267,22,FALSE)</f>
        <v>137</v>
      </c>
      <c r="F752" s="132">
        <f>内訳書!$D$7</f>
        <v>0</v>
      </c>
      <c r="G752" s="131">
        <f t="shared" si="157"/>
        <v>0</v>
      </c>
      <c r="H752" s="116"/>
      <c r="I752" s="137">
        <f t="shared" si="158"/>
        <v>0</v>
      </c>
    </row>
    <row r="753" spans="1:9" s="62" customFormat="1" ht="18" customHeight="1" x14ac:dyDescent="0.4">
      <c r="A753" s="63">
        <v>7</v>
      </c>
      <c r="B753" s="121">
        <f>B747</f>
        <v>6</v>
      </c>
      <c r="C753" s="131">
        <f t="shared" si="159"/>
        <v>0</v>
      </c>
      <c r="D753" s="131">
        <f t="shared" si="156"/>
        <v>0</v>
      </c>
      <c r="E753" s="124">
        <f>VLOOKUP(B743,別紙1!$A$5:$AS$267,26,FALSE)</f>
        <v>135</v>
      </c>
      <c r="F753" s="133">
        <f>内訳書!$E$7</f>
        <v>0</v>
      </c>
      <c r="G753" s="131">
        <f t="shared" si="157"/>
        <v>0</v>
      </c>
      <c r="H753" s="116"/>
      <c r="I753" s="137">
        <f t="shared" si="158"/>
        <v>0</v>
      </c>
    </row>
    <row r="754" spans="1:9" s="62" customFormat="1" ht="18" customHeight="1" x14ac:dyDescent="0.4">
      <c r="A754" s="63">
        <v>8</v>
      </c>
      <c r="B754" s="121">
        <f>B747</f>
        <v>6</v>
      </c>
      <c r="C754" s="131">
        <f t="shared" si="159"/>
        <v>0</v>
      </c>
      <c r="D754" s="131">
        <f t="shared" si="156"/>
        <v>0</v>
      </c>
      <c r="E754" s="124">
        <f>VLOOKUP(B743,別紙1!$A$5:$AS$267,29,FALSE)</f>
        <v>135</v>
      </c>
      <c r="F754" s="133">
        <f>内訳書!$E$7</f>
        <v>0</v>
      </c>
      <c r="G754" s="131">
        <f t="shared" si="157"/>
        <v>0</v>
      </c>
      <c r="H754" s="116"/>
      <c r="I754" s="137">
        <f t="shared" si="158"/>
        <v>0</v>
      </c>
    </row>
    <row r="755" spans="1:9" s="62" customFormat="1" ht="18" customHeight="1" x14ac:dyDescent="0.4">
      <c r="A755" s="63">
        <v>9</v>
      </c>
      <c r="B755" s="121">
        <f>B747</f>
        <v>6</v>
      </c>
      <c r="C755" s="131">
        <f t="shared" si="159"/>
        <v>0</v>
      </c>
      <c r="D755" s="131">
        <f t="shared" si="156"/>
        <v>0</v>
      </c>
      <c r="E755" s="124">
        <f>VLOOKUP(B743,別紙1!$A$5:$AS$267,32,FALSE)</f>
        <v>128</v>
      </c>
      <c r="F755" s="133">
        <f>内訳書!$E$7</f>
        <v>0</v>
      </c>
      <c r="G755" s="131">
        <f t="shared" si="157"/>
        <v>0</v>
      </c>
      <c r="H755" s="116"/>
      <c r="I755" s="137">
        <f t="shared" si="158"/>
        <v>0</v>
      </c>
    </row>
    <row r="756" spans="1:9" s="62" customFormat="1" ht="18" customHeight="1" x14ac:dyDescent="0.4">
      <c r="A756" s="63">
        <v>10</v>
      </c>
      <c r="B756" s="121">
        <f>B747</f>
        <v>6</v>
      </c>
      <c r="C756" s="131">
        <f t="shared" si="159"/>
        <v>0</v>
      </c>
      <c r="D756" s="131">
        <f t="shared" si="156"/>
        <v>0</v>
      </c>
      <c r="E756" s="124">
        <f>VLOOKUP(B743,別紙1!$A$5:$AS$267,34,FALSE)</f>
        <v>122</v>
      </c>
      <c r="F756" s="132">
        <f>内訳書!$D$7</f>
        <v>0</v>
      </c>
      <c r="G756" s="131">
        <f t="shared" si="157"/>
        <v>0</v>
      </c>
      <c r="H756" s="116"/>
      <c r="I756" s="137">
        <f t="shared" si="158"/>
        <v>0</v>
      </c>
    </row>
    <row r="757" spans="1:9" s="62" customFormat="1" ht="18" customHeight="1" x14ac:dyDescent="0.4">
      <c r="A757" s="63">
        <v>11</v>
      </c>
      <c r="B757" s="121">
        <f>B747</f>
        <v>6</v>
      </c>
      <c r="C757" s="131">
        <f t="shared" si="159"/>
        <v>0</v>
      </c>
      <c r="D757" s="131">
        <f t="shared" si="156"/>
        <v>0</v>
      </c>
      <c r="E757" s="124">
        <f>VLOOKUP(B743,別紙1!$A$5:$AS$267,37,FALSE)</f>
        <v>130</v>
      </c>
      <c r="F757" s="132">
        <f>内訳書!$D$7</f>
        <v>0</v>
      </c>
      <c r="G757" s="131">
        <f t="shared" si="157"/>
        <v>0</v>
      </c>
      <c r="H757" s="116"/>
      <c r="I757" s="137">
        <f t="shared" si="158"/>
        <v>0</v>
      </c>
    </row>
    <row r="758" spans="1:9" s="62" customFormat="1" ht="18" customHeight="1" thickBot="1" x14ac:dyDescent="0.45">
      <c r="A758" s="63">
        <v>12</v>
      </c>
      <c r="B758" s="121">
        <f>B747</f>
        <v>6</v>
      </c>
      <c r="C758" s="131">
        <f>C757</f>
        <v>0</v>
      </c>
      <c r="D758" s="131">
        <f t="shared" si="156"/>
        <v>0</v>
      </c>
      <c r="E758" s="124">
        <f>VLOOKUP(B743,別紙1!$A$5:$AS$267,40,FALSE)</f>
        <v>133</v>
      </c>
      <c r="F758" s="132">
        <f>内訳書!$D$7</f>
        <v>0</v>
      </c>
      <c r="G758" s="131">
        <f t="shared" si="157"/>
        <v>0</v>
      </c>
      <c r="H758" s="116"/>
      <c r="I758" s="137">
        <f t="shared" si="158"/>
        <v>0</v>
      </c>
    </row>
    <row r="759" spans="1:9" s="62" customFormat="1" ht="18" customHeight="1" thickBot="1" x14ac:dyDescent="0.45">
      <c r="A759" s="66" t="s">
        <v>9</v>
      </c>
      <c r="B759" s="120"/>
      <c r="C759" s="120"/>
      <c r="D759" s="120"/>
      <c r="E759" s="124">
        <f>SUM(E747:E758)</f>
        <v>1601</v>
      </c>
      <c r="F759" s="129"/>
      <c r="G759" s="120"/>
      <c r="H759" s="136">
        <f>SUM(H747:H758)</f>
        <v>0</v>
      </c>
      <c r="I759" s="138">
        <f>IF(SUM(I747:I758)="","",SUM(I747:I758))</f>
        <v>0</v>
      </c>
    </row>
    <row r="760" spans="1:9" ht="78" customHeight="1" x14ac:dyDescent="0.4">
      <c r="A760" s="397" t="s">
        <v>347</v>
      </c>
      <c r="B760" s="398"/>
      <c r="C760" s="398"/>
      <c r="D760" s="398"/>
      <c r="E760" s="398"/>
      <c r="F760" s="398"/>
      <c r="G760" s="398"/>
      <c r="H760" s="398"/>
      <c r="I760" s="399"/>
    </row>
    <row r="761" spans="1:9" ht="78" customHeight="1" x14ac:dyDescent="0.4">
      <c r="A761" s="394" t="s">
        <v>22</v>
      </c>
      <c r="B761" s="395"/>
      <c r="C761" s="395"/>
      <c r="D761" s="395"/>
      <c r="E761" s="395"/>
      <c r="F761" s="395"/>
      <c r="G761" s="395"/>
      <c r="H761" s="395"/>
      <c r="I761" s="396"/>
    </row>
    <row r="762" spans="1:9" x14ac:dyDescent="0.4">
      <c r="A762" s="161" t="s">
        <v>12</v>
      </c>
      <c r="B762" s="52">
        <f>B743+1</f>
        <v>41</v>
      </c>
      <c r="C762" s="161" t="s">
        <v>13</v>
      </c>
      <c r="D762" s="53" t="str">
        <f>VLOOKUP(B762,別紙1!$A$5:$AS$267,3,FALSE)</f>
        <v>時沢第三地下ポンプ場</v>
      </c>
      <c r="F762" s="161"/>
      <c r="G762" s="161"/>
      <c r="H762" s="161"/>
      <c r="I762" s="54" t="str">
        <f>VLOOKUP(B762,別紙1!$A$5:$AS$267,5,FALSE)</f>
        <v>東京低圧電力</v>
      </c>
    </row>
    <row r="763" spans="1:9" s="161" customFormat="1" ht="20.25" customHeight="1" x14ac:dyDescent="0.4">
      <c r="A763" s="391" t="s">
        <v>14</v>
      </c>
      <c r="B763" s="401" t="s">
        <v>3</v>
      </c>
      <c r="C763" s="402"/>
      <c r="D763" s="403"/>
      <c r="E763" s="401" t="s">
        <v>4</v>
      </c>
      <c r="F763" s="402"/>
      <c r="G763" s="403"/>
      <c r="H763" s="391" t="s">
        <v>44</v>
      </c>
      <c r="I763" s="391" t="s">
        <v>45</v>
      </c>
    </row>
    <row r="764" spans="1:9" s="161" customFormat="1" ht="40.5" x14ac:dyDescent="0.4">
      <c r="A764" s="400"/>
      <c r="B764" s="301" t="s">
        <v>2</v>
      </c>
      <c r="C764" s="301" t="s">
        <v>15</v>
      </c>
      <c r="D764" s="302" t="s">
        <v>82</v>
      </c>
      <c r="E764" s="304" t="s">
        <v>16</v>
      </c>
      <c r="F764" s="58" t="s">
        <v>17</v>
      </c>
      <c r="G764" s="302" t="s">
        <v>18</v>
      </c>
      <c r="H764" s="400"/>
      <c r="I764" s="400"/>
    </row>
    <row r="765" spans="1:9" s="59" customFormat="1" ht="22.5" x14ac:dyDescent="0.4">
      <c r="A765" s="392"/>
      <c r="B765" s="60" t="s">
        <v>5</v>
      </c>
      <c r="C765" s="60" t="s">
        <v>19</v>
      </c>
      <c r="D765" s="60" t="s">
        <v>8</v>
      </c>
      <c r="E765" s="61" t="s">
        <v>20</v>
      </c>
      <c r="F765" s="60" t="s">
        <v>21</v>
      </c>
      <c r="G765" s="60" t="s">
        <v>8</v>
      </c>
      <c r="H765" s="60" t="s">
        <v>43</v>
      </c>
      <c r="I765" s="60" t="s">
        <v>8</v>
      </c>
    </row>
    <row r="766" spans="1:9" s="62" customFormat="1" ht="18" customHeight="1" x14ac:dyDescent="0.4">
      <c r="A766" s="63">
        <v>1</v>
      </c>
      <c r="B766" s="121">
        <f>VLOOKUP(B762,別紙1!$A$5:$AS$267,6,FALSE)</f>
        <v>4</v>
      </c>
      <c r="C766" s="131">
        <f>内訳書!$C$7</f>
        <v>0</v>
      </c>
      <c r="D766" s="131">
        <f>IF(E766=0,ROUNDDOWN(B766*C766/2,2),ROUNDDOWN(B766*C766,2))</f>
        <v>0</v>
      </c>
      <c r="E766" s="124">
        <f>VLOOKUP(B762,別紙1!$A$5:$AS$267,7,FALSE)</f>
        <v>393</v>
      </c>
      <c r="F766" s="132">
        <f>内訳書!$D$7</f>
        <v>0</v>
      </c>
      <c r="G766" s="131">
        <f>ROUNDDOWN(E766*F766,2)</f>
        <v>0</v>
      </c>
      <c r="H766" s="116"/>
      <c r="I766" s="137">
        <f>ROUNDDOWN(D766+G766+H766,0)</f>
        <v>0</v>
      </c>
    </row>
    <row r="767" spans="1:9" s="62" customFormat="1" ht="18" customHeight="1" x14ac:dyDescent="0.4">
      <c r="A767" s="63">
        <v>2</v>
      </c>
      <c r="B767" s="121">
        <f>B766</f>
        <v>4</v>
      </c>
      <c r="C767" s="131">
        <f>C766</f>
        <v>0</v>
      </c>
      <c r="D767" s="131">
        <f t="shared" ref="D767:D777" si="160">IF(E767=0,ROUNDDOWN(B767*C767/2,2),ROUNDDOWN(B767*C767,2))</f>
        <v>0</v>
      </c>
      <c r="E767" s="124">
        <f>VLOOKUP(B762,別紙1!$A$5:$AS$267,10,FALSE)</f>
        <v>394</v>
      </c>
      <c r="F767" s="132">
        <f>内訳書!$D$7</f>
        <v>0</v>
      </c>
      <c r="G767" s="131">
        <f t="shared" ref="G767:G777" si="161">ROUNDDOWN(E767*F767,2)</f>
        <v>0</v>
      </c>
      <c r="H767" s="116"/>
      <c r="I767" s="137">
        <f t="shared" ref="I767:I777" si="162">ROUNDDOWN(D767+G767+H767,0)</f>
        <v>0</v>
      </c>
    </row>
    <row r="768" spans="1:9" s="62" customFormat="1" ht="18" customHeight="1" x14ac:dyDescent="0.4">
      <c r="A768" s="63">
        <v>3</v>
      </c>
      <c r="B768" s="121">
        <f>B766</f>
        <v>4</v>
      </c>
      <c r="C768" s="131">
        <f t="shared" ref="C768:C776" si="163">C767</f>
        <v>0</v>
      </c>
      <c r="D768" s="131">
        <f t="shared" si="160"/>
        <v>0</v>
      </c>
      <c r="E768" s="124">
        <f>VLOOKUP(B762,別紙1!$A$5:$AS$267,13,FALSE)</f>
        <v>370</v>
      </c>
      <c r="F768" s="132">
        <f>内訳書!$D$7</f>
        <v>0</v>
      </c>
      <c r="G768" s="131">
        <f t="shared" si="161"/>
        <v>0</v>
      </c>
      <c r="H768" s="116"/>
      <c r="I768" s="137">
        <f t="shared" si="162"/>
        <v>0</v>
      </c>
    </row>
    <row r="769" spans="1:9" s="62" customFormat="1" ht="18" customHeight="1" x14ac:dyDescent="0.4">
      <c r="A769" s="63">
        <v>4</v>
      </c>
      <c r="B769" s="121">
        <f>B766</f>
        <v>4</v>
      </c>
      <c r="C769" s="131">
        <f t="shared" si="163"/>
        <v>0</v>
      </c>
      <c r="D769" s="131">
        <f t="shared" si="160"/>
        <v>0</v>
      </c>
      <c r="E769" s="124">
        <f>VLOOKUP(B762,別紙1!$A$5:$AS$267,16,FALSE)</f>
        <v>389</v>
      </c>
      <c r="F769" s="132">
        <f>内訳書!$D$7</f>
        <v>0</v>
      </c>
      <c r="G769" s="131">
        <f t="shared" si="161"/>
        <v>0</v>
      </c>
      <c r="H769" s="116"/>
      <c r="I769" s="137">
        <f t="shared" si="162"/>
        <v>0</v>
      </c>
    </row>
    <row r="770" spans="1:9" s="62" customFormat="1" ht="18" customHeight="1" x14ac:dyDescent="0.4">
      <c r="A770" s="63">
        <v>5</v>
      </c>
      <c r="B770" s="121">
        <f>B766</f>
        <v>4</v>
      </c>
      <c r="C770" s="131">
        <f t="shared" si="163"/>
        <v>0</v>
      </c>
      <c r="D770" s="131">
        <f t="shared" si="160"/>
        <v>0</v>
      </c>
      <c r="E770" s="124">
        <f>VLOOKUP(B762,別紙1!$A$5:$AS$267,19,FALSE)</f>
        <v>371</v>
      </c>
      <c r="F770" s="132">
        <f>内訳書!$D$7</f>
        <v>0</v>
      </c>
      <c r="G770" s="131">
        <f t="shared" si="161"/>
        <v>0</v>
      </c>
      <c r="H770" s="116"/>
      <c r="I770" s="137">
        <f t="shared" si="162"/>
        <v>0</v>
      </c>
    </row>
    <row r="771" spans="1:9" s="62" customFormat="1" ht="18" customHeight="1" x14ac:dyDescent="0.4">
      <c r="A771" s="63">
        <v>6</v>
      </c>
      <c r="B771" s="121">
        <f>B766</f>
        <v>4</v>
      </c>
      <c r="C771" s="131">
        <f t="shared" si="163"/>
        <v>0</v>
      </c>
      <c r="D771" s="131">
        <f t="shared" si="160"/>
        <v>0</v>
      </c>
      <c r="E771" s="124">
        <f>VLOOKUP(B762,別紙1!$A$5:$AS$267,22,FALSE)</f>
        <v>368</v>
      </c>
      <c r="F771" s="132">
        <f>内訳書!$D$7</f>
        <v>0</v>
      </c>
      <c r="G771" s="131">
        <f t="shared" si="161"/>
        <v>0</v>
      </c>
      <c r="H771" s="116"/>
      <c r="I771" s="137">
        <f t="shared" si="162"/>
        <v>0</v>
      </c>
    </row>
    <row r="772" spans="1:9" s="62" customFormat="1" ht="18" customHeight="1" x14ac:dyDescent="0.4">
      <c r="A772" s="63">
        <v>7</v>
      </c>
      <c r="B772" s="121">
        <f>B766</f>
        <v>4</v>
      </c>
      <c r="C772" s="131">
        <f t="shared" si="163"/>
        <v>0</v>
      </c>
      <c r="D772" s="131">
        <f t="shared" si="160"/>
        <v>0</v>
      </c>
      <c r="E772" s="124">
        <f>VLOOKUP(B762,別紙1!$A$5:$AS$267,26,FALSE)</f>
        <v>346</v>
      </c>
      <c r="F772" s="133">
        <f>内訳書!$E$7</f>
        <v>0</v>
      </c>
      <c r="G772" s="131">
        <f t="shared" si="161"/>
        <v>0</v>
      </c>
      <c r="H772" s="116"/>
      <c r="I772" s="137">
        <f t="shared" si="162"/>
        <v>0</v>
      </c>
    </row>
    <row r="773" spans="1:9" s="62" customFormat="1" ht="18" customHeight="1" x14ac:dyDescent="0.4">
      <c r="A773" s="63">
        <v>8</v>
      </c>
      <c r="B773" s="121">
        <f>B766</f>
        <v>4</v>
      </c>
      <c r="C773" s="131">
        <f t="shared" si="163"/>
        <v>0</v>
      </c>
      <c r="D773" s="131">
        <f t="shared" si="160"/>
        <v>0</v>
      </c>
      <c r="E773" s="124">
        <f>VLOOKUP(B762,別紙1!$A$5:$AS$267,29,FALSE)</f>
        <v>358</v>
      </c>
      <c r="F773" s="133">
        <f>内訳書!$E$7</f>
        <v>0</v>
      </c>
      <c r="G773" s="131">
        <f t="shared" si="161"/>
        <v>0</v>
      </c>
      <c r="H773" s="116"/>
      <c r="I773" s="137">
        <f t="shared" si="162"/>
        <v>0</v>
      </c>
    </row>
    <row r="774" spans="1:9" s="62" customFormat="1" ht="18" customHeight="1" x14ac:dyDescent="0.4">
      <c r="A774" s="63">
        <v>9</v>
      </c>
      <c r="B774" s="121">
        <f>B766</f>
        <v>4</v>
      </c>
      <c r="C774" s="131">
        <f t="shared" si="163"/>
        <v>0</v>
      </c>
      <c r="D774" s="131">
        <f t="shared" si="160"/>
        <v>0</v>
      </c>
      <c r="E774" s="124">
        <f>VLOOKUP(B762,別紙1!$A$5:$AS$267,32,FALSE)</f>
        <v>349</v>
      </c>
      <c r="F774" s="133">
        <f>内訳書!$E$7</f>
        <v>0</v>
      </c>
      <c r="G774" s="131">
        <f t="shared" si="161"/>
        <v>0</v>
      </c>
      <c r="H774" s="116"/>
      <c r="I774" s="137">
        <f t="shared" si="162"/>
        <v>0</v>
      </c>
    </row>
    <row r="775" spans="1:9" s="62" customFormat="1" ht="18" customHeight="1" x14ac:dyDescent="0.4">
      <c r="A775" s="63">
        <v>10</v>
      </c>
      <c r="B775" s="121">
        <f>B766</f>
        <v>4</v>
      </c>
      <c r="C775" s="131">
        <f t="shared" si="163"/>
        <v>0</v>
      </c>
      <c r="D775" s="131">
        <f t="shared" si="160"/>
        <v>0</v>
      </c>
      <c r="E775" s="124">
        <f>VLOOKUP(B762,別紙1!$A$5:$AS$267,34,FALSE)</f>
        <v>350</v>
      </c>
      <c r="F775" s="132">
        <f>内訳書!$D$7</f>
        <v>0</v>
      </c>
      <c r="G775" s="131">
        <f t="shared" si="161"/>
        <v>0</v>
      </c>
      <c r="H775" s="116"/>
      <c r="I775" s="137">
        <f t="shared" si="162"/>
        <v>0</v>
      </c>
    </row>
    <row r="776" spans="1:9" s="62" customFormat="1" ht="18" customHeight="1" x14ac:dyDescent="0.4">
      <c r="A776" s="63">
        <v>11</v>
      </c>
      <c r="B776" s="121">
        <f>B766</f>
        <v>4</v>
      </c>
      <c r="C776" s="131">
        <f t="shared" si="163"/>
        <v>0</v>
      </c>
      <c r="D776" s="131">
        <f t="shared" si="160"/>
        <v>0</v>
      </c>
      <c r="E776" s="124">
        <f>VLOOKUP(B762,別紙1!$A$5:$AS$267,37,FALSE)</f>
        <v>362</v>
      </c>
      <c r="F776" s="132">
        <f>内訳書!$D$7</f>
        <v>0</v>
      </c>
      <c r="G776" s="131">
        <f t="shared" si="161"/>
        <v>0</v>
      </c>
      <c r="H776" s="116"/>
      <c r="I776" s="137">
        <f t="shared" si="162"/>
        <v>0</v>
      </c>
    </row>
    <row r="777" spans="1:9" s="62" customFormat="1" ht="18" customHeight="1" thickBot="1" x14ac:dyDescent="0.45">
      <c r="A777" s="63">
        <v>12</v>
      </c>
      <c r="B777" s="121">
        <f>B766</f>
        <v>4</v>
      </c>
      <c r="C777" s="131">
        <f>C776</f>
        <v>0</v>
      </c>
      <c r="D777" s="131">
        <f t="shared" si="160"/>
        <v>0</v>
      </c>
      <c r="E777" s="124">
        <f>VLOOKUP(B762,別紙1!$A$5:$AS$267,40,FALSE)</f>
        <v>390</v>
      </c>
      <c r="F777" s="132">
        <f>内訳書!$D$7</f>
        <v>0</v>
      </c>
      <c r="G777" s="131">
        <f t="shared" si="161"/>
        <v>0</v>
      </c>
      <c r="H777" s="116"/>
      <c r="I777" s="137">
        <f t="shared" si="162"/>
        <v>0</v>
      </c>
    </row>
    <row r="778" spans="1:9" s="62" customFormat="1" ht="18" customHeight="1" thickBot="1" x14ac:dyDescent="0.45">
      <c r="A778" s="66" t="s">
        <v>9</v>
      </c>
      <c r="B778" s="120"/>
      <c r="C778" s="120"/>
      <c r="D778" s="120"/>
      <c r="E778" s="124">
        <f>SUM(E766:E777)</f>
        <v>4440</v>
      </c>
      <c r="F778" s="129"/>
      <c r="G778" s="120"/>
      <c r="H778" s="136">
        <f>SUM(H766:H777)</f>
        <v>0</v>
      </c>
      <c r="I778" s="138">
        <f>IF(SUM(I766:I777)="","",SUM(I766:I777))</f>
        <v>0</v>
      </c>
    </row>
    <row r="779" spans="1:9" ht="78" customHeight="1" x14ac:dyDescent="0.4">
      <c r="A779" s="397" t="s">
        <v>347</v>
      </c>
      <c r="B779" s="398"/>
      <c r="C779" s="398"/>
      <c r="D779" s="398"/>
      <c r="E779" s="398"/>
      <c r="F779" s="398"/>
      <c r="G779" s="398"/>
      <c r="H779" s="398"/>
      <c r="I779" s="399"/>
    </row>
    <row r="780" spans="1:9" ht="78" customHeight="1" x14ac:dyDescent="0.4">
      <c r="A780" s="394" t="s">
        <v>22</v>
      </c>
      <c r="B780" s="395"/>
      <c r="C780" s="395"/>
      <c r="D780" s="395"/>
      <c r="E780" s="395"/>
      <c r="F780" s="395"/>
      <c r="G780" s="395"/>
      <c r="H780" s="395"/>
      <c r="I780" s="396"/>
    </row>
    <row r="781" spans="1:9" x14ac:dyDescent="0.4">
      <c r="A781" s="161" t="s">
        <v>12</v>
      </c>
      <c r="B781" s="52">
        <f>B762+1</f>
        <v>42</v>
      </c>
      <c r="C781" s="161" t="s">
        <v>13</v>
      </c>
      <c r="D781" s="53" t="str">
        <f>VLOOKUP(B781,別紙1!$A$5:$AS$267,3,FALSE)</f>
        <v>時沢第四地下ポンプ場</v>
      </c>
      <c r="F781" s="161"/>
      <c r="G781" s="161"/>
      <c r="H781" s="161"/>
      <c r="I781" s="54" t="str">
        <f>VLOOKUP(B781,別紙1!$A$5:$AS$267,5,FALSE)</f>
        <v>東京低圧電力</v>
      </c>
    </row>
    <row r="782" spans="1:9" s="161" customFormat="1" ht="20.25" customHeight="1" x14ac:dyDescent="0.4">
      <c r="A782" s="391" t="s">
        <v>14</v>
      </c>
      <c r="B782" s="401" t="s">
        <v>3</v>
      </c>
      <c r="C782" s="402"/>
      <c r="D782" s="403"/>
      <c r="E782" s="401" t="s">
        <v>4</v>
      </c>
      <c r="F782" s="402"/>
      <c r="G782" s="403"/>
      <c r="H782" s="391" t="s">
        <v>44</v>
      </c>
      <c r="I782" s="391" t="s">
        <v>45</v>
      </c>
    </row>
    <row r="783" spans="1:9" s="161" customFormat="1" ht="40.5" x14ac:dyDescent="0.4">
      <c r="A783" s="400"/>
      <c r="B783" s="301" t="s">
        <v>2</v>
      </c>
      <c r="C783" s="301" t="s">
        <v>15</v>
      </c>
      <c r="D783" s="302" t="s">
        <v>82</v>
      </c>
      <c r="E783" s="304" t="s">
        <v>16</v>
      </c>
      <c r="F783" s="58" t="s">
        <v>17</v>
      </c>
      <c r="G783" s="302" t="s">
        <v>18</v>
      </c>
      <c r="H783" s="400"/>
      <c r="I783" s="400"/>
    </row>
    <row r="784" spans="1:9" s="59" customFormat="1" ht="22.5" x14ac:dyDescent="0.4">
      <c r="A784" s="392"/>
      <c r="B784" s="60" t="s">
        <v>5</v>
      </c>
      <c r="C784" s="60" t="s">
        <v>19</v>
      </c>
      <c r="D784" s="60" t="s">
        <v>8</v>
      </c>
      <c r="E784" s="61" t="s">
        <v>20</v>
      </c>
      <c r="F784" s="60" t="s">
        <v>21</v>
      </c>
      <c r="G784" s="60" t="s">
        <v>8</v>
      </c>
      <c r="H784" s="60" t="s">
        <v>43</v>
      </c>
      <c r="I784" s="60" t="s">
        <v>8</v>
      </c>
    </row>
    <row r="785" spans="1:9" s="62" customFormat="1" ht="18" customHeight="1" x14ac:dyDescent="0.4">
      <c r="A785" s="63">
        <v>1</v>
      </c>
      <c r="B785" s="121">
        <f>VLOOKUP(B781,別紙1!$A$5:$AS$267,6,FALSE)</f>
        <v>2</v>
      </c>
      <c r="C785" s="131">
        <f>内訳書!$C$7</f>
        <v>0</v>
      </c>
      <c r="D785" s="131">
        <f>IF(E785=0,ROUNDDOWN(B785*C785/2,2),ROUNDDOWN(B785*C785,2))</f>
        <v>0</v>
      </c>
      <c r="E785" s="124">
        <f>VLOOKUP(B781,別紙1!$A$5:$AS$267,7,FALSE)</f>
        <v>95</v>
      </c>
      <c r="F785" s="132">
        <f>内訳書!$D$7</f>
        <v>0</v>
      </c>
      <c r="G785" s="131">
        <f>ROUNDDOWN(E785*F785,2)</f>
        <v>0</v>
      </c>
      <c r="H785" s="116"/>
      <c r="I785" s="137">
        <f>ROUNDDOWN(D785+G785+H785,0)</f>
        <v>0</v>
      </c>
    </row>
    <row r="786" spans="1:9" s="62" customFormat="1" ht="18" customHeight="1" x14ac:dyDescent="0.4">
      <c r="A786" s="63">
        <v>2</v>
      </c>
      <c r="B786" s="121">
        <f>B785</f>
        <v>2</v>
      </c>
      <c r="C786" s="131">
        <f>C785</f>
        <v>0</v>
      </c>
      <c r="D786" s="131">
        <f t="shared" ref="D786:D796" si="164">IF(E786=0,ROUNDDOWN(B786*C786/2,2),ROUNDDOWN(B786*C786,2))</f>
        <v>0</v>
      </c>
      <c r="E786" s="124">
        <f>VLOOKUP(B781,別紙1!$A$5:$AS$267,10,FALSE)</f>
        <v>94</v>
      </c>
      <c r="F786" s="132">
        <f>内訳書!$D$7</f>
        <v>0</v>
      </c>
      <c r="G786" s="131">
        <f t="shared" ref="G786:G796" si="165">ROUNDDOWN(E786*F786,2)</f>
        <v>0</v>
      </c>
      <c r="H786" s="116"/>
      <c r="I786" s="137">
        <f t="shared" ref="I786:I796" si="166">ROUNDDOWN(D786+G786+H786,0)</f>
        <v>0</v>
      </c>
    </row>
    <row r="787" spans="1:9" s="62" customFormat="1" ht="18" customHeight="1" x14ac:dyDescent="0.4">
      <c r="A787" s="63">
        <v>3</v>
      </c>
      <c r="B787" s="121">
        <f>B785</f>
        <v>2</v>
      </c>
      <c r="C787" s="131">
        <f t="shared" ref="C787:C795" si="167">C786</f>
        <v>0</v>
      </c>
      <c r="D787" s="131">
        <f t="shared" si="164"/>
        <v>0</v>
      </c>
      <c r="E787" s="124">
        <f>VLOOKUP(B781,別紙1!$A$5:$AS$267,13,FALSE)</f>
        <v>92</v>
      </c>
      <c r="F787" s="132">
        <f>内訳書!$D$7</f>
        <v>0</v>
      </c>
      <c r="G787" s="131">
        <f t="shared" si="165"/>
        <v>0</v>
      </c>
      <c r="H787" s="116"/>
      <c r="I787" s="137">
        <f t="shared" si="166"/>
        <v>0</v>
      </c>
    </row>
    <row r="788" spans="1:9" s="62" customFormat="1" ht="18" customHeight="1" x14ac:dyDescent="0.4">
      <c r="A788" s="63">
        <v>4</v>
      </c>
      <c r="B788" s="121">
        <f>B785</f>
        <v>2</v>
      </c>
      <c r="C788" s="131">
        <f t="shared" si="167"/>
        <v>0</v>
      </c>
      <c r="D788" s="131">
        <f t="shared" si="164"/>
        <v>0</v>
      </c>
      <c r="E788" s="124">
        <f>VLOOKUP(B781,別紙1!$A$5:$AS$267,16,FALSE)</f>
        <v>96</v>
      </c>
      <c r="F788" s="132">
        <f>内訳書!$D$7</f>
        <v>0</v>
      </c>
      <c r="G788" s="131">
        <f t="shared" si="165"/>
        <v>0</v>
      </c>
      <c r="H788" s="116"/>
      <c r="I788" s="137">
        <f t="shared" si="166"/>
        <v>0</v>
      </c>
    </row>
    <row r="789" spans="1:9" s="62" customFormat="1" ht="18" customHeight="1" x14ac:dyDescent="0.4">
      <c r="A789" s="63">
        <v>5</v>
      </c>
      <c r="B789" s="121">
        <f>B785</f>
        <v>2</v>
      </c>
      <c r="C789" s="131">
        <f t="shared" si="167"/>
        <v>0</v>
      </c>
      <c r="D789" s="131">
        <f t="shared" si="164"/>
        <v>0</v>
      </c>
      <c r="E789" s="124">
        <f>VLOOKUP(B781,別紙1!$A$5:$AS$267,19,FALSE)</f>
        <v>92</v>
      </c>
      <c r="F789" s="132">
        <f>内訳書!$D$7</f>
        <v>0</v>
      </c>
      <c r="G789" s="131">
        <f t="shared" si="165"/>
        <v>0</v>
      </c>
      <c r="H789" s="116"/>
      <c r="I789" s="137">
        <f t="shared" si="166"/>
        <v>0</v>
      </c>
    </row>
    <row r="790" spans="1:9" s="62" customFormat="1" ht="18" customHeight="1" x14ac:dyDescent="0.4">
      <c r="A790" s="63">
        <v>6</v>
      </c>
      <c r="B790" s="121">
        <f>B785</f>
        <v>2</v>
      </c>
      <c r="C790" s="131">
        <f t="shared" si="167"/>
        <v>0</v>
      </c>
      <c r="D790" s="131">
        <f t="shared" si="164"/>
        <v>0</v>
      </c>
      <c r="E790" s="124">
        <f>VLOOKUP(B781,別紙1!$A$5:$AS$267,22,FALSE)</f>
        <v>94</v>
      </c>
      <c r="F790" s="132">
        <f>内訳書!$D$7</f>
        <v>0</v>
      </c>
      <c r="G790" s="131">
        <f t="shared" si="165"/>
        <v>0</v>
      </c>
      <c r="H790" s="116"/>
      <c r="I790" s="137">
        <f t="shared" si="166"/>
        <v>0</v>
      </c>
    </row>
    <row r="791" spans="1:9" s="62" customFormat="1" ht="18" customHeight="1" x14ac:dyDescent="0.4">
      <c r="A791" s="63">
        <v>7</v>
      </c>
      <c r="B791" s="121">
        <f>B785</f>
        <v>2</v>
      </c>
      <c r="C791" s="131">
        <f t="shared" si="167"/>
        <v>0</v>
      </c>
      <c r="D791" s="131">
        <f t="shared" si="164"/>
        <v>0</v>
      </c>
      <c r="E791" s="124">
        <f>VLOOKUP(B781,別紙1!$A$5:$AS$267,26,FALSE)</f>
        <v>89</v>
      </c>
      <c r="F791" s="133">
        <f>内訳書!$E$7</f>
        <v>0</v>
      </c>
      <c r="G791" s="131">
        <f t="shared" si="165"/>
        <v>0</v>
      </c>
      <c r="H791" s="116"/>
      <c r="I791" s="137">
        <f t="shared" si="166"/>
        <v>0</v>
      </c>
    </row>
    <row r="792" spans="1:9" s="62" customFormat="1" ht="18" customHeight="1" x14ac:dyDescent="0.4">
      <c r="A792" s="63">
        <v>8</v>
      </c>
      <c r="B792" s="121">
        <f>B785</f>
        <v>2</v>
      </c>
      <c r="C792" s="131">
        <f t="shared" si="167"/>
        <v>0</v>
      </c>
      <c r="D792" s="131">
        <f t="shared" si="164"/>
        <v>0</v>
      </c>
      <c r="E792" s="124">
        <f>VLOOKUP(B781,別紙1!$A$5:$AS$267,29,FALSE)</f>
        <v>94</v>
      </c>
      <c r="F792" s="133">
        <f>内訳書!$E$7</f>
        <v>0</v>
      </c>
      <c r="G792" s="131">
        <f t="shared" si="165"/>
        <v>0</v>
      </c>
      <c r="H792" s="116"/>
      <c r="I792" s="137">
        <f t="shared" si="166"/>
        <v>0</v>
      </c>
    </row>
    <row r="793" spans="1:9" s="62" customFormat="1" ht="18" customHeight="1" x14ac:dyDescent="0.4">
      <c r="A793" s="63">
        <v>9</v>
      </c>
      <c r="B793" s="121">
        <f>B785</f>
        <v>2</v>
      </c>
      <c r="C793" s="131">
        <f t="shared" si="167"/>
        <v>0</v>
      </c>
      <c r="D793" s="131">
        <f t="shared" si="164"/>
        <v>0</v>
      </c>
      <c r="E793" s="124">
        <f>VLOOKUP(B781,別紙1!$A$5:$AS$267,32,FALSE)</f>
        <v>92</v>
      </c>
      <c r="F793" s="133">
        <f>内訳書!$E$7</f>
        <v>0</v>
      </c>
      <c r="G793" s="131">
        <f t="shared" si="165"/>
        <v>0</v>
      </c>
      <c r="H793" s="116"/>
      <c r="I793" s="137">
        <f t="shared" si="166"/>
        <v>0</v>
      </c>
    </row>
    <row r="794" spans="1:9" s="62" customFormat="1" ht="18" customHeight="1" x14ac:dyDescent="0.4">
      <c r="A794" s="63">
        <v>10</v>
      </c>
      <c r="B794" s="121">
        <f>B785</f>
        <v>2</v>
      </c>
      <c r="C794" s="131">
        <f t="shared" si="167"/>
        <v>0</v>
      </c>
      <c r="D794" s="131">
        <f t="shared" si="164"/>
        <v>0</v>
      </c>
      <c r="E794" s="124">
        <f>VLOOKUP(B781,別紙1!$A$5:$AS$267,34,FALSE)</f>
        <v>87</v>
      </c>
      <c r="F794" s="132">
        <f>内訳書!$D$7</f>
        <v>0</v>
      </c>
      <c r="G794" s="131">
        <f t="shared" si="165"/>
        <v>0</v>
      </c>
      <c r="H794" s="116"/>
      <c r="I794" s="137">
        <f t="shared" si="166"/>
        <v>0</v>
      </c>
    </row>
    <row r="795" spans="1:9" s="62" customFormat="1" ht="18" customHeight="1" x14ac:dyDescent="0.4">
      <c r="A795" s="63">
        <v>11</v>
      </c>
      <c r="B795" s="121">
        <f>B785</f>
        <v>2</v>
      </c>
      <c r="C795" s="131">
        <f t="shared" si="167"/>
        <v>0</v>
      </c>
      <c r="D795" s="131">
        <f t="shared" si="164"/>
        <v>0</v>
      </c>
      <c r="E795" s="124">
        <f>VLOOKUP(B781,別紙1!$A$5:$AS$267,37,FALSE)</f>
        <v>88</v>
      </c>
      <c r="F795" s="132">
        <f>内訳書!$D$7</f>
        <v>0</v>
      </c>
      <c r="G795" s="131">
        <f t="shared" si="165"/>
        <v>0</v>
      </c>
      <c r="H795" s="116"/>
      <c r="I795" s="137">
        <f t="shared" si="166"/>
        <v>0</v>
      </c>
    </row>
    <row r="796" spans="1:9" s="62" customFormat="1" ht="18" customHeight="1" thickBot="1" x14ac:dyDescent="0.45">
      <c r="A796" s="63">
        <v>12</v>
      </c>
      <c r="B796" s="121">
        <f>B785</f>
        <v>2</v>
      </c>
      <c r="C796" s="131">
        <f>C795</f>
        <v>0</v>
      </c>
      <c r="D796" s="131">
        <f t="shared" si="164"/>
        <v>0</v>
      </c>
      <c r="E796" s="124">
        <f>VLOOKUP(B781,別紙1!$A$5:$AS$267,40,FALSE)</f>
        <v>92</v>
      </c>
      <c r="F796" s="132">
        <f>内訳書!$D$7</f>
        <v>0</v>
      </c>
      <c r="G796" s="131">
        <f t="shared" si="165"/>
        <v>0</v>
      </c>
      <c r="H796" s="116"/>
      <c r="I796" s="137">
        <f t="shared" si="166"/>
        <v>0</v>
      </c>
    </row>
    <row r="797" spans="1:9" s="62" customFormat="1" ht="18" customHeight="1" thickBot="1" x14ac:dyDescent="0.45">
      <c r="A797" s="66" t="s">
        <v>9</v>
      </c>
      <c r="B797" s="120"/>
      <c r="C797" s="120"/>
      <c r="D797" s="120"/>
      <c r="E797" s="124">
        <f>SUM(E785:E796)</f>
        <v>1105</v>
      </c>
      <c r="F797" s="129"/>
      <c r="G797" s="120"/>
      <c r="H797" s="136">
        <f>SUM(H785:H796)</f>
        <v>0</v>
      </c>
      <c r="I797" s="138">
        <f>IF(SUM(I785:I796)="","",SUM(I785:I796))</f>
        <v>0</v>
      </c>
    </row>
    <row r="798" spans="1:9" ht="78" customHeight="1" x14ac:dyDescent="0.4">
      <c r="A798" s="397" t="s">
        <v>347</v>
      </c>
      <c r="B798" s="398"/>
      <c r="C798" s="398"/>
      <c r="D798" s="398"/>
      <c r="E798" s="398"/>
      <c r="F798" s="398"/>
      <c r="G798" s="398"/>
      <c r="H798" s="398"/>
      <c r="I798" s="399"/>
    </row>
    <row r="799" spans="1:9" ht="78" customHeight="1" x14ac:dyDescent="0.4">
      <c r="A799" s="394" t="s">
        <v>22</v>
      </c>
      <c r="B799" s="395"/>
      <c r="C799" s="395"/>
      <c r="D799" s="395"/>
      <c r="E799" s="395"/>
      <c r="F799" s="395"/>
      <c r="G799" s="395"/>
      <c r="H799" s="395"/>
      <c r="I799" s="396"/>
    </row>
    <row r="800" spans="1:9" x14ac:dyDescent="0.4">
      <c r="A800" s="161" t="s">
        <v>12</v>
      </c>
      <c r="B800" s="52">
        <f>B781+1</f>
        <v>43</v>
      </c>
      <c r="C800" s="161" t="s">
        <v>13</v>
      </c>
      <c r="D800" s="53" t="str">
        <f>VLOOKUP(B800,別紙1!$A$5:$AS$267,3,FALSE)</f>
        <v>時沢第五地下ポンプ場</v>
      </c>
      <c r="F800" s="161"/>
      <c r="G800" s="161"/>
      <c r="H800" s="161"/>
      <c r="I800" s="54" t="str">
        <f>VLOOKUP(B800,別紙1!$A$5:$AS$267,5,FALSE)</f>
        <v>東京低圧電力</v>
      </c>
    </row>
    <row r="801" spans="1:9" s="161" customFormat="1" ht="20.25" customHeight="1" x14ac:dyDescent="0.4">
      <c r="A801" s="391" t="s">
        <v>14</v>
      </c>
      <c r="B801" s="401" t="s">
        <v>3</v>
      </c>
      <c r="C801" s="402"/>
      <c r="D801" s="403"/>
      <c r="E801" s="401" t="s">
        <v>4</v>
      </c>
      <c r="F801" s="402"/>
      <c r="G801" s="403"/>
      <c r="H801" s="391" t="s">
        <v>44</v>
      </c>
      <c r="I801" s="391" t="s">
        <v>45</v>
      </c>
    </row>
    <row r="802" spans="1:9" s="161" customFormat="1" ht="40.5" x14ac:dyDescent="0.4">
      <c r="A802" s="400"/>
      <c r="B802" s="301" t="s">
        <v>2</v>
      </c>
      <c r="C802" s="301" t="s">
        <v>15</v>
      </c>
      <c r="D802" s="302" t="s">
        <v>82</v>
      </c>
      <c r="E802" s="304" t="s">
        <v>16</v>
      </c>
      <c r="F802" s="58" t="s">
        <v>17</v>
      </c>
      <c r="G802" s="302" t="s">
        <v>18</v>
      </c>
      <c r="H802" s="400"/>
      <c r="I802" s="400"/>
    </row>
    <row r="803" spans="1:9" s="59" customFormat="1" ht="22.5" x14ac:dyDescent="0.4">
      <c r="A803" s="392"/>
      <c r="B803" s="60" t="s">
        <v>5</v>
      </c>
      <c r="C803" s="60" t="s">
        <v>19</v>
      </c>
      <c r="D803" s="60" t="s">
        <v>8</v>
      </c>
      <c r="E803" s="61" t="s">
        <v>20</v>
      </c>
      <c r="F803" s="60" t="s">
        <v>21</v>
      </c>
      <c r="G803" s="60" t="s">
        <v>8</v>
      </c>
      <c r="H803" s="60" t="s">
        <v>43</v>
      </c>
      <c r="I803" s="60" t="s">
        <v>8</v>
      </c>
    </row>
    <row r="804" spans="1:9" s="62" customFormat="1" ht="18" customHeight="1" x14ac:dyDescent="0.4">
      <c r="A804" s="63">
        <v>1</v>
      </c>
      <c r="B804" s="121">
        <f>VLOOKUP(B800,別紙1!$A$5:$AS$267,6,FALSE)</f>
        <v>4</v>
      </c>
      <c r="C804" s="131">
        <f>内訳書!$C$7</f>
        <v>0</v>
      </c>
      <c r="D804" s="131">
        <f>IF(E804=0,ROUNDDOWN(B804*C804/2,2),ROUNDDOWN(B804*C804,2))</f>
        <v>0</v>
      </c>
      <c r="E804" s="124">
        <f>VLOOKUP(B800,別紙1!$A$5:$AS$267,7,FALSE)</f>
        <v>152</v>
      </c>
      <c r="F804" s="132">
        <f>内訳書!$D$7</f>
        <v>0</v>
      </c>
      <c r="G804" s="131">
        <f>ROUNDDOWN(E804*F804,2)</f>
        <v>0</v>
      </c>
      <c r="H804" s="116"/>
      <c r="I804" s="137">
        <f>ROUNDDOWN(D804+G804+H804,0)</f>
        <v>0</v>
      </c>
    </row>
    <row r="805" spans="1:9" s="62" customFormat="1" ht="18" customHeight="1" x14ac:dyDescent="0.4">
      <c r="A805" s="63">
        <v>2</v>
      </c>
      <c r="B805" s="121">
        <f>B804</f>
        <v>4</v>
      </c>
      <c r="C805" s="131">
        <f>C804</f>
        <v>0</v>
      </c>
      <c r="D805" s="131">
        <f t="shared" ref="D805:D815" si="168">IF(E805=0,ROUNDDOWN(B805*C805/2,2),ROUNDDOWN(B805*C805,2))</f>
        <v>0</v>
      </c>
      <c r="E805" s="124">
        <f>VLOOKUP(B800,別紙1!$A$5:$AS$267,10,FALSE)</f>
        <v>150</v>
      </c>
      <c r="F805" s="132">
        <f>内訳書!$D$7</f>
        <v>0</v>
      </c>
      <c r="G805" s="131">
        <f t="shared" ref="G805:G815" si="169">ROUNDDOWN(E805*F805,2)</f>
        <v>0</v>
      </c>
      <c r="H805" s="116"/>
      <c r="I805" s="137">
        <f t="shared" ref="I805:I815" si="170">ROUNDDOWN(D805+G805+H805,0)</f>
        <v>0</v>
      </c>
    </row>
    <row r="806" spans="1:9" s="62" customFormat="1" ht="18" customHeight="1" x14ac:dyDescent="0.4">
      <c r="A806" s="63">
        <v>3</v>
      </c>
      <c r="B806" s="121">
        <f>B804</f>
        <v>4</v>
      </c>
      <c r="C806" s="131">
        <f t="shared" ref="C806:C814" si="171">C805</f>
        <v>0</v>
      </c>
      <c r="D806" s="131">
        <f t="shared" si="168"/>
        <v>0</v>
      </c>
      <c r="E806" s="124">
        <f>VLOOKUP(B800,別紙1!$A$5:$AS$267,13,FALSE)</f>
        <v>142</v>
      </c>
      <c r="F806" s="132">
        <f>内訳書!$D$7</f>
        <v>0</v>
      </c>
      <c r="G806" s="131">
        <f t="shared" si="169"/>
        <v>0</v>
      </c>
      <c r="H806" s="116"/>
      <c r="I806" s="137">
        <f t="shared" si="170"/>
        <v>0</v>
      </c>
    </row>
    <row r="807" spans="1:9" s="62" customFormat="1" ht="18" customHeight="1" x14ac:dyDescent="0.4">
      <c r="A807" s="63">
        <v>4</v>
      </c>
      <c r="B807" s="121">
        <f>B804</f>
        <v>4</v>
      </c>
      <c r="C807" s="131">
        <f t="shared" si="171"/>
        <v>0</v>
      </c>
      <c r="D807" s="131">
        <f t="shared" si="168"/>
        <v>0</v>
      </c>
      <c r="E807" s="124">
        <f>VLOOKUP(B800,別紙1!$A$5:$AS$267,16,FALSE)</f>
        <v>153</v>
      </c>
      <c r="F807" s="132">
        <f>内訳書!$D$7</f>
        <v>0</v>
      </c>
      <c r="G807" s="131">
        <f t="shared" si="169"/>
        <v>0</v>
      </c>
      <c r="H807" s="116"/>
      <c r="I807" s="137">
        <f t="shared" si="170"/>
        <v>0</v>
      </c>
    </row>
    <row r="808" spans="1:9" s="62" customFormat="1" ht="18" customHeight="1" x14ac:dyDescent="0.4">
      <c r="A808" s="63">
        <v>5</v>
      </c>
      <c r="B808" s="121">
        <f>B804</f>
        <v>4</v>
      </c>
      <c r="C808" s="131">
        <f t="shared" si="171"/>
        <v>0</v>
      </c>
      <c r="D808" s="131">
        <f t="shared" si="168"/>
        <v>0</v>
      </c>
      <c r="E808" s="124">
        <f>VLOOKUP(B800,別紙1!$A$5:$AS$267,19,FALSE)</f>
        <v>146</v>
      </c>
      <c r="F808" s="132">
        <f>内訳書!$D$7</f>
        <v>0</v>
      </c>
      <c r="G808" s="131">
        <f t="shared" si="169"/>
        <v>0</v>
      </c>
      <c r="H808" s="116"/>
      <c r="I808" s="137">
        <f t="shared" si="170"/>
        <v>0</v>
      </c>
    </row>
    <row r="809" spans="1:9" s="62" customFormat="1" ht="18" customHeight="1" x14ac:dyDescent="0.4">
      <c r="A809" s="63">
        <v>6</v>
      </c>
      <c r="B809" s="121">
        <f>B804</f>
        <v>4</v>
      </c>
      <c r="C809" s="131">
        <f t="shared" si="171"/>
        <v>0</v>
      </c>
      <c r="D809" s="131">
        <f t="shared" si="168"/>
        <v>0</v>
      </c>
      <c r="E809" s="124">
        <f>VLOOKUP(B800,別紙1!$A$5:$AS$267,22,FALSE)</f>
        <v>141</v>
      </c>
      <c r="F809" s="132">
        <f>内訳書!$D$7</f>
        <v>0</v>
      </c>
      <c r="G809" s="131">
        <f t="shared" si="169"/>
        <v>0</v>
      </c>
      <c r="H809" s="116"/>
      <c r="I809" s="137">
        <f t="shared" si="170"/>
        <v>0</v>
      </c>
    </row>
    <row r="810" spans="1:9" s="62" customFormat="1" ht="18" customHeight="1" x14ac:dyDescent="0.4">
      <c r="A810" s="63">
        <v>7</v>
      </c>
      <c r="B810" s="121">
        <f>B804</f>
        <v>4</v>
      </c>
      <c r="C810" s="131">
        <f t="shared" si="171"/>
        <v>0</v>
      </c>
      <c r="D810" s="131">
        <f t="shared" si="168"/>
        <v>0</v>
      </c>
      <c r="E810" s="124">
        <f>VLOOKUP(B800,別紙1!$A$5:$AS$267,26,FALSE)</f>
        <v>138</v>
      </c>
      <c r="F810" s="133">
        <f>内訳書!$E$7</f>
        <v>0</v>
      </c>
      <c r="G810" s="131">
        <f t="shared" si="169"/>
        <v>0</v>
      </c>
      <c r="H810" s="116"/>
      <c r="I810" s="137">
        <f t="shared" si="170"/>
        <v>0</v>
      </c>
    </row>
    <row r="811" spans="1:9" s="62" customFormat="1" ht="18" customHeight="1" x14ac:dyDescent="0.4">
      <c r="A811" s="63">
        <v>8</v>
      </c>
      <c r="B811" s="121">
        <f>B804</f>
        <v>4</v>
      </c>
      <c r="C811" s="131">
        <f t="shared" si="171"/>
        <v>0</v>
      </c>
      <c r="D811" s="131">
        <f t="shared" si="168"/>
        <v>0</v>
      </c>
      <c r="E811" s="124">
        <f>VLOOKUP(B800,別紙1!$A$5:$AS$267,29,FALSE)</f>
        <v>143</v>
      </c>
      <c r="F811" s="133">
        <f>内訳書!$E$7</f>
        <v>0</v>
      </c>
      <c r="G811" s="131">
        <f t="shared" si="169"/>
        <v>0</v>
      </c>
      <c r="H811" s="116"/>
      <c r="I811" s="137">
        <f t="shared" si="170"/>
        <v>0</v>
      </c>
    </row>
    <row r="812" spans="1:9" s="62" customFormat="1" ht="18" customHeight="1" x14ac:dyDescent="0.4">
      <c r="A812" s="63">
        <v>9</v>
      </c>
      <c r="B812" s="121">
        <f>B804</f>
        <v>4</v>
      </c>
      <c r="C812" s="131">
        <f t="shared" si="171"/>
        <v>0</v>
      </c>
      <c r="D812" s="131">
        <f t="shared" si="168"/>
        <v>0</v>
      </c>
      <c r="E812" s="124">
        <f>VLOOKUP(B800,別紙1!$A$5:$AS$267,32,FALSE)</f>
        <v>141</v>
      </c>
      <c r="F812" s="133">
        <f>内訳書!$E$7</f>
        <v>0</v>
      </c>
      <c r="G812" s="131">
        <f t="shared" si="169"/>
        <v>0</v>
      </c>
      <c r="H812" s="116"/>
      <c r="I812" s="137">
        <f t="shared" si="170"/>
        <v>0</v>
      </c>
    </row>
    <row r="813" spans="1:9" s="62" customFormat="1" ht="18" customHeight="1" x14ac:dyDescent="0.4">
      <c r="A813" s="63">
        <v>10</v>
      </c>
      <c r="B813" s="121">
        <f>B804</f>
        <v>4</v>
      </c>
      <c r="C813" s="131">
        <f t="shared" si="171"/>
        <v>0</v>
      </c>
      <c r="D813" s="131">
        <f t="shared" si="168"/>
        <v>0</v>
      </c>
      <c r="E813" s="124">
        <f>VLOOKUP(B800,別紙1!$A$5:$AS$267,34,FALSE)</f>
        <v>152</v>
      </c>
      <c r="F813" s="132">
        <f>内訳書!$D$7</f>
        <v>0</v>
      </c>
      <c r="G813" s="131">
        <f t="shared" si="169"/>
        <v>0</v>
      </c>
      <c r="H813" s="116"/>
      <c r="I813" s="137">
        <f t="shared" si="170"/>
        <v>0</v>
      </c>
    </row>
    <row r="814" spans="1:9" s="62" customFormat="1" ht="18" customHeight="1" x14ac:dyDescent="0.4">
      <c r="A814" s="63">
        <v>11</v>
      </c>
      <c r="B814" s="121">
        <f>B804</f>
        <v>4</v>
      </c>
      <c r="C814" s="131">
        <f t="shared" si="171"/>
        <v>0</v>
      </c>
      <c r="D814" s="131">
        <f t="shared" si="168"/>
        <v>0</v>
      </c>
      <c r="E814" s="124">
        <f>VLOOKUP(B800,別紙1!$A$5:$AS$267,37,FALSE)</f>
        <v>150</v>
      </c>
      <c r="F814" s="132">
        <f>内訳書!$D$7</f>
        <v>0</v>
      </c>
      <c r="G814" s="131">
        <f t="shared" si="169"/>
        <v>0</v>
      </c>
      <c r="H814" s="116"/>
      <c r="I814" s="137">
        <f t="shared" si="170"/>
        <v>0</v>
      </c>
    </row>
    <row r="815" spans="1:9" s="62" customFormat="1" ht="18" customHeight="1" thickBot="1" x14ac:dyDescent="0.45">
      <c r="A815" s="63">
        <v>12</v>
      </c>
      <c r="B815" s="121">
        <f>B804</f>
        <v>4</v>
      </c>
      <c r="C815" s="131">
        <f>C814</f>
        <v>0</v>
      </c>
      <c r="D815" s="131">
        <f t="shared" si="168"/>
        <v>0</v>
      </c>
      <c r="E815" s="124">
        <f>VLOOKUP(B800,別紙1!$A$5:$AS$267,40,FALSE)</f>
        <v>143</v>
      </c>
      <c r="F815" s="132">
        <f>内訳書!$D$7</f>
        <v>0</v>
      </c>
      <c r="G815" s="131">
        <f t="shared" si="169"/>
        <v>0</v>
      </c>
      <c r="H815" s="116"/>
      <c r="I815" s="137">
        <f t="shared" si="170"/>
        <v>0</v>
      </c>
    </row>
    <row r="816" spans="1:9" s="62" customFormat="1" ht="18" customHeight="1" thickBot="1" x14ac:dyDescent="0.45">
      <c r="A816" s="66" t="s">
        <v>9</v>
      </c>
      <c r="B816" s="120"/>
      <c r="C816" s="120"/>
      <c r="D816" s="120"/>
      <c r="E816" s="124">
        <f>SUM(E804:E815)</f>
        <v>1751</v>
      </c>
      <c r="F816" s="129"/>
      <c r="G816" s="120"/>
      <c r="H816" s="136">
        <f>SUM(H804:H815)</f>
        <v>0</v>
      </c>
      <c r="I816" s="138">
        <f>IF(SUM(I804:I815)="","",SUM(I804:I815))</f>
        <v>0</v>
      </c>
    </row>
    <row r="817" spans="1:9" ht="78" customHeight="1" x14ac:dyDescent="0.4">
      <c r="A817" s="397" t="s">
        <v>347</v>
      </c>
      <c r="B817" s="398"/>
      <c r="C817" s="398"/>
      <c r="D817" s="398"/>
      <c r="E817" s="398"/>
      <c r="F817" s="398"/>
      <c r="G817" s="398"/>
      <c r="H817" s="398"/>
      <c r="I817" s="399"/>
    </row>
    <row r="818" spans="1:9" ht="78" customHeight="1" x14ac:dyDescent="0.4">
      <c r="A818" s="394" t="s">
        <v>22</v>
      </c>
      <c r="B818" s="395"/>
      <c r="C818" s="395"/>
      <c r="D818" s="395"/>
      <c r="E818" s="395"/>
      <c r="F818" s="395"/>
      <c r="G818" s="395"/>
      <c r="H818" s="395"/>
      <c r="I818" s="396"/>
    </row>
    <row r="819" spans="1:9" x14ac:dyDescent="0.4">
      <c r="A819" s="161" t="s">
        <v>12</v>
      </c>
      <c r="B819" s="52">
        <f>B800+1</f>
        <v>44</v>
      </c>
      <c r="C819" s="161" t="s">
        <v>13</v>
      </c>
      <c r="D819" s="53" t="str">
        <f>VLOOKUP(B819,別紙1!$A$5:$AS$267,3,FALSE)</f>
        <v>時沢第６ポンプ場</v>
      </c>
      <c r="F819" s="161"/>
      <c r="G819" s="161"/>
      <c r="H819" s="161"/>
      <c r="I819" s="54" t="str">
        <f>VLOOKUP(B819,別紙1!$A$5:$AS$267,5,FALSE)</f>
        <v>東京低圧電力</v>
      </c>
    </row>
    <row r="820" spans="1:9" s="161" customFormat="1" ht="20.25" customHeight="1" x14ac:dyDescent="0.4">
      <c r="A820" s="391" t="s">
        <v>14</v>
      </c>
      <c r="B820" s="401" t="s">
        <v>3</v>
      </c>
      <c r="C820" s="402"/>
      <c r="D820" s="403"/>
      <c r="E820" s="401" t="s">
        <v>4</v>
      </c>
      <c r="F820" s="402"/>
      <c r="G820" s="403"/>
      <c r="H820" s="391" t="s">
        <v>44</v>
      </c>
      <c r="I820" s="391" t="s">
        <v>45</v>
      </c>
    </row>
    <row r="821" spans="1:9" s="161" customFormat="1" ht="40.5" x14ac:dyDescent="0.4">
      <c r="A821" s="400"/>
      <c r="B821" s="301" t="s">
        <v>2</v>
      </c>
      <c r="C821" s="301" t="s">
        <v>15</v>
      </c>
      <c r="D821" s="302" t="s">
        <v>82</v>
      </c>
      <c r="E821" s="304" t="s">
        <v>16</v>
      </c>
      <c r="F821" s="58" t="s">
        <v>17</v>
      </c>
      <c r="G821" s="302" t="s">
        <v>18</v>
      </c>
      <c r="H821" s="400"/>
      <c r="I821" s="400"/>
    </row>
    <row r="822" spans="1:9" s="59" customFormat="1" ht="22.5" x14ac:dyDescent="0.4">
      <c r="A822" s="392"/>
      <c r="B822" s="60" t="s">
        <v>5</v>
      </c>
      <c r="C822" s="60" t="s">
        <v>19</v>
      </c>
      <c r="D822" s="60" t="s">
        <v>8</v>
      </c>
      <c r="E822" s="61" t="s">
        <v>20</v>
      </c>
      <c r="F822" s="60" t="s">
        <v>21</v>
      </c>
      <c r="G822" s="60" t="s">
        <v>8</v>
      </c>
      <c r="H822" s="60" t="s">
        <v>43</v>
      </c>
      <c r="I822" s="60" t="s">
        <v>8</v>
      </c>
    </row>
    <row r="823" spans="1:9" s="62" customFormat="1" ht="18" customHeight="1" x14ac:dyDescent="0.4">
      <c r="A823" s="63">
        <v>1</v>
      </c>
      <c r="B823" s="121">
        <f>VLOOKUP(B819,別紙1!$A$5:$AS$267,6,FALSE)</f>
        <v>4</v>
      </c>
      <c r="C823" s="131">
        <f>内訳書!$C$7</f>
        <v>0</v>
      </c>
      <c r="D823" s="131">
        <f>IF(E823=0,ROUNDDOWN(B823*C823/2,2),ROUNDDOWN(B823*C823,2))</f>
        <v>0</v>
      </c>
      <c r="E823" s="124">
        <f>VLOOKUP(B819,別紙1!$A$5:$AS$267,7,FALSE)</f>
        <v>4</v>
      </c>
      <c r="F823" s="132">
        <f>内訳書!$D$7</f>
        <v>0</v>
      </c>
      <c r="G823" s="131">
        <f>ROUNDDOWN(E823*F823,2)</f>
        <v>0</v>
      </c>
      <c r="H823" s="116"/>
      <c r="I823" s="137">
        <f>ROUNDDOWN(D823+G823+H823,0)</f>
        <v>0</v>
      </c>
    </row>
    <row r="824" spans="1:9" s="62" customFormat="1" ht="18" customHeight="1" x14ac:dyDescent="0.4">
      <c r="A824" s="63">
        <v>2</v>
      </c>
      <c r="B824" s="121">
        <f>B823</f>
        <v>4</v>
      </c>
      <c r="C824" s="131">
        <f>C823</f>
        <v>0</v>
      </c>
      <c r="D824" s="131">
        <f t="shared" ref="D824:D834" si="172">IF(E824=0,ROUNDDOWN(B824*C824/2,2),ROUNDDOWN(B824*C824,2))</f>
        <v>0</v>
      </c>
      <c r="E824" s="124">
        <f>VLOOKUP(B819,別紙1!$A$5:$AS$267,10,FALSE)</f>
        <v>4</v>
      </c>
      <c r="F824" s="132">
        <f>内訳書!$D$7</f>
        <v>0</v>
      </c>
      <c r="G824" s="131">
        <f t="shared" ref="G824:G834" si="173">ROUNDDOWN(E824*F824,2)</f>
        <v>0</v>
      </c>
      <c r="H824" s="116"/>
      <c r="I824" s="137">
        <f t="shared" ref="I824:I834" si="174">ROUNDDOWN(D824+G824+H824,0)</f>
        <v>0</v>
      </c>
    </row>
    <row r="825" spans="1:9" s="62" customFormat="1" ht="18" customHeight="1" x14ac:dyDescent="0.4">
      <c r="A825" s="63">
        <v>3</v>
      </c>
      <c r="B825" s="121">
        <f>B823</f>
        <v>4</v>
      </c>
      <c r="C825" s="131">
        <f t="shared" ref="C825:C833" si="175">C824</f>
        <v>0</v>
      </c>
      <c r="D825" s="131">
        <f t="shared" si="172"/>
        <v>0</v>
      </c>
      <c r="E825" s="124">
        <f>VLOOKUP(B819,別紙1!$A$5:$AS$267,13,FALSE)</f>
        <v>4</v>
      </c>
      <c r="F825" s="132">
        <f>内訳書!$D$7</f>
        <v>0</v>
      </c>
      <c r="G825" s="131">
        <f t="shared" si="173"/>
        <v>0</v>
      </c>
      <c r="H825" s="116"/>
      <c r="I825" s="137">
        <f t="shared" si="174"/>
        <v>0</v>
      </c>
    </row>
    <row r="826" spans="1:9" s="62" customFormat="1" ht="18" customHeight="1" x14ac:dyDescent="0.4">
      <c r="A826" s="63">
        <v>4</v>
      </c>
      <c r="B826" s="121">
        <f>B823</f>
        <v>4</v>
      </c>
      <c r="C826" s="131">
        <f t="shared" si="175"/>
        <v>0</v>
      </c>
      <c r="D826" s="131">
        <f t="shared" si="172"/>
        <v>0</v>
      </c>
      <c r="E826" s="124">
        <f>VLOOKUP(B819,別紙1!$A$5:$AS$267,16,FALSE)</f>
        <v>12</v>
      </c>
      <c r="F826" s="132">
        <f>内訳書!$D$7</f>
        <v>0</v>
      </c>
      <c r="G826" s="131">
        <f t="shared" si="173"/>
        <v>0</v>
      </c>
      <c r="H826" s="116"/>
      <c r="I826" s="137">
        <f t="shared" si="174"/>
        <v>0</v>
      </c>
    </row>
    <row r="827" spans="1:9" s="62" customFormat="1" ht="18" customHeight="1" x14ac:dyDescent="0.4">
      <c r="A827" s="63">
        <v>5</v>
      </c>
      <c r="B827" s="121">
        <f>B823</f>
        <v>4</v>
      </c>
      <c r="C827" s="131">
        <f t="shared" si="175"/>
        <v>0</v>
      </c>
      <c r="D827" s="131">
        <f t="shared" si="172"/>
        <v>0</v>
      </c>
      <c r="E827" s="124">
        <f>VLOOKUP(B819,別紙1!$A$5:$AS$267,19,FALSE)</f>
        <v>18</v>
      </c>
      <c r="F827" s="132">
        <f>内訳書!$D$7</f>
        <v>0</v>
      </c>
      <c r="G827" s="131">
        <f t="shared" si="173"/>
        <v>0</v>
      </c>
      <c r="H827" s="116"/>
      <c r="I827" s="137">
        <f t="shared" si="174"/>
        <v>0</v>
      </c>
    </row>
    <row r="828" spans="1:9" s="62" customFormat="1" ht="18" customHeight="1" x14ac:dyDescent="0.4">
      <c r="A828" s="63">
        <v>6</v>
      </c>
      <c r="B828" s="121">
        <f>B823</f>
        <v>4</v>
      </c>
      <c r="C828" s="131">
        <f t="shared" si="175"/>
        <v>0</v>
      </c>
      <c r="D828" s="131">
        <f t="shared" si="172"/>
        <v>0</v>
      </c>
      <c r="E828" s="124">
        <f>VLOOKUP(B819,別紙1!$A$5:$AS$267,22,FALSE)</f>
        <v>19</v>
      </c>
      <c r="F828" s="132">
        <f>内訳書!$D$7</f>
        <v>0</v>
      </c>
      <c r="G828" s="131">
        <f t="shared" si="173"/>
        <v>0</v>
      </c>
      <c r="H828" s="116"/>
      <c r="I828" s="137">
        <f t="shared" si="174"/>
        <v>0</v>
      </c>
    </row>
    <row r="829" spans="1:9" s="62" customFormat="1" ht="18" customHeight="1" x14ac:dyDescent="0.4">
      <c r="A829" s="63">
        <v>7</v>
      </c>
      <c r="B829" s="121">
        <f>B823</f>
        <v>4</v>
      </c>
      <c r="C829" s="131">
        <f t="shared" si="175"/>
        <v>0</v>
      </c>
      <c r="D829" s="131">
        <f t="shared" si="172"/>
        <v>0</v>
      </c>
      <c r="E829" s="124">
        <f>VLOOKUP(B819,別紙1!$A$5:$AS$267,26,FALSE)</f>
        <v>18</v>
      </c>
      <c r="F829" s="133">
        <f>内訳書!$E$7</f>
        <v>0</v>
      </c>
      <c r="G829" s="131">
        <f t="shared" si="173"/>
        <v>0</v>
      </c>
      <c r="H829" s="116"/>
      <c r="I829" s="137">
        <f t="shared" si="174"/>
        <v>0</v>
      </c>
    </row>
    <row r="830" spans="1:9" s="62" customFormat="1" ht="18" customHeight="1" x14ac:dyDescent="0.4">
      <c r="A830" s="63">
        <v>8</v>
      </c>
      <c r="B830" s="121">
        <f>B823</f>
        <v>4</v>
      </c>
      <c r="C830" s="131">
        <f t="shared" si="175"/>
        <v>0</v>
      </c>
      <c r="D830" s="131">
        <f t="shared" si="172"/>
        <v>0</v>
      </c>
      <c r="E830" s="124">
        <f>VLOOKUP(B819,別紙1!$A$5:$AS$267,29,FALSE)</f>
        <v>19</v>
      </c>
      <c r="F830" s="133">
        <f>内訳書!$E$7</f>
        <v>0</v>
      </c>
      <c r="G830" s="131">
        <f t="shared" si="173"/>
        <v>0</v>
      </c>
      <c r="H830" s="116"/>
      <c r="I830" s="137">
        <f t="shared" si="174"/>
        <v>0</v>
      </c>
    </row>
    <row r="831" spans="1:9" s="62" customFormat="1" ht="18" customHeight="1" x14ac:dyDescent="0.4">
      <c r="A831" s="63">
        <v>9</v>
      </c>
      <c r="B831" s="121">
        <f>B823</f>
        <v>4</v>
      </c>
      <c r="C831" s="131">
        <f t="shared" si="175"/>
        <v>0</v>
      </c>
      <c r="D831" s="131">
        <f t="shared" si="172"/>
        <v>0</v>
      </c>
      <c r="E831" s="124">
        <f>VLOOKUP(B819,別紙1!$A$5:$AS$267,32,FALSE)</f>
        <v>19</v>
      </c>
      <c r="F831" s="133">
        <f>内訳書!$E$7</f>
        <v>0</v>
      </c>
      <c r="G831" s="131">
        <f t="shared" si="173"/>
        <v>0</v>
      </c>
      <c r="H831" s="116"/>
      <c r="I831" s="137">
        <f t="shared" si="174"/>
        <v>0</v>
      </c>
    </row>
    <row r="832" spans="1:9" s="62" customFormat="1" ht="18" customHeight="1" x14ac:dyDescent="0.4">
      <c r="A832" s="63">
        <v>10</v>
      </c>
      <c r="B832" s="121">
        <f>B823</f>
        <v>4</v>
      </c>
      <c r="C832" s="131">
        <f t="shared" si="175"/>
        <v>0</v>
      </c>
      <c r="D832" s="131">
        <f t="shared" si="172"/>
        <v>0</v>
      </c>
      <c r="E832" s="124">
        <f>VLOOKUP(B819,別紙1!$A$5:$AS$267,34,FALSE)</f>
        <v>18</v>
      </c>
      <c r="F832" s="132">
        <f>内訳書!$D$7</f>
        <v>0</v>
      </c>
      <c r="G832" s="131">
        <f t="shared" si="173"/>
        <v>0</v>
      </c>
      <c r="H832" s="116"/>
      <c r="I832" s="137">
        <f t="shared" si="174"/>
        <v>0</v>
      </c>
    </row>
    <row r="833" spans="1:9" s="62" customFormat="1" ht="18" customHeight="1" x14ac:dyDescent="0.4">
      <c r="A833" s="63">
        <v>11</v>
      </c>
      <c r="B833" s="121">
        <f>B823</f>
        <v>4</v>
      </c>
      <c r="C833" s="131">
        <f t="shared" si="175"/>
        <v>0</v>
      </c>
      <c r="D833" s="131">
        <f t="shared" si="172"/>
        <v>0</v>
      </c>
      <c r="E833" s="124">
        <f>VLOOKUP(B819,別紙1!$A$5:$AS$267,37,FALSE)</f>
        <v>19</v>
      </c>
      <c r="F833" s="132">
        <f>内訳書!$D$7</f>
        <v>0</v>
      </c>
      <c r="G833" s="131">
        <f t="shared" si="173"/>
        <v>0</v>
      </c>
      <c r="H833" s="116"/>
      <c r="I833" s="137">
        <f t="shared" si="174"/>
        <v>0</v>
      </c>
    </row>
    <row r="834" spans="1:9" s="62" customFormat="1" ht="18" customHeight="1" thickBot="1" x14ac:dyDescent="0.45">
      <c r="A834" s="63">
        <v>12</v>
      </c>
      <c r="B834" s="121">
        <f>B823</f>
        <v>4</v>
      </c>
      <c r="C834" s="131">
        <f>C833</f>
        <v>0</v>
      </c>
      <c r="D834" s="131">
        <f t="shared" si="172"/>
        <v>0</v>
      </c>
      <c r="E834" s="124">
        <f>VLOOKUP(B819,別紙1!$A$5:$AS$267,40,FALSE)</f>
        <v>19</v>
      </c>
      <c r="F834" s="132">
        <f>内訳書!$D$7</f>
        <v>0</v>
      </c>
      <c r="G834" s="131">
        <f t="shared" si="173"/>
        <v>0</v>
      </c>
      <c r="H834" s="116"/>
      <c r="I834" s="137">
        <f t="shared" si="174"/>
        <v>0</v>
      </c>
    </row>
    <row r="835" spans="1:9" s="62" customFormat="1" ht="18" customHeight="1" thickBot="1" x14ac:dyDescent="0.45">
      <c r="A835" s="66" t="s">
        <v>9</v>
      </c>
      <c r="B835" s="120"/>
      <c r="C835" s="120"/>
      <c r="D835" s="120"/>
      <c r="E835" s="124">
        <f>SUM(E823:E834)</f>
        <v>173</v>
      </c>
      <c r="F835" s="129"/>
      <c r="G835" s="120"/>
      <c r="H835" s="136">
        <f>SUM(H823:H834)</f>
        <v>0</v>
      </c>
      <c r="I835" s="138">
        <f>IF(SUM(I823:I834)="","",SUM(I823:I834))</f>
        <v>0</v>
      </c>
    </row>
    <row r="836" spans="1:9" ht="68.25" customHeight="1" x14ac:dyDescent="0.4">
      <c r="A836" s="397" t="s">
        <v>347</v>
      </c>
      <c r="B836" s="398"/>
      <c r="C836" s="398"/>
      <c r="D836" s="398"/>
      <c r="E836" s="398"/>
      <c r="F836" s="398"/>
      <c r="G836" s="398"/>
      <c r="H836" s="398"/>
      <c r="I836" s="399"/>
    </row>
    <row r="837" spans="1:9" ht="78" customHeight="1" x14ac:dyDescent="0.4">
      <c r="A837" s="394" t="s">
        <v>22</v>
      </c>
      <c r="B837" s="395"/>
      <c r="C837" s="395"/>
      <c r="D837" s="395"/>
      <c r="E837" s="395"/>
      <c r="F837" s="395"/>
      <c r="G837" s="395"/>
      <c r="H837" s="395"/>
      <c r="I837" s="396"/>
    </row>
    <row r="838" spans="1:9" x14ac:dyDescent="0.4">
      <c r="A838" s="161" t="s">
        <v>12</v>
      </c>
      <c r="B838" s="52">
        <f>B819+1</f>
        <v>45</v>
      </c>
      <c r="C838" s="161" t="s">
        <v>13</v>
      </c>
      <c r="D838" s="53" t="str">
        <f>VLOOKUP(B838,別紙1!$A$5:$AS$267,3,FALSE)</f>
        <v>時沢第７ポンプ場</v>
      </c>
      <c r="F838" s="161"/>
      <c r="G838" s="161"/>
      <c r="H838" s="161"/>
      <c r="I838" s="54" t="str">
        <f>VLOOKUP(B838,別紙1!$A$5:$AS$267,5,FALSE)</f>
        <v>東京低圧電力</v>
      </c>
    </row>
    <row r="839" spans="1:9" s="161" customFormat="1" ht="20.25" customHeight="1" x14ac:dyDescent="0.4">
      <c r="A839" s="391" t="s">
        <v>14</v>
      </c>
      <c r="B839" s="401" t="s">
        <v>3</v>
      </c>
      <c r="C839" s="402"/>
      <c r="D839" s="403"/>
      <c r="E839" s="401" t="s">
        <v>4</v>
      </c>
      <c r="F839" s="402"/>
      <c r="G839" s="403"/>
      <c r="H839" s="391" t="s">
        <v>44</v>
      </c>
      <c r="I839" s="391" t="s">
        <v>45</v>
      </c>
    </row>
    <row r="840" spans="1:9" s="161" customFormat="1" ht="40.5" customHeight="1" x14ac:dyDescent="0.4">
      <c r="A840" s="400"/>
      <c r="B840" s="301" t="s">
        <v>2</v>
      </c>
      <c r="C840" s="301" t="s">
        <v>15</v>
      </c>
      <c r="D840" s="302" t="s">
        <v>82</v>
      </c>
      <c r="E840" s="304" t="s">
        <v>16</v>
      </c>
      <c r="F840" s="58" t="s">
        <v>17</v>
      </c>
      <c r="G840" s="302" t="s">
        <v>18</v>
      </c>
      <c r="H840" s="400"/>
      <c r="I840" s="400"/>
    </row>
    <row r="841" spans="1:9" s="59" customFormat="1" ht="22.5" x14ac:dyDescent="0.4">
      <c r="A841" s="392"/>
      <c r="B841" s="60" t="s">
        <v>5</v>
      </c>
      <c r="C841" s="60" t="s">
        <v>19</v>
      </c>
      <c r="D841" s="60" t="s">
        <v>8</v>
      </c>
      <c r="E841" s="61" t="s">
        <v>20</v>
      </c>
      <c r="F841" s="60" t="s">
        <v>21</v>
      </c>
      <c r="G841" s="60" t="s">
        <v>8</v>
      </c>
      <c r="H841" s="60" t="s">
        <v>43</v>
      </c>
      <c r="I841" s="60" t="s">
        <v>8</v>
      </c>
    </row>
    <row r="842" spans="1:9" s="62" customFormat="1" ht="18" customHeight="1" x14ac:dyDescent="0.4">
      <c r="A842" s="63">
        <v>1</v>
      </c>
      <c r="B842" s="121">
        <f>VLOOKUP(B838,別紙1!$A$5:$AS$267,6,FALSE)</f>
        <v>4</v>
      </c>
      <c r="C842" s="131">
        <f>内訳書!$C$7</f>
        <v>0</v>
      </c>
      <c r="D842" s="131">
        <f>IF(E842=0,ROUNDDOWN(B842*C842/2,2),ROUNDDOWN(B842*C842,2))</f>
        <v>0</v>
      </c>
      <c r="E842" s="124">
        <f>VLOOKUP(B838,別紙1!$A$5:$AS$267,7,FALSE)</f>
        <v>39</v>
      </c>
      <c r="F842" s="132">
        <f>内訳書!$D$7</f>
        <v>0</v>
      </c>
      <c r="G842" s="131">
        <f>ROUNDDOWN(E842*F842,2)</f>
        <v>0</v>
      </c>
      <c r="H842" s="116"/>
      <c r="I842" s="137">
        <f>ROUNDDOWN(D842+G842+H842,0)</f>
        <v>0</v>
      </c>
    </row>
    <row r="843" spans="1:9" s="62" customFormat="1" ht="18" customHeight="1" x14ac:dyDescent="0.4">
      <c r="A843" s="63">
        <v>2</v>
      </c>
      <c r="B843" s="121">
        <f>B842</f>
        <v>4</v>
      </c>
      <c r="C843" s="131">
        <f>C842</f>
        <v>0</v>
      </c>
      <c r="D843" s="131">
        <f t="shared" ref="D843:D853" si="176">IF(E843=0,ROUNDDOWN(B843*C843/2,2),ROUNDDOWN(B843*C843,2))</f>
        <v>0</v>
      </c>
      <c r="E843" s="124">
        <f>VLOOKUP(B838,別紙1!$A$5:$AS$267,10,FALSE)</f>
        <v>39</v>
      </c>
      <c r="F843" s="132">
        <f>内訳書!$D$7</f>
        <v>0</v>
      </c>
      <c r="G843" s="131">
        <f t="shared" ref="G843:G853" si="177">ROUNDDOWN(E843*F843,2)</f>
        <v>0</v>
      </c>
      <c r="H843" s="116"/>
      <c r="I843" s="137">
        <f t="shared" ref="I843:I853" si="178">ROUNDDOWN(D843+G843+H843,0)</f>
        <v>0</v>
      </c>
    </row>
    <row r="844" spans="1:9" s="62" customFormat="1" ht="18" customHeight="1" x14ac:dyDescent="0.4">
      <c r="A844" s="63">
        <v>3</v>
      </c>
      <c r="B844" s="121">
        <f>B842</f>
        <v>4</v>
      </c>
      <c r="C844" s="131">
        <f t="shared" ref="C844:C852" si="179">C843</f>
        <v>0</v>
      </c>
      <c r="D844" s="131">
        <f t="shared" si="176"/>
        <v>0</v>
      </c>
      <c r="E844" s="124">
        <f>VLOOKUP(B838,別紙1!$A$5:$AS$267,13,FALSE)</f>
        <v>34</v>
      </c>
      <c r="F844" s="132">
        <f>内訳書!$D$7</f>
        <v>0</v>
      </c>
      <c r="G844" s="131">
        <f t="shared" si="177"/>
        <v>0</v>
      </c>
      <c r="H844" s="116"/>
      <c r="I844" s="137">
        <f t="shared" si="178"/>
        <v>0</v>
      </c>
    </row>
    <row r="845" spans="1:9" s="62" customFormat="1" ht="18" customHeight="1" x14ac:dyDescent="0.4">
      <c r="A845" s="63">
        <v>4</v>
      </c>
      <c r="B845" s="121">
        <f>B842</f>
        <v>4</v>
      </c>
      <c r="C845" s="131">
        <f t="shared" si="179"/>
        <v>0</v>
      </c>
      <c r="D845" s="131">
        <f t="shared" si="176"/>
        <v>0</v>
      </c>
      <c r="E845" s="124">
        <f>VLOOKUP(B838,別紙1!$A$5:$AS$267,16,FALSE)</f>
        <v>37</v>
      </c>
      <c r="F845" s="132">
        <f>内訳書!$D$7</f>
        <v>0</v>
      </c>
      <c r="G845" s="131">
        <f t="shared" si="177"/>
        <v>0</v>
      </c>
      <c r="H845" s="116"/>
      <c r="I845" s="137">
        <f t="shared" si="178"/>
        <v>0</v>
      </c>
    </row>
    <row r="846" spans="1:9" s="62" customFormat="1" ht="18" customHeight="1" x14ac:dyDescent="0.4">
      <c r="A846" s="63">
        <v>5</v>
      </c>
      <c r="B846" s="121">
        <f>B842</f>
        <v>4</v>
      </c>
      <c r="C846" s="131">
        <f t="shared" si="179"/>
        <v>0</v>
      </c>
      <c r="D846" s="131">
        <f t="shared" si="176"/>
        <v>0</v>
      </c>
      <c r="E846" s="124">
        <f>VLOOKUP(B838,別紙1!$A$5:$AS$267,19,FALSE)</f>
        <v>36</v>
      </c>
      <c r="F846" s="132">
        <f>内訳書!$D$7</f>
        <v>0</v>
      </c>
      <c r="G846" s="131">
        <f t="shared" si="177"/>
        <v>0</v>
      </c>
      <c r="H846" s="116"/>
      <c r="I846" s="137">
        <f t="shared" si="178"/>
        <v>0</v>
      </c>
    </row>
    <row r="847" spans="1:9" s="62" customFormat="1" ht="18" customHeight="1" x14ac:dyDescent="0.4">
      <c r="A847" s="63">
        <v>6</v>
      </c>
      <c r="B847" s="121">
        <f>B842</f>
        <v>4</v>
      </c>
      <c r="C847" s="131">
        <f t="shared" si="179"/>
        <v>0</v>
      </c>
      <c r="D847" s="131">
        <f t="shared" si="176"/>
        <v>0</v>
      </c>
      <c r="E847" s="124">
        <f>VLOOKUP(B838,別紙1!$A$5:$AS$267,22,FALSE)</f>
        <v>35</v>
      </c>
      <c r="F847" s="132">
        <f>内訳書!$D$7</f>
        <v>0</v>
      </c>
      <c r="G847" s="131">
        <f t="shared" si="177"/>
        <v>0</v>
      </c>
      <c r="H847" s="116"/>
      <c r="I847" s="137">
        <f t="shared" si="178"/>
        <v>0</v>
      </c>
    </row>
    <row r="848" spans="1:9" s="62" customFormat="1" ht="18" customHeight="1" x14ac:dyDescent="0.4">
      <c r="A848" s="63">
        <v>7</v>
      </c>
      <c r="B848" s="121">
        <f>B842</f>
        <v>4</v>
      </c>
      <c r="C848" s="131">
        <f t="shared" si="179"/>
        <v>0</v>
      </c>
      <c r="D848" s="131">
        <f t="shared" si="176"/>
        <v>0</v>
      </c>
      <c r="E848" s="124">
        <f>VLOOKUP(B838,別紙1!$A$5:$AS$267,26,FALSE)</f>
        <v>34</v>
      </c>
      <c r="F848" s="133">
        <f>内訳書!$E$7</f>
        <v>0</v>
      </c>
      <c r="G848" s="131">
        <f t="shared" si="177"/>
        <v>0</v>
      </c>
      <c r="H848" s="116"/>
      <c r="I848" s="137">
        <f t="shared" si="178"/>
        <v>0</v>
      </c>
    </row>
    <row r="849" spans="1:9" s="62" customFormat="1" ht="18" customHeight="1" x14ac:dyDescent="0.4">
      <c r="A849" s="63">
        <v>8</v>
      </c>
      <c r="B849" s="121">
        <f>B842</f>
        <v>4</v>
      </c>
      <c r="C849" s="131">
        <f t="shared" si="179"/>
        <v>0</v>
      </c>
      <c r="D849" s="131">
        <f t="shared" si="176"/>
        <v>0</v>
      </c>
      <c r="E849" s="124">
        <f>VLOOKUP(B838,別紙1!$A$5:$AS$267,29,FALSE)</f>
        <v>34</v>
      </c>
      <c r="F849" s="133">
        <f>内訳書!$E$7</f>
        <v>0</v>
      </c>
      <c r="G849" s="131">
        <f t="shared" si="177"/>
        <v>0</v>
      </c>
      <c r="H849" s="116"/>
      <c r="I849" s="137">
        <f t="shared" si="178"/>
        <v>0</v>
      </c>
    </row>
    <row r="850" spans="1:9" s="62" customFormat="1" ht="18" customHeight="1" x14ac:dyDescent="0.4">
      <c r="A850" s="63">
        <v>9</v>
      </c>
      <c r="B850" s="121">
        <f>B842</f>
        <v>4</v>
      </c>
      <c r="C850" s="131">
        <f t="shared" si="179"/>
        <v>0</v>
      </c>
      <c r="D850" s="131">
        <f t="shared" si="176"/>
        <v>0</v>
      </c>
      <c r="E850" s="124">
        <f>VLOOKUP(B838,別紙1!$A$5:$AS$267,32,FALSE)</f>
        <v>34</v>
      </c>
      <c r="F850" s="133">
        <f>内訳書!$E$7</f>
        <v>0</v>
      </c>
      <c r="G850" s="131">
        <f t="shared" si="177"/>
        <v>0</v>
      </c>
      <c r="H850" s="116"/>
      <c r="I850" s="137">
        <f t="shared" si="178"/>
        <v>0</v>
      </c>
    </row>
    <row r="851" spans="1:9" s="62" customFormat="1" ht="18" customHeight="1" x14ac:dyDescent="0.4">
      <c r="A851" s="63">
        <v>10</v>
      </c>
      <c r="B851" s="121">
        <f>B842</f>
        <v>4</v>
      </c>
      <c r="C851" s="131">
        <f t="shared" si="179"/>
        <v>0</v>
      </c>
      <c r="D851" s="131">
        <f t="shared" si="176"/>
        <v>0</v>
      </c>
      <c r="E851" s="124">
        <f>VLOOKUP(B838,別紙1!$A$5:$AS$267,34,FALSE)</f>
        <v>34</v>
      </c>
      <c r="F851" s="132">
        <f>内訳書!$D$7</f>
        <v>0</v>
      </c>
      <c r="G851" s="131">
        <f t="shared" si="177"/>
        <v>0</v>
      </c>
      <c r="H851" s="116"/>
      <c r="I851" s="137">
        <f t="shared" si="178"/>
        <v>0</v>
      </c>
    </row>
    <row r="852" spans="1:9" s="62" customFormat="1" ht="18" customHeight="1" x14ac:dyDescent="0.4">
      <c r="A852" s="63">
        <v>11</v>
      </c>
      <c r="B852" s="121">
        <f>B842</f>
        <v>4</v>
      </c>
      <c r="C852" s="131">
        <f t="shared" si="179"/>
        <v>0</v>
      </c>
      <c r="D852" s="131">
        <f t="shared" si="176"/>
        <v>0</v>
      </c>
      <c r="E852" s="124">
        <f>VLOOKUP(B838,別紙1!$A$5:$AS$267,37,FALSE)</f>
        <v>35</v>
      </c>
      <c r="F852" s="132">
        <f>内訳書!$D$7</f>
        <v>0</v>
      </c>
      <c r="G852" s="131">
        <f t="shared" si="177"/>
        <v>0</v>
      </c>
      <c r="H852" s="116"/>
      <c r="I852" s="137">
        <f t="shared" si="178"/>
        <v>0</v>
      </c>
    </row>
    <row r="853" spans="1:9" s="62" customFormat="1" ht="18" customHeight="1" thickBot="1" x14ac:dyDescent="0.45">
      <c r="A853" s="63">
        <v>12</v>
      </c>
      <c r="B853" s="121">
        <f>B842</f>
        <v>4</v>
      </c>
      <c r="C853" s="131">
        <f>C852</f>
        <v>0</v>
      </c>
      <c r="D853" s="131">
        <f t="shared" si="176"/>
        <v>0</v>
      </c>
      <c r="E853" s="124">
        <f>VLOOKUP(B838,別紙1!$A$5:$AS$267,40,FALSE)</f>
        <v>35</v>
      </c>
      <c r="F853" s="132">
        <f>内訳書!$D$7</f>
        <v>0</v>
      </c>
      <c r="G853" s="131">
        <f t="shared" si="177"/>
        <v>0</v>
      </c>
      <c r="H853" s="116"/>
      <c r="I853" s="137">
        <f t="shared" si="178"/>
        <v>0</v>
      </c>
    </row>
    <row r="854" spans="1:9" s="62" customFormat="1" ht="18" customHeight="1" thickBot="1" x14ac:dyDescent="0.45">
      <c r="A854" s="66" t="s">
        <v>9</v>
      </c>
      <c r="B854" s="120"/>
      <c r="C854" s="120"/>
      <c r="D854" s="120"/>
      <c r="E854" s="124">
        <f>SUM(E842:E853)</f>
        <v>426</v>
      </c>
      <c r="F854" s="129"/>
      <c r="G854" s="120"/>
      <c r="H854" s="136">
        <f>SUM(H842:H853)</f>
        <v>0</v>
      </c>
      <c r="I854" s="138">
        <f>IF(SUM(I842:I853)="","",SUM(I842:I853))</f>
        <v>0</v>
      </c>
    </row>
    <row r="855" spans="1:9" ht="78" customHeight="1" x14ac:dyDescent="0.4">
      <c r="A855" s="397" t="s">
        <v>347</v>
      </c>
      <c r="B855" s="398"/>
      <c r="C855" s="398"/>
      <c r="D855" s="398"/>
      <c r="E855" s="398"/>
      <c r="F855" s="398"/>
      <c r="G855" s="398"/>
      <c r="H855" s="398"/>
      <c r="I855" s="399"/>
    </row>
    <row r="856" spans="1:9" ht="78" customHeight="1" x14ac:dyDescent="0.4">
      <c r="A856" s="394" t="s">
        <v>22</v>
      </c>
      <c r="B856" s="395"/>
      <c r="C856" s="395"/>
      <c r="D856" s="395"/>
      <c r="E856" s="395"/>
      <c r="F856" s="395"/>
      <c r="G856" s="395"/>
      <c r="H856" s="395"/>
      <c r="I856" s="396"/>
    </row>
    <row r="857" spans="1:9" ht="13.5" customHeight="1" x14ac:dyDescent="0.4">
      <c r="A857" s="161" t="s">
        <v>12</v>
      </c>
      <c r="B857" s="52">
        <f>B838+1</f>
        <v>46</v>
      </c>
      <c r="C857" s="161" t="s">
        <v>13</v>
      </c>
      <c r="D857" s="53" t="str">
        <f>VLOOKUP(B857,別紙1!$A$5:$AS$267,3,FALSE)</f>
        <v>小屋原地下ポンプ場</v>
      </c>
      <c r="F857" s="161"/>
      <c r="G857" s="161"/>
      <c r="H857" s="161"/>
      <c r="I857" s="54" t="str">
        <f>VLOOKUP(B857,別紙1!$A$5:$AS$267,5,FALSE)</f>
        <v>東京低圧電力</v>
      </c>
    </row>
    <row r="858" spans="1:9" s="161" customFormat="1" ht="20.25" customHeight="1" x14ac:dyDescent="0.4">
      <c r="A858" s="391" t="s">
        <v>14</v>
      </c>
      <c r="B858" s="401" t="s">
        <v>3</v>
      </c>
      <c r="C858" s="402"/>
      <c r="D858" s="403"/>
      <c r="E858" s="401" t="s">
        <v>4</v>
      </c>
      <c r="F858" s="402"/>
      <c r="G858" s="403"/>
      <c r="H858" s="391" t="s">
        <v>44</v>
      </c>
      <c r="I858" s="391" t="s">
        <v>45</v>
      </c>
    </row>
    <row r="859" spans="1:9" s="161" customFormat="1" ht="40.5" x14ac:dyDescent="0.4">
      <c r="A859" s="400"/>
      <c r="B859" s="301" t="s">
        <v>2</v>
      </c>
      <c r="C859" s="301" t="s">
        <v>15</v>
      </c>
      <c r="D859" s="302" t="s">
        <v>82</v>
      </c>
      <c r="E859" s="304" t="s">
        <v>16</v>
      </c>
      <c r="F859" s="58" t="s">
        <v>17</v>
      </c>
      <c r="G859" s="302" t="s">
        <v>18</v>
      </c>
      <c r="H859" s="400"/>
      <c r="I859" s="400"/>
    </row>
    <row r="860" spans="1:9" s="59" customFormat="1" ht="22.5" x14ac:dyDescent="0.4">
      <c r="A860" s="392"/>
      <c r="B860" s="60" t="s">
        <v>5</v>
      </c>
      <c r="C860" s="60" t="s">
        <v>19</v>
      </c>
      <c r="D860" s="60" t="s">
        <v>8</v>
      </c>
      <c r="E860" s="61" t="s">
        <v>20</v>
      </c>
      <c r="F860" s="60" t="s">
        <v>21</v>
      </c>
      <c r="G860" s="60" t="s">
        <v>8</v>
      </c>
      <c r="H860" s="60" t="s">
        <v>43</v>
      </c>
      <c r="I860" s="60" t="s">
        <v>8</v>
      </c>
    </row>
    <row r="861" spans="1:9" s="62" customFormat="1" ht="18" customHeight="1" x14ac:dyDescent="0.4">
      <c r="A861" s="63">
        <v>1</v>
      </c>
      <c r="B861" s="121">
        <f>VLOOKUP(B857,別紙1!$A$5:$AS$267,6,FALSE)</f>
        <v>4</v>
      </c>
      <c r="C861" s="131">
        <f>内訳書!$C$7</f>
        <v>0</v>
      </c>
      <c r="D861" s="131">
        <f>IF(E861=0,ROUNDDOWN(B861*C861/2,2),ROUNDDOWN(B861*C861,2))</f>
        <v>0</v>
      </c>
      <c r="E861" s="124">
        <f>VLOOKUP(B857,別紙1!$A$5:$AS$267,7,FALSE)</f>
        <v>265</v>
      </c>
      <c r="F861" s="132">
        <f>内訳書!$D$7</f>
        <v>0</v>
      </c>
      <c r="G861" s="131">
        <f>ROUNDDOWN(E861*F861,2)</f>
        <v>0</v>
      </c>
      <c r="H861" s="116"/>
      <c r="I861" s="137">
        <f>ROUNDDOWN(D861+G861+H861,0)</f>
        <v>0</v>
      </c>
    </row>
    <row r="862" spans="1:9" s="62" customFormat="1" ht="18" customHeight="1" x14ac:dyDescent="0.4">
      <c r="A862" s="63">
        <v>2</v>
      </c>
      <c r="B862" s="121">
        <f>B861</f>
        <v>4</v>
      </c>
      <c r="C862" s="131">
        <f>C861</f>
        <v>0</v>
      </c>
      <c r="D862" s="131">
        <f t="shared" ref="D862:D872" si="180">IF(E862=0,ROUNDDOWN(B862*C862/2,2),ROUNDDOWN(B862*C862,2))</f>
        <v>0</v>
      </c>
      <c r="E862" s="124">
        <f>VLOOKUP(B857,別紙1!$A$5:$AS$267,10,FALSE)</f>
        <v>281</v>
      </c>
      <c r="F862" s="132">
        <f>内訳書!$D$7</f>
        <v>0</v>
      </c>
      <c r="G862" s="131">
        <f t="shared" ref="G862:G872" si="181">ROUNDDOWN(E862*F862,2)</f>
        <v>0</v>
      </c>
      <c r="H862" s="116"/>
      <c r="I862" s="137">
        <f t="shared" ref="I862:I872" si="182">ROUNDDOWN(D862+G862+H862,0)</f>
        <v>0</v>
      </c>
    </row>
    <row r="863" spans="1:9" s="62" customFormat="1" ht="18" customHeight="1" x14ac:dyDescent="0.4">
      <c r="A863" s="63">
        <v>3</v>
      </c>
      <c r="B863" s="121">
        <f>B861</f>
        <v>4</v>
      </c>
      <c r="C863" s="131">
        <f t="shared" ref="C863:C871" si="183">C862</f>
        <v>0</v>
      </c>
      <c r="D863" s="131">
        <f t="shared" si="180"/>
        <v>0</v>
      </c>
      <c r="E863" s="124">
        <f>VLOOKUP(B857,別紙1!$A$5:$AS$267,13,FALSE)</f>
        <v>213</v>
      </c>
      <c r="F863" s="132">
        <f>内訳書!$D$7</f>
        <v>0</v>
      </c>
      <c r="G863" s="131">
        <f t="shared" si="181"/>
        <v>0</v>
      </c>
      <c r="H863" s="116"/>
      <c r="I863" s="137">
        <f t="shared" si="182"/>
        <v>0</v>
      </c>
    </row>
    <row r="864" spans="1:9" s="62" customFormat="1" ht="18" customHeight="1" x14ac:dyDescent="0.4">
      <c r="A864" s="63">
        <v>4</v>
      </c>
      <c r="B864" s="121">
        <f>B861</f>
        <v>4</v>
      </c>
      <c r="C864" s="131">
        <f t="shared" si="183"/>
        <v>0</v>
      </c>
      <c r="D864" s="131">
        <f t="shared" si="180"/>
        <v>0</v>
      </c>
      <c r="E864" s="124">
        <f>VLOOKUP(B857,別紙1!$A$5:$AS$267,16,FALSE)</f>
        <v>201</v>
      </c>
      <c r="F864" s="132">
        <f>内訳書!$D$7</f>
        <v>0</v>
      </c>
      <c r="G864" s="131">
        <f t="shared" si="181"/>
        <v>0</v>
      </c>
      <c r="H864" s="116"/>
      <c r="I864" s="137">
        <f t="shared" si="182"/>
        <v>0</v>
      </c>
    </row>
    <row r="865" spans="1:9" s="62" customFormat="1" ht="18" customHeight="1" x14ac:dyDescent="0.4">
      <c r="A865" s="63">
        <v>5</v>
      </c>
      <c r="B865" s="121">
        <f>B861</f>
        <v>4</v>
      </c>
      <c r="C865" s="131">
        <f t="shared" si="183"/>
        <v>0</v>
      </c>
      <c r="D865" s="131">
        <f t="shared" si="180"/>
        <v>0</v>
      </c>
      <c r="E865" s="124">
        <f>VLOOKUP(B857,別紙1!$A$5:$AS$267,19,FALSE)</f>
        <v>207</v>
      </c>
      <c r="F865" s="132">
        <f>内訳書!$D$7</f>
        <v>0</v>
      </c>
      <c r="G865" s="131">
        <f t="shared" si="181"/>
        <v>0</v>
      </c>
      <c r="H865" s="116"/>
      <c r="I865" s="137">
        <f t="shared" si="182"/>
        <v>0</v>
      </c>
    </row>
    <row r="866" spans="1:9" s="62" customFormat="1" ht="18" customHeight="1" x14ac:dyDescent="0.4">
      <c r="A866" s="63">
        <v>6</v>
      </c>
      <c r="B866" s="121">
        <f>B861</f>
        <v>4</v>
      </c>
      <c r="C866" s="131">
        <f t="shared" si="183"/>
        <v>0</v>
      </c>
      <c r="D866" s="131">
        <f t="shared" si="180"/>
        <v>0</v>
      </c>
      <c r="E866" s="124">
        <f>VLOOKUP(B857,別紙1!$A$5:$AS$267,22,FALSE)</f>
        <v>198</v>
      </c>
      <c r="F866" s="132">
        <f>内訳書!$D$7</f>
        <v>0</v>
      </c>
      <c r="G866" s="131">
        <f t="shared" si="181"/>
        <v>0</v>
      </c>
      <c r="H866" s="116"/>
      <c r="I866" s="137">
        <f t="shared" si="182"/>
        <v>0</v>
      </c>
    </row>
    <row r="867" spans="1:9" s="62" customFormat="1" ht="18" customHeight="1" x14ac:dyDescent="0.4">
      <c r="A867" s="63">
        <v>7</v>
      </c>
      <c r="B867" s="121">
        <f>B861</f>
        <v>4</v>
      </c>
      <c r="C867" s="131">
        <f t="shared" si="183"/>
        <v>0</v>
      </c>
      <c r="D867" s="131">
        <f t="shared" si="180"/>
        <v>0</v>
      </c>
      <c r="E867" s="124">
        <f>VLOOKUP(B857,別紙1!$A$5:$AS$267,26,FALSE)</f>
        <v>229</v>
      </c>
      <c r="F867" s="133">
        <f>内訳書!$E$7</f>
        <v>0</v>
      </c>
      <c r="G867" s="131">
        <f t="shared" si="181"/>
        <v>0</v>
      </c>
      <c r="H867" s="116"/>
      <c r="I867" s="137">
        <f t="shared" si="182"/>
        <v>0</v>
      </c>
    </row>
    <row r="868" spans="1:9" s="62" customFormat="1" ht="18" customHeight="1" x14ac:dyDescent="0.4">
      <c r="A868" s="63">
        <v>8</v>
      </c>
      <c r="B868" s="121">
        <f>B861</f>
        <v>4</v>
      </c>
      <c r="C868" s="131">
        <f t="shared" si="183"/>
        <v>0</v>
      </c>
      <c r="D868" s="131">
        <f t="shared" si="180"/>
        <v>0</v>
      </c>
      <c r="E868" s="124">
        <f>VLOOKUP(B857,別紙1!$A$5:$AS$267,29,FALSE)</f>
        <v>256</v>
      </c>
      <c r="F868" s="133">
        <f>内訳書!$E$7</f>
        <v>0</v>
      </c>
      <c r="G868" s="131">
        <f t="shared" si="181"/>
        <v>0</v>
      </c>
      <c r="H868" s="116"/>
      <c r="I868" s="137">
        <f t="shared" si="182"/>
        <v>0</v>
      </c>
    </row>
    <row r="869" spans="1:9" s="62" customFormat="1" ht="18" customHeight="1" x14ac:dyDescent="0.4">
      <c r="A869" s="63">
        <v>9</v>
      </c>
      <c r="B869" s="121">
        <f>B861</f>
        <v>4</v>
      </c>
      <c r="C869" s="131">
        <f t="shared" si="183"/>
        <v>0</v>
      </c>
      <c r="D869" s="131">
        <f t="shared" si="180"/>
        <v>0</v>
      </c>
      <c r="E869" s="124">
        <f>VLOOKUP(B857,別紙1!$A$5:$AS$267,32,FALSE)</f>
        <v>221</v>
      </c>
      <c r="F869" s="133">
        <f>内訳書!$E$7</f>
        <v>0</v>
      </c>
      <c r="G869" s="131">
        <f t="shared" si="181"/>
        <v>0</v>
      </c>
      <c r="H869" s="116"/>
      <c r="I869" s="137">
        <f t="shared" si="182"/>
        <v>0</v>
      </c>
    </row>
    <row r="870" spans="1:9" s="62" customFormat="1" ht="18" customHeight="1" x14ac:dyDescent="0.4">
      <c r="A870" s="63">
        <v>10</v>
      </c>
      <c r="B870" s="121">
        <f>B861</f>
        <v>4</v>
      </c>
      <c r="C870" s="131">
        <f t="shared" si="183"/>
        <v>0</v>
      </c>
      <c r="D870" s="131">
        <f t="shared" si="180"/>
        <v>0</v>
      </c>
      <c r="E870" s="124">
        <f>VLOOKUP(B857,別紙1!$A$5:$AS$267,34,FALSE)</f>
        <v>201</v>
      </c>
      <c r="F870" s="132">
        <f>内訳書!$D$7</f>
        <v>0</v>
      </c>
      <c r="G870" s="131">
        <f t="shared" si="181"/>
        <v>0</v>
      </c>
      <c r="H870" s="116"/>
      <c r="I870" s="137">
        <f t="shared" si="182"/>
        <v>0</v>
      </c>
    </row>
    <row r="871" spans="1:9" s="62" customFormat="1" ht="18" customHeight="1" x14ac:dyDescent="0.4">
      <c r="A871" s="63">
        <v>11</v>
      </c>
      <c r="B871" s="121">
        <f>B861</f>
        <v>4</v>
      </c>
      <c r="C871" s="131">
        <f t="shared" si="183"/>
        <v>0</v>
      </c>
      <c r="D871" s="131">
        <f t="shared" si="180"/>
        <v>0</v>
      </c>
      <c r="E871" s="124">
        <f>VLOOKUP(B857,別紙1!$A$5:$AS$267,37,FALSE)</f>
        <v>193</v>
      </c>
      <c r="F871" s="132">
        <f>内訳書!$D$7</f>
        <v>0</v>
      </c>
      <c r="G871" s="131">
        <f t="shared" si="181"/>
        <v>0</v>
      </c>
      <c r="H871" s="116"/>
      <c r="I871" s="137">
        <f t="shared" si="182"/>
        <v>0</v>
      </c>
    </row>
    <row r="872" spans="1:9" s="62" customFormat="1" ht="18" customHeight="1" thickBot="1" x14ac:dyDescent="0.45">
      <c r="A872" s="63">
        <v>12</v>
      </c>
      <c r="B872" s="121">
        <f>B861</f>
        <v>4</v>
      </c>
      <c r="C872" s="131">
        <f>C871</f>
        <v>0</v>
      </c>
      <c r="D872" s="131">
        <f t="shared" si="180"/>
        <v>0</v>
      </c>
      <c r="E872" s="124">
        <f>VLOOKUP(B857,別紙1!$A$5:$AS$267,40,FALSE)</f>
        <v>165</v>
      </c>
      <c r="F872" s="132">
        <f>内訳書!$D$7</f>
        <v>0</v>
      </c>
      <c r="G872" s="131">
        <f t="shared" si="181"/>
        <v>0</v>
      </c>
      <c r="H872" s="116"/>
      <c r="I872" s="137">
        <f t="shared" si="182"/>
        <v>0</v>
      </c>
    </row>
    <row r="873" spans="1:9" s="62" customFormat="1" ht="18" customHeight="1" thickBot="1" x14ac:dyDescent="0.45">
      <c r="A873" s="66" t="s">
        <v>9</v>
      </c>
      <c r="B873" s="120"/>
      <c r="C873" s="120"/>
      <c r="D873" s="120"/>
      <c r="E873" s="124">
        <f>SUM(E861:E872)</f>
        <v>2630</v>
      </c>
      <c r="F873" s="129"/>
      <c r="G873" s="120"/>
      <c r="H873" s="136">
        <f>SUM(H861:H872)</f>
        <v>0</v>
      </c>
      <c r="I873" s="138">
        <f>IF(SUM(I861:I872)="","",SUM(I861:I872))</f>
        <v>0</v>
      </c>
    </row>
    <row r="874" spans="1:9" ht="78" customHeight="1" x14ac:dyDescent="0.4">
      <c r="A874" s="397" t="s">
        <v>347</v>
      </c>
      <c r="B874" s="398"/>
      <c r="C874" s="398"/>
      <c r="D874" s="398"/>
      <c r="E874" s="398"/>
      <c r="F874" s="398"/>
      <c r="G874" s="398"/>
      <c r="H874" s="398"/>
      <c r="I874" s="399"/>
    </row>
    <row r="875" spans="1:9" ht="78" customHeight="1" x14ac:dyDescent="0.4">
      <c r="A875" s="394" t="s">
        <v>22</v>
      </c>
      <c r="B875" s="395"/>
      <c r="C875" s="395"/>
      <c r="D875" s="395"/>
      <c r="E875" s="395"/>
      <c r="F875" s="395"/>
      <c r="G875" s="395"/>
      <c r="H875" s="395"/>
      <c r="I875" s="396"/>
    </row>
    <row r="876" spans="1:9" x14ac:dyDescent="0.4">
      <c r="A876" s="161" t="s">
        <v>12</v>
      </c>
      <c r="B876" s="52">
        <f>B857+1</f>
        <v>47</v>
      </c>
      <c r="C876" s="161" t="s">
        <v>13</v>
      </c>
      <c r="D876" s="53" t="str">
        <f>VLOOKUP(B876,別紙1!$A$5:$AS$267,3,FALSE)</f>
        <v>小相木地下ポンプ場</v>
      </c>
      <c r="F876" s="161"/>
      <c r="G876" s="161"/>
      <c r="H876" s="161"/>
      <c r="I876" s="54" t="str">
        <f>VLOOKUP(B876,別紙1!$A$5:$AS$267,5,FALSE)</f>
        <v>東京低圧電力</v>
      </c>
    </row>
    <row r="877" spans="1:9" s="161" customFormat="1" ht="20.25" customHeight="1" x14ac:dyDescent="0.4">
      <c r="A877" s="391" t="s">
        <v>14</v>
      </c>
      <c r="B877" s="401" t="s">
        <v>3</v>
      </c>
      <c r="C877" s="402"/>
      <c r="D877" s="403"/>
      <c r="E877" s="401" t="s">
        <v>4</v>
      </c>
      <c r="F877" s="402"/>
      <c r="G877" s="403"/>
      <c r="H877" s="391" t="s">
        <v>44</v>
      </c>
      <c r="I877" s="391" t="s">
        <v>45</v>
      </c>
    </row>
    <row r="878" spans="1:9" s="161" customFormat="1" ht="40.5" x14ac:dyDescent="0.4">
      <c r="A878" s="400"/>
      <c r="B878" s="301" t="s">
        <v>2</v>
      </c>
      <c r="C878" s="301" t="s">
        <v>15</v>
      </c>
      <c r="D878" s="302" t="s">
        <v>82</v>
      </c>
      <c r="E878" s="304" t="s">
        <v>16</v>
      </c>
      <c r="F878" s="58" t="s">
        <v>17</v>
      </c>
      <c r="G878" s="302" t="s">
        <v>18</v>
      </c>
      <c r="H878" s="400"/>
      <c r="I878" s="400"/>
    </row>
    <row r="879" spans="1:9" s="59" customFormat="1" ht="22.5" x14ac:dyDescent="0.4">
      <c r="A879" s="392"/>
      <c r="B879" s="60" t="s">
        <v>5</v>
      </c>
      <c r="C879" s="60" t="s">
        <v>19</v>
      </c>
      <c r="D879" s="60" t="s">
        <v>8</v>
      </c>
      <c r="E879" s="61" t="s">
        <v>20</v>
      </c>
      <c r="F879" s="60" t="s">
        <v>21</v>
      </c>
      <c r="G879" s="60" t="s">
        <v>8</v>
      </c>
      <c r="H879" s="60" t="s">
        <v>43</v>
      </c>
      <c r="I879" s="60" t="s">
        <v>8</v>
      </c>
    </row>
    <row r="880" spans="1:9" s="62" customFormat="1" ht="18" customHeight="1" x14ac:dyDescent="0.4">
      <c r="A880" s="63">
        <v>1</v>
      </c>
      <c r="B880" s="121">
        <f>VLOOKUP(B876,別紙1!$A$5:$AS$267,6,FALSE)</f>
        <v>1</v>
      </c>
      <c r="C880" s="131">
        <f>内訳書!$C$7</f>
        <v>0</v>
      </c>
      <c r="D880" s="131">
        <f>IF(E880=0,ROUNDDOWN(B880*C880/2,2),ROUNDDOWN(B880*C880,2))</f>
        <v>0</v>
      </c>
      <c r="E880" s="124">
        <f>VLOOKUP(B876,別紙1!$A$5:$AS$267,7,FALSE)</f>
        <v>1</v>
      </c>
      <c r="F880" s="132">
        <f>内訳書!$D$7</f>
        <v>0</v>
      </c>
      <c r="G880" s="131">
        <f>ROUNDDOWN(E880*F880,2)</f>
        <v>0</v>
      </c>
      <c r="H880" s="116"/>
      <c r="I880" s="137">
        <f>ROUNDDOWN(D880+G880+H880,0)</f>
        <v>0</v>
      </c>
    </row>
    <row r="881" spans="1:9" s="62" customFormat="1" ht="18" customHeight="1" x14ac:dyDescent="0.4">
      <c r="A881" s="63">
        <v>2</v>
      </c>
      <c r="B881" s="121">
        <f>B880</f>
        <v>1</v>
      </c>
      <c r="C881" s="131">
        <f>C880</f>
        <v>0</v>
      </c>
      <c r="D881" s="131">
        <f t="shared" ref="D881:D891" si="184">IF(E881=0,ROUNDDOWN(B881*C881/2,2),ROUNDDOWN(B881*C881,2))</f>
        <v>0</v>
      </c>
      <c r="E881" s="124">
        <f>VLOOKUP(B876,別紙1!$A$5:$AS$267,10,FALSE)</f>
        <v>1</v>
      </c>
      <c r="F881" s="132">
        <f>内訳書!$D$7</f>
        <v>0</v>
      </c>
      <c r="G881" s="131">
        <f t="shared" ref="G881:G891" si="185">ROUNDDOWN(E881*F881,2)</f>
        <v>0</v>
      </c>
      <c r="H881" s="116"/>
      <c r="I881" s="137">
        <f t="shared" ref="I881:I891" si="186">ROUNDDOWN(D881+G881+H881,0)</f>
        <v>0</v>
      </c>
    </row>
    <row r="882" spans="1:9" s="62" customFormat="1" ht="18" customHeight="1" x14ac:dyDescent="0.4">
      <c r="A882" s="63">
        <v>3</v>
      </c>
      <c r="B882" s="121">
        <f>B880</f>
        <v>1</v>
      </c>
      <c r="C882" s="131">
        <f t="shared" ref="C882:C890" si="187">C881</f>
        <v>0</v>
      </c>
      <c r="D882" s="131">
        <f t="shared" si="184"/>
        <v>0</v>
      </c>
      <c r="E882" s="124">
        <f>VLOOKUP(B876,別紙1!$A$5:$AS$267,13,FALSE)</f>
        <v>1</v>
      </c>
      <c r="F882" s="132">
        <f>内訳書!$D$7</f>
        <v>0</v>
      </c>
      <c r="G882" s="131">
        <f t="shared" si="185"/>
        <v>0</v>
      </c>
      <c r="H882" s="116"/>
      <c r="I882" s="137">
        <f t="shared" si="186"/>
        <v>0</v>
      </c>
    </row>
    <row r="883" spans="1:9" s="62" customFormat="1" ht="18" customHeight="1" x14ac:dyDescent="0.4">
      <c r="A883" s="63">
        <v>4</v>
      </c>
      <c r="B883" s="121">
        <f>B880</f>
        <v>1</v>
      </c>
      <c r="C883" s="131">
        <f t="shared" si="187"/>
        <v>0</v>
      </c>
      <c r="D883" s="131">
        <f t="shared" si="184"/>
        <v>0</v>
      </c>
      <c r="E883" s="124">
        <f>VLOOKUP(B876,別紙1!$A$5:$AS$267,16,FALSE)</f>
        <v>1</v>
      </c>
      <c r="F883" s="132">
        <f>内訳書!$D$7</f>
        <v>0</v>
      </c>
      <c r="G883" s="131">
        <f t="shared" si="185"/>
        <v>0</v>
      </c>
      <c r="H883" s="116"/>
      <c r="I883" s="137">
        <f t="shared" si="186"/>
        <v>0</v>
      </c>
    </row>
    <row r="884" spans="1:9" s="62" customFormat="1" ht="18" customHeight="1" x14ac:dyDescent="0.4">
      <c r="A884" s="63">
        <v>5</v>
      </c>
      <c r="B884" s="121">
        <f>B880</f>
        <v>1</v>
      </c>
      <c r="C884" s="131">
        <f t="shared" si="187"/>
        <v>0</v>
      </c>
      <c r="D884" s="131">
        <f t="shared" si="184"/>
        <v>0</v>
      </c>
      <c r="E884" s="124">
        <f>VLOOKUP(B876,別紙1!$A$5:$AS$267,19,FALSE)</f>
        <v>1</v>
      </c>
      <c r="F884" s="132">
        <f>内訳書!$D$7</f>
        <v>0</v>
      </c>
      <c r="G884" s="131">
        <f t="shared" si="185"/>
        <v>0</v>
      </c>
      <c r="H884" s="116"/>
      <c r="I884" s="137">
        <f t="shared" si="186"/>
        <v>0</v>
      </c>
    </row>
    <row r="885" spans="1:9" s="62" customFormat="1" ht="18" customHeight="1" x14ac:dyDescent="0.4">
      <c r="A885" s="63">
        <v>6</v>
      </c>
      <c r="B885" s="121">
        <f>B880</f>
        <v>1</v>
      </c>
      <c r="C885" s="131">
        <f t="shared" si="187"/>
        <v>0</v>
      </c>
      <c r="D885" s="131">
        <f t="shared" si="184"/>
        <v>0</v>
      </c>
      <c r="E885" s="124">
        <f>VLOOKUP(B876,別紙1!$A$5:$AS$267,22,FALSE)</f>
        <v>4</v>
      </c>
      <c r="F885" s="132">
        <f>内訳書!$D$7</f>
        <v>0</v>
      </c>
      <c r="G885" s="131">
        <f t="shared" si="185"/>
        <v>0</v>
      </c>
      <c r="H885" s="116"/>
      <c r="I885" s="137">
        <f t="shared" si="186"/>
        <v>0</v>
      </c>
    </row>
    <row r="886" spans="1:9" s="62" customFormat="1" ht="18" customHeight="1" x14ac:dyDescent="0.4">
      <c r="A886" s="63">
        <v>7</v>
      </c>
      <c r="B886" s="121">
        <f>B880</f>
        <v>1</v>
      </c>
      <c r="C886" s="131">
        <f t="shared" si="187"/>
        <v>0</v>
      </c>
      <c r="D886" s="131">
        <f t="shared" si="184"/>
        <v>0</v>
      </c>
      <c r="E886" s="124">
        <f>VLOOKUP(B876,別紙1!$A$5:$AS$267,26,FALSE)</f>
        <v>1</v>
      </c>
      <c r="F886" s="133">
        <f>内訳書!$E$7</f>
        <v>0</v>
      </c>
      <c r="G886" s="131">
        <f t="shared" si="185"/>
        <v>0</v>
      </c>
      <c r="H886" s="116"/>
      <c r="I886" s="137">
        <f t="shared" si="186"/>
        <v>0</v>
      </c>
    </row>
    <row r="887" spans="1:9" s="62" customFormat="1" ht="18" customHeight="1" x14ac:dyDescent="0.4">
      <c r="A887" s="63">
        <v>8</v>
      </c>
      <c r="B887" s="121">
        <f>B880</f>
        <v>1</v>
      </c>
      <c r="C887" s="131">
        <f t="shared" si="187"/>
        <v>0</v>
      </c>
      <c r="D887" s="131">
        <f t="shared" si="184"/>
        <v>0</v>
      </c>
      <c r="E887" s="124">
        <f>VLOOKUP(B876,別紙1!$A$5:$AS$267,29,FALSE)</f>
        <v>1</v>
      </c>
      <c r="F887" s="133">
        <f>内訳書!$E$7</f>
        <v>0</v>
      </c>
      <c r="G887" s="131">
        <f t="shared" si="185"/>
        <v>0</v>
      </c>
      <c r="H887" s="116"/>
      <c r="I887" s="137">
        <f t="shared" si="186"/>
        <v>0</v>
      </c>
    </row>
    <row r="888" spans="1:9" s="62" customFormat="1" ht="18" customHeight="1" x14ac:dyDescent="0.4">
      <c r="A888" s="63">
        <v>9</v>
      </c>
      <c r="B888" s="121">
        <f>B880</f>
        <v>1</v>
      </c>
      <c r="C888" s="131">
        <f t="shared" si="187"/>
        <v>0</v>
      </c>
      <c r="D888" s="131">
        <f t="shared" si="184"/>
        <v>0</v>
      </c>
      <c r="E888" s="124">
        <f>VLOOKUP(B876,別紙1!$A$5:$AS$267,32,FALSE)</f>
        <v>2</v>
      </c>
      <c r="F888" s="133">
        <f>内訳書!$E$7</f>
        <v>0</v>
      </c>
      <c r="G888" s="131">
        <f t="shared" si="185"/>
        <v>0</v>
      </c>
      <c r="H888" s="116"/>
      <c r="I888" s="137">
        <f t="shared" si="186"/>
        <v>0</v>
      </c>
    </row>
    <row r="889" spans="1:9" s="62" customFormat="1" ht="18" customHeight="1" x14ac:dyDescent="0.4">
      <c r="A889" s="63">
        <v>10</v>
      </c>
      <c r="B889" s="121">
        <f>B880</f>
        <v>1</v>
      </c>
      <c r="C889" s="131">
        <f t="shared" si="187"/>
        <v>0</v>
      </c>
      <c r="D889" s="131">
        <f t="shared" si="184"/>
        <v>0</v>
      </c>
      <c r="E889" s="124">
        <f>VLOOKUP(B876,別紙1!$A$5:$AS$267,34,FALSE)</f>
        <v>1</v>
      </c>
      <c r="F889" s="132">
        <f>内訳書!$D$7</f>
        <v>0</v>
      </c>
      <c r="G889" s="131">
        <f t="shared" si="185"/>
        <v>0</v>
      </c>
      <c r="H889" s="116"/>
      <c r="I889" s="137">
        <f t="shared" si="186"/>
        <v>0</v>
      </c>
    </row>
    <row r="890" spans="1:9" s="62" customFormat="1" ht="18" customHeight="1" x14ac:dyDescent="0.4">
      <c r="A890" s="63">
        <v>11</v>
      </c>
      <c r="B890" s="121">
        <f>B880</f>
        <v>1</v>
      </c>
      <c r="C890" s="131">
        <f t="shared" si="187"/>
        <v>0</v>
      </c>
      <c r="D890" s="131">
        <f t="shared" si="184"/>
        <v>0</v>
      </c>
      <c r="E890" s="124">
        <f>VLOOKUP(B876,別紙1!$A$5:$AS$267,37,FALSE)</f>
        <v>1</v>
      </c>
      <c r="F890" s="132">
        <f>内訳書!$D$7</f>
        <v>0</v>
      </c>
      <c r="G890" s="131">
        <f t="shared" si="185"/>
        <v>0</v>
      </c>
      <c r="H890" s="116"/>
      <c r="I890" s="137">
        <f t="shared" si="186"/>
        <v>0</v>
      </c>
    </row>
    <row r="891" spans="1:9" s="62" customFormat="1" ht="18" customHeight="1" thickBot="1" x14ac:dyDescent="0.45">
      <c r="A891" s="63">
        <v>12</v>
      </c>
      <c r="B891" s="121">
        <f>B880</f>
        <v>1</v>
      </c>
      <c r="C891" s="131">
        <f>C890</f>
        <v>0</v>
      </c>
      <c r="D891" s="131">
        <f t="shared" si="184"/>
        <v>0</v>
      </c>
      <c r="E891" s="124">
        <f>VLOOKUP(B876,別紙1!$A$5:$AS$267,40,FALSE)</f>
        <v>0</v>
      </c>
      <c r="F891" s="132">
        <f>内訳書!$D$7</f>
        <v>0</v>
      </c>
      <c r="G891" s="131">
        <f t="shared" si="185"/>
        <v>0</v>
      </c>
      <c r="H891" s="116"/>
      <c r="I891" s="137">
        <f t="shared" si="186"/>
        <v>0</v>
      </c>
    </row>
    <row r="892" spans="1:9" s="62" customFormat="1" ht="18" customHeight="1" thickBot="1" x14ac:dyDescent="0.45">
      <c r="A892" s="66" t="s">
        <v>9</v>
      </c>
      <c r="B892" s="120"/>
      <c r="C892" s="120"/>
      <c r="D892" s="120"/>
      <c r="E892" s="124">
        <f>SUM(E880:E891)</f>
        <v>15</v>
      </c>
      <c r="F892" s="129"/>
      <c r="G892" s="120"/>
      <c r="H892" s="136">
        <f>SUM(H880:H891)</f>
        <v>0</v>
      </c>
      <c r="I892" s="138">
        <f>IF(SUM(I880:I891)="","",SUM(I880:I891))</f>
        <v>0</v>
      </c>
    </row>
    <row r="893" spans="1:9" ht="78" customHeight="1" x14ac:dyDescent="0.4">
      <c r="A893" s="397" t="s">
        <v>347</v>
      </c>
      <c r="B893" s="398"/>
      <c r="C893" s="398"/>
      <c r="D893" s="398"/>
      <c r="E893" s="398"/>
      <c r="F893" s="398"/>
      <c r="G893" s="398"/>
      <c r="H893" s="398"/>
      <c r="I893" s="399"/>
    </row>
    <row r="894" spans="1:9" ht="78" customHeight="1" x14ac:dyDescent="0.4">
      <c r="A894" s="394" t="s">
        <v>22</v>
      </c>
      <c r="B894" s="395"/>
      <c r="C894" s="395"/>
      <c r="D894" s="395"/>
      <c r="E894" s="395"/>
      <c r="F894" s="395"/>
      <c r="G894" s="395"/>
      <c r="H894" s="395"/>
      <c r="I894" s="396"/>
    </row>
    <row r="895" spans="1:9" x14ac:dyDescent="0.4">
      <c r="A895" s="161" t="s">
        <v>12</v>
      </c>
      <c r="B895" s="52">
        <f>B876+1</f>
        <v>48</v>
      </c>
      <c r="C895" s="161" t="s">
        <v>13</v>
      </c>
      <c r="D895" s="53" t="str">
        <f>VLOOKUP(B895,別紙1!$A$5:$AS$267,3,FALSE)</f>
        <v>小島田地下ポンプ場</v>
      </c>
      <c r="F895" s="161"/>
      <c r="G895" s="161"/>
      <c r="H895" s="161"/>
      <c r="I895" s="54" t="str">
        <f>VLOOKUP(B895,別紙1!$A$5:$AS$267,5,FALSE)</f>
        <v>東京低圧電力</v>
      </c>
    </row>
    <row r="896" spans="1:9" s="161" customFormat="1" ht="20.25" customHeight="1" x14ac:dyDescent="0.4">
      <c r="A896" s="391" t="s">
        <v>14</v>
      </c>
      <c r="B896" s="401" t="s">
        <v>3</v>
      </c>
      <c r="C896" s="402"/>
      <c r="D896" s="403"/>
      <c r="E896" s="401" t="s">
        <v>4</v>
      </c>
      <c r="F896" s="402"/>
      <c r="G896" s="403"/>
      <c r="H896" s="391" t="s">
        <v>44</v>
      </c>
      <c r="I896" s="391" t="s">
        <v>45</v>
      </c>
    </row>
    <row r="897" spans="1:9" s="161" customFormat="1" ht="40.5" x14ac:dyDescent="0.4">
      <c r="A897" s="400"/>
      <c r="B897" s="301" t="s">
        <v>2</v>
      </c>
      <c r="C897" s="301" t="s">
        <v>15</v>
      </c>
      <c r="D897" s="302" t="s">
        <v>82</v>
      </c>
      <c r="E897" s="304" t="s">
        <v>16</v>
      </c>
      <c r="F897" s="58" t="s">
        <v>17</v>
      </c>
      <c r="G897" s="302" t="s">
        <v>18</v>
      </c>
      <c r="H897" s="400"/>
      <c r="I897" s="400"/>
    </row>
    <row r="898" spans="1:9" s="59" customFormat="1" ht="22.5" x14ac:dyDescent="0.4">
      <c r="A898" s="392"/>
      <c r="B898" s="60" t="s">
        <v>5</v>
      </c>
      <c r="C898" s="60" t="s">
        <v>19</v>
      </c>
      <c r="D898" s="60" t="s">
        <v>8</v>
      </c>
      <c r="E898" s="61" t="s">
        <v>20</v>
      </c>
      <c r="F898" s="60" t="s">
        <v>21</v>
      </c>
      <c r="G898" s="60" t="s">
        <v>8</v>
      </c>
      <c r="H898" s="60" t="s">
        <v>43</v>
      </c>
      <c r="I898" s="60" t="s">
        <v>8</v>
      </c>
    </row>
    <row r="899" spans="1:9" s="62" customFormat="1" ht="18" customHeight="1" x14ac:dyDescent="0.4">
      <c r="A899" s="63">
        <v>1</v>
      </c>
      <c r="B899" s="121">
        <f>VLOOKUP(B895,別紙1!$A$5:$AS$267,6,FALSE)</f>
        <v>4</v>
      </c>
      <c r="C899" s="131">
        <f>内訳書!$C$7</f>
        <v>0</v>
      </c>
      <c r="D899" s="131">
        <f>IF(E899=0,ROUNDDOWN(B899*C899/2,2),ROUNDDOWN(B899*C899,2))</f>
        <v>0</v>
      </c>
      <c r="E899" s="124">
        <f>VLOOKUP(B895,別紙1!$A$5:$AS$267,7,FALSE)</f>
        <v>30</v>
      </c>
      <c r="F899" s="132">
        <f>内訳書!$D$7</f>
        <v>0</v>
      </c>
      <c r="G899" s="131">
        <f>ROUNDDOWN(E899*F899,2)</f>
        <v>0</v>
      </c>
      <c r="H899" s="116"/>
      <c r="I899" s="137">
        <f>ROUNDDOWN(D899+G899+H899,0)</f>
        <v>0</v>
      </c>
    </row>
    <row r="900" spans="1:9" s="62" customFormat="1" ht="18" customHeight="1" x14ac:dyDescent="0.4">
      <c r="A900" s="63">
        <v>2</v>
      </c>
      <c r="B900" s="121">
        <f>B899</f>
        <v>4</v>
      </c>
      <c r="C900" s="131">
        <f>C899</f>
        <v>0</v>
      </c>
      <c r="D900" s="131">
        <f t="shared" ref="D900:D910" si="188">IF(E900=0,ROUNDDOWN(B900*C900/2,2),ROUNDDOWN(B900*C900,2))</f>
        <v>0</v>
      </c>
      <c r="E900" s="124">
        <f>VLOOKUP(B895,別紙1!$A$5:$AS$267,10,FALSE)</f>
        <v>29</v>
      </c>
      <c r="F900" s="132">
        <f>内訳書!$D$7</f>
        <v>0</v>
      </c>
      <c r="G900" s="131">
        <f t="shared" ref="G900:G910" si="189">ROUNDDOWN(E900*F900,2)</f>
        <v>0</v>
      </c>
      <c r="H900" s="116"/>
      <c r="I900" s="137">
        <f t="shared" ref="I900:I910" si="190">ROUNDDOWN(D900+G900+H900,0)</f>
        <v>0</v>
      </c>
    </row>
    <row r="901" spans="1:9" s="62" customFormat="1" ht="18" customHeight="1" x14ac:dyDescent="0.4">
      <c r="A901" s="63">
        <v>3</v>
      </c>
      <c r="B901" s="121">
        <f>B899</f>
        <v>4</v>
      </c>
      <c r="C901" s="131">
        <f t="shared" ref="C901:C909" si="191">C900</f>
        <v>0</v>
      </c>
      <c r="D901" s="131">
        <f t="shared" si="188"/>
        <v>0</v>
      </c>
      <c r="E901" s="124">
        <f>VLOOKUP(B895,別紙1!$A$5:$AS$267,13,FALSE)</f>
        <v>28</v>
      </c>
      <c r="F901" s="132">
        <f>内訳書!$D$7</f>
        <v>0</v>
      </c>
      <c r="G901" s="131">
        <f t="shared" si="189"/>
        <v>0</v>
      </c>
      <c r="H901" s="116"/>
      <c r="I901" s="137">
        <f t="shared" si="190"/>
        <v>0</v>
      </c>
    </row>
    <row r="902" spans="1:9" s="62" customFormat="1" ht="18" customHeight="1" x14ac:dyDescent="0.4">
      <c r="A902" s="63">
        <v>4</v>
      </c>
      <c r="B902" s="121">
        <f>B899</f>
        <v>4</v>
      </c>
      <c r="C902" s="131">
        <f t="shared" si="191"/>
        <v>0</v>
      </c>
      <c r="D902" s="131">
        <f t="shared" si="188"/>
        <v>0</v>
      </c>
      <c r="E902" s="124">
        <f>VLOOKUP(B895,別紙1!$A$5:$AS$267,16,FALSE)</f>
        <v>29</v>
      </c>
      <c r="F902" s="132">
        <f>内訳書!$D$7</f>
        <v>0</v>
      </c>
      <c r="G902" s="131">
        <f t="shared" si="189"/>
        <v>0</v>
      </c>
      <c r="H902" s="116"/>
      <c r="I902" s="137">
        <f t="shared" si="190"/>
        <v>0</v>
      </c>
    </row>
    <row r="903" spans="1:9" s="62" customFormat="1" ht="18" customHeight="1" x14ac:dyDescent="0.4">
      <c r="A903" s="63">
        <v>5</v>
      </c>
      <c r="B903" s="121">
        <f>B899</f>
        <v>4</v>
      </c>
      <c r="C903" s="131">
        <f t="shared" si="191"/>
        <v>0</v>
      </c>
      <c r="D903" s="131">
        <f t="shared" si="188"/>
        <v>0</v>
      </c>
      <c r="E903" s="124">
        <f>VLOOKUP(B895,別紙1!$A$5:$AS$267,19,FALSE)</f>
        <v>27</v>
      </c>
      <c r="F903" s="132">
        <f>内訳書!$D$7</f>
        <v>0</v>
      </c>
      <c r="G903" s="131">
        <f t="shared" si="189"/>
        <v>0</v>
      </c>
      <c r="H903" s="116"/>
      <c r="I903" s="137">
        <f t="shared" si="190"/>
        <v>0</v>
      </c>
    </row>
    <row r="904" spans="1:9" s="62" customFormat="1" ht="18" customHeight="1" x14ac:dyDescent="0.4">
      <c r="A904" s="63">
        <v>6</v>
      </c>
      <c r="B904" s="121">
        <f>B899</f>
        <v>4</v>
      </c>
      <c r="C904" s="131">
        <f t="shared" si="191"/>
        <v>0</v>
      </c>
      <c r="D904" s="131">
        <f t="shared" si="188"/>
        <v>0</v>
      </c>
      <c r="E904" s="124">
        <f>VLOOKUP(B895,別紙1!$A$5:$AS$267,22,FALSE)</f>
        <v>26</v>
      </c>
      <c r="F904" s="132">
        <f>内訳書!$D$7</f>
        <v>0</v>
      </c>
      <c r="G904" s="131">
        <f t="shared" si="189"/>
        <v>0</v>
      </c>
      <c r="H904" s="116"/>
      <c r="I904" s="137">
        <f t="shared" si="190"/>
        <v>0</v>
      </c>
    </row>
    <row r="905" spans="1:9" s="62" customFormat="1" ht="18" customHeight="1" x14ac:dyDescent="0.4">
      <c r="A905" s="63">
        <v>7</v>
      </c>
      <c r="B905" s="121">
        <f>B899</f>
        <v>4</v>
      </c>
      <c r="C905" s="131">
        <f t="shared" si="191"/>
        <v>0</v>
      </c>
      <c r="D905" s="131">
        <f t="shared" si="188"/>
        <v>0</v>
      </c>
      <c r="E905" s="124">
        <f>VLOOKUP(B895,別紙1!$A$5:$AS$267,26,FALSE)</f>
        <v>28</v>
      </c>
      <c r="F905" s="133">
        <f>内訳書!$E$7</f>
        <v>0</v>
      </c>
      <c r="G905" s="131">
        <f t="shared" si="189"/>
        <v>0</v>
      </c>
      <c r="H905" s="116"/>
      <c r="I905" s="137">
        <f t="shared" si="190"/>
        <v>0</v>
      </c>
    </row>
    <row r="906" spans="1:9" s="62" customFormat="1" ht="18" customHeight="1" x14ac:dyDescent="0.4">
      <c r="A906" s="63">
        <v>8</v>
      </c>
      <c r="B906" s="121">
        <f>B899</f>
        <v>4</v>
      </c>
      <c r="C906" s="131">
        <f t="shared" si="191"/>
        <v>0</v>
      </c>
      <c r="D906" s="131">
        <f t="shared" si="188"/>
        <v>0</v>
      </c>
      <c r="E906" s="124">
        <f>VLOOKUP(B895,別紙1!$A$5:$AS$267,29,FALSE)</f>
        <v>29</v>
      </c>
      <c r="F906" s="133">
        <f>内訳書!$E$7</f>
        <v>0</v>
      </c>
      <c r="G906" s="131">
        <f t="shared" si="189"/>
        <v>0</v>
      </c>
      <c r="H906" s="116"/>
      <c r="I906" s="137">
        <f t="shared" si="190"/>
        <v>0</v>
      </c>
    </row>
    <row r="907" spans="1:9" s="62" customFormat="1" ht="18" customHeight="1" x14ac:dyDescent="0.4">
      <c r="A907" s="63">
        <v>9</v>
      </c>
      <c r="B907" s="121">
        <f>B899</f>
        <v>4</v>
      </c>
      <c r="C907" s="131">
        <f t="shared" si="191"/>
        <v>0</v>
      </c>
      <c r="D907" s="131">
        <f t="shared" si="188"/>
        <v>0</v>
      </c>
      <c r="E907" s="124">
        <f>VLOOKUP(B895,別紙1!$A$5:$AS$267,32,FALSE)</f>
        <v>35</v>
      </c>
      <c r="F907" s="133">
        <f>内訳書!$E$7</f>
        <v>0</v>
      </c>
      <c r="G907" s="131">
        <f t="shared" si="189"/>
        <v>0</v>
      </c>
      <c r="H907" s="116"/>
      <c r="I907" s="137">
        <f t="shared" si="190"/>
        <v>0</v>
      </c>
    </row>
    <row r="908" spans="1:9" s="62" customFormat="1" ht="18" customHeight="1" x14ac:dyDescent="0.4">
      <c r="A908" s="63">
        <v>10</v>
      </c>
      <c r="B908" s="121">
        <f>B899</f>
        <v>4</v>
      </c>
      <c r="C908" s="131">
        <f t="shared" si="191"/>
        <v>0</v>
      </c>
      <c r="D908" s="131">
        <f t="shared" si="188"/>
        <v>0</v>
      </c>
      <c r="E908" s="124">
        <f>VLOOKUP(B895,別紙1!$A$5:$AS$267,34,FALSE)</f>
        <v>34</v>
      </c>
      <c r="F908" s="132">
        <f>内訳書!$D$7</f>
        <v>0</v>
      </c>
      <c r="G908" s="131">
        <f t="shared" si="189"/>
        <v>0</v>
      </c>
      <c r="H908" s="116"/>
      <c r="I908" s="137">
        <f t="shared" si="190"/>
        <v>0</v>
      </c>
    </row>
    <row r="909" spans="1:9" s="62" customFormat="1" ht="18" customHeight="1" x14ac:dyDescent="0.4">
      <c r="A909" s="63">
        <v>11</v>
      </c>
      <c r="B909" s="121">
        <f>B899</f>
        <v>4</v>
      </c>
      <c r="C909" s="131">
        <f t="shared" si="191"/>
        <v>0</v>
      </c>
      <c r="D909" s="131">
        <f t="shared" si="188"/>
        <v>0</v>
      </c>
      <c r="E909" s="124">
        <f>VLOOKUP(B895,別紙1!$A$5:$AS$267,37,FALSE)</f>
        <v>31</v>
      </c>
      <c r="F909" s="132">
        <f>内訳書!$D$7</f>
        <v>0</v>
      </c>
      <c r="G909" s="131">
        <f t="shared" si="189"/>
        <v>0</v>
      </c>
      <c r="H909" s="116"/>
      <c r="I909" s="137">
        <f t="shared" si="190"/>
        <v>0</v>
      </c>
    </row>
    <row r="910" spans="1:9" s="62" customFormat="1" ht="18" customHeight="1" thickBot="1" x14ac:dyDescent="0.45">
      <c r="A910" s="63">
        <v>12</v>
      </c>
      <c r="B910" s="121">
        <f>B899</f>
        <v>4</v>
      </c>
      <c r="C910" s="131">
        <f>C909</f>
        <v>0</v>
      </c>
      <c r="D910" s="131">
        <f t="shared" si="188"/>
        <v>0</v>
      </c>
      <c r="E910" s="124">
        <f>VLOOKUP(B895,別紙1!$A$5:$AS$267,40,FALSE)</f>
        <v>30</v>
      </c>
      <c r="F910" s="132">
        <f>内訳書!$D$7</f>
        <v>0</v>
      </c>
      <c r="G910" s="131">
        <f t="shared" si="189"/>
        <v>0</v>
      </c>
      <c r="H910" s="116"/>
      <c r="I910" s="137">
        <f t="shared" si="190"/>
        <v>0</v>
      </c>
    </row>
    <row r="911" spans="1:9" s="62" customFormat="1" ht="18" customHeight="1" thickBot="1" x14ac:dyDescent="0.45">
      <c r="A911" s="66" t="s">
        <v>9</v>
      </c>
      <c r="B911" s="120"/>
      <c r="C911" s="120"/>
      <c r="D911" s="120"/>
      <c r="E911" s="124">
        <f>SUM(E899:E910)</f>
        <v>356</v>
      </c>
      <c r="F911" s="129"/>
      <c r="G911" s="120"/>
      <c r="H911" s="136">
        <f>SUM(H899:H910)</f>
        <v>0</v>
      </c>
      <c r="I911" s="138">
        <f>IF(SUM(I899:I910)="","",SUM(I899:I910))</f>
        <v>0</v>
      </c>
    </row>
    <row r="912" spans="1:9" ht="78" customHeight="1" x14ac:dyDescent="0.4">
      <c r="A912" s="397" t="s">
        <v>347</v>
      </c>
      <c r="B912" s="398"/>
      <c r="C912" s="398"/>
      <c r="D912" s="398"/>
      <c r="E912" s="398"/>
      <c r="F912" s="398"/>
      <c r="G912" s="398"/>
      <c r="H912" s="398"/>
      <c r="I912" s="399"/>
    </row>
    <row r="913" spans="1:9" ht="78" customHeight="1" x14ac:dyDescent="0.4">
      <c r="A913" s="394" t="s">
        <v>22</v>
      </c>
      <c r="B913" s="395"/>
      <c r="C913" s="395"/>
      <c r="D913" s="395"/>
      <c r="E913" s="395"/>
      <c r="F913" s="395"/>
      <c r="G913" s="395"/>
      <c r="H913" s="395"/>
      <c r="I913" s="396"/>
    </row>
    <row r="914" spans="1:9" x14ac:dyDescent="0.4">
      <c r="A914" s="161" t="s">
        <v>12</v>
      </c>
      <c r="B914" s="52">
        <f>B895+1</f>
        <v>49</v>
      </c>
      <c r="C914" s="161" t="s">
        <v>13</v>
      </c>
      <c r="D914" s="53" t="str">
        <f>VLOOKUP(B914,別紙1!$A$5:$AS$267,3,FALSE)</f>
        <v>小暮地下ポンプ場</v>
      </c>
      <c r="F914" s="161"/>
      <c r="G914" s="161"/>
      <c r="H914" s="161"/>
      <c r="I914" s="54" t="str">
        <f>VLOOKUP(B914,別紙1!$A$5:$AS$267,5,FALSE)</f>
        <v>東京低圧電力</v>
      </c>
    </row>
    <row r="915" spans="1:9" s="161" customFormat="1" ht="20.25" customHeight="1" x14ac:dyDescent="0.4">
      <c r="A915" s="391" t="s">
        <v>14</v>
      </c>
      <c r="B915" s="401" t="s">
        <v>3</v>
      </c>
      <c r="C915" s="402"/>
      <c r="D915" s="403"/>
      <c r="E915" s="401" t="s">
        <v>4</v>
      </c>
      <c r="F915" s="402"/>
      <c r="G915" s="403"/>
      <c r="H915" s="391" t="s">
        <v>44</v>
      </c>
      <c r="I915" s="391" t="s">
        <v>45</v>
      </c>
    </row>
    <row r="916" spans="1:9" s="161" customFormat="1" ht="40.5" x14ac:dyDescent="0.4">
      <c r="A916" s="400"/>
      <c r="B916" s="301" t="s">
        <v>2</v>
      </c>
      <c r="C916" s="301" t="s">
        <v>15</v>
      </c>
      <c r="D916" s="302" t="s">
        <v>82</v>
      </c>
      <c r="E916" s="304" t="s">
        <v>16</v>
      </c>
      <c r="F916" s="58" t="s">
        <v>17</v>
      </c>
      <c r="G916" s="302" t="s">
        <v>18</v>
      </c>
      <c r="H916" s="400"/>
      <c r="I916" s="400"/>
    </row>
    <row r="917" spans="1:9" s="59" customFormat="1" ht="22.5" x14ac:dyDescent="0.4">
      <c r="A917" s="392"/>
      <c r="B917" s="60" t="s">
        <v>5</v>
      </c>
      <c r="C917" s="60" t="s">
        <v>19</v>
      </c>
      <c r="D917" s="60" t="s">
        <v>8</v>
      </c>
      <c r="E917" s="61" t="s">
        <v>20</v>
      </c>
      <c r="F917" s="60" t="s">
        <v>21</v>
      </c>
      <c r="G917" s="60" t="s">
        <v>8</v>
      </c>
      <c r="H917" s="60" t="s">
        <v>43</v>
      </c>
      <c r="I917" s="60" t="s">
        <v>8</v>
      </c>
    </row>
    <row r="918" spans="1:9" s="62" customFormat="1" ht="18" customHeight="1" x14ac:dyDescent="0.4">
      <c r="A918" s="63">
        <v>1</v>
      </c>
      <c r="B918" s="121">
        <f>VLOOKUP(B914,別紙1!$A$5:$AS$267,6,FALSE)</f>
        <v>6</v>
      </c>
      <c r="C918" s="131">
        <f>内訳書!$C$7</f>
        <v>0</v>
      </c>
      <c r="D918" s="131">
        <f>IF(E918=0,ROUNDDOWN(B918*C918/2,2),ROUNDDOWN(B918*C918,2))</f>
        <v>0</v>
      </c>
      <c r="E918" s="124">
        <f>VLOOKUP(B914,別紙1!$A$5:$AS$267,7,FALSE)</f>
        <v>68</v>
      </c>
      <c r="F918" s="132">
        <f>内訳書!$D$7</f>
        <v>0</v>
      </c>
      <c r="G918" s="131">
        <f>ROUNDDOWN(E918*F918,2)</f>
        <v>0</v>
      </c>
      <c r="H918" s="116"/>
      <c r="I918" s="137">
        <f>ROUNDDOWN(D918+G918+H918,0)</f>
        <v>0</v>
      </c>
    </row>
    <row r="919" spans="1:9" s="62" customFormat="1" ht="18" customHeight="1" x14ac:dyDescent="0.4">
      <c r="A919" s="63">
        <v>2</v>
      </c>
      <c r="B919" s="121">
        <f>B918</f>
        <v>6</v>
      </c>
      <c r="C919" s="131">
        <f>C918</f>
        <v>0</v>
      </c>
      <c r="D919" s="131">
        <f t="shared" ref="D919:D929" si="192">IF(E919=0,ROUNDDOWN(B919*C919/2,2),ROUNDDOWN(B919*C919,2))</f>
        <v>0</v>
      </c>
      <c r="E919" s="124">
        <f>VLOOKUP(B914,別紙1!$A$5:$AS$267,10,FALSE)</f>
        <v>64</v>
      </c>
      <c r="F919" s="132">
        <f>内訳書!$D$7</f>
        <v>0</v>
      </c>
      <c r="G919" s="131">
        <f t="shared" ref="G919:G929" si="193">ROUNDDOWN(E919*F919,2)</f>
        <v>0</v>
      </c>
      <c r="H919" s="116"/>
      <c r="I919" s="137">
        <f t="shared" ref="I919:I929" si="194">ROUNDDOWN(D919+G919+H919,0)</f>
        <v>0</v>
      </c>
    </row>
    <row r="920" spans="1:9" s="62" customFormat="1" ht="18" customHeight="1" x14ac:dyDescent="0.4">
      <c r="A920" s="63">
        <v>3</v>
      </c>
      <c r="B920" s="121">
        <f>B918</f>
        <v>6</v>
      </c>
      <c r="C920" s="131">
        <f t="shared" ref="C920:C928" si="195">C919</f>
        <v>0</v>
      </c>
      <c r="D920" s="131">
        <f t="shared" si="192"/>
        <v>0</v>
      </c>
      <c r="E920" s="124">
        <f>VLOOKUP(B914,別紙1!$A$5:$AS$267,13,FALSE)</f>
        <v>61</v>
      </c>
      <c r="F920" s="132">
        <f>内訳書!$D$7</f>
        <v>0</v>
      </c>
      <c r="G920" s="131">
        <f t="shared" si="193"/>
        <v>0</v>
      </c>
      <c r="H920" s="116"/>
      <c r="I920" s="137">
        <f t="shared" si="194"/>
        <v>0</v>
      </c>
    </row>
    <row r="921" spans="1:9" s="62" customFormat="1" ht="18" customHeight="1" x14ac:dyDescent="0.4">
      <c r="A921" s="63">
        <v>4</v>
      </c>
      <c r="B921" s="121">
        <f>B918</f>
        <v>6</v>
      </c>
      <c r="C921" s="131">
        <f t="shared" si="195"/>
        <v>0</v>
      </c>
      <c r="D921" s="131">
        <f t="shared" si="192"/>
        <v>0</v>
      </c>
      <c r="E921" s="124">
        <f>VLOOKUP(B914,別紙1!$A$5:$AS$267,16,FALSE)</f>
        <v>66</v>
      </c>
      <c r="F921" s="132">
        <f>内訳書!$D$7</f>
        <v>0</v>
      </c>
      <c r="G921" s="131">
        <f t="shared" si="193"/>
        <v>0</v>
      </c>
      <c r="H921" s="116"/>
      <c r="I921" s="137">
        <f t="shared" si="194"/>
        <v>0</v>
      </c>
    </row>
    <row r="922" spans="1:9" s="62" customFormat="1" ht="18" customHeight="1" x14ac:dyDescent="0.4">
      <c r="A922" s="63">
        <v>5</v>
      </c>
      <c r="B922" s="121">
        <f>B918</f>
        <v>6</v>
      </c>
      <c r="C922" s="131">
        <f t="shared" si="195"/>
        <v>0</v>
      </c>
      <c r="D922" s="131">
        <f t="shared" si="192"/>
        <v>0</v>
      </c>
      <c r="E922" s="124">
        <f>VLOOKUP(B914,別紙1!$A$5:$AS$267,19,FALSE)</f>
        <v>64</v>
      </c>
      <c r="F922" s="132">
        <f>内訳書!$D$7</f>
        <v>0</v>
      </c>
      <c r="G922" s="131">
        <f t="shared" si="193"/>
        <v>0</v>
      </c>
      <c r="H922" s="116"/>
      <c r="I922" s="137">
        <f t="shared" si="194"/>
        <v>0</v>
      </c>
    </row>
    <row r="923" spans="1:9" s="62" customFormat="1" ht="18" customHeight="1" x14ac:dyDescent="0.4">
      <c r="A923" s="63">
        <v>6</v>
      </c>
      <c r="B923" s="121">
        <f>B918</f>
        <v>6</v>
      </c>
      <c r="C923" s="131">
        <f t="shared" si="195"/>
        <v>0</v>
      </c>
      <c r="D923" s="131">
        <f t="shared" si="192"/>
        <v>0</v>
      </c>
      <c r="E923" s="124">
        <f>VLOOKUP(B914,別紙1!$A$5:$AS$267,22,FALSE)</f>
        <v>64</v>
      </c>
      <c r="F923" s="132">
        <f>内訳書!$D$7</f>
        <v>0</v>
      </c>
      <c r="G923" s="131">
        <f t="shared" si="193"/>
        <v>0</v>
      </c>
      <c r="H923" s="116"/>
      <c r="I923" s="137">
        <f t="shared" si="194"/>
        <v>0</v>
      </c>
    </row>
    <row r="924" spans="1:9" s="62" customFormat="1" ht="18" customHeight="1" x14ac:dyDescent="0.4">
      <c r="A924" s="63">
        <v>7</v>
      </c>
      <c r="B924" s="121">
        <f>B918</f>
        <v>6</v>
      </c>
      <c r="C924" s="131">
        <f t="shared" si="195"/>
        <v>0</v>
      </c>
      <c r="D924" s="131">
        <f t="shared" si="192"/>
        <v>0</v>
      </c>
      <c r="E924" s="124">
        <f>VLOOKUP(B914,別紙1!$A$5:$AS$267,26,FALSE)</f>
        <v>61</v>
      </c>
      <c r="F924" s="133">
        <f>内訳書!$E$7</f>
        <v>0</v>
      </c>
      <c r="G924" s="131">
        <f t="shared" si="193"/>
        <v>0</v>
      </c>
      <c r="H924" s="116"/>
      <c r="I924" s="137">
        <f t="shared" si="194"/>
        <v>0</v>
      </c>
    </row>
    <row r="925" spans="1:9" s="62" customFormat="1" ht="18" customHeight="1" x14ac:dyDescent="0.4">
      <c r="A925" s="63">
        <v>8</v>
      </c>
      <c r="B925" s="121">
        <f>B918</f>
        <v>6</v>
      </c>
      <c r="C925" s="131">
        <f t="shared" si="195"/>
        <v>0</v>
      </c>
      <c r="D925" s="131">
        <f t="shared" si="192"/>
        <v>0</v>
      </c>
      <c r="E925" s="124">
        <f>VLOOKUP(B914,別紙1!$A$5:$AS$267,29,FALSE)</f>
        <v>62</v>
      </c>
      <c r="F925" s="133">
        <f>内訳書!$E$7</f>
        <v>0</v>
      </c>
      <c r="G925" s="131">
        <f t="shared" si="193"/>
        <v>0</v>
      </c>
      <c r="H925" s="116"/>
      <c r="I925" s="137">
        <f t="shared" si="194"/>
        <v>0</v>
      </c>
    </row>
    <row r="926" spans="1:9" s="62" customFormat="1" ht="18" customHeight="1" x14ac:dyDescent="0.4">
      <c r="A926" s="63">
        <v>9</v>
      </c>
      <c r="B926" s="121">
        <f>B918</f>
        <v>6</v>
      </c>
      <c r="C926" s="131">
        <f t="shared" si="195"/>
        <v>0</v>
      </c>
      <c r="D926" s="131">
        <f t="shared" si="192"/>
        <v>0</v>
      </c>
      <c r="E926" s="124">
        <f>VLOOKUP(B914,別紙1!$A$5:$AS$267,32,FALSE)</f>
        <v>63</v>
      </c>
      <c r="F926" s="133">
        <f>内訳書!$E$7</f>
        <v>0</v>
      </c>
      <c r="G926" s="131">
        <f t="shared" si="193"/>
        <v>0</v>
      </c>
      <c r="H926" s="116"/>
      <c r="I926" s="137">
        <f t="shared" si="194"/>
        <v>0</v>
      </c>
    </row>
    <row r="927" spans="1:9" s="62" customFormat="1" ht="18" customHeight="1" x14ac:dyDescent="0.4">
      <c r="A927" s="63">
        <v>10</v>
      </c>
      <c r="B927" s="121">
        <f>B918</f>
        <v>6</v>
      </c>
      <c r="C927" s="131">
        <f t="shared" si="195"/>
        <v>0</v>
      </c>
      <c r="D927" s="131">
        <f t="shared" si="192"/>
        <v>0</v>
      </c>
      <c r="E927" s="124">
        <f>VLOOKUP(B914,別紙1!$A$5:$AS$267,34,FALSE)</f>
        <v>61</v>
      </c>
      <c r="F927" s="132">
        <f>内訳書!$D$7</f>
        <v>0</v>
      </c>
      <c r="G927" s="131">
        <f t="shared" si="193"/>
        <v>0</v>
      </c>
      <c r="H927" s="116"/>
      <c r="I927" s="137">
        <f t="shared" si="194"/>
        <v>0</v>
      </c>
    </row>
    <row r="928" spans="1:9" s="62" customFormat="1" ht="18" customHeight="1" x14ac:dyDescent="0.4">
      <c r="A928" s="63">
        <v>11</v>
      </c>
      <c r="B928" s="121">
        <f>B918</f>
        <v>6</v>
      </c>
      <c r="C928" s="131">
        <f t="shared" si="195"/>
        <v>0</v>
      </c>
      <c r="D928" s="131">
        <f t="shared" si="192"/>
        <v>0</v>
      </c>
      <c r="E928" s="124">
        <f>VLOOKUP(B914,別紙1!$A$5:$AS$267,37,FALSE)</f>
        <v>64</v>
      </c>
      <c r="F928" s="132">
        <f>内訳書!$D$7</f>
        <v>0</v>
      </c>
      <c r="G928" s="131">
        <f t="shared" si="193"/>
        <v>0</v>
      </c>
      <c r="H928" s="116"/>
      <c r="I928" s="137">
        <f t="shared" si="194"/>
        <v>0</v>
      </c>
    </row>
    <row r="929" spans="1:9" s="62" customFormat="1" ht="18" customHeight="1" thickBot="1" x14ac:dyDescent="0.45">
      <c r="A929" s="63">
        <v>12</v>
      </c>
      <c r="B929" s="121">
        <f>B918</f>
        <v>6</v>
      </c>
      <c r="C929" s="131">
        <f>C928</f>
        <v>0</v>
      </c>
      <c r="D929" s="131">
        <f t="shared" si="192"/>
        <v>0</v>
      </c>
      <c r="E929" s="124">
        <f>VLOOKUP(B914,別紙1!$A$5:$AS$267,40,FALSE)</f>
        <v>61</v>
      </c>
      <c r="F929" s="132">
        <f>内訳書!$D$7</f>
        <v>0</v>
      </c>
      <c r="G929" s="131">
        <f t="shared" si="193"/>
        <v>0</v>
      </c>
      <c r="H929" s="116"/>
      <c r="I929" s="137">
        <f t="shared" si="194"/>
        <v>0</v>
      </c>
    </row>
    <row r="930" spans="1:9" s="62" customFormat="1" ht="18" customHeight="1" thickBot="1" x14ac:dyDescent="0.45">
      <c r="A930" s="66" t="s">
        <v>9</v>
      </c>
      <c r="B930" s="120"/>
      <c r="C930" s="120"/>
      <c r="D930" s="120"/>
      <c r="E930" s="124">
        <f>SUM(E918:E929)</f>
        <v>759</v>
      </c>
      <c r="F930" s="129"/>
      <c r="G930" s="120"/>
      <c r="H930" s="136">
        <f>SUM(H918:H929)</f>
        <v>0</v>
      </c>
      <c r="I930" s="138">
        <f>IF(SUM(I918:I929)="","",SUM(I918:I929))</f>
        <v>0</v>
      </c>
    </row>
    <row r="931" spans="1:9" ht="78" customHeight="1" x14ac:dyDescent="0.4">
      <c r="A931" s="397" t="s">
        <v>347</v>
      </c>
      <c r="B931" s="398"/>
      <c r="C931" s="398"/>
      <c r="D931" s="398"/>
      <c r="E931" s="398"/>
      <c r="F931" s="398"/>
      <c r="G931" s="398"/>
      <c r="H931" s="398"/>
      <c r="I931" s="399"/>
    </row>
    <row r="932" spans="1:9" ht="78" customHeight="1" x14ac:dyDescent="0.4">
      <c r="A932" s="394" t="s">
        <v>22</v>
      </c>
      <c r="B932" s="395"/>
      <c r="C932" s="395"/>
      <c r="D932" s="395"/>
      <c r="E932" s="395"/>
      <c r="F932" s="395"/>
      <c r="G932" s="395"/>
      <c r="H932" s="395"/>
      <c r="I932" s="396"/>
    </row>
    <row r="933" spans="1:9" x14ac:dyDescent="0.4">
      <c r="A933" s="161" t="s">
        <v>12</v>
      </c>
      <c r="B933" s="52">
        <f>B914+1</f>
        <v>50</v>
      </c>
      <c r="C933" s="161" t="s">
        <v>13</v>
      </c>
      <c r="D933" s="53" t="str">
        <f>VLOOKUP(B933,別紙1!$A$5:$AS$267,3,FALSE)</f>
        <v>小暮第二地下ポンプ場</v>
      </c>
      <c r="F933" s="161"/>
      <c r="G933" s="161"/>
      <c r="H933" s="161"/>
      <c r="I933" s="54" t="str">
        <f>VLOOKUP(B933,別紙1!$A$5:$AS$267,5,FALSE)</f>
        <v>東京低圧電力</v>
      </c>
    </row>
    <row r="934" spans="1:9" s="161" customFormat="1" ht="20.25" customHeight="1" x14ac:dyDescent="0.4">
      <c r="A934" s="391" t="s">
        <v>14</v>
      </c>
      <c r="B934" s="401" t="s">
        <v>3</v>
      </c>
      <c r="C934" s="402"/>
      <c r="D934" s="403"/>
      <c r="E934" s="401" t="s">
        <v>4</v>
      </c>
      <c r="F934" s="402"/>
      <c r="G934" s="403"/>
      <c r="H934" s="391" t="s">
        <v>44</v>
      </c>
      <c r="I934" s="391" t="s">
        <v>45</v>
      </c>
    </row>
    <row r="935" spans="1:9" s="161" customFormat="1" ht="40.5" x14ac:dyDescent="0.4">
      <c r="A935" s="400"/>
      <c r="B935" s="301" t="s">
        <v>2</v>
      </c>
      <c r="C935" s="301" t="s">
        <v>15</v>
      </c>
      <c r="D935" s="302" t="s">
        <v>82</v>
      </c>
      <c r="E935" s="304" t="s">
        <v>16</v>
      </c>
      <c r="F935" s="58" t="s">
        <v>17</v>
      </c>
      <c r="G935" s="302" t="s">
        <v>18</v>
      </c>
      <c r="H935" s="400"/>
      <c r="I935" s="400"/>
    </row>
    <row r="936" spans="1:9" s="59" customFormat="1" ht="22.5" x14ac:dyDescent="0.4">
      <c r="A936" s="392"/>
      <c r="B936" s="60" t="s">
        <v>5</v>
      </c>
      <c r="C936" s="60" t="s">
        <v>19</v>
      </c>
      <c r="D936" s="60" t="s">
        <v>8</v>
      </c>
      <c r="E936" s="61" t="s">
        <v>20</v>
      </c>
      <c r="F936" s="60" t="s">
        <v>21</v>
      </c>
      <c r="G936" s="60" t="s">
        <v>8</v>
      </c>
      <c r="H936" s="60" t="s">
        <v>43</v>
      </c>
      <c r="I936" s="60" t="s">
        <v>8</v>
      </c>
    </row>
    <row r="937" spans="1:9" s="62" customFormat="1" ht="18" customHeight="1" x14ac:dyDescent="0.4">
      <c r="A937" s="63">
        <v>1</v>
      </c>
      <c r="B937" s="121">
        <f>VLOOKUP(B933,別紙1!$A$5:$AS$267,6,FALSE)</f>
        <v>1</v>
      </c>
      <c r="C937" s="131">
        <f>内訳書!$C$7</f>
        <v>0</v>
      </c>
      <c r="D937" s="131">
        <f>IF(E937=0,ROUNDDOWN(B937*C937/2,2),ROUNDDOWN(B937*C937,2))</f>
        <v>0</v>
      </c>
      <c r="E937" s="124">
        <f>VLOOKUP(B933,別紙1!$A$5:$AS$267,7,FALSE)</f>
        <v>2</v>
      </c>
      <c r="F937" s="132">
        <f>内訳書!$D$7</f>
        <v>0</v>
      </c>
      <c r="G937" s="131">
        <f>ROUNDDOWN(E937*F937,2)</f>
        <v>0</v>
      </c>
      <c r="H937" s="116"/>
      <c r="I937" s="137">
        <f>ROUNDDOWN(D937+G937+H937,0)</f>
        <v>0</v>
      </c>
    </row>
    <row r="938" spans="1:9" s="62" customFormat="1" ht="18" customHeight="1" x14ac:dyDescent="0.4">
      <c r="A938" s="63">
        <v>2</v>
      </c>
      <c r="B938" s="121">
        <f>B937</f>
        <v>1</v>
      </c>
      <c r="C938" s="131">
        <f>C937</f>
        <v>0</v>
      </c>
      <c r="D938" s="131">
        <f t="shared" ref="D938:D948" si="196">IF(E938=0,ROUNDDOWN(B938*C938/2,2),ROUNDDOWN(B938*C938,2))</f>
        <v>0</v>
      </c>
      <c r="E938" s="124">
        <f>VLOOKUP(B933,別紙1!$A$5:$AS$267,10,FALSE)</f>
        <v>2</v>
      </c>
      <c r="F938" s="132">
        <f>内訳書!$D$7</f>
        <v>0</v>
      </c>
      <c r="G938" s="131">
        <f t="shared" ref="G938:G948" si="197">ROUNDDOWN(E938*F938,2)</f>
        <v>0</v>
      </c>
      <c r="H938" s="116"/>
      <c r="I938" s="137">
        <f t="shared" ref="I938:I948" si="198">ROUNDDOWN(D938+G938+H938,0)</f>
        <v>0</v>
      </c>
    </row>
    <row r="939" spans="1:9" s="62" customFormat="1" ht="18" customHeight="1" x14ac:dyDescent="0.4">
      <c r="A939" s="63">
        <v>3</v>
      </c>
      <c r="B939" s="121">
        <f>B937</f>
        <v>1</v>
      </c>
      <c r="C939" s="131">
        <f t="shared" ref="C939:C947" si="199">C938</f>
        <v>0</v>
      </c>
      <c r="D939" s="131">
        <f t="shared" si="196"/>
        <v>0</v>
      </c>
      <c r="E939" s="124">
        <f>VLOOKUP(B933,別紙1!$A$5:$AS$267,13,FALSE)</f>
        <v>2</v>
      </c>
      <c r="F939" s="132">
        <f>内訳書!$D$7</f>
        <v>0</v>
      </c>
      <c r="G939" s="131">
        <f t="shared" si="197"/>
        <v>0</v>
      </c>
      <c r="H939" s="116"/>
      <c r="I939" s="137">
        <f t="shared" si="198"/>
        <v>0</v>
      </c>
    </row>
    <row r="940" spans="1:9" s="62" customFormat="1" ht="18" customHeight="1" x14ac:dyDescent="0.4">
      <c r="A940" s="63">
        <v>4</v>
      </c>
      <c r="B940" s="121">
        <f>B937</f>
        <v>1</v>
      </c>
      <c r="C940" s="131">
        <f t="shared" si="199"/>
        <v>0</v>
      </c>
      <c r="D940" s="131">
        <f t="shared" si="196"/>
        <v>0</v>
      </c>
      <c r="E940" s="124">
        <f>VLOOKUP(B933,別紙1!$A$5:$AS$267,16,FALSE)</f>
        <v>2</v>
      </c>
      <c r="F940" s="132">
        <f>内訳書!$D$7</f>
        <v>0</v>
      </c>
      <c r="G940" s="131">
        <f t="shared" si="197"/>
        <v>0</v>
      </c>
      <c r="H940" s="116"/>
      <c r="I940" s="137">
        <f t="shared" si="198"/>
        <v>0</v>
      </c>
    </row>
    <row r="941" spans="1:9" s="62" customFormat="1" ht="18" customHeight="1" x14ac:dyDescent="0.4">
      <c r="A941" s="63">
        <v>5</v>
      </c>
      <c r="B941" s="121">
        <f>B937</f>
        <v>1</v>
      </c>
      <c r="C941" s="131">
        <f t="shared" si="199"/>
        <v>0</v>
      </c>
      <c r="D941" s="131">
        <f t="shared" si="196"/>
        <v>0</v>
      </c>
      <c r="E941" s="124">
        <f>VLOOKUP(B933,別紙1!$A$5:$AS$267,19,FALSE)</f>
        <v>2</v>
      </c>
      <c r="F941" s="132">
        <f>内訳書!$D$7</f>
        <v>0</v>
      </c>
      <c r="G941" s="131">
        <f t="shared" si="197"/>
        <v>0</v>
      </c>
      <c r="H941" s="116"/>
      <c r="I941" s="137">
        <f t="shared" si="198"/>
        <v>0</v>
      </c>
    </row>
    <row r="942" spans="1:9" s="62" customFormat="1" ht="18" customHeight="1" x14ac:dyDescent="0.4">
      <c r="A942" s="63">
        <v>6</v>
      </c>
      <c r="B942" s="121">
        <f>B937</f>
        <v>1</v>
      </c>
      <c r="C942" s="131">
        <f t="shared" si="199"/>
        <v>0</v>
      </c>
      <c r="D942" s="131">
        <f t="shared" si="196"/>
        <v>0</v>
      </c>
      <c r="E942" s="124">
        <f>VLOOKUP(B933,別紙1!$A$5:$AS$267,22,FALSE)</f>
        <v>2</v>
      </c>
      <c r="F942" s="132">
        <f>内訳書!$D$7</f>
        <v>0</v>
      </c>
      <c r="G942" s="131">
        <f t="shared" si="197"/>
        <v>0</v>
      </c>
      <c r="H942" s="116"/>
      <c r="I942" s="137">
        <f t="shared" si="198"/>
        <v>0</v>
      </c>
    </row>
    <row r="943" spans="1:9" s="62" customFormat="1" ht="18" customHeight="1" x14ac:dyDescent="0.4">
      <c r="A943" s="63">
        <v>7</v>
      </c>
      <c r="B943" s="121">
        <f>B937</f>
        <v>1</v>
      </c>
      <c r="C943" s="131">
        <f t="shared" si="199"/>
        <v>0</v>
      </c>
      <c r="D943" s="131">
        <f t="shared" si="196"/>
        <v>0</v>
      </c>
      <c r="E943" s="124">
        <f>VLOOKUP(B933,別紙1!$A$5:$AS$267,26,FALSE)</f>
        <v>27</v>
      </c>
      <c r="F943" s="133">
        <f>内訳書!$E$7</f>
        <v>0</v>
      </c>
      <c r="G943" s="131">
        <f t="shared" si="197"/>
        <v>0</v>
      </c>
      <c r="H943" s="116"/>
      <c r="I943" s="137">
        <f t="shared" si="198"/>
        <v>0</v>
      </c>
    </row>
    <row r="944" spans="1:9" s="62" customFormat="1" ht="18" customHeight="1" x14ac:dyDescent="0.4">
      <c r="A944" s="63">
        <v>8</v>
      </c>
      <c r="B944" s="121">
        <f>B937</f>
        <v>1</v>
      </c>
      <c r="C944" s="131">
        <f t="shared" si="199"/>
        <v>0</v>
      </c>
      <c r="D944" s="131">
        <f t="shared" si="196"/>
        <v>0</v>
      </c>
      <c r="E944" s="124">
        <f>VLOOKUP(B933,別紙1!$A$5:$AS$267,29,FALSE)</f>
        <v>37</v>
      </c>
      <c r="F944" s="133">
        <f>内訳書!$E$7</f>
        <v>0</v>
      </c>
      <c r="G944" s="131">
        <f t="shared" si="197"/>
        <v>0</v>
      </c>
      <c r="H944" s="116"/>
      <c r="I944" s="137">
        <f t="shared" si="198"/>
        <v>0</v>
      </c>
    </row>
    <row r="945" spans="1:9" s="62" customFormat="1" ht="18" customHeight="1" x14ac:dyDescent="0.4">
      <c r="A945" s="63">
        <v>9</v>
      </c>
      <c r="B945" s="121">
        <f>B937</f>
        <v>1</v>
      </c>
      <c r="C945" s="131">
        <f t="shared" si="199"/>
        <v>0</v>
      </c>
      <c r="D945" s="131">
        <f t="shared" si="196"/>
        <v>0</v>
      </c>
      <c r="E945" s="124">
        <f>VLOOKUP(B933,別紙1!$A$5:$AS$267,32,FALSE)</f>
        <v>49</v>
      </c>
      <c r="F945" s="133">
        <f>内訳書!$E$7</f>
        <v>0</v>
      </c>
      <c r="G945" s="131">
        <f t="shared" si="197"/>
        <v>0</v>
      </c>
      <c r="H945" s="116"/>
      <c r="I945" s="137">
        <f t="shared" si="198"/>
        <v>0</v>
      </c>
    </row>
    <row r="946" spans="1:9" s="62" customFormat="1" ht="18" customHeight="1" x14ac:dyDescent="0.4">
      <c r="A946" s="63">
        <v>10</v>
      </c>
      <c r="B946" s="121">
        <f>B937</f>
        <v>1</v>
      </c>
      <c r="C946" s="131">
        <f t="shared" si="199"/>
        <v>0</v>
      </c>
      <c r="D946" s="131">
        <f t="shared" si="196"/>
        <v>0</v>
      </c>
      <c r="E946" s="124">
        <f>VLOOKUP(B933,別紙1!$A$5:$AS$267,34,FALSE)</f>
        <v>33</v>
      </c>
      <c r="F946" s="132">
        <f>内訳書!$D$7</f>
        <v>0</v>
      </c>
      <c r="G946" s="131">
        <f t="shared" si="197"/>
        <v>0</v>
      </c>
      <c r="H946" s="116"/>
      <c r="I946" s="137">
        <f t="shared" si="198"/>
        <v>0</v>
      </c>
    </row>
    <row r="947" spans="1:9" s="62" customFormat="1" ht="18" customHeight="1" x14ac:dyDescent="0.4">
      <c r="A947" s="63">
        <v>11</v>
      </c>
      <c r="B947" s="121">
        <f>B937</f>
        <v>1</v>
      </c>
      <c r="C947" s="131">
        <f t="shared" si="199"/>
        <v>0</v>
      </c>
      <c r="D947" s="131">
        <f t="shared" si="196"/>
        <v>0</v>
      </c>
      <c r="E947" s="124">
        <f>VLOOKUP(B933,別紙1!$A$5:$AS$267,37,FALSE)</f>
        <v>2</v>
      </c>
      <c r="F947" s="132">
        <f>内訳書!$D$7</f>
        <v>0</v>
      </c>
      <c r="G947" s="131">
        <f t="shared" si="197"/>
        <v>0</v>
      </c>
      <c r="H947" s="116"/>
      <c r="I947" s="137">
        <f t="shared" si="198"/>
        <v>0</v>
      </c>
    </row>
    <row r="948" spans="1:9" s="62" customFormat="1" ht="18" customHeight="1" thickBot="1" x14ac:dyDescent="0.45">
      <c r="A948" s="63">
        <v>12</v>
      </c>
      <c r="B948" s="121">
        <f>B937</f>
        <v>1</v>
      </c>
      <c r="C948" s="131">
        <f>C947</f>
        <v>0</v>
      </c>
      <c r="D948" s="131">
        <f t="shared" si="196"/>
        <v>0</v>
      </c>
      <c r="E948" s="124">
        <f>VLOOKUP(B933,別紙1!$A$5:$AS$267,40,FALSE)</f>
        <v>2</v>
      </c>
      <c r="F948" s="132">
        <f>内訳書!$D$7</f>
        <v>0</v>
      </c>
      <c r="G948" s="131">
        <f t="shared" si="197"/>
        <v>0</v>
      </c>
      <c r="H948" s="116"/>
      <c r="I948" s="137">
        <f t="shared" si="198"/>
        <v>0</v>
      </c>
    </row>
    <row r="949" spans="1:9" s="62" customFormat="1" ht="18" customHeight="1" thickBot="1" x14ac:dyDescent="0.45">
      <c r="A949" s="66" t="s">
        <v>9</v>
      </c>
      <c r="B949" s="120"/>
      <c r="C949" s="120"/>
      <c r="D949" s="120"/>
      <c r="E949" s="124">
        <f>SUM(E937:E948)</f>
        <v>162</v>
      </c>
      <c r="F949" s="129"/>
      <c r="G949" s="120"/>
      <c r="H949" s="136">
        <f>SUM(H937:H948)</f>
        <v>0</v>
      </c>
      <c r="I949" s="138">
        <f>IF(SUM(I937:I948)="","",SUM(I937:I948))</f>
        <v>0</v>
      </c>
    </row>
    <row r="950" spans="1:9" ht="68.25" customHeight="1" x14ac:dyDescent="0.4">
      <c r="A950" s="397" t="s">
        <v>347</v>
      </c>
      <c r="B950" s="398"/>
      <c r="C950" s="398"/>
      <c r="D950" s="398"/>
      <c r="E950" s="398"/>
      <c r="F950" s="398"/>
      <c r="G950" s="398"/>
      <c r="H950" s="398"/>
      <c r="I950" s="399"/>
    </row>
    <row r="951" spans="1:9" ht="78" customHeight="1" x14ac:dyDescent="0.4">
      <c r="A951" s="394" t="s">
        <v>22</v>
      </c>
      <c r="B951" s="395"/>
      <c r="C951" s="395"/>
      <c r="D951" s="395"/>
      <c r="E951" s="395"/>
      <c r="F951" s="395"/>
      <c r="G951" s="395"/>
      <c r="H951" s="395"/>
      <c r="I951" s="396"/>
    </row>
    <row r="952" spans="1:9" x14ac:dyDescent="0.4">
      <c r="A952" s="161" t="s">
        <v>12</v>
      </c>
      <c r="B952" s="52">
        <f>B933+1</f>
        <v>51</v>
      </c>
      <c r="C952" s="161" t="s">
        <v>13</v>
      </c>
      <c r="D952" s="53" t="str">
        <f>VLOOKUP(B952,別紙1!$A$5:$AS$267,3,FALSE)</f>
        <v>青梨子第一地下ポンプ場</v>
      </c>
      <c r="F952" s="161"/>
      <c r="G952" s="161"/>
      <c r="H952" s="161"/>
      <c r="I952" s="54" t="str">
        <f>VLOOKUP(B952,別紙1!$A$5:$AS$267,5,FALSE)</f>
        <v>東京低圧電力</v>
      </c>
    </row>
    <row r="953" spans="1:9" s="161" customFormat="1" ht="20.25" customHeight="1" x14ac:dyDescent="0.4">
      <c r="A953" s="391" t="s">
        <v>14</v>
      </c>
      <c r="B953" s="401" t="s">
        <v>3</v>
      </c>
      <c r="C953" s="402"/>
      <c r="D953" s="403"/>
      <c r="E953" s="401" t="s">
        <v>4</v>
      </c>
      <c r="F953" s="402"/>
      <c r="G953" s="403"/>
      <c r="H953" s="391" t="s">
        <v>44</v>
      </c>
      <c r="I953" s="391" t="s">
        <v>45</v>
      </c>
    </row>
    <row r="954" spans="1:9" s="161" customFormat="1" ht="40.5" customHeight="1" x14ac:dyDescent="0.4">
      <c r="A954" s="400"/>
      <c r="B954" s="301" t="s">
        <v>2</v>
      </c>
      <c r="C954" s="301" t="s">
        <v>15</v>
      </c>
      <c r="D954" s="302" t="s">
        <v>82</v>
      </c>
      <c r="E954" s="304" t="s">
        <v>16</v>
      </c>
      <c r="F954" s="58" t="s">
        <v>17</v>
      </c>
      <c r="G954" s="302" t="s">
        <v>18</v>
      </c>
      <c r="H954" s="400"/>
      <c r="I954" s="400"/>
    </row>
    <row r="955" spans="1:9" s="59" customFormat="1" ht="22.5" x14ac:dyDescent="0.4">
      <c r="A955" s="392"/>
      <c r="B955" s="60" t="s">
        <v>5</v>
      </c>
      <c r="C955" s="60" t="s">
        <v>19</v>
      </c>
      <c r="D955" s="60" t="s">
        <v>8</v>
      </c>
      <c r="E955" s="61" t="s">
        <v>20</v>
      </c>
      <c r="F955" s="60" t="s">
        <v>21</v>
      </c>
      <c r="G955" s="60" t="s">
        <v>8</v>
      </c>
      <c r="H955" s="60" t="s">
        <v>43</v>
      </c>
      <c r="I955" s="60" t="s">
        <v>8</v>
      </c>
    </row>
    <row r="956" spans="1:9" s="62" customFormat="1" ht="18" customHeight="1" x14ac:dyDescent="0.4">
      <c r="A956" s="63">
        <v>1</v>
      </c>
      <c r="B956" s="121">
        <f>VLOOKUP(B952,別紙1!$A$5:$AS$267,6,FALSE)</f>
        <v>6</v>
      </c>
      <c r="C956" s="131">
        <f>内訳書!$C$7</f>
        <v>0</v>
      </c>
      <c r="D956" s="131">
        <f>IF(E956=0,ROUNDDOWN(B956*C956/2,2),ROUNDDOWN(B956*C956,2))</f>
        <v>0</v>
      </c>
      <c r="E956" s="124">
        <f>VLOOKUP(B952,別紙1!$A$5:$AS$267,7,FALSE)</f>
        <v>40</v>
      </c>
      <c r="F956" s="132">
        <f>内訳書!$D$7</f>
        <v>0</v>
      </c>
      <c r="G956" s="131">
        <f>ROUNDDOWN(E956*F956,2)</f>
        <v>0</v>
      </c>
      <c r="H956" s="116"/>
      <c r="I956" s="137">
        <f>ROUNDDOWN(D956+G956+H956,0)</f>
        <v>0</v>
      </c>
    </row>
    <row r="957" spans="1:9" s="62" customFormat="1" ht="18" customHeight="1" x14ac:dyDescent="0.4">
      <c r="A957" s="63">
        <v>2</v>
      </c>
      <c r="B957" s="121">
        <f>B956</f>
        <v>6</v>
      </c>
      <c r="C957" s="131">
        <f>C956</f>
        <v>0</v>
      </c>
      <c r="D957" s="131">
        <f t="shared" ref="D957:D967" si="200">IF(E957=0,ROUNDDOWN(B957*C957/2,2),ROUNDDOWN(B957*C957,2))</f>
        <v>0</v>
      </c>
      <c r="E957" s="124">
        <f>VLOOKUP(B952,別紙1!$A$5:$AS$267,10,FALSE)</f>
        <v>42</v>
      </c>
      <c r="F957" s="132">
        <f>内訳書!$D$7</f>
        <v>0</v>
      </c>
      <c r="G957" s="131">
        <f t="shared" ref="G957:G967" si="201">ROUNDDOWN(E957*F957,2)</f>
        <v>0</v>
      </c>
      <c r="H957" s="116"/>
      <c r="I957" s="137">
        <f t="shared" ref="I957:I967" si="202">ROUNDDOWN(D957+G957+H957,0)</f>
        <v>0</v>
      </c>
    </row>
    <row r="958" spans="1:9" s="62" customFormat="1" ht="18" customHeight="1" x14ac:dyDescent="0.4">
      <c r="A958" s="63">
        <v>3</v>
      </c>
      <c r="B958" s="121">
        <f>B956</f>
        <v>6</v>
      </c>
      <c r="C958" s="131">
        <f t="shared" ref="C958:C966" si="203">C957</f>
        <v>0</v>
      </c>
      <c r="D958" s="131">
        <f t="shared" si="200"/>
        <v>0</v>
      </c>
      <c r="E958" s="124">
        <f>VLOOKUP(B952,別紙1!$A$5:$AS$267,13,FALSE)</f>
        <v>38</v>
      </c>
      <c r="F958" s="132">
        <f>内訳書!$D$7</f>
        <v>0</v>
      </c>
      <c r="G958" s="131">
        <f t="shared" si="201"/>
        <v>0</v>
      </c>
      <c r="H958" s="116"/>
      <c r="I958" s="137">
        <f t="shared" si="202"/>
        <v>0</v>
      </c>
    </row>
    <row r="959" spans="1:9" s="62" customFormat="1" ht="18" customHeight="1" x14ac:dyDescent="0.4">
      <c r="A959" s="63">
        <v>4</v>
      </c>
      <c r="B959" s="121">
        <f>B956</f>
        <v>6</v>
      </c>
      <c r="C959" s="131">
        <f t="shared" si="203"/>
        <v>0</v>
      </c>
      <c r="D959" s="131">
        <f t="shared" si="200"/>
        <v>0</v>
      </c>
      <c r="E959" s="124">
        <f>VLOOKUP(B952,別紙1!$A$5:$AS$267,16,FALSE)</f>
        <v>42</v>
      </c>
      <c r="F959" s="132">
        <f>内訳書!$D$7</f>
        <v>0</v>
      </c>
      <c r="G959" s="131">
        <f t="shared" si="201"/>
        <v>0</v>
      </c>
      <c r="H959" s="116"/>
      <c r="I959" s="137">
        <f t="shared" si="202"/>
        <v>0</v>
      </c>
    </row>
    <row r="960" spans="1:9" s="62" customFormat="1" ht="18" customHeight="1" x14ac:dyDescent="0.4">
      <c r="A960" s="63">
        <v>5</v>
      </c>
      <c r="B960" s="121">
        <f>B956</f>
        <v>6</v>
      </c>
      <c r="C960" s="131">
        <f t="shared" si="203"/>
        <v>0</v>
      </c>
      <c r="D960" s="131">
        <f t="shared" si="200"/>
        <v>0</v>
      </c>
      <c r="E960" s="124">
        <f>VLOOKUP(B952,別紙1!$A$5:$AS$267,19,FALSE)</f>
        <v>41</v>
      </c>
      <c r="F960" s="132">
        <f>内訳書!$D$7</f>
        <v>0</v>
      </c>
      <c r="G960" s="131">
        <f t="shared" si="201"/>
        <v>0</v>
      </c>
      <c r="H960" s="116"/>
      <c r="I960" s="137">
        <f t="shared" si="202"/>
        <v>0</v>
      </c>
    </row>
    <row r="961" spans="1:9" s="62" customFormat="1" ht="18" customHeight="1" x14ac:dyDescent="0.4">
      <c r="A961" s="63">
        <v>6</v>
      </c>
      <c r="B961" s="121">
        <f>B956</f>
        <v>6</v>
      </c>
      <c r="C961" s="131">
        <f t="shared" si="203"/>
        <v>0</v>
      </c>
      <c r="D961" s="131">
        <f t="shared" si="200"/>
        <v>0</v>
      </c>
      <c r="E961" s="124">
        <f>VLOOKUP(B952,別紙1!$A$5:$AS$267,22,FALSE)</f>
        <v>51</v>
      </c>
      <c r="F961" s="132">
        <f>内訳書!$D$7</f>
        <v>0</v>
      </c>
      <c r="G961" s="131">
        <f t="shared" si="201"/>
        <v>0</v>
      </c>
      <c r="H961" s="116"/>
      <c r="I961" s="137">
        <f t="shared" si="202"/>
        <v>0</v>
      </c>
    </row>
    <row r="962" spans="1:9" s="62" customFormat="1" ht="18" customHeight="1" x14ac:dyDescent="0.4">
      <c r="A962" s="63">
        <v>7</v>
      </c>
      <c r="B962" s="121">
        <f>B956</f>
        <v>6</v>
      </c>
      <c r="C962" s="131">
        <f t="shared" si="203"/>
        <v>0</v>
      </c>
      <c r="D962" s="131">
        <f t="shared" si="200"/>
        <v>0</v>
      </c>
      <c r="E962" s="124">
        <f>VLOOKUP(B952,別紙1!$A$5:$AS$267,26,FALSE)</f>
        <v>42</v>
      </c>
      <c r="F962" s="133">
        <f>内訳書!$E$7</f>
        <v>0</v>
      </c>
      <c r="G962" s="131">
        <f t="shared" si="201"/>
        <v>0</v>
      </c>
      <c r="H962" s="116"/>
      <c r="I962" s="137">
        <f t="shared" si="202"/>
        <v>0</v>
      </c>
    </row>
    <row r="963" spans="1:9" s="62" customFormat="1" ht="18" customHeight="1" x14ac:dyDescent="0.4">
      <c r="A963" s="63">
        <v>8</v>
      </c>
      <c r="B963" s="121">
        <f>B956</f>
        <v>6</v>
      </c>
      <c r="C963" s="131">
        <f t="shared" si="203"/>
        <v>0</v>
      </c>
      <c r="D963" s="131">
        <f t="shared" si="200"/>
        <v>0</v>
      </c>
      <c r="E963" s="124">
        <f>VLOOKUP(B952,別紙1!$A$5:$AS$267,29,FALSE)</f>
        <v>43</v>
      </c>
      <c r="F963" s="133">
        <f>内訳書!$E$7</f>
        <v>0</v>
      </c>
      <c r="G963" s="131">
        <f t="shared" si="201"/>
        <v>0</v>
      </c>
      <c r="H963" s="116"/>
      <c r="I963" s="137">
        <f t="shared" si="202"/>
        <v>0</v>
      </c>
    </row>
    <row r="964" spans="1:9" s="62" customFormat="1" ht="18" customHeight="1" x14ac:dyDescent="0.4">
      <c r="A964" s="63">
        <v>9</v>
      </c>
      <c r="B964" s="121">
        <f>B956</f>
        <v>6</v>
      </c>
      <c r="C964" s="131">
        <f t="shared" si="203"/>
        <v>0</v>
      </c>
      <c r="D964" s="131">
        <f t="shared" si="200"/>
        <v>0</v>
      </c>
      <c r="E964" s="124">
        <f>VLOOKUP(B952,別紙1!$A$5:$AS$267,32,FALSE)</f>
        <v>53</v>
      </c>
      <c r="F964" s="133">
        <f>内訳書!$E$7</f>
        <v>0</v>
      </c>
      <c r="G964" s="131">
        <f t="shared" si="201"/>
        <v>0</v>
      </c>
      <c r="H964" s="116"/>
      <c r="I964" s="137">
        <f t="shared" si="202"/>
        <v>0</v>
      </c>
    </row>
    <row r="965" spans="1:9" s="62" customFormat="1" ht="18" customHeight="1" x14ac:dyDescent="0.4">
      <c r="A965" s="63">
        <v>10</v>
      </c>
      <c r="B965" s="121">
        <f>B956</f>
        <v>6</v>
      </c>
      <c r="C965" s="131">
        <f t="shared" si="203"/>
        <v>0</v>
      </c>
      <c r="D965" s="131">
        <f t="shared" si="200"/>
        <v>0</v>
      </c>
      <c r="E965" s="124">
        <f>VLOOKUP(B952,別紙1!$A$5:$AS$267,34,FALSE)</f>
        <v>41</v>
      </c>
      <c r="F965" s="132">
        <f>内訳書!$D$7</f>
        <v>0</v>
      </c>
      <c r="G965" s="131">
        <f t="shared" si="201"/>
        <v>0</v>
      </c>
      <c r="H965" s="116"/>
      <c r="I965" s="137">
        <f t="shared" si="202"/>
        <v>0</v>
      </c>
    </row>
    <row r="966" spans="1:9" s="62" customFormat="1" ht="18" customHeight="1" x14ac:dyDescent="0.4">
      <c r="A966" s="63">
        <v>11</v>
      </c>
      <c r="B966" s="121">
        <f>B956</f>
        <v>6</v>
      </c>
      <c r="C966" s="131">
        <f t="shared" si="203"/>
        <v>0</v>
      </c>
      <c r="D966" s="131">
        <f t="shared" si="200"/>
        <v>0</v>
      </c>
      <c r="E966" s="124">
        <f>VLOOKUP(B952,別紙1!$A$5:$AS$267,37,FALSE)</f>
        <v>42</v>
      </c>
      <c r="F966" s="132">
        <f>内訳書!$D$7</f>
        <v>0</v>
      </c>
      <c r="G966" s="131">
        <f t="shared" si="201"/>
        <v>0</v>
      </c>
      <c r="H966" s="116"/>
      <c r="I966" s="137">
        <f t="shared" si="202"/>
        <v>0</v>
      </c>
    </row>
    <row r="967" spans="1:9" s="62" customFormat="1" ht="18" customHeight="1" thickBot="1" x14ac:dyDescent="0.45">
      <c r="A967" s="63">
        <v>12</v>
      </c>
      <c r="B967" s="121">
        <f>B956</f>
        <v>6</v>
      </c>
      <c r="C967" s="131">
        <f>C966</f>
        <v>0</v>
      </c>
      <c r="D967" s="131">
        <f t="shared" si="200"/>
        <v>0</v>
      </c>
      <c r="E967" s="124">
        <f>VLOOKUP(B952,別紙1!$A$5:$AS$267,40,FALSE)</f>
        <v>39</v>
      </c>
      <c r="F967" s="132">
        <f>内訳書!$D$7</f>
        <v>0</v>
      </c>
      <c r="G967" s="131">
        <f t="shared" si="201"/>
        <v>0</v>
      </c>
      <c r="H967" s="116"/>
      <c r="I967" s="137">
        <f t="shared" si="202"/>
        <v>0</v>
      </c>
    </row>
    <row r="968" spans="1:9" s="62" customFormat="1" ht="18" customHeight="1" thickBot="1" x14ac:dyDescent="0.45">
      <c r="A968" s="66" t="s">
        <v>9</v>
      </c>
      <c r="B968" s="120"/>
      <c r="C968" s="120"/>
      <c r="D968" s="120"/>
      <c r="E968" s="124">
        <f>SUM(E956:E967)</f>
        <v>514</v>
      </c>
      <c r="F968" s="129"/>
      <c r="G968" s="120"/>
      <c r="H968" s="136">
        <f>SUM(H956:H967)</f>
        <v>0</v>
      </c>
      <c r="I968" s="138">
        <f>IF(SUM(I956:I967)="","",SUM(I956:I967))</f>
        <v>0</v>
      </c>
    </row>
    <row r="969" spans="1:9" ht="78" customHeight="1" x14ac:dyDescent="0.4">
      <c r="A969" s="397" t="s">
        <v>347</v>
      </c>
      <c r="B969" s="398"/>
      <c r="C969" s="398"/>
      <c r="D969" s="398"/>
      <c r="E969" s="398"/>
      <c r="F969" s="398"/>
      <c r="G969" s="398"/>
      <c r="H969" s="398"/>
      <c r="I969" s="399"/>
    </row>
    <row r="970" spans="1:9" ht="78" customHeight="1" x14ac:dyDescent="0.4">
      <c r="A970" s="394" t="s">
        <v>22</v>
      </c>
      <c r="B970" s="395"/>
      <c r="C970" s="395"/>
      <c r="D970" s="395"/>
      <c r="E970" s="395"/>
      <c r="F970" s="395"/>
      <c r="G970" s="395"/>
      <c r="H970" s="395"/>
      <c r="I970" s="396"/>
    </row>
    <row r="971" spans="1:9" ht="13.5" customHeight="1" x14ac:dyDescent="0.4">
      <c r="A971" s="161" t="s">
        <v>12</v>
      </c>
      <c r="B971" s="52">
        <f>B952+1</f>
        <v>52</v>
      </c>
      <c r="C971" s="161" t="s">
        <v>13</v>
      </c>
      <c r="D971" s="53" t="str">
        <f>VLOOKUP(B971,別紙1!$A$5:$AS$267,3,FALSE)</f>
        <v>赤城山大洞処理場</v>
      </c>
      <c r="F971" s="161"/>
      <c r="G971" s="161"/>
      <c r="H971" s="161"/>
      <c r="I971" s="54" t="str">
        <f>VLOOKUP(B971,別紙1!$A$5:$AS$267,5,FALSE)</f>
        <v>東京低圧電力</v>
      </c>
    </row>
    <row r="972" spans="1:9" s="161" customFormat="1" ht="20.25" customHeight="1" x14ac:dyDescent="0.4">
      <c r="A972" s="391" t="s">
        <v>14</v>
      </c>
      <c r="B972" s="401" t="s">
        <v>3</v>
      </c>
      <c r="C972" s="402"/>
      <c r="D972" s="403"/>
      <c r="E972" s="401" t="s">
        <v>4</v>
      </c>
      <c r="F972" s="402"/>
      <c r="G972" s="403"/>
      <c r="H972" s="391" t="s">
        <v>44</v>
      </c>
      <c r="I972" s="391" t="s">
        <v>45</v>
      </c>
    </row>
    <row r="973" spans="1:9" s="161" customFormat="1" ht="40.5" x14ac:dyDescent="0.4">
      <c r="A973" s="400"/>
      <c r="B973" s="301" t="s">
        <v>2</v>
      </c>
      <c r="C973" s="301" t="s">
        <v>15</v>
      </c>
      <c r="D973" s="302" t="s">
        <v>82</v>
      </c>
      <c r="E973" s="304" t="s">
        <v>16</v>
      </c>
      <c r="F973" s="58" t="s">
        <v>17</v>
      </c>
      <c r="G973" s="302" t="s">
        <v>18</v>
      </c>
      <c r="H973" s="400"/>
      <c r="I973" s="400"/>
    </row>
    <row r="974" spans="1:9" s="59" customFormat="1" ht="22.5" x14ac:dyDescent="0.4">
      <c r="A974" s="392"/>
      <c r="B974" s="60" t="s">
        <v>5</v>
      </c>
      <c r="C974" s="60" t="s">
        <v>19</v>
      </c>
      <c r="D974" s="60" t="s">
        <v>8</v>
      </c>
      <c r="E974" s="61" t="s">
        <v>20</v>
      </c>
      <c r="F974" s="60" t="s">
        <v>21</v>
      </c>
      <c r="G974" s="60" t="s">
        <v>8</v>
      </c>
      <c r="H974" s="60" t="s">
        <v>43</v>
      </c>
      <c r="I974" s="60" t="s">
        <v>8</v>
      </c>
    </row>
    <row r="975" spans="1:9" s="62" customFormat="1" ht="18" customHeight="1" x14ac:dyDescent="0.4">
      <c r="A975" s="63">
        <v>1</v>
      </c>
      <c r="B975" s="121">
        <f>VLOOKUP(B971,別紙1!$A$5:$AS$267,6,FALSE)</f>
        <v>40</v>
      </c>
      <c r="C975" s="131">
        <f>内訳書!$C$7</f>
        <v>0</v>
      </c>
      <c r="D975" s="131">
        <f>IF(E975=0,ROUNDDOWN(B975*C975/2,2),ROUNDDOWN(B975*C975,2))</f>
        <v>0</v>
      </c>
      <c r="E975" s="124">
        <f>VLOOKUP(B971,別紙1!$A$5:$AS$267,7,FALSE)</f>
        <v>1963</v>
      </c>
      <c r="F975" s="132">
        <f>内訳書!$D$7</f>
        <v>0</v>
      </c>
      <c r="G975" s="131">
        <f>ROUNDDOWN(E975*F975,2)</f>
        <v>0</v>
      </c>
      <c r="H975" s="116"/>
      <c r="I975" s="137">
        <f>ROUNDDOWN(D975+G975+H975,0)</f>
        <v>0</v>
      </c>
    </row>
    <row r="976" spans="1:9" s="62" customFormat="1" ht="18" customHeight="1" x14ac:dyDescent="0.4">
      <c r="A976" s="63">
        <v>2</v>
      </c>
      <c r="B976" s="121">
        <f>B975</f>
        <v>40</v>
      </c>
      <c r="C976" s="131">
        <f>C975</f>
        <v>0</v>
      </c>
      <c r="D976" s="131">
        <f t="shared" ref="D976:D986" si="204">IF(E976=0,ROUNDDOWN(B976*C976/2,2),ROUNDDOWN(B976*C976,2))</f>
        <v>0</v>
      </c>
      <c r="E976" s="124">
        <f>VLOOKUP(B971,別紙1!$A$5:$AS$267,10,FALSE)</f>
        <v>1813</v>
      </c>
      <c r="F976" s="132">
        <f>内訳書!$D$7</f>
        <v>0</v>
      </c>
      <c r="G976" s="131">
        <f t="shared" ref="G976:G986" si="205">ROUNDDOWN(E976*F976,2)</f>
        <v>0</v>
      </c>
      <c r="H976" s="116"/>
      <c r="I976" s="137">
        <f t="shared" ref="I976:I986" si="206">ROUNDDOWN(D976+G976+H976,0)</f>
        <v>0</v>
      </c>
    </row>
    <row r="977" spans="1:9" s="62" customFormat="1" ht="18" customHeight="1" x14ac:dyDescent="0.4">
      <c r="A977" s="63">
        <v>3</v>
      </c>
      <c r="B977" s="121">
        <f>B975</f>
        <v>40</v>
      </c>
      <c r="C977" s="131">
        <f t="shared" ref="C977:C985" si="207">C976</f>
        <v>0</v>
      </c>
      <c r="D977" s="131">
        <f t="shared" si="204"/>
        <v>0</v>
      </c>
      <c r="E977" s="124">
        <f>VLOOKUP(B971,別紙1!$A$5:$AS$267,13,FALSE)</f>
        <v>1640</v>
      </c>
      <c r="F977" s="132">
        <f>内訳書!$D$7</f>
        <v>0</v>
      </c>
      <c r="G977" s="131">
        <f t="shared" si="205"/>
        <v>0</v>
      </c>
      <c r="H977" s="116"/>
      <c r="I977" s="137">
        <f t="shared" si="206"/>
        <v>0</v>
      </c>
    </row>
    <row r="978" spans="1:9" s="62" customFormat="1" ht="18" customHeight="1" x14ac:dyDescent="0.4">
      <c r="A978" s="63">
        <v>4</v>
      </c>
      <c r="B978" s="121">
        <f>B975</f>
        <v>40</v>
      </c>
      <c r="C978" s="131">
        <f t="shared" si="207"/>
        <v>0</v>
      </c>
      <c r="D978" s="131">
        <f t="shared" si="204"/>
        <v>0</v>
      </c>
      <c r="E978" s="124">
        <f>VLOOKUP(B971,別紙1!$A$5:$AS$267,16,FALSE)</f>
        <v>1703</v>
      </c>
      <c r="F978" s="132">
        <f>内訳書!$D$7</f>
        <v>0</v>
      </c>
      <c r="G978" s="131">
        <f t="shared" si="205"/>
        <v>0</v>
      </c>
      <c r="H978" s="116"/>
      <c r="I978" s="137">
        <f t="shared" si="206"/>
        <v>0</v>
      </c>
    </row>
    <row r="979" spans="1:9" s="62" customFormat="1" ht="18" customHeight="1" x14ac:dyDescent="0.4">
      <c r="A979" s="63">
        <v>5</v>
      </c>
      <c r="B979" s="121">
        <f>B975</f>
        <v>40</v>
      </c>
      <c r="C979" s="131">
        <f t="shared" si="207"/>
        <v>0</v>
      </c>
      <c r="D979" s="131">
        <f t="shared" si="204"/>
        <v>0</v>
      </c>
      <c r="E979" s="124">
        <f>VLOOKUP(B971,別紙1!$A$5:$AS$267,19,FALSE)</f>
        <v>1651</v>
      </c>
      <c r="F979" s="132">
        <f>内訳書!$D$7</f>
        <v>0</v>
      </c>
      <c r="G979" s="131">
        <f t="shared" si="205"/>
        <v>0</v>
      </c>
      <c r="H979" s="116"/>
      <c r="I979" s="137">
        <f t="shared" si="206"/>
        <v>0</v>
      </c>
    </row>
    <row r="980" spans="1:9" s="62" customFormat="1" ht="18" customHeight="1" x14ac:dyDescent="0.4">
      <c r="A980" s="63">
        <v>6</v>
      </c>
      <c r="B980" s="121">
        <f>B975</f>
        <v>40</v>
      </c>
      <c r="C980" s="131">
        <f t="shared" si="207"/>
        <v>0</v>
      </c>
      <c r="D980" s="131">
        <f t="shared" si="204"/>
        <v>0</v>
      </c>
      <c r="E980" s="124">
        <f>VLOOKUP(B971,別紙1!$A$5:$AS$267,22,FALSE)</f>
        <v>1388</v>
      </c>
      <c r="F980" s="132">
        <f>内訳書!$D$7</f>
        <v>0</v>
      </c>
      <c r="G980" s="131">
        <f t="shared" si="205"/>
        <v>0</v>
      </c>
      <c r="H980" s="116"/>
      <c r="I980" s="137">
        <f t="shared" si="206"/>
        <v>0</v>
      </c>
    </row>
    <row r="981" spans="1:9" s="62" customFormat="1" ht="18" customHeight="1" x14ac:dyDescent="0.4">
      <c r="A981" s="63">
        <v>7</v>
      </c>
      <c r="B981" s="121">
        <f>B975</f>
        <v>40</v>
      </c>
      <c r="C981" s="131">
        <f t="shared" si="207"/>
        <v>0</v>
      </c>
      <c r="D981" s="131">
        <f t="shared" si="204"/>
        <v>0</v>
      </c>
      <c r="E981" s="124">
        <f>VLOOKUP(B971,別紙1!$A$5:$AS$267,26,FALSE)</f>
        <v>1432</v>
      </c>
      <c r="F981" s="133">
        <f>内訳書!$E$7</f>
        <v>0</v>
      </c>
      <c r="G981" s="131">
        <f t="shared" si="205"/>
        <v>0</v>
      </c>
      <c r="H981" s="116"/>
      <c r="I981" s="137">
        <f t="shared" si="206"/>
        <v>0</v>
      </c>
    </row>
    <row r="982" spans="1:9" s="62" customFormat="1" ht="18" customHeight="1" x14ac:dyDescent="0.4">
      <c r="A982" s="63">
        <v>8</v>
      </c>
      <c r="B982" s="121">
        <f>B975</f>
        <v>40</v>
      </c>
      <c r="C982" s="131">
        <f t="shared" si="207"/>
        <v>0</v>
      </c>
      <c r="D982" s="131">
        <f t="shared" si="204"/>
        <v>0</v>
      </c>
      <c r="E982" s="124">
        <f>VLOOKUP(B971,別紙1!$A$5:$AS$267,29,FALSE)</f>
        <v>1927</v>
      </c>
      <c r="F982" s="133">
        <f>内訳書!$E$7</f>
        <v>0</v>
      </c>
      <c r="G982" s="131">
        <f t="shared" si="205"/>
        <v>0</v>
      </c>
      <c r="H982" s="116"/>
      <c r="I982" s="137">
        <f t="shared" si="206"/>
        <v>0</v>
      </c>
    </row>
    <row r="983" spans="1:9" s="62" customFormat="1" ht="18" customHeight="1" x14ac:dyDescent="0.4">
      <c r="A983" s="63">
        <v>9</v>
      </c>
      <c r="B983" s="121">
        <f>B975</f>
        <v>40</v>
      </c>
      <c r="C983" s="131">
        <f t="shared" si="207"/>
        <v>0</v>
      </c>
      <c r="D983" s="131">
        <f t="shared" si="204"/>
        <v>0</v>
      </c>
      <c r="E983" s="124">
        <f>VLOOKUP(B971,別紙1!$A$5:$AS$267,32,FALSE)</f>
        <v>2462</v>
      </c>
      <c r="F983" s="133">
        <f>内訳書!$E$7</f>
        <v>0</v>
      </c>
      <c r="G983" s="131">
        <f t="shared" si="205"/>
        <v>0</v>
      </c>
      <c r="H983" s="116"/>
      <c r="I983" s="137">
        <f t="shared" si="206"/>
        <v>0</v>
      </c>
    </row>
    <row r="984" spans="1:9" s="62" customFormat="1" ht="18" customHeight="1" x14ac:dyDescent="0.4">
      <c r="A984" s="63">
        <v>10</v>
      </c>
      <c r="B984" s="121">
        <f>B975</f>
        <v>40</v>
      </c>
      <c r="C984" s="131">
        <f t="shared" si="207"/>
        <v>0</v>
      </c>
      <c r="D984" s="131">
        <f t="shared" si="204"/>
        <v>0</v>
      </c>
      <c r="E984" s="124">
        <f>VLOOKUP(B971,別紙1!$A$5:$AS$267,34,FALSE)</f>
        <v>2182</v>
      </c>
      <c r="F984" s="132">
        <f>内訳書!$D$7</f>
        <v>0</v>
      </c>
      <c r="G984" s="131">
        <f t="shared" si="205"/>
        <v>0</v>
      </c>
      <c r="H984" s="116"/>
      <c r="I984" s="137">
        <f t="shared" si="206"/>
        <v>0</v>
      </c>
    </row>
    <row r="985" spans="1:9" s="62" customFormat="1" ht="18" customHeight="1" x14ac:dyDescent="0.4">
      <c r="A985" s="63">
        <v>11</v>
      </c>
      <c r="B985" s="121">
        <f>B975</f>
        <v>40</v>
      </c>
      <c r="C985" s="131">
        <f t="shared" si="207"/>
        <v>0</v>
      </c>
      <c r="D985" s="131">
        <f t="shared" si="204"/>
        <v>0</v>
      </c>
      <c r="E985" s="124">
        <f>VLOOKUP(B971,別紙1!$A$5:$AS$267,37,FALSE)</f>
        <v>2135</v>
      </c>
      <c r="F985" s="132">
        <f>内訳書!$D$7</f>
        <v>0</v>
      </c>
      <c r="G985" s="131">
        <f t="shared" si="205"/>
        <v>0</v>
      </c>
      <c r="H985" s="116"/>
      <c r="I985" s="137">
        <f t="shared" si="206"/>
        <v>0</v>
      </c>
    </row>
    <row r="986" spans="1:9" s="62" customFormat="1" ht="18" customHeight="1" thickBot="1" x14ac:dyDescent="0.45">
      <c r="A986" s="63">
        <v>12</v>
      </c>
      <c r="B986" s="121">
        <f>B975</f>
        <v>40</v>
      </c>
      <c r="C986" s="131">
        <f>C985</f>
        <v>0</v>
      </c>
      <c r="D986" s="131">
        <f t="shared" si="204"/>
        <v>0</v>
      </c>
      <c r="E986" s="124">
        <f>VLOOKUP(B971,別紙1!$A$5:$AS$267,40,FALSE)</f>
        <v>2004</v>
      </c>
      <c r="F986" s="132">
        <f>内訳書!$D$7</f>
        <v>0</v>
      </c>
      <c r="G986" s="131">
        <f t="shared" si="205"/>
        <v>0</v>
      </c>
      <c r="H986" s="116"/>
      <c r="I986" s="137">
        <f t="shared" si="206"/>
        <v>0</v>
      </c>
    </row>
    <row r="987" spans="1:9" s="62" customFormat="1" ht="18" customHeight="1" thickBot="1" x14ac:dyDescent="0.45">
      <c r="A987" s="66" t="s">
        <v>9</v>
      </c>
      <c r="B987" s="120"/>
      <c r="C987" s="120"/>
      <c r="D987" s="120"/>
      <c r="E987" s="124">
        <f>SUM(E975:E986)</f>
        <v>22300</v>
      </c>
      <c r="F987" s="129"/>
      <c r="G987" s="120"/>
      <c r="H987" s="136">
        <f>SUM(H975:H986)</f>
        <v>0</v>
      </c>
      <c r="I987" s="138">
        <f>IF(SUM(I975:I986)="","",SUM(I975:I986))</f>
        <v>0</v>
      </c>
    </row>
    <row r="988" spans="1:9" ht="78" customHeight="1" x14ac:dyDescent="0.4">
      <c r="A988" s="397" t="s">
        <v>347</v>
      </c>
      <c r="B988" s="398"/>
      <c r="C988" s="398"/>
      <c r="D988" s="398"/>
      <c r="E988" s="398"/>
      <c r="F988" s="398"/>
      <c r="G988" s="398"/>
      <c r="H988" s="398"/>
      <c r="I988" s="399"/>
    </row>
    <row r="989" spans="1:9" ht="78" customHeight="1" x14ac:dyDescent="0.4">
      <c r="A989" s="394" t="s">
        <v>22</v>
      </c>
      <c r="B989" s="395"/>
      <c r="C989" s="395"/>
      <c r="D989" s="395"/>
      <c r="E989" s="395"/>
      <c r="F989" s="395"/>
      <c r="G989" s="395"/>
      <c r="H989" s="395"/>
      <c r="I989" s="396"/>
    </row>
    <row r="990" spans="1:9" x14ac:dyDescent="0.4">
      <c r="A990" s="161" t="s">
        <v>12</v>
      </c>
      <c r="B990" s="52">
        <f>B971+1</f>
        <v>53</v>
      </c>
      <c r="C990" s="161" t="s">
        <v>13</v>
      </c>
      <c r="D990" s="53" t="str">
        <f>VLOOKUP(B990,別紙1!$A$5:$AS$267,3,FALSE)</f>
        <v>泉沢地下ポンプ場</v>
      </c>
      <c r="F990" s="161"/>
      <c r="G990" s="161"/>
      <c r="H990" s="161"/>
      <c r="I990" s="54" t="str">
        <f>VLOOKUP(B990,別紙1!$A$5:$AS$267,5,FALSE)</f>
        <v>東京低圧電力</v>
      </c>
    </row>
    <row r="991" spans="1:9" s="161" customFormat="1" ht="20.25" customHeight="1" x14ac:dyDescent="0.4">
      <c r="A991" s="391" t="s">
        <v>14</v>
      </c>
      <c r="B991" s="401" t="s">
        <v>3</v>
      </c>
      <c r="C991" s="402"/>
      <c r="D991" s="403"/>
      <c r="E991" s="401" t="s">
        <v>4</v>
      </c>
      <c r="F991" s="402"/>
      <c r="G991" s="403"/>
      <c r="H991" s="391" t="s">
        <v>44</v>
      </c>
      <c r="I991" s="391" t="s">
        <v>45</v>
      </c>
    </row>
    <row r="992" spans="1:9" s="161" customFormat="1" ht="40.5" x14ac:dyDescent="0.4">
      <c r="A992" s="400"/>
      <c r="B992" s="301" t="s">
        <v>2</v>
      </c>
      <c r="C992" s="301" t="s">
        <v>15</v>
      </c>
      <c r="D992" s="302" t="s">
        <v>82</v>
      </c>
      <c r="E992" s="304" t="s">
        <v>16</v>
      </c>
      <c r="F992" s="58" t="s">
        <v>17</v>
      </c>
      <c r="G992" s="302" t="s">
        <v>18</v>
      </c>
      <c r="H992" s="400"/>
      <c r="I992" s="400"/>
    </row>
    <row r="993" spans="1:9" s="59" customFormat="1" ht="22.5" x14ac:dyDescent="0.4">
      <c r="A993" s="392"/>
      <c r="B993" s="60" t="s">
        <v>5</v>
      </c>
      <c r="C993" s="60" t="s">
        <v>19</v>
      </c>
      <c r="D993" s="60" t="s">
        <v>8</v>
      </c>
      <c r="E993" s="61" t="s">
        <v>20</v>
      </c>
      <c r="F993" s="60" t="s">
        <v>21</v>
      </c>
      <c r="G993" s="60" t="s">
        <v>8</v>
      </c>
      <c r="H993" s="60" t="s">
        <v>43</v>
      </c>
      <c r="I993" s="60" t="s">
        <v>8</v>
      </c>
    </row>
    <row r="994" spans="1:9" s="62" customFormat="1" ht="18" customHeight="1" x14ac:dyDescent="0.4">
      <c r="A994" s="63">
        <v>1</v>
      </c>
      <c r="B994" s="121">
        <f>VLOOKUP(B990,別紙1!$A$5:$AS$267,6,FALSE)</f>
        <v>9</v>
      </c>
      <c r="C994" s="131">
        <f>内訳書!$C$7</f>
        <v>0</v>
      </c>
      <c r="D994" s="131">
        <f>IF(E994=0,ROUNDDOWN(B994*C994/2,2),ROUNDDOWN(B994*C994,2))</f>
        <v>0</v>
      </c>
      <c r="E994" s="124">
        <f>VLOOKUP(B990,別紙1!$A$5:$AS$267,7,FALSE)</f>
        <v>153</v>
      </c>
      <c r="F994" s="132">
        <f>内訳書!$D$7</f>
        <v>0</v>
      </c>
      <c r="G994" s="131">
        <f>ROUNDDOWN(E994*F994,2)</f>
        <v>0</v>
      </c>
      <c r="H994" s="116"/>
      <c r="I994" s="137">
        <f>ROUNDDOWN(D994+G994+H994,0)</f>
        <v>0</v>
      </c>
    </row>
    <row r="995" spans="1:9" s="62" customFormat="1" ht="18" customHeight="1" x14ac:dyDescent="0.4">
      <c r="A995" s="63">
        <v>2</v>
      </c>
      <c r="B995" s="121">
        <f>B994</f>
        <v>9</v>
      </c>
      <c r="C995" s="131">
        <f>C994</f>
        <v>0</v>
      </c>
      <c r="D995" s="131">
        <f t="shared" ref="D995:D1005" si="208">IF(E995=0,ROUNDDOWN(B995*C995/2,2),ROUNDDOWN(B995*C995,2))</f>
        <v>0</v>
      </c>
      <c r="E995" s="124">
        <f>VLOOKUP(B990,別紙1!$A$5:$AS$267,10,FALSE)</f>
        <v>152</v>
      </c>
      <c r="F995" s="132">
        <f>内訳書!$D$7</f>
        <v>0</v>
      </c>
      <c r="G995" s="131">
        <f t="shared" ref="G995:G1005" si="209">ROUNDDOWN(E995*F995,2)</f>
        <v>0</v>
      </c>
      <c r="H995" s="116"/>
      <c r="I995" s="137">
        <f t="shared" ref="I995:I1005" si="210">ROUNDDOWN(D995+G995+H995,0)</f>
        <v>0</v>
      </c>
    </row>
    <row r="996" spans="1:9" s="62" customFormat="1" ht="18" customHeight="1" x14ac:dyDescent="0.4">
      <c r="A996" s="63">
        <v>3</v>
      </c>
      <c r="B996" s="121">
        <f>B994</f>
        <v>9</v>
      </c>
      <c r="C996" s="131">
        <f t="shared" ref="C996:C1004" si="211">C995</f>
        <v>0</v>
      </c>
      <c r="D996" s="131">
        <f t="shared" si="208"/>
        <v>0</v>
      </c>
      <c r="E996" s="124">
        <f>VLOOKUP(B990,別紙1!$A$5:$AS$267,13,FALSE)</f>
        <v>142</v>
      </c>
      <c r="F996" s="132">
        <f>内訳書!$D$7</f>
        <v>0</v>
      </c>
      <c r="G996" s="131">
        <f t="shared" si="209"/>
        <v>0</v>
      </c>
      <c r="H996" s="116"/>
      <c r="I996" s="137">
        <f t="shared" si="210"/>
        <v>0</v>
      </c>
    </row>
    <row r="997" spans="1:9" s="62" customFormat="1" ht="18" customHeight="1" x14ac:dyDescent="0.4">
      <c r="A997" s="63">
        <v>4</v>
      </c>
      <c r="B997" s="121">
        <f>B994</f>
        <v>9</v>
      </c>
      <c r="C997" s="131">
        <f t="shared" si="211"/>
        <v>0</v>
      </c>
      <c r="D997" s="131">
        <f t="shared" si="208"/>
        <v>0</v>
      </c>
      <c r="E997" s="124">
        <f>VLOOKUP(B990,別紙1!$A$5:$AS$267,16,FALSE)</f>
        <v>150</v>
      </c>
      <c r="F997" s="132">
        <f>内訳書!$D$7</f>
        <v>0</v>
      </c>
      <c r="G997" s="131">
        <f t="shared" si="209"/>
        <v>0</v>
      </c>
      <c r="H997" s="116"/>
      <c r="I997" s="137">
        <f t="shared" si="210"/>
        <v>0</v>
      </c>
    </row>
    <row r="998" spans="1:9" s="62" customFormat="1" ht="18" customHeight="1" x14ac:dyDescent="0.4">
      <c r="A998" s="63">
        <v>5</v>
      </c>
      <c r="B998" s="121">
        <f>B994</f>
        <v>9</v>
      </c>
      <c r="C998" s="131">
        <f t="shared" si="211"/>
        <v>0</v>
      </c>
      <c r="D998" s="131">
        <f t="shared" si="208"/>
        <v>0</v>
      </c>
      <c r="E998" s="124">
        <f>VLOOKUP(B990,別紙1!$A$5:$AS$267,19,FALSE)</f>
        <v>143</v>
      </c>
      <c r="F998" s="132">
        <f>内訳書!$D$7</f>
        <v>0</v>
      </c>
      <c r="G998" s="131">
        <f t="shared" si="209"/>
        <v>0</v>
      </c>
      <c r="H998" s="116"/>
      <c r="I998" s="137">
        <f t="shared" si="210"/>
        <v>0</v>
      </c>
    </row>
    <row r="999" spans="1:9" s="62" customFormat="1" ht="18" customHeight="1" x14ac:dyDescent="0.4">
      <c r="A999" s="63">
        <v>6</v>
      </c>
      <c r="B999" s="121">
        <f>B994</f>
        <v>9</v>
      </c>
      <c r="C999" s="131">
        <f t="shared" si="211"/>
        <v>0</v>
      </c>
      <c r="D999" s="131">
        <f t="shared" si="208"/>
        <v>0</v>
      </c>
      <c r="E999" s="124">
        <f>VLOOKUP(B990,別紙1!$A$5:$AS$267,22,FALSE)</f>
        <v>145</v>
      </c>
      <c r="F999" s="132">
        <f>内訳書!$D$7</f>
        <v>0</v>
      </c>
      <c r="G999" s="131">
        <f t="shared" si="209"/>
        <v>0</v>
      </c>
      <c r="H999" s="116"/>
      <c r="I999" s="137">
        <f t="shared" si="210"/>
        <v>0</v>
      </c>
    </row>
    <row r="1000" spans="1:9" s="62" customFormat="1" ht="18" customHeight="1" x14ac:dyDescent="0.4">
      <c r="A1000" s="63">
        <v>7</v>
      </c>
      <c r="B1000" s="121">
        <f>B994</f>
        <v>9</v>
      </c>
      <c r="C1000" s="131">
        <f t="shared" si="211"/>
        <v>0</v>
      </c>
      <c r="D1000" s="131">
        <f t="shared" si="208"/>
        <v>0</v>
      </c>
      <c r="E1000" s="124">
        <f>VLOOKUP(B990,別紙1!$A$5:$AS$267,26,FALSE)</f>
        <v>139</v>
      </c>
      <c r="F1000" s="133">
        <f>内訳書!$E$7</f>
        <v>0</v>
      </c>
      <c r="G1000" s="131">
        <f t="shared" si="209"/>
        <v>0</v>
      </c>
      <c r="H1000" s="116"/>
      <c r="I1000" s="137">
        <f t="shared" si="210"/>
        <v>0</v>
      </c>
    </row>
    <row r="1001" spans="1:9" s="62" customFormat="1" ht="18" customHeight="1" x14ac:dyDescent="0.4">
      <c r="A1001" s="63">
        <v>8</v>
      </c>
      <c r="B1001" s="121">
        <f>B994</f>
        <v>9</v>
      </c>
      <c r="C1001" s="131">
        <f t="shared" si="211"/>
        <v>0</v>
      </c>
      <c r="D1001" s="131">
        <f t="shared" si="208"/>
        <v>0</v>
      </c>
      <c r="E1001" s="124">
        <f>VLOOKUP(B990,別紙1!$A$5:$AS$267,29,FALSE)</f>
        <v>145</v>
      </c>
      <c r="F1001" s="133">
        <f>内訳書!$E$7</f>
        <v>0</v>
      </c>
      <c r="G1001" s="131">
        <f t="shared" si="209"/>
        <v>0</v>
      </c>
      <c r="H1001" s="116"/>
      <c r="I1001" s="137">
        <f t="shared" si="210"/>
        <v>0</v>
      </c>
    </row>
    <row r="1002" spans="1:9" s="62" customFormat="1" ht="18" customHeight="1" x14ac:dyDescent="0.4">
      <c r="A1002" s="63">
        <v>9</v>
      </c>
      <c r="B1002" s="121">
        <f>B994</f>
        <v>9</v>
      </c>
      <c r="C1002" s="131">
        <f t="shared" si="211"/>
        <v>0</v>
      </c>
      <c r="D1002" s="131">
        <f t="shared" si="208"/>
        <v>0</v>
      </c>
      <c r="E1002" s="124">
        <f>VLOOKUP(B990,別紙1!$A$5:$AS$267,32,FALSE)</f>
        <v>149</v>
      </c>
      <c r="F1002" s="133">
        <f>内訳書!$E$7</f>
        <v>0</v>
      </c>
      <c r="G1002" s="131">
        <f t="shared" si="209"/>
        <v>0</v>
      </c>
      <c r="H1002" s="116"/>
      <c r="I1002" s="137">
        <f t="shared" si="210"/>
        <v>0</v>
      </c>
    </row>
    <row r="1003" spans="1:9" s="62" customFormat="1" ht="18" customHeight="1" x14ac:dyDescent="0.4">
      <c r="A1003" s="63">
        <v>10</v>
      </c>
      <c r="B1003" s="121">
        <f>B994</f>
        <v>9</v>
      </c>
      <c r="C1003" s="131">
        <f t="shared" si="211"/>
        <v>0</v>
      </c>
      <c r="D1003" s="131">
        <f t="shared" si="208"/>
        <v>0</v>
      </c>
      <c r="E1003" s="124">
        <f>VLOOKUP(B990,別紙1!$A$5:$AS$267,34,FALSE)</f>
        <v>144</v>
      </c>
      <c r="F1003" s="132">
        <f>内訳書!$D$7</f>
        <v>0</v>
      </c>
      <c r="G1003" s="131">
        <f t="shared" si="209"/>
        <v>0</v>
      </c>
      <c r="H1003" s="116"/>
      <c r="I1003" s="137">
        <f t="shared" si="210"/>
        <v>0</v>
      </c>
    </row>
    <row r="1004" spans="1:9" s="62" customFormat="1" ht="18" customHeight="1" x14ac:dyDescent="0.4">
      <c r="A1004" s="63">
        <v>11</v>
      </c>
      <c r="B1004" s="121">
        <f>B994</f>
        <v>9</v>
      </c>
      <c r="C1004" s="131">
        <f t="shared" si="211"/>
        <v>0</v>
      </c>
      <c r="D1004" s="131">
        <f t="shared" si="208"/>
        <v>0</v>
      </c>
      <c r="E1004" s="124">
        <f>VLOOKUP(B990,別紙1!$A$5:$AS$267,37,FALSE)</f>
        <v>148</v>
      </c>
      <c r="F1004" s="132">
        <f>内訳書!$D$7</f>
        <v>0</v>
      </c>
      <c r="G1004" s="131">
        <f t="shared" si="209"/>
        <v>0</v>
      </c>
      <c r="H1004" s="116"/>
      <c r="I1004" s="137">
        <f t="shared" si="210"/>
        <v>0</v>
      </c>
    </row>
    <row r="1005" spans="1:9" s="62" customFormat="1" ht="18" customHeight="1" thickBot="1" x14ac:dyDescent="0.45">
      <c r="A1005" s="63">
        <v>12</v>
      </c>
      <c r="B1005" s="121">
        <f>B994</f>
        <v>9</v>
      </c>
      <c r="C1005" s="131">
        <f>C1004</f>
        <v>0</v>
      </c>
      <c r="D1005" s="131">
        <f t="shared" si="208"/>
        <v>0</v>
      </c>
      <c r="E1005" s="124">
        <f>VLOOKUP(B990,別紙1!$A$5:$AS$267,40,FALSE)</f>
        <v>150</v>
      </c>
      <c r="F1005" s="132">
        <f>内訳書!$D$7</f>
        <v>0</v>
      </c>
      <c r="G1005" s="131">
        <f t="shared" si="209"/>
        <v>0</v>
      </c>
      <c r="H1005" s="116"/>
      <c r="I1005" s="137">
        <f t="shared" si="210"/>
        <v>0</v>
      </c>
    </row>
    <row r="1006" spans="1:9" s="62" customFormat="1" ht="18" customHeight="1" thickBot="1" x14ac:dyDescent="0.45">
      <c r="A1006" s="66" t="s">
        <v>9</v>
      </c>
      <c r="B1006" s="120"/>
      <c r="C1006" s="120"/>
      <c r="D1006" s="120"/>
      <c r="E1006" s="124">
        <f>SUM(E994:E1005)</f>
        <v>1760</v>
      </c>
      <c r="F1006" s="129"/>
      <c r="G1006" s="120"/>
      <c r="H1006" s="136">
        <f>SUM(H994:H1005)</f>
        <v>0</v>
      </c>
      <c r="I1006" s="138">
        <f>IF(SUM(I994:I1005)="","",SUM(I994:I1005))</f>
        <v>0</v>
      </c>
    </row>
    <row r="1007" spans="1:9" ht="78" customHeight="1" x14ac:dyDescent="0.4">
      <c r="A1007" s="397" t="s">
        <v>347</v>
      </c>
      <c r="B1007" s="398"/>
      <c r="C1007" s="398"/>
      <c r="D1007" s="398"/>
      <c r="E1007" s="398"/>
      <c r="F1007" s="398"/>
      <c r="G1007" s="398"/>
      <c r="H1007" s="398"/>
      <c r="I1007" s="399"/>
    </row>
    <row r="1008" spans="1:9" ht="78" customHeight="1" x14ac:dyDescent="0.4">
      <c r="A1008" s="394" t="s">
        <v>22</v>
      </c>
      <c r="B1008" s="395"/>
      <c r="C1008" s="395"/>
      <c r="D1008" s="395"/>
      <c r="E1008" s="395"/>
      <c r="F1008" s="395"/>
      <c r="G1008" s="395"/>
      <c r="H1008" s="395"/>
      <c r="I1008" s="396"/>
    </row>
    <row r="1009" spans="1:9" x14ac:dyDescent="0.4">
      <c r="A1009" s="161" t="s">
        <v>12</v>
      </c>
      <c r="B1009" s="52">
        <f>B990+1</f>
        <v>54</v>
      </c>
      <c r="C1009" s="161" t="s">
        <v>13</v>
      </c>
      <c r="D1009" s="53" t="str">
        <f>VLOOKUP(B1009,別紙1!$A$5:$AS$267,3,FALSE)</f>
        <v>総社植野第二地下ポンプ場</v>
      </c>
      <c r="F1009" s="161"/>
      <c r="G1009" s="161"/>
      <c r="H1009" s="161"/>
      <c r="I1009" s="54" t="str">
        <f>VLOOKUP(B1009,別紙1!$A$5:$AS$267,5,FALSE)</f>
        <v>東京低圧電力</v>
      </c>
    </row>
    <row r="1010" spans="1:9" s="161" customFormat="1" ht="20.25" customHeight="1" x14ac:dyDescent="0.4">
      <c r="A1010" s="391" t="s">
        <v>14</v>
      </c>
      <c r="B1010" s="401" t="s">
        <v>3</v>
      </c>
      <c r="C1010" s="402"/>
      <c r="D1010" s="403"/>
      <c r="E1010" s="401" t="s">
        <v>4</v>
      </c>
      <c r="F1010" s="402"/>
      <c r="G1010" s="403"/>
      <c r="H1010" s="391" t="s">
        <v>44</v>
      </c>
      <c r="I1010" s="391" t="s">
        <v>45</v>
      </c>
    </row>
    <row r="1011" spans="1:9" s="161" customFormat="1" ht="40.5" x14ac:dyDescent="0.4">
      <c r="A1011" s="400"/>
      <c r="B1011" s="301" t="s">
        <v>2</v>
      </c>
      <c r="C1011" s="301" t="s">
        <v>15</v>
      </c>
      <c r="D1011" s="302" t="s">
        <v>82</v>
      </c>
      <c r="E1011" s="304" t="s">
        <v>16</v>
      </c>
      <c r="F1011" s="58" t="s">
        <v>17</v>
      </c>
      <c r="G1011" s="302" t="s">
        <v>18</v>
      </c>
      <c r="H1011" s="400"/>
      <c r="I1011" s="400"/>
    </row>
    <row r="1012" spans="1:9" s="59" customFormat="1" ht="22.5" x14ac:dyDescent="0.4">
      <c r="A1012" s="392"/>
      <c r="B1012" s="60" t="s">
        <v>5</v>
      </c>
      <c r="C1012" s="60" t="s">
        <v>19</v>
      </c>
      <c r="D1012" s="60" t="s">
        <v>8</v>
      </c>
      <c r="E1012" s="61" t="s">
        <v>20</v>
      </c>
      <c r="F1012" s="60" t="s">
        <v>21</v>
      </c>
      <c r="G1012" s="60" t="s">
        <v>8</v>
      </c>
      <c r="H1012" s="60" t="s">
        <v>43</v>
      </c>
      <c r="I1012" s="60" t="s">
        <v>8</v>
      </c>
    </row>
    <row r="1013" spans="1:9" s="62" customFormat="1" ht="18" customHeight="1" x14ac:dyDescent="0.4">
      <c r="A1013" s="63">
        <v>1</v>
      </c>
      <c r="B1013" s="121">
        <f>VLOOKUP(B1009,別紙1!$A$5:$AS$267,6,FALSE)</f>
        <v>4</v>
      </c>
      <c r="C1013" s="131">
        <f>内訳書!$C$7</f>
        <v>0</v>
      </c>
      <c r="D1013" s="131">
        <f>IF(E1013=0,ROUNDDOWN(B1013*C1013/2,2),ROUNDDOWN(B1013*C1013,2))</f>
        <v>0</v>
      </c>
      <c r="E1013" s="124">
        <f>VLOOKUP(B1009,別紙1!$A$5:$AS$267,7,FALSE)</f>
        <v>88</v>
      </c>
      <c r="F1013" s="132">
        <f>内訳書!$D$7</f>
        <v>0</v>
      </c>
      <c r="G1013" s="131">
        <f>ROUNDDOWN(E1013*F1013,2)</f>
        <v>0</v>
      </c>
      <c r="H1013" s="116"/>
      <c r="I1013" s="137">
        <f>ROUNDDOWN(D1013+G1013+H1013,0)</f>
        <v>0</v>
      </c>
    </row>
    <row r="1014" spans="1:9" s="62" customFormat="1" ht="18" customHeight="1" x14ac:dyDescent="0.4">
      <c r="A1014" s="63">
        <v>2</v>
      </c>
      <c r="B1014" s="121">
        <f>B1013</f>
        <v>4</v>
      </c>
      <c r="C1014" s="131">
        <f>C1013</f>
        <v>0</v>
      </c>
      <c r="D1014" s="131">
        <f t="shared" ref="D1014:D1024" si="212">IF(E1014=0,ROUNDDOWN(B1014*C1014/2,2),ROUNDDOWN(B1014*C1014,2))</f>
        <v>0</v>
      </c>
      <c r="E1014" s="124">
        <f>VLOOKUP(B1009,別紙1!$A$5:$AS$267,10,FALSE)</f>
        <v>91</v>
      </c>
      <c r="F1014" s="132">
        <f>内訳書!$D$7</f>
        <v>0</v>
      </c>
      <c r="G1014" s="131">
        <f t="shared" ref="G1014:G1024" si="213">ROUNDDOWN(E1014*F1014,2)</f>
        <v>0</v>
      </c>
      <c r="H1014" s="116"/>
      <c r="I1014" s="137">
        <f t="shared" ref="I1014:I1024" si="214">ROUNDDOWN(D1014+G1014+H1014,0)</f>
        <v>0</v>
      </c>
    </row>
    <row r="1015" spans="1:9" s="62" customFormat="1" ht="18" customHeight="1" x14ac:dyDescent="0.4">
      <c r="A1015" s="63">
        <v>3</v>
      </c>
      <c r="B1015" s="121">
        <f>B1013</f>
        <v>4</v>
      </c>
      <c r="C1015" s="131">
        <f t="shared" ref="C1015:C1023" si="215">C1014</f>
        <v>0</v>
      </c>
      <c r="D1015" s="131">
        <f t="shared" si="212"/>
        <v>0</v>
      </c>
      <c r="E1015" s="124">
        <f>VLOOKUP(B1009,別紙1!$A$5:$AS$267,13,FALSE)</f>
        <v>80</v>
      </c>
      <c r="F1015" s="132">
        <f>内訳書!$D$7</f>
        <v>0</v>
      </c>
      <c r="G1015" s="131">
        <f t="shared" si="213"/>
        <v>0</v>
      </c>
      <c r="H1015" s="116"/>
      <c r="I1015" s="137">
        <f t="shared" si="214"/>
        <v>0</v>
      </c>
    </row>
    <row r="1016" spans="1:9" s="62" customFormat="1" ht="18" customHeight="1" x14ac:dyDescent="0.4">
      <c r="A1016" s="63">
        <v>4</v>
      </c>
      <c r="B1016" s="121">
        <f>B1013</f>
        <v>4</v>
      </c>
      <c r="C1016" s="131">
        <f t="shared" si="215"/>
        <v>0</v>
      </c>
      <c r="D1016" s="131">
        <f t="shared" si="212"/>
        <v>0</v>
      </c>
      <c r="E1016" s="124">
        <f>VLOOKUP(B1009,別紙1!$A$5:$AS$267,16,FALSE)</f>
        <v>72</v>
      </c>
      <c r="F1016" s="132">
        <f>内訳書!$D$7</f>
        <v>0</v>
      </c>
      <c r="G1016" s="131">
        <f t="shared" si="213"/>
        <v>0</v>
      </c>
      <c r="H1016" s="116"/>
      <c r="I1016" s="137">
        <f t="shared" si="214"/>
        <v>0</v>
      </c>
    </row>
    <row r="1017" spans="1:9" s="62" customFormat="1" ht="18" customHeight="1" x14ac:dyDescent="0.4">
      <c r="A1017" s="63">
        <v>5</v>
      </c>
      <c r="B1017" s="121">
        <f>B1013</f>
        <v>4</v>
      </c>
      <c r="C1017" s="131">
        <f t="shared" si="215"/>
        <v>0</v>
      </c>
      <c r="D1017" s="131">
        <f t="shared" si="212"/>
        <v>0</v>
      </c>
      <c r="E1017" s="124">
        <f>VLOOKUP(B1009,別紙1!$A$5:$AS$267,19,FALSE)</f>
        <v>40</v>
      </c>
      <c r="F1017" s="132">
        <f>内訳書!$D$7</f>
        <v>0</v>
      </c>
      <c r="G1017" s="131">
        <f t="shared" si="213"/>
        <v>0</v>
      </c>
      <c r="H1017" s="116"/>
      <c r="I1017" s="137">
        <f t="shared" si="214"/>
        <v>0</v>
      </c>
    </row>
    <row r="1018" spans="1:9" s="62" customFormat="1" ht="18" customHeight="1" x14ac:dyDescent="0.4">
      <c r="A1018" s="63">
        <v>6</v>
      </c>
      <c r="B1018" s="121">
        <f>B1013</f>
        <v>4</v>
      </c>
      <c r="C1018" s="131">
        <f t="shared" si="215"/>
        <v>0</v>
      </c>
      <c r="D1018" s="131">
        <f t="shared" si="212"/>
        <v>0</v>
      </c>
      <c r="E1018" s="124">
        <f>VLOOKUP(B1009,別紙1!$A$5:$AS$267,22,FALSE)</f>
        <v>33</v>
      </c>
      <c r="F1018" s="132">
        <f>内訳書!$D$7</f>
        <v>0</v>
      </c>
      <c r="G1018" s="131">
        <f t="shared" si="213"/>
        <v>0</v>
      </c>
      <c r="H1018" s="116"/>
      <c r="I1018" s="137">
        <f t="shared" si="214"/>
        <v>0</v>
      </c>
    </row>
    <row r="1019" spans="1:9" s="62" customFormat="1" ht="18" customHeight="1" x14ac:dyDescent="0.4">
      <c r="A1019" s="63">
        <v>7</v>
      </c>
      <c r="B1019" s="121">
        <f>B1013</f>
        <v>4</v>
      </c>
      <c r="C1019" s="131">
        <f t="shared" si="215"/>
        <v>0</v>
      </c>
      <c r="D1019" s="131">
        <f t="shared" si="212"/>
        <v>0</v>
      </c>
      <c r="E1019" s="124">
        <f>VLOOKUP(B1009,別紙1!$A$5:$AS$267,26,FALSE)</f>
        <v>34</v>
      </c>
      <c r="F1019" s="133">
        <f>内訳書!$E$7</f>
        <v>0</v>
      </c>
      <c r="G1019" s="131">
        <f t="shared" si="213"/>
        <v>0</v>
      </c>
      <c r="H1019" s="116"/>
      <c r="I1019" s="137">
        <f t="shared" si="214"/>
        <v>0</v>
      </c>
    </row>
    <row r="1020" spans="1:9" s="62" customFormat="1" ht="18" customHeight="1" x14ac:dyDescent="0.4">
      <c r="A1020" s="63">
        <v>8</v>
      </c>
      <c r="B1020" s="121">
        <f>B1013</f>
        <v>4</v>
      </c>
      <c r="C1020" s="131">
        <f t="shared" si="215"/>
        <v>0</v>
      </c>
      <c r="D1020" s="131">
        <f t="shared" si="212"/>
        <v>0</v>
      </c>
      <c r="E1020" s="124">
        <f>VLOOKUP(B1009,別紙1!$A$5:$AS$267,29,FALSE)</f>
        <v>36</v>
      </c>
      <c r="F1020" s="133">
        <f>内訳書!$E$7</f>
        <v>0</v>
      </c>
      <c r="G1020" s="131">
        <f t="shared" si="213"/>
        <v>0</v>
      </c>
      <c r="H1020" s="116"/>
      <c r="I1020" s="137">
        <f t="shared" si="214"/>
        <v>0</v>
      </c>
    </row>
    <row r="1021" spans="1:9" s="62" customFormat="1" ht="18" customHeight="1" x14ac:dyDescent="0.4">
      <c r="A1021" s="63">
        <v>9</v>
      </c>
      <c r="B1021" s="121">
        <f>B1013</f>
        <v>4</v>
      </c>
      <c r="C1021" s="131">
        <f t="shared" si="215"/>
        <v>0</v>
      </c>
      <c r="D1021" s="131">
        <f t="shared" si="212"/>
        <v>0</v>
      </c>
      <c r="E1021" s="124">
        <f>VLOOKUP(B1009,別紙1!$A$5:$AS$267,32,FALSE)</f>
        <v>36</v>
      </c>
      <c r="F1021" s="133">
        <f>内訳書!$E$7</f>
        <v>0</v>
      </c>
      <c r="G1021" s="131">
        <f t="shared" si="213"/>
        <v>0</v>
      </c>
      <c r="H1021" s="116"/>
      <c r="I1021" s="137">
        <f t="shared" si="214"/>
        <v>0</v>
      </c>
    </row>
    <row r="1022" spans="1:9" s="62" customFormat="1" ht="18" customHeight="1" x14ac:dyDescent="0.4">
      <c r="A1022" s="63">
        <v>10</v>
      </c>
      <c r="B1022" s="121">
        <f>B1013</f>
        <v>4</v>
      </c>
      <c r="C1022" s="131">
        <f t="shared" si="215"/>
        <v>0</v>
      </c>
      <c r="D1022" s="131">
        <f t="shared" si="212"/>
        <v>0</v>
      </c>
      <c r="E1022" s="124">
        <f>VLOOKUP(B1009,別紙1!$A$5:$AS$267,34,FALSE)</f>
        <v>34</v>
      </c>
      <c r="F1022" s="132">
        <f>内訳書!$D$7</f>
        <v>0</v>
      </c>
      <c r="G1022" s="131">
        <f t="shared" si="213"/>
        <v>0</v>
      </c>
      <c r="H1022" s="116"/>
      <c r="I1022" s="137">
        <f t="shared" si="214"/>
        <v>0</v>
      </c>
    </row>
    <row r="1023" spans="1:9" s="62" customFormat="1" ht="18" customHeight="1" x14ac:dyDescent="0.4">
      <c r="A1023" s="63">
        <v>11</v>
      </c>
      <c r="B1023" s="121">
        <f>B1013</f>
        <v>4</v>
      </c>
      <c r="C1023" s="131">
        <f t="shared" si="215"/>
        <v>0</v>
      </c>
      <c r="D1023" s="131">
        <f t="shared" si="212"/>
        <v>0</v>
      </c>
      <c r="E1023" s="124">
        <f>VLOOKUP(B1009,別紙1!$A$5:$AS$267,37,FALSE)</f>
        <v>48</v>
      </c>
      <c r="F1023" s="132">
        <f>内訳書!$D$7</f>
        <v>0</v>
      </c>
      <c r="G1023" s="131">
        <f t="shared" si="213"/>
        <v>0</v>
      </c>
      <c r="H1023" s="116"/>
      <c r="I1023" s="137">
        <f t="shared" si="214"/>
        <v>0</v>
      </c>
    </row>
    <row r="1024" spans="1:9" s="62" customFormat="1" ht="18" customHeight="1" thickBot="1" x14ac:dyDescent="0.45">
      <c r="A1024" s="63">
        <v>12</v>
      </c>
      <c r="B1024" s="121">
        <f>B1013</f>
        <v>4</v>
      </c>
      <c r="C1024" s="131">
        <f>C1023</f>
        <v>0</v>
      </c>
      <c r="D1024" s="131">
        <f t="shared" si="212"/>
        <v>0</v>
      </c>
      <c r="E1024" s="124">
        <f>VLOOKUP(B1009,別紙1!$A$5:$AS$267,40,FALSE)</f>
        <v>69</v>
      </c>
      <c r="F1024" s="132">
        <f>内訳書!$D$7</f>
        <v>0</v>
      </c>
      <c r="G1024" s="131">
        <f t="shared" si="213"/>
        <v>0</v>
      </c>
      <c r="H1024" s="116"/>
      <c r="I1024" s="137">
        <f t="shared" si="214"/>
        <v>0</v>
      </c>
    </row>
    <row r="1025" spans="1:9" s="62" customFormat="1" ht="18" customHeight="1" thickBot="1" x14ac:dyDescent="0.45">
      <c r="A1025" s="66" t="s">
        <v>9</v>
      </c>
      <c r="B1025" s="120"/>
      <c r="C1025" s="120"/>
      <c r="D1025" s="120"/>
      <c r="E1025" s="124">
        <f>SUM(E1013:E1024)</f>
        <v>661</v>
      </c>
      <c r="F1025" s="129"/>
      <c r="G1025" s="120"/>
      <c r="H1025" s="136">
        <f>SUM(H1013:H1024)</f>
        <v>0</v>
      </c>
      <c r="I1025" s="138">
        <f>IF(SUM(I1013:I1024)="","",SUM(I1013:I1024))</f>
        <v>0</v>
      </c>
    </row>
    <row r="1026" spans="1:9" ht="78" customHeight="1" x14ac:dyDescent="0.4">
      <c r="A1026" s="397" t="s">
        <v>347</v>
      </c>
      <c r="B1026" s="398"/>
      <c r="C1026" s="398"/>
      <c r="D1026" s="398"/>
      <c r="E1026" s="398"/>
      <c r="F1026" s="398"/>
      <c r="G1026" s="398"/>
      <c r="H1026" s="398"/>
      <c r="I1026" s="399"/>
    </row>
    <row r="1027" spans="1:9" ht="78" customHeight="1" x14ac:dyDescent="0.4">
      <c r="A1027" s="394" t="s">
        <v>22</v>
      </c>
      <c r="B1027" s="395"/>
      <c r="C1027" s="395"/>
      <c r="D1027" s="395"/>
      <c r="E1027" s="395"/>
      <c r="F1027" s="395"/>
      <c r="G1027" s="395"/>
      <c r="H1027" s="395"/>
      <c r="I1027" s="396"/>
    </row>
    <row r="1028" spans="1:9" x14ac:dyDescent="0.4">
      <c r="A1028" s="161" t="s">
        <v>12</v>
      </c>
      <c r="B1028" s="52">
        <f>B1009+1</f>
        <v>55</v>
      </c>
      <c r="C1028" s="161" t="s">
        <v>13</v>
      </c>
      <c r="D1028" s="53" t="str">
        <f>VLOOKUP(B1028,別紙1!$A$5:$AS$267,3,FALSE)</f>
        <v>総社町植野第三地下ポンプ場</v>
      </c>
      <c r="F1028" s="161"/>
      <c r="G1028" s="161"/>
      <c r="H1028" s="161"/>
      <c r="I1028" s="54" t="str">
        <f>VLOOKUP(B1028,別紙1!$A$5:$AS$267,5,FALSE)</f>
        <v>東京低圧電力</v>
      </c>
    </row>
    <row r="1029" spans="1:9" s="161" customFormat="1" ht="20.25" customHeight="1" x14ac:dyDescent="0.4">
      <c r="A1029" s="391" t="s">
        <v>14</v>
      </c>
      <c r="B1029" s="401" t="s">
        <v>3</v>
      </c>
      <c r="C1029" s="402"/>
      <c r="D1029" s="403"/>
      <c r="E1029" s="401" t="s">
        <v>4</v>
      </c>
      <c r="F1029" s="402"/>
      <c r="G1029" s="403"/>
      <c r="H1029" s="391" t="s">
        <v>44</v>
      </c>
      <c r="I1029" s="391" t="s">
        <v>45</v>
      </c>
    </row>
    <row r="1030" spans="1:9" s="161" customFormat="1" ht="40.5" x14ac:dyDescent="0.4">
      <c r="A1030" s="400"/>
      <c r="B1030" s="301" t="s">
        <v>2</v>
      </c>
      <c r="C1030" s="301" t="s">
        <v>15</v>
      </c>
      <c r="D1030" s="302" t="s">
        <v>82</v>
      </c>
      <c r="E1030" s="304" t="s">
        <v>16</v>
      </c>
      <c r="F1030" s="58" t="s">
        <v>17</v>
      </c>
      <c r="G1030" s="302" t="s">
        <v>18</v>
      </c>
      <c r="H1030" s="400"/>
      <c r="I1030" s="400"/>
    </row>
    <row r="1031" spans="1:9" s="59" customFormat="1" ht="22.5" x14ac:dyDescent="0.4">
      <c r="A1031" s="392"/>
      <c r="B1031" s="60" t="s">
        <v>5</v>
      </c>
      <c r="C1031" s="60" t="s">
        <v>19</v>
      </c>
      <c r="D1031" s="60" t="s">
        <v>8</v>
      </c>
      <c r="E1031" s="61" t="s">
        <v>20</v>
      </c>
      <c r="F1031" s="60" t="s">
        <v>21</v>
      </c>
      <c r="G1031" s="60" t="s">
        <v>8</v>
      </c>
      <c r="H1031" s="60" t="s">
        <v>43</v>
      </c>
      <c r="I1031" s="60" t="s">
        <v>8</v>
      </c>
    </row>
    <row r="1032" spans="1:9" s="62" customFormat="1" ht="18" customHeight="1" x14ac:dyDescent="0.4">
      <c r="A1032" s="63">
        <v>1</v>
      </c>
      <c r="B1032" s="121">
        <f>VLOOKUP(B1028,別紙1!$A$5:$AS$267,6,FALSE)</f>
        <v>9</v>
      </c>
      <c r="C1032" s="131">
        <f>内訳書!$C$7</f>
        <v>0</v>
      </c>
      <c r="D1032" s="131">
        <f>IF(E1032=0,ROUNDDOWN(B1032*C1032/2,2),ROUNDDOWN(B1032*C1032,2))</f>
        <v>0</v>
      </c>
      <c r="E1032" s="124">
        <f>VLOOKUP(B1028,別紙1!$A$5:$AS$267,7,FALSE)</f>
        <v>74</v>
      </c>
      <c r="F1032" s="132">
        <f>内訳書!$D$7</f>
        <v>0</v>
      </c>
      <c r="G1032" s="131">
        <f>ROUNDDOWN(E1032*F1032,2)</f>
        <v>0</v>
      </c>
      <c r="H1032" s="116"/>
      <c r="I1032" s="137">
        <f>ROUNDDOWN(D1032+G1032+H1032,0)</f>
        <v>0</v>
      </c>
    </row>
    <row r="1033" spans="1:9" s="62" customFormat="1" ht="18" customHeight="1" x14ac:dyDescent="0.4">
      <c r="A1033" s="63">
        <v>2</v>
      </c>
      <c r="B1033" s="121">
        <f>B1032</f>
        <v>9</v>
      </c>
      <c r="C1033" s="131">
        <f>C1032</f>
        <v>0</v>
      </c>
      <c r="D1033" s="131">
        <f t="shared" ref="D1033:D1043" si="216">IF(E1033=0,ROUNDDOWN(B1033*C1033/2,2),ROUNDDOWN(B1033*C1033,2))</f>
        <v>0</v>
      </c>
      <c r="E1033" s="124">
        <f>VLOOKUP(B1028,別紙1!$A$5:$AS$267,10,FALSE)</f>
        <v>76</v>
      </c>
      <c r="F1033" s="132">
        <f>内訳書!$D$7</f>
        <v>0</v>
      </c>
      <c r="G1033" s="131">
        <f t="shared" ref="G1033:G1043" si="217">ROUNDDOWN(E1033*F1033,2)</f>
        <v>0</v>
      </c>
      <c r="H1033" s="116"/>
      <c r="I1033" s="137">
        <f t="shared" ref="I1033:I1043" si="218">ROUNDDOWN(D1033+G1033+H1033,0)</f>
        <v>0</v>
      </c>
    </row>
    <row r="1034" spans="1:9" s="62" customFormat="1" ht="18" customHeight="1" x14ac:dyDescent="0.4">
      <c r="A1034" s="63">
        <v>3</v>
      </c>
      <c r="B1034" s="121">
        <f>B1032</f>
        <v>9</v>
      </c>
      <c r="C1034" s="131">
        <f t="shared" ref="C1034:C1042" si="219">C1033</f>
        <v>0</v>
      </c>
      <c r="D1034" s="131">
        <f t="shared" si="216"/>
        <v>0</v>
      </c>
      <c r="E1034" s="124">
        <f>VLOOKUP(B1028,別紙1!$A$5:$AS$267,13,FALSE)</f>
        <v>71</v>
      </c>
      <c r="F1034" s="132">
        <f>内訳書!$D$7</f>
        <v>0</v>
      </c>
      <c r="G1034" s="131">
        <f t="shared" si="217"/>
        <v>0</v>
      </c>
      <c r="H1034" s="116"/>
      <c r="I1034" s="137">
        <f t="shared" si="218"/>
        <v>0</v>
      </c>
    </row>
    <row r="1035" spans="1:9" s="62" customFormat="1" ht="18" customHeight="1" x14ac:dyDescent="0.4">
      <c r="A1035" s="63">
        <v>4</v>
      </c>
      <c r="B1035" s="121">
        <f>B1032</f>
        <v>9</v>
      </c>
      <c r="C1035" s="131">
        <f t="shared" si="219"/>
        <v>0</v>
      </c>
      <c r="D1035" s="131">
        <f t="shared" si="216"/>
        <v>0</v>
      </c>
      <c r="E1035" s="124">
        <f>VLOOKUP(B1028,別紙1!$A$5:$AS$267,16,FALSE)</f>
        <v>76</v>
      </c>
      <c r="F1035" s="132">
        <f>内訳書!$D$7</f>
        <v>0</v>
      </c>
      <c r="G1035" s="131">
        <f t="shared" si="217"/>
        <v>0</v>
      </c>
      <c r="H1035" s="116"/>
      <c r="I1035" s="137">
        <f t="shared" si="218"/>
        <v>0</v>
      </c>
    </row>
    <row r="1036" spans="1:9" s="62" customFormat="1" ht="18" customHeight="1" x14ac:dyDescent="0.4">
      <c r="A1036" s="63">
        <v>5</v>
      </c>
      <c r="B1036" s="121">
        <f>B1032</f>
        <v>9</v>
      </c>
      <c r="C1036" s="131">
        <f t="shared" si="219"/>
        <v>0</v>
      </c>
      <c r="D1036" s="131">
        <f t="shared" si="216"/>
        <v>0</v>
      </c>
      <c r="E1036" s="124">
        <f>VLOOKUP(B1028,別紙1!$A$5:$AS$267,19,FALSE)</f>
        <v>72</v>
      </c>
      <c r="F1036" s="132">
        <f>内訳書!$D$7</f>
        <v>0</v>
      </c>
      <c r="G1036" s="131">
        <f t="shared" si="217"/>
        <v>0</v>
      </c>
      <c r="H1036" s="116"/>
      <c r="I1036" s="137">
        <f t="shared" si="218"/>
        <v>0</v>
      </c>
    </row>
    <row r="1037" spans="1:9" s="62" customFormat="1" ht="18" customHeight="1" x14ac:dyDescent="0.4">
      <c r="A1037" s="63">
        <v>6</v>
      </c>
      <c r="B1037" s="121">
        <f>B1032</f>
        <v>9</v>
      </c>
      <c r="C1037" s="131">
        <f t="shared" si="219"/>
        <v>0</v>
      </c>
      <c r="D1037" s="131">
        <f t="shared" si="216"/>
        <v>0</v>
      </c>
      <c r="E1037" s="124">
        <f>VLOOKUP(B1028,別紙1!$A$5:$AS$267,22,FALSE)</f>
        <v>73</v>
      </c>
      <c r="F1037" s="132">
        <f>内訳書!$D$7</f>
        <v>0</v>
      </c>
      <c r="G1037" s="131">
        <f t="shared" si="217"/>
        <v>0</v>
      </c>
      <c r="H1037" s="116"/>
      <c r="I1037" s="137">
        <f t="shared" si="218"/>
        <v>0</v>
      </c>
    </row>
    <row r="1038" spans="1:9" s="62" customFormat="1" ht="18" customHeight="1" x14ac:dyDescent="0.4">
      <c r="A1038" s="63">
        <v>7</v>
      </c>
      <c r="B1038" s="121">
        <f>B1032</f>
        <v>9</v>
      </c>
      <c r="C1038" s="131">
        <f t="shared" si="219"/>
        <v>0</v>
      </c>
      <c r="D1038" s="131">
        <f t="shared" si="216"/>
        <v>0</v>
      </c>
      <c r="E1038" s="124">
        <f>VLOOKUP(B1028,別紙1!$A$5:$AS$267,26,FALSE)</f>
        <v>74</v>
      </c>
      <c r="F1038" s="133">
        <f>内訳書!$E$7</f>
        <v>0</v>
      </c>
      <c r="G1038" s="131">
        <f t="shared" si="217"/>
        <v>0</v>
      </c>
      <c r="H1038" s="116"/>
      <c r="I1038" s="137">
        <f t="shared" si="218"/>
        <v>0</v>
      </c>
    </row>
    <row r="1039" spans="1:9" s="62" customFormat="1" ht="18" customHeight="1" x14ac:dyDescent="0.4">
      <c r="A1039" s="63">
        <v>8</v>
      </c>
      <c r="B1039" s="121">
        <f>B1032</f>
        <v>9</v>
      </c>
      <c r="C1039" s="131">
        <f t="shared" si="219"/>
        <v>0</v>
      </c>
      <c r="D1039" s="131">
        <f t="shared" si="216"/>
        <v>0</v>
      </c>
      <c r="E1039" s="124">
        <f>VLOOKUP(B1028,別紙1!$A$5:$AS$267,29,FALSE)</f>
        <v>67</v>
      </c>
      <c r="F1039" s="133">
        <f>内訳書!$E$7</f>
        <v>0</v>
      </c>
      <c r="G1039" s="131">
        <f t="shared" si="217"/>
        <v>0</v>
      </c>
      <c r="H1039" s="116"/>
      <c r="I1039" s="137">
        <f t="shared" si="218"/>
        <v>0</v>
      </c>
    </row>
    <row r="1040" spans="1:9" s="62" customFormat="1" ht="18" customHeight="1" x14ac:dyDescent="0.4">
      <c r="A1040" s="63">
        <v>9</v>
      </c>
      <c r="B1040" s="121">
        <f>B1032</f>
        <v>9</v>
      </c>
      <c r="C1040" s="131">
        <f t="shared" si="219"/>
        <v>0</v>
      </c>
      <c r="D1040" s="131">
        <f t="shared" si="216"/>
        <v>0</v>
      </c>
      <c r="E1040" s="124">
        <f>VLOOKUP(B1028,別紙1!$A$5:$AS$267,32,FALSE)</f>
        <v>67</v>
      </c>
      <c r="F1040" s="133">
        <f>内訳書!$E$7</f>
        <v>0</v>
      </c>
      <c r="G1040" s="131">
        <f t="shared" si="217"/>
        <v>0</v>
      </c>
      <c r="H1040" s="116"/>
      <c r="I1040" s="137">
        <f t="shared" si="218"/>
        <v>0</v>
      </c>
    </row>
    <row r="1041" spans="1:9" s="62" customFormat="1" ht="18" customHeight="1" x14ac:dyDescent="0.4">
      <c r="A1041" s="63">
        <v>10</v>
      </c>
      <c r="B1041" s="121">
        <f>B1032</f>
        <v>9</v>
      </c>
      <c r="C1041" s="131">
        <f t="shared" si="219"/>
        <v>0</v>
      </c>
      <c r="D1041" s="131">
        <f t="shared" si="216"/>
        <v>0</v>
      </c>
      <c r="E1041" s="124">
        <f>VLOOKUP(B1028,別紙1!$A$5:$AS$267,34,FALSE)</f>
        <v>64</v>
      </c>
      <c r="F1041" s="132">
        <f>内訳書!$D$7</f>
        <v>0</v>
      </c>
      <c r="G1041" s="131">
        <f t="shared" si="217"/>
        <v>0</v>
      </c>
      <c r="H1041" s="116"/>
      <c r="I1041" s="137">
        <f t="shared" si="218"/>
        <v>0</v>
      </c>
    </row>
    <row r="1042" spans="1:9" s="62" customFormat="1" ht="18" customHeight="1" x14ac:dyDescent="0.4">
      <c r="A1042" s="63">
        <v>11</v>
      </c>
      <c r="B1042" s="121">
        <f>B1032</f>
        <v>9</v>
      </c>
      <c r="C1042" s="131">
        <f t="shared" si="219"/>
        <v>0</v>
      </c>
      <c r="D1042" s="131">
        <f t="shared" si="216"/>
        <v>0</v>
      </c>
      <c r="E1042" s="124">
        <f>VLOOKUP(B1028,別紙1!$A$5:$AS$267,37,FALSE)</f>
        <v>66</v>
      </c>
      <c r="F1042" s="132">
        <f>内訳書!$D$7</f>
        <v>0</v>
      </c>
      <c r="G1042" s="131">
        <f t="shared" si="217"/>
        <v>0</v>
      </c>
      <c r="H1042" s="116"/>
      <c r="I1042" s="137">
        <f t="shared" si="218"/>
        <v>0</v>
      </c>
    </row>
    <row r="1043" spans="1:9" s="62" customFormat="1" ht="18" customHeight="1" thickBot="1" x14ac:dyDescent="0.45">
      <c r="A1043" s="63">
        <v>12</v>
      </c>
      <c r="B1043" s="121">
        <f>B1032</f>
        <v>9</v>
      </c>
      <c r="C1043" s="131">
        <f>C1042</f>
        <v>0</v>
      </c>
      <c r="D1043" s="131">
        <f t="shared" si="216"/>
        <v>0</v>
      </c>
      <c r="E1043" s="124">
        <f>VLOOKUP(B1028,別紙1!$A$5:$AS$267,40,FALSE)</f>
        <v>67</v>
      </c>
      <c r="F1043" s="132">
        <f>内訳書!$D$7</f>
        <v>0</v>
      </c>
      <c r="G1043" s="131">
        <f t="shared" si="217"/>
        <v>0</v>
      </c>
      <c r="H1043" s="116"/>
      <c r="I1043" s="137">
        <f t="shared" si="218"/>
        <v>0</v>
      </c>
    </row>
    <row r="1044" spans="1:9" s="62" customFormat="1" ht="18" customHeight="1" thickBot="1" x14ac:dyDescent="0.45">
      <c r="A1044" s="66" t="s">
        <v>9</v>
      </c>
      <c r="B1044" s="120"/>
      <c r="C1044" s="120"/>
      <c r="D1044" s="120"/>
      <c r="E1044" s="124">
        <f>SUM(E1032:E1043)</f>
        <v>847</v>
      </c>
      <c r="F1044" s="129"/>
      <c r="G1044" s="120"/>
      <c r="H1044" s="136">
        <f>SUM(H1032:H1043)</f>
        <v>0</v>
      </c>
      <c r="I1044" s="138">
        <f>IF(SUM(I1032:I1043)="","",SUM(I1032:I1043))</f>
        <v>0</v>
      </c>
    </row>
    <row r="1045" spans="1:9" ht="78" customHeight="1" x14ac:dyDescent="0.4">
      <c r="A1045" s="397" t="s">
        <v>347</v>
      </c>
      <c r="B1045" s="398"/>
      <c r="C1045" s="398"/>
      <c r="D1045" s="398"/>
      <c r="E1045" s="398"/>
      <c r="F1045" s="398"/>
      <c r="G1045" s="398"/>
      <c r="H1045" s="398"/>
      <c r="I1045" s="399"/>
    </row>
    <row r="1046" spans="1:9" ht="78" customHeight="1" x14ac:dyDescent="0.4">
      <c r="A1046" s="394" t="s">
        <v>22</v>
      </c>
      <c r="B1046" s="395"/>
      <c r="C1046" s="395"/>
      <c r="D1046" s="395"/>
      <c r="E1046" s="395"/>
      <c r="F1046" s="395"/>
      <c r="G1046" s="395"/>
      <c r="H1046" s="395"/>
      <c r="I1046" s="396"/>
    </row>
    <row r="1047" spans="1:9" x14ac:dyDescent="0.4">
      <c r="A1047" s="161" t="s">
        <v>12</v>
      </c>
      <c r="B1047" s="52">
        <f>B1028+1</f>
        <v>56</v>
      </c>
      <c r="C1047" s="161" t="s">
        <v>13</v>
      </c>
      <c r="D1047" s="53" t="str">
        <f>VLOOKUP(B1047,別紙1!$A$5:$AS$267,3,FALSE)</f>
        <v>総社町総社第四地下ポンプ場</v>
      </c>
      <c r="F1047" s="161"/>
      <c r="G1047" s="161"/>
      <c r="H1047" s="161"/>
      <c r="I1047" s="54" t="str">
        <f>VLOOKUP(B1047,別紙1!$A$5:$AS$267,5,FALSE)</f>
        <v>東京低圧電力</v>
      </c>
    </row>
    <row r="1048" spans="1:9" s="161" customFormat="1" ht="20.25" customHeight="1" x14ac:dyDescent="0.4">
      <c r="A1048" s="391" t="s">
        <v>14</v>
      </c>
      <c r="B1048" s="401" t="s">
        <v>3</v>
      </c>
      <c r="C1048" s="402"/>
      <c r="D1048" s="403"/>
      <c r="E1048" s="401" t="s">
        <v>4</v>
      </c>
      <c r="F1048" s="402"/>
      <c r="G1048" s="403"/>
      <c r="H1048" s="391" t="s">
        <v>44</v>
      </c>
      <c r="I1048" s="391" t="s">
        <v>45</v>
      </c>
    </row>
    <row r="1049" spans="1:9" s="161" customFormat="1" ht="40.5" x14ac:dyDescent="0.4">
      <c r="A1049" s="400"/>
      <c r="B1049" s="301" t="s">
        <v>2</v>
      </c>
      <c r="C1049" s="301" t="s">
        <v>15</v>
      </c>
      <c r="D1049" s="302" t="s">
        <v>82</v>
      </c>
      <c r="E1049" s="304" t="s">
        <v>16</v>
      </c>
      <c r="F1049" s="58" t="s">
        <v>17</v>
      </c>
      <c r="G1049" s="302" t="s">
        <v>18</v>
      </c>
      <c r="H1049" s="400"/>
      <c r="I1049" s="400"/>
    </row>
    <row r="1050" spans="1:9" s="59" customFormat="1" ht="22.5" x14ac:dyDescent="0.4">
      <c r="A1050" s="392"/>
      <c r="B1050" s="60" t="s">
        <v>5</v>
      </c>
      <c r="C1050" s="60" t="s">
        <v>19</v>
      </c>
      <c r="D1050" s="60" t="s">
        <v>8</v>
      </c>
      <c r="E1050" s="61" t="s">
        <v>20</v>
      </c>
      <c r="F1050" s="60" t="s">
        <v>21</v>
      </c>
      <c r="G1050" s="60" t="s">
        <v>8</v>
      </c>
      <c r="H1050" s="60" t="s">
        <v>43</v>
      </c>
      <c r="I1050" s="60" t="s">
        <v>8</v>
      </c>
    </row>
    <row r="1051" spans="1:9" s="62" customFormat="1" ht="18" customHeight="1" x14ac:dyDescent="0.4">
      <c r="A1051" s="63">
        <v>1</v>
      </c>
      <c r="B1051" s="121">
        <f>VLOOKUP(B1047,別紙1!$A$5:$AS$267,6,FALSE)</f>
        <v>4</v>
      </c>
      <c r="C1051" s="131">
        <f>内訳書!$C$7</f>
        <v>0</v>
      </c>
      <c r="D1051" s="131">
        <f>IF(E1051=0,ROUNDDOWN(B1051*C1051/2,2),ROUNDDOWN(B1051*C1051,2))</f>
        <v>0</v>
      </c>
      <c r="E1051" s="124">
        <f>VLOOKUP(B1047,別紙1!$A$5:$AS$267,7,FALSE)</f>
        <v>7</v>
      </c>
      <c r="F1051" s="132">
        <f>内訳書!$D$7</f>
        <v>0</v>
      </c>
      <c r="G1051" s="131">
        <f>ROUNDDOWN(E1051*F1051,2)</f>
        <v>0</v>
      </c>
      <c r="H1051" s="116"/>
      <c r="I1051" s="137">
        <f>ROUNDDOWN(D1051+G1051+H1051,0)</f>
        <v>0</v>
      </c>
    </row>
    <row r="1052" spans="1:9" s="62" customFormat="1" ht="18" customHeight="1" x14ac:dyDescent="0.4">
      <c r="A1052" s="63">
        <v>2</v>
      </c>
      <c r="B1052" s="121">
        <f>B1051</f>
        <v>4</v>
      </c>
      <c r="C1052" s="131">
        <f>C1051</f>
        <v>0</v>
      </c>
      <c r="D1052" s="131">
        <f t="shared" ref="D1052:D1062" si="220">IF(E1052=0,ROUNDDOWN(B1052*C1052/2,2),ROUNDDOWN(B1052*C1052,2))</f>
        <v>0</v>
      </c>
      <c r="E1052" s="124">
        <f>VLOOKUP(B1047,別紙1!$A$5:$AS$267,10,FALSE)</f>
        <v>7</v>
      </c>
      <c r="F1052" s="132">
        <f>内訳書!$D$7</f>
        <v>0</v>
      </c>
      <c r="G1052" s="131">
        <f t="shared" ref="G1052:G1062" si="221">ROUNDDOWN(E1052*F1052,2)</f>
        <v>0</v>
      </c>
      <c r="H1052" s="116"/>
      <c r="I1052" s="137">
        <f t="shared" ref="I1052:I1062" si="222">ROUNDDOWN(D1052+G1052+H1052,0)</f>
        <v>0</v>
      </c>
    </row>
    <row r="1053" spans="1:9" s="62" customFormat="1" ht="18" customHeight="1" x14ac:dyDescent="0.4">
      <c r="A1053" s="63">
        <v>3</v>
      </c>
      <c r="B1053" s="121">
        <f>B1051</f>
        <v>4</v>
      </c>
      <c r="C1053" s="131">
        <f t="shared" ref="C1053:C1061" si="223">C1052</f>
        <v>0</v>
      </c>
      <c r="D1053" s="131">
        <f t="shared" si="220"/>
        <v>0</v>
      </c>
      <c r="E1053" s="124">
        <f>VLOOKUP(B1047,別紙1!$A$5:$AS$267,13,FALSE)</f>
        <v>7</v>
      </c>
      <c r="F1053" s="132">
        <f>内訳書!$D$7</f>
        <v>0</v>
      </c>
      <c r="G1053" s="131">
        <f t="shared" si="221"/>
        <v>0</v>
      </c>
      <c r="H1053" s="116"/>
      <c r="I1053" s="137">
        <f t="shared" si="222"/>
        <v>0</v>
      </c>
    </row>
    <row r="1054" spans="1:9" s="62" customFormat="1" ht="18" customHeight="1" x14ac:dyDescent="0.4">
      <c r="A1054" s="63">
        <v>4</v>
      </c>
      <c r="B1054" s="121">
        <f>B1051</f>
        <v>4</v>
      </c>
      <c r="C1054" s="131">
        <f t="shared" si="223"/>
        <v>0</v>
      </c>
      <c r="D1054" s="131">
        <f t="shared" si="220"/>
        <v>0</v>
      </c>
      <c r="E1054" s="124">
        <f>VLOOKUP(B1047,別紙1!$A$5:$AS$267,16,FALSE)</f>
        <v>7</v>
      </c>
      <c r="F1054" s="132">
        <f>内訳書!$D$7</f>
        <v>0</v>
      </c>
      <c r="G1054" s="131">
        <f t="shared" si="221"/>
        <v>0</v>
      </c>
      <c r="H1054" s="116"/>
      <c r="I1054" s="137">
        <f t="shared" si="222"/>
        <v>0</v>
      </c>
    </row>
    <row r="1055" spans="1:9" s="62" customFormat="1" ht="18" customHeight="1" x14ac:dyDescent="0.4">
      <c r="A1055" s="63">
        <v>5</v>
      </c>
      <c r="B1055" s="121">
        <f>B1051</f>
        <v>4</v>
      </c>
      <c r="C1055" s="131">
        <f t="shared" si="223"/>
        <v>0</v>
      </c>
      <c r="D1055" s="131">
        <f t="shared" si="220"/>
        <v>0</v>
      </c>
      <c r="E1055" s="124">
        <f>VLOOKUP(B1047,別紙1!$A$5:$AS$267,19,FALSE)</f>
        <v>6</v>
      </c>
      <c r="F1055" s="132">
        <f>内訳書!$D$7</f>
        <v>0</v>
      </c>
      <c r="G1055" s="131">
        <f t="shared" si="221"/>
        <v>0</v>
      </c>
      <c r="H1055" s="116"/>
      <c r="I1055" s="137">
        <f t="shared" si="222"/>
        <v>0</v>
      </c>
    </row>
    <row r="1056" spans="1:9" s="62" customFormat="1" ht="18" customHeight="1" x14ac:dyDescent="0.4">
      <c r="A1056" s="63">
        <v>6</v>
      </c>
      <c r="B1056" s="121">
        <f>B1051</f>
        <v>4</v>
      </c>
      <c r="C1056" s="131">
        <f t="shared" si="223"/>
        <v>0</v>
      </c>
      <c r="D1056" s="131">
        <f t="shared" si="220"/>
        <v>0</v>
      </c>
      <c r="E1056" s="124">
        <f>VLOOKUP(B1047,別紙1!$A$5:$AS$267,22,FALSE)</f>
        <v>6</v>
      </c>
      <c r="F1056" s="132">
        <f>内訳書!$D$7</f>
        <v>0</v>
      </c>
      <c r="G1056" s="131">
        <f t="shared" si="221"/>
        <v>0</v>
      </c>
      <c r="H1056" s="116"/>
      <c r="I1056" s="137">
        <f t="shared" si="222"/>
        <v>0</v>
      </c>
    </row>
    <row r="1057" spans="1:9" s="62" customFormat="1" ht="18" customHeight="1" x14ac:dyDescent="0.4">
      <c r="A1057" s="63">
        <v>7</v>
      </c>
      <c r="B1057" s="121">
        <f>B1051</f>
        <v>4</v>
      </c>
      <c r="C1057" s="131">
        <f t="shared" si="223"/>
        <v>0</v>
      </c>
      <c r="D1057" s="131">
        <f t="shared" si="220"/>
        <v>0</v>
      </c>
      <c r="E1057" s="124">
        <f>VLOOKUP(B1047,別紙1!$A$5:$AS$267,26,FALSE)</f>
        <v>6</v>
      </c>
      <c r="F1057" s="133">
        <f>内訳書!$E$7</f>
        <v>0</v>
      </c>
      <c r="G1057" s="131">
        <f t="shared" si="221"/>
        <v>0</v>
      </c>
      <c r="H1057" s="116"/>
      <c r="I1057" s="137">
        <f t="shared" si="222"/>
        <v>0</v>
      </c>
    </row>
    <row r="1058" spans="1:9" s="62" customFormat="1" ht="18" customHeight="1" x14ac:dyDescent="0.4">
      <c r="A1058" s="63">
        <v>8</v>
      </c>
      <c r="B1058" s="121">
        <f>B1051</f>
        <v>4</v>
      </c>
      <c r="C1058" s="131">
        <f t="shared" si="223"/>
        <v>0</v>
      </c>
      <c r="D1058" s="131">
        <f t="shared" si="220"/>
        <v>0</v>
      </c>
      <c r="E1058" s="124">
        <f>VLOOKUP(B1047,別紙1!$A$5:$AS$267,29,FALSE)</f>
        <v>6</v>
      </c>
      <c r="F1058" s="133">
        <f>内訳書!$E$7</f>
        <v>0</v>
      </c>
      <c r="G1058" s="131">
        <f t="shared" si="221"/>
        <v>0</v>
      </c>
      <c r="H1058" s="116"/>
      <c r="I1058" s="137">
        <f t="shared" si="222"/>
        <v>0</v>
      </c>
    </row>
    <row r="1059" spans="1:9" s="62" customFormat="1" ht="18" customHeight="1" x14ac:dyDescent="0.4">
      <c r="A1059" s="63">
        <v>9</v>
      </c>
      <c r="B1059" s="121">
        <f>B1051</f>
        <v>4</v>
      </c>
      <c r="C1059" s="131">
        <f t="shared" si="223"/>
        <v>0</v>
      </c>
      <c r="D1059" s="131">
        <f t="shared" si="220"/>
        <v>0</v>
      </c>
      <c r="E1059" s="124">
        <f>VLOOKUP(B1047,別紙1!$A$5:$AS$267,32,FALSE)</f>
        <v>6</v>
      </c>
      <c r="F1059" s="133">
        <f>内訳書!$E$7</f>
        <v>0</v>
      </c>
      <c r="G1059" s="131">
        <f t="shared" si="221"/>
        <v>0</v>
      </c>
      <c r="H1059" s="116"/>
      <c r="I1059" s="137">
        <f t="shared" si="222"/>
        <v>0</v>
      </c>
    </row>
    <row r="1060" spans="1:9" s="62" customFormat="1" ht="18" customHeight="1" x14ac:dyDescent="0.4">
      <c r="A1060" s="63">
        <v>10</v>
      </c>
      <c r="B1060" s="121">
        <f>B1051</f>
        <v>4</v>
      </c>
      <c r="C1060" s="131">
        <f t="shared" si="223"/>
        <v>0</v>
      </c>
      <c r="D1060" s="131">
        <f t="shared" si="220"/>
        <v>0</v>
      </c>
      <c r="E1060" s="124">
        <f>VLOOKUP(B1047,別紙1!$A$5:$AS$267,34,FALSE)</f>
        <v>6</v>
      </c>
      <c r="F1060" s="132">
        <f>内訳書!$D$7</f>
        <v>0</v>
      </c>
      <c r="G1060" s="131">
        <f t="shared" si="221"/>
        <v>0</v>
      </c>
      <c r="H1060" s="116"/>
      <c r="I1060" s="137">
        <f t="shared" si="222"/>
        <v>0</v>
      </c>
    </row>
    <row r="1061" spans="1:9" s="62" customFormat="1" ht="18" customHeight="1" x14ac:dyDescent="0.4">
      <c r="A1061" s="63">
        <v>11</v>
      </c>
      <c r="B1061" s="121">
        <f>B1051</f>
        <v>4</v>
      </c>
      <c r="C1061" s="131">
        <f t="shared" si="223"/>
        <v>0</v>
      </c>
      <c r="D1061" s="131">
        <f t="shared" si="220"/>
        <v>0</v>
      </c>
      <c r="E1061" s="124">
        <f>VLOOKUP(B1047,別紙1!$A$5:$AS$267,37,FALSE)</f>
        <v>7</v>
      </c>
      <c r="F1061" s="132">
        <f>内訳書!$D$7</f>
        <v>0</v>
      </c>
      <c r="G1061" s="131">
        <f t="shared" si="221"/>
        <v>0</v>
      </c>
      <c r="H1061" s="116"/>
      <c r="I1061" s="137">
        <f t="shared" si="222"/>
        <v>0</v>
      </c>
    </row>
    <row r="1062" spans="1:9" s="62" customFormat="1" ht="18" customHeight="1" thickBot="1" x14ac:dyDescent="0.45">
      <c r="A1062" s="63">
        <v>12</v>
      </c>
      <c r="B1062" s="121">
        <f>B1051</f>
        <v>4</v>
      </c>
      <c r="C1062" s="131">
        <f>C1061</f>
        <v>0</v>
      </c>
      <c r="D1062" s="131">
        <f t="shared" si="220"/>
        <v>0</v>
      </c>
      <c r="E1062" s="124">
        <f>VLOOKUP(B1047,別紙1!$A$5:$AS$267,40,FALSE)</f>
        <v>6</v>
      </c>
      <c r="F1062" s="132">
        <f>内訳書!$D$7</f>
        <v>0</v>
      </c>
      <c r="G1062" s="131">
        <f t="shared" si="221"/>
        <v>0</v>
      </c>
      <c r="H1062" s="116"/>
      <c r="I1062" s="137">
        <f t="shared" si="222"/>
        <v>0</v>
      </c>
    </row>
    <row r="1063" spans="1:9" s="62" customFormat="1" ht="18" customHeight="1" thickBot="1" x14ac:dyDescent="0.45">
      <c r="A1063" s="66" t="s">
        <v>9</v>
      </c>
      <c r="B1063" s="120"/>
      <c r="C1063" s="120"/>
      <c r="D1063" s="120"/>
      <c r="E1063" s="124">
        <f>SUM(E1051:E1062)</f>
        <v>77</v>
      </c>
      <c r="F1063" s="129"/>
      <c r="G1063" s="120"/>
      <c r="H1063" s="136">
        <f>SUM(H1051:H1062)</f>
        <v>0</v>
      </c>
      <c r="I1063" s="138">
        <f>IF(SUM(I1051:I1062)="","",SUM(I1051:I1062))</f>
        <v>0</v>
      </c>
    </row>
    <row r="1064" spans="1:9" ht="68.25" customHeight="1" x14ac:dyDescent="0.4">
      <c r="A1064" s="397" t="s">
        <v>347</v>
      </c>
      <c r="B1064" s="398"/>
      <c r="C1064" s="398"/>
      <c r="D1064" s="398"/>
      <c r="E1064" s="398"/>
      <c r="F1064" s="398"/>
      <c r="G1064" s="398"/>
      <c r="H1064" s="398"/>
      <c r="I1064" s="399"/>
    </row>
    <row r="1065" spans="1:9" ht="78" customHeight="1" x14ac:dyDescent="0.4">
      <c r="A1065" s="394" t="s">
        <v>22</v>
      </c>
      <c r="B1065" s="395"/>
      <c r="C1065" s="395"/>
      <c r="D1065" s="395"/>
      <c r="E1065" s="395"/>
      <c r="F1065" s="395"/>
      <c r="G1065" s="395"/>
      <c r="H1065" s="395"/>
      <c r="I1065" s="396"/>
    </row>
    <row r="1066" spans="1:9" x14ac:dyDescent="0.4">
      <c r="A1066" s="161" t="s">
        <v>12</v>
      </c>
      <c r="B1066" s="52">
        <f>B1047+1</f>
        <v>57</v>
      </c>
      <c r="C1066" s="161" t="s">
        <v>13</v>
      </c>
      <c r="D1066" s="53" t="str">
        <f>VLOOKUP(B1066,別紙1!$A$5:$AS$267,3,FALSE)</f>
        <v>総社町総社第五地下ポンプ場</v>
      </c>
      <c r="F1066" s="161"/>
      <c r="G1066" s="161"/>
      <c r="H1066" s="161"/>
      <c r="I1066" s="54" t="str">
        <f>VLOOKUP(B1066,別紙1!$A$5:$AS$267,5,FALSE)</f>
        <v>東京低圧電力</v>
      </c>
    </row>
    <row r="1067" spans="1:9" s="161" customFormat="1" ht="20.25" customHeight="1" x14ac:dyDescent="0.4">
      <c r="A1067" s="391" t="s">
        <v>14</v>
      </c>
      <c r="B1067" s="401" t="s">
        <v>3</v>
      </c>
      <c r="C1067" s="402"/>
      <c r="D1067" s="403"/>
      <c r="E1067" s="401" t="s">
        <v>4</v>
      </c>
      <c r="F1067" s="402"/>
      <c r="G1067" s="403"/>
      <c r="H1067" s="391" t="s">
        <v>44</v>
      </c>
      <c r="I1067" s="391" t="s">
        <v>45</v>
      </c>
    </row>
    <row r="1068" spans="1:9" s="161" customFormat="1" ht="40.5" customHeight="1" x14ac:dyDescent="0.4">
      <c r="A1068" s="400"/>
      <c r="B1068" s="301" t="s">
        <v>2</v>
      </c>
      <c r="C1068" s="301" t="s">
        <v>15</v>
      </c>
      <c r="D1068" s="302" t="s">
        <v>82</v>
      </c>
      <c r="E1068" s="304" t="s">
        <v>16</v>
      </c>
      <c r="F1068" s="58" t="s">
        <v>17</v>
      </c>
      <c r="G1068" s="302" t="s">
        <v>18</v>
      </c>
      <c r="H1068" s="400"/>
      <c r="I1068" s="400"/>
    </row>
    <row r="1069" spans="1:9" s="59" customFormat="1" ht="22.5" x14ac:dyDescent="0.4">
      <c r="A1069" s="392"/>
      <c r="B1069" s="60" t="s">
        <v>5</v>
      </c>
      <c r="C1069" s="60" t="s">
        <v>19</v>
      </c>
      <c r="D1069" s="60" t="s">
        <v>8</v>
      </c>
      <c r="E1069" s="61" t="s">
        <v>20</v>
      </c>
      <c r="F1069" s="60" t="s">
        <v>21</v>
      </c>
      <c r="G1069" s="60" t="s">
        <v>8</v>
      </c>
      <c r="H1069" s="60" t="s">
        <v>43</v>
      </c>
      <c r="I1069" s="60" t="s">
        <v>8</v>
      </c>
    </row>
    <row r="1070" spans="1:9" s="62" customFormat="1" ht="18" customHeight="1" x14ac:dyDescent="0.4">
      <c r="A1070" s="63">
        <v>1</v>
      </c>
      <c r="B1070" s="121">
        <f>VLOOKUP(B1066,別紙1!$A$5:$AS$267,6,FALSE)</f>
        <v>4</v>
      </c>
      <c r="C1070" s="131">
        <f>内訳書!$C$7</f>
        <v>0</v>
      </c>
      <c r="D1070" s="131">
        <f>IF(E1070=0,ROUNDDOWN(B1070*C1070/2,2),ROUNDDOWN(B1070*C1070,2))</f>
        <v>0</v>
      </c>
      <c r="E1070" s="124">
        <f>VLOOKUP(B1066,別紙1!$A$5:$AS$267,7,FALSE)</f>
        <v>58</v>
      </c>
      <c r="F1070" s="132">
        <f>内訳書!$D$7</f>
        <v>0</v>
      </c>
      <c r="G1070" s="131">
        <f>ROUNDDOWN(E1070*F1070,2)</f>
        <v>0</v>
      </c>
      <c r="H1070" s="116"/>
      <c r="I1070" s="137">
        <f>ROUNDDOWN(D1070+G1070+H1070,0)</f>
        <v>0</v>
      </c>
    </row>
    <row r="1071" spans="1:9" s="62" customFormat="1" ht="18" customHeight="1" x14ac:dyDescent="0.4">
      <c r="A1071" s="63">
        <v>2</v>
      </c>
      <c r="B1071" s="121">
        <f>B1070</f>
        <v>4</v>
      </c>
      <c r="C1071" s="131">
        <f>C1070</f>
        <v>0</v>
      </c>
      <c r="D1071" s="131">
        <f t="shared" ref="D1071:D1081" si="224">IF(E1071=0,ROUNDDOWN(B1071*C1071/2,2),ROUNDDOWN(B1071*C1071,2))</f>
        <v>0</v>
      </c>
      <c r="E1071" s="124">
        <f>VLOOKUP(B1066,別紙1!$A$5:$AS$267,10,FALSE)</f>
        <v>55</v>
      </c>
      <c r="F1071" s="132">
        <f>内訳書!$D$7</f>
        <v>0</v>
      </c>
      <c r="G1071" s="131">
        <f t="shared" ref="G1071:G1081" si="225">ROUNDDOWN(E1071*F1071,2)</f>
        <v>0</v>
      </c>
      <c r="H1071" s="116"/>
      <c r="I1071" s="137">
        <f t="shared" ref="I1071:I1081" si="226">ROUNDDOWN(D1071+G1071+H1071,0)</f>
        <v>0</v>
      </c>
    </row>
    <row r="1072" spans="1:9" s="62" customFormat="1" ht="18" customHeight="1" x14ac:dyDescent="0.4">
      <c r="A1072" s="63">
        <v>3</v>
      </c>
      <c r="B1072" s="121">
        <f>B1070</f>
        <v>4</v>
      </c>
      <c r="C1072" s="131">
        <f t="shared" ref="C1072:C1080" si="227">C1071</f>
        <v>0</v>
      </c>
      <c r="D1072" s="131">
        <f t="shared" si="224"/>
        <v>0</v>
      </c>
      <c r="E1072" s="124">
        <f>VLOOKUP(B1066,別紙1!$A$5:$AS$267,13,FALSE)</f>
        <v>53</v>
      </c>
      <c r="F1072" s="132">
        <f>内訳書!$D$7</f>
        <v>0</v>
      </c>
      <c r="G1072" s="131">
        <f t="shared" si="225"/>
        <v>0</v>
      </c>
      <c r="H1072" s="116"/>
      <c r="I1072" s="137">
        <f t="shared" si="226"/>
        <v>0</v>
      </c>
    </row>
    <row r="1073" spans="1:9" s="62" customFormat="1" ht="18" customHeight="1" x14ac:dyDescent="0.4">
      <c r="A1073" s="63">
        <v>4</v>
      </c>
      <c r="B1073" s="121">
        <f>B1070</f>
        <v>4</v>
      </c>
      <c r="C1073" s="131">
        <f t="shared" si="227"/>
        <v>0</v>
      </c>
      <c r="D1073" s="131">
        <f t="shared" si="224"/>
        <v>0</v>
      </c>
      <c r="E1073" s="124">
        <f>VLOOKUP(B1066,別紙1!$A$5:$AS$267,16,FALSE)</f>
        <v>56</v>
      </c>
      <c r="F1073" s="132">
        <f>内訳書!$D$7</f>
        <v>0</v>
      </c>
      <c r="G1073" s="131">
        <f t="shared" si="225"/>
        <v>0</v>
      </c>
      <c r="H1073" s="116"/>
      <c r="I1073" s="137">
        <f t="shared" si="226"/>
        <v>0</v>
      </c>
    </row>
    <row r="1074" spans="1:9" s="62" customFormat="1" ht="18" customHeight="1" x14ac:dyDescent="0.4">
      <c r="A1074" s="63">
        <v>5</v>
      </c>
      <c r="B1074" s="121">
        <f>B1070</f>
        <v>4</v>
      </c>
      <c r="C1074" s="131">
        <f t="shared" si="227"/>
        <v>0</v>
      </c>
      <c r="D1074" s="131">
        <f t="shared" si="224"/>
        <v>0</v>
      </c>
      <c r="E1074" s="124">
        <f>VLOOKUP(B1066,別紙1!$A$5:$AS$267,19,FALSE)</f>
        <v>51</v>
      </c>
      <c r="F1074" s="132">
        <f>内訳書!$D$7</f>
        <v>0</v>
      </c>
      <c r="G1074" s="131">
        <f t="shared" si="225"/>
        <v>0</v>
      </c>
      <c r="H1074" s="116"/>
      <c r="I1074" s="137">
        <f t="shared" si="226"/>
        <v>0</v>
      </c>
    </row>
    <row r="1075" spans="1:9" s="62" customFormat="1" ht="18" customHeight="1" x14ac:dyDescent="0.4">
      <c r="A1075" s="63">
        <v>6</v>
      </c>
      <c r="B1075" s="121">
        <f>B1070</f>
        <v>4</v>
      </c>
      <c r="C1075" s="131">
        <f t="shared" si="227"/>
        <v>0</v>
      </c>
      <c r="D1075" s="131">
        <f t="shared" si="224"/>
        <v>0</v>
      </c>
      <c r="E1075" s="124">
        <f>VLOOKUP(B1066,別紙1!$A$5:$AS$267,22,FALSE)</f>
        <v>53</v>
      </c>
      <c r="F1075" s="132">
        <f>内訳書!$D$7</f>
        <v>0</v>
      </c>
      <c r="G1075" s="131">
        <f t="shared" si="225"/>
        <v>0</v>
      </c>
      <c r="H1075" s="116"/>
      <c r="I1075" s="137">
        <f t="shared" si="226"/>
        <v>0</v>
      </c>
    </row>
    <row r="1076" spans="1:9" s="62" customFormat="1" ht="18" customHeight="1" x14ac:dyDescent="0.4">
      <c r="A1076" s="63">
        <v>7</v>
      </c>
      <c r="B1076" s="121">
        <f>B1070</f>
        <v>4</v>
      </c>
      <c r="C1076" s="131">
        <f t="shared" si="227"/>
        <v>0</v>
      </c>
      <c r="D1076" s="131">
        <f t="shared" si="224"/>
        <v>0</v>
      </c>
      <c r="E1076" s="124">
        <f>VLOOKUP(B1066,別紙1!$A$5:$AS$267,26,FALSE)</f>
        <v>51</v>
      </c>
      <c r="F1076" s="133">
        <f>内訳書!$E$7</f>
        <v>0</v>
      </c>
      <c r="G1076" s="131">
        <f t="shared" si="225"/>
        <v>0</v>
      </c>
      <c r="H1076" s="116"/>
      <c r="I1076" s="137">
        <f t="shared" si="226"/>
        <v>0</v>
      </c>
    </row>
    <row r="1077" spans="1:9" s="62" customFormat="1" ht="18" customHeight="1" x14ac:dyDescent="0.4">
      <c r="A1077" s="63">
        <v>8</v>
      </c>
      <c r="B1077" s="121">
        <f>B1070</f>
        <v>4</v>
      </c>
      <c r="C1077" s="131">
        <f t="shared" si="227"/>
        <v>0</v>
      </c>
      <c r="D1077" s="131">
        <f t="shared" si="224"/>
        <v>0</v>
      </c>
      <c r="E1077" s="124">
        <f>VLOOKUP(B1066,別紙1!$A$5:$AS$267,29,FALSE)</f>
        <v>52</v>
      </c>
      <c r="F1077" s="133">
        <f>内訳書!$E$7</f>
        <v>0</v>
      </c>
      <c r="G1077" s="131">
        <f t="shared" si="225"/>
        <v>0</v>
      </c>
      <c r="H1077" s="116"/>
      <c r="I1077" s="137">
        <f t="shared" si="226"/>
        <v>0</v>
      </c>
    </row>
    <row r="1078" spans="1:9" s="62" customFormat="1" ht="18" customHeight="1" x14ac:dyDescent="0.4">
      <c r="A1078" s="63">
        <v>9</v>
      </c>
      <c r="B1078" s="121">
        <f>B1070</f>
        <v>4</v>
      </c>
      <c r="C1078" s="131">
        <f t="shared" si="227"/>
        <v>0</v>
      </c>
      <c r="D1078" s="131">
        <f t="shared" si="224"/>
        <v>0</v>
      </c>
      <c r="E1078" s="124">
        <f>VLOOKUP(B1066,別紙1!$A$5:$AS$267,32,FALSE)</f>
        <v>51</v>
      </c>
      <c r="F1078" s="133">
        <f>内訳書!$E$7</f>
        <v>0</v>
      </c>
      <c r="G1078" s="131">
        <f t="shared" si="225"/>
        <v>0</v>
      </c>
      <c r="H1078" s="116"/>
      <c r="I1078" s="137">
        <f t="shared" si="226"/>
        <v>0</v>
      </c>
    </row>
    <row r="1079" spans="1:9" s="62" customFormat="1" ht="18" customHeight="1" x14ac:dyDescent="0.4">
      <c r="A1079" s="63">
        <v>10</v>
      </c>
      <c r="B1079" s="121">
        <f>B1070</f>
        <v>4</v>
      </c>
      <c r="C1079" s="131">
        <f t="shared" si="227"/>
        <v>0</v>
      </c>
      <c r="D1079" s="131">
        <f t="shared" si="224"/>
        <v>0</v>
      </c>
      <c r="E1079" s="124">
        <f>VLOOKUP(B1066,別紙1!$A$5:$AS$267,34,FALSE)</f>
        <v>50</v>
      </c>
      <c r="F1079" s="132">
        <f>内訳書!$D$7</f>
        <v>0</v>
      </c>
      <c r="G1079" s="131">
        <f t="shared" si="225"/>
        <v>0</v>
      </c>
      <c r="H1079" s="116"/>
      <c r="I1079" s="137">
        <f t="shared" si="226"/>
        <v>0</v>
      </c>
    </row>
    <row r="1080" spans="1:9" s="62" customFormat="1" ht="18" customHeight="1" x14ac:dyDescent="0.4">
      <c r="A1080" s="63">
        <v>11</v>
      </c>
      <c r="B1080" s="121">
        <f>B1070</f>
        <v>4</v>
      </c>
      <c r="C1080" s="131">
        <f t="shared" si="227"/>
        <v>0</v>
      </c>
      <c r="D1080" s="131">
        <f t="shared" si="224"/>
        <v>0</v>
      </c>
      <c r="E1080" s="124">
        <f>VLOOKUP(B1066,別紙1!$A$5:$AS$267,37,FALSE)</f>
        <v>54</v>
      </c>
      <c r="F1080" s="132">
        <f>内訳書!$D$7</f>
        <v>0</v>
      </c>
      <c r="G1080" s="131">
        <f t="shared" si="225"/>
        <v>0</v>
      </c>
      <c r="H1080" s="116"/>
      <c r="I1080" s="137">
        <f t="shared" si="226"/>
        <v>0</v>
      </c>
    </row>
    <row r="1081" spans="1:9" s="62" customFormat="1" ht="18" customHeight="1" thickBot="1" x14ac:dyDescent="0.45">
      <c r="A1081" s="63">
        <v>12</v>
      </c>
      <c r="B1081" s="121">
        <f>B1070</f>
        <v>4</v>
      </c>
      <c r="C1081" s="131">
        <f>C1080</f>
        <v>0</v>
      </c>
      <c r="D1081" s="131">
        <f t="shared" si="224"/>
        <v>0</v>
      </c>
      <c r="E1081" s="124">
        <f>VLOOKUP(B1066,別紙1!$A$5:$AS$267,40,FALSE)</f>
        <v>55</v>
      </c>
      <c r="F1081" s="132">
        <f>内訳書!$D$7</f>
        <v>0</v>
      </c>
      <c r="G1081" s="131">
        <f t="shared" si="225"/>
        <v>0</v>
      </c>
      <c r="H1081" s="116"/>
      <c r="I1081" s="137">
        <f t="shared" si="226"/>
        <v>0</v>
      </c>
    </row>
    <row r="1082" spans="1:9" s="62" customFormat="1" ht="18" customHeight="1" thickBot="1" x14ac:dyDescent="0.45">
      <c r="A1082" s="66" t="s">
        <v>9</v>
      </c>
      <c r="B1082" s="120"/>
      <c r="C1082" s="120"/>
      <c r="D1082" s="120"/>
      <c r="E1082" s="124">
        <f>SUM(E1070:E1081)</f>
        <v>639</v>
      </c>
      <c r="F1082" s="129"/>
      <c r="G1082" s="120"/>
      <c r="H1082" s="136">
        <f>SUM(H1070:H1081)</f>
        <v>0</v>
      </c>
      <c r="I1082" s="138">
        <f>IF(SUM(I1070:I1081)="","",SUM(I1070:I1081))</f>
        <v>0</v>
      </c>
    </row>
    <row r="1083" spans="1:9" ht="78" customHeight="1" x14ac:dyDescent="0.4">
      <c r="A1083" s="397" t="s">
        <v>347</v>
      </c>
      <c r="B1083" s="398"/>
      <c r="C1083" s="398"/>
      <c r="D1083" s="398"/>
      <c r="E1083" s="398"/>
      <c r="F1083" s="398"/>
      <c r="G1083" s="398"/>
      <c r="H1083" s="398"/>
      <c r="I1083" s="399"/>
    </row>
    <row r="1084" spans="1:9" ht="78" customHeight="1" x14ac:dyDescent="0.4">
      <c r="A1084" s="394" t="s">
        <v>22</v>
      </c>
      <c r="B1084" s="395"/>
      <c r="C1084" s="395"/>
      <c r="D1084" s="395"/>
      <c r="E1084" s="395"/>
      <c r="F1084" s="395"/>
      <c r="G1084" s="395"/>
      <c r="H1084" s="395"/>
      <c r="I1084" s="396"/>
    </row>
    <row r="1085" spans="1:9" ht="13.5" customHeight="1" x14ac:dyDescent="0.4">
      <c r="A1085" s="161" t="s">
        <v>12</v>
      </c>
      <c r="B1085" s="52">
        <f>B1066+1</f>
        <v>58</v>
      </c>
      <c r="C1085" s="161" t="s">
        <v>13</v>
      </c>
      <c r="D1085" s="53" t="str">
        <f>VLOOKUP(B1085,別紙1!$A$5:$AS$267,3,FALSE)</f>
        <v>大胡地下ポンプ場</v>
      </c>
      <c r="F1085" s="161"/>
      <c r="G1085" s="161"/>
      <c r="H1085" s="161"/>
      <c r="I1085" s="54" t="str">
        <f>VLOOKUP(B1085,別紙1!$A$5:$AS$267,5,FALSE)</f>
        <v>東京低圧電力</v>
      </c>
    </row>
    <row r="1086" spans="1:9" s="161" customFormat="1" ht="20.25" customHeight="1" x14ac:dyDescent="0.4">
      <c r="A1086" s="391" t="s">
        <v>14</v>
      </c>
      <c r="B1086" s="401" t="s">
        <v>3</v>
      </c>
      <c r="C1086" s="402"/>
      <c r="D1086" s="403"/>
      <c r="E1086" s="401" t="s">
        <v>4</v>
      </c>
      <c r="F1086" s="402"/>
      <c r="G1086" s="403"/>
      <c r="H1086" s="391" t="s">
        <v>44</v>
      </c>
      <c r="I1086" s="391" t="s">
        <v>45</v>
      </c>
    </row>
    <row r="1087" spans="1:9" s="161" customFormat="1" ht="40.5" x14ac:dyDescent="0.4">
      <c r="A1087" s="400"/>
      <c r="B1087" s="301" t="s">
        <v>2</v>
      </c>
      <c r="C1087" s="301" t="s">
        <v>15</v>
      </c>
      <c r="D1087" s="302" t="s">
        <v>82</v>
      </c>
      <c r="E1087" s="304" t="s">
        <v>16</v>
      </c>
      <c r="F1087" s="58" t="s">
        <v>17</v>
      </c>
      <c r="G1087" s="302" t="s">
        <v>18</v>
      </c>
      <c r="H1087" s="400"/>
      <c r="I1087" s="400"/>
    </row>
    <row r="1088" spans="1:9" s="59" customFormat="1" ht="22.5" x14ac:dyDescent="0.4">
      <c r="A1088" s="392"/>
      <c r="B1088" s="60" t="s">
        <v>5</v>
      </c>
      <c r="C1088" s="60" t="s">
        <v>19</v>
      </c>
      <c r="D1088" s="60" t="s">
        <v>8</v>
      </c>
      <c r="E1088" s="61" t="s">
        <v>20</v>
      </c>
      <c r="F1088" s="60" t="s">
        <v>21</v>
      </c>
      <c r="G1088" s="60" t="s">
        <v>8</v>
      </c>
      <c r="H1088" s="60" t="s">
        <v>43</v>
      </c>
      <c r="I1088" s="60" t="s">
        <v>8</v>
      </c>
    </row>
    <row r="1089" spans="1:9" s="62" customFormat="1" ht="18" customHeight="1" x14ac:dyDescent="0.4">
      <c r="A1089" s="63">
        <v>1</v>
      </c>
      <c r="B1089" s="121">
        <f>VLOOKUP(B1085,別紙1!$A$5:$AS$267,6,FALSE)</f>
        <v>13</v>
      </c>
      <c r="C1089" s="131">
        <f>内訳書!$C$7</f>
        <v>0</v>
      </c>
      <c r="D1089" s="131">
        <f>IF(E1089=0,ROUNDDOWN(B1089*C1089/2,2),ROUNDDOWN(B1089*C1089,2))</f>
        <v>0</v>
      </c>
      <c r="E1089" s="124">
        <f>VLOOKUP(B1085,別紙1!$A$5:$AS$267,7,FALSE)</f>
        <v>625</v>
      </c>
      <c r="F1089" s="132">
        <f>内訳書!$D$7</f>
        <v>0</v>
      </c>
      <c r="G1089" s="131">
        <f>ROUNDDOWN(E1089*F1089,2)</f>
        <v>0</v>
      </c>
      <c r="H1089" s="116"/>
      <c r="I1089" s="137">
        <f>ROUNDDOWN(D1089+G1089+H1089,0)</f>
        <v>0</v>
      </c>
    </row>
    <row r="1090" spans="1:9" s="62" customFormat="1" ht="18" customHeight="1" x14ac:dyDescent="0.4">
      <c r="A1090" s="63">
        <v>2</v>
      </c>
      <c r="B1090" s="121">
        <f>B1089</f>
        <v>13</v>
      </c>
      <c r="C1090" s="131">
        <f>C1089</f>
        <v>0</v>
      </c>
      <c r="D1090" s="131">
        <f t="shared" ref="D1090:D1100" si="228">IF(E1090=0,ROUNDDOWN(B1090*C1090/2,2),ROUNDDOWN(B1090*C1090,2))</f>
        <v>0</v>
      </c>
      <c r="E1090" s="124">
        <f>VLOOKUP(B1085,別紙1!$A$5:$AS$267,10,FALSE)</f>
        <v>657</v>
      </c>
      <c r="F1090" s="132">
        <f>内訳書!$D$7</f>
        <v>0</v>
      </c>
      <c r="G1090" s="131">
        <f t="shared" ref="G1090:G1100" si="229">ROUNDDOWN(E1090*F1090,2)</f>
        <v>0</v>
      </c>
      <c r="H1090" s="116"/>
      <c r="I1090" s="137">
        <f t="shared" ref="I1090:I1100" si="230">ROUNDDOWN(D1090+G1090+H1090,0)</f>
        <v>0</v>
      </c>
    </row>
    <row r="1091" spans="1:9" s="62" customFormat="1" ht="18" customHeight="1" x14ac:dyDescent="0.4">
      <c r="A1091" s="63">
        <v>3</v>
      </c>
      <c r="B1091" s="121">
        <f>B1089</f>
        <v>13</v>
      </c>
      <c r="C1091" s="131">
        <f t="shared" ref="C1091:C1099" si="231">C1090</f>
        <v>0</v>
      </c>
      <c r="D1091" s="131">
        <f t="shared" si="228"/>
        <v>0</v>
      </c>
      <c r="E1091" s="124">
        <f>VLOOKUP(B1085,別紙1!$A$5:$AS$267,13,FALSE)</f>
        <v>588</v>
      </c>
      <c r="F1091" s="132">
        <f>内訳書!$D$7</f>
        <v>0</v>
      </c>
      <c r="G1091" s="131">
        <f t="shared" si="229"/>
        <v>0</v>
      </c>
      <c r="H1091" s="116"/>
      <c r="I1091" s="137">
        <f t="shared" si="230"/>
        <v>0</v>
      </c>
    </row>
    <row r="1092" spans="1:9" s="62" customFormat="1" ht="18" customHeight="1" x14ac:dyDescent="0.4">
      <c r="A1092" s="63">
        <v>4</v>
      </c>
      <c r="B1092" s="121">
        <f>B1089</f>
        <v>13</v>
      </c>
      <c r="C1092" s="131">
        <f t="shared" si="231"/>
        <v>0</v>
      </c>
      <c r="D1092" s="131">
        <f t="shared" si="228"/>
        <v>0</v>
      </c>
      <c r="E1092" s="124">
        <f>VLOOKUP(B1085,別紙1!$A$5:$AS$267,16,FALSE)</f>
        <v>557</v>
      </c>
      <c r="F1092" s="132">
        <f>内訳書!$D$7</f>
        <v>0</v>
      </c>
      <c r="G1092" s="131">
        <f t="shared" si="229"/>
        <v>0</v>
      </c>
      <c r="H1092" s="116"/>
      <c r="I1092" s="137">
        <f t="shared" si="230"/>
        <v>0</v>
      </c>
    </row>
    <row r="1093" spans="1:9" s="62" customFormat="1" ht="18" customHeight="1" x14ac:dyDescent="0.4">
      <c r="A1093" s="63">
        <v>5</v>
      </c>
      <c r="B1093" s="121">
        <f>B1089</f>
        <v>13</v>
      </c>
      <c r="C1093" s="131">
        <f t="shared" si="231"/>
        <v>0</v>
      </c>
      <c r="D1093" s="131">
        <f t="shared" si="228"/>
        <v>0</v>
      </c>
      <c r="E1093" s="124">
        <f>VLOOKUP(B1085,別紙1!$A$5:$AS$267,19,FALSE)</f>
        <v>369</v>
      </c>
      <c r="F1093" s="132">
        <f>内訳書!$D$7</f>
        <v>0</v>
      </c>
      <c r="G1093" s="131">
        <f t="shared" si="229"/>
        <v>0</v>
      </c>
      <c r="H1093" s="116"/>
      <c r="I1093" s="137">
        <f t="shared" si="230"/>
        <v>0</v>
      </c>
    </row>
    <row r="1094" spans="1:9" s="62" customFormat="1" ht="18" customHeight="1" x14ac:dyDescent="0.4">
      <c r="A1094" s="63">
        <v>6</v>
      </c>
      <c r="B1094" s="121">
        <f>B1089</f>
        <v>13</v>
      </c>
      <c r="C1094" s="131">
        <f t="shared" si="231"/>
        <v>0</v>
      </c>
      <c r="D1094" s="131">
        <f t="shared" si="228"/>
        <v>0</v>
      </c>
      <c r="E1094" s="124">
        <f>VLOOKUP(B1085,別紙1!$A$5:$AS$267,22,FALSE)</f>
        <v>379</v>
      </c>
      <c r="F1094" s="132">
        <f>内訳書!$D$7</f>
        <v>0</v>
      </c>
      <c r="G1094" s="131">
        <f t="shared" si="229"/>
        <v>0</v>
      </c>
      <c r="H1094" s="116"/>
      <c r="I1094" s="137">
        <f t="shared" si="230"/>
        <v>0</v>
      </c>
    </row>
    <row r="1095" spans="1:9" s="62" customFormat="1" ht="18" customHeight="1" x14ac:dyDescent="0.4">
      <c r="A1095" s="63">
        <v>7</v>
      </c>
      <c r="B1095" s="121">
        <f>B1089</f>
        <v>13</v>
      </c>
      <c r="C1095" s="131">
        <f t="shared" si="231"/>
        <v>0</v>
      </c>
      <c r="D1095" s="131">
        <f t="shared" si="228"/>
        <v>0</v>
      </c>
      <c r="E1095" s="124">
        <f>VLOOKUP(B1085,別紙1!$A$5:$AS$267,26,FALSE)</f>
        <v>335</v>
      </c>
      <c r="F1095" s="133">
        <f>内訳書!$E$7</f>
        <v>0</v>
      </c>
      <c r="G1095" s="131">
        <f t="shared" si="229"/>
        <v>0</v>
      </c>
      <c r="H1095" s="116"/>
      <c r="I1095" s="137">
        <f t="shared" si="230"/>
        <v>0</v>
      </c>
    </row>
    <row r="1096" spans="1:9" s="62" customFormat="1" ht="18" customHeight="1" x14ac:dyDescent="0.4">
      <c r="A1096" s="63">
        <v>8</v>
      </c>
      <c r="B1096" s="121">
        <f>B1089</f>
        <v>13</v>
      </c>
      <c r="C1096" s="131">
        <f t="shared" si="231"/>
        <v>0</v>
      </c>
      <c r="D1096" s="131">
        <f t="shared" si="228"/>
        <v>0</v>
      </c>
      <c r="E1096" s="124">
        <f>VLOOKUP(B1085,別紙1!$A$5:$AS$267,29,FALSE)</f>
        <v>342</v>
      </c>
      <c r="F1096" s="133">
        <f>内訳書!$E$7</f>
        <v>0</v>
      </c>
      <c r="G1096" s="131">
        <f t="shared" si="229"/>
        <v>0</v>
      </c>
      <c r="H1096" s="116"/>
      <c r="I1096" s="137">
        <f t="shared" si="230"/>
        <v>0</v>
      </c>
    </row>
    <row r="1097" spans="1:9" s="62" customFormat="1" ht="18" customHeight="1" x14ac:dyDescent="0.4">
      <c r="A1097" s="63">
        <v>9</v>
      </c>
      <c r="B1097" s="121">
        <f>B1089</f>
        <v>13</v>
      </c>
      <c r="C1097" s="131">
        <f t="shared" si="231"/>
        <v>0</v>
      </c>
      <c r="D1097" s="131">
        <f t="shared" si="228"/>
        <v>0</v>
      </c>
      <c r="E1097" s="124">
        <f>VLOOKUP(B1085,別紙1!$A$5:$AS$267,32,FALSE)</f>
        <v>345</v>
      </c>
      <c r="F1097" s="133">
        <f>内訳書!$E$7</f>
        <v>0</v>
      </c>
      <c r="G1097" s="131">
        <f t="shared" si="229"/>
        <v>0</v>
      </c>
      <c r="H1097" s="116"/>
      <c r="I1097" s="137">
        <f t="shared" si="230"/>
        <v>0</v>
      </c>
    </row>
    <row r="1098" spans="1:9" s="62" customFormat="1" ht="18" customHeight="1" x14ac:dyDescent="0.4">
      <c r="A1098" s="63">
        <v>10</v>
      </c>
      <c r="B1098" s="121">
        <f>B1089</f>
        <v>13</v>
      </c>
      <c r="C1098" s="131">
        <f t="shared" si="231"/>
        <v>0</v>
      </c>
      <c r="D1098" s="131">
        <f t="shared" si="228"/>
        <v>0</v>
      </c>
      <c r="E1098" s="124">
        <f>VLOOKUP(B1085,別紙1!$A$5:$AS$267,34,FALSE)</f>
        <v>344</v>
      </c>
      <c r="F1098" s="132">
        <f>内訳書!$D$7</f>
        <v>0</v>
      </c>
      <c r="G1098" s="131">
        <f t="shared" si="229"/>
        <v>0</v>
      </c>
      <c r="H1098" s="116"/>
      <c r="I1098" s="137">
        <f t="shared" si="230"/>
        <v>0</v>
      </c>
    </row>
    <row r="1099" spans="1:9" s="62" customFormat="1" ht="18" customHeight="1" x14ac:dyDescent="0.4">
      <c r="A1099" s="63">
        <v>11</v>
      </c>
      <c r="B1099" s="121">
        <f>B1089</f>
        <v>13</v>
      </c>
      <c r="C1099" s="131">
        <f t="shared" si="231"/>
        <v>0</v>
      </c>
      <c r="D1099" s="131">
        <f t="shared" si="228"/>
        <v>0</v>
      </c>
      <c r="E1099" s="124">
        <f>VLOOKUP(B1085,別紙1!$A$5:$AS$267,37,FALSE)</f>
        <v>369</v>
      </c>
      <c r="F1099" s="132">
        <f>内訳書!$D$7</f>
        <v>0</v>
      </c>
      <c r="G1099" s="131">
        <f t="shared" si="229"/>
        <v>0</v>
      </c>
      <c r="H1099" s="116"/>
      <c r="I1099" s="137">
        <f t="shared" si="230"/>
        <v>0</v>
      </c>
    </row>
    <row r="1100" spans="1:9" s="62" customFormat="1" ht="18" customHeight="1" thickBot="1" x14ac:dyDescent="0.45">
      <c r="A1100" s="63">
        <v>12</v>
      </c>
      <c r="B1100" s="121">
        <f>B1089</f>
        <v>13</v>
      </c>
      <c r="C1100" s="131">
        <f>C1099</f>
        <v>0</v>
      </c>
      <c r="D1100" s="131">
        <f t="shared" si="228"/>
        <v>0</v>
      </c>
      <c r="E1100" s="124">
        <f>VLOOKUP(B1085,別紙1!$A$5:$AS$267,40,FALSE)</f>
        <v>512</v>
      </c>
      <c r="F1100" s="132">
        <f>内訳書!$D$7</f>
        <v>0</v>
      </c>
      <c r="G1100" s="131">
        <f t="shared" si="229"/>
        <v>0</v>
      </c>
      <c r="H1100" s="116"/>
      <c r="I1100" s="137">
        <f t="shared" si="230"/>
        <v>0</v>
      </c>
    </row>
    <row r="1101" spans="1:9" s="62" customFormat="1" ht="18" customHeight="1" thickBot="1" x14ac:dyDescent="0.45">
      <c r="A1101" s="66" t="s">
        <v>9</v>
      </c>
      <c r="B1101" s="120"/>
      <c r="C1101" s="120"/>
      <c r="D1101" s="120"/>
      <c r="E1101" s="124">
        <f>SUM(E1089:E1100)</f>
        <v>5422</v>
      </c>
      <c r="F1101" s="129"/>
      <c r="G1101" s="120"/>
      <c r="H1101" s="136">
        <f>SUM(H1089:H1100)</f>
        <v>0</v>
      </c>
      <c r="I1101" s="138">
        <f>IF(SUM(I1089:I1100)="","",SUM(I1089:I1100))</f>
        <v>0</v>
      </c>
    </row>
    <row r="1102" spans="1:9" ht="78" customHeight="1" x14ac:dyDescent="0.4">
      <c r="A1102" s="397" t="s">
        <v>347</v>
      </c>
      <c r="B1102" s="398"/>
      <c r="C1102" s="398"/>
      <c r="D1102" s="398"/>
      <c r="E1102" s="398"/>
      <c r="F1102" s="398"/>
      <c r="G1102" s="398"/>
      <c r="H1102" s="398"/>
      <c r="I1102" s="399"/>
    </row>
    <row r="1103" spans="1:9" ht="78" customHeight="1" x14ac:dyDescent="0.4">
      <c r="A1103" s="394" t="s">
        <v>22</v>
      </c>
      <c r="B1103" s="395"/>
      <c r="C1103" s="395"/>
      <c r="D1103" s="395"/>
      <c r="E1103" s="395"/>
      <c r="F1103" s="395"/>
      <c r="G1103" s="395"/>
      <c r="H1103" s="395"/>
      <c r="I1103" s="396"/>
    </row>
    <row r="1104" spans="1:9" x14ac:dyDescent="0.4">
      <c r="A1104" s="161" t="s">
        <v>12</v>
      </c>
      <c r="B1104" s="52">
        <f>B1085+1</f>
        <v>59</v>
      </c>
      <c r="C1104" s="161" t="s">
        <v>13</v>
      </c>
      <c r="D1104" s="53" t="str">
        <f>VLOOKUP(B1104,別紙1!$A$5:$AS$267,3,FALSE)</f>
        <v>大手ポンプ場</v>
      </c>
      <c r="F1104" s="161"/>
      <c r="G1104" s="161"/>
      <c r="H1104" s="161"/>
      <c r="I1104" s="54" t="str">
        <f>VLOOKUP(B1104,別紙1!$A$5:$AS$267,5,FALSE)</f>
        <v>東京低圧電力</v>
      </c>
    </row>
    <row r="1105" spans="1:9" s="161" customFormat="1" ht="20.25" customHeight="1" x14ac:dyDescent="0.4">
      <c r="A1105" s="391" t="s">
        <v>14</v>
      </c>
      <c r="B1105" s="401" t="s">
        <v>3</v>
      </c>
      <c r="C1105" s="402"/>
      <c r="D1105" s="403"/>
      <c r="E1105" s="401" t="s">
        <v>4</v>
      </c>
      <c r="F1105" s="402"/>
      <c r="G1105" s="403"/>
      <c r="H1105" s="391" t="s">
        <v>44</v>
      </c>
      <c r="I1105" s="391" t="s">
        <v>45</v>
      </c>
    </row>
    <row r="1106" spans="1:9" s="161" customFormat="1" ht="40.5" x14ac:dyDescent="0.4">
      <c r="A1106" s="400"/>
      <c r="B1106" s="301" t="s">
        <v>2</v>
      </c>
      <c r="C1106" s="301" t="s">
        <v>15</v>
      </c>
      <c r="D1106" s="302" t="s">
        <v>82</v>
      </c>
      <c r="E1106" s="304" t="s">
        <v>16</v>
      </c>
      <c r="F1106" s="58" t="s">
        <v>17</v>
      </c>
      <c r="G1106" s="302" t="s">
        <v>18</v>
      </c>
      <c r="H1106" s="400"/>
      <c r="I1106" s="400"/>
    </row>
    <row r="1107" spans="1:9" s="59" customFormat="1" ht="22.5" x14ac:dyDescent="0.4">
      <c r="A1107" s="392"/>
      <c r="B1107" s="60" t="s">
        <v>5</v>
      </c>
      <c r="C1107" s="60" t="s">
        <v>19</v>
      </c>
      <c r="D1107" s="60" t="s">
        <v>8</v>
      </c>
      <c r="E1107" s="61" t="s">
        <v>20</v>
      </c>
      <c r="F1107" s="60" t="s">
        <v>21</v>
      </c>
      <c r="G1107" s="60" t="s">
        <v>8</v>
      </c>
      <c r="H1107" s="60" t="s">
        <v>43</v>
      </c>
      <c r="I1107" s="60" t="s">
        <v>8</v>
      </c>
    </row>
    <row r="1108" spans="1:9" s="62" customFormat="1" ht="18" customHeight="1" x14ac:dyDescent="0.4">
      <c r="A1108" s="63">
        <v>1</v>
      </c>
      <c r="B1108" s="121">
        <f>VLOOKUP(B1104,別紙1!$A$5:$AS$267,6,FALSE)</f>
        <v>31</v>
      </c>
      <c r="C1108" s="131">
        <f>内訳書!$C$7</f>
        <v>0</v>
      </c>
      <c r="D1108" s="131">
        <f>IF(E1108=0,ROUNDDOWN(B1108*C1108/2,2),ROUNDDOWN(B1108*C1108,2))</f>
        <v>0</v>
      </c>
      <c r="E1108" s="124">
        <f>VLOOKUP(B1104,別紙1!$A$5:$AS$267,7,FALSE)</f>
        <v>1148</v>
      </c>
      <c r="F1108" s="132">
        <f>内訳書!$D$7</f>
        <v>0</v>
      </c>
      <c r="G1108" s="131">
        <f>ROUNDDOWN(E1108*F1108,2)</f>
        <v>0</v>
      </c>
      <c r="H1108" s="116"/>
      <c r="I1108" s="137">
        <f>ROUNDDOWN(D1108+G1108+H1108,0)</f>
        <v>0</v>
      </c>
    </row>
    <row r="1109" spans="1:9" s="62" customFormat="1" ht="18" customHeight="1" x14ac:dyDescent="0.4">
      <c r="A1109" s="63">
        <v>2</v>
      </c>
      <c r="B1109" s="121">
        <f>B1108</f>
        <v>31</v>
      </c>
      <c r="C1109" s="131">
        <f>C1108</f>
        <v>0</v>
      </c>
      <c r="D1109" s="131">
        <f t="shared" ref="D1109:D1119" si="232">IF(E1109=0,ROUNDDOWN(B1109*C1109/2,2),ROUNDDOWN(B1109*C1109,2))</f>
        <v>0</v>
      </c>
      <c r="E1109" s="124">
        <f>VLOOKUP(B1104,別紙1!$A$5:$AS$267,10,FALSE)</f>
        <v>1191</v>
      </c>
      <c r="F1109" s="132">
        <f>内訳書!$D$7</f>
        <v>0</v>
      </c>
      <c r="G1109" s="131">
        <f t="shared" ref="G1109:G1119" si="233">ROUNDDOWN(E1109*F1109,2)</f>
        <v>0</v>
      </c>
      <c r="H1109" s="116"/>
      <c r="I1109" s="137">
        <f t="shared" ref="I1109:I1119" si="234">ROUNDDOWN(D1109+G1109+H1109,0)</f>
        <v>0</v>
      </c>
    </row>
    <row r="1110" spans="1:9" s="62" customFormat="1" ht="18" customHeight="1" x14ac:dyDescent="0.4">
      <c r="A1110" s="63">
        <v>3</v>
      </c>
      <c r="B1110" s="121">
        <f>B1108</f>
        <v>31</v>
      </c>
      <c r="C1110" s="131">
        <f t="shared" ref="C1110:C1118" si="235">C1109</f>
        <v>0</v>
      </c>
      <c r="D1110" s="131">
        <f t="shared" si="232"/>
        <v>0</v>
      </c>
      <c r="E1110" s="124">
        <f>VLOOKUP(B1104,別紙1!$A$5:$AS$267,13,FALSE)</f>
        <v>1166</v>
      </c>
      <c r="F1110" s="132">
        <f>内訳書!$D$7</f>
        <v>0</v>
      </c>
      <c r="G1110" s="131">
        <f t="shared" si="233"/>
        <v>0</v>
      </c>
      <c r="H1110" s="116"/>
      <c r="I1110" s="137">
        <f t="shared" si="234"/>
        <v>0</v>
      </c>
    </row>
    <row r="1111" spans="1:9" s="62" customFormat="1" ht="18" customHeight="1" x14ac:dyDescent="0.4">
      <c r="A1111" s="63">
        <v>4</v>
      </c>
      <c r="B1111" s="121">
        <f>B1108</f>
        <v>31</v>
      </c>
      <c r="C1111" s="131">
        <f t="shared" si="235"/>
        <v>0</v>
      </c>
      <c r="D1111" s="131">
        <f t="shared" si="232"/>
        <v>0</v>
      </c>
      <c r="E1111" s="124">
        <f>VLOOKUP(B1104,別紙1!$A$5:$AS$267,16,FALSE)</f>
        <v>1319</v>
      </c>
      <c r="F1111" s="132">
        <f>内訳書!$D$7</f>
        <v>0</v>
      </c>
      <c r="G1111" s="131">
        <f t="shared" si="233"/>
        <v>0</v>
      </c>
      <c r="H1111" s="116"/>
      <c r="I1111" s="137">
        <f t="shared" si="234"/>
        <v>0</v>
      </c>
    </row>
    <row r="1112" spans="1:9" s="62" customFormat="1" ht="18" customHeight="1" x14ac:dyDescent="0.4">
      <c r="A1112" s="63">
        <v>5</v>
      </c>
      <c r="B1112" s="121">
        <f>B1108</f>
        <v>31</v>
      </c>
      <c r="C1112" s="131">
        <f t="shared" si="235"/>
        <v>0</v>
      </c>
      <c r="D1112" s="131">
        <f t="shared" si="232"/>
        <v>0</v>
      </c>
      <c r="E1112" s="124">
        <f>VLOOKUP(B1104,別紙1!$A$5:$AS$267,19,FALSE)</f>
        <v>1355</v>
      </c>
      <c r="F1112" s="132">
        <f>内訳書!$D$7</f>
        <v>0</v>
      </c>
      <c r="G1112" s="131">
        <f t="shared" si="233"/>
        <v>0</v>
      </c>
      <c r="H1112" s="116"/>
      <c r="I1112" s="137">
        <f t="shared" si="234"/>
        <v>0</v>
      </c>
    </row>
    <row r="1113" spans="1:9" s="62" customFormat="1" ht="18" customHeight="1" x14ac:dyDescent="0.4">
      <c r="A1113" s="63">
        <v>6</v>
      </c>
      <c r="B1113" s="121">
        <f>B1108</f>
        <v>31</v>
      </c>
      <c r="C1113" s="131">
        <f t="shared" si="235"/>
        <v>0</v>
      </c>
      <c r="D1113" s="131">
        <f t="shared" si="232"/>
        <v>0</v>
      </c>
      <c r="E1113" s="124">
        <f>VLOOKUP(B1104,別紙1!$A$5:$AS$267,22,FALSE)</f>
        <v>1752</v>
      </c>
      <c r="F1113" s="132">
        <f>内訳書!$D$7</f>
        <v>0</v>
      </c>
      <c r="G1113" s="131">
        <f t="shared" si="233"/>
        <v>0</v>
      </c>
      <c r="H1113" s="116"/>
      <c r="I1113" s="137">
        <f t="shared" si="234"/>
        <v>0</v>
      </c>
    </row>
    <row r="1114" spans="1:9" s="62" customFormat="1" ht="18" customHeight="1" x14ac:dyDescent="0.4">
      <c r="A1114" s="63">
        <v>7</v>
      </c>
      <c r="B1114" s="121">
        <f>B1108</f>
        <v>31</v>
      </c>
      <c r="C1114" s="131">
        <f t="shared" si="235"/>
        <v>0</v>
      </c>
      <c r="D1114" s="131">
        <f t="shared" si="232"/>
        <v>0</v>
      </c>
      <c r="E1114" s="124">
        <f>VLOOKUP(B1104,別紙1!$A$5:$AS$267,26,FALSE)</f>
        <v>1765</v>
      </c>
      <c r="F1114" s="133">
        <f>内訳書!$E$7</f>
        <v>0</v>
      </c>
      <c r="G1114" s="131">
        <f t="shared" si="233"/>
        <v>0</v>
      </c>
      <c r="H1114" s="116"/>
      <c r="I1114" s="137">
        <f t="shared" si="234"/>
        <v>0</v>
      </c>
    </row>
    <row r="1115" spans="1:9" s="62" customFormat="1" ht="18" customHeight="1" x14ac:dyDescent="0.4">
      <c r="A1115" s="63">
        <v>8</v>
      </c>
      <c r="B1115" s="121">
        <f>B1108</f>
        <v>31</v>
      </c>
      <c r="C1115" s="131">
        <f t="shared" si="235"/>
        <v>0</v>
      </c>
      <c r="D1115" s="131">
        <f t="shared" si="232"/>
        <v>0</v>
      </c>
      <c r="E1115" s="124">
        <f>VLOOKUP(B1104,別紙1!$A$5:$AS$267,29,FALSE)</f>
        <v>1781</v>
      </c>
      <c r="F1115" s="133">
        <f>内訳書!$E$7</f>
        <v>0</v>
      </c>
      <c r="G1115" s="131">
        <f t="shared" si="233"/>
        <v>0</v>
      </c>
      <c r="H1115" s="116"/>
      <c r="I1115" s="137">
        <f t="shared" si="234"/>
        <v>0</v>
      </c>
    </row>
    <row r="1116" spans="1:9" s="62" customFormat="1" ht="18" customHeight="1" x14ac:dyDescent="0.4">
      <c r="A1116" s="63">
        <v>9</v>
      </c>
      <c r="B1116" s="121">
        <f>B1108</f>
        <v>31</v>
      </c>
      <c r="C1116" s="131">
        <f t="shared" si="235"/>
        <v>0</v>
      </c>
      <c r="D1116" s="131">
        <f t="shared" si="232"/>
        <v>0</v>
      </c>
      <c r="E1116" s="124">
        <f>VLOOKUP(B1104,別紙1!$A$5:$AS$267,32,FALSE)</f>
        <v>2351</v>
      </c>
      <c r="F1116" s="133">
        <f>内訳書!$E$7</f>
        <v>0</v>
      </c>
      <c r="G1116" s="131">
        <f t="shared" si="233"/>
        <v>0</v>
      </c>
      <c r="H1116" s="116"/>
      <c r="I1116" s="137">
        <f t="shared" si="234"/>
        <v>0</v>
      </c>
    </row>
    <row r="1117" spans="1:9" s="62" customFormat="1" ht="18" customHeight="1" x14ac:dyDescent="0.4">
      <c r="A1117" s="63">
        <v>10</v>
      </c>
      <c r="B1117" s="121">
        <f>B1108</f>
        <v>31</v>
      </c>
      <c r="C1117" s="131">
        <f t="shared" si="235"/>
        <v>0</v>
      </c>
      <c r="D1117" s="131">
        <f t="shared" si="232"/>
        <v>0</v>
      </c>
      <c r="E1117" s="124">
        <f>VLOOKUP(B1104,別紙1!$A$5:$AS$267,34,FALSE)</f>
        <v>1747</v>
      </c>
      <c r="F1117" s="132">
        <f>内訳書!$D$7</f>
        <v>0</v>
      </c>
      <c r="G1117" s="131">
        <f t="shared" si="233"/>
        <v>0</v>
      </c>
      <c r="H1117" s="116"/>
      <c r="I1117" s="137">
        <f t="shared" si="234"/>
        <v>0</v>
      </c>
    </row>
    <row r="1118" spans="1:9" s="62" customFormat="1" ht="18" customHeight="1" x14ac:dyDescent="0.4">
      <c r="A1118" s="63">
        <v>11</v>
      </c>
      <c r="B1118" s="121">
        <f>B1108</f>
        <v>31</v>
      </c>
      <c r="C1118" s="131">
        <f t="shared" si="235"/>
        <v>0</v>
      </c>
      <c r="D1118" s="131">
        <f t="shared" si="232"/>
        <v>0</v>
      </c>
      <c r="E1118" s="124">
        <f>VLOOKUP(B1104,別紙1!$A$5:$AS$267,37,FALSE)</f>
        <v>1553</v>
      </c>
      <c r="F1118" s="132">
        <f>内訳書!$D$7</f>
        <v>0</v>
      </c>
      <c r="G1118" s="131">
        <f t="shared" si="233"/>
        <v>0</v>
      </c>
      <c r="H1118" s="116"/>
      <c r="I1118" s="137">
        <f t="shared" si="234"/>
        <v>0</v>
      </c>
    </row>
    <row r="1119" spans="1:9" s="62" customFormat="1" ht="18" customHeight="1" thickBot="1" x14ac:dyDescent="0.45">
      <c r="A1119" s="63">
        <v>12</v>
      </c>
      <c r="B1119" s="121">
        <f>B1108</f>
        <v>31</v>
      </c>
      <c r="C1119" s="131">
        <f>C1118</f>
        <v>0</v>
      </c>
      <c r="D1119" s="131">
        <f t="shared" si="232"/>
        <v>0</v>
      </c>
      <c r="E1119" s="124">
        <f>VLOOKUP(B1104,別紙1!$A$5:$AS$267,40,FALSE)</f>
        <v>886</v>
      </c>
      <c r="F1119" s="132">
        <f>内訳書!$D$7</f>
        <v>0</v>
      </c>
      <c r="G1119" s="131">
        <f t="shared" si="233"/>
        <v>0</v>
      </c>
      <c r="H1119" s="116"/>
      <c r="I1119" s="137">
        <f t="shared" si="234"/>
        <v>0</v>
      </c>
    </row>
    <row r="1120" spans="1:9" s="62" customFormat="1" ht="18" customHeight="1" thickBot="1" x14ac:dyDescent="0.45">
      <c r="A1120" s="66" t="s">
        <v>9</v>
      </c>
      <c r="B1120" s="120"/>
      <c r="C1120" s="120"/>
      <c r="D1120" s="120"/>
      <c r="E1120" s="124">
        <f>SUM(E1108:E1119)</f>
        <v>18014</v>
      </c>
      <c r="F1120" s="129"/>
      <c r="G1120" s="120"/>
      <c r="H1120" s="136">
        <f>SUM(H1108:H1119)</f>
        <v>0</v>
      </c>
      <c r="I1120" s="138">
        <f>IF(SUM(I1108:I1119)="","",SUM(I1108:I1119))</f>
        <v>0</v>
      </c>
    </row>
    <row r="1121" spans="1:9" ht="78" customHeight="1" x14ac:dyDescent="0.4">
      <c r="A1121" s="397" t="s">
        <v>347</v>
      </c>
      <c r="B1121" s="398"/>
      <c r="C1121" s="398"/>
      <c r="D1121" s="398"/>
      <c r="E1121" s="398"/>
      <c r="F1121" s="398"/>
      <c r="G1121" s="398"/>
      <c r="H1121" s="398"/>
      <c r="I1121" s="399"/>
    </row>
    <row r="1122" spans="1:9" ht="78" customHeight="1" x14ac:dyDescent="0.4">
      <c r="A1122" s="394" t="s">
        <v>22</v>
      </c>
      <c r="B1122" s="395"/>
      <c r="C1122" s="395"/>
      <c r="D1122" s="395"/>
      <c r="E1122" s="395"/>
      <c r="F1122" s="395"/>
      <c r="G1122" s="395"/>
      <c r="H1122" s="395"/>
      <c r="I1122" s="396"/>
    </row>
    <row r="1123" spans="1:9" x14ac:dyDescent="0.4">
      <c r="A1123" s="161" t="s">
        <v>12</v>
      </c>
      <c r="B1123" s="52">
        <f>B1104+1</f>
        <v>60</v>
      </c>
      <c r="C1123" s="161" t="s">
        <v>13</v>
      </c>
      <c r="D1123" s="53" t="str">
        <f>VLOOKUP(B1123,別紙1!$A$5:$AS$267,3,FALSE)</f>
        <v>大手第二地下ポンプ場</v>
      </c>
      <c r="F1123" s="161"/>
      <c r="G1123" s="161"/>
      <c r="H1123" s="161"/>
      <c r="I1123" s="54" t="str">
        <f>VLOOKUP(B1123,別紙1!$A$5:$AS$267,5,FALSE)</f>
        <v>東京低圧電力</v>
      </c>
    </row>
    <row r="1124" spans="1:9" s="161" customFormat="1" ht="20.25" customHeight="1" x14ac:dyDescent="0.4">
      <c r="A1124" s="391" t="s">
        <v>14</v>
      </c>
      <c r="B1124" s="401" t="s">
        <v>3</v>
      </c>
      <c r="C1124" s="402"/>
      <c r="D1124" s="403"/>
      <c r="E1124" s="401" t="s">
        <v>4</v>
      </c>
      <c r="F1124" s="402"/>
      <c r="G1124" s="403"/>
      <c r="H1124" s="391" t="s">
        <v>44</v>
      </c>
      <c r="I1124" s="391" t="s">
        <v>45</v>
      </c>
    </row>
    <row r="1125" spans="1:9" s="161" customFormat="1" ht="40.5" x14ac:dyDescent="0.4">
      <c r="A1125" s="400"/>
      <c r="B1125" s="301" t="s">
        <v>2</v>
      </c>
      <c r="C1125" s="301" t="s">
        <v>15</v>
      </c>
      <c r="D1125" s="302" t="s">
        <v>82</v>
      </c>
      <c r="E1125" s="304" t="s">
        <v>16</v>
      </c>
      <c r="F1125" s="58" t="s">
        <v>17</v>
      </c>
      <c r="G1125" s="302" t="s">
        <v>18</v>
      </c>
      <c r="H1125" s="400"/>
      <c r="I1125" s="400"/>
    </row>
    <row r="1126" spans="1:9" s="59" customFormat="1" ht="22.5" x14ac:dyDescent="0.4">
      <c r="A1126" s="392"/>
      <c r="B1126" s="60" t="s">
        <v>5</v>
      </c>
      <c r="C1126" s="60" t="s">
        <v>19</v>
      </c>
      <c r="D1126" s="60" t="s">
        <v>8</v>
      </c>
      <c r="E1126" s="61" t="s">
        <v>20</v>
      </c>
      <c r="F1126" s="60" t="s">
        <v>21</v>
      </c>
      <c r="G1126" s="60" t="s">
        <v>8</v>
      </c>
      <c r="H1126" s="60" t="s">
        <v>43</v>
      </c>
      <c r="I1126" s="60" t="s">
        <v>8</v>
      </c>
    </row>
    <row r="1127" spans="1:9" s="62" customFormat="1" ht="18" customHeight="1" x14ac:dyDescent="0.4">
      <c r="A1127" s="63">
        <v>1</v>
      </c>
      <c r="B1127" s="121">
        <f>VLOOKUP(B1123,別紙1!$A$5:$AS$267,6,FALSE)</f>
        <v>9</v>
      </c>
      <c r="C1127" s="131">
        <f>内訳書!$C$7</f>
        <v>0</v>
      </c>
      <c r="D1127" s="131">
        <f>IF(E1127=0,ROUNDDOWN(B1127*C1127/2,2),ROUNDDOWN(B1127*C1127,2))</f>
        <v>0</v>
      </c>
      <c r="E1127" s="124">
        <f>VLOOKUP(B1123,別紙1!$A$5:$AS$267,7,FALSE)</f>
        <v>16</v>
      </c>
      <c r="F1127" s="132">
        <f>内訳書!$D$7</f>
        <v>0</v>
      </c>
      <c r="G1127" s="131">
        <f>ROUNDDOWN(E1127*F1127,2)</f>
        <v>0</v>
      </c>
      <c r="H1127" s="116"/>
      <c r="I1127" s="137">
        <f>ROUNDDOWN(D1127+G1127+H1127,0)</f>
        <v>0</v>
      </c>
    </row>
    <row r="1128" spans="1:9" s="62" customFormat="1" ht="18" customHeight="1" x14ac:dyDescent="0.4">
      <c r="A1128" s="63">
        <v>2</v>
      </c>
      <c r="B1128" s="121">
        <f>B1127</f>
        <v>9</v>
      </c>
      <c r="C1128" s="131">
        <f>C1127</f>
        <v>0</v>
      </c>
      <c r="D1128" s="131">
        <f t="shared" ref="D1128:D1138" si="236">IF(E1128=0,ROUNDDOWN(B1128*C1128/2,2),ROUNDDOWN(B1128*C1128,2))</f>
        <v>0</v>
      </c>
      <c r="E1128" s="124">
        <f>VLOOKUP(B1123,別紙1!$A$5:$AS$267,10,FALSE)</f>
        <v>15</v>
      </c>
      <c r="F1128" s="132">
        <f>内訳書!$D$7</f>
        <v>0</v>
      </c>
      <c r="G1128" s="131">
        <f t="shared" ref="G1128:G1138" si="237">ROUNDDOWN(E1128*F1128,2)</f>
        <v>0</v>
      </c>
      <c r="H1128" s="116"/>
      <c r="I1128" s="137">
        <f t="shared" ref="I1128:I1138" si="238">ROUNDDOWN(D1128+G1128+H1128,0)</f>
        <v>0</v>
      </c>
    </row>
    <row r="1129" spans="1:9" s="62" customFormat="1" ht="18" customHeight="1" x14ac:dyDescent="0.4">
      <c r="A1129" s="63">
        <v>3</v>
      </c>
      <c r="B1129" s="121">
        <f>B1127</f>
        <v>9</v>
      </c>
      <c r="C1129" s="131">
        <f t="shared" ref="C1129:C1137" si="239">C1128</f>
        <v>0</v>
      </c>
      <c r="D1129" s="131">
        <f t="shared" si="236"/>
        <v>0</v>
      </c>
      <c r="E1129" s="124">
        <f>VLOOKUP(B1123,別紙1!$A$5:$AS$267,13,FALSE)</f>
        <v>15</v>
      </c>
      <c r="F1129" s="132">
        <f>内訳書!$D$7</f>
        <v>0</v>
      </c>
      <c r="G1129" s="131">
        <f t="shared" si="237"/>
        <v>0</v>
      </c>
      <c r="H1129" s="116"/>
      <c r="I1129" s="137">
        <f t="shared" si="238"/>
        <v>0</v>
      </c>
    </row>
    <row r="1130" spans="1:9" s="62" customFormat="1" ht="18" customHeight="1" x14ac:dyDescent="0.4">
      <c r="A1130" s="63">
        <v>4</v>
      </c>
      <c r="B1130" s="121">
        <f>B1127</f>
        <v>9</v>
      </c>
      <c r="C1130" s="131">
        <f t="shared" si="239"/>
        <v>0</v>
      </c>
      <c r="D1130" s="131">
        <f t="shared" si="236"/>
        <v>0</v>
      </c>
      <c r="E1130" s="124">
        <f>VLOOKUP(B1123,別紙1!$A$5:$AS$267,16,FALSE)</f>
        <v>36</v>
      </c>
      <c r="F1130" s="132">
        <f>内訳書!$D$7</f>
        <v>0</v>
      </c>
      <c r="G1130" s="131">
        <f t="shared" si="237"/>
        <v>0</v>
      </c>
      <c r="H1130" s="116"/>
      <c r="I1130" s="137">
        <f t="shared" si="238"/>
        <v>0</v>
      </c>
    </row>
    <row r="1131" spans="1:9" s="62" customFormat="1" ht="18" customHeight="1" x14ac:dyDescent="0.4">
      <c r="A1131" s="63">
        <v>5</v>
      </c>
      <c r="B1131" s="121">
        <f>B1127</f>
        <v>9</v>
      </c>
      <c r="C1131" s="131">
        <f t="shared" si="239"/>
        <v>0</v>
      </c>
      <c r="D1131" s="131">
        <f t="shared" si="236"/>
        <v>0</v>
      </c>
      <c r="E1131" s="124">
        <f>VLOOKUP(B1123,別紙1!$A$5:$AS$267,19,FALSE)</f>
        <v>26</v>
      </c>
      <c r="F1131" s="132">
        <f>内訳書!$D$7</f>
        <v>0</v>
      </c>
      <c r="G1131" s="131">
        <f t="shared" si="237"/>
        <v>0</v>
      </c>
      <c r="H1131" s="116"/>
      <c r="I1131" s="137">
        <f t="shared" si="238"/>
        <v>0</v>
      </c>
    </row>
    <row r="1132" spans="1:9" s="62" customFormat="1" ht="18" customHeight="1" x14ac:dyDescent="0.4">
      <c r="A1132" s="63">
        <v>6</v>
      </c>
      <c r="B1132" s="121">
        <f>B1127</f>
        <v>9</v>
      </c>
      <c r="C1132" s="131">
        <f t="shared" si="239"/>
        <v>0</v>
      </c>
      <c r="D1132" s="131">
        <f t="shared" si="236"/>
        <v>0</v>
      </c>
      <c r="E1132" s="124">
        <f>VLOOKUP(B1123,別紙1!$A$5:$AS$267,22,FALSE)</f>
        <v>24</v>
      </c>
      <c r="F1132" s="132">
        <f>内訳書!$D$7</f>
        <v>0</v>
      </c>
      <c r="G1132" s="131">
        <f t="shared" si="237"/>
        <v>0</v>
      </c>
      <c r="H1132" s="116"/>
      <c r="I1132" s="137">
        <f t="shared" si="238"/>
        <v>0</v>
      </c>
    </row>
    <row r="1133" spans="1:9" s="62" customFormat="1" ht="18" customHeight="1" x14ac:dyDescent="0.4">
      <c r="A1133" s="63">
        <v>7</v>
      </c>
      <c r="B1133" s="121">
        <f>B1127</f>
        <v>9</v>
      </c>
      <c r="C1133" s="131">
        <f t="shared" si="239"/>
        <v>0</v>
      </c>
      <c r="D1133" s="131">
        <f t="shared" si="236"/>
        <v>0</v>
      </c>
      <c r="E1133" s="124">
        <f>VLOOKUP(B1123,別紙1!$A$5:$AS$267,26,FALSE)</f>
        <v>37</v>
      </c>
      <c r="F1133" s="133">
        <f>内訳書!$E$7</f>
        <v>0</v>
      </c>
      <c r="G1133" s="131">
        <f t="shared" si="237"/>
        <v>0</v>
      </c>
      <c r="H1133" s="116"/>
      <c r="I1133" s="137">
        <f t="shared" si="238"/>
        <v>0</v>
      </c>
    </row>
    <row r="1134" spans="1:9" s="62" customFormat="1" ht="18" customHeight="1" x14ac:dyDescent="0.4">
      <c r="A1134" s="63">
        <v>8</v>
      </c>
      <c r="B1134" s="121">
        <f>B1127</f>
        <v>9</v>
      </c>
      <c r="C1134" s="131">
        <f t="shared" si="239"/>
        <v>0</v>
      </c>
      <c r="D1134" s="131">
        <f t="shared" si="236"/>
        <v>0</v>
      </c>
      <c r="E1134" s="124">
        <f>VLOOKUP(B1123,別紙1!$A$5:$AS$267,29,FALSE)</f>
        <v>106</v>
      </c>
      <c r="F1134" s="133">
        <f>内訳書!$E$7</f>
        <v>0</v>
      </c>
      <c r="G1134" s="131">
        <f t="shared" si="237"/>
        <v>0</v>
      </c>
      <c r="H1134" s="116"/>
      <c r="I1134" s="137">
        <f t="shared" si="238"/>
        <v>0</v>
      </c>
    </row>
    <row r="1135" spans="1:9" s="62" customFormat="1" ht="18" customHeight="1" x14ac:dyDescent="0.4">
      <c r="A1135" s="63">
        <v>9</v>
      </c>
      <c r="B1135" s="121">
        <f>B1127</f>
        <v>9</v>
      </c>
      <c r="C1135" s="131">
        <f t="shared" si="239"/>
        <v>0</v>
      </c>
      <c r="D1135" s="131">
        <f t="shared" si="236"/>
        <v>0</v>
      </c>
      <c r="E1135" s="124">
        <f>VLOOKUP(B1123,別紙1!$A$5:$AS$267,32,FALSE)</f>
        <v>120</v>
      </c>
      <c r="F1135" s="133">
        <f>内訳書!$E$7</f>
        <v>0</v>
      </c>
      <c r="G1135" s="131">
        <f t="shared" si="237"/>
        <v>0</v>
      </c>
      <c r="H1135" s="116"/>
      <c r="I1135" s="137">
        <f t="shared" si="238"/>
        <v>0</v>
      </c>
    </row>
    <row r="1136" spans="1:9" s="62" customFormat="1" ht="18" customHeight="1" x14ac:dyDescent="0.4">
      <c r="A1136" s="63">
        <v>10</v>
      </c>
      <c r="B1136" s="121">
        <f>B1127</f>
        <v>9</v>
      </c>
      <c r="C1136" s="131">
        <f t="shared" si="239"/>
        <v>0</v>
      </c>
      <c r="D1136" s="131">
        <f t="shared" si="236"/>
        <v>0</v>
      </c>
      <c r="E1136" s="124">
        <f>VLOOKUP(B1123,別紙1!$A$5:$AS$267,34,FALSE)</f>
        <v>71</v>
      </c>
      <c r="F1136" s="132">
        <f>内訳書!$D$7</f>
        <v>0</v>
      </c>
      <c r="G1136" s="131">
        <f t="shared" si="237"/>
        <v>0</v>
      </c>
      <c r="H1136" s="116"/>
      <c r="I1136" s="137">
        <f t="shared" si="238"/>
        <v>0</v>
      </c>
    </row>
    <row r="1137" spans="1:9" s="62" customFormat="1" ht="18" customHeight="1" x14ac:dyDescent="0.4">
      <c r="A1137" s="63">
        <v>11</v>
      </c>
      <c r="B1137" s="121">
        <f>B1127</f>
        <v>9</v>
      </c>
      <c r="C1137" s="131">
        <f t="shared" si="239"/>
        <v>0</v>
      </c>
      <c r="D1137" s="131">
        <f t="shared" si="236"/>
        <v>0</v>
      </c>
      <c r="E1137" s="124">
        <f>VLOOKUP(B1123,別紙1!$A$5:$AS$267,37,FALSE)</f>
        <v>44</v>
      </c>
      <c r="F1137" s="132">
        <f>内訳書!$D$7</f>
        <v>0</v>
      </c>
      <c r="G1137" s="131">
        <f t="shared" si="237"/>
        <v>0</v>
      </c>
      <c r="H1137" s="116"/>
      <c r="I1137" s="137">
        <f t="shared" si="238"/>
        <v>0</v>
      </c>
    </row>
    <row r="1138" spans="1:9" s="62" customFormat="1" ht="18" customHeight="1" thickBot="1" x14ac:dyDescent="0.45">
      <c r="A1138" s="63">
        <v>12</v>
      </c>
      <c r="B1138" s="121">
        <f>B1127</f>
        <v>9</v>
      </c>
      <c r="C1138" s="131">
        <f>C1137</f>
        <v>0</v>
      </c>
      <c r="D1138" s="131">
        <f t="shared" si="236"/>
        <v>0</v>
      </c>
      <c r="E1138" s="124">
        <f>VLOOKUP(B1123,別紙1!$A$5:$AS$267,40,FALSE)</f>
        <v>16</v>
      </c>
      <c r="F1138" s="132">
        <f>内訳書!$D$7</f>
        <v>0</v>
      </c>
      <c r="G1138" s="131">
        <f t="shared" si="237"/>
        <v>0</v>
      </c>
      <c r="H1138" s="116"/>
      <c r="I1138" s="137">
        <f t="shared" si="238"/>
        <v>0</v>
      </c>
    </row>
    <row r="1139" spans="1:9" s="62" customFormat="1" ht="18" customHeight="1" thickBot="1" x14ac:dyDescent="0.45">
      <c r="A1139" s="66" t="s">
        <v>9</v>
      </c>
      <c r="B1139" s="120"/>
      <c r="C1139" s="120"/>
      <c r="D1139" s="120"/>
      <c r="E1139" s="124">
        <f>SUM(E1127:E1138)</f>
        <v>526</v>
      </c>
      <c r="F1139" s="129"/>
      <c r="G1139" s="120"/>
      <c r="H1139" s="136">
        <f>SUM(H1127:H1138)</f>
        <v>0</v>
      </c>
      <c r="I1139" s="138">
        <f>IF(SUM(I1127:I1138)="","",SUM(I1127:I1138))</f>
        <v>0</v>
      </c>
    </row>
    <row r="1140" spans="1:9" ht="78" customHeight="1" x14ac:dyDescent="0.4">
      <c r="A1140" s="397" t="s">
        <v>347</v>
      </c>
      <c r="B1140" s="398"/>
      <c r="C1140" s="398"/>
      <c r="D1140" s="398"/>
      <c r="E1140" s="398"/>
      <c r="F1140" s="398"/>
      <c r="G1140" s="398"/>
      <c r="H1140" s="398"/>
      <c r="I1140" s="399"/>
    </row>
    <row r="1141" spans="1:9" ht="78" customHeight="1" x14ac:dyDescent="0.4">
      <c r="A1141" s="394" t="s">
        <v>22</v>
      </c>
      <c r="B1141" s="395"/>
      <c r="C1141" s="395"/>
      <c r="D1141" s="395"/>
      <c r="E1141" s="395"/>
      <c r="F1141" s="395"/>
      <c r="G1141" s="395"/>
      <c r="H1141" s="395"/>
      <c r="I1141" s="396"/>
    </row>
    <row r="1142" spans="1:9" x14ac:dyDescent="0.4">
      <c r="A1142" s="161" t="s">
        <v>12</v>
      </c>
      <c r="B1142" s="52">
        <f>B1123+1</f>
        <v>61</v>
      </c>
      <c r="C1142" s="161" t="s">
        <v>13</v>
      </c>
      <c r="D1142" s="53" t="str">
        <f>VLOOKUP(B1142,別紙1!$A$5:$AS$267,3,FALSE)</f>
        <v>鳥羽第ニ地下ポンプ場</v>
      </c>
      <c r="F1142" s="161"/>
      <c r="G1142" s="161"/>
      <c r="H1142" s="161"/>
      <c r="I1142" s="54" t="str">
        <f>VLOOKUP(B1142,別紙1!$A$5:$AS$267,5,FALSE)</f>
        <v>東京低圧電力</v>
      </c>
    </row>
    <row r="1143" spans="1:9" s="161" customFormat="1" ht="20.25" customHeight="1" x14ac:dyDescent="0.4">
      <c r="A1143" s="391" t="s">
        <v>14</v>
      </c>
      <c r="B1143" s="401" t="s">
        <v>3</v>
      </c>
      <c r="C1143" s="402"/>
      <c r="D1143" s="403"/>
      <c r="E1143" s="401" t="s">
        <v>4</v>
      </c>
      <c r="F1143" s="402"/>
      <c r="G1143" s="403"/>
      <c r="H1143" s="391" t="s">
        <v>44</v>
      </c>
      <c r="I1143" s="391" t="s">
        <v>45</v>
      </c>
    </row>
    <row r="1144" spans="1:9" s="161" customFormat="1" ht="40.5" x14ac:dyDescent="0.4">
      <c r="A1144" s="400"/>
      <c r="B1144" s="301" t="s">
        <v>2</v>
      </c>
      <c r="C1144" s="301" t="s">
        <v>15</v>
      </c>
      <c r="D1144" s="302" t="s">
        <v>82</v>
      </c>
      <c r="E1144" s="304" t="s">
        <v>16</v>
      </c>
      <c r="F1144" s="58" t="s">
        <v>17</v>
      </c>
      <c r="G1144" s="302" t="s">
        <v>18</v>
      </c>
      <c r="H1144" s="400"/>
      <c r="I1144" s="400"/>
    </row>
    <row r="1145" spans="1:9" s="59" customFormat="1" ht="22.5" x14ac:dyDescent="0.4">
      <c r="A1145" s="392"/>
      <c r="B1145" s="60" t="s">
        <v>5</v>
      </c>
      <c r="C1145" s="60" t="s">
        <v>19</v>
      </c>
      <c r="D1145" s="60" t="s">
        <v>8</v>
      </c>
      <c r="E1145" s="61" t="s">
        <v>20</v>
      </c>
      <c r="F1145" s="60" t="s">
        <v>21</v>
      </c>
      <c r="G1145" s="60" t="s">
        <v>8</v>
      </c>
      <c r="H1145" s="60" t="s">
        <v>43</v>
      </c>
      <c r="I1145" s="60" t="s">
        <v>8</v>
      </c>
    </row>
    <row r="1146" spans="1:9" s="62" customFormat="1" ht="18" customHeight="1" x14ac:dyDescent="0.4">
      <c r="A1146" s="63">
        <v>1</v>
      </c>
      <c r="B1146" s="121">
        <f>VLOOKUP(B1142,別紙1!$A$5:$AS$267,6,FALSE)</f>
        <v>4</v>
      </c>
      <c r="C1146" s="131">
        <f>内訳書!$C$7</f>
        <v>0</v>
      </c>
      <c r="D1146" s="131">
        <f>IF(E1146=0,ROUNDDOWN(B1146*C1146/2,2),ROUNDDOWN(B1146*C1146,2))</f>
        <v>0</v>
      </c>
      <c r="E1146" s="124">
        <f>VLOOKUP(B1142,別紙1!$A$5:$AS$267,7,FALSE)</f>
        <v>80</v>
      </c>
      <c r="F1146" s="132">
        <f>内訳書!$D$7</f>
        <v>0</v>
      </c>
      <c r="G1146" s="131">
        <f>ROUNDDOWN(E1146*F1146,2)</f>
        <v>0</v>
      </c>
      <c r="H1146" s="116"/>
      <c r="I1146" s="137">
        <f>ROUNDDOWN(D1146+G1146+H1146,0)</f>
        <v>0</v>
      </c>
    </row>
    <row r="1147" spans="1:9" s="62" customFormat="1" ht="18" customHeight="1" x14ac:dyDescent="0.4">
      <c r="A1147" s="63">
        <v>2</v>
      </c>
      <c r="B1147" s="121">
        <f>B1146</f>
        <v>4</v>
      </c>
      <c r="C1147" s="131">
        <f>C1146</f>
        <v>0</v>
      </c>
      <c r="D1147" s="131">
        <f t="shared" ref="D1147:D1157" si="240">IF(E1147=0,ROUNDDOWN(B1147*C1147/2,2),ROUNDDOWN(B1147*C1147,2))</f>
        <v>0</v>
      </c>
      <c r="E1147" s="124">
        <f>VLOOKUP(B1142,別紙1!$A$5:$AS$267,10,FALSE)</f>
        <v>77</v>
      </c>
      <c r="F1147" s="132">
        <f>内訳書!$D$7</f>
        <v>0</v>
      </c>
      <c r="G1147" s="131">
        <f t="shared" ref="G1147:G1157" si="241">ROUNDDOWN(E1147*F1147,2)</f>
        <v>0</v>
      </c>
      <c r="H1147" s="116"/>
      <c r="I1147" s="137">
        <f t="shared" ref="I1147:I1157" si="242">ROUNDDOWN(D1147+G1147+H1147,0)</f>
        <v>0</v>
      </c>
    </row>
    <row r="1148" spans="1:9" s="62" customFormat="1" ht="18" customHeight="1" x14ac:dyDescent="0.4">
      <c r="A1148" s="63">
        <v>3</v>
      </c>
      <c r="B1148" s="121">
        <f>B1146</f>
        <v>4</v>
      </c>
      <c r="C1148" s="131">
        <f t="shared" ref="C1148:C1156" si="243">C1147</f>
        <v>0</v>
      </c>
      <c r="D1148" s="131">
        <f t="shared" si="240"/>
        <v>0</v>
      </c>
      <c r="E1148" s="124">
        <f>VLOOKUP(B1142,別紙1!$A$5:$AS$267,13,FALSE)</f>
        <v>74</v>
      </c>
      <c r="F1148" s="132">
        <f>内訳書!$D$7</f>
        <v>0</v>
      </c>
      <c r="G1148" s="131">
        <f t="shared" si="241"/>
        <v>0</v>
      </c>
      <c r="H1148" s="116"/>
      <c r="I1148" s="137">
        <f t="shared" si="242"/>
        <v>0</v>
      </c>
    </row>
    <row r="1149" spans="1:9" s="62" customFormat="1" ht="18" customHeight="1" x14ac:dyDescent="0.4">
      <c r="A1149" s="63">
        <v>4</v>
      </c>
      <c r="B1149" s="121">
        <f>B1146</f>
        <v>4</v>
      </c>
      <c r="C1149" s="131">
        <f t="shared" si="243"/>
        <v>0</v>
      </c>
      <c r="D1149" s="131">
        <f t="shared" si="240"/>
        <v>0</v>
      </c>
      <c r="E1149" s="124">
        <f>VLOOKUP(B1142,別紙1!$A$5:$AS$267,16,FALSE)</f>
        <v>73</v>
      </c>
      <c r="F1149" s="132">
        <f>内訳書!$D$7</f>
        <v>0</v>
      </c>
      <c r="G1149" s="131">
        <f t="shared" si="241"/>
        <v>0</v>
      </c>
      <c r="H1149" s="116"/>
      <c r="I1149" s="137">
        <f t="shared" si="242"/>
        <v>0</v>
      </c>
    </row>
    <row r="1150" spans="1:9" s="62" customFormat="1" ht="18" customHeight="1" x14ac:dyDescent="0.4">
      <c r="A1150" s="63">
        <v>5</v>
      </c>
      <c r="B1150" s="121">
        <f>B1146</f>
        <v>4</v>
      </c>
      <c r="C1150" s="131">
        <f t="shared" si="243"/>
        <v>0</v>
      </c>
      <c r="D1150" s="131">
        <f t="shared" si="240"/>
        <v>0</v>
      </c>
      <c r="E1150" s="124">
        <f>VLOOKUP(B1142,別紙1!$A$5:$AS$267,19,FALSE)</f>
        <v>61</v>
      </c>
      <c r="F1150" s="132">
        <f>内訳書!$D$7</f>
        <v>0</v>
      </c>
      <c r="G1150" s="131">
        <f t="shared" si="241"/>
        <v>0</v>
      </c>
      <c r="H1150" s="116"/>
      <c r="I1150" s="137">
        <f t="shared" si="242"/>
        <v>0</v>
      </c>
    </row>
    <row r="1151" spans="1:9" s="62" customFormat="1" ht="18" customHeight="1" x14ac:dyDescent="0.4">
      <c r="A1151" s="63">
        <v>6</v>
      </c>
      <c r="B1151" s="121">
        <f>B1146</f>
        <v>4</v>
      </c>
      <c r="C1151" s="131">
        <f t="shared" si="243"/>
        <v>0</v>
      </c>
      <c r="D1151" s="131">
        <f t="shared" si="240"/>
        <v>0</v>
      </c>
      <c r="E1151" s="124">
        <f>VLOOKUP(B1142,別紙1!$A$5:$AS$267,22,FALSE)</f>
        <v>55</v>
      </c>
      <c r="F1151" s="132">
        <f>内訳書!$D$7</f>
        <v>0</v>
      </c>
      <c r="G1151" s="131">
        <f t="shared" si="241"/>
        <v>0</v>
      </c>
      <c r="H1151" s="116"/>
      <c r="I1151" s="137">
        <f t="shared" si="242"/>
        <v>0</v>
      </c>
    </row>
    <row r="1152" spans="1:9" s="62" customFormat="1" ht="18" customHeight="1" x14ac:dyDescent="0.4">
      <c r="A1152" s="63">
        <v>7</v>
      </c>
      <c r="B1152" s="121">
        <f>B1146</f>
        <v>4</v>
      </c>
      <c r="C1152" s="131">
        <f t="shared" si="243"/>
        <v>0</v>
      </c>
      <c r="D1152" s="131">
        <f t="shared" si="240"/>
        <v>0</v>
      </c>
      <c r="E1152" s="124">
        <f>VLOOKUP(B1142,別紙1!$A$5:$AS$267,26,FALSE)</f>
        <v>45</v>
      </c>
      <c r="F1152" s="133">
        <f>内訳書!$E$7</f>
        <v>0</v>
      </c>
      <c r="G1152" s="131">
        <f t="shared" si="241"/>
        <v>0</v>
      </c>
      <c r="H1152" s="116"/>
      <c r="I1152" s="137">
        <f t="shared" si="242"/>
        <v>0</v>
      </c>
    </row>
    <row r="1153" spans="1:9" s="62" customFormat="1" ht="18" customHeight="1" x14ac:dyDescent="0.4">
      <c r="A1153" s="63">
        <v>8</v>
      </c>
      <c r="B1153" s="121">
        <f>B1146</f>
        <v>4</v>
      </c>
      <c r="C1153" s="131">
        <f t="shared" si="243"/>
        <v>0</v>
      </c>
      <c r="D1153" s="131">
        <f t="shared" si="240"/>
        <v>0</v>
      </c>
      <c r="E1153" s="124">
        <f>VLOOKUP(B1142,別紙1!$A$5:$AS$267,29,FALSE)</f>
        <v>45</v>
      </c>
      <c r="F1153" s="133">
        <f>内訳書!$E$7</f>
        <v>0</v>
      </c>
      <c r="G1153" s="131">
        <f t="shared" si="241"/>
        <v>0</v>
      </c>
      <c r="H1153" s="116"/>
      <c r="I1153" s="137">
        <f t="shared" si="242"/>
        <v>0</v>
      </c>
    </row>
    <row r="1154" spans="1:9" s="62" customFormat="1" ht="18" customHeight="1" x14ac:dyDescent="0.4">
      <c r="A1154" s="63">
        <v>9</v>
      </c>
      <c r="B1154" s="121">
        <f>B1146</f>
        <v>4</v>
      </c>
      <c r="C1154" s="131">
        <f t="shared" si="243"/>
        <v>0</v>
      </c>
      <c r="D1154" s="131">
        <f t="shared" si="240"/>
        <v>0</v>
      </c>
      <c r="E1154" s="124">
        <f>VLOOKUP(B1142,別紙1!$A$5:$AS$267,32,FALSE)</f>
        <v>52</v>
      </c>
      <c r="F1154" s="133">
        <f>内訳書!$E$7</f>
        <v>0</v>
      </c>
      <c r="G1154" s="131">
        <f t="shared" si="241"/>
        <v>0</v>
      </c>
      <c r="H1154" s="116"/>
      <c r="I1154" s="137">
        <f t="shared" si="242"/>
        <v>0</v>
      </c>
    </row>
    <row r="1155" spans="1:9" s="62" customFormat="1" ht="18" customHeight="1" x14ac:dyDescent="0.4">
      <c r="A1155" s="63">
        <v>10</v>
      </c>
      <c r="B1155" s="121">
        <f>B1146</f>
        <v>4</v>
      </c>
      <c r="C1155" s="131">
        <f t="shared" si="243"/>
        <v>0</v>
      </c>
      <c r="D1155" s="131">
        <f t="shared" si="240"/>
        <v>0</v>
      </c>
      <c r="E1155" s="124">
        <f>VLOOKUP(B1142,別紙1!$A$5:$AS$267,34,FALSE)</f>
        <v>54</v>
      </c>
      <c r="F1155" s="132">
        <f>内訳書!$D$7</f>
        <v>0</v>
      </c>
      <c r="G1155" s="131">
        <f t="shared" si="241"/>
        <v>0</v>
      </c>
      <c r="H1155" s="116"/>
      <c r="I1155" s="137">
        <f t="shared" si="242"/>
        <v>0</v>
      </c>
    </row>
    <row r="1156" spans="1:9" s="62" customFormat="1" ht="18" customHeight="1" x14ac:dyDescent="0.4">
      <c r="A1156" s="63">
        <v>11</v>
      </c>
      <c r="B1156" s="121">
        <f>B1146</f>
        <v>4</v>
      </c>
      <c r="C1156" s="131">
        <f t="shared" si="243"/>
        <v>0</v>
      </c>
      <c r="D1156" s="131">
        <f t="shared" si="240"/>
        <v>0</v>
      </c>
      <c r="E1156" s="124">
        <f>VLOOKUP(B1142,別紙1!$A$5:$AS$267,37,FALSE)</f>
        <v>71</v>
      </c>
      <c r="F1156" s="132">
        <f>内訳書!$D$7</f>
        <v>0</v>
      </c>
      <c r="G1156" s="131">
        <f t="shared" si="241"/>
        <v>0</v>
      </c>
      <c r="H1156" s="116"/>
      <c r="I1156" s="137">
        <f t="shared" si="242"/>
        <v>0</v>
      </c>
    </row>
    <row r="1157" spans="1:9" s="62" customFormat="1" ht="18" customHeight="1" thickBot="1" x14ac:dyDescent="0.45">
      <c r="A1157" s="63">
        <v>12</v>
      </c>
      <c r="B1157" s="121">
        <f>B1146</f>
        <v>4</v>
      </c>
      <c r="C1157" s="131">
        <f>C1156</f>
        <v>0</v>
      </c>
      <c r="D1157" s="131">
        <f t="shared" si="240"/>
        <v>0</v>
      </c>
      <c r="E1157" s="124">
        <f>VLOOKUP(B1142,別紙1!$A$5:$AS$267,40,FALSE)</f>
        <v>74</v>
      </c>
      <c r="F1157" s="132">
        <f>内訳書!$D$7</f>
        <v>0</v>
      </c>
      <c r="G1157" s="131">
        <f t="shared" si="241"/>
        <v>0</v>
      </c>
      <c r="H1157" s="116"/>
      <c r="I1157" s="137">
        <f t="shared" si="242"/>
        <v>0</v>
      </c>
    </row>
    <row r="1158" spans="1:9" s="62" customFormat="1" ht="18" customHeight="1" thickBot="1" x14ac:dyDescent="0.45">
      <c r="A1158" s="66" t="s">
        <v>9</v>
      </c>
      <c r="B1158" s="120"/>
      <c r="C1158" s="120"/>
      <c r="D1158" s="120"/>
      <c r="E1158" s="124">
        <f>SUM(E1146:E1157)</f>
        <v>761</v>
      </c>
      <c r="F1158" s="129"/>
      <c r="G1158" s="120"/>
      <c r="H1158" s="136">
        <f>SUM(H1146:H1157)</f>
        <v>0</v>
      </c>
      <c r="I1158" s="138">
        <f>IF(SUM(I1146:I1157)="","",SUM(I1146:I1157))</f>
        <v>0</v>
      </c>
    </row>
    <row r="1159" spans="1:9" ht="78" customHeight="1" x14ac:dyDescent="0.4">
      <c r="A1159" s="397" t="s">
        <v>347</v>
      </c>
      <c r="B1159" s="398"/>
      <c r="C1159" s="398"/>
      <c r="D1159" s="398"/>
      <c r="E1159" s="398"/>
      <c r="F1159" s="398"/>
      <c r="G1159" s="398"/>
      <c r="H1159" s="398"/>
      <c r="I1159" s="399"/>
    </row>
    <row r="1160" spans="1:9" ht="78" customHeight="1" x14ac:dyDescent="0.4">
      <c r="A1160" s="394" t="s">
        <v>22</v>
      </c>
      <c r="B1160" s="395"/>
      <c r="C1160" s="395"/>
      <c r="D1160" s="395"/>
      <c r="E1160" s="395"/>
      <c r="F1160" s="395"/>
      <c r="G1160" s="395"/>
      <c r="H1160" s="395"/>
      <c r="I1160" s="396"/>
    </row>
    <row r="1161" spans="1:9" x14ac:dyDescent="0.4">
      <c r="A1161" s="161" t="s">
        <v>12</v>
      </c>
      <c r="B1161" s="52">
        <f>B1142+1</f>
        <v>62</v>
      </c>
      <c r="C1161" s="161" t="s">
        <v>13</v>
      </c>
      <c r="D1161" s="53" t="str">
        <f>VLOOKUP(B1161,別紙1!$A$5:$AS$267,3,FALSE)</f>
        <v>田口地下ポンプ場</v>
      </c>
      <c r="F1161" s="161"/>
      <c r="G1161" s="161"/>
      <c r="H1161" s="161"/>
      <c r="I1161" s="54" t="str">
        <f>VLOOKUP(B1161,別紙1!$A$5:$AS$267,5,FALSE)</f>
        <v>東京低圧電力</v>
      </c>
    </row>
    <row r="1162" spans="1:9" s="161" customFormat="1" ht="20.25" customHeight="1" x14ac:dyDescent="0.4">
      <c r="A1162" s="391" t="s">
        <v>14</v>
      </c>
      <c r="B1162" s="401" t="s">
        <v>3</v>
      </c>
      <c r="C1162" s="402"/>
      <c r="D1162" s="403"/>
      <c r="E1162" s="401" t="s">
        <v>4</v>
      </c>
      <c r="F1162" s="402"/>
      <c r="G1162" s="403"/>
      <c r="H1162" s="391" t="s">
        <v>44</v>
      </c>
      <c r="I1162" s="391" t="s">
        <v>45</v>
      </c>
    </row>
    <row r="1163" spans="1:9" s="161" customFormat="1" ht="40.5" x14ac:dyDescent="0.4">
      <c r="A1163" s="400"/>
      <c r="B1163" s="301" t="s">
        <v>2</v>
      </c>
      <c r="C1163" s="301" t="s">
        <v>15</v>
      </c>
      <c r="D1163" s="302" t="s">
        <v>82</v>
      </c>
      <c r="E1163" s="304" t="s">
        <v>16</v>
      </c>
      <c r="F1163" s="58" t="s">
        <v>17</v>
      </c>
      <c r="G1163" s="302" t="s">
        <v>18</v>
      </c>
      <c r="H1163" s="400"/>
      <c r="I1163" s="400"/>
    </row>
    <row r="1164" spans="1:9" s="59" customFormat="1" ht="22.5" x14ac:dyDescent="0.4">
      <c r="A1164" s="392"/>
      <c r="B1164" s="60" t="s">
        <v>5</v>
      </c>
      <c r="C1164" s="60" t="s">
        <v>19</v>
      </c>
      <c r="D1164" s="60" t="s">
        <v>8</v>
      </c>
      <c r="E1164" s="61" t="s">
        <v>20</v>
      </c>
      <c r="F1164" s="60" t="s">
        <v>21</v>
      </c>
      <c r="G1164" s="60" t="s">
        <v>8</v>
      </c>
      <c r="H1164" s="60" t="s">
        <v>43</v>
      </c>
      <c r="I1164" s="60" t="s">
        <v>8</v>
      </c>
    </row>
    <row r="1165" spans="1:9" s="62" customFormat="1" ht="18" customHeight="1" x14ac:dyDescent="0.4">
      <c r="A1165" s="63">
        <v>1</v>
      </c>
      <c r="B1165" s="121">
        <f>VLOOKUP(B1161,別紙1!$A$5:$AS$267,6,FALSE)</f>
        <v>6</v>
      </c>
      <c r="C1165" s="131">
        <f>内訳書!$C$7</f>
        <v>0</v>
      </c>
      <c r="D1165" s="131">
        <f>IF(E1165=0,ROUNDDOWN(B1165*C1165/2,2),ROUNDDOWN(B1165*C1165,2))</f>
        <v>0</v>
      </c>
      <c r="E1165" s="124">
        <f>VLOOKUP(B1161,別紙1!$A$5:$AS$267,7,FALSE)</f>
        <v>123</v>
      </c>
      <c r="F1165" s="132">
        <f>内訳書!$D$7</f>
        <v>0</v>
      </c>
      <c r="G1165" s="131">
        <f>ROUNDDOWN(E1165*F1165,2)</f>
        <v>0</v>
      </c>
      <c r="H1165" s="116"/>
      <c r="I1165" s="137">
        <f>ROUNDDOWN(D1165+G1165+H1165,0)</f>
        <v>0</v>
      </c>
    </row>
    <row r="1166" spans="1:9" s="62" customFormat="1" ht="18" customHeight="1" x14ac:dyDescent="0.4">
      <c r="A1166" s="63">
        <v>2</v>
      </c>
      <c r="B1166" s="121">
        <f>B1165</f>
        <v>6</v>
      </c>
      <c r="C1166" s="131">
        <f>C1165</f>
        <v>0</v>
      </c>
      <c r="D1166" s="131">
        <f t="shared" ref="D1166:D1176" si="244">IF(E1166=0,ROUNDDOWN(B1166*C1166/2,2),ROUNDDOWN(B1166*C1166,2))</f>
        <v>0</v>
      </c>
      <c r="E1166" s="124">
        <f>VLOOKUP(B1161,別紙1!$A$5:$AS$267,10,FALSE)</f>
        <v>112</v>
      </c>
      <c r="F1166" s="132">
        <f>内訳書!$D$7</f>
        <v>0</v>
      </c>
      <c r="G1166" s="131">
        <f t="shared" ref="G1166:G1176" si="245">ROUNDDOWN(E1166*F1166,2)</f>
        <v>0</v>
      </c>
      <c r="H1166" s="116"/>
      <c r="I1166" s="137">
        <f t="shared" ref="I1166:I1176" si="246">ROUNDDOWN(D1166+G1166+H1166,0)</f>
        <v>0</v>
      </c>
    </row>
    <row r="1167" spans="1:9" s="62" customFormat="1" ht="18" customHeight="1" x14ac:dyDescent="0.4">
      <c r="A1167" s="63">
        <v>3</v>
      </c>
      <c r="B1167" s="121">
        <f>B1165</f>
        <v>6</v>
      </c>
      <c r="C1167" s="131">
        <f t="shared" ref="C1167:C1175" si="247">C1166</f>
        <v>0</v>
      </c>
      <c r="D1167" s="131">
        <f t="shared" si="244"/>
        <v>0</v>
      </c>
      <c r="E1167" s="124">
        <f>VLOOKUP(B1161,別紙1!$A$5:$AS$267,13,FALSE)</f>
        <v>123</v>
      </c>
      <c r="F1167" s="132">
        <f>内訳書!$D$7</f>
        <v>0</v>
      </c>
      <c r="G1167" s="131">
        <f t="shared" si="245"/>
        <v>0</v>
      </c>
      <c r="H1167" s="116"/>
      <c r="I1167" s="137">
        <f t="shared" si="246"/>
        <v>0</v>
      </c>
    </row>
    <row r="1168" spans="1:9" s="62" customFormat="1" ht="18" customHeight="1" x14ac:dyDescent="0.4">
      <c r="A1168" s="63">
        <v>4</v>
      </c>
      <c r="B1168" s="121">
        <f>B1165</f>
        <v>6</v>
      </c>
      <c r="C1168" s="131">
        <f t="shared" si="247"/>
        <v>0</v>
      </c>
      <c r="D1168" s="131">
        <f t="shared" si="244"/>
        <v>0</v>
      </c>
      <c r="E1168" s="124">
        <f>VLOOKUP(B1161,別紙1!$A$5:$AS$267,16,FALSE)</f>
        <v>189</v>
      </c>
      <c r="F1168" s="132">
        <f>内訳書!$D$7</f>
        <v>0</v>
      </c>
      <c r="G1168" s="131">
        <f t="shared" si="245"/>
        <v>0</v>
      </c>
      <c r="H1168" s="116"/>
      <c r="I1168" s="137">
        <f t="shared" si="246"/>
        <v>0</v>
      </c>
    </row>
    <row r="1169" spans="1:9" s="62" customFormat="1" ht="18" customHeight="1" x14ac:dyDescent="0.4">
      <c r="A1169" s="63">
        <v>5</v>
      </c>
      <c r="B1169" s="121">
        <f>B1165</f>
        <v>6</v>
      </c>
      <c r="C1169" s="131">
        <f t="shared" si="247"/>
        <v>0</v>
      </c>
      <c r="D1169" s="131">
        <f t="shared" si="244"/>
        <v>0</v>
      </c>
      <c r="E1169" s="124">
        <f>VLOOKUP(B1161,別紙1!$A$5:$AS$267,19,FALSE)</f>
        <v>194</v>
      </c>
      <c r="F1169" s="132">
        <f>内訳書!$D$7</f>
        <v>0</v>
      </c>
      <c r="G1169" s="131">
        <f t="shared" si="245"/>
        <v>0</v>
      </c>
      <c r="H1169" s="116"/>
      <c r="I1169" s="137">
        <f t="shared" si="246"/>
        <v>0</v>
      </c>
    </row>
    <row r="1170" spans="1:9" s="62" customFormat="1" ht="18" customHeight="1" x14ac:dyDescent="0.4">
      <c r="A1170" s="63">
        <v>6</v>
      </c>
      <c r="B1170" s="121">
        <f>B1165</f>
        <v>6</v>
      </c>
      <c r="C1170" s="131">
        <f t="shared" si="247"/>
        <v>0</v>
      </c>
      <c r="D1170" s="131">
        <f t="shared" si="244"/>
        <v>0</v>
      </c>
      <c r="E1170" s="124">
        <f>VLOOKUP(B1161,別紙1!$A$5:$AS$267,22,FALSE)</f>
        <v>219</v>
      </c>
      <c r="F1170" s="132">
        <f>内訳書!$D$7</f>
        <v>0</v>
      </c>
      <c r="G1170" s="131">
        <f t="shared" si="245"/>
        <v>0</v>
      </c>
      <c r="H1170" s="116"/>
      <c r="I1170" s="137">
        <f t="shared" si="246"/>
        <v>0</v>
      </c>
    </row>
    <row r="1171" spans="1:9" s="62" customFormat="1" ht="18" customHeight="1" x14ac:dyDescent="0.4">
      <c r="A1171" s="63">
        <v>7</v>
      </c>
      <c r="B1171" s="121">
        <f>B1165</f>
        <v>6</v>
      </c>
      <c r="C1171" s="131">
        <f t="shared" si="247"/>
        <v>0</v>
      </c>
      <c r="D1171" s="131">
        <f t="shared" si="244"/>
        <v>0</v>
      </c>
      <c r="E1171" s="124">
        <f>VLOOKUP(B1161,別紙1!$A$5:$AS$267,26,FALSE)</f>
        <v>225</v>
      </c>
      <c r="F1171" s="133">
        <f>内訳書!$E$7</f>
        <v>0</v>
      </c>
      <c r="G1171" s="131">
        <f t="shared" si="245"/>
        <v>0</v>
      </c>
      <c r="H1171" s="116"/>
      <c r="I1171" s="137">
        <f t="shared" si="246"/>
        <v>0</v>
      </c>
    </row>
    <row r="1172" spans="1:9" s="62" customFormat="1" ht="18" customHeight="1" x14ac:dyDescent="0.4">
      <c r="A1172" s="63">
        <v>8</v>
      </c>
      <c r="B1172" s="121">
        <f>B1165</f>
        <v>6</v>
      </c>
      <c r="C1172" s="131">
        <f t="shared" si="247"/>
        <v>0</v>
      </c>
      <c r="D1172" s="131">
        <f t="shared" si="244"/>
        <v>0</v>
      </c>
      <c r="E1172" s="124">
        <f>VLOOKUP(B1161,別紙1!$A$5:$AS$267,29,FALSE)</f>
        <v>236</v>
      </c>
      <c r="F1172" s="133">
        <f>内訳書!$E$7</f>
        <v>0</v>
      </c>
      <c r="G1172" s="131">
        <f t="shared" si="245"/>
        <v>0</v>
      </c>
      <c r="H1172" s="116"/>
      <c r="I1172" s="137">
        <f t="shared" si="246"/>
        <v>0</v>
      </c>
    </row>
    <row r="1173" spans="1:9" s="62" customFormat="1" ht="18" customHeight="1" x14ac:dyDescent="0.4">
      <c r="A1173" s="63">
        <v>9</v>
      </c>
      <c r="B1173" s="121">
        <f>B1165</f>
        <v>6</v>
      </c>
      <c r="C1173" s="131">
        <f t="shared" si="247"/>
        <v>0</v>
      </c>
      <c r="D1173" s="131">
        <f t="shared" si="244"/>
        <v>0</v>
      </c>
      <c r="E1173" s="124">
        <f>VLOOKUP(B1161,別紙1!$A$5:$AS$267,32,FALSE)</f>
        <v>218</v>
      </c>
      <c r="F1173" s="133">
        <f>内訳書!$E$7</f>
        <v>0</v>
      </c>
      <c r="G1173" s="131">
        <f t="shared" si="245"/>
        <v>0</v>
      </c>
      <c r="H1173" s="116"/>
      <c r="I1173" s="137">
        <f t="shared" si="246"/>
        <v>0</v>
      </c>
    </row>
    <row r="1174" spans="1:9" s="62" customFormat="1" ht="18" customHeight="1" x14ac:dyDescent="0.4">
      <c r="A1174" s="63">
        <v>10</v>
      </c>
      <c r="B1174" s="121">
        <f>B1165</f>
        <v>6</v>
      </c>
      <c r="C1174" s="131">
        <f t="shared" si="247"/>
        <v>0</v>
      </c>
      <c r="D1174" s="131">
        <f t="shared" si="244"/>
        <v>0</v>
      </c>
      <c r="E1174" s="124">
        <f>VLOOKUP(B1161,別紙1!$A$5:$AS$267,34,FALSE)</f>
        <v>217</v>
      </c>
      <c r="F1174" s="132">
        <f>内訳書!$D$7</f>
        <v>0</v>
      </c>
      <c r="G1174" s="131">
        <f t="shared" si="245"/>
        <v>0</v>
      </c>
      <c r="H1174" s="116"/>
      <c r="I1174" s="137">
        <f t="shared" si="246"/>
        <v>0</v>
      </c>
    </row>
    <row r="1175" spans="1:9" s="62" customFormat="1" ht="18" customHeight="1" x14ac:dyDescent="0.4">
      <c r="A1175" s="63">
        <v>11</v>
      </c>
      <c r="B1175" s="121">
        <f>B1165</f>
        <v>6</v>
      </c>
      <c r="C1175" s="131">
        <f t="shared" si="247"/>
        <v>0</v>
      </c>
      <c r="D1175" s="131">
        <f t="shared" si="244"/>
        <v>0</v>
      </c>
      <c r="E1175" s="124">
        <f>VLOOKUP(B1161,別紙1!$A$5:$AS$267,37,FALSE)</f>
        <v>230</v>
      </c>
      <c r="F1175" s="132">
        <f>内訳書!$D$7</f>
        <v>0</v>
      </c>
      <c r="G1175" s="131">
        <f t="shared" si="245"/>
        <v>0</v>
      </c>
      <c r="H1175" s="116"/>
      <c r="I1175" s="137">
        <f t="shared" si="246"/>
        <v>0</v>
      </c>
    </row>
    <row r="1176" spans="1:9" s="62" customFormat="1" ht="18" customHeight="1" thickBot="1" x14ac:dyDescent="0.45">
      <c r="A1176" s="63">
        <v>12</v>
      </c>
      <c r="B1176" s="121">
        <f>B1165</f>
        <v>6</v>
      </c>
      <c r="C1176" s="131">
        <f>C1175</f>
        <v>0</v>
      </c>
      <c r="D1176" s="131">
        <f t="shared" si="244"/>
        <v>0</v>
      </c>
      <c r="E1176" s="124">
        <f>VLOOKUP(B1161,別紙1!$A$5:$AS$267,40,FALSE)</f>
        <v>235</v>
      </c>
      <c r="F1176" s="132">
        <f>内訳書!$D$7</f>
        <v>0</v>
      </c>
      <c r="G1176" s="131">
        <f t="shared" si="245"/>
        <v>0</v>
      </c>
      <c r="H1176" s="116"/>
      <c r="I1176" s="137">
        <f t="shared" si="246"/>
        <v>0</v>
      </c>
    </row>
    <row r="1177" spans="1:9" s="62" customFormat="1" ht="18" customHeight="1" thickBot="1" x14ac:dyDescent="0.45">
      <c r="A1177" s="66" t="s">
        <v>9</v>
      </c>
      <c r="B1177" s="120"/>
      <c r="C1177" s="120"/>
      <c r="D1177" s="120"/>
      <c r="E1177" s="124">
        <f>SUM(E1165:E1176)</f>
        <v>2321</v>
      </c>
      <c r="F1177" s="129"/>
      <c r="G1177" s="120"/>
      <c r="H1177" s="136">
        <f>SUM(H1165:H1176)</f>
        <v>0</v>
      </c>
      <c r="I1177" s="138">
        <f>IF(SUM(I1165:I1176)="","",SUM(I1165:I1176))</f>
        <v>0</v>
      </c>
    </row>
    <row r="1178" spans="1:9" ht="68.25" customHeight="1" x14ac:dyDescent="0.4">
      <c r="A1178" s="397" t="s">
        <v>347</v>
      </c>
      <c r="B1178" s="398"/>
      <c r="C1178" s="398"/>
      <c r="D1178" s="398"/>
      <c r="E1178" s="398"/>
      <c r="F1178" s="398"/>
      <c r="G1178" s="398"/>
      <c r="H1178" s="398"/>
      <c r="I1178" s="399"/>
    </row>
    <row r="1179" spans="1:9" ht="78" customHeight="1" x14ac:dyDescent="0.4">
      <c r="A1179" s="394" t="s">
        <v>22</v>
      </c>
      <c r="B1179" s="395"/>
      <c r="C1179" s="395"/>
      <c r="D1179" s="395"/>
      <c r="E1179" s="395"/>
      <c r="F1179" s="395"/>
      <c r="G1179" s="395"/>
      <c r="H1179" s="395"/>
      <c r="I1179" s="396"/>
    </row>
    <row r="1180" spans="1:9" x14ac:dyDescent="0.4">
      <c r="A1180" s="161" t="s">
        <v>12</v>
      </c>
      <c r="B1180" s="52">
        <f>B1161+1</f>
        <v>63</v>
      </c>
      <c r="C1180" s="161" t="s">
        <v>13</v>
      </c>
      <c r="D1180" s="53" t="str">
        <f>VLOOKUP(B1180,別紙1!$A$5:$AS$267,3,FALSE)</f>
        <v>東善第一地下ポンプ場</v>
      </c>
      <c r="F1180" s="161"/>
      <c r="G1180" s="161"/>
      <c r="H1180" s="161"/>
      <c r="I1180" s="54" t="str">
        <f>VLOOKUP(B1180,別紙1!$A$5:$AS$267,5,FALSE)</f>
        <v>東京低圧電力</v>
      </c>
    </row>
    <row r="1181" spans="1:9" s="161" customFormat="1" ht="20.25" customHeight="1" x14ac:dyDescent="0.4">
      <c r="A1181" s="391" t="s">
        <v>14</v>
      </c>
      <c r="B1181" s="401" t="s">
        <v>3</v>
      </c>
      <c r="C1181" s="402"/>
      <c r="D1181" s="403"/>
      <c r="E1181" s="401" t="s">
        <v>4</v>
      </c>
      <c r="F1181" s="402"/>
      <c r="G1181" s="403"/>
      <c r="H1181" s="391" t="s">
        <v>44</v>
      </c>
      <c r="I1181" s="391" t="s">
        <v>45</v>
      </c>
    </row>
    <row r="1182" spans="1:9" s="161" customFormat="1" ht="40.5" customHeight="1" x14ac:dyDescent="0.4">
      <c r="A1182" s="400"/>
      <c r="B1182" s="301" t="s">
        <v>2</v>
      </c>
      <c r="C1182" s="301" t="s">
        <v>15</v>
      </c>
      <c r="D1182" s="302" t="s">
        <v>82</v>
      </c>
      <c r="E1182" s="304" t="s">
        <v>16</v>
      </c>
      <c r="F1182" s="58" t="s">
        <v>17</v>
      </c>
      <c r="G1182" s="302" t="s">
        <v>18</v>
      </c>
      <c r="H1182" s="400"/>
      <c r="I1182" s="400"/>
    </row>
    <row r="1183" spans="1:9" s="59" customFormat="1" ht="22.5" x14ac:dyDescent="0.4">
      <c r="A1183" s="392"/>
      <c r="B1183" s="60" t="s">
        <v>5</v>
      </c>
      <c r="C1183" s="60" t="s">
        <v>19</v>
      </c>
      <c r="D1183" s="60" t="s">
        <v>8</v>
      </c>
      <c r="E1183" s="61" t="s">
        <v>20</v>
      </c>
      <c r="F1183" s="60" t="s">
        <v>21</v>
      </c>
      <c r="G1183" s="60" t="s">
        <v>8</v>
      </c>
      <c r="H1183" s="60" t="s">
        <v>43</v>
      </c>
      <c r="I1183" s="60" t="s">
        <v>8</v>
      </c>
    </row>
    <row r="1184" spans="1:9" s="62" customFormat="1" ht="18" customHeight="1" x14ac:dyDescent="0.4">
      <c r="A1184" s="63">
        <v>1</v>
      </c>
      <c r="B1184" s="121">
        <f>VLOOKUP(B1180,別紙1!$A$5:$AS$267,6,FALSE)</f>
        <v>6</v>
      </c>
      <c r="C1184" s="131">
        <f>内訳書!$C$7</f>
        <v>0</v>
      </c>
      <c r="D1184" s="131">
        <f>IF(E1184=0,ROUNDDOWN(B1184*C1184/2,2),ROUNDDOWN(B1184*C1184,2))</f>
        <v>0</v>
      </c>
      <c r="E1184" s="124">
        <f>VLOOKUP(B1180,別紙1!$A$5:$AS$267,7,FALSE)</f>
        <v>86</v>
      </c>
      <c r="F1184" s="132">
        <f>内訳書!$D$7</f>
        <v>0</v>
      </c>
      <c r="G1184" s="131">
        <f>ROUNDDOWN(E1184*F1184,2)</f>
        <v>0</v>
      </c>
      <c r="H1184" s="116"/>
      <c r="I1184" s="137">
        <f>ROUNDDOWN(D1184+G1184+H1184,0)</f>
        <v>0</v>
      </c>
    </row>
    <row r="1185" spans="1:9" s="62" customFormat="1" ht="18" customHeight="1" x14ac:dyDescent="0.4">
      <c r="A1185" s="63">
        <v>2</v>
      </c>
      <c r="B1185" s="121">
        <f>B1184</f>
        <v>6</v>
      </c>
      <c r="C1185" s="131">
        <f>C1184</f>
        <v>0</v>
      </c>
      <c r="D1185" s="131">
        <f t="shared" ref="D1185:D1195" si="248">IF(E1185=0,ROUNDDOWN(B1185*C1185/2,2),ROUNDDOWN(B1185*C1185,2))</f>
        <v>0</v>
      </c>
      <c r="E1185" s="124">
        <f>VLOOKUP(B1180,別紙1!$A$5:$AS$267,10,FALSE)</f>
        <v>79</v>
      </c>
      <c r="F1185" s="132">
        <f>内訳書!$D$7</f>
        <v>0</v>
      </c>
      <c r="G1185" s="131">
        <f t="shared" ref="G1185:G1195" si="249">ROUNDDOWN(E1185*F1185,2)</f>
        <v>0</v>
      </c>
      <c r="H1185" s="116"/>
      <c r="I1185" s="137">
        <f t="shared" ref="I1185:I1195" si="250">ROUNDDOWN(D1185+G1185+H1185,0)</f>
        <v>0</v>
      </c>
    </row>
    <row r="1186" spans="1:9" s="62" customFormat="1" ht="18" customHeight="1" x14ac:dyDescent="0.4">
      <c r="A1186" s="63">
        <v>3</v>
      </c>
      <c r="B1186" s="121">
        <f>B1184</f>
        <v>6</v>
      </c>
      <c r="C1186" s="131">
        <f t="shared" ref="C1186:C1194" si="251">C1185</f>
        <v>0</v>
      </c>
      <c r="D1186" s="131">
        <f t="shared" si="248"/>
        <v>0</v>
      </c>
      <c r="E1186" s="124">
        <f>VLOOKUP(B1180,別紙1!$A$5:$AS$267,13,FALSE)</f>
        <v>71</v>
      </c>
      <c r="F1186" s="132">
        <f>内訳書!$D$7</f>
        <v>0</v>
      </c>
      <c r="G1186" s="131">
        <f t="shared" si="249"/>
        <v>0</v>
      </c>
      <c r="H1186" s="116"/>
      <c r="I1186" s="137">
        <f t="shared" si="250"/>
        <v>0</v>
      </c>
    </row>
    <row r="1187" spans="1:9" s="62" customFormat="1" ht="18" customHeight="1" x14ac:dyDescent="0.4">
      <c r="A1187" s="63">
        <v>4</v>
      </c>
      <c r="B1187" s="121">
        <f>B1184</f>
        <v>6</v>
      </c>
      <c r="C1187" s="131">
        <f t="shared" si="251"/>
        <v>0</v>
      </c>
      <c r="D1187" s="131">
        <f t="shared" si="248"/>
        <v>0</v>
      </c>
      <c r="E1187" s="124">
        <f>VLOOKUP(B1180,別紙1!$A$5:$AS$267,16,FALSE)</f>
        <v>77</v>
      </c>
      <c r="F1187" s="132">
        <f>内訳書!$D$7</f>
        <v>0</v>
      </c>
      <c r="G1187" s="131">
        <f t="shared" si="249"/>
        <v>0</v>
      </c>
      <c r="H1187" s="116"/>
      <c r="I1187" s="137">
        <f t="shared" si="250"/>
        <v>0</v>
      </c>
    </row>
    <row r="1188" spans="1:9" s="62" customFormat="1" ht="18" customHeight="1" x14ac:dyDescent="0.4">
      <c r="A1188" s="63">
        <v>5</v>
      </c>
      <c r="B1188" s="121">
        <f>B1184</f>
        <v>6</v>
      </c>
      <c r="C1188" s="131">
        <f t="shared" si="251"/>
        <v>0</v>
      </c>
      <c r="D1188" s="131">
        <f t="shared" si="248"/>
        <v>0</v>
      </c>
      <c r="E1188" s="124">
        <f>VLOOKUP(B1180,別紙1!$A$5:$AS$267,19,FALSE)</f>
        <v>79</v>
      </c>
      <c r="F1188" s="132">
        <f>内訳書!$D$7</f>
        <v>0</v>
      </c>
      <c r="G1188" s="131">
        <f t="shared" si="249"/>
        <v>0</v>
      </c>
      <c r="H1188" s="116"/>
      <c r="I1188" s="137">
        <f t="shared" si="250"/>
        <v>0</v>
      </c>
    </row>
    <row r="1189" spans="1:9" s="62" customFormat="1" ht="18" customHeight="1" x14ac:dyDescent="0.4">
      <c r="A1189" s="63">
        <v>6</v>
      </c>
      <c r="B1189" s="121">
        <f>B1184</f>
        <v>6</v>
      </c>
      <c r="C1189" s="131">
        <f t="shared" si="251"/>
        <v>0</v>
      </c>
      <c r="D1189" s="131">
        <f t="shared" si="248"/>
        <v>0</v>
      </c>
      <c r="E1189" s="124">
        <f>VLOOKUP(B1180,別紙1!$A$5:$AS$267,22,FALSE)</f>
        <v>78</v>
      </c>
      <c r="F1189" s="132">
        <f>内訳書!$D$7</f>
        <v>0</v>
      </c>
      <c r="G1189" s="131">
        <f t="shared" si="249"/>
        <v>0</v>
      </c>
      <c r="H1189" s="116"/>
      <c r="I1189" s="137">
        <f t="shared" si="250"/>
        <v>0</v>
      </c>
    </row>
    <row r="1190" spans="1:9" s="62" customFormat="1" ht="18" customHeight="1" x14ac:dyDescent="0.4">
      <c r="A1190" s="63">
        <v>7</v>
      </c>
      <c r="B1190" s="121">
        <f>B1184</f>
        <v>6</v>
      </c>
      <c r="C1190" s="131">
        <f t="shared" si="251"/>
        <v>0</v>
      </c>
      <c r="D1190" s="131">
        <f t="shared" si="248"/>
        <v>0</v>
      </c>
      <c r="E1190" s="124">
        <f>VLOOKUP(B1180,別紙1!$A$5:$AS$267,26,FALSE)</f>
        <v>78</v>
      </c>
      <c r="F1190" s="133">
        <f>内訳書!$E$7</f>
        <v>0</v>
      </c>
      <c r="G1190" s="131">
        <f t="shared" si="249"/>
        <v>0</v>
      </c>
      <c r="H1190" s="116"/>
      <c r="I1190" s="137">
        <f t="shared" si="250"/>
        <v>0</v>
      </c>
    </row>
    <row r="1191" spans="1:9" s="62" customFormat="1" ht="18" customHeight="1" x14ac:dyDescent="0.4">
      <c r="A1191" s="63">
        <v>8</v>
      </c>
      <c r="B1191" s="121">
        <f>B1184</f>
        <v>6</v>
      </c>
      <c r="C1191" s="131">
        <f t="shared" si="251"/>
        <v>0</v>
      </c>
      <c r="D1191" s="131">
        <f t="shared" si="248"/>
        <v>0</v>
      </c>
      <c r="E1191" s="124">
        <f>VLOOKUP(B1180,別紙1!$A$5:$AS$267,29,FALSE)</f>
        <v>79</v>
      </c>
      <c r="F1191" s="133">
        <f>内訳書!$E$7</f>
        <v>0</v>
      </c>
      <c r="G1191" s="131">
        <f t="shared" si="249"/>
        <v>0</v>
      </c>
      <c r="H1191" s="116"/>
      <c r="I1191" s="137">
        <f t="shared" si="250"/>
        <v>0</v>
      </c>
    </row>
    <row r="1192" spans="1:9" s="62" customFormat="1" ht="18" customHeight="1" x14ac:dyDescent="0.4">
      <c r="A1192" s="63">
        <v>9</v>
      </c>
      <c r="B1192" s="121">
        <f>B1184</f>
        <v>6</v>
      </c>
      <c r="C1192" s="131">
        <f t="shared" si="251"/>
        <v>0</v>
      </c>
      <c r="D1192" s="131">
        <f t="shared" si="248"/>
        <v>0</v>
      </c>
      <c r="E1192" s="124">
        <f>VLOOKUP(B1180,別紙1!$A$5:$AS$267,32,FALSE)</f>
        <v>79</v>
      </c>
      <c r="F1192" s="133">
        <f>内訳書!$E$7</f>
        <v>0</v>
      </c>
      <c r="G1192" s="131">
        <f t="shared" si="249"/>
        <v>0</v>
      </c>
      <c r="H1192" s="116"/>
      <c r="I1192" s="137">
        <f t="shared" si="250"/>
        <v>0</v>
      </c>
    </row>
    <row r="1193" spans="1:9" s="62" customFormat="1" ht="18" customHeight="1" x14ac:dyDescent="0.4">
      <c r="A1193" s="63">
        <v>10</v>
      </c>
      <c r="B1193" s="121">
        <f>B1184</f>
        <v>6</v>
      </c>
      <c r="C1193" s="131">
        <f t="shared" si="251"/>
        <v>0</v>
      </c>
      <c r="D1193" s="131">
        <f t="shared" si="248"/>
        <v>0</v>
      </c>
      <c r="E1193" s="124">
        <f>VLOOKUP(B1180,別紙1!$A$5:$AS$267,34,FALSE)</f>
        <v>72</v>
      </c>
      <c r="F1193" s="132">
        <f>内訳書!$D$7</f>
        <v>0</v>
      </c>
      <c r="G1193" s="131">
        <f t="shared" si="249"/>
        <v>0</v>
      </c>
      <c r="H1193" s="116"/>
      <c r="I1193" s="137">
        <f t="shared" si="250"/>
        <v>0</v>
      </c>
    </row>
    <row r="1194" spans="1:9" s="62" customFormat="1" ht="18" customHeight="1" x14ac:dyDescent="0.4">
      <c r="A1194" s="63">
        <v>11</v>
      </c>
      <c r="B1194" s="121">
        <f>B1184</f>
        <v>6</v>
      </c>
      <c r="C1194" s="131">
        <f t="shared" si="251"/>
        <v>0</v>
      </c>
      <c r="D1194" s="131">
        <f t="shared" si="248"/>
        <v>0</v>
      </c>
      <c r="E1194" s="124">
        <f>VLOOKUP(B1180,別紙1!$A$5:$AS$267,37,FALSE)</f>
        <v>73</v>
      </c>
      <c r="F1194" s="132">
        <f>内訳書!$D$7</f>
        <v>0</v>
      </c>
      <c r="G1194" s="131">
        <f t="shared" si="249"/>
        <v>0</v>
      </c>
      <c r="H1194" s="116"/>
      <c r="I1194" s="137">
        <f t="shared" si="250"/>
        <v>0</v>
      </c>
    </row>
    <row r="1195" spans="1:9" s="62" customFormat="1" ht="18" customHeight="1" thickBot="1" x14ac:dyDescent="0.45">
      <c r="A1195" s="63">
        <v>12</v>
      </c>
      <c r="B1195" s="121">
        <f>B1184</f>
        <v>6</v>
      </c>
      <c r="C1195" s="131">
        <f>C1194</f>
        <v>0</v>
      </c>
      <c r="D1195" s="131">
        <f t="shared" si="248"/>
        <v>0</v>
      </c>
      <c r="E1195" s="124">
        <f>VLOOKUP(B1180,別紙1!$A$5:$AS$267,40,FALSE)</f>
        <v>71</v>
      </c>
      <c r="F1195" s="132">
        <f>内訳書!$D$7</f>
        <v>0</v>
      </c>
      <c r="G1195" s="131">
        <f t="shared" si="249"/>
        <v>0</v>
      </c>
      <c r="H1195" s="116"/>
      <c r="I1195" s="137">
        <f t="shared" si="250"/>
        <v>0</v>
      </c>
    </row>
    <row r="1196" spans="1:9" s="62" customFormat="1" ht="18" customHeight="1" thickBot="1" x14ac:dyDescent="0.45">
      <c r="A1196" s="66" t="s">
        <v>9</v>
      </c>
      <c r="B1196" s="120"/>
      <c r="C1196" s="120"/>
      <c r="D1196" s="120"/>
      <c r="E1196" s="124">
        <f>SUM(E1184:E1195)</f>
        <v>922</v>
      </c>
      <c r="F1196" s="129"/>
      <c r="G1196" s="120"/>
      <c r="H1196" s="136">
        <f>SUM(H1184:H1195)</f>
        <v>0</v>
      </c>
      <c r="I1196" s="138">
        <f>IF(SUM(I1184:I1195)="","",SUM(I1184:I1195))</f>
        <v>0</v>
      </c>
    </row>
    <row r="1197" spans="1:9" ht="78" customHeight="1" x14ac:dyDescent="0.4">
      <c r="A1197" s="397" t="s">
        <v>347</v>
      </c>
      <c r="B1197" s="398"/>
      <c r="C1197" s="398"/>
      <c r="D1197" s="398"/>
      <c r="E1197" s="398"/>
      <c r="F1197" s="398"/>
      <c r="G1197" s="398"/>
      <c r="H1197" s="398"/>
      <c r="I1197" s="399"/>
    </row>
    <row r="1198" spans="1:9" ht="78" customHeight="1" x14ac:dyDescent="0.4">
      <c r="A1198" s="394" t="s">
        <v>22</v>
      </c>
      <c r="B1198" s="395"/>
      <c r="C1198" s="395"/>
      <c r="D1198" s="395"/>
      <c r="E1198" s="395"/>
      <c r="F1198" s="395"/>
      <c r="G1198" s="395"/>
      <c r="H1198" s="395"/>
      <c r="I1198" s="396"/>
    </row>
    <row r="1199" spans="1:9" ht="13.5" customHeight="1" x14ac:dyDescent="0.4">
      <c r="A1199" s="161" t="s">
        <v>12</v>
      </c>
      <c r="B1199" s="52">
        <f>B1180+1</f>
        <v>64</v>
      </c>
      <c r="C1199" s="161" t="s">
        <v>13</v>
      </c>
      <c r="D1199" s="53" t="str">
        <f>VLOOKUP(B1199,別紙1!$A$5:$AS$267,3,FALSE)</f>
        <v>東善第ニ地下ポンプ場</v>
      </c>
      <c r="F1199" s="161"/>
      <c r="G1199" s="161"/>
      <c r="H1199" s="161"/>
      <c r="I1199" s="54" t="str">
        <f>VLOOKUP(B1199,別紙1!$A$5:$AS$267,5,FALSE)</f>
        <v>東京低圧電力</v>
      </c>
    </row>
    <row r="1200" spans="1:9" s="161" customFormat="1" ht="20.25" customHeight="1" x14ac:dyDescent="0.4">
      <c r="A1200" s="391" t="s">
        <v>14</v>
      </c>
      <c r="B1200" s="401" t="s">
        <v>3</v>
      </c>
      <c r="C1200" s="402"/>
      <c r="D1200" s="403"/>
      <c r="E1200" s="401" t="s">
        <v>4</v>
      </c>
      <c r="F1200" s="402"/>
      <c r="G1200" s="403"/>
      <c r="H1200" s="391" t="s">
        <v>44</v>
      </c>
      <c r="I1200" s="391" t="s">
        <v>45</v>
      </c>
    </row>
    <row r="1201" spans="1:9" s="161" customFormat="1" ht="40.5" x14ac:dyDescent="0.4">
      <c r="A1201" s="400"/>
      <c r="B1201" s="301" t="s">
        <v>2</v>
      </c>
      <c r="C1201" s="301" t="s">
        <v>15</v>
      </c>
      <c r="D1201" s="302" t="s">
        <v>82</v>
      </c>
      <c r="E1201" s="304" t="s">
        <v>16</v>
      </c>
      <c r="F1201" s="58" t="s">
        <v>17</v>
      </c>
      <c r="G1201" s="302" t="s">
        <v>18</v>
      </c>
      <c r="H1201" s="400"/>
      <c r="I1201" s="400"/>
    </row>
    <row r="1202" spans="1:9" s="59" customFormat="1" ht="22.5" x14ac:dyDescent="0.4">
      <c r="A1202" s="392"/>
      <c r="B1202" s="60" t="s">
        <v>5</v>
      </c>
      <c r="C1202" s="60" t="s">
        <v>19</v>
      </c>
      <c r="D1202" s="60" t="s">
        <v>8</v>
      </c>
      <c r="E1202" s="61" t="s">
        <v>20</v>
      </c>
      <c r="F1202" s="60" t="s">
        <v>21</v>
      </c>
      <c r="G1202" s="60" t="s">
        <v>8</v>
      </c>
      <c r="H1202" s="60" t="s">
        <v>43</v>
      </c>
      <c r="I1202" s="60" t="s">
        <v>8</v>
      </c>
    </row>
    <row r="1203" spans="1:9" s="62" customFormat="1" ht="18" customHeight="1" x14ac:dyDescent="0.4">
      <c r="A1203" s="63">
        <v>1</v>
      </c>
      <c r="B1203" s="121">
        <f>VLOOKUP(B1199,別紙1!$A$5:$AS$267,6,FALSE)</f>
        <v>6</v>
      </c>
      <c r="C1203" s="131">
        <f>内訳書!$C$7</f>
        <v>0</v>
      </c>
      <c r="D1203" s="131">
        <f>IF(E1203=0,ROUNDDOWN(B1203*C1203/2,2),ROUNDDOWN(B1203*C1203,2))</f>
        <v>0</v>
      </c>
      <c r="E1203" s="124">
        <f>VLOOKUP(B1199,別紙1!$A$5:$AS$267,7,FALSE)</f>
        <v>91</v>
      </c>
      <c r="F1203" s="132">
        <f>内訳書!$D$7</f>
        <v>0</v>
      </c>
      <c r="G1203" s="131">
        <f>ROUNDDOWN(E1203*F1203,2)</f>
        <v>0</v>
      </c>
      <c r="H1203" s="116"/>
      <c r="I1203" s="137">
        <f>ROUNDDOWN(D1203+G1203+H1203,0)</f>
        <v>0</v>
      </c>
    </row>
    <row r="1204" spans="1:9" s="62" customFormat="1" ht="18" customHeight="1" x14ac:dyDescent="0.4">
      <c r="A1204" s="63">
        <v>2</v>
      </c>
      <c r="B1204" s="121">
        <f>B1203</f>
        <v>6</v>
      </c>
      <c r="C1204" s="131">
        <f>C1203</f>
        <v>0</v>
      </c>
      <c r="D1204" s="131">
        <f t="shared" ref="D1204:D1214" si="252">IF(E1204=0,ROUNDDOWN(B1204*C1204/2,2),ROUNDDOWN(B1204*C1204,2))</f>
        <v>0</v>
      </c>
      <c r="E1204" s="124">
        <f>VLOOKUP(B1199,別紙1!$A$5:$AS$267,10,FALSE)</f>
        <v>89</v>
      </c>
      <c r="F1204" s="132">
        <f>内訳書!$D$7</f>
        <v>0</v>
      </c>
      <c r="G1204" s="131">
        <f t="shared" ref="G1204:G1214" si="253">ROUNDDOWN(E1204*F1204,2)</f>
        <v>0</v>
      </c>
      <c r="H1204" s="116"/>
      <c r="I1204" s="137">
        <f t="shared" ref="I1204:I1214" si="254">ROUNDDOWN(D1204+G1204+H1204,0)</f>
        <v>0</v>
      </c>
    </row>
    <row r="1205" spans="1:9" s="62" customFormat="1" ht="18" customHeight="1" x14ac:dyDescent="0.4">
      <c r="A1205" s="63">
        <v>3</v>
      </c>
      <c r="B1205" s="121">
        <f>B1203</f>
        <v>6</v>
      </c>
      <c r="C1205" s="131">
        <f t="shared" ref="C1205:C1213" si="255">C1204</f>
        <v>0</v>
      </c>
      <c r="D1205" s="131">
        <f t="shared" si="252"/>
        <v>0</v>
      </c>
      <c r="E1205" s="124">
        <f>VLOOKUP(B1199,別紙1!$A$5:$AS$267,13,FALSE)</f>
        <v>82</v>
      </c>
      <c r="F1205" s="132">
        <f>内訳書!$D$7</f>
        <v>0</v>
      </c>
      <c r="G1205" s="131">
        <f t="shared" si="253"/>
        <v>0</v>
      </c>
      <c r="H1205" s="116"/>
      <c r="I1205" s="137">
        <f t="shared" si="254"/>
        <v>0</v>
      </c>
    </row>
    <row r="1206" spans="1:9" s="62" customFormat="1" ht="18" customHeight="1" x14ac:dyDescent="0.4">
      <c r="A1206" s="63">
        <v>4</v>
      </c>
      <c r="B1206" s="121">
        <f>B1203</f>
        <v>6</v>
      </c>
      <c r="C1206" s="131">
        <f t="shared" si="255"/>
        <v>0</v>
      </c>
      <c r="D1206" s="131">
        <f t="shared" si="252"/>
        <v>0</v>
      </c>
      <c r="E1206" s="124">
        <f>VLOOKUP(B1199,別紙1!$A$5:$AS$267,16,FALSE)</f>
        <v>87</v>
      </c>
      <c r="F1206" s="132">
        <f>内訳書!$D$7</f>
        <v>0</v>
      </c>
      <c r="G1206" s="131">
        <f t="shared" si="253"/>
        <v>0</v>
      </c>
      <c r="H1206" s="116"/>
      <c r="I1206" s="137">
        <f t="shared" si="254"/>
        <v>0</v>
      </c>
    </row>
    <row r="1207" spans="1:9" s="62" customFormat="1" ht="18" customHeight="1" x14ac:dyDescent="0.4">
      <c r="A1207" s="63">
        <v>5</v>
      </c>
      <c r="B1207" s="121">
        <f>B1203</f>
        <v>6</v>
      </c>
      <c r="C1207" s="131">
        <f t="shared" si="255"/>
        <v>0</v>
      </c>
      <c r="D1207" s="131">
        <f t="shared" si="252"/>
        <v>0</v>
      </c>
      <c r="E1207" s="124">
        <f>VLOOKUP(B1199,別紙1!$A$5:$AS$267,19,FALSE)</f>
        <v>85</v>
      </c>
      <c r="F1207" s="132">
        <f>内訳書!$D$7</f>
        <v>0</v>
      </c>
      <c r="G1207" s="131">
        <f t="shared" si="253"/>
        <v>0</v>
      </c>
      <c r="H1207" s="116"/>
      <c r="I1207" s="137">
        <f t="shared" si="254"/>
        <v>0</v>
      </c>
    </row>
    <row r="1208" spans="1:9" s="62" customFormat="1" ht="18" customHeight="1" x14ac:dyDescent="0.4">
      <c r="A1208" s="63">
        <v>6</v>
      </c>
      <c r="B1208" s="121">
        <f>B1203</f>
        <v>6</v>
      </c>
      <c r="C1208" s="131">
        <f t="shared" si="255"/>
        <v>0</v>
      </c>
      <c r="D1208" s="131">
        <f t="shared" si="252"/>
        <v>0</v>
      </c>
      <c r="E1208" s="124">
        <f>VLOOKUP(B1199,別紙1!$A$5:$AS$267,22,FALSE)</f>
        <v>86</v>
      </c>
      <c r="F1208" s="132">
        <f>内訳書!$D$7</f>
        <v>0</v>
      </c>
      <c r="G1208" s="131">
        <f t="shared" si="253"/>
        <v>0</v>
      </c>
      <c r="H1208" s="116"/>
      <c r="I1208" s="137">
        <f t="shared" si="254"/>
        <v>0</v>
      </c>
    </row>
    <row r="1209" spans="1:9" s="62" customFormat="1" ht="18" customHeight="1" x14ac:dyDescent="0.4">
      <c r="A1209" s="63">
        <v>7</v>
      </c>
      <c r="B1209" s="121">
        <f>B1203</f>
        <v>6</v>
      </c>
      <c r="C1209" s="131">
        <f t="shared" si="255"/>
        <v>0</v>
      </c>
      <c r="D1209" s="131">
        <f t="shared" si="252"/>
        <v>0</v>
      </c>
      <c r="E1209" s="124">
        <f>VLOOKUP(B1199,別紙1!$A$5:$AS$267,26,FALSE)</f>
        <v>82</v>
      </c>
      <c r="F1209" s="133">
        <f>内訳書!$E$7</f>
        <v>0</v>
      </c>
      <c r="G1209" s="131">
        <f t="shared" si="253"/>
        <v>0</v>
      </c>
      <c r="H1209" s="116"/>
      <c r="I1209" s="137">
        <f t="shared" si="254"/>
        <v>0</v>
      </c>
    </row>
    <row r="1210" spans="1:9" s="62" customFormat="1" ht="18" customHeight="1" x14ac:dyDescent="0.4">
      <c r="A1210" s="63">
        <v>8</v>
      </c>
      <c r="B1210" s="121">
        <f>B1203</f>
        <v>6</v>
      </c>
      <c r="C1210" s="131">
        <f t="shared" si="255"/>
        <v>0</v>
      </c>
      <c r="D1210" s="131">
        <f t="shared" si="252"/>
        <v>0</v>
      </c>
      <c r="E1210" s="124">
        <f>VLOOKUP(B1199,別紙1!$A$5:$AS$267,29,FALSE)</f>
        <v>84</v>
      </c>
      <c r="F1210" s="133">
        <f>内訳書!$E$7</f>
        <v>0</v>
      </c>
      <c r="G1210" s="131">
        <f t="shared" si="253"/>
        <v>0</v>
      </c>
      <c r="H1210" s="116"/>
      <c r="I1210" s="137">
        <f t="shared" si="254"/>
        <v>0</v>
      </c>
    </row>
    <row r="1211" spans="1:9" s="62" customFormat="1" ht="18" customHeight="1" x14ac:dyDescent="0.4">
      <c r="A1211" s="63">
        <v>9</v>
      </c>
      <c r="B1211" s="121">
        <f>B1203</f>
        <v>6</v>
      </c>
      <c r="C1211" s="131">
        <f t="shared" si="255"/>
        <v>0</v>
      </c>
      <c r="D1211" s="131">
        <f t="shared" si="252"/>
        <v>0</v>
      </c>
      <c r="E1211" s="124">
        <f>VLOOKUP(B1199,別紙1!$A$5:$AS$267,32,FALSE)</f>
        <v>90</v>
      </c>
      <c r="F1211" s="133">
        <f>内訳書!$E$7</f>
        <v>0</v>
      </c>
      <c r="G1211" s="131">
        <f t="shared" si="253"/>
        <v>0</v>
      </c>
      <c r="H1211" s="116"/>
      <c r="I1211" s="137">
        <f t="shared" si="254"/>
        <v>0</v>
      </c>
    </row>
    <row r="1212" spans="1:9" s="62" customFormat="1" ht="18" customHeight="1" x14ac:dyDescent="0.4">
      <c r="A1212" s="63">
        <v>10</v>
      </c>
      <c r="B1212" s="121">
        <f>B1203</f>
        <v>6</v>
      </c>
      <c r="C1212" s="131">
        <f t="shared" si="255"/>
        <v>0</v>
      </c>
      <c r="D1212" s="131">
        <f t="shared" si="252"/>
        <v>0</v>
      </c>
      <c r="E1212" s="124">
        <f>VLOOKUP(B1199,別紙1!$A$5:$AS$267,34,FALSE)</f>
        <v>92</v>
      </c>
      <c r="F1212" s="132">
        <f>内訳書!$D$7</f>
        <v>0</v>
      </c>
      <c r="G1212" s="131">
        <f t="shared" si="253"/>
        <v>0</v>
      </c>
      <c r="H1212" s="116"/>
      <c r="I1212" s="137">
        <f t="shared" si="254"/>
        <v>0</v>
      </c>
    </row>
    <row r="1213" spans="1:9" s="62" customFormat="1" ht="18" customHeight="1" x14ac:dyDescent="0.4">
      <c r="A1213" s="63">
        <v>11</v>
      </c>
      <c r="B1213" s="121">
        <f>B1203</f>
        <v>6</v>
      </c>
      <c r="C1213" s="131">
        <f t="shared" si="255"/>
        <v>0</v>
      </c>
      <c r="D1213" s="131">
        <f t="shared" si="252"/>
        <v>0</v>
      </c>
      <c r="E1213" s="124">
        <f>VLOOKUP(B1199,別紙1!$A$5:$AS$267,37,FALSE)</f>
        <v>92</v>
      </c>
      <c r="F1213" s="132">
        <f>内訳書!$D$7</f>
        <v>0</v>
      </c>
      <c r="G1213" s="131">
        <f t="shared" si="253"/>
        <v>0</v>
      </c>
      <c r="H1213" s="116"/>
      <c r="I1213" s="137">
        <f t="shared" si="254"/>
        <v>0</v>
      </c>
    </row>
    <row r="1214" spans="1:9" s="62" customFormat="1" ht="18" customHeight="1" thickBot="1" x14ac:dyDescent="0.45">
      <c r="A1214" s="63">
        <v>12</v>
      </c>
      <c r="B1214" s="121">
        <f>B1203</f>
        <v>6</v>
      </c>
      <c r="C1214" s="131">
        <f>C1213</f>
        <v>0</v>
      </c>
      <c r="D1214" s="131">
        <f t="shared" si="252"/>
        <v>0</v>
      </c>
      <c r="E1214" s="124">
        <f>VLOOKUP(B1199,別紙1!$A$5:$AS$267,40,FALSE)</f>
        <v>88</v>
      </c>
      <c r="F1214" s="132">
        <f>内訳書!$D$7</f>
        <v>0</v>
      </c>
      <c r="G1214" s="131">
        <f t="shared" si="253"/>
        <v>0</v>
      </c>
      <c r="H1214" s="116"/>
      <c r="I1214" s="137">
        <f t="shared" si="254"/>
        <v>0</v>
      </c>
    </row>
    <row r="1215" spans="1:9" s="62" customFormat="1" ht="18" customHeight="1" thickBot="1" x14ac:dyDescent="0.45">
      <c r="A1215" s="66" t="s">
        <v>9</v>
      </c>
      <c r="B1215" s="120"/>
      <c r="C1215" s="120"/>
      <c r="D1215" s="120"/>
      <c r="E1215" s="124">
        <f>SUM(E1203:E1214)</f>
        <v>1048</v>
      </c>
      <c r="F1215" s="129"/>
      <c r="G1215" s="120"/>
      <c r="H1215" s="136">
        <f>SUM(H1203:H1214)</f>
        <v>0</v>
      </c>
      <c r="I1215" s="138">
        <f>IF(SUM(I1203:I1214)="","",SUM(I1203:I1214))</f>
        <v>0</v>
      </c>
    </row>
    <row r="1216" spans="1:9" ht="78" customHeight="1" x14ac:dyDescent="0.4">
      <c r="A1216" s="397" t="s">
        <v>347</v>
      </c>
      <c r="B1216" s="398"/>
      <c r="C1216" s="398"/>
      <c r="D1216" s="398"/>
      <c r="E1216" s="398"/>
      <c r="F1216" s="398"/>
      <c r="G1216" s="398"/>
      <c r="H1216" s="398"/>
      <c r="I1216" s="399"/>
    </row>
    <row r="1217" spans="1:9" ht="78" customHeight="1" x14ac:dyDescent="0.4">
      <c r="A1217" s="394" t="s">
        <v>22</v>
      </c>
      <c r="B1217" s="395"/>
      <c r="C1217" s="395"/>
      <c r="D1217" s="395"/>
      <c r="E1217" s="395"/>
      <c r="F1217" s="395"/>
      <c r="G1217" s="395"/>
      <c r="H1217" s="395"/>
      <c r="I1217" s="396"/>
    </row>
    <row r="1218" spans="1:9" x14ac:dyDescent="0.4">
      <c r="A1218" s="161" t="s">
        <v>12</v>
      </c>
      <c r="B1218" s="52">
        <f>B1199+1</f>
        <v>65</v>
      </c>
      <c r="C1218" s="161" t="s">
        <v>13</v>
      </c>
      <c r="D1218" s="53" t="str">
        <f>VLOOKUP(B1218,別紙1!$A$5:$AS$267,3,FALSE)</f>
        <v>日輪寺地下ポンプ場</v>
      </c>
      <c r="F1218" s="161"/>
      <c r="G1218" s="161"/>
      <c r="H1218" s="161"/>
      <c r="I1218" s="54" t="str">
        <f>VLOOKUP(B1218,別紙1!$A$5:$AS$267,5,FALSE)</f>
        <v>東京低圧電力</v>
      </c>
    </row>
    <row r="1219" spans="1:9" s="161" customFormat="1" ht="20.25" customHeight="1" x14ac:dyDescent="0.4">
      <c r="A1219" s="391" t="s">
        <v>14</v>
      </c>
      <c r="B1219" s="401" t="s">
        <v>3</v>
      </c>
      <c r="C1219" s="402"/>
      <c r="D1219" s="403"/>
      <c r="E1219" s="401" t="s">
        <v>4</v>
      </c>
      <c r="F1219" s="402"/>
      <c r="G1219" s="403"/>
      <c r="H1219" s="391" t="s">
        <v>44</v>
      </c>
      <c r="I1219" s="391" t="s">
        <v>45</v>
      </c>
    </row>
    <row r="1220" spans="1:9" s="161" customFormat="1" ht="40.5" x14ac:dyDescent="0.4">
      <c r="A1220" s="400"/>
      <c r="B1220" s="301" t="s">
        <v>2</v>
      </c>
      <c r="C1220" s="301" t="s">
        <v>15</v>
      </c>
      <c r="D1220" s="302" t="s">
        <v>82</v>
      </c>
      <c r="E1220" s="304" t="s">
        <v>16</v>
      </c>
      <c r="F1220" s="58" t="s">
        <v>17</v>
      </c>
      <c r="G1220" s="302" t="s">
        <v>18</v>
      </c>
      <c r="H1220" s="400"/>
      <c r="I1220" s="400"/>
    </row>
    <row r="1221" spans="1:9" s="59" customFormat="1" ht="22.5" x14ac:dyDescent="0.4">
      <c r="A1221" s="392"/>
      <c r="B1221" s="60" t="s">
        <v>5</v>
      </c>
      <c r="C1221" s="60" t="s">
        <v>19</v>
      </c>
      <c r="D1221" s="60" t="s">
        <v>8</v>
      </c>
      <c r="E1221" s="61" t="s">
        <v>20</v>
      </c>
      <c r="F1221" s="60" t="s">
        <v>21</v>
      </c>
      <c r="G1221" s="60" t="s">
        <v>8</v>
      </c>
      <c r="H1221" s="60" t="s">
        <v>43</v>
      </c>
      <c r="I1221" s="60" t="s">
        <v>8</v>
      </c>
    </row>
    <row r="1222" spans="1:9" s="62" customFormat="1" ht="18" customHeight="1" x14ac:dyDescent="0.4">
      <c r="A1222" s="63">
        <v>1</v>
      </c>
      <c r="B1222" s="121">
        <f>VLOOKUP(B1218,別紙1!$A$5:$AS$267,6,FALSE)</f>
        <v>6</v>
      </c>
      <c r="C1222" s="131">
        <f>内訳書!$C$7</f>
        <v>0</v>
      </c>
      <c r="D1222" s="131">
        <f>IF(E1222=0,ROUNDDOWN(B1222*C1222/2,2),ROUNDDOWN(B1222*C1222,2))</f>
        <v>0</v>
      </c>
      <c r="E1222" s="124">
        <f>VLOOKUP(B1218,別紙1!$A$5:$AS$267,7,FALSE)</f>
        <v>94</v>
      </c>
      <c r="F1222" s="132">
        <f>内訳書!$D$7</f>
        <v>0</v>
      </c>
      <c r="G1222" s="131">
        <f>ROUNDDOWN(E1222*F1222,2)</f>
        <v>0</v>
      </c>
      <c r="H1222" s="116"/>
      <c r="I1222" s="137">
        <f>ROUNDDOWN(D1222+G1222+H1222,0)</f>
        <v>0</v>
      </c>
    </row>
    <row r="1223" spans="1:9" s="62" customFormat="1" ht="18" customHeight="1" x14ac:dyDescent="0.4">
      <c r="A1223" s="63">
        <v>2</v>
      </c>
      <c r="B1223" s="121">
        <f>B1222</f>
        <v>6</v>
      </c>
      <c r="C1223" s="131">
        <f>C1222</f>
        <v>0</v>
      </c>
      <c r="D1223" s="131">
        <f t="shared" ref="D1223:D1233" si="256">IF(E1223=0,ROUNDDOWN(B1223*C1223/2,2),ROUNDDOWN(B1223*C1223,2))</f>
        <v>0</v>
      </c>
      <c r="E1223" s="124">
        <f>VLOOKUP(B1218,別紙1!$A$5:$AS$267,10,FALSE)</f>
        <v>95</v>
      </c>
      <c r="F1223" s="132">
        <f>内訳書!$D$7</f>
        <v>0</v>
      </c>
      <c r="G1223" s="131">
        <f t="shared" ref="G1223:G1233" si="257">ROUNDDOWN(E1223*F1223,2)</f>
        <v>0</v>
      </c>
      <c r="H1223" s="116"/>
      <c r="I1223" s="137">
        <f t="shared" ref="I1223:I1233" si="258">ROUNDDOWN(D1223+G1223+H1223,0)</f>
        <v>0</v>
      </c>
    </row>
    <row r="1224" spans="1:9" s="62" customFormat="1" ht="18" customHeight="1" x14ac:dyDescent="0.4">
      <c r="A1224" s="63">
        <v>3</v>
      </c>
      <c r="B1224" s="121">
        <f>B1222</f>
        <v>6</v>
      </c>
      <c r="C1224" s="131">
        <f t="shared" ref="C1224:C1232" si="259">C1223</f>
        <v>0</v>
      </c>
      <c r="D1224" s="131">
        <f t="shared" si="256"/>
        <v>0</v>
      </c>
      <c r="E1224" s="124">
        <f>VLOOKUP(B1218,別紙1!$A$5:$AS$267,13,FALSE)</f>
        <v>88</v>
      </c>
      <c r="F1224" s="132">
        <f>内訳書!$D$7</f>
        <v>0</v>
      </c>
      <c r="G1224" s="131">
        <f t="shared" si="257"/>
        <v>0</v>
      </c>
      <c r="H1224" s="116"/>
      <c r="I1224" s="137">
        <f t="shared" si="258"/>
        <v>0</v>
      </c>
    </row>
    <row r="1225" spans="1:9" s="62" customFormat="1" ht="18" customHeight="1" x14ac:dyDescent="0.4">
      <c r="A1225" s="63">
        <v>4</v>
      </c>
      <c r="B1225" s="121">
        <f>B1222</f>
        <v>6</v>
      </c>
      <c r="C1225" s="131">
        <f t="shared" si="259"/>
        <v>0</v>
      </c>
      <c r="D1225" s="131">
        <f t="shared" si="256"/>
        <v>0</v>
      </c>
      <c r="E1225" s="124">
        <f>VLOOKUP(B1218,別紙1!$A$5:$AS$267,16,FALSE)</f>
        <v>94</v>
      </c>
      <c r="F1225" s="132">
        <f>内訳書!$D$7</f>
        <v>0</v>
      </c>
      <c r="G1225" s="131">
        <f t="shared" si="257"/>
        <v>0</v>
      </c>
      <c r="H1225" s="116"/>
      <c r="I1225" s="137">
        <f t="shared" si="258"/>
        <v>0</v>
      </c>
    </row>
    <row r="1226" spans="1:9" s="62" customFormat="1" ht="18" customHeight="1" x14ac:dyDescent="0.4">
      <c r="A1226" s="63">
        <v>5</v>
      </c>
      <c r="B1226" s="121">
        <f>B1222</f>
        <v>6</v>
      </c>
      <c r="C1226" s="131">
        <f t="shared" si="259"/>
        <v>0</v>
      </c>
      <c r="D1226" s="131">
        <f t="shared" si="256"/>
        <v>0</v>
      </c>
      <c r="E1226" s="124">
        <f>VLOOKUP(B1218,別紙1!$A$5:$AS$267,19,FALSE)</f>
        <v>87</v>
      </c>
      <c r="F1226" s="132">
        <f>内訳書!$D$7</f>
        <v>0</v>
      </c>
      <c r="G1226" s="131">
        <f t="shared" si="257"/>
        <v>0</v>
      </c>
      <c r="H1226" s="116"/>
      <c r="I1226" s="137">
        <f t="shared" si="258"/>
        <v>0</v>
      </c>
    </row>
    <row r="1227" spans="1:9" s="62" customFormat="1" ht="18" customHeight="1" x14ac:dyDescent="0.4">
      <c r="A1227" s="63">
        <v>6</v>
      </c>
      <c r="B1227" s="121">
        <f>B1222</f>
        <v>6</v>
      </c>
      <c r="C1227" s="131">
        <f t="shared" si="259"/>
        <v>0</v>
      </c>
      <c r="D1227" s="131">
        <f t="shared" si="256"/>
        <v>0</v>
      </c>
      <c r="E1227" s="124">
        <f>VLOOKUP(B1218,別紙1!$A$5:$AS$267,22,FALSE)</f>
        <v>88</v>
      </c>
      <c r="F1227" s="132">
        <f>内訳書!$D$7</f>
        <v>0</v>
      </c>
      <c r="G1227" s="131">
        <f t="shared" si="257"/>
        <v>0</v>
      </c>
      <c r="H1227" s="116"/>
      <c r="I1227" s="137">
        <f t="shared" si="258"/>
        <v>0</v>
      </c>
    </row>
    <row r="1228" spans="1:9" s="62" customFormat="1" ht="18" customHeight="1" x14ac:dyDescent="0.4">
      <c r="A1228" s="63">
        <v>7</v>
      </c>
      <c r="B1228" s="121">
        <f>B1222</f>
        <v>6</v>
      </c>
      <c r="C1228" s="131">
        <f t="shared" si="259"/>
        <v>0</v>
      </c>
      <c r="D1228" s="131">
        <f t="shared" si="256"/>
        <v>0</v>
      </c>
      <c r="E1228" s="124">
        <f>VLOOKUP(B1218,別紙1!$A$5:$AS$267,26,FALSE)</f>
        <v>84</v>
      </c>
      <c r="F1228" s="133">
        <f>内訳書!$E$7</f>
        <v>0</v>
      </c>
      <c r="G1228" s="131">
        <f t="shared" si="257"/>
        <v>0</v>
      </c>
      <c r="H1228" s="116"/>
      <c r="I1228" s="137">
        <f t="shared" si="258"/>
        <v>0</v>
      </c>
    </row>
    <row r="1229" spans="1:9" s="62" customFormat="1" ht="18" customHeight="1" x14ac:dyDescent="0.4">
      <c r="A1229" s="63">
        <v>8</v>
      </c>
      <c r="B1229" s="121">
        <f>B1222</f>
        <v>6</v>
      </c>
      <c r="C1229" s="131">
        <f t="shared" si="259"/>
        <v>0</v>
      </c>
      <c r="D1229" s="131">
        <f t="shared" si="256"/>
        <v>0</v>
      </c>
      <c r="E1229" s="124">
        <f>VLOOKUP(B1218,別紙1!$A$5:$AS$267,29,FALSE)</f>
        <v>86</v>
      </c>
      <c r="F1229" s="133">
        <f>内訳書!$E$7</f>
        <v>0</v>
      </c>
      <c r="G1229" s="131">
        <f t="shared" si="257"/>
        <v>0</v>
      </c>
      <c r="H1229" s="116"/>
      <c r="I1229" s="137">
        <f t="shared" si="258"/>
        <v>0</v>
      </c>
    </row>
    <row r="1230" spans="1:9" s="62" customFormat="1" ht="18" customHeight="1" x14ac:dyDescent="0.4">
      <c r="A1230" s="63">
        <v>9</v>
      </c>
      <c r="B1230" s="121">
        <f>B1222</f>
        <v>6</v>
      </c>
      <c r="C1230" s="131">
        <f t="shared" si="259"/>
        <v>0</v>
      </c>
      <c r="D1230" s="131">
        <f t="shared" si="256"/>
        <v>0</v>
      </c>
      <c r="E1230" s="124">
        <f>VLOOKUP(B1218,別紙1!$A$5:$AS$267,32,FALSE)</f>
        <v>89</v>
      </c>
      <c r="F1230" s="133">
        <f>内訳書!$E$7</f>
        <v>0</v>
      </c>
      <c r="G1230" s="131">
        <f t="shared" si="257"/>
        <v>0</v>
      </c>
      <c r="H1230" s="116"/>
      <c r="I1230" s="137">
        <f t="shared" si="258"/>
        <v>0</v>
      </c>
    </row>
    <row r="1231" spans="1:9" s="62" customFormat="1" ht="18" customHeight="1" x14ac:dyDescent="0.4">
      <c r="A1231" s="63">
        <v>10</v>
      </c>
      <c r="B1231" s="121">
        <f>B1222</f>
        <v>6</v>
      </c>
      <c r="C1231" s="131">
        <f t="shared" si="259"/>
        <v>0</v>
      </c>
      <c r="D1231" s="131">
        <f t="shared" si="256"/>
        <v>0</v>
      </c>
      <c r="E1231" s="124">
        <f>VLOOKUP(B1218,別紙1!$A$5:$AS$267,34,FALSE)</f>
        <v>87</v>
      </c>
      <c r="F1231" s="132">
        <f>内訳書!$D$7</f>
        <v>0</v>
      </c>
      <c r="G1231" s="131">
        <f t="shared" si="257"/>
        <v>0</v>
      </c>
      <c r="H1231" s="116"/>
      <c r="I1231" s="137">
        <f t="shared" si="258"/>
        <v>0</v>
      </c>
    </row>
    <row r="1232" spans="1:9" s="62" customFormat="1" ht="18" customHeight="1" x14ac:dyDescent="0.4">
      <c r="A1232" s="63">
        <v>11</v>
      </c>
      <c r="B1232" s="121">
        <f>B1222</f>
        <v>6</v>
      </c>
      <c r="C1232" s="131">
        <f t="shared" si="259"/>
        <v>0</v>
      </c>
      <c r="D1232" s="131">
        <f t="shared" si="256"/>
        <v>0</v>
      </c>
      <c r="E1232" s="124">
        <f>VLOOKUP(B1218,別紙1!$A$5:$AS$267,37,FALSE)</f>
        <v>93</v>
      </c>
      <c r="F1232" s="132">
        <f>内訳書!$D$7</f>
        <v>0</v>
      </c>
      <c r="G1232" s="131">
        <f t="shared" si="257"/>
        <v>0</v>
      </c>
      <c r="H1232" s="116"/>
      <c r="I1232" s="137">
        <f t="shared" si="258"/>
        <v>0</v>
      </c>
    </row>
    <row r="1233" spans="1:9" s="62" customFormat="1" ht="18" customHeight="1" thickBot="1" x14ac:dyDescent="0.45">
      <c r="A1233" s="63">
        <v>12</v>
      </c>
      <c r="B1233" s="121">
        <f>B1222</f>
        <v>6</v>
      </c>
      <c r="C1233" s="131">
        <f>C1232</f>
        <v>0</v>
      </c>
      <c r="D1233" s="131">
        <f t="shared" si="256"/>
        <v>0</v>
      </c>
      <c r="E1233" s="124">
        <f>VLOOKUP(B1218,別紙1!$A$5:$AS$267,40,FALSE)</f>
        <v>93</v>
      </c>
      <c r="F1233" s="132">
        <f>内訳書!$D$7</f>
        <v>0</v>
      </c>
      <c r="G1233" s="131">
        <f t="shared" si="257"/>
        <v>0</v>
      </c>
      <c r="H1233" s="116"/>
      <c r="I1233" s="137">
        <f t="shared" si="258"/>
        <v>0</v>
      </c>
    </row>
    <row r="1234" spans="1:9" s="62" customFormat="1" ht="18" customHeight="1" thickBot="1" x14ac:dyDescent="0.45">
      <c r="A1234" s="66" t="s">
        <v>9</v>
      </c>
      <c r="B1234" s="120"/>
      <c r="C1234" s="120"/>
      <c r="D1234" s="120"/>
      <c r="E1234" s="124">
        <f>SUM(E1222:E1233)</f>
        <v>1078</v>
      </c>
      <c r="F1234" s="129"/>
      <c r="G1234" s="120"/>
      <c r="H1234" s="136">
        <f>SUM(H1222:H1233)</f>
        <v>0</v>
      </c>
      <c r="I1234" s="138">
        <f>IF(SUM(I1222:I1233)="","",SUM(I1222:I1233))</f>
        <v>0</v>
      </c>
    </row>
    <row r="1235" spans="1:9" ht="78" customHeight="1" x14ac:dyDescent="0.4">
      <c r="A1235" s="397" t="s">
        <v>347</v>
      </c>
      <c r="B1235" s="398"/>
      <c r="C1235" s="398"/>
      <c r="D1235" s="398"/>
      <c r="E1235" s="398"/>
      <c r="F1235" s="398"/>
      <c r="G1235" s="398"/>
      <c r="H1235" s="398"/>
      <c r="I1235" s="399"/>
    </row>
    <row r="1236" spans="1:9" ht="78" customHeight="1" x14ac:dyDescent="0.4">
      <c r="A1236" s="394" t="s">
        <v>22</v>
      </c>
      <c r="B1236" s="395"/>
      <c r="C1236" s="395"/>
      <c r="D1236" s="395"/>
      <c r="E1236" s="395"/>
      <c r="F1236" s="395"/>
      <c r="G1236" s="395"/>
      <c r="H1236" s="395"/>
      <c r="I1236" s="396"/>
    </row>
    <row r="1237" spans="1:9" x14ac:dyDescent="0.4">
      <c r="A1237" s="161" t="s">
        <v>12</v>
      </c>
      <c r="B1237" s="52">
        <f>B1218+1</f>
        <v>66</v>
      </c>
      <c r="C1237" s="161" t="s">
        <v>13</v>
      </c>
      <c r="D1237" s="53" t="str">
        <f>VLOOKUP(B1237,別紙1!$A$5:$AS$267,3,FALSE)</f>
        <v>樋越第２地下ポンプ場</v>
      </c>
      <c r="F1237" s="161"/>
      <c r="G1237" s="161"/>
      <c r="H1237" s="161"/>
      <c r="I1237" s="54" t="str">
        <f>VLOOKUP(B1237,別紙1!$A$5:$AS$267,5,FALSE)</f>
        <v>東京低圧電力</v>
      </c>
    </row>
    <row r="1238" spans="1:9" s="161" customFormat="1" ht="20.25" customHeight="1" x14ac:dyDescent="0.4">
      <c r="A1238" s="391" t="s">
        <v>14</v>
      </c>
      <c r="B1238" s="401" t="s">
        <v>3</v>
      </c>
      <c r="C1238" s="402"/>
      <c r="D1238" s="403"/>
      <c r="E1238" s="401" t="s">
        <v>4</v>
      </c>
      <c r="F1238" s="402"/>
      <c r="G1238" s="403"/>
      <c r="H1238" s="391" t="s">
        <v>44</v>
      </c>
      <c r="I1238" s="391" t="s">
        <v>45</v>
      </c>
    </row>
    <row r="1239" spans="1:9" s="161" customFormat="1" ht="40.5" x14ac:dyDescent="0.4">
      <c r="A1239" s="400"/>
      <c r="B1239" s="301" t="s">
        <v>2</v>
      </c>
      <c r="C1239" s="301" t="s">
        <v>15</v>
      </c>
      <c r="D1239" s="302" t="s">
        <v>82</v>
      </c>
      <c r="E1239" s="304" t="s">
        <v>16</v>
      </c>
      <c r="F1239" s="58" t="s">
        <v>17</v>
      </c>
      <c r="G1239" s="302" t="s">
        <v>18</v>
      </c>
      <c r="H1239" s="400"/>
      <c r="I1239" s="400"/>
    </row>
    <row r="1240" spans="1:9" s="59" customFormat="1" ht="22.5" x14ac:dyDescent="0.4">
      <c r="A1240" s="392"/>
      <c r="B1240" s="60" t="s">
        <v>5</v>
      </c>
      <c r="C1240" s="60" t="s">
        <v>19</v>
      </c>
      <c r="D1240" s="60" t="s">
        <v>8</v>
      </c>
      <c r="E1240" s="61" t="s">
        <v>20</v>
      </c>
      <c r="F1240" s="60" t="s">
        <v>21</v>
      </c>
      <c r="G1240" s="60" t="s">
        <v>8</v>
      </c>
      <c r="H1240" s="60" t="s">
        <v>43</v>
      </c>
      <c r="I1240" s="60" t="s">
        <v>8</v>
      </c>
    </row>
    <row r="1241" spans="1:9" s="62" customFormat="1" ht="18" customHeight="1" x14ac:dyDescent="0.4">
      <c r="A1241" s="63">
        <v>1</v>
      </c>
      <c r="B1241" s="121">
        <f>VLOOKUP(B1237,別紙1!$A$5:$AS$267,6,FALSE)</f>
        <v>6</v>
      </c>
      <c r="C1241" s="131">
        <f>内訳書!$C$7</f>
        <v>0</v>
      </c>
      <c r="D1241" s="131">
        <f>IF(E1241=0,ROUNDDOWN(B1241*C1241/2,2),ROUNDDOWN(B1241*C1241,2))</f>
        <v>0</v>
      </c>
      <c r="E1241" s="124">
        <f>VLOOKUP(B1237,別紙1!$A$5:$AS$267,7,FALSE)</f>
        <v>17</v>
      </c>
      <c r="F1241" s="132">
        <f>内訳書!$D$7</f>
        <v>0</v>
      </c>
      <c r="G1241" s="131">
        <f>ROUNDDOWN(E1241*F1241,2)</f>
        <v>0</v>
      </c>
      <c r="H1241" s="116"/>
      <c r="I1241" s="137">
        <f>ROUNDDOWN(D1241+G1241+H1241,0)</f>
        <v>0</v>
      </c>
    </row>
    <row r="1242" spans="1:9" s="62" customFormat="1" ht="18" customHeight="1" x14ac:dyDescent="0.4">
      <c r="A1242" s="63">
        <v>2</v>
      </c>
      <c r="B1242" s="121">
        <f>B1241</f>
        <v>6</v>
      </c>
      <c r="C1242" s="131">
        <f>C1241</f>
        <v>0</v>
      </c>
      <c r="D1242" s="131">
        <f t="shared" ref="D1242:D1252" si="260">IF(E1242=0,ROUNDDOWN(B1242*C1242/2,2),ROUNDDOWN(B1242*C1242,2))</f>
        <v>0</v>
      </c>
      <c r="E1242" s="124">
        <f>VLOOKUP(B1237,別紙1!$A$5:$AS$267,10,FALSE)</f>
        <v>18</v>
      </c>
      <c r="F1242" s="132">
        <f>内訳書!$D$7</f>
        <v>0</v>
      </c>
      <c r="G1242" s="131">
        <f t="shared" ref="G1242:G1252" si="261">ROUNDDOWN(E1242*F1242,2)</f>
        <v>0</v>
      </c>
      <c r="H1242" s="116"/>
      <c r="I1242" s="137">
        <f t="shared" ref="I1242:I1252" si="262">ROUNDDOWN(D1242+G1242+H1242,0)</f>
        <v>0</v>
      </c>
    </row>
    <row r="1243" spans="1:9" s="62" customFormat="1" ht="18" customHeight="1" x14ac:dyDescent="0.4">
      <c r="A1243" s="63">
        <v>3</v>
      </c>
      <c r="B1243" s="121">
        <f>B1241</f>
        <v>6</v>
      </c>
      <c r="C1243" s="131">
        <f t="shared" ref="C1243:C1251" si="263">C1242</f>
        <v>0</v>
      </c>
      <c r="D1243" s="131">
        <f t="shared" si="260"/>
        <v>0</v>
      </c>
      <c r="E1243" s="124">
        <f>VLOOKUP(B1237,別紙1!$A$5:$AS$267,13,FALSE)</f>
        <v>16</v>
      </c>
      <c r="F1243" s="132">
        <f>内訳書!$D$7</f>
        <v>0</v>
      </c>
      <c r="G1243" s="131">
        <f t="shared" si="261"/>
        <v>0</v>
      </c>
      <c r="H1243" s="116"/>
      <c r="I1243" s="137">
        <f t="shared" si="262"/>
        <v>0</v>
      </c>
    </row>
    <row r="1244" spans="1:9" s="62" customFormat="1" ht="18" customHeight="1" x14ac:dyDescent="0.4">
      <c r="A1244" s="63">
        <v>4</v>
      </c>
      <c r="B1244" s="121">
        <f>B1241</f>
        <v>6</v>
      </c>
      <c r="C1244" s="131">
        <f t="shared" si="263"/>
        <v>0</v>
      </c>
      <c r="D1244" s="131">
        <f t="shared" si="260"/>
        <v>0</v>
      </c>
      <c r="E1244" s="124">
        <f>VLOOKUP(B1237,別紙1!$A$5:$AS$267,16,FALSE)</f>
        <v>18</v>
      </c>
      <c r="F1244" s="132">
        <f>内訳書!$D$7</f>
        <v>0</v>
      </c>
      <c r="G1244" s="131">
        <f t="shared" si="261"/>
        <v>0</v>
      </c>
      <c r="H1244" s="116"/>
      <c r="I1244" s="137">
        <f t="shared" si="262"/>
        <v>0</v>
      </c>
    </row>
    <row r="1245" spans="1:9" s="62" customFormat="1" ht="18" customHeight="1" x14ac:dyDescent="0.4">
      <c r="A1245" s="63">
        <v>5</v>
      </c>
      <c r="B1245" s="121">
        <f>B1241</f>
        <v>6</v>
      </c>
      <c r="C1245" s="131">
        <f t="shared" si="263"/>
        <v>0</v>
      </c>
      <c r="D1245" s="131">
        <f t="shared" si="260"/>
        <v>0</v>
      </c>
      <c r="E1245" s="124">
        <f>VLOOKUP(B1237,別紙1!$A$5:$AS$267,19,FALSE)</f>
        <v>17</v>
      </c>
      <c r="F1245" s="132">
        <f>内訳書!$D$7</f>
        <v>0</v>
      </c>
      <c r="G1245" s="131">
        <f t="shared" si="261"/>
        <v>0</v>
      </c>
      <c r="H1245" s="116"/>
      <c r="I1245" s="137">
        <f t="shared" si="262"/>
        <v>0</v>
      </c>
    </row>
    <row r="1246" spans="1:9" s="62" customFormat="1" ht="18" customHeight="1" x14ac:dyDescent="0.4">
      <c r="A1246" s="63">
        <v>6</v>
      </c>
      <c r="B1246" s="121">
        <f>B1241</f>
        <v>6</v>
      </c>
      <c r="C1246" s="131">
        <f t="shared" si="263"/>
        <v>0</v>
      </c>
      <c r="D1246" s="131">
        <f t="shared" si="260"/>
        <v>0</v>
      </c>
      <c r="E1246" s="124">
        <f>VLOOKUP(B1237,別紙1!$A$5:$AS$267,22,FALSE)</f>
        <v>16</v>
      </c>
      <c r="F1246" s="132">
        <f>内訳書!$D$7</f>
        <v>0</v>
      </c>
      <c r="G1246" s="131">
        <f t="shared" si="261"/>
        <v>0</v>
      </c>
      <c r="H1246" s="116"/>
      <c r="I1246" s="137">
        <f t="shared" si="262"/>
        <v>0</v>
      </c>
    </row>
    <row r="1247" spans="1:9" s="62" customFormat="1" ht="18" customHeight="1" x14ac:dyDescent="0.4">
      <c r="A1247" s="63">
        <v>7</v>
      </c>
      <c r="B1247" s="121">
        <f>B1241</f>
        <v>6</v>
      </c>
      <c r="C1247" s="131">
        <f t="shared" si="263"/>
        <v>0</v>
      </c>
      <c r="D1247" s="131">
        <f t="shared" si="260"/>
        <v>0</v>
      </c>
      <c r="E1247" s="124">
        <f>VLOOKUP(B1237,別紙1!$A$5:$AS$267,26,FALSE)</f>
        <v>17</v>
      </c>
      <c r="F1247" s="133">
        <f>内訳書!$E$7</f>
        <v>0</v>
      </c>
      <c r="G1247" s="131">
        <f t="shared" si="261"/>
        <v>0</v>
      </c>
      <c r="H1247" s="116"/>
      <c r="I1247" s="137">
        <f t="shared" si="262"/>
        <v>0</v>
      </c>
    </row>
    <row r="1248" spans="1:9" s="62" customFormat="1" ht="18" customHeight="1" x14ac:dyDescent="0.4">
      <c r="A1248" s="63">
        <v>8</v>
      </c>
      <c r="B1248" s="121">
        <f>B1241</f>
        <v>6</v>
      </c>
      <c r="C1248" s="131">
        <f t="shared" si="263"/>
        <v>0</v>
      </c>
      <c r="D1248" s="131">
        <f t="shared" si="260"/>
        <v>0</v>
      </c>
      <c r="E1248" s="124">
        <f>VLOOKUP(B1237,別紙1!$A$5:$AS$267,29,FALSE)</f>
        <v>19</v>
      </c>
      <c r="F1248" s="133">
        <f>内訳書!$E$7</f>
        <v>0</v>
      </c>
      <c r="G1248" s="131">
        <f t="shared" si="261"/>
        <v>0</v>
      </c>
      <c r="H1248" s="116"/>
      <c r="I1248" s="137">
        <f t="shared" si="262"/>
        <v>0</v>
      </c>
    </row>
    <row r="1249" spans="1:9" s="62" customFormat="1" ht="18" customHeight="1" x14ac:dyDescent="0.4">
      <c r="A1249" s="63">
        <v>9</v>
      </c>
      <c r="B1249" s="121">
        <f>B1241</f>
        <v>6</v>
      </c>
      <c r="C1249" s="131">
        <f t="shared" si="263"/>
        <v>0</v>
      </c>
      <c r="D1249" s="131">
        <f t="shared" si="260"/>
        <v>0</v>
      </c>
      <c r="E1249" s="124">
        <f>VLOOKUP(B1237,別紙1!$A$5:$AS$267,32,FALSE)</f>
        <v>19</v>
      </c>
      <c r="F1249" s="133">
        <f>内訳書!$E$7</f>
        <v>0</v>
      </c>
      <c r="G1249" s="131">
        <f t="shared" si="261"/>
        <v>0</v>
      </c>
      <c r="H1249" s="116"/>
      <c r="I1249" s="137">
        <f t="shared" si="262"/>
        <v>0</v>
      </c>
    </row>
    <row r="1250" spans="1:9" s="62" customFormat="1" ht="18" customHeight="1" x14ac:dyDescent="0.4">
      <c r="A1250" s="63">
        <v>10</v>
      </c>
      <c r="B1250" s="121">
        <f>B1241</f>
        <v>6</v>
      </c>
      <c r="C1250" s="131">
        <f t="shared" si="263"/>
        <v>0</v>
      </c>
      <c r="D1250" s="131">
        <f t="shared" si="260"/>
        <v>0</v>
      </c>
      <c r="E1250" s="124">
        <f>VLOOKUP(B1237,別紙1!$A$5:$AS$267,34,FALSE)</f>
        <v>19</v>
      </c>
      <c r="F1250" s="132">
        <f>内訳書!$D$7</f>
        <v>0</v>
      </c>
      <c r="G1250" s="131">
        <f t="shared" si="261"/>
        <v>0</v>
      </c>
      <c r="H1250" s="116"/>
      <c r="I1250" s="137">
        <f t="shared" si="262"/>
        <v>0</v>
      </c>
    </row>
    <row r="1251" spans="1:9" s="62" customFormat="1" ht="18" customHeight="1" x14ac:dyDescent="0.4">
      <c r="A1251" s="63">
        <v>11</v>
      </c>
      <c r="B1251" s="121">
        <f>B1241</f>
        <v>6</v>
      </c>
      <c r="C1251" s="131">
        <f t="shared" si="263"/>
        <v>0</v>
      </c>
      <c r="D1251" s="131">
        <f t="shared" si="260"/>
        <v>0</v>
      </c>
      <c r="E1251" s="124">
        <f>VLOOKUP(B1237,別紙1!$A$5:$AS$267,37,FALSE)</f>
        <v>22</v>
      </c>
      <c r="F1251" s="132">
        <f>内訳書!$D$7</f>
        <v>0</v>
      </c>
      <c r="G1251" s="131">
        <f t="shared" si="261"/>
        <v>0</v>
      </c>
      <c r="H1251" s="116"/>
      <c r="I1251" s="137">
        <f t="shared" si="262"/>
        <v>0</v>
      </c>
    </row>
    <row r="1252" spans="1:9" s="62" customFormat="1" ht="18" customHeight="1" thickBot="1" x14ac:dyDescent="0.45">
      <c r="A1252" s="63">
        <v>12</v>
      </c>
      <c r="B1252" s="121">
        <f>B1241</f>
        <v>6</v>
      </c>
      <c r="C1252" s="131">
        <f>C1251</f>
        <v>0</v>
      </c>
      <c r="D1252" s="131">
        <f t="shared" si="260"/>
        <v>0</v>
      </c>
      <c r="E1252" s="124">
        <f>VLOOKUP(B1237,別紙1!$A$5:$AS$267,40,FALSE)</f>
        <v>25</v>
      </c>
      <c r="F1252" s="132">
        <f>内訳書!$D$7</f>
        <v>0</v>
      </c>
      <c r="G1252" s="131">
        <f t="shared" si="261"/>
        <v>0</v>
      </c>
      <c r="H1252" s="116"/>
      <c r="I1252" s="137">
        <f t="shared" si="262"/>
        <v>0</v>
      </c>
    </row>
    <row r="1253" spans="1:9" s="62" customFormat="1" ht="18" customHeight="1" thickBot="1" x14ac:dyDescent="0.45">
      <c r="A1253" s="66" t="s">
        <v>9</v>
      </c>
      <c r="B1253" s="120"/>
      <c r="C1253" s="120"/>
      <c r="D1253" s="120"/>
      <c r="E1253" s="124">
        <f>SUM(E1241:E1252)</f>
        <v>223</v>
      </c>
      <c r="F1253" s="129"/>
      <c r="G1253" s="120"/>
      <c r="H1253" s="136">
        <f>SUM(H1241:H1252)</f>
        <v>0</v>
      </c>
      <c r="I1253" s="138">
        <f>IF(SUM(I1241:I1252)="","",SUM(I1241:I1252))</f>
        <v>0</v>
      </c>
    </row>
    <row r="1254" spans="1:9" ht="78" customHeight="1" x14ac:dyDescent="0.4">
      <c r="A1254" s="397" t="s">
        <v>347</v>
      </c>
      <c r="B1254" s="398"/>
      <c r="C1254" s="398"/>
      <c r="D1254" s="398"/>
      <c r="E1254" s="398"/>
      <c r="F1254" s="398"/>
      <c r="G1254" s="398"/>
      <c r="H1254" s="398"/>
      <c r="I1254" s="399"/>
    </row>
    <row r="1255" spans="1:9" ht="78" customHeight="1" x14ac:dyDescent="0.4">
      <c r="A1255" s="394" t="s">
        <v>22</v>
      </c>
      <c r="B1255" s="395"/>
      <c r="C1255" s="395"/>
      <c r="D1255" s="395"/>
      <c r="E1255" s="395"/>
      <c r="F1255" s="395"/>
      <c r="G1255" s="395"/>
      <c r="H1255" s="395"/>
      <c r="I1255" s="396"/>
    </row>
    <row r="1256" spans="1:9" x14ac:dyDescent="0.4">
      <c r="A1256" s="161" t="s">
        <v>12</v>
      </c>
      <c r="B1256" s="52">
        <f>B1237+1</f>
        <v>67</v>
      </c>
      <c r="C1256" s="161" t="s">
        <v>13</v>
      </c>
      <c r="D1256" s="53" t="str">
        <f>VLOOKUP(B1256,別紙1!$A$5:$AS$267,3,FALSE)</f>
        <v>鼻毛石第二地下ポンプ場</v>
      </c>
      <c r="F1256" s="161"/>
      <c r="G1256" s="161"/>
      <c r="H1256" s="161"/>
      <c r="I1256" s="54" t="str">
        <f>VLOOKUP(B1256,別紙1!$A$5:$AS$267,5,FALSE)</f>
        <v>東京低圧電力</v>
      </c>
    </row>
    <row r="1257" spans="1:9" s="161" customFormat="1" ht="20.25" customHeight="1" x14ac:dyDescent="0.4">
      <c r="A1257" s="391" t="s">
        <v>14</v>
      </c>
      <c r="B1257" s="401" t="s">
        <v>3</v>
      </c>
      <c r="C1257" s="402"/>
      <c r="D1257" s="403"/>
      <c r="E1257" s="401" t="s">
        <v>4</v>
      </c>
      <c r="F1257" s="402"/>
      <c r="G1257" s="403"/>
      <c r="H1257" s="391" t="s">
        <v>44</v>
      </c>
      <c r="I1257" s="391" t="s">
        <v>45</v>
      </c>
    </row>
    <row r="1258" spans="1:9" s="161" customFormat="1" ht="40.5" x14ac:dyDescent="0.4">
      <c r="A1258" s="400"/>
      <c r="B1258" s="301" t="s">
        <v>2</v>
      </c>
      <c r="C1258" s="301" t="s">
        <v>15</v>
      </c>
      <c r="D1258" s="302" t="s">
        <v>82</v>
      </c>
      <c r="E1258" s="304" t="s">
        <v>16</v>
      </c>
      <c r="F1258" s="58" t="s">
        <v>17</v>
      </c>
      <c r="G1258" s="302" t="s">
        <v>18</v>
      </c>
      <c r="H1258" s="400"/>
      <c r="I1258" s="400"/>
    </row>
    <row r="1259" spans="1:9" s="59" customFormat="1" ht="22.5" x14ac:dyDescent="0.4">
      <c r="A1259" s="392"/>
      <c r="B1259" s="60" t="s">
        <v>5</v>
      </c>
      <c r="C1259" s="60" t="s">
        <v>19</v>
      </c>
      <c r="D1259" s="60" t="s">
        <v>8</v>
      </c>
      <c r="E1259" s="61" t="s">
        <v>20</v>
      </c>
      <c r="F1259" s="60" t="s">
        <v>21</v>
      </c>
      <c r="G1259" s="60" t="s">
        <v>8</v>
      </c>
      <c r="H1259" s="60" t="s">
        <v>43</v>
      </c>
      <c r="I1259" s="60" t="s">
        <v>8</v>
      </c>
    </row>
    <row r="1260" spans="1:9" s="62" customFormat="1" ht="18" customHeight="1" x14ac:dyDescent="0.4">
      <c r="A1260" s="63">
        <v>1</v>
      </c>
      <c r="B1260" s="121">
        <f>VLOOKUP(B1256,別紙1!$A$5:$AS$267,6,FALSE)</f>
        <v>4</v>
      </c>
      <c r="C1260" s="131">
        <f>内訳書!$C$7</f>
        <v>0</v>
      </c>
      <c r="D1260" s="131">
        <f>IF(E1260=0,ROUNDDOWN(B1260*C1260/2,2),ROUNDDOWN(B1260*C1260,2))</f>
        <v>0</v>
      </c>
      <c r="E1260" s="124">
        <f>VLOOKUP(B1256,別紙1!$A$5:$AS$267,7,FALSE)</f>
        <v>27</v>
      </c>
      <c r="F1260" s="132">
        <f>内訳書!$D$7</f>
        <v>0</v>
      </c>
      <c r="G1260" s="131">
        <f>ROUNDDOWN(E1260*F1260,2)</f>
        <v>0</v>
      </c>
      <c r="H1260" s="116"/>
      <c r="I1260" s="137">
        <f>ROUNDDOWN(D1260+G1260+H1260,0)</f>
        <v>0</v>
      </c>
    </row>
    <row r="1261" spans="1:9" s="62" customFormat="1" ht="18" customHeight="1" x14ac:dyDescent="0.4">
      <c r="A1261" s="63">
        <v>2</v>
      </c>
      <c r="B1261" s="121">
        <f>B1260</f>
        <v>4</v>
      </c>
      <c r="C1261" s="131">
        <f>C1260</f>
        <v>0</v>
      </c>
      <c r="D1261" s="131">
        <f t="shared" ref="D1261:D1271" si="264">IF(E1261=0,ROUNDDOWN(B1261*C1261/2,2),ROUNDDOWN(B1261*C1261,2))</f>
        <v>0</v>
      </c>
      <c r="E1261" s="124">
        <f>VLOOKUP(B1256,別紙1!$A$5:$AS$267,10,FALSE)</f>
        <v>26</v>
      </c>
      <c r="F1261" s="132">
        <f>内訳書!$D$7</f>
        <v>0</v>
      </c>
      <c r="G1261" s="131">
        <f t="shared" ref="G1261:G1271" si="265">ROUNDDOWN(E1261*F1261,2)</f>
        <v>0</v>
      </c>
      <c r="H1261" s="116"/>
      <c r="I1261" s="137">
        <f t="shared" ref="I1261:I1271" si="266">ROUNDDOWN(D1261+G1261+H1261,0)</f>
        <v>0</v>
      </c>
    </row>
    <row r="1262" spans="1:9" s="62" customFormat="1" ht="18" customHeight="1" x14ac:dyDescent="0.4">
      <c r="A1262" s="63">
        <v>3</v>
      </c>
      <c r="B1262" s="121">
        <f>B1260</f>
        <v>4</v>
      </c>
      <c r="C1262" s="131">
        <f t="shared" ref="C1262:C1270" si="267">C1261</f>
        <v>0</v>
      </c>
      <c r="D1262" s="131">
        <f t="shared" si="264"/>
        <v>0</v>
      </c>
      <c r="E1262" s="124">
        <f>VLOOKUP(B1256,別紙1!$A$5:$AS$267,13,FALSE)</f>
        <v>25</v>
      </c>
      <c r="F1262" s="132">
        <f>内訳書!$D$7</f>
        <v>0</v>
      </c>
      <c r="G1262" s="131">
        <f t="shared" si="265"/>
        <v>0</v>
      </c>
      <c r="H1262" s="116"/>
      <c r="I1262" s="137">
        <f t="shared" si="266"/>
        <v>0</v>
      </c>
    </row>
    <row r="1263" spans="1:9" s="62" customFormat="1" ht="18" customHeight="1" x14ac:dyDescent="0.4">
      <c r="A1263" s="63">
        <v>4</v>
      </c>
      <c r="B1263" s="121">
        <f>B1260</f>
        <v>4</v>
      </c>
      <c r="C1263" s="131">
        <f t="shared" si="267"/>
        <v>0</v>
      </c>
      <c r="D1263" s="131">
        <f t="shared" si="264"/>
        <v>0</v>
      </c>
      <c r="E1263" s="124">
        <f>VLOOKUP(B1256,別紙1!$A$5:$AS$267,16,FALSE)</f>
        <v>27</v>
      </c>
      <c r="F1263" s="132">
        <f>内訳書!$D$7</f>
        <v>0</v>
      </c>
      <c r="G1263" s="131">
        <f t="shared" si="265"/>
        <v>0</v>
      </c>
      <c r="H1263" s="116"/>
      <c r="I1263" s="137">
        <f t="shared" si="266"/>
        <v>0</v>
      </c>
    </row>
    <row r="1264" spans="1:9" s="62" customFormat="1" ht="18" customHeight="1" x14ac:dyDescent="0.4">
      <c r="A1264" s="63">
        <v>5</v>
      </c>
      <c r="B1264" s="121">
        <f>B1260</f>
        <v>4</v>
      </c>
      <c r="C1264" s="131">
        <f t="shared" si="267"/>
        <v>0</v>
      </c>
      <c r="D1264" s="131">
        <f t="shared" si="264"/>
        <v>0</v>
      </c>
      <c r="E1264" s="124">
        <f>VLOOKUP(B1256,別紙1!$A$5:$AS$267,19,FALSE)</f>
        <v>26</v>
      </c>
      <c r="F1264" s="132">
        <f>内訳書!$D$7</f>
        <v>0</v>
      </c>
      <c r="G1264" s="131">
        <f t="shared" si="265"/>
        <v>0</v>
      </c>
      <c r="H1264" s="116"/>
      <c r="I1264" s="137">
        <f t="shared" si="266"/>
        <v>0</v>
      </c>
    </row>
    <row r="1265" spans="1:9" s="62" customFormat="1" ht="18" customHeight="1" x14ac:dyDescent="0.4">
      <c r="A1265" s="63">
        <v>6</v>
      </c>
      <c r="B1265" s="121">
        <f>B1260</f>
        <v>4</v>
      </c>
      <c r="C1265" s="131">
        <f t="shared" si="267"/>
        <v>0</v>
      </c>
      <c r="D1265" s="131">
        <f t="shared" si="264"/>
        <v>0</v>
      </c>
      <c r="E1265" s="124">
        <f>VLOOKUP(B1256,別紙1!$A$5:$AS$267,22,FALSE)</f>
        <v>27</v>
      </c>
      <c r="F1265" s="132">
        <f>内訳書!$D$7</f>
        <v>0</v>
      </c>
      <c r="G1265" s="131">
        <f t="shared" si="265"/>
        <v>0</v>
      </c>
      <c r="H1265" s="116"/>
      <c r="I1265" s="137">
        <f t="shared" si="266"/>
        <v>0</v>
      </c>
    </row>
    <row r="1266" spans="1:9" s="62" customFormat="1" ht="18" customHeight="1" x14ac:dyDescent="0.4">
      <c r="A1266" s="63">
        <v>7</v>
      </c>
      <c r="B1266" s="121">
        <f>B1260</f>
        <v>4</v>
      </c>
      <c r="C1266" s="131">
        <f t="shared" si="267"/>
        <v>0</v>
      </c>
      <c r="D1266" s="131">
        <f t="shared" si="264"/>
        <v>0</v>
      </c>
      <c r="E1266" s="124">
        <f>VLOOKUP(B1256,別紙1!$A$5:$AS$267,26,FALSE)</f>
        <v>26</v>
      </c>
      <c r="F1266" s="133">
        <f>内訳書!$E$7</f>
        <v>0</v>
      </c>
      <c r="G1266" s="131">
        <f t="shared" si="265"/>
        <v>0</v>
      </c>
      <c r="H1266" s="116"/>
      <c r="I1266" s="137">
        <f t="shared" si="266"/>
        <v>0</v>
      </c>
    </row>
    <row r="1267" spans="1:9" s="62" customFormat="1" ht="18" customHeight="1" x14ac:dyDescent="0.4">
      <c r="A1267" s="63">
        <v>8</v>
      </c>
      <c r="B1267" s="121">
        <f>B1260</f>
        <v>4</v>
      </c>
      <c r="C1267" s="131">
        <f t="shared" si="267"/>
        <v>0</v>
      </c>
      <c r="D1267" s="131">
        <f t="shared" si="264"/>
        <v>0</v>
      </c>
      <c r="E1267" s="124">
        <f>VLOOKUP(B1256,別紙1!$A$5:$AS$267,29,FALSE)</f>
        <v>27</v>
      </c>
      <c r="F1267" s="133">
        <f>内訳書!$E$7</f>
        <v>0</v>
      </c>
      <c r="G1267" s="131">
        <f t="shared" si="265"/>
        <v>0</v>
      </c>
      <c r="H1267" s="116"/>
      <c r="I1267" s="137">
        <f t="shared" si="266"/>
        <v>0</v>
      </c>
    </row>
    <row r="1268" spans="1:9" s="62" customFormat="1" ht="18" customHeight="1" x14ac:dyDescent="0.4">
      <c r="A1268" s="63">
        <v>9</v>
      </c>
      <c r="B1268" s="121">
        <f>B1260</f>
        <v>4</v>
      </c>
      <c r="C1268" s="131">
        <f t="shared" si="267"/>
        <v>0</v>
      </c>
      <c r="D1268" s="131">
        <f t="shared" si="264"/>
        <v>0</v>
      </c>
      <c r="E1268" s="124">
        <f>VLOOKUP(B1256,別紙1!$A$5:$AS$267,32,FALSE)</f>
        <v>26</v>
      </c>
      <c r="F1268" s="133">
        <f>内訳書!$E$7</f>
        <v>0</v>
      </c>
      <c r="G1268" s="131">
        <f t="shared" si="265"/>
        <v>0</v>
      </c>
      <c r="H1268" s="116"/>
      <c r="I1268" s="137">
        <f t="shared" si="266"/>
        <v>0</v>
      </c>
    </row>
    <row r="1269" spans="1:9" s="62" customFormat="1" ht="18" customHeight="1" x14ac:dyDescent="0.4">
      <c r="A1269" s="63">
        <v>10</v>
      </c>
      <c r="B1269" s="121">
        <f>B1260</f>
        <v>4</v>
      </c>
      <c r="C1269" s="131">
        <f t="shared" si="267"/>
        <v>0</v>
      </c>
      <c r="D1269" s="131">
        <f t="shared" si="264"/>
        <v>0</v>
      </c>
      <c r="E1269" s="124">
        <f>VLOOKUP(B1256,別紙1!$A$5:$AS$267,34,FALSE)</f>
        <v>24</v>
      </c>
      <c r="F1269" s="132">
        <f>内訳書!$D$7</f>
        <v>0</v>
      </c>
      <c r="G1269" s="131">
        <f t="shared" si="265"/>
        <v>0</v>
      </c>
      <c r="H1269" s="116"/>
      <c r="I1269" s="137">
        <f t="shared" si="266"/>
        <v>0</v>
      </c>
    </row>
    <row r="1270" spans="1:9" s="62" customFormat="1" ht="18" customHeight="1" x14ac:dyDescent="0.4">
      <c r="A1270" s="63">
        <v>11</v>
      </c>
      <c r="B1270" s="121">
        <f>B1260</f>
        <v>4</v>
      </c>
      <c r="C1270" s="131">
        <f t="shared" si="267"/>
        <v>0</v>
      </c>
      <c r="D1270" s="131">
        <f t="shared" si="264"/>
        <v>0</v>
      </c>
      <c r="E1270" s="124">
        <f>VLOOKUP(B1256,別紙1!$A$5:$AS$267,37,FALSE)</f>
        <v>25</v>
      </c>
      <c r="F1270" s="132">
        <f>内訳書!$D$7</f>
        <v>0</v>
      </c>
      <c r="G1270" s="131">
        <f t="shared" si="265"/>
        <v>0</v>
      </c>
      <c r="H1270" s="116"/>
      <c r="I1270" s="137">
        <f t="shared" si="266"/>
        <v>0</v>
      </c>
    </row>
    <row r="1271" spans="1:9" s="62" customFormat="1" ht="18" customHeight="1" thickBot="1" x14ac:dyDescent="0.45">
      <c r="A1271" s="63">
        <v>12</v>
      </c>
      <c r="B1271" s="121">
        <f>B1260</f>
        <v>4</v>
      </c>
      <c r="C1271" s="131">
        <f>C1270</f>
        <v>0</v>
      </c>
      <c r="D1271" s="131">
        <f t="shared" si="264"/>
        <v>0</v>
      </c>
      <c r="E1271" s="124">
        <f>VLOOKUP(B1256,別紙1!$A$5:$AS$267,40,FALSE)</f>
        <v>24</v>
      </c>
      <c r="F1271" s="132">
        <f>内訳書!$D$7</f>
        <v>0</v>
      </c>
      <c r="G1271" s="131">
        <f t="shared" si="265"/>
        <v>0</v>
      </c>
      <c r="H1271" s="116"/>
      <c r="I1271" s="137">
        <f t="shared" si="266"/>
        <v>0</v>
      </c>
    </row>
    <row r="1272" spans="1:9" s="62" customFormat="1" ht="18" customHeight="1" thickBot="1" x14ac:dyDescent="0.45">
      <c r="A1272" s="66" t="s">
        <v>9</v>
      </c>
      <c r="B1272" s="120"/>
      <c r="C1272" s="120"/>
      <c r="D1272" s="120"/>
      <c r="E1272" s="124">
        <f>SUM(E1260:E1271)</f>
        <v>310</v>
      </c>
      <c r="F1272" s="129"/>
      <c r="G1272" s="120"/>
      <c r="H1272" s="136">
        <f>SUM(H1260:H1271)</f>
        <v>0</v>
      </c>
      <c r="I1272" s="138">
        <f>IF(SUM(I1260:I1271)="","",SUM(I1260:I1271))</f>
        <v>0</v>
      </c>
    </row>
    <row r="1273" spans="1:9" ht="78" customHeight="1" x14ac:dyDescent="0.4">
      <c r="A1273" s="397" t="s">
        <v>347</v>
      </c>
      <c r="B1273" s="398"/>
      <c r="C1273" s="398"/>
      <c r="D1273" s="398"/>
      <c r="E1273" s="398"/>
      <c r="F1273" s="398"/>
      <c r="G1273" s="398"/>
      <c r="H1273" s="398"/>
      <c r="I1273" s="399"/>
    </row>
    <row r="1274" spans="1:9" ht="78" customHeight="1" x14ac:dyDescent="0.4">
      <c r="A1274" s="394" t="s">
        <v>22</v>
      </c>
      <c r="B1274" s="395"/>
      <c r="C1274" s="395"/>
      <c r="D1274" s="395"/>
      <c r="E1274" s="395"/>
      <c r="F1274" s="395"/>
      <c r="G1274" s="395"/>
      <c r="H1274" s="395"/>
      <c r="I1274" s="396"/>
    </row>
    <row r="1275" spans="1:9" x14ac:dyDescent="0.4">
      <c r="A1275" s="161" t="s">
        <v>12</v>
      </c>
      <c r="B1275" s="52">
        <f>B1256+1</f>
        <v>68</v>
      </c>
      <c r="C1275" s="161" t="s">
        <v>13</v>
      </c>
      <c r="D1275" s="53" t="str">
        <f>VLOOKUP(B1275,別紙1!$A$5:$AS$267,3,FALSE)</f>
        <v>富田地下ポンプ場</v>
      </c>
      <c r="F1275" s="161"/>
      <c r="G1275" s="161"/>
      <c r="H1275" s="161"/>
      <c r="I1275" s="54" t="str">
        <f>VLOOKUP(B1275,別紙1!$A$5:$AS$267,5,FALSE)</f>
        <v>東京低圧電力</v>
      </c>
    </row>
    <row r="1276" spans="1:9" s="161" customFormat="1" ht="20.25" customHeight="1" x14ac:dyDescent="0.4">
      <c r="A1276" s="391" t="s">
        <v>14</v>
      </c>
      <c r="B1276" s="401" t="s">
        <v>3</v>
      </c>
      <c r="C1276" s="402"/>
      <c r="D1276" s="403"/>
      <c r="E1276" s="401" t="s">
        <v>4</v>
      </c>
      <c r="F1276" s="402"/>
      <c r="G1276" s="403"/>
      <c r="H1276" s="391" t="s">
        <v>44</v>
      </c>
      <c r="I1276" s="391" t="s">
        <v>45</v>
      </c>
    </row>
    <row r="1277" spans="1:9" s="161" customFormat="1" ht="40.5" x14ac:dyDescent="0.4">
      <c r="A1277" s="400"/>
      <c r="B1277" s="301" t="s">
        <v>2</v>
      </c>
      <c r="C1277" s="301" t="s">
        <v>15</v>
      </c>
      <c r="D1277" s="302" t="s">
        <v>82</v>
      </c>
      <c r="E1277" s="304" t="s">
        <v>16</v>
      </c>
      <c r="F1277" s="58" t="s">
        <v>17</v>
      </c>
      <c r="G1277" s="302" t="s">
        <v>18</v>
      </c>
      <c r="H1277" s="400"/>
      <c r="I1277" s="400"/>
    </row>
    <row r="1278" spans="1:9" s="59" customFormat="1" ht="22.5" x14ac:dyDescent="0.4">
      <c r="A1278" s="392"/>
      <c r="B1278" s="60" t="s">
        <v>5</v>
      </c>
      <c r="C1278" s="60" t="s">
        <v>19</v>
      </c>
      <c r="D1278" s="60" t="s">
        <v>8</v>
      </c>
      <c r="E1278" s="61" t="s">
        <v>20</v>
      </c>
      <c r="F1278" s="60" t="s">
        <v>21</v>
      </c>
      <c r="G1278" s="60" t="s">
        <v>8</v>
      </c>
      <c r="H1278" s="60" t="s">
        <v>43</v>
      </c>
      <c r="I1278" s="60" t="s">
        <v>8</v>
      </c>
    </row>
    <row r="1279" spans="1:9" s="62" customFormat="1" ht="18" customHeight="1" x14ac:dyDescent="0.4">
      <c r="A1279" s="63">
        <v>1</v>
      </c>
      <c r="B1279" s="121">
        <f>VLOOKUP(B1275,別紙1!$A$5:$AS$267,6,FALSE)</f>
        <v>4</v>
      </c>
      <c r="C1279" s="131">
        <f>内訳書!$C$7</f>
        <v>0</v>
      </c>
      <c r="D1279" s="131">
        <f>IF(E1279=0,ROUNDDOWN(B1279*C1279/2,2),ROUNDDOWN(B1279*C1279,2))</f>
        <v>0</v>
      </c>
      <c r="E1279" s="124">
        <f>VLOOKUP(B1275,別紙1!$A$5:$AS$267,7,FALSE)</f>
        <v>0</v>
      </c>
      <c r="F1279" s="132">
        <f>内訳書!$D$7</f>
        <v>0</v>
      </c>
      <c r="G1279" s="131">
        <f>ROUNDDOWN(E1279*F1279,2)</f>
        <v>0</v>
      </c>
      <c r="H1279" s="116"/>
      <c r="I1279" s="137">
        <f>ROUNDDOWN(D1279+G1279+H1279,0)</f>
        <v>0</v>
      </c>
    </row>
    <row r="1280" spans="1:9" s="62" customFormat="1" ht="18" customHeight="1" x14ac:dyDescent="0.4">
      <c r="A1280" s="63">
        <v>2</v>
      </c>
      <c r="B1280" s="121">
        <f>B1279</f>
        <v>4</v>
      </c>
      <c r="C1280" s="131">
        <f>C1279</f>
        <v>0</v>
      </c>
      <c r="D1280" s="131">
        <f t="shared" ref="D1280:D1290" si="268">IF(E1280=0,ROUNDDOWN(B1280*C1280/2,2),ROUNDDOWN(B1280*C1280,2))</f>
        <v>0</v>
      </c>
      <c r="E1280" s="124">
        <f>VLOOKUP(B1275,別紙1!$A$5:$AS$267,10,FALSE)</f>
        <v>0</v>
      </c>
      <c r="F1280" s="132">
        <f>内訳書!$D$7</f>
        <v>0</v>
      </c>
      <c r="G1280" s="131">
        <f t="shared" ref="G1280:G1290" si="269">ROUNDDOWN(E1280*F1280,2)</f>
        <v>0</v>
      </c>
      <c r="H1280" s="116"/>
      <c r="I1280" s="137">
        <f t="shared" ref="I1280:I1290" si="270">ROUNDDOWN(D1280+G1280+H1280,0)</f>
        <v>0</v>
      </c>
    </row>
    <row r="1281" spans="1:9" s="62" customFormat="1" ht="18" customHeight="1" x14ac:dyDescent="0.4">
      <c r="A1281" s="63">
        <v>3</v>
      </c>
      <c r="B1281" s="121">
        <f>B1279</f>
        <v>4</v>
      </c>
      <c r="C1281" s="131">
        <f t="shared" ref="C1281:C1289" si="271">C1280</f>
        <v>0</v>
      </c>
      <c r="D1281" s="131">
        <f t="shared" si="268"/>
        <v>0</v>
      </c>
      <c r="E1281" s="124">
        <f>VLOOKUP(B1275,別紙1!$A$5:$AS$267,13,FALSE)</f>
        <v>0</v>
      </c>
      <c r="F1281" s="132">
        <f>内訳書!$D$7</f>
        <v>0</v>
      </c>
      <c r="G1281" s="131">
        <f t="shared" si="269"/>
        <v>0</v>
      </c>
      <c r="H1281" s="116"/>
      <c r="I1281" s="137">
        <f t="shared" si="270"/>
        <v>0</v>
      </c>
    </row>
    <row r="1282" spans="1:9" s="62" customFormat="1" ht="18" customHeight="1" x14ac:dyDescent="0.4">
      <c r="A1282" s="63">
        <v>4</v>
      </c>
      <c r="B1282" s="121">
        <f>B1279</f>
        <v>4</v>
      </c>
      <c r="C1282" s="131">
        <f t="shared" si="271"/>
        <v>0</v>
      </c>
      <c r="D1282" s="131">
        <f t="shared" si="268"/>
        <v>0</v>
      </c>
      <c r="E1282" s="124">
        <f>VLOOKUP(B1275,別紙1!$A$5:$AS$267,16,FALSE)</f>
        <v>0</v>
      </c>
      <c r="F1282" s="132">
        <f>内訳書!$D$7</f>
        <v>0</v>
      </c>
      <c r="G1282" s="131">
        <f t="shared" si="269"/>
        <v>0</v>
      </c>
      <c r="H1282" s="116"/>
      <c r="I1282" s="137">
        <f t="shared" si="270"/>
        <v>0</v>
      </c>
    </row>
    <row r="1283" spans="1:9" s="62" customFormat="1" ht="18" customHeight="1" x14ac:dyDescent="0.4">
      <c r="A1283" s="63">
        <v>5</v>
      </c>
      <c r="B1283" s="121">
        <f>B1279</f>
        <v>4</v>
      </c>
      <c r="C1283" s="131">
        <f t="shared" si="271"/>
        <v>0</v>
      </c>
      <c r="D1283" s="131">
        <f t="shared" si="268"/>
        <v>0</v>
      </c>
      <c r="E1283" s="124">
        <f>VLOOKUP(B1275,別紙1!$A$5:$AS$267,19,FALSE)</f>
        <v>0</v>
      </c>
      <c r="F1283" s="132">
        <f>内訳書!$D$7</f>
        <v>0</v>
      </c>
      <c r="G1283" s="131">
        <f t="shared" si="269"/>
        <v>0</v>
      </c>
      <c r="H1283" s="116"/>
      <c r="I1283" s="137">
        <f t="shared" si="270"/>
        <v>0</v>
      </c>
    </row>
    <row r="1284" spans="1:9" s="62" customFormat="1" ht="18" customHeight="1" x14ac:dyDescent="0.4">
      <c r="A1284" s="63">
        <v>6</v>
      </c>
      <c r="B1284" s="121">
        <f>B1279</f>
        <v>4</v>
      </c>
      <c r="C1284" s="131">
        <f t="shared" si="271"/>
        <v>0</v>
      </c>
      <c r="D1284" s="131">
        <f t="shared" si="268"/>
        <v>0</v>
      </c>
      <c r="E1284" s="124">
        <f>VLOOKUP(B1275,別紙1!$A$5:$AS$267,22,FALSE)</f>
        <v>0</v>
      </c>
      <c r="F1284" s="132">
        <f>内訳書!$D$7</f>
        <v>0</v>
      </c>
      <c r="G1284" s="131">
        <f t="shared" si="269"/>
        <v>0</v>
      </c>
      <c r="H1284" s="116"/>
      <c r="I1284" s="137">
        <f t="shared" si="270"/>
        <v>0</v>
      </c>
    </row>
    <row r="1285" spans="1:9" s="62" customFormat="1" ht="18" customHeight="1" x14ac:dyDescent="0.4">
      <c r="A1285" s="63">
        <v>7</v>
      </c>
      <c r="B1285" s="121">
        <f>B1279</f>
        <v>4</v>
      </c>
      <c r="C1285" s="131">
        <f t="shared" si="271"/>
        <v>0</v>
      </c>
      <c r="D1285" s="131">
        <f t="shared" si="268"/>
        <v>0</v>
      </c>
      <c r="E1285" s="124">
        <f>VLOOKUP(B1275,別紙1!$A$5:$AS$267,26,FALSE)</f>
        <v>0</v>
      </c>
      <c r="F1285" s="133">
        <f>内訳書!$E$7</f>
        <v>0</v>
      </c>
      <c r="G1285" s="131">
        <f t="shared" si="269"/>
        <v>0</v>
      </c>
      <c r="H1285" s="116"/>
      <c r="I1285" s="137">
        <f t="shared" si="270"/>
        <v>0</v>
      </c>
    </row>
    <row r="1286" spans="1:9" s="62" customFormat="1" ht="18" customHeight="1" x14ac:dyDescent="0.4">
      <c r="A1286" s="63">
        <v>8</v>
      </c>
      <c r="B1286" s="121">
        <f>B1279</f>
        <v>4</v>
      </c>
      <c r="C1286" s="131">
        <f t="shared" si="271"/>
        <v>0</v>
      </c>
      <c r="D1286" s="131">
        <f t="shared" si="268"/>
        <v>0</v>
      </c>
      <c r="E1286" s="124">
        <f>VLOOKUP(B1275,別紙1!$A$5:$AS$267,29,FALSE)</f>
        <v>0</v>
      </c>
      <c r="F1286" s="133">
        <f>内訳書!$E$7</f>
        <v>0</v>
      </c>
      <c r="G1286" s="131">
        <f t="shared" si="269"/>
        <v>0</v>
      </c>
      <c r="H1286" s="116"/>
      <c r="I1286" s="137">
        <f t="shared" si="270"/>
        <v>0</v>
      </c>
    </row>
    <row r="1287" spans="1:9" s="62" customFormat="1" ht="18" customHeight="1" x14ac:dyDescent="0.4">
      <c r="A1287" s="63">
        <v>9</v>
      </c>
      <c r="B1287" s="121">
        <f>B1279</f>
        <v>4</v>
      </c>
      <c r="C1287" s="131">
        <f t="shared" si="271"/>
        <v>0</v>
      </c>
      <c r="D1287" s="131">
        <f t="shared" si="268"/>
        <v>0</v>
      </c>
      <c r="E1287" s="124">
        <f>VLOOKUP(B1275,別紙1!$A$5:$AS$267,32,FALSE)</f>
        <v>0</v>
      </c>
      <c r="F1287" s="133">
        <f>内訳書!$E$7</f>
        <v>0</v>
      </c>
      <c r="G1287" s="131">
        <f t="shared" si="269"/>
        <v>0</v>
      </c>
      <c r="H1287" s="116"/>
      <c r="I1287" s="137">
        <f t="shared" si="270"/>
        <v>0</v>
      </c>
    </row>
    <row r="1288" spans="1:9" s="62" customFormat="1" ht="18" customHeight="1" x14ac:dyDescent="0.4">
      <c r="A1288" s="63">
        <v>10</v>
      </c>
      <c r="B1288" s="121">
        <f>B1279</f>
        <v>4</v>
      </c>
      <c r="C1288" s="131">
        <f t="shared" si="271"/>
        <v>0</v>
      </c>
      <c r="D1288" s="131">
        <f t="shared" si="268"/>
        <v>0</v>
      </c>
      <c r="E1288" s="124">
        <f>VLOOKUP(B1275,別紙1!$A$5:$AS$267,34,FALSE)</f>
        <v>0</v>
      </c>
      <c r="F1288" s="132">
        <f>内訳書!$D$7</f>
        <v>0</v>
      </c>
      <c r="G1288" s="131">
        <f t="shared" si="269"/>
        <v>0</v>
      </c>
      <c r="H1288" s="116"/>
      <c r="I1288" s="137">
        <f t="shared" si="270"/>
        <v>0</v>
      </c>
    </row>
    <row r="1289" spans="1:9" s="62" customFormat="1" ht="18" customHeight="1" x14ac:dyDescent="0.4">
      <c r="A1289" s="63">
        <v>11</v>
      </c>
      <c r="B1289" s="121">
        <f>B1279</f>
        <v>4</v>
      </c>
      <c r="C1289" s="131">
        <f t="shared" si="271"/>
        <v>0</v>
      </c>
      <c r="D1289" s="131">
        <f t="shared" si="268"/>
        <v>0</v>
      </c>
      <c r="E1289" s="124">
        <f>VLOOKUP(B1275,別紙1!$A$5:$AS$267,37,FALSE)</f>
        <v>0</v>
      </c>
      <c r="F1289" s="132">
        <f>内訳書!$D$7</f>
        <v>0</v>
      </c>
      <c r="G1289" s="131">
        <f t="shared" si="269"/>
        <v>0</v>
      </c>
      <c r="H1289" s="116"/>
      <c r="I1289" s="137">
        <f t="shared" si="270"/>
        <v>0</v>
      </c>
    </row>
    <row r="1290" spans="1:9" s="62" customFormat="1" ht="18" customHeight="1" thickBot="1" x14ac:dyDescent="0.45">
      <c r="A1290" s="63">
        <v>12</v>
      </c>
      <c r="B1290" s="121">
        <f>B1279</f>
        <v>4</v>
      </c>
      <c r="C1290" s="131">
        <f>C1289</f>
        <v>0</v>
      </c>
      <c r="D1290" s="131">
        <f t="shared" si="268"/>
        <v>0</v>
      </c>
      <c r="E1290" s="124">
        <f>VLOOKUP(B1275,別紙1!$A$5:$AS$267,40,FALSE)</f>
        <v>0</v>
      </c>
      <c r="F1290" s="132">
        <f>内訳書!$D$7</f>
        <v>0</v>
      </c>
      <c r="G1290" s="131">
        <f t="shared" si="269"/>
        <v>0</v>
      </c>
      <c r="H1290" s="116"/>
      <c r="I1290" s="137">
        <f t="shared" si="270"/>
        <v>0</v>
      </c>
    </row>
    <row r="1291" spans="1:9" s="62" customFormat="1" ht="18" customHeight="1" thickBot="1" x14ac:dyDescent="0.45">
      <c r="A1291" s="66" t="s">
        <v>9</v>
      </c>
      <c r="B1291" s="120"/>
      <c r="C1291" s="120"/>
      <c r="D1291" s="120"/>
      <c r="E1291" s="124">
        <f>SUM(E1279:E1290)</f>
        <v>0</v>
      </c>
      <c r="F1291" s="129"/>
      <c r="G1291" s="120"/>
      <c r="H1291" s="136">
        <f>SUM(H1279:H1290)</f>
        <v>0</v>
      </c>
      <c r="I1291" s="138">
        <f>IF(SUM(I1279:I1290)="","",SUM(I1279:I1290))</f>
        <v>0</v>
      </c>
    </row>
    <row r="1292" spans="1:9" ht="68.25" customHeight="1" x14ac:dyDescent="0.4">
      <c r="A1292" s="397" t="s">
        <v>347</v>
      </c>
      <c r="B1292" s="398"/>
      <c r="C1292" s="398"/>
      <c r="D1292" s="398"/>
      <c r="E1292" s="398"/>
      <c r="F1292" s="398"/>
      <c r="G1292" s="398"/>
      <c r="H1292" s="398"/>
      <c r="I1292" s="399"/>
    </row>
    <row r="1293" spans="1:9" ht="78" customHeight="1" x14ac:dyDescent="0.4">
      <c r="A1293" s="394" t="s">
        <v>22</v>
      </c>
      <c r="B1293" s="395"/>
      <c r="C1293" s="395"/>
      <c r="D1293" s="395"/>
      <c r="E1293" s="395"/>
      <c r="F1293" s="395"/>
      <c r="G1293" s="395"/>
      <c r="H1293" s="395"/>
      <c r="I1293" s="396"/>
    </row>
    <row r="1294" spans="1:9" x14ac:dyDescent="0.4">
      <c r="A1294" s="161" t="s">
        <v>12</v>
      </c>
      <c r="B1294" s="52">
        <f>B1275+1</f>
        <v>69</v>
      </c>
      <c r="C1294" s="161" t="s">
        <v>13</v>
      </c>
      <c r="D1294" s="53" t="str">
        <f>VLOOKUP(B1294,別紙1!$A$5:$AS$267,3,FALSE)</f>
        <v>堀越地下ポンプ場</v>
      </c>
      <c r="F1294" s="161"/>
      <c r="G1294" s="161"/>
      <c r="H1294" s="161"/>
      <c r="I1294" s="54" t="str">
        <f>VLOOKUP(B1294,別紙1!$A$5:$AS$267,5,FALSE)</f>
        <v>東京低圧電力</v>
      </c>
    </row>
    <row r="1295" spans="1:9" s="161" customFormat="1" ht="20.25" customHeight="1" x14ac:dyDescent="0.4">
      <c r="A1295" s="391" t="s">
        <v>14</v>
      </c>
      <c r="B1295" s="401" t="s">
        <v>3</v>
      </c>
      <c r="C1295" s="402"/>
      <c r="D1295" s="403"/>
      <c r="E1295" s="401" t="s">
        <v>4</v>
      </c>
      <c r="F1295" s="402"/>
      <c r="G1295" s="403"/>
      <c r="H1295" s="391" t="s">
        <v>44</v>
      </c>
      <c r="I1295" s="391" t="s">
        <v>45</v>
      </c>
    </row>
    <row r="1296" spans="1:9" s="161" customFormat="1" ht="40.5" customHeight="1" x14ac:dyDescent="0.4">
      <c r="A1296" s="400"/>
      <c r="B1296" s="301" t="s">
        <v>2</v>
      </c>
      <c r="C1296" s="301" t="s">
        <v>15</v>
      </c>
      <c r="D1296" s="302" t="s">
        <v>82</v>
      </c>
      <c r="E1296" s="304" t="s">
        <v>16</v>
      </c>
      <c r="F1296" s="58" t="s">
        <v>17</v>
      </c>
      <c r="G1296" s="302" t="s">
        <v>18</v>
      </c>
      <c r="H1296" s="400"/>
      <c r="I1296" s="400"/>
    </row>
    <row r="1297" spans="1:9" s="59" customFormat="1" ht="22.5" x14ac:dyDescent="0.4">
      <c r="A1297" s="392"/>
      <c r="B1297" s="60" t="s">
        <v>5</v>
      </c>
      <c r="C1297" s="60" t="s">
        <v>19</v>
      </c>
      <c r="D1297" s="60" t="s">
        <v>8</v>
      </c>
      <c r="E1297" s="61" t="s">
        <v>20</v>
      </c>
      <c r="F1297" s="60" t="s">
        <v>21</v>
      </c>
      <c r="G1297" s="60" t="s">
        <v>8</v>
      </c>
      <c r="H1297" s="60" t="s">
        <v>43</v>
      </c>
      <c r="I1297" s="60" t="s">
        <v>8</v>
      </c>
    </row>
    <row r="1298" spans="1:9" s="62" customFormat="1" ht="18" customHeight="1" x14ac:dyDescent="0.4">
      <c r="A1298" s="63">
        <v>1</v>
      </c>
      <c r="B1298" s="121">
        <f>VLOOKUP(B1294,別紙1!$A$5:$AS$267,6,FALSE)</f>
        <v>6</v>
      </c>
      <c r="C1298" s="131">
        <f>内訳書!$C$7</f>
        <v>0</v>
      </c>
      <c r="D1298" s="131">
        <f>IF(E1298=0,ROUNDDOWN(B1298*C1298/2,2),ROUNDDOWN(B1298*C1298,2))</f>
        <v>0</v>
      </c>
      <c r="E1298" s="124">
        <f>VLOOKUP(B1294,別紙1!$A$5:$AS$267,7,FALSE)</f>
        <v>159</v>
      </c>
      <c r="F1298" s="132">
        <f>内訳書!$D$7</f>
        <v>0</v>
      </c>
      <c r="G1298" s="131">
        <f>ROUNDDOWN(E1298*F1298,2)</f>
        <v>0</v>
      </c>
      <c r="H1298" s="116"/>
      <c r="I1298" s="137">
        <f>ROUNDDOWN(D1298+G1298+H1298,0)</f>
        <v>0</v>
      </c>
    </row>
    <row r="1299" spans="1:9" s="62" customFormat="1" ht="18" customHeight="1" x14ac:dyDescent="0.4">
      <c r="A1299" s="63">
        <v>2</v>
      </c>
      <c r="B1299" s="121">
        <f>B1298</f>
        <v>6</v>
      </c>
      <c r="C1299" s="131">
        <f>C1298</f>
        <v>0</v>
      </c>
      <c r="D1299" s="131">
        <f t="shared" ref="D1299:D1309" si="272">IF(E1299=0,ROUNDDOWN(B1299*C1299/2,2),ROUNDDOWN(B1299*C1299,2))</f>
        <v>0</v>
      </c>
      <c r="E1299" s="124">
        <f>VLOOKUP(B1294,別紙1!$A$5:$AS$267,10,FALSE)</f>
        <v>162</v>
      </c>
      <c r="F1299" s="132">
        <f>内訳書!$D$7</f>
        <v>0</v>
      </c>
      <c r="G1299" s="131">
        <f t="shared" ref="G1299:G1309" si="273">ROUNDDOWN(E1299*F1299,2)</f>
        <v>0</v>
      </c>
      <c r="H1299" s="116"/>
      <c r="I1299" s="137">
        <f t="shared" ref="I1299:I1309" si="274">ROUNDDOWN(D1299+G1299+H1299,0)</f>
        <v>0</v>
      </c>
    </row>
    <row r="1300" spans="1:9" s="62" customFormat="1" ht="18" customHeight="1" x14ac:dyDescent="0.4">
      <c r="A1300" s="63">
        <v>3</v>
      </c>
      <c r="B1300" s="121">
        <f>B1298</f>
        <v>6</v>
      </c>
      <c r="C1300" s="131">
        <f t="shared" ref="C1300:C1308" si="275">C1299</f>
        <v>0</v>
      </c>
      <c r="D1300" s="131">
        <f t="shared" si="272"/>
        <v>0</v>
      </c>
      <c r="E1300" s="124">
        <f>VLOOKUP(B1294,別紙1!$A$5:$AS$267,13,FALSE)</f>
        <v>149</v>
      </c>
      <c r="F1300" s="132">
        <f>内訳書!$D$7</f>
        <v>0</v>
      </c>
      <c r="G1300" s="131">
        <f t="shared" si="273"/>
        <v>0</v>
      </c>
      <c r="H1300" s="116"/>
      <c r="I1300" s="137">
        <f t="shared" si="274"/>
        <v>0</v>
      </c>
    </row>
    <row r="1301" spans="1:9" s="62" customFormat="1" ht="18" customHeight="1" x14ac:dyDescent="0.4">
      <c r="A1301" s="63">
        <v>4</v>
      </c>
      <c r="B1301" s="121">
        <f>B1298</f>
        <v>6</v>
      </c>
      <c r="C1301" s="131">
        <f t="shared" si="275"/>
        <v>0</v>
      </c>
      <c r="D1301" s="131">
        <f t="shared" si="272"/>
        <v>0</v>
      </c>
      <c r="E1301" s="124">
        <f>VLOOKUP(B1294,別紙1!$A$5:$AS$267,16,FALSE)</f>
        <v>153</v>
      </c>
      <c r="F1301" s="132">
        <f>内訳書!$D$7</f>
        <v>0</v>
      </c>
      <c r="G1301" s="131">
        <f t="shared" si="273"/>
        <v>0</v>
      </c>
      <c r="H1301" s="116"/>
      <c r="I1301" s="137">
        <f t="shared" si="274"/>
        <v>0</v>
      </c>
    </row>
    <row r="1302" spans="1:9" s="62" customFormat="1" ht="18" customHeight="1" x14ac:dyDescent="0.4">
      <c r="A1302" s="63">
        <v>5</v>
      </c>
      <c r="B1302" s="121">
        <f>B1298</f>
        <v>6</v>
      </c>
      <c r="C1302" s="131">
        <f t="shared" si="275"/>
        <v>0</v>
      </c>
      <c r="D1302" s="131">
        <f t="shared" si="272"/>
        <v>0</v>
      </c>
      <c r="E1302" s="124">
        <f>VLOOKUP(B1294,別紙1!$A$5:$AS$267,19,FALSE)</f>
        <v>163</v>
      </c>
      <c r="F1302" s="132">
        <f>内訳書!$D$7</f>
        <v>0</v>
      </c>
      <c r="G1302" s="131">
        <f t="shared" si="273"/>
        <v>0</v>
      </c>
      <c r="H1302" s="116"/>
      <c r="I1302" s="137">
        <f t="shared" si="274"/>
        <v>0</v>
      </c>
    </row>
    <row r="1303" spans="1:9" s="62" customFormat="1" ht="18" customHeight="1" x14ac:dyDescent="0.4">
      <c r="A1303" s="63">
        <v>6</v>
      </c>
      <c r="B1303" s="121">
        <f>B1298</f>
        <v>6</v>
      </c>
      <c r="C1303" s="131">
        <f t="shared" si="275"/>
        <v>0</v>
      </c>
      <c r="D1303" s="131">
        <f t="shared" si="272"/>
        <v>0</v>
      </c>
      <c r="E1303" s="124">
        <f>VLOOKUP(B1294,別紙1!$A$5:$AS$267,22,FALSE)</f>
        <v>155</v>
      </c>
      <c r="F1303" s="132">
        <f>内訳書!$D$7</f>
        <v>0</v>
      </c>
      <c r="G1303" s="131">
        <f t="shared" si="273"/>
        <v>0</v>
      </c>
      <c r="H1303" s="116"/>
      <c r="I1303" s="137">
        <f t="shared" si="274"/>
        <v>0</v>
      </c>
    </row>
    <row r="1304" spans="1:9" s="62" customFormat="1" ht="18" customHeight="1" x14ac:dyDescent="0.4">
      <c r="A1304" s="63">
        <v>7</v>
      </c>
      <c r="B1304" s="121">
        <f>B1298</f>
        <v>6</v>
      </c>
      <c r="C1304" s="131">
        <f t="shared" si="275"/>
        <v>0</v>
      </c>
      <c r="D1304" s="131">
        <f t="shared" si="272"/>
        <v>0</v>
      </c>
      <c r="E1304" s="124">
        <f>VLOOKUP(B1294,別紙1!$A$5:$AS$267,26,FALSE)</f>
        <v>158</v>
      </c>
      <c r="F1304" s="133">
        <f>内訳書!$E$7</f>
        <v>0</v>
      </c>
      <c r="G1304" s="131">
        <f t="shared" si="273"/>
        <v>0</v>
      </c>
      <c r="H1304" s="116"/>
      <c r="I1304" s="137">
        <f t="shared" si="274"/>
        <v>0</v>
      </c>
    </row>
    <row r="1305" spans="1:9" s="62" customFormat="1" ht="18" customHeight="1" x14ac:dyDescent="0.4">
      <c r="A1305" s="63">
        <v>8</v>
      </c>
      <c r="B1305" s="121">
        <f>B1298</f>
        <v>6</v>
      </c>
      <c r="C1305" s="131">
        <f t="shared" si="275"/>
        <v>0</v>
      </c>
      <c r="D1305" s="131">
        <f t="shared" si="272"/>
        <v>0</v>
      </c>
      <c r="E1305" s="124">
        <f>VLOOKUP(B1294,別紙1!$A$5:$AS$267,29,FALSE)</f>
        <v>170</v>
      </c>
      <c r="F1305" s="133">
        <f>内訳書!$E$7</f>
        <v>0</v>
      </c>
      <c r="G1305" s="131">
        <f t="shared" si="273"/>
        <v>0</v>
      </c>
      <c r="H1305" s="116"/>
      <c r="I1305" s="137">
        <f t="shared" si="274"/>
        <v>0</v>
      </c>
    </row>
    <row r="1306" spans="1:9" s="62" customFormat="1" ht="18" customHeight="1" x14ac:dyDescent="0.4">
      <c r="A1306" s="63">
        <v>9</v>
      </c>
      <c r="B1306" s="121">
        <f>B1298</f>
        <v>6</v>
      </c>
      <c r="C1306" s="131">
        <f t="shared" si="275"/>
        <v>0</v>
      </c>
      <c r="D1306" s="131">
        <f t="shared" si="272"/>
        <v>0</v>
      </c>
      <c r="E1306" s="124">
        <f>VLOOKUP(B1294,別紙1!$A$5:$AS$267,32,FALSE)</f>
        <v>187</v>
      </c>
      <c r="F1306" s="133">
        <f>内訳書!$E$7</f>
        <v>0</v>
      </c>
      <c r="G1306" s="131">
        <f t="shared" si="273"/>
        <v>0</v>
      </c>
      <c r="H1306" s="116"/>
      <c r="I1306" s="137">
        <f t="shared" si="274"/>
        <v>0</v>
      </c>
    </row>
    <row r="1307" spans="1:9" s="62" customFormat="1" ht="18" customHeight="1" x14ac:dyDescent="0.4">
      <c r="A1307" s="63">
        <v>10</v>
      </c>
      <c r="B1307" s="121">
        <f>B1298</f>
        <v>6</v>
      </c>
      <c r="C1307" s="131">
        <f t="shared" si="275"/>
        <v>0</v>
      </c>
      <c r="D1307" s="131">
        <f t="shared" si="272"/>
        <v>0</v>
      </c>
      <c r="E1307" s="124">
        <f>VLOOKUP(B1294,別紙1!$A$5:$AS$267,34,FALSE)</f>
        <v>211</v>
      </c>
      <c r="F1307" s="132">
        <f>内訳書!$D$7</f>
        <v>0</v>
      </c>
      <c r="G1307" s="131">
        <f t="shared" si="273"/>
        <v>0</v>
      </c>
      <c r="H1307" s="116"/>
      <c r="I1307" s="137">
        <f t="shared" si="274"/>
        <v>0</v>
      </c>
    </row>
    <row r="1308" spans="1:9" s="62" customFormat="1" ht="18" customHeight="1" x14ac:dyDescent="0.4">
      <c r="A1308" s="63">
        <v>11</v>
      </c>
      <c r="B1308" s="121">
        <f>B1298</f>
        <v>6</v>
      </c>
      <c r="C1308" s="131">
        <f t="shared" si="275"/>
        <v>0</v>
      </c>
      <c r="D1308" s="131">
        <f t="shared" si="272"/>
        <v>0</v>
      </c>
      <c r="E1308" s="124">
        <f>VLOOKUP(B1294,別紙1!$A$5:$AS$267,37,FALSE)</f>
        <v>331</v>
      </c>
      <c r="F1308" s="132">
        <f>内訳書!$D$7</f>
        <v>0</v>
      </c>
      <c r="G1308" s="131">
        <f t="shared" si="273"/>
        <v>0</v>
      </c>
      <c r="H1308" s="116"/>
      <c r="I1308" s="137">
        <f t="shared" si="274"/>
        <v>0</v>
      </c>
    </row>
    <row r="1309" spans="1:9" s="62" customFormat="1" ht="18" customHeight="1" thickBot="1" x14ac:dyDescent="0.45">
      <c r="A1309" s="63">
        <v>12</v>
      </c>
      <c r="B1309" s="121">
        <f>B1298</f>
        <v>6</v>
      </c>
      <c r="C1309" s="131">
        <f>C1308</f>
        <v>0</v>
      </c>
      <c r="D1309" s="131">
        <f t="shared" si="272"/>
        <v>0</v>
      </c>
      <c r="E1309" s="124">
        <f>VLOOKUP(B1294,別紙1!$A$5:$AS$267,40,FALSE)</f>
        <v>188</v>
      </c>
      <c r="F1309" s="132">
        <f>内訳書!$D$7</f>
        <v>0</v>
      </c>
      <c r="G1309" s="131">
        <f t="shared" si="273"/>
        <v>0</v>
      </c>
      <c r="H1309" s="116"/>
      <c r="I1309" s="137">
        <f t="shared" si="274"/>
        <v>0</v>
      </c>
    </row>
    <row r="1310" spans="1:9" s="62" customFormat="1" ht="18" customHeight="1" thickBot="1" x14ac:dyDescent="0.45">
      <c r="A1310" s="66" t="s">
        <v>9</v>
      </c>
      <c r="B1310" s="120"/>
      <c r="C1310" s="120"/>
      <c r="D1310" s="120"/>
      <c r="E1310" s="124">
        <f>SUM(E1298:E1309)</f>
        <v>2186</v>
      </c>
      <c r="F1310" s="129"/>
      <c r="G1310" s="120"/>
      <c r="H1310" s="136">
        <f>SUM(H1298:H1309)</f>
        <v>0</v>
      </c>
      <c r="I1310" s="138">
        <f>IF(SUM(I1298:I1309)="","",SUM(I1298:I1309))</f>
        <v>0</v>
      </c>
    </row>
    <row r="1311" spans="1:9" ht="78" customHeight="1" x14ac:dyDescent="0.4">
      <c r="A1311" s="397" t="s">
        <v>347</v>
      </c>
      <c r="B1311" s="398"/>
      <c r="C1311" s="398"/>
      <c r="D1311" s="398"/>
      <c r="E1311" s="398"/>
      <c r="F1311" s="398"/>
      <c r="G1311" s="398"/>
      <c r="H1311" s="398"/>
      <c r="I1311" s="399"/>
    </row>
    <row r="1312" spans="1:9" ht="78" customHeight="1" x14ac:dyDescent="0.4">
      <c r="A1312" s="394" t="s">
        <v>22</v>
      </c>
      <c r="B1312" s="395"/>
      <c r="C1312" s="395"/>
      <c r="D1312" s="395"/>
      <c r="E1312" s="395"/>
      <c r="F1312" s="395"/>
      <c r="G1312" s="395"/>
      <c r="H1312" s="395"/>
      <c r="I1312" s="396"/>
    </row>
    <row r="1313" spans="1:9" ht="13.5" customHeight="1" x14ac:dyDescent="0.4">
      <c r="A1313" s="161" t="s">
        <v>12</v>
      </c>
      <c r="B1313" s="52">
        <f>B1294+1</f>
        <v>70</v>
      </c>
      <c r="C1313" s="161" t="s">
        <v>13</v>
      </c>
      <c r="D1313" s="53" t="str">
        <f>VLOOKUP(B1313,別紙1!$A$5:$AS$267,3,FALSE)</f>
        <v>茂木第二地下ポンプ場</v>
      </c>
      <c r="F1313" s="161"/>
      <c r="G1313" s="161"/>
      <c r="H1313" s="161"/>
      <c r="I1313" s="54" t="str">
        <f>VLOOKUP(B1313,別紙1!$A$5:$AS$267,5,FALSE)</f>
        <v>東京低圧電力</v>
      </c>
    </row>
    <row r="1314" spans="1:9" s="161" customFormat="1" ht="20.25" customHeight="1" x14ac:dyDescent="0.4">
      <c r="A1314" s="391" t="s">
        <v>14</v>
      </c>
      <c r="B1314" s="401" t="s">
        <v>3</v>
      </c>
      <c r="C1314" s="402"/>
      <c r="D1314" s="403"/>
      <c r="E1314" s="401" t="s">
        <v>4</v>
      </c>
      <c r="F1314" s="402"/>
      <c r="G1314" s="403"/>
      <c r="H1314" s="391" t="s">
        <v>44</v>
      </c>
      <c r="I1314" s="391" t="s">
        <v>45</v>
      </c>
    </row>
    <row r="1315" spans="1:9" s="161" customFormat="1" ht="40.5" x14ac:dyDescent="0.4">
      <c r="A1315" s="400"/>
      <c r="B1315" s="301" t="s">
        <v>2</v>
      </c>
      <c r="C1315" s="301" t="s">
        <v>15</v>
      </c>
      <c r="D1315" s="302" t="s">
        <v>82</v>
      </c>
      <c r="E1315" s="304" t="s">
        <v>16</v>
      </c>
      <c r="F1315" s="58" t="s">
        <v>17</v>
      </c>
      <c r="G1315" s="302" t="s">
        <v>18</v>
      </c>
      <c r="H1315" s="400"/>
      <c r="I1315" s="400"/>
    </row>
    <row r="1316" spans="1:9" s="59" customFormat="1" ht="22.5" x14ac:dyDescent="0.4">
      <c r="A1316" s="392"/>
      <c r="B1316" s="60" t="s">
        <v>5</v>
      </c>
      <c r="C1316" s="60" t="s">
        <v>19</v>
      </c>
      <c r="D1316" s="60" t="s">
        <v>8</v>
      </c>
      <c r="E1316" s="61" t="s">
        <v>20</v>
      </c>
      <c r="F1316" s="60" t="s">
        <v>21</v>
      </c>
      <c r="G1316" s="60" t="s">
        <v>8</v>
      </c>
      <c r="H1316" s="60" t="s">
        <v>43</v>
      </c>
      <c r="I1316" s="60" t="s">
        <v>8</v>
      </c>
    </row>
    <row r="1317" spans="1:9" s="62" customFormat="1" ht="18" customHeight="1" x14ac:dyDescent="0.4">
      <c r="A1317" s="63">
        <v>1</v>
      </c>
      <c r="B1317" s="121">
        <f>VLOOKUP(B1313,別紙1!$A$5:$AS$267,6,FALSE)</f>
        <v>4</v>
      </c>
      <c r="C1317" s="131">
        <f>内訳書!$C$7</f>
        <v>0</v>
      </c>
      <c r="D1317" s="131">
        <f>IF(E1317=0,ROUNDDOWN(B1317*C1317/2,2),ROUNDDOWN(B1317*C1317,2))</f>
        <v>0</v>
      </c>
      <c r="E1317" s="124">
        <f>VLOOKUP(B1313,別紙1!$A$5:$AS$267,7,FALSE)</f>
        <v>1</v>
      </c>
      <c r="F1317" s="132">
        <f>内訳書!$D$7</f>
        <v>0</v>
      </c>
      <c r="G1317" s="131">
        <f>ROUNDDOWN(E1317*F1317,2)</f>
        <v>0</v>
      </c>
      <c r="H1317" s="116"/>
      <c r="I1317" s="137">
        <f>ROUNDDOWN(D1317+G1317+H1317,0)</f>
        <v>0</v>
      </c>
    </row>
    <row r="1318" spans="1:9" s="62" customFormat="1" ht="18" customHeight="1" x14ac:dyDescent="0.4">
      <c r="A1318" s="63">
        <v>2</v>
      </c>
      <c r="B1318" s="121">
        <f>B1317</f>
        <v>4</v>
      </c>
      <c r="C1318" s="131">
        <f>C1317</f>
        <v>0</v>
      </c>
      <c r="D1318" s="131">
        <f t="shared" ref="D1318:D1328" si="276">IF(E1318=0,ROUNDDOWN(B1318*C1318/2,2),ROUNDDOWN(B1318*C1318,2))</f>
        <v>0</v>
      </c>
      <c r="E1318" s="124">
        <f>VLOOKUP(B1313,別紙1!$A$5:$AS$267,10,FALSE)</f>
        <v>1</v>
      </c>
      <c r="F1318" s="132">
        <f>内訳書!$D$7</f>
        <v>0</v>
      </c>
      <c r="G1318" s="131">
        <f t="shared" ref="G1318:G1328" si="277">ROUNDDOWN(E1318*F1318,2)</f>
        <v>0</v>
      </c>
      <c r="H1318" s="116"/>
      <c r="I1318" s="137">
        <f t="shared" ref="I1318:I1328" si="278">ROUNDDOWN(D1318+G1318+H1318,0)</f>
        <v>0</v>
      </c>
    </row>
    <row r="1319" spans="1:9" s="62" customFormat="1" ht="18" customHeight="1" x14ac:dyDescent="0.4">
      <c r="A1319" s="63">
        <v>3</v>
      </c>
      <c r="B1319" s="121">
        <f>B1317</f>
        <v>4</v>
      </c>
      <c r="C1319" s="131">
        <f t="shared" ref="C1319:C1327" si="279">C1318</f>
        <v>0</v>
      </c>
      <c r="D1319" s="131">
        <f t="shared" si="276"/>
        <v>0</v>
      </c>
      <c r="E1319" s="124">
        <f>VLOOKUP(B1313,別紙1!$A$5:$AS$267,13,FALSE)</f>
        <v>1</v>
      </c>
      <c r="F1319" s="132">
        <f>内訳書!$D$7</f>
        <v>0</v>
      </c>
      <c r="G1319" s="131">
        <f t="shared" si="277"/>
        <v>0</v>
      </c>
      <c r="H1319" s="116"/>
      <c r="I1319" s="137">
        <f t="shared" si="278"/>
        <v>0</v>
      </c>
    </row>
    <row r="1320" spans="1:9" s="62" customFormat="1" ht="18" customHeight="1" x14ac:dyDescent="0.4">
      <c r="A1320" s="63">
        <v>4</v>
      </c>
      <c r="B1320" s="121">
        <f>B1317</f>
        <v>4</v>
      </c>
      <c r="C1320" s="131">
        <f t="shared" si="279"/>
        <v>0</v>
      </c>
      <c r="D1320" s="131">
        <f t="shared" si="276"/>
        <v>0</v>
      </c>
      <c r="E1320" s="124">
        <f>VLOOKUP(B1313,別紙1!$A$5:$AS$267,16,FALSE)</f>
        <v>1</v>
      </c>
      <c r="F1320" s="132">
        <f>内訳書!$D$7</f>
        <v>0</v>
      </c>
      <c r="G1320" s="131">
        <f t="shared" si="277"/>
        <v>0</v>
      </c>
      <c r="H1320" s="116"/>
      <c r="I1320" s="137">
        <f t="shared" si="278"/>
        <v>0</v>
      </c>
    </row>
    <row r="1321" spans="1:9" s="62" customFormat="1" ht="18" customHeight="1" x14ac:dyDescent="0.4">
      <c r="A1321" s="63">
        <v>5</v>
      </c>
      <c r="B1321" s="121">
        <f>B1317</f>
        <v>4</v>
      </c>
      <c r="C1321" s="131">
        <f t="shared" si="279"/>
        <v>0</v>
      </c>
      <c r="D1321" s="131">
        <f t="shared" si="276"/>
        <v>0</v>
      </c>
      <c r="E1321" s="124">
        <f>VLOOKUP(B1313,別紙1!$A$5:$AS$267,19,FALSE)</f>
        <v>1</v>
      </c>
      <c r="F1321" s="132">
        <f>内訳書!$D$7</f>
        <v>0</v>
      </c>
      <c r="G1321" s="131">
        <f t="shared" si="277"/>
        <v>0</v>
      </c>
      <c r="H1321" s="116"/>
      <c r="I1321" s="137">
        <f t="shared" si="278"/>
        <v>0</v>
      </c>
    </row>
    <row r="1322" spans="1:9" s="62" customFormat="1" ht="18" customHeight="1" x14ac:dyDescent="0.4">
      <c r="A1322" s="63">
        <v>6</v>
      </c>
      <c r="B1322" s="121">
        <f>B1317</f>
        <v>4</v>
      </c>
      <c r="C1322" s="131">
        <f t="shared" si="279"/>
        <v>0</v>
      </c>
      <c r="D1322" s="131">
        <f t="shared" si="276"/>
        <v>0</v>
      </c>
      <c r="E1322" s="124">
        <f>VLOOKUP(B1313,別紙1!$A$5:$AS$267,22,FALSE)</f>
        <v>1</v>
      </c>
      <c r="F1322" s="132">
        <f>内訳書!$D$7</f>
        <v>0</v>
      </c>
      <c r="G1322" s="131">
        <f t="shared" si="277"/>
        <v>0</v>
      </c>
      <c r="H1322" s="116"/>
      <c r="I1322" s="137">
        <f t="shared" si="278"/>
        <v>0</v>
      </c>
    </row>
    <row r="1323" spans="1:9" s="62" customFormat="1" ht="18" customHeight="1" x14ac:dyDescent="0.4">
      <c r="A1323" s="63">
        <v>7</v>
      </c>
      <c r="B1323" s="121">
        <f>B1317</f>
        <v>4</v>
      </c>
      <c r="C1323" s="131">
        <f t="shared" si="279"/>
        <v>0</v>
      </c>
      <c r="D1323" s="131">
        <f t="shared" si="276"/>
        <v>0</v>
      </c>
      <c r="E1323" s="124">
        <f>VLOOKUP(B1313,別紙1!$A$5:$AS$267,26,FALSE)</f>
        <v>1</v>
      </c>
      <c r="F1323" s="133">
        <f>内訳書!$E$7</f>
        <v>0</v>
      </c>
      <c r="G1323" s="131">
        <f t="shared" si="277"/>
        <v>0</v>
      </c>
      <c r="H1323" s="116"/>
      <c r="I1323" s="137">
        <f t="shared" si="278"/>
        <v>0</v>
      </c>
    </row>
    <row r="1324" spans="1:9" s="62" customFormat="1" ht="18" customHeight="1" x14ac:dyDescent="0.4">
      <c r="A1324" s="63">
        <v>8</v>
      </c>
      <c r="B1324" s="121">
        <f>B1317</f>
        <v>4</v>
      </c>
      <c r="C1324" s="131">
        <f t="shared" si="279"/>
        <v>0</v>
      </c>
      <c r="D1324" s="131">
        <f t="shared" si="276"/>
        <v>0</v>
      </c>
      <c r="E1324" s="124">
        <f>VLOOKUP(B1313,別紙1!$A$5:$AS$267,29,FALSE)</f>
        <v>1</v>
      </c>
      <c r="F1324" s="133">
        <f>内訳書!$E$7</f>
        <v>0</v>
      </c>
      <c r="G1324" s="131">
        <f t="shared" si="277"/>
        <v>0</v>
      </c>
      <c r="H1324" s="116"/>
      <c r="I1324" s="137">
        <f t="shared" si="278"/>
        <v>0</v>
      </c>
    </row>
    <row r="1325" spans="1:9" s="62" customFormat="1" ht="18" customHeight="1" x14ac:dyDescent="0.4">
      <c r="A1325" s="63">
        <v>9</v>
      </c>
      <c r="B1325" s="121">
        <f>B1317</f>
        <v>4</v>
      </c>
      <c r="C1325" s="131">
        <f t="shared" si="279"/>
        <v>0</v>
      </c>
      <c r="D1325" s="131">
        <f t="shared" si="276"/>
        <v>0</v>
      </c>
      <c r="E1325" s="124">
        <f>VLOOKUP(B1313,別紙1!$A$5:$AS$267,32,FALSE)</f>
        <v>1</v>
      </c>
      <c r="F1325" s="133">
        <f>内訳書!$E$7</f>
        <v>0</v>
      </c>
      <c r="G1325" s="131">
        <f t="shared" si="277"/>
        <v>0</v>
      </c>
      <c r="H1325" s="116"/>
      <c r="I1325" s="137">
        <f t="shared" si="278"/>
        <v>0</v>
      </c>
    </row>
    <row r="1326" spans="1:9" s="62" customFormat="1" ht="18" customHeight="1" x14ac:dyDescent="0.4">
      <c r="A1326" s="63">
        <v>10</v>
      </c>
      <c r="B1326" s="121">
        <f>B1317</f>
        <v>4</v>
      </c>
      <c r="C1326" s="131">
        <f t="shared" si="279"/>
        <v>0</v>
      </c>
      <c r="D1326" s="131">
        <f t="shared" si="276"/>
        <v>0</v>
      </c>
      <c r="E1326" s="124">
        <f>VLOOKUP(B1313,別紙1!$A$5:$AS$267,34,FALSE)</f>
        <v>1</v>
      </c>
      <c r="F1326" s="132">
        <f>内訳書!$D$7</f>
        <v>0</v>
      </c>
      <c r="G1326" s="131">
        <f t="shared" si="277"/>
        <v>0</v>
      </c>
      <c r="H1326" s="116"/>
      <c r="I1326" s="137">
        <f t="shared" si="278"/>
        <v>0</v>
      </c>
    </row>
    <row r="1327" spans="1:9" s="62" customFormat="1" ht="18" customHeight="1" x14ac:dyDescent="0.4">
      <c r="A1327" s="63">
        <v>11</v>
      </c>
      <c r="B1327" s="121">
        <f>B1317</f>
        <v>4</v>
      </c>
      <c r="C1327" s="131">
        <f t="shared" si="279"/>
        <v>0</v>
      </c>
      <c r="D1327" s="131">
        <f t="shared" si="276"/>
        <v>0</v>
      </c>
      <c r="E1327" s="124">
        <f>VLOOKUP(B1313,別紙1!$A$5:$AS$267,37,FALSE)</f>
        <v>1</v>
      </c>
      <c r="F1327" s="132">
        <f>内訳書!$D$7</f>
        <v>0</v>
      </c>
      <c r="G1327" s="131">
        <f t="shared" si="277"/>
        <v>0</v>
      </c>
      <c r="H1327" s="116"/>
      <c r="I1327" s="137">
        <f t="shared" si="278"/>
        <v>0</v>
      </c>
    </row>
    <row r="1328" spans="1:9" s="62" customFormat="1" ht="18" customHeight="1" thickBot="1" x14ac:dyDescent="0.45">
      <c r="A1328" s="63">
        <v>12</v>
      </c>
      <c r="B1328" s="121">
        <f>B1317</f>
        <v>4</v>
      </c>
      <c r="C1328" s="131">
        <f>C1327</f>
        <v>0</v>
      </c>
      <c r="D1328" s="131">
        <f t="shared" si="276"/>
        <v>0</v>
      </c>
      <c r="E1328" s="124">
        <f>VLOOKUP(B1313,別紙1!$A$5:$AS$267,40,FALSE)</f>
        <v>1</v>
      </c>
      <c r="F1328" s="132">
        <f>内訳書!$D$7</f>
        <v>0</v>
      </c>
      <c r="G1328" s="131">
        <f t="shared" si="277"/>
        <v>0</v>
      </c>
      <c r="H1328" s="116"/>
      <c r="I1328" s="137">
        <f t="shared" si="278"/>
        <v>0</v>
      </c>
    </row>
    <row r="1329" spans="1:9" s="62" customFormat="1" ht="18" customHeight="1" thickBot="1" x14ac:dyDescent="0.45">
      <c r="A1329" s="66" t="s">
        <v>9</v>
      </c>
      <c r="B1329" s="120"/>
      <c r="C1329" s="120"/>
      <c r="D1329" s="120"/>
      <c r="E1329" s="124">
        <f>SUM(E1317:E1328)</f>
        <v>12</v>
      </c>
      <c r="F1329" s="129"/>
      <c r="G1329" s="120"/>
      <c r="H1329" s="136">
        <f>SUM(H1317:H1328)</f>
        <v>0</v>
      </c>
      <c r="I1329" s="138">
        <f>IF(SUM(I1317:I1328)="","",SUM(I1317:I1328))</f>
        <v>0</v>
      </c>
    </row>
    <row r="1330" spans="1:9" ht="78" customHeight="1" x14ac:dyDescent="0.4">
      <c r="A1330" s="397" t="s">
        <v>347</v>
      </c>
      <c r="B1330" s="398"/>
      <c r="C1330" s="398"/>
      <c r="D1330" s="398"/>
      <c r="E1330" s="398"/>
      <c r="F1330" s="398"/>
      <c r="G1330" s="398"/>
      <c r="H1330" s="398"/>
      <c r="I1330" s="399"/>
    </row>
    <row r="1331" spans="1:9" ht="78" customHeight="1" x14ac:dyDescent="0.4">
      <c r="A1331" s="394" t="s">
        <v>22</v>
      </c>
      <c r="B1331" s="395"/>
      <c r="C1331" s="395"/>
      <c r="D1331" s="395"/>
      <c r="E1331" s="395"/>
      <c r="F1331" s="395"/>
      <c r="G1331" s="395"/>
      <c r="H1331" s="395"/>
      <c r="I1331" s="396"/>
    </row>
    <row r="1332" spans="1:9" x14ac:dyDescent="0.4">
      <c r="A1332" s="161" t="s">
        <v>12</v>
      </c>
      <c r="B1332" s="52">
        <f>B1313+1</f>
        <v>71</v>
      </c>
      <c r="C1332" s="161" t="s">
        <v>13</v>
      </c>
      <c r="D1332" s="53" t="str">
        <f>VLOOKUP(B1332,別紙1!$A$5:$AS$267,3,FALSE)</f>
        <v>笂井地下ポンプ場</v>
      </c>
      <c r="F1332" s="161"/>
      <c r="G1332" s="161"/>
      <c r="H1332" s="161"/>
      <c r="I1332" s="54" t="str">
        <f>VLOOKUP(B1332,別紙1!$A$5:$AS$267,5,FALSE)</f>
        <v>東京低圧電力</v>
      </c>
    </row>
    <row r="1333" spans="1:9" s="161" customFormat="1" ht="20.25" customHeight="1" x14ac:dyDescent="0.4">
      <c r="A1333" s="391" t="s">
        <v>14</v>
      </c>
      <c r="B1333" s="401" t="s">
        <v>3</v>
      </c>
      <c r="C1333" s="402"/>
      <c r="D1333" s="403"/>
      <c r="E1333" s="401" t="s">
        <v>4</v>
      </c>
      <c r="F1333" s="402"/>
      <c r="G1333" s="403"/>
      <c r="H1333" s="391" t="s">
        <v>44</v>
      </c>
      <c r="I1333" s="391" t="s">
        <v>45</v>
      </c>
    </row>
    <row r="1334" spans="1:9" s="161" customFormat="1" ht="40.5" x14ac:dyDescent="0.4">
      <c r="A1334" s="400"/>
      <c r="B1334" s="301" t="s">
        <v>2</v>
      </c>
      <c r="C1334" s="301" t="s">
        <v>15</v>
      </c>
      <c r="D1334" s="302" t="s">
        <v>82</v>
      </c>
      <c r="E1334" s="304" t="s">
        <v>16</v>
      </c>
      <c r="F1334" s="58" t="s">
        <v>17</v>
      </c>
      <c r="G1334" s="302" t="s">
        <v>18</v>
      </c>
      <c r="H1334" s="400"/>
      <c r="I1334" s="400"/>
    </row>
    <row r="1335" spans="1:9" s="59" customFormat="1" ht="22.5" x14ac:dyDescent="0.4">
      <c r="A1335" s="392"/>
      <c r="B1335" s="60" t="s">
        <v>5</v>
      </c>
      <c r="C1335" s="60" t="s">
        <v>19</v>
      </c>
      <c r="D1335" s="60" t="s">
        <v>8</v>
      </c>
      <c r="E1335" s="61" t="s">
        <v>20</v>
      </c>
      <c r="F1335" s="60" t="s">
        <v>21</v>
      </c>
      <c r="G1335" s="60" t="s">
        <v>8</v>
      </c>
      <c r="H1335" s="60" t="s">
        <v>43</v>
      </c>
      <c r="I1335" s="60" t="s">
        <v>8</v>
      </c>
    </row>
    <row r="1336" spans="1:9" s="62" customFormat="1" ht="18" customHeight="1" x14ac:dyDescent="0.4">
      <c r="A1336" s="63">
        <v>1</v>
      </c>
      <c r="B1336" s="121">
        <f>VLOOKUP(B1332,別紙1!$A$5:$AS$267,6,FALSE)</f>
        <v>4</v>
      </c>
      <c r="C1336" s="131">
        <f>内訳書!$C$7</f>
        <v>0</v>
      </c>
      <c r="D1336" s="131">
        <f>IF(E1336=0,ROUNDDOWN(B1336*C1336/2,2),ROUNDDOWN(B1336*C1336,2))</f>
        <v>0</v>
      </c>
      <c r="E1336" s="124">
        <f>VLOOKUP(B1332,別紙1!$A$5:$AS$267,7,FALSE)</f>
        <v>8</v>
      </c>
      <c r="F1336" s="132">
        <f>内訳書!$D$7</f>
        <v>0</v>
      </c>
      <c r="G1336" s="131">
        <f>ROUNDDOWN(E1336*F1336,2)</f>
        <v>0</v>
      </c>
      <c r="H1336" s="116"/>
      <c r="I1336" s="137">
        <f>ROUNDDOWN(D1336+G1336+H1336,0)</f>
        <v>0</v>
      </c>
    </row>
    <row r="1337" spans="1:9" s="62" customFormat="1" ht="18" customHeight="1" x14ac:dyDescent="0.4">
      <c r="A1337" s="63">
        <v>2</v>
      </c>
      <c r="B1337" s="121">
        <f>B1336</f>
        <v>4</v>
      </c>
      <c r="C1337" s="131">
        <f>C1336</f>
        <v>0</v>
      </c>
      <c r="D1337" s="131">
        <f t="shared" ref="D1337:D1347" si="280">IF(E1337=0,ROUNDDOWN(B1337*C1337/2,2),ROUNDDOWN(B1337*C1337,2))</f>
        <v>0</v>
      </c>
      <c r="E1337" s="124">
        <f>VLOOKUP(B1332,別紙1!$A$5:$AS$267,10,FALSE)</f>
        <v>13</v>
      </c>
      <c r="F1337" s="132">
        <f>内訳書!$D$7</f>
        <v>0</v>
      </c>
      <c r="G1337" s="131">
        <f t="shared" ref="G1337:G1347" si="281">ROUNDDOWN(E1337*F1337,2)</f>
        <v>0</v>
      </c>
      <c r="H1337" s="116"/>
      <c r="I1337" s="137">
        <f t="shared" ref="I1337:I1347" si="282">ROUNDDOWN(D1337+G1337+H1337,0)</f>
        <v>0</v>
      </c>
    </row>
    <row r="1338" spans="1:9" s="62" customFormat="1" ht="18" customHeight="1" x14ac:dyDescent="0.4">
      <c r="A1338" s="63">
        <v>3</v>
      </c>
      <c r="B1338" s="121">
        <f>B1336</f>
        <v>4</v>
      </c>
      <c r="C1338" s="131">
        <f t="shared" ref="C1338:C1346" si="283">C1337</f>
        <v>0</v>
      </c>
      <c r="D1338" s="131">
        <f t="shared" si="280"/>
        <v>0</v>
      </c>
      <c r="E1338" s="124">
        <f>VLOOKUP(B1332,別紙1!$A$5:$AS$267,13,FALSE)</f>
        <v>13</v>
      </c>
      <c r="F1338" s="132">
        <f>内訳書!$D$7</f>
        <v>0</v>
      </c>
      <c r="G1338" s="131">
        <f t="shared" si="281"/>
        <v>0</v>
      </c>
      <c r="H1338" s="116"/>
      <c r="I1338" s="137">
        <f t="shared" si="282"/>
        <v>0</v>
      </c>
    </row>
    <row r="1339" spans="1:9" s="62" customFormat="1" ht="18" customHeight="1" x14ac:dyDescent="0.4">
      <c r="A1339" s="63">
        <v>4</v>
      </c>
      <c r="B1339" s="121">
        <f>B1336</f>
        <v>4</v>
      </c>
      <c r="C1339" s="131">
        <f t="shared" si="283"/>
        <v>0</v>
      </c>
      <c r="D1339" s="131">
        <f t="shared" si="280"/>
        <v>0</v>
      </c>
      <c r="E1339" s="124">
        <f>VLOOKUP(B1332,別紙1!$A$5:$AS$267,16,FALSE)</f>
        <v>19</v>
      </c>
      <c r="F1339" s="132">
        <f>内訳書!$D$7</f>
        <v>0</v>
      </c>
      <c r="G1339" s="131">
        <f t="shared" si="281"/>
        <v>0</v>
      </c>
      <c r="H1339" s="116"/>
      <c r="I1339" s="137">
        <f t="shared" si="282"/>
        <v>0</v>
      </c>
    </row>
    <row r="1340" spans="1:9" s="62" customFormat="1" ht="18" customHeight="1" x14ac:dyDescent="0.4">
      <c r="A1340" s="63">
        <v>5</v>
      </c>
      <c r="B1340" s="121">
        <f>B1336</f>
        <v>4</v>
      </c>
      <c r="C1340" s="131">
        <f t="shared" si="283"/>
        <v>0</v>
      </c>
      <c r="D1340" s="131">
        <f t="shared" si="280"/>
        <v>0</v>
      </c>
      <c r="E1340" s="124">
        <f>VLOOKUP(B1332,別紙1!$A$5:$AS$267,19,FALSE)</f>
        <v>22</v>
      </c>
      <c r="F1340" s="132">
        <f>内訳書!$D$7</f>
        <v>0</v>
      </c>
      <c r="G1340" s="131">
        <f t="shared" si="281"/>
        <v>0</v>
      </c>
      <c r="H1340" s="116"/>
      <c r="I1340" s="137">
        <f t="shared" si="282"/>
        <v>0</v>
      </c>
    </row>
    <row r="1341" spans="1:9" s="62" customFormat="1" ht="18" customHeight="1" x14ac:dyDescent="0.4">
      <c r="A1341" s="63">
        <v>6</v>
      </c>
      <c r="B1341" s="121">
        <f>B1336</f>
        <v>4</v>
      </c>
      <c r="C1341" s="131">
        <f t="shared" si="283"/>
        <v>0</v>
      </c>
      <c r="D1341" s="131">
        <f t="shared" si="280"/>
        <v>0</v>
      </c>
      <c r="E1341" s="124">
        <f>VLOOKUP(B1332,別紙1!$A$5:$AS$267,22,FALSE)</f>
        <v>17</v>
      </c>
      <c r="F1341" s="132">
        <f>内訳書!$D$7</f>
        <v>0</v>
      </c>
      <c r="G1341" s="131">
        <f t="shared" si="281"/>
        <v>0</v>
      </c>
      <c r="H1341" s="116"/>
      <c r="I1341" s="137">
        <f t="shared" si="282"/>
        <v>0</v>
      </c>
    </row>
    <row r="1342" spans="1:9" s="62" customFormat="1" ht="18" customHeight="1" x14ac:dyDescent="0.4">
      <c r="A1342" s="63">
        <v>7</v>
      </c>
      <c r="B1342" s="121">
        <f>B1336</f>
        <v>4</v>
      </c>
      <c r="C1342" s="131">
        <f t="shared" si="283"/>
        <v>0</v>
      </c>
      <c r="D1342" s="131">
        <f t="shared" si="280"/>
        <v>0</v>
      </c>
      <c r="E1342" s="124">
        <f>VLOOKUP(B1332,別紙1!$A$5:$AS$267,26,FALSE)</f>
        <v>14</v>
      </c>
      <c r="F1342" s="133">
        <f>内訳書!$E$7</f>
        <v>0</v>
      </c>
      <c r="G1342" s="131">
        <f t="shared" si="281"/>
        <v>0</v>
      </c>
      <c r="H1342" s="116"/>
      <c r="I1342" s="137">
        <f t="shared" si="282"/>
        <v>0</v>
      </c>
    </row>
    <row r="1343" spans="1:9" s="62" customFormat="1" ht="18" customHeight="1" x14ac:dyDescent="0.4">
      <c r="A1343" s="63">
        <v>8</v>
      </c>
      <c r="B1343" s="121">
        <f>B1336</f>
        <v>4</v>
      </c>
      <c r="C1343" s="131">
        <f t="shared" si="283"/>
        <v>0</v>
      </c>
      <c r="D1343" s="131">
        <f t="shared" si="280"/>
        <v>0</v>
      </c>
      <c r="E1343" s="124">
        <f>VLOOKUP(B1332,別紙1!$A$5:$AS$267,29,FALSE)</f>
        <v>18</v>
      </c>
      <c r="F1343" s="133">
        <f>内訳書!$E$7</f>
        <v>0</v>
      </c>
      <c r="G1343" s="131">
        <f t="shared" si="281"/>
        <v>0</v>
      </c>
      <c r="H1343" s="116"/>
      <c r="I1343" s="137">
        <f t="shared" si="282"/>
        <v>0</v>
      </c>
    </row>
    <row r="1344" spans="1:9" s="62" customFormat="1" ht="18" customHeight="1" x14ac:dyDescent="0.4">
      <c r="A1344" s="63">
        <v>9</v>
      </c>
      <c r="B1344" s="121">
        <f>B1336</f>
        <v>4</v>
      </c>
      <c r="C1344" s="131">
        <f t="shared" si="283"/>
        <v>0</v>
      </c>
      <c r="D1344" s="131">
        <f t="shared" si="280"/>
        <v>0</v>
      </c>
      <c r="E1344" s="124">
        <f>VLOOKUP(B1332,別紙1!$A$5:$AS$267,32,FALSE)</f>
        <v>21</v>
      </c>
      <c r="F1344" s="133">
        <f>内訳書!$E$7</f>
        <v>0</v>
      </c>
      <c r="G1344" s="131">
        <f t="shared" si="281"/>
        <v>0</v>
      </c>
      <c r="H1344" s="116"/>
      <c r="I1344" s="137">
        <f t="shared" si="282"/>
        <v>0</v>
      </c>
    </row>
    <row r="1345" spans="1:9" s="62" customFormat="1" ht="18" customHeight="1" x14ac:dyDescent="0.4">
      <c r="A1345" s="63">
        <v>10</v>
      </c>
      <c r="B1345" s="121">
        <f>B1336</f>
        <v>4</v>
      </c>
      <c r="C1345" s="131">
        <f t="shared" si="283"/>
        <v>0</v>
      </c>
      <c r="D1345" s="131">
        <f t="shared" si="280"/>
        <v>0</v>
      </c>
      <c r="E1345" s="124">
        <f>VLOOKUP(B1332,別紙1!$A$5:$AS$267,34,FALSE)</f>
        <v>17</v>
      </c>
      <c r="F1345" s="132">
        <f>内訳書!$D$7</f>
        <v>0</v>
      </c>
      <c r="G1345" s="131">
        <f t="shared" si="281"/>
        <v>0</v>
      </c>
      <c r="H1345" s="116"/>
      <c r="I1345" s="137">
        <f t="shared" si="282"/>
        <v>0</v>
      </c>
    </row>
    <row r="1346" spans="1:9" s="62" customFormat="1" ht="18" customHeight="1" x14ac:dyDescent="0.4">
      <c r="A1346" s="63">
        <v>11</v>
      </c>
      <c r="B1346" s="121">
        <f>B1336</f>
        <v>4</v>
      </c>
      <c r="C1346" s="131">
        <f t="shared" si="283"/>
        <v>0</v>
      </c>
      <c r="D1346" s="131">
        <f t="shared" si="280"/>
        <v>0</v>
      </c>
      <c r="E1346" s="124">
        <f>VLOOKUP(B1332,別紙1!$A$5:$AS$267,37,FALSE)</f>
        <v>17</v>
      </c>
      <c r="F1346" s="132">
        <f>内訳書!$D$7</f>
        <v>0</v>
      </c>
      <c r="G1346" s="131">
        <f t="shared" si="281"/>
        <v>0</v>
      </c>
      <c r="H1346" s="116"/>
      <c r="I1346" s="137">
        <f t="shared" si="282"/>
        <v>0</v>
      </c>
    </row>
    <row r="1347" spans="1:9" s="62" customFormat="1" ht="18" customHeight="1" thickBot="1" x14ac:dyDescent="0.45">
      <c r="A1347" s="63">
        <v>12</v>
      </c>
      <c r="B1347" s="121">
        <f>B1336</f>
        <v>4</v>
      </c>
      <c r="C1347" s="131">
        <f>C1346</f>
        <v>0</v>
      </c>
      <c r="D1347" s="131">
        <f t="shared" si="280"/>
        <v>0</v>
      </c>
      <c r="E1347" s="124">
        <f>VLOOKUP(B1332,別紙1!$A$5:$AS$267,40,FALSE)</f>
        <v>17</v>
      </c>
      <c r="F1347" s="132">
        <f>内訳書!$D$7</f>
        <v>0</v>
      </c>
      <c r="G1347" s="131">
        <f t="shared" si="281"/>
        <v>0</v>
      </c>
      <c r="H1347" s="116"/>
      <c r="I1347" s="137">
        <f t="shared" si="282"/>
        <v>0</v>
      </c>
    </row>
    <row r="1348" spans="1:9" s="62" customFormat="1" ht="18" customHeight="1" thickBot="1" x14ac:dyDescent="0.45">
      <c r="A1348" s="66" t="s">
        <v>9</v>
      </c>
      <c r="B1348" s="120"/>
      <c r="C1348" s="120"/>
      <c r="D1348" s="120"/>
      <c r="E1348" s="124">
        <f>SUM(E1336:E1347)</f>
        <v>196</v>
      </c>
      <c r="F1348" s="129"/>
      <c r="G1348" s="120"/>
      <c r="H1348" s="136">
        <f>SUM(H1336:H1347)</f>
        <v>0</v>
      </c>
      <c r="I1348" s="138">
        <f>IF(SUM(I1336:I1347)="","",SUM(I1336:I1347))</f>
        <v>0</v>
      </c>
    </row>
    <row r="1349" spans="1:9" ht="78" customHeight="1" x14ac:dyDescent="0.4">
      <c r="A1349" s="397" t="s">
        <v>347</v>
      </c>
      <c r="B1349" s="398"/>
      <c r="C1349" s="398"/>
      <c r="D1349" s="398"/>
      <c r="E1349" s="398"/>
      <c r="F1349" s="398"/>
      <c r="G1349" s="398"/>
      <c r="H1349" s="398"/>
      <c r="I1349" s="399"/>
    </row>
    <row r="1350" spans="1:9" ht="78" customHeight="1" x14ac:dyDescent="0.4">
      <c r="A1350" s="394" t="s">
        <v>22</v>
      </c>
      <c r="B1350" s="395"/>
      <c r="C1350" s="395"/>
      <c r="D1350" s="395"/>
      <c r="E1350" s="395"/>
      <c r="F1350" s="395"/>
      <c r="G1350" s="395"/>
      <c r="H1350" s="395"/>
      <c r="I1350" s="396"/>
    </row>
    <row r="1351" spans="1:9" x14ac:dyDescent="0.4">
      <c r="A1351" s="161" t="s">
        <v>12</v>
      </c>
      <c r="B1351" s="52">
        <f>B1332+1</f>
        <v>72</v>
      </c>
      <c r="C1351" s="161" t="s">
        <v>13</v>
      </c>
      <c r="D1351" s="53" t="str">
        <f>VLOOKUP(B1351,別紙1!$A$5:$AS$267,3,FALSE)</f>
        <v>駒形汚水中継ポンプ場</v>
      </c>
      <c r="F1351" s="161"/>
      <c r="G1351" s="161"/>
      <c r="H1351" s="161"/>
      <c r="I1351" s="54" t="str">
        <f>VLOOKUP(B1351,別紙1!$A$5:$AS$267,5,FALSE)</f>
        <v>東京低圧電力</v>
      </c>
    </row>
    <row r="1352" spans="1:9" s="161" customFormat="1" ht="20.25" customHeight="1" x14ac:dyDescent="0.4">
      <c r="A1352" s="391" t="s">
        <v>14</v>
      </c>
      <c r="B1352" s="401" t="s">
        <v>3</v>
      </c>
      <c r="C1352" s="402"/>
      <c r="D1352" s="403"/>
      <c r="E1352" s="401" t="s">
        <v>4</v>
      </c>
      <c r="F1352" s="402"/>
      <c r="G1352" s="403"/>
      <c r="H1352" s="391" t="s">
        <v>44</v>
      </c>
      <c r="I1352" s="391" t="s">
        <v>45</v>
      </c>
    </row>
    <row r="1353" spans="1:9" s="161" customFormat="1" ht="40.5" x14ac:dyDescent="0.4">
      <c r="A1353" s="400"/>
      <c r="B1353" s="301" t="s">
        <v>2</v>
      </c>
      <c r="C1353" s="301" t="s">
        <v>15</v>
      </c>
      <c r="D1353" s="302" t="s">
        <v>82</v>
      </c>
      <c r="E1353" s="304" t="s">
        <v>16</v>
      </c>
      <c r="F1353" s="58" t="s">
        <v>17</v>
      </c>
      <c r="G1353" s="302" t="s">
        <v>18</v>
      </c>
      <c r="H1353" s="400"/>
      <c r="I1353" s="400"/>
    </row>
    <row r="1354" spans="1:9" s="59" customFormat="1" ht="22.5" x14ac:dyDescent="0.4">
      <c r="A1354" s="392"/>
      <c r="B1354" s="60" t="s">
        <v>5</v>
      </c>
      <c r="C1354" s="60" t="s">
        <v>19</v>
      </c>
      <c r="D1354" s="60" t="s">
        <v>8</v>
      </c>
      <c r="E1354" s="61" t="s">
        <v>20</v>
      </c>
      <c r="F1354" s="60" t="s">
        <v>21</v>
      </c>
      <c r="G1354" s="60" t="s">
        <v>8</v>
      </c>
      <c r="H1354" s="60" t="s">
        <v>43</v>
      </c>
      <c r="I1354" s="60" t="s">
        <v>8</v>
      </c>
    </row>
    <row r="1355" spans="1:9" s="62" customFormat="1" ht="18" customHeight="1" x14ac:dyDescent="0.4">
      <c r="A1355" s="63">
        <v>1</v>
      </c>
      <c r="B1355" s="121">
        <f>VLOOKUP(B1351,別紙1!$A$5:$AS$267,6,FALSE)</f>
        <v>38</v>
      </c>
      <c r="C1355" s="131">
        <f>内訳書!$C$7</f>
        <v>0</v>
      </c>
      <c r="D1355" s="131">
        <f>IF(E1355=0,ROUNDDOWN(B1355*C1355/2,2),ROUNDDOWN(B1355*C1355,2))</f>
        <v>0</v>
      </c>
      <c r="E1355" s="124">
        <f>VLOOKUP(B1351,別紙1!$A$5:$AS$267,7,FALSE)</f>
        <v>3395</v>
      </c>
      <c r="F1355" s="132">
        <f>内訳書!$D$7</f>
        <v>0</v>
      </c>
      <c r="G1355" s="131">
        <f>ROUNDDOWN(E1355*F1355,2)</f>
        <v>0</v>
      </c>
      <c r="H1355" s="116"/>
      <c r="I1355" s="137">
        <f>ROUNDDOWN(D1355+G1355+H1355,0)</f>
        <v>0</v>
      </c>
    </row>
    <row r="1356" spans="1:9" s="62" customFormat="1" ht="18" customHeight="1" x14ac:dyDescent="0.4">
      <c r="A1356" s="63">
        <v>2</v>
      </c>
      <c r="B1356" s="121">
        <f>B1355</f>
        <v>38</v>
      </c>
      <c r="C1356" s="131">
        <f>C1355</f>
        <v>0</v>
      </c>
      <c r="D1356" s="131">
        <f t="shared" ref="D1356:D1366" si="284">IF(E1356=0,ROUNDDOWN(B1356*C1356/2,2),ROUNDDOWN(B1356*C1356,2))</f>
        <v>0</v>
      </c>
      <c r="E1356" s="124">
        <f>VLOOKUP(B1351,別紙1!$A$5:$AS$267,10,FALSE)</f>
        <v>3994</v>
      </c>
      <c r="F1356" s="132">
        <f>内訳書!$D$7</f>
        <v>0</v>
      </c>
      <c r="G1356" s="131">
        <f t="shared" ref="G1356:G1366" si="285">ROUNDDOWN(E1356*F1356,2)</f>
        <v>0</v>
      </c>
      <c r="H1356" s="116"/>
      <c r="I1356" s="137">
        <f t="shared" ref="I1356:I1366" si="286">ROUNDDOWN(D1356+G1356+H1356,0)</f>
        <v>0</v>
      </c>
    </row>
    <row r="1357" spans="1:9" s="62" customFormat="1" ht="18" customHeight="1" x14ac:dyDescent="0.4">
      <c r="A1357" s="63">
        <v>3</v>
      </c>
      <c r="B1357" s="121">
        <f>B1355</f>
        <v>38</v>
      </c>
      <c r="C1357" s="131">
        <f t="shared" ref="C1357:C1365" si="287">C1356</f>
        <v>0</v>
      </c>
      <c r="D1357" s="131">
        <f t="shared" si="284"/>
        <v>0</v>
      </c>
      <c r="E1357" s="124">
        <f>VLOOKUP(B1351,別紙1!$A$5:$AS$267,13,FALSE)</f>
        <v>3690</v>
      </c>
      <c r="F1357" s="132">
        <f>内訳書!$D$7</f>
        <v>0</v>
      </c>
      <c r="G1357" s="131">
        <f t="shared" si="285"/>
        <v>0</v>
      </c>
      <c r="H1357" s="116"/>
      <c r="I1357" s="137">
        <f t="shared" si="286"/>
        <v>0</v>
      </c>
    </row>
    <row r="1358" spans="1:9" s="62" customFormat="1" ht="18" customHeight="1" x14ac:dyDescent="0.4">
      <c r="A1358" s="63">
        <v>4</v>
      </c>
      <c r="B1358" s="121">
        <f>B1355</f>
        <v>38</v>
      </c>
      <c r="C1358" s="131">
        <f t="shared" si="287"/>
        <v>0</v>
      </c>
      <c r="D1358" s="131">
        <f t="shared" si="284"/>
        <v>0</v>
      </c>
      <c r="E1358" s="124">
        <f>VLOOKUP(B1351,別紙1!$A$5:$AS$267,16,FALSE)</f>
        <v>3555</v>
      </c>
      <c r="F1358" s="132">
        <f>内訳書!$D$7</f>
        <v>0</v>
      </c>
      <c r="G1358" s="131">
        <f t="shared" si="285"/>
        <v>0</v>
      </c>
      <c r="H1358" s="116"/>
      <c r="I1358" s="137">
        <f t="shared" si="286"/>
        <v>0</v>
      </c>
    </row>
    <row r="1359" spans="1:9" s="62" customFormat="1" ht="18" customHeight="1" x14ac:dyDescent="0.4">
      <c r="A1359" s="63">
        <v>5</v>
      </c>
      <c r="B1359" s="121">
        <f>B1355</f>
        <v>38</v>
      </c>
      <c r="C1359" s="131">
        <f t="shared" si="287"/>
        <v>0</v>
      </c>
      <c r="D1359" s="131">
        <f t="shared" si="284"/>
        <v>0</v>
      </c>
      <c r="E1359" s="124">
        <f>VLOOKUP(B1351,別紙1!$A$5:$AS$267,19,FALSE)</f>
        <v>3329</v>
      </c>
      <c r="F1359" s="132">
        <f>内訳書!$D$7</f>
        <v>0</v>
      </c>
      <c r="G1359" s="131">
        <f t="shared" si="285"/>
        <v>0</v>
      </c>
      <c r="H1359" s="116"/>
      <c r="I1359" s="137">
        <f t="shared" si="286"/>
        <v>0</v>
      </c>
    </row>
    <row r="1360" spans="1:9" s="62" customFormat="1" ht="18" customHeight="1" x14ac:dyDescent="0.4">
      <c r="A1360" s="63">
        <v>6</v>
      </c>
      <c r="B1360" s="121">
        <f>B1355</f>
        <v>38</v>
      </c>
      <c r="C1360" s="131">
        <f t="shared" si="287"/>
        <v>0</v>
      </c>
      <c r="D1360" s="131">
        <f t="shared" si="284"/>
        <v>0</v>
      </c>
      <c r="E1360" s="124">
        <f>VLOOKUP(B1351,別紙1!$A$5:$AS$267,22,FALSE)</f>
        <v>3435</v>
      </c>
      <c r="F1360" s="132">
        <f>内訳書!$D$7</f>
        <v>0</v>
      </c>
      <c r="G1360" s="131">
        <f t="shared" si="285"/>
        <v>0</v>
      </c>
      <c r="H1360" s="116"/>
      <c r="I1360" s="137">
        <f t="shared" si="286"/>
        <v>0</v>
      </c>
    </row>
    <row r="1361" spans="1:9" s="62" customFormat="1" ht="18" customHeight="1" x14ac:dyDescent="0.4">
      <c r="A1361" s="63">
        <v>7</v>
      </c>
      <c r="B1361" s="121">
        <f>B1355</f>
        <v>38</v>
      </c>
      <c r="C1361" s="131">
        <f t="shared" si="287"/>
        <v>0</v>
      </c>
      <c r="D1361" s="131">
        <f t="shared" si="284"/>
        <v>0</v>
      </c>
      <c r="E1361" s="124">
        <f>VLOOKUP(B1351,別紙1!$A$5:$AS$267,26,FALSE)</f>
        <v>3296</v>
      </c>
      <c r="F1361" s="133">
        <f>内訳書!$E$7</f>
        <v>0</v>
      </c>
      <c r="G1361" s="131">
        <f t="shared" si="285"/>
        <v>0</v>
      </c>
      <c r="H1361" s="116"/>
      <c r="I1361" s="137">
        <f t="shared" si="286"/>
        <v>0</v>
      </c>
    </row>
    <row r="1362" spans="1:9" s="62" customFormat="1" ht="18" customHeight="1" x14ac:dyDescent="0.4">
      <c r="A1362" s="63">
        <v>8</v>
      </c>
      <c r="B1362" s="121">
        <f>B1355</f>
        <v>38</v>
      </c>
      <c r="C1362" s="131">
        <f t="shared" si="287"/>
        <v>0</v>
      </c>
      <c r="D1362" s="131">
        <f t="shared" si="284"/>
        <v>0</v>
      </c>
      <c r="E1362" s="124">
        <f>VLOOKUP(B1351,別紙1!$A$5:$AS$267,29,FALSE)</f>
        <v>3406</v>
      </c>
      <c r="F1362" s="133">
        <f>内訳書!$E$7</f>
        <v>0</v>
      </c>
      <c r="G1362" s="131">
        <f t="shared" si="285"/>
        <v>0</v>
      </c>
      <c r="H1362" s="116"/>
      <c r="I1362" s="137">
        <f t="shared" si="286"/>
        <v>0</v>
      </c>
    </row>
    <row r="1363" spans="1:9" s="62" customFormat="1" ht="18" customHeight="1" x14ac:dyDescent="0.4">
      <c r="A1363" s="63">
        <v>9</v>
      </c>
      <c r="B1363" s="121">
        <f>B1355</f>
        <v>38</v>
      </c>
      <c r="C1363" s="131">
        <f t="shared" si="287"/>
        <v>0</v>
      </c>
      <c r="D1363" s="131">
        <f t="shared" si="284"/>
        <v>0</v>
      </c>
      <c r="E1363" s="124">
        <f>VLOOKUP(B1351,別紙1!$A$5:$AS$267,32,FALSE)</f>
        <v>3295</v>
      </c>
      <c r="F1363" s="133">
        <f>内訳書!$E$7</f>
        <v>0</v>
      </c>
      <c r="G1363" s="131">
        <f t="shared" si="285"/>
        <v>0</v>
      </c>
      <c r="H1363" s="116"/>
      <c r="I1363" s="137">
        <f t="shared" si="286"/>
        <v>0</v>
      </c>
    </row>
    <row r="1364" spans="1:9" s="62" customFormat="1" ht="18" customHeight="1" x14ac:dyDescent="0.4">
      <c r="A1364" s="63">
        <v>10</v>
      </c>
      <c r="B1364" s="121">
        <f>B1355</f>
        <v>38</v>
      </c>
      <c r="C1364" s="131">
        <f t="shared" si="287"/>
        <v>0</v>
      </c>
      <c r="D1364" s="131">
        <f t="shared" si="284"/>
        <v>0</v>
      </c>
      <c r="E1364" s="124">
        <f>VLOOKUP(B1351,別紙1!$A$5:$AS$267,34,FALSE)</f>
        <v>2999</v>
      </c>
      <c r="F1364" s="132">
        <f>内訳書!$D$7</f>
        <v>0</v>
      </c>
      <c r="G1364" s="131">
        <f t="shared" si="285"/>
        <v>0</v>
      </c>
      <c r="H1364" s="116"/>
      <c r="I1364" s="137">
        <f t="shared" si="286"/>
        <v>0</v>
      </c>
    </row>
    <row r="1365" spans="1:9" s="62" customFormat="1" ht="18" customHeight="1" x14ac:dyDescent="0.4">
      <c r="A1365" s="63">
        <v>11</v>
      </c>
      <c r="B1365" s="121">
        <f>B1355</f>
        <v>38</v>
      </c>
      <c r="C1365" s="131">
        <f t="shared" si="287"/>
        <v>0</v>
      </c>
      <c r="D1365" s="131">
        <f t="shared" si="284"/>
        <v>0</v>
      </c>
      <c r="E1365" s="124">
        <f>VLOOKUP(B1351,別紙1!$A$5:$AS$267,37,FALSE)</f>
        <v>3378</v>
      </c>
      <c r="F1365" s="132">
        <f>内訳書!$D$7</f>
        <v>0</v>
      </c>
      <c r="G1365" s="131">
        <f t="shared" si="285"/>
        <v>0</v>
      </c>
      <c r="H1365" s="116"/>
      <c r="I1365" s="137">
        <f t="shared" si="286"/>
        <v>0</v>
      </c>
    </row>
    <row r="1366" spans="1:9" s="62" customFormat="1" ht="18" customHeight="1" thickBot="1" x14ac:dyDescent="0.45">
      <c r="A1366" s="63">
        <v>12</v>
      </c>
      <c r="B1366" s="121">
        <f>B1355</f>
        <v>38</v>
      </c>
      <c r="C1366" s="131">
        <f>C1365</f>
        <v>0</v>
      </c>
      <c r="D1366" s="131">
        <f t="shared" si="284"/>
        <v>0</v>
      </c>
      <c r="E1366" s="124">
        <f>VLOOKUP(B1351,別紙1!$A$5:$AS$267,40,FALSE)</f>
        <v>3348</v>
      </c>
      <c r="F1366" s="132">
        <f>内訳書!$D$7</f>
        <v>0</v>
      </c>
      <c r="G1366" s="131">
        <f t="shared" si="285"/>
        <v>0</v>
      </c>
      <c r="H1366" s="116"/>
      <c r="I1366" s="137">
        <f t="shared" si="286"/>
        <v>0</v>
      </c>
    </row>
    <row r="1367" spans="1:9" s="62" customFormat="1" ht="18" customHeight="1" thickBot="1" x14ac:dyDescent="0.45">
      <c r="A1367" s="66" t="s">
        <v>9</v>
      </c>
      <c r="B1367" s="120"/>
      <c r="C1367" s="120"/>
      <c r="D1367" s="120"/>
      <c r="E1367" s="124">
        <f>SUM(E1355:E1366)</f>
        <v>41120</v>
      </c>
      <c r="F1367" s="129"/>
      <c r="G1367" s="120"/>
      <c r="H1367" s="136">
        <f>SUM(H1355:H1366)</f>
        <v>0</v>
      </c>
      <c r="I1367" s="138">
        <f>IF(SUM(I1355:I1366)="","",SUM(I1355:I1366))</f>
        <v>0</v>
      </c>
    </row>
    <row r="1368" spans="1:9" ht="78" customHeight="1" x14ac:dyDescent="0.4">
      <c r="A1368" s="397" t="s">
        <v>347</v>
      </c>
      <c r="B1368" s="398"/>
      <c r="C1368" s="398"/>
      <c r="D1368" s="398"/>
      <c r="E1368" s="398"/>
      <c r="F1368" s="398"/>
      <c r="G1368" s="398"/>
      <c r="H1368" s="398"/>
      <c r="I1368" s="399"/>
    </row>
    <row r="1369" spans="1:9" ht="78" customHeight="1" x14ac:dyDescent="0.4">
      <c r="A1369" s="394" t="s">
        <v>22</v>
      </c>
      <c r="B1369" s="395"/>
      <c r="C1369" s="395"/>
      <c r="D1369" s="395"/>
      <c r="E1369" s="395"/>
      <c r="F1369" s="395"/>
      <c r="G1369" s="395"/>
      <c r="H1369" s="395"/>
      <c r="I1369" s="396"/>
    </row>
    <row r="1370" spans="1:9" x14ac:dyDescent="0.4">
      <c r="A1370" s="161" t="s">
        <v>12</v>
      </c>
      <c r="B1370" s="52">
        <f>B1351+1</f>
        <v>73</v>
      </c>
      <c r="C1370" s="161" t="s">
        <v>13</v>
      </c>
      <c r="D1370" s="53" t="str">
        <f>VLOOKUP(B1370,別紙1!$A$5:$AS$267,3,FALSE)</f>
        <v>河原浜 地下ポンプ場</v>
      </c>
      <c r="F1370" s="161"/>
      <c r="G1370" s="161"/>
      <c r="H1370" s="161"/>
      <c r="I1370" s="54" t="str">
        <f>VLOOKUP(B1370,別紙1!$A$5:$AS$267,5,FALSE)</f>
        <v>東京低圧電力</v>
      </c>
    </row>
    <row r="1371" spans="1:9" s="161" customFormat="1" ht="20.25" customHeight="1" x14ac:dyDescent="0.4">
      <c r="A1371" s="391" t="s">
        <v>14</v>
      </c>
      <c r="B1371" s="401" t="s">
        <v>3</v>
      </c>
      <c r="C1371" s="402"/>
      <c r="D1371" s="403"/>
      <c r="E1371" s="401" t="s">
        <v>4</v>
      </c>
      <c r="F1371" s="402"/>
      <c r="G1371" s="403"/>
      <c r="H1371" s="391" t="s">
        <v>44</v>
      </c>
      <c r="I1371" s="391" t="s">
        <v>45</v>
      </c>
    </row>
    <row r="1372" spans="1:9" s="161" customFormat="1" ht="40.5" x14ac:dyDescent="0.4">
      <c r="A1372" s="400"/>
      <c r="B1372" s="301" t="s">
        <v>2</v>
      </c>
      <c r="C1372" s="301" t="s">
        <v>15</v>
      </c>
      <c r="D1372" s="302" t="s">
        <v>82</v>
      </c>
      <c r="E1372" s="304" t="s">
        <v>16</v>
      </c>
      <c r="F1372" s="58" t="s">
        <v>17</v>
      </c>
      <c r="G1372" s="302" t="s">
        <v>18</v>
      </c>
      <c r="H1372" s="400"/>
      <c r="I1372" s="400"/>
    </row>
    <row r="1373" spans="1:9" s="59" customFormat="1" ht="22.5" x14ac:dyDescent="0.4">
      <c r="A1373" s="392"/>
      <c r="B1373" s="60" t="s">
        <v>5</v>
      </c>
      <c r="C1373" s="60" t="s">
        <v>19</v>
      </c>
      <c r="D1373" s="60" t="s">
        <v>8</v>
      </c>
      <c r="E1373" s="61" t="s">
        <v>20</v>
      </c>
      <c r="F1373" s="60" t="s">
        <v>21</v>
      </c>
      <c r="G1373" s="60" t="s">
        <v>8</v>
      </c>
      <c r="H1373" s="60" t="s">
        <v>43</v>
      </c>
      <c r="I1373" s="60" t="s">
        <v>8</v>
      </c>
    </row>
    <row r="1374" spans="1:9" s="62" customFormat="1" ht="18" customHeight="1" x14ac:dyDescent="0.4">
      <c r="A1374" s="63">
        <v>1</v>
      </c>
      <c r="B1374" s="121">
        <f>VLOOKUP(B1370,別紙1!$A$5:$AS$267,6,FALSE)</f>
        <v>2</v>
      </c>
      <c r="C1374" s="131">
        <f>内訳書!$C$7</f>
        <v>0</v>
      </c>
      <c r="D1374" s="131">
        <f>IF(E1374=0,ROUNDDOWN(B1374*C1374/2,2),ROUNDDOWN(B1374*C1374,2))</f>
        <v>0</v>
      </c>
      <c r="E1374" s="124">
        <f>VLOOKUP(B1370,別紙1!$A$5:$AS$267,7,FALSE)</f>
        <v>32</v>
      </c>
      <c r="F1374" s="132">
        <f>内訳書!$D$7</f>
        <v>0</v>
      </c>
      <c r="G1374" s="131">
        <f>ROUNDDOWN(E1374*F1374,2)</f>
        <v>0</v>
      </c>
      <c r="H1374" s="116"/>
      <c r="I1374" s="137">
        <f>ROUNDDOWN(D1374+G1374+H1374,0)</f>
        <v>0</v>
      </c>
    </row>
    <row r="1375" spans="1:9" s="62" customFormat="1" ht="18" customHeight="1" x14ac:dyDescent="0.4">
      <c r="A1375" s="63">
        <v>2</v>
      </c>
      <c r="B1375" s="121">
        <f>B1374</f>
        <v>2</v>
      </c>
      <c r="C1375" s="131">
        <f>C1374</f>
        <v>0</v>
      </c>
      <c r="D1375" s="131">
        <f t="shared" ref="D1375:D1385" si="288">IF(E1375=0,ROUNDDOWN(B1375*C1375/2,2),ROUNDDOWN(B1375*C1375,2))</f>
        <v>0</v>
      </c>
      <c r="E1375" s="124">
        <f>VLOOKUP(B1370,別紙1!$A$5:$AS$267,10,FALSE)</f>
        <v>32</v>
      </c>
      <c r="F1375" s="132">
        <f>内訳書!$D$7</f>
        <v>0</v>
      </c>
      <c r="G1375" s="131">
        <f t="shared" ref="G1375:G1385" si="289">ROUNDDOWN(E1375*F1375,2)</f>
        <v>0</v>
      </c>
      <c r="H1375" s="116"/>
      <c r="I1375" s="137">
        <f t="shared" ref="I1375:I1385" si="290">ROUNDDOWN(D1375+G1375+H1375,0)</f>
        <v>0</v>
      </c>
    </row>
    <row r="1376" spans="1:9" s="62" customFormat="1" ht="18" customHeight="1" x14ac:dyDescent="0.4">
      <c r="A1376" s="63">
        <v>3</v>
      </c>
      <c r="B1376" s="121">
        <f>B1374</f>
        <v>2</v>
      </c>
      <c r="C1376" s="131">
        <f t="shared" ref="C1376:C1384" si="291">C1375</f>
        <v>0</v>
      </c>
      <c r="D1376" s="131">
        <f t="shared" si="288"/>
        <v>0</v>
      </c>
      <c r="E1376" s="124">
        <f>VLOOKUP(B1370,別紙1!$A$5:$AS$267,13,FALSE)</f>
        <v>31</v>
      </c>
      <c r="F1376" s="132">
        <f>内訳書!$D$7</f>
        <v>0</v>
      </c>
      <c r="G1376" s="131">
        <f t="shared" si="289"/>
        <v>0</v>
      </c>
      <c r="H1376" s="116"/>
      <c r="I1376" s="137">
        <f t="shared" si="290"/>
        <v>0</v>
      </c>
    </row>
    <row r="1377" spans="1:9" s="62" customFormat="1" ht="18" customHeight="1" x14ac:dyDescent="0.4">
      <c r="A1377" s="63">
        <v>4</v>
      </c>
      <c r="B1377" s="121">
        <f>B1374</f>
        <v>2</v>
      </c>
      <c r="C1377" s="131">
        <f t="shared" si="291"/>
        <v>0</v>
      </c>
      <c r="D1377" s="131">
        <f t="shared" si="288"/>
        <v>0</v>
      </c>
      <c r="E1377" s="124">
        <f>VLOOKUP(B1370,別紙1!$A$5:$AS$267,16,FALSE)</f>
        <v>33</v>
      </c>
      <c r="F1377" s="132">
        <f>内訳書!$D$7</f>
        <v>0</v>
      </c>
      <c r="G1377" s="131">
        <f t="shared" si="289"/>
        <v>0</v>
      </c>
      <c r="H1377" s="116"/>
      <c r="I1377" s="137">
        <f t="shared" si="290"/>
        <v>0</v>
      </c>
    </row>
    <row r="1378" spans="1:9" s="62" customFormat="1" ht="18" customHeight="1" x14ac:dyDescent="0.4">
      <c r="A1378" s="63">
        <v>5</v>
      </c>
      <c r="B1378" s="121">
        <f>B1374</f>
        <v>2</v>
      </c>
      <c r="C1378" s="131">
        <f t="shared" si="291"/>
        <v>0</v>
      </c>
      <c r="D1378" s="131">
        <f t="shared" si="288"/>
        <v>0</v>
      </c>
      <c r="E1378" s="124">
        <f>VLOOKUP(B1370,別紙1!$A$5:$AS$267,19,FALSE)</f>
        <v>31</v>
      </c>
      <c r="F1378" s="132">
        <f>内訳書!$D$7</f>
        <v>0</v>
      </c>
      <c r="G1378" s="131">
        <f t="shared" si="289"/>
        <v>0</v>
      </c>
      <c r="H1378" s="116"/>
      <c r="I1378" s="137">
        <f t="shared" si="290"/>
        <v>0</v>
      </c>
    </row>
    <row r="1379" spans="1:9" s="62" customFormat="1" ht="18" customHeight="1" x14ac:dyDescent="0.4">
      <c r="A1379" s="63">
        <v>6</v>
      </c>
      <c r="B1379" s="121">
        <f>B1374</f>
        <v>2</v>
      </c>
      <c r="C1379" s="131">
        <f t="shared" si="291"/>
        <v>0</v>
      </c>
      <c r="D1379" s="131">
        <f t="shared" si="288"/>
        <v>0</v>
      </c>
      <c r="E1379" s="124">
        <f>VLOOKUP(B1370,別紙1!$A$5:$AS$267,22,FALSE)</f>
        <v>31</v>
      </c>
      <c r="F1379" s="132">
        <f>内訳書!$D$7</f>
        <v>0</v>
      </c>
      <c r="G1379" s="131">
        <f t="shared" si="289"/>
        <v>0</v>
      </c>
      <c r="H1379" s="116"/>
      <c r="I1379" s="137">
        <f t="shared" si="290"/>
        <v>0</v>
      </c>
    </row>
    <row r="1380" spans="1:9" s="62" customFormat="1" ht="18" customHeight="1" x14ac:dyDescent="0.4">
      <c r="A1380" s="63">
        <v>7</v>
      </c>
      <c r="B1380" s="121">
        <f>B1374</f>
        <v>2</v>
      </c>
      <c r="C1380" s="131">
        <f t="shared" si="291"/>
        <v>0</v>
      </c>
      <c r="D1380" s="131">
        <f t="shared" si="288"/>
        <v>0</v>
      </c>
      <c r="E1380" s="124">
        <f>VLOOKUP(B1370,別紙1!$A$5:$AS$267,26,FALSE)</f>
        <v>31</v>
      </c>
      <c r="F1380" s="133">
        <f>内訳書!$E$7</f>
        <v>0</v>
      </c>
      <c r="G1380" s="131">
        <f t="shared" si="289"/>
        <v>0</v>
      </c>
      <c r="H1380" s="116"/>
      <c r="I1380" s="137">
        <f t="shared" si="290"/>
        <v>0</v>
      </c>
    </row>
    <row r="1381" spans="1:9" s="62" customFormat="1" ht="18" customHeight="1" x14ac:dyDescent="0.4">
      <c r="A1381" s="63">
        <v>8</v>
      </c>
      <c r="B1381" s="121">
        <f>B1374</f>
        <v>2</v>
      </c>
      <c r="C1381" s="131">
        <f t="shared" si="291"/>
        <v>0</v>
      </c>
      <c r="D1381" s="131">
        <f t="shared" si="288"/>
        <v>0</v>
      </c>
      <c r="E1381" s="124">
        <f>VLOOKUP(B1370,別紙1!$A$5:$AS$267,29,FALSE)</f>
        <v>32</v>
      </c>
      <c r="F1381" s="133">
        <f>内訳書!$E$7</f>
        <v>0</v>
      </c>
      <c r="G1381" s="131">
        <f t="shared" si="289"/>
        <v>0</v>
      </c>
      <c r="H1381" s="116"/>
      <c r="I1381" s="137">
        <f t="shared" si="290"/>
        <v>0</v>
      </c>
    </row>
    <row r="1382" spans="1:9" s="62" customFormat="1" ht="18" customHeight="1" x14ac:dyDescent="0.4">
      <c r="A1382" s="63">
        <v>9</v>
      </c>
      <c r="B1382" s="121">
        <f>B1374</f>
        <v>2</v>
      </c>
      <c r="C1382" s="131">
        <f t="shared" si="291"/>
        <v>0</v>
      </c>
      <c r="D1382" s="131">
        <f t="shared" si="288"/>
        <v>0</v>
      </c>
      <c r="E1382" s="124">
        <f>VLOOKUP(B1370,別紙1!$A$5:$AS$267,32,FALSE)</f>
        <v>32</v>
      </c>
      <c r="F1382" s="133">
        <f>内訳書!$E$7</f>
        <v>0</v>
      </c>
      <c r="G1382" s="131">
        <f t="shared" si="289"/>
        <v>0</v>
      </c>
      <c r="H1382" s="116"/>
      <c r="I1382" s="137">
        <f t="shared" si="290"/>
        <v>0</v>
      </c>
    </row>
    <row r="1383" spans="1:9" s="62" customFormat="1" ht="18" customHeight="1" x14ac:dyDescent="0.4">
      <c r="A1383" s="63">
        <v>10</v>
      </c>
      <c r="B1383" s="121">
        <f>B1374</f>
        <v>2</v>
      </c>
      <c r="C1383" s="131">
        <f t="shared" si="291"/>
        <v>0</v>
      </c>
      <c r="D1383" s="131">
        <f t="shared" si="288"/>
        <v>0</v>
      </c>
      <c r="E1383" s="124">
        <f>VLOOKUP(B1370,別紙1!$A$5:$AS$267,34,FALSE)</f>
        <v>30</v>
      </c>
      <c r="F1383" s="132">
        <f>内訳書!$D$7</f>
        <v>0</v>
      </c>
      <c r="G1383" s="131">
        <f t="shared" si="289"/>
        <v>0</v>
      </c>
      <c r="H1383" s="116"/>
      <c r="I1383" s="137">
        <f t="shared" si="290"/>
        <v>0</v>
      </c>
    </row>
    <row r="1384" spans="1:9" s="62" customFormat="1" ht="18" customHeight="1" x14ac:dyDescent="0.4">
      <c r="A1384" s="63">
        <v>11</v>
      </c>
      <c r="B1384" s="121">
        <f>B1374</f>
        <v>2</v>
      </c>
      <c r="C1384" s="131">
        <f t="shared" si="291"/>
        <v>0</v>
      </c>
      <c r="D1384" s="131">
        <f t="shared" si="288"/>
        <v>0</v>
      </c>
      <c r="E1384" s="124">
        <f>VLOOKUP(B1370,別紙1!$A$5:$AS$267,37,FALSE)</f>
        <v>31</v>
      </c>
      <c r="F1384" s="132">
        <f>内訳書!$D$7</f>
        <v>0</v>
      </c>
      <c r="G1384" s="131">
        <f t="shared" si="289"/>
        <v>0</v>
      </c>
      <c r="H1384" s="116"/>
      <c r="I1384" s="137">
        <f t="shared" si="290"/>
        <v>0</v>
      </c>
    </row>
    <row r="1385" spans="1:9" s="62" customFormat="1" ht="18" customHeight="1" thickBot="1" x14ac:dyDescent="0.45">
      <c r="A1385" s="63">
        <v>12</v>
      </c>
      <c r="B1385" s="121">
        <f>B1374</f>
        <v>2</v>
      </c>
      <c r="C1385" s="131">
        <f>C1384</f>
        <v>0</v>
      </c>
      <c r="D1385" s="131">
        <f t="shared" si="288"/>
        <v>0</v>
      </c>
      <c r="E1385" s="124">
        <f>VLOOKUP(B1370,別紙1!$A$5:$AS$267,40,FALSE)</f>
        <v>31</v>
      </c>
      <c r="F1385" s="132">
        <f>内訳書!$D$7</f>
        <v>0</v>
      </c>
      <c r="G1385" s="131">
        <f t="shared" si="289"/>
        <v>0</v>
      </c>
      <c r="H1385" s="116"/>
      <c r="I1385" s="137">
        <f t="shared" si="290"/>
        <v>0</v>
      </c>
    </row>
    <row r="1386" spans="1:9" s="62" customFormat="1" ht="18" customHeight="1" thickBot="1" x14ac:dyDescent="0.45">
      <c r="A1386" s="66" t="s">
        <v>9</v>
      </c>
      <c r="B1386" s="120"/>
      <c r="C1386" s="120"/>
      <c r="D1386" s="120"/>
      <c r="E1386" s="124">
        <f>SUM(E1374:E1385)</f>
        <v>377</v>
      </c>
      <c r="F1386" s="129"/>
      <c r="G1386" s="120"/>
      <c r="H1386" s="136">
        <f>SUM(H1374:H1385)</f>
        <v>0</v>
      </c>
      <c r="I1386" s="138">
        <f>IF(SUM(I1374:I1385)="","",SUM(I1374:I1385))</f>
        <v>0</v>
      </c>
    </row>
    <row r="1387" spans="1:9" ht="78" customHeight="1" x14ac:dyDescent="0.4">
      <c r="A1387" s="397" t="s">
        <v>347</v>
      </c>
      <c r="B1387" s="398"/>
      <c r="C1387" s="398"/>
      <c r="D1387" s="398"/>
      <c r="E1387" s="398"/>
      <c r="F1387" s="398"/>
      <c r="G1387" s="398"/>
      <c r="H1387" s="398"/>
      <c r="I1387" s="399"/>
    </row>
    <row r="1388" spans="1:9" ht="78" customHeight="1" x14ac:dyDescent="0.4">
      <c r="A1388" s="394" t="s">
        <v>22</v>
      </c>
      <c r="B1388" s="395"/>
      <c r="C1388" s="395"/>
      <c r="D1388" s="395"/>
      <c r="E1388" s="395"/>
      <c r="F1388" s="395"/>
      <c r="G1388" s="395"/>
      <c r="H1388" s="395"/>
      <c r="I1388" s="396"/>
    </row>
    <row r="1389" spans="1:9" x14ac:dyDescent="0.4">
      <c r="A1389" s="161" t="s">
        <v>12</v>
      </c>
      <c r="B1389" s="52">
        <f>B1370+1</f>
        <v>74</v>
      </c>
      <c r="C1389" s="161" t="s">
        <v>13</v>
      </c>
      <c r="D1389" s="53" t="str">
        <f>VLOOKUP(B1389,別紙1!$A$5:$AS$267,3,FALSE)</f>
        <v>原之郷第一地下ポンプ場</v>
      </c>
      <c r="F1389" s="161"/>
      <c r="G1389" s="161"/>
      <c r="H1389" s="161"/>
      <c r="I1389" s="54" t="str">
        <f>VLOOKUP(B1389,別紙1!$A$5:$AS$267,5,FALSE)</f>
        <v>東京低圧電力</v>
      </c>
    </row>
    <row r="1390" spans="1:9" s="161" customFormat="1" ht="20.25" customHeight="1" x14ac:dyDescent="0.4">
      <c r="A1390" s="391" t="s">
        <v>14</v>
      </c>
      <c r="B1390" s="401" t="s">
        <v>3</v>
      </c>
      <c r="C1390" s="402"/>
      <c r="D1390" s="403"/>
      <c r="E1390" s="401" t="s">
        <v>4</v>
      </c>
      <c r="F1390" s="402"/>
      <c r="G1390" s="403"/>
      <c r="H1390" s="391" t="s">
        <v>44</v>
      </c>
      <c r="I1390" s="391" t="s">
        <v>45</v>
      </c>
    </row>
    <row r="1391" spans="1:9" s="161" customFormat="1" ht="40.5" x14ac:dyDescent="0.4">
      <c r="A1391" s="400"/>
      <c r="B1391" s="301" t="s">
        <v>2</v>
      </c>
      <c r="C1391" s="301" t="s">
        <v>15</v>
      </c>
      <c r="D1391" s="302" t="s">
        <v>82</v>
      </c>
      <c r="E1391" s="304" t="s">
        <v>16</v>
      </c>
      <c r="F1391" s="58" t="s">
        <v>17</v>
      </c>
      <c r="G1391" s="302" t="s">
        <v>18</v>
      </c>
      <c r="H1391" s="400"/>
      <c r="I1391" s="400"/>
    </row>
    <row r="1392" spans="1:9" s="59" customFormat="1" ht="22.5" x14ac:dyDescent="0.4">
      <c r="A1392" s="392"/>
      <c r="B1392" s="60" t="s">
        <v>5</v>
      </c>
      <c r="C1392" s="60" t="s">
        <v>19</v>
      </c>
      <c r="D1392" s="60" t="s">
        <v>8</v>
      </c>
      <c r="E1392" s="61" t="s">
        <v>20</v>
      </c>
      <c r="F1392" s="60" t="s">
        <v>21</v>
      </c>
      <c r="G1392" s="60" t="s">
        <v>8</v>
      </c>
      <c r="H1392" s="60" t="s">
        <v>43</v>
      </c>
      <c r="I1392" s="60" t="s">
        <v>8</v>
      </c>
    </row>
    <row r="1393" spans="1:9" s="62" customFormat="1" ht="18" customHeight="1" x14ac:dyDescent="0.4">
      <c r="A1393" s="63">
        <v>1</v>
      </c>
      <c r="B1393" s="121">
        <f>VLOOKUP(B1389,別紙1!$A$5:$AS$267,6,FALSE)</f>
        <v>14</v>
      </c>
      <c r="C1393" s="131">
        <f>内訳書!$C$7</f>
        <v>0</v>
      </c>
      <c r="D1393" s="131">
        <f>IF(E1393=0,ROUNDDOWN(B1393*C1393/2,2),ROUNDDOWN(B1393*C1393,2))</f>
        <v>0</v>
      </c>
      <c r="E1393" s="124">
        <f>VLOOKUP(B1389,別紙1!$A$5:$AS$267,7,FALSE)</f>
        <v>94</v>
      </c>
      <c r="F1393" s="132">
        <f>内訳書!$D$7</f>
        <v>0</v>
      </c>
      <c r="G1393" s="131">
        <f>ROUNDDOWN(E1393*F1393,2)</f>
        <v>0</v>
      </c>
      <c r="H1393" s="116"/>
      <c r="I1393" s="137">
        <f>ROUNDDOWN(D1393+G1393+H1393,0)</f>
        <v>0</v>
      </c>
    </row>
    <row r="1394" spans="1:9" s="62" customFormat="1" ht="18" customHeight="1" x14ac:dyDescent="0.4">
      <c r="A1394" s="63">
        <v>2</v>
      </c>
      <c r="B1394" s="121">
        <f>B1393</f>
        <v>14</v>
      </c>
      <c r="C1394" s="131">
        <f>C1393</f>
        <v>0</v>
      </c>
      <c r="D1394" s="131">
        <f t="shared" ref="D1394:D1404" si="292">IF(E1394=0,ROUNDDOWN(B1394*C1394/2,2),ROUNDDOWN(B1394*C1394,2))</f>
        <v>0</v>
      </c>
      <c r="E1394" s="124">
        <f>VLOOKUP(B1389,別紙1!$A$5:$AS$267,10,FALSE)</f>
        <v>95</v>
      </c>
      <c r="F1394" s="132">
        <f>内訳書!$D$7</f>
        <v>0</v>
      </c>
      <c r="G1394" s="131">
        <f t="shared" ref="G1394:G1404" si="293">ROUNDDOWN(E1394*F1394,2)</f>
        <v>0</v>
      </c>
      <c r="H1394" s="116"/>
      <c r="I1394" s="137">
        <f t="shared" ref="I1394:I1404" si="294">ROUNDDOWN(D1394+G1394+H1394,0)</f>
        <v>0</v>
      </c>
    </row>
    <row r="1395" spans="1:9" s="62" customFormat="1" ht="18" customHeight="1" x14ac:dyDescent="0.4">
      <c r="A1395" s="63">
        <v>3</v>
      </c>
      <c r="B1395" s="121">
        <f>B1393</f>
        <v>14</v>
      </c>
      <c r="C1395" s="131">
        <f t="shared" ref="C1395:C1403" si="295">C1394</f>
        <v>0</v>
      </c>
      <c r="D1395" s="131">
        <f t="shared" si="292"/>
        <v>0</v>
      </c>
      <c r="E1395" s="124">
        <f>VLOOKUP(B1389,別紙1!$A$5:$AS$267,13,FALSE)</f>
        <v>91</v>
      </c>
      <c r="F1395" s="132">
        <f>内訳書!$D$7</f>
        <v>0</v>
      </c>
      <c r="G1395" s="131">
        <f t="shared" si="293"/>
        <v>0</v>
      </c>
      <c r="H1395" s="116"/>
      <c r="I1395" s="137">
        <f t="shared" si="294"/>
        <v>0</v>
      </c>
    </row>
    <row r="1396" spans="1:9" s="62" customFormat="1" ht="18" customHeight="1" x14ac:dyDescent="0.4">
      <c r="A1396" s="63">
        <v>4</v>
      </c>
      <c r="B1396" s="121">
        <f>B1393</f>
        <v>14</v>
      </c>
      <c r="C1396" s="131">
        <f t="shared" si="295"/>
        <v>0</v>
      </c>
      <c r="D1396" s="131">
        <f t="shared" si="292"/>
        <v>0</v>
      </c>
      <c r="E1396" s="124">
        <f>VLOOKUP(B1389,別紙1!$A$5:$AS$267,16,FALSE)</f>
        <v>98</v>
      </c>
      <c r="F1396" s="132">
        <f>内訳書!$D$7</f>
        <v>0</v>
      </c>
      <c r="G1396" s="131">
        <f t="shared" si="293"/>
        <v>0</v>
      </c>
      <c r="H1396" s="116"/>
      <c r="I1396" s="137">
        <f t="shared" si="294"/>
        <v>0</v>
      </c>
    </row>
    <row r="1397" spans="1:9" s="62" customFormat="1" ht="18" customHeight="1" x14ac:dyDescent="0.4">
      <c r="A1397" s="63">
        <v>5</v>
      </c>
      <c r="B1397" s="121">
        <f>B1393</f>
        <v>14</v>
      </c>
      <c r="C1397" s="131">
        <f t="shared" si="295"/>
        <v>0</v>
      </c>
      <c r="D1397" s="131">
        <f t="shared" si="292"/>
        <v>0</v>
      </c>
      <c r="E1397" s="124">
        <f>VLOOKUP(B1389,別紙1!$A$5:$AS$267,19,FALSE)</f>
        <v>98</v>
      </c>
      <c r="F1397" s="132">
        <f>内訳書!$D$7</f>
        <v>0</v>
      </c>
      <c r="G1397" s="131">
        <f t="shared" si="293"/>
        <v>0</v>
      </c>
      <c r="H1397" s="116"/>
      <c r="I1397" s="137">
        <f t="shared" si="294"/>
        <v>0</v>
      </c>
    </row>
    <row r="1398" spans="1:9" s="62" customFormat="1" ht="18" customHeight="1" x14ac:dyDescent="0.4">
      <c r="A1398" s="63">
        <v>6</v>
      </c>
      <c r="B1398" s="121">
        <f>B1393</f>
        <v>14</v>
      </c>
      <c r="C1398" s="131">
        <f t="shared" si="295"/>
        <v>0</v>
      </c>
      <c r="D1398" s="131">
        <f t="shared" si="292"/>
        <v>0</v>
      </c>
      <c r="E1398" s="124">
        <f>VLOOKUP(B1389,別紙1!$A$5:$AS$267,22,FALSE)</f>
        <v>99</v>
      </c>
      <c r="F1398" s="132">
        <f>内訳書!$D$7</f>
        <v>0</v>
      </c>
      <c r="G1398" s="131">
        <f t="shared" si="293"/>
        <v>0</v>
      </c>
      <c r="H1398" s="116"/>
      <c r="I1398" s="137">
        <f t="shared" si="294"/>
        <v>0</v>
      </c>
    </row>
    <row r="1399" spans="1:9" s="62" customFormat="1" ht="18" customHeight="1" x14ac:dyDescent="0.4">
      <c r="A1399" s="63">
        <v>7</v>
      </c>
      <c r="B1399" s="121">
        <f>B1393</f>
        <v>14</v>
      </c>
      <c r="C1399" s="131">
        <f t="shared" si="295"/>
        <v>0</v>
      </c>
      <c r="D1399" s="131">
        <f t="shared" si="292"/>
        <v>0</v>
      </c>
      <c r="E1399" s="124">
        <f>VLOOKUP(B1389,別紙1!$A$5:$AS$267,26,FALSE)</f>
        <v>95</v>
      </c>
      <c r="F1399" s="133">
        <f>内訳書!$E$7</f>
        <v>0</v>
      </c>
      <c r="G1399" s="131">
        <f t="shared" si="293"/>
        <v>0</v>
      </c>
      <c r="H1399" s="116"/>
      <c r="I1399" s="137">
        <f t="shared" si="294"/>
        <v>0</v>
      </c>
    </row>
    <row r="1400" spans="1:9" s="62" customFormat="1" ht="18" customHeight="1" x14ac:dyDescent="0.4">
      <c r="A1400" s="63">
        <v>8</v>
      </c>
      <c r="B1400" s="121">
        <f>B1393</f>
        <v>14</v>
      </c>
      <c r="C1400" s="131">
        <f t="shared" si="295"/>
        <v>0</v>
      </c>
      <c r="D1400" s="131">
        <f t="shared" si="292"/>
        <v>0</v>
      </c>
      <c r="E1400" s="124">
        <f>VLOOKUP(B1389,別紙1!$A$5:$AS$267,29,FALSE)</f>
        <v>93</v>
      </c>
      <c r="F1400" s="133">
        <f>内訳書!$E$7</f>
        <v>0</v>
      </c>
      <c r="G1400" s="131">
        <f t="shared" si="293"/>
        <v>0</v>
      </c>
      <c r="H1400" s="116"/>
      <c r="I1400" s="137">
        <f t="shared" si="294"/>
        <v>0</v>
      </c>
    </row>
    <row r="1401" spans="1:9" s="62" customFormat="1" ht="18" customHeight="1" x14ac:dyDescent="0.4">
      <c r="A1401" s="63">
        <v>9</v>
      </c>
      <c r="B1401" s="121">
        <f>B1393</f>
        <v>14</v>
      </c>
      <c r="C1401" s="131">
        <f t="shared" si="295"/>
        <v>0</v>
      </c>
      <c r="D1401" s="131">
        <f t="shared" si="292"/>
        <v>0</v>
      </c>
      <c r="E1401" s="124">
        <f>VLOOKUP(B1389,別紙1!$A$5:$AS$267,32,FALSE)</f>
        <v>80</v>
      </c>
      <c r="F1401" s="133">
        <f>内訳書!$E$7</f>
        <v>0</v>
      </c>
      <c r="G1401" s="131">
        <f t="shared" si="293"/>
        <v>0</v>
      </c>
      <c r="H1401" s="116"/>
      <c r="I1401" s="137">
        <f t="shared" si="294"/>
        <v>0</v>
      </c>
    </row>
    <row r="1402" spans="1:9" s="62" customFormat="1" ht="18" customHeight="1" x14ac:dyDescent="0.4">
      <c r="A1402" s="63">
        <v>10</v>
      </c>
      <c r="B1402" s="121">
        <f>B1393</f>
        <v>14</v>
      </c>
      <c r="C1402" s="131">
        <f t="shared" si="295"/>
        <v>0</v>
      </c>
      <c r="D1402" s="131">
        <f t="shared" si="292"/>
        <v>0</v>
      </c>
      <c r="E1402" s="124">
        <f>VLOOKUP(B1389,別紙1!$A$5:$AS$267,34,FALSE)</f>
        <v>88</v>
      </c>
      <c r="F1402" s="132">
        <f>内訳書!$D$7</f>
        <v>0</v>
      </c>
      <c r="G1402" s="131">
        <f t="shared" si="293"/>
        <v>0</v>
      </c>
      <c r="H1402" s="116"/>
      <c r="I1402" s="137">
        <f t="shared" si="294"/>
        <v>0</v>
      </c>
    </row>
    <row r="1403" spans="1:9" s="62" customFormat="1" ht="18" customHeight="1" x14ac:dyDescent="0.4">
      <c r="A1403" s="63">
        <v>11</v>
      </c>
      <c r="B1403" s="121">
        <f>B1393</f>
        <v>14</v>
      </c>
      <c r="C1403" s="131">
        <f t="shared" si="295"/>
        <v>0</v>
      </c>
      <c r="D1403" s="131">
        <f t="shared" si="292"/>
        <v>0</v>
      </c>
      <c r="E1403" s="124">
        <f>VLOOKUP(B1389,別紙1!$A$5:$AS$267,37,FALSE)</f>
        <v>91</v>
      </c>
      <c r="F1403" s="132">
        <f>内訳書!$D$7</f>
        <v>0</v>
      </c>
      <c r="G1403" s="131">
        <f t="shared" si="293"/>
        <v>0</v>
      </c>
      <c r="H1403" s="116"/>
      <c r="I1403" s="137">
        <f t="shared" si="294"/>
        <v>0</v>
      </c>
    </row>
    <row r="1404" spans="1:9" s="62" customFormat="1" ht="18" customHeight="1" thickBot="1" x14ac:dyDescent="0.45">
      <c r="A1404" s="63">
        <v>12</v>
      </c>
      <c r="B1404" s="121">
        <f>B1393</f>
        <v>14</v>
      </c>
      <c r="C1404" s="131">
        <f>C1403</f>
        <v>0</v>
      </c>
      <c r="D1404" s="131">
        <f t="shared" si="292"/>
        <v>0</v>
      </c>
      <c r="E1404" s="124">
        <f>VLOOKUP(B1389,別紙1!$A$5:$AS$267,40,FALSE)</f>
        <v>90</v>
      </c>
      <c r="F1404" s="132">
        <f>内訳書!$D$7</f>
        <v>0</v>
      </c>
      <c r="G1404" s="131">
        <f t="shared" si="293"/>
        <v>0</v>
      </c>
      <c r="H1404" s="116"/>
      <c r="I1404" s="137">
        <f t="shared" si="294"/>
        <v>0</v>
      </c>
    </row>
    <row r="1405" spans="1:9" s="62" customFormat="1" ht="18" customHeight="1" thickBot="1" x14ac:dyDescent="0.45">
      <c r="A1405" s="66" t="s">
        <v>9</v>
      </c>
      <c r="B1405" s="120"/>
      <c r="C1405" s="120"/>
      <c r="D1405" s="120"/>
      <c r="E1405" s="124">
        <f>SUM(E1393:E1404)</f>
        <v>1112</v>
      </c>
      <c r="F1405" s="129"/>
      <c r="G1405" s="120"/>
      <c r="H1405" s="136">
        <f>SUM(H1393:H1404)</f>
        <v>0</v>
      </c>
      <c r="I1405" s="138">
        <f>IF(SUM(I1393:I1404)="","",SUM(I1393:I1404))</f>
        <v>0</v>
      </c>
    </row>
    <row r="1406" spans="1:9" ht="68.25" customHeight="1" x14ac:dyDescent="0.4">
      <c r="A1406" s="397" t="s">
        <v>347</v>
      </c>
      <c r="B1406" s="398"/>
      <c r="C1406" s="398"/>
      <c r="D1406" s="398"/>
      <c r="E1406" s="398"/>
      <c r="F1406" s="398"/>
      <c r="G1406" s="398"/>
      <c r="H1406" s="398"/>
      <c r="I1406" s="399"/>
    </row>
    <row r="1407" spans="1:9" ht="78" customHeight="1" x14ac:dyDescent="0.4">
      <c r="A1407" s="394" t="s">
        <v>22</v>
      </c>
      <c r="B1407" s="395"/>
      <c r="C1407" s="395"/>
      <c r="D1407" s="395"/>
      <c r="E1407" s="395"/>
      <c r="F1407" s="395"/>
      <c r="G1407" s="395"/>
      <c r="H1407" s="395"/>
      <c r="I1407" s="396"/>
    </row>
    <row r="1408" spans="1:9" x14ac:dyDescent="0.4">
      <c r="A1408" s="161" t="s">
        <v>12</v>
      </c>
      <c r="B1408" s="52">
        <f>B1389+1</f>
        <v>75</v>
      </c>
      <c r="C1408" s="161" t="s">
        <v>13</v>
      </c>
      <c r="D1408" s="53" t="str">
        <f>VLOOKUP(B1408,別紙1!$A$5:$AS$267,3,FALSE)</f>
        <v>原之郷第ニ地下ポンプ場</v>
      </c>
      <c r="F1408" s="161"/>
      <c r="G1408" s="161"/>
      <c r="H1408" s="161"/>
      <c r="I1408" s="54" t="str">
        <f>VLOOKUP(B1408,別紙1!$A$5:$AS$267,5,FALSE)</f>
        <v>東京低圧電力</v>
      </c>
    </row>
    <row r="1409" spans="1:9" s="161" customFormat="1" ht="20.25" customHeight="1" x14ac:dyDescent="0.4">
      <c r="A1409" s="391" t="s">
        <v>14</v>
      </c>
      <c r="B1409" s="401" t="s">
        <v>3</v>
      </c>
      <c r="C1409" s="402"/>
      <c r="D1409" s="403"/>
      <c r="E1409" s="401" t="s">
        <v>4</v>
      </c>
      <c r="F1409" s="402"/>
      <c r="G1409" s="403"/>
      <c r="H1409" s="391" t="s">
        <v>44</v>
      </c>
      <c r="I1409" s="391" t="s">
        <v>45</v>
      </c>
    </row>
    <row r="1410" spans="1:9" s="161" customFormat="1" ht="40.5" customHeight="1" x14ac:dyDescent="0.4">
      <c r="A1410" s="400"/>
      <c r="B1410" s="301" t="s">
        <v>2</v>
      </c>
      <c r="C1410" s="301" t="s">
        <v>15</v>
      </c>
      <c r="D1410" s="302" t="s">
        <v>82</v>
      </c>
      <c r="E1410" s="304" t="s">
        <v>16</v>
      </c>
      <c r="F1410" s="58" t="s">
        <v>17</v>
      </c>
      <c r="G1410" s="302" t="s">
        <v>18</v>
      </c>
      <c r="H1410" s="400"/>
      <c r="I1410" s="400"/>
    </row>
    <row r="1411" spans="1:9" s="59" customFormat="1" ht="22.5" x14ac:dyDescent="0.4">
      <c r="A1411" s="392"/>
      <c r="B1411" s="60" t="s">
        <v>5</v>
      </c>
      <c r="C1411" s="60" t="s">
        <v>19</v>
      </c>
      <c r="D1411" s="60" t="s">
        <v>8</v>
      </c>
      <c r="E1411" s="61" t="s">
        <v>20</v>
      </c>
      <c r="F1411" s="60" t="s">
        <v>21</v>
      </c>
      <c r="G1411" s="60" t="s">
        <v>8</v>
      </c>
      <c r="H1411" s="60" t="s">
        <v>43</v>
      </c>
      <c r="I1411" s="60" t="s">
        <v>8</v>
      </c>
    </row>
    <row r="1412" spans="1:9" s="62" customFormat="1" ht="18" customHeight="1" x14ac:dyDescent="0.4">
      <c r="A1412" s="63">
        <v>1</v>
      </c>
      <c r="B1412" s="121">
        <f>VLOOKUP(B1408,別紙1!$A$5:$AS$267,6,FALSE)</f>
        <v>6</v>
      </c>
      <c r="C1412" s="131">
        <f>内訳書!$C$7</f>
        <v>0</v>
      </c>
      <c r="D1412" s="131">
        <f>IF(E1412=0,ROUNDDOWN(B1412*C1412/2,2),ROUNDDOWN(B1412*C1412,2))</f>
        <v>0</v>
      </c>
      <c r="E1412" s="124">
        <f>VLOOKUP(B1408,別紙1!$A$5:$AS$267,7,FALSE)</f>
        <v>68</v>
      </c>
      <c r="F1412" s="132">
        <f>内訳書!$D$7</f>
        <v>0</v>
      </c>
      <c r="G1412" s="131">
        <f>ROUNDDOWN(E1412*F1412,2)</f>
        <v>0</v>
      </c>
      <c r="H1412" s="116"/>
      <c r="I1412" s="137">
        <f>ROUNDDOWN(D1412+G1412+H1412,0)</f>
        <v>0</v>
      </c>
    </row>
    <row r="1413" spans="1:9" s="62" customFormat="1" ht="18" customHeight="1" x14ac:dyDescent="0.4">
      <c r="A1413" s="63">
        <v>2</v>
      </c>
      <c r="B1413" s="121">
        <f>B1412</f>
        <v>6</v>
      </c>
      <c r="C1413" s="131">
        <f>C1412</f>
        <v>0</v>
      </c>
      <c r="D1413" s="131">
        <f t="shared" ref="D1413:D1423" si="296">IF(E1413=0,ROUNDDOWN(B1413*C1413/2,2),ROUNDDOWN(B1413*C1413,2))</f>
        <v>0</v>
      </c>
      <c r="E1413" s="124">
        <f>VLOOKUP(B1408,別紙1!$A$5:$AS$267,10,FALSE)</f>
        <v>68</v>
      </c>
      <c r="F1413" s="132">
        <f>内訳書!$D$7</f>
        <v>0</v>
      </c>
      <c r="G1413" s="131">
        <f t="shared" ref="G1413:G1423" si="297">ROUNDDOWN(E1413*F1413,2)</f>
        <v>0</v>
      </c>
      <c r="H1413" s="116"/>
      <c r="I1413" s="137">
        <f t="shared" ref="I1413:I1423" si="298">ROUNDDOWN(D1413+G1413+H1413,0)</f>
        <v>0</v>
      </c>
    </row>
    <row r="1414" spans="1:9" s="62" customFormat="1" ht="18" customHeight="1" x14ac:dyDescent="0.4">
      <c r="A1414" s="63">
        <v>3</v>
      </c>
      <c r="B1414" s="121">
        <f>B1412</f>
        <v>6</v>
      </c>
      <c r="C1414" s="131">
        <f t="shared" ref="C1414:C1422" si="299">C1413</f>
        <v>0</v>
      </c>
      <c r="D1414" s="131">
        <f t="shared" si="296"/>
        <v>0</v>
      </c>
      <c r="E1414" s="124">
        <f>VLOOKUP(B1408,別紙1!$A$5:$AS$267,13,FALSE)</f>
        <v>67</v>
      </c>
      <c r="F1414" s="132">
        <f>内訳書!$D$7</f>
        <v>0</v>
      </c>
      <c r="G1414" s="131">
        <f t="shared" si="297"/>
        <v>0</v>
      </c>
      <c r="H1414" s="116"/>
      <c r="I1414" s="137">
        <f t="shared" si="298"/>
        <v>0</v>
      </c>
    </row>
    <row r="1415" spans="1:9" s="62" customFormat="1" ht="18" customHeight="1" x14ac:dyDescent="0.4">
      <c r="A1415" s="63">
        <v>4</v>
      </c>
      <c r="B1415" s="121">
        <f>B1412</f>
        <v>6</v>
      </c>
      <c r="C1415" s="131">
        <f t="shared" si="299"/>
        <v>0</v>
      </c>
      <c r="D1415" s="131">
        <f t="shared" si="296"/>
        <v>0</v>
      </c>
      <c r="E1415" s="124">
        <f>VLOOKUP(B1408,別紙1!$A$5:$AS$267,16,FALSE)</f>
        <v>69</v>
      </c>
      <c r="F1415" s="132">
        <f>内訳書!$D$7</f>
        <v>0</v>
      </c>
      <c r="G1415" s="131">
        <f t="shared" si="297"/>
        <v>0</v>
      </c>
      <c r="H1415" s="116"/>
      <c r="I1415" s="137">
        <f t="shared" si="298"/>
        <v>0</v>
      </c>
    </row>
    <row r="1416" spans="1:9" s="62" customFormat="1" ht="18" customHeight="1" x14ac:dyDescent="0.4">
      <c r="A1416" s="63">
        <v>5</v>
      </c>
      <c r="B1416" s="121">
        <f>B1412</f>
        <v>6</v>
      </c>
      <c r="C1416" s="131">
        <f t="shared" si="299"/>
        <v>0</v>
      </c>
      <c r="D1416" s="131">
        <f t="shared" si="296"/>
        <v>0</v>
      </c>
      <c r="E1416" s="124">
        <f>VLOOKUP(B1408,別紙1!$A$5:$AS$267,19,FALSE)</f>
        <v>69</v>
      </c>
      <c r="F1416" s="132">
        <f>内訳書!$D$7</f>
        <v>0</v>
      </c>
      <c r="G1416" s="131">
        <f t="shared" si="297"/>
        <v>0</v>
      </c>
      <c r="H1416" s="116"/>
      <c r="I1416" s="137">
        <f t="shared" si="298"/>
        <v>0</v>
      </c>
    </row>
    <row r="1417" spans="1:9" s="62" customFormat="1" ht="18" customHeight="1" x14ac:dyDescent="0.4">
      <c r="A1417" s="63">
        <v>6</v>
      </c>
      <c r="B1417" s="121">
        <f>B1412</f>
        <v>6</v>
      </c>
      <c r="C1417" s="131">
        <f t="shared" si="299"/>
        <v>0</v>
      </c>
      <c r="D1417" s="131">
        <f t="shared" si="296"/>
        <v>0</v>
      </c>
      <c r="E1417" s="124">
        <f>VLOOKUP(B1408,別紙1!$A$5:$AS$267,22,FALSE)</f>
        <v>68</v>
      </c>
      <c r="F1417" s="132">
        <f>内訳書!$D$7</f>
        <v>0</v>
      </c>
      <c r="G1417" s="131">
        <f t="shared" si="297"/>
        <v>0</v>
      </c>
      <c r="H1417" s="116"/>
      <c r="I1417" s="137">
        <f t="shared" si="298"/>
        <v>0</v>
      </c>
    </row>
    <row r="1418" spans="1:9" s="62" customFormat="1" ht="18" customHeight="1" x14ac:dyDescent="0.4">
      <c r="A1418" s="63">
        <v>7</v>
      </c>
      <c r="B1418" s="121">
        <f>B1412</f>
        <v>6</v>
      </c>
      <c r="C1418" s="131">
        <f t="shared" si="299"/>
        <v>0</v>
      </c>
      <c r="D1418" s="131">
        <f t="shared" si="296"/>
        <v>0</v>
      </c>
      <c r="E1418" s="124">
        <f>VLOOKUP(B1408,別紙1!$A$5:$AS$267,26,FALSE)</f>
        <v>71</v>
      </c>
      <c r="F1418" s="133">
        <f>内訳書!$E$7</f>
        <v>0</v>
      </c>
      <c r="G1418" s="131">
        <f t="shared" si="297"/>
        <v>0</v>
      </c>
      <c r="H1418" s="116"/>
      <c r="I1418" s="137">
        <f t="shared" si="298"/>
        <v>0</v>
      </c>
    </row>
    <row r="1419" spans="1:9" s="62" customFormat="1" ht="18" customHeight="1" x14ac:dyDescent="0.4">
      <c r="A1419" s="63">
        <v>8</v>
      </c>
      <c r="B1419" s="121">
        <f>B1412</f>
        <v>6</v>
      </c>
      <c r="C1419" s="131">
        <f t="shared" si="299"/>
        <v>0</v>
      </c>
      <c r="D1419" s="131">
        <f t="shared" si="296"/>
        <v>0</v>
      </c>
      <c r="E1419" s="124">
        <f>VLOOKUP(B1408,別紙1!$A$5:$AS$267,29,FALSE)</f>
        <v>58</v>
      </c>
      <c r="F1419" s="133">
        <f>内訳書!$E$7</f>
        <v>0</v>
      </c>
      <c r="G1419" s="131">
        <f t="shared" si="297"/>
        <v>0</v>
      </c>
      <c r="H1419" s="116"/>
      <c r="I1419" s="137">
        <f t="shared" si="298"/>
        <v>0</v>
      </c>
    </row>
    <row r="1420" spans="1:9" s="62" customFormat="1" ht="18" customHeight="1" x14ac:dyDescent="0.4">
      <c r="A1420" s="63">
        <v>9</v>
      </c>
      <c r="B1420" s="121">
        <f>B1412</f>
        <v>6</v>
      </c>
      <c r="C1420" s="131">
        <f t="shared" si="299"/>
        <v>0</v>
      </c>
      <c r="D1420" s="131">
        <f t="shared" si="296"/>
        <v>0</v>
      </c>
      <c r="E1420" s="124">
        <f>VLOOKUP(B1408,別紙1!$A$5:$AS$267,32,FALSE)</f>
        <v>56</v>
      </c>
      <c r="F1420" s="133">
        <f>内訳書!$E$7</f>
        <v>0</v>
      </c>
      <c r="G1420" s="131">
        <f t="shared" si="297"/>
        <v>0</v>
      </c>
      <c r="H1420" s="116"/>
      <c r="I1420" s="137">
        <f t="shared" si="298"/>
        <v>0</v>
      </c>
    </row>
    <row r="1421" spans="1:9" s="62" customFormat="1" ht="18" customHeight="1" x14ac:dyDescent="0.4">
      <c r="A1421" s="63">
        <v>10</v>
      </c>
      <c r="B1421" s="121">
        <f>B1412</f>
        <v>6</v>
      </c>
      <c r="C1421" s="131">
        <f t="shared" si="299"/>
        <v>0</v>
      </c>
      <c r="D1421" s="131">
        <f t="shared" si="296"/>
        <v>0</v>
      </c>
      <c r="E1421" s="124">
        <f>VLOOKUP(B1408,別紙1!$A$5:$AS$267,34,FALSE)</f>
        <v>69</v>
      </c>
      <c r="F1421" s="132">
        <f>内訳書!$D$7</f>
        <v>0</v>
      </c>
      <c r="G1421" s="131">
        <f t="shared" si="297"/>
        <v>0</v>
      </c>
      <c r="H1421" s="116"/>
      <c r="I1421" s="137">
        <f t="shared" si="298"/>
        <v>0</v>
      </c>
    </row>
    <row r="1422" spans="1:9" s="62" customFormat="1" ht="18" customHeight="1" x14ac:dyDescent="0.4">
      <c r="A1422" s="63">
        <v>11</v>
      </c>
      <c r="B1422" s="121">
        <f>B1412</f>
        <v>6</v>
      </c>
      <c r="C1422" s="131">
        <f t="shared" si="299"/>
        <v>0</v>
      </c>
      <c r="D1422" s="131">
        <f t="shared" si="296"/>
        <v>0</v>
      </c>
      <c r="E1422" s="124">
        <f>VLOOKUP(B1408,別紙1!$A$5:$AS$267,37,FALSE)</f>
        <v>58</v>
      </c>
      <c r="F1422" s="132">
        <f>内訳書!$D$7</f>
        <v>0</v>
      </c>
      <c r="G1422" s="131">
        <f t="shared" si="297"/>
        <v>0</v>
      </c>
      <c r="H1422" s="116"/>
      <c r="I1422" s="137">
        <f t="shared" si="298"/>
        <v>0</v>
      </c>
    </row>
    <row r="1423" spans="1:9" s="62" customFormat="1" ht="18" customHeight="1" thickBot="1" x14ac:dyDescent="0.45">
      <c r="A1423" s="63">
        <v>12</v>
      </c>
      <c r="B1423" s="121">
        <f>B1412</f>
        <v>6</v>
      </c>
      <c r="C1423" s="131">
        <f>C1422</f>
        <v>0</v>
      </c>
      <c r="D1423" s="131">
        <f t="shared" si="296"/>
        <v>0</v>
      </c>
      <c r="E1423" s="124">
        <f>VLOOKUP(B1408,別紙1!$A$5:$AS$267,40,FALSE)</f>
        <v>61</v>
      </c>
      <c r="F1423" s="132">
        <f>内訳書!$D$7</f>
        <v>0</v>
      </c>
      <c r="G1423" s="131">
        <f t="shared" si="297"/>
        <v>0</v>
      </c>
      <c r="H1423" s="116"/>
      <c r="I1423" s="137">
        <f t="shared" si="298"/>
        <v>0</v>
      </c>
    </row>
    <row r="1424" spans="1:9" s="62" customFormat="1" ht="18" customHeight="1" thickBot="1" x14ac:dyDescent="0.45">
      <c r="A1424" s="66" t="s">
        <v>9</v>
      </c>
      <c r="B1424" s="120"/>
      <c r="C1424" s="120"/>
      <c r="D1424" s="120"/>
      <c r="E1424" s="124">
        <f>SUM(E1412:E1423)</f>
        <v>782</v>
      </c>
      <c r="F1424" s="129"/>
      <c r="G1424" s="120"/>
      <c r="H1424" s="136">
        <f>SUM(H1412:H1423)</f>
        <v>0</v>
      </c>
      <c r="I1424" s="138">
        <f>IF(SUM(I1412:I1423)="","",SUM(I1412:I1423))</f>
        <v>0</v>
      </c>
    </row>
    <row r="1425" spans="1:9" ht="78" customHeight="1" x14ac:dyDescent="0.4">
      <c r="A1425" s="397" t="s">
        <v>347</v>
      </c>
      <c r="B1425" s="398"/>
      <c r="C1425" s="398"/>
      <c r="D1425" s="398"/>
      <c r="E1425" s="398"/>
      <c r="F1425" s="398"/>
      <c r="G1425" s="398"/>
      <c r="H1425" s="398"/>
      <c r="I1425" s="399"/>
    </row>
    <row r="1426" spans="1:9" ht="78" customHeight="1" x14ac:dyDescent="0.4">
      <c r="A1426" s="394" t="s">
        <v>22</v>
      </c>
      <c r="B1426" s="395"/>
      <c r="C1426" s="395"/>
      <c r="D1426" s="395"/>
      <c r="E1426" s="395"/>
      <c r="F1426" s="395"/>
      <c r="G1426" s="395"/>
      <c r="H1426" s="395"/>
      <c r="I1426" s="396"/>
    </row>
    <row r="1427" spans="1:9" ht="13.5" customHeight="1" x14ac:dyDescent="0.4">
      <c r="A1427" s="161" t="s">
        <v>12</v>
      </c>
      <c r="B1427" s="52">
        <f>B1408+1</f>
        <v>76</v>
      </c>
      <c r="C1427" s="161" t="s">
        <v>13</v>
      </c>
      <c r="D1427" s="53" t="str">
        <f>VLOOKUP(B1427,別紙1!$A$5:$AS$267,3,FALSE)</f>
        <v>原之郷第三地下ポンプ場</v>
      </c>
      <c r="F1427" s="161"/>
      <c r="G1427" s="161"/>
      <c r="H1427" s="161"/>
      <c r="I1427" s="54" t="str">
        <f>VLOOKUP(B1427,別紙1!$A$5:$AS$267,5,FALSE)</f>
        <v>東京低圧電力</v>
      </c>
    </row>
    <row r="1428" spans="1:9" s="161" customFormat="1" ht="20.25" customHeight="1" x14ac:dyDescent="0.4">
      <c r="A1428" s="391" t="s">
        <v>14</v>
      </c>
      <c r="B1428" s="401" t="s">
        <v>3</v>
      </c>
      <c r="C1428" s="402"/>
      <c r="D1428" s="403"/>
      <c r="E1428" s="401" t="s">
        <v>4</v>
      </c>
      <c r="F1428" s="402"/>
      <c r="G1428" s="403"/>
      <c r="H1428" s="391" t="s">
        <v>44</v>
      </c>
      <c r="I1428" s="391" t="s">
        <v>45</v>
      </c>
    </row>
    <row r="1429" spans="1:9" s="161" customFormat="1" ht="40.5" x14ac:dyDescent="0.4">
      <c r="A1429" s="400"/>
      <c r="B1429" s="301" t="s">
        <v>2</v>
      </c>
      <c r="C1429" s="301" t="s">
        <v>15</v>
      </c>
      <c r="D1429" s="302" t="s">
        <v>82</v>
      </c>
      <c r="E1429" s="304" t="s">
        <v>16</v>
      </c>
      <c r="F1429" s="58" t="s">
        <v>17</v>
      </c>
      <c r="G1429" s="302" t="s">
        <v>18</v>
      </c>
      <c r="H1429" s="400"/>
      <c r="I1429" s="400"/>
    </row>
    <row r="1430" spans="1:9" s="59" customFormat="1" ht="22.5" x14ac:dyDescent="0.4">
      <c r="A1430" s="392"/>
      <c r="B1430" s="60" t="s">
        <v>5</v>
      </c>
      <c r="C1430" s="60" t="s">
        <v>19</v>
      </c>
      <c r="D1430" s="60" t="s">
        <v>8</v>
      </c>
      <c r="E1430" s="61" t="s">
        <v>20</v>
      </c>
      <c r="F1430" s="60" t="s">
        <v>21</v>
      </c>
      <c r="G1430" s="60" t="s">
        <v>8</v>
      </c>
      <c r="H1430" s="60" t="s">
        <v>43</v>
      </c>
      <c r="I1430" s="60" t="s">
        <v>8</v>
      </c>
    </row>
    <row r="1431" spans="1:9" s="62" customFormat="1" ht="18" customHeight="1" x14ac:dyDescent="0.4">
      <c r="A1431" s="63">
        <v>1</v>
      </c>
      <c r="B1431" s="121">
        <f>VLOOKUP(B1427,別紙1!$A$5:$AS$267,6,FALSE)</f>
        <v>6</v>
      </c>
      <c r="C1431" s="131">
        <f>内訳書!$C$7</f>
        <v>0</v>
      </c>
      <c r="D1431" s="131">
        <f>IF(E1431=0,ROUNDDOWN(B1431*C1431/2,2),ROUNDDOWN(B1431*C1431,2))</f>
        <v>0</v>
      </c>
      <c r="E1431" s="124">
        <f>VLOOKUP(B1427,別紙1!$A$5:$AS$267,7,FALSE)</f>
        <v>48</v>
      </c>
      <c r="F1431" s="132">
        <f>内訳書!$D$7</f>
        <v>0</v>
      </c>
      <c r="G1431" s="131">
        <f>ROUNDDOWN(E1431*F1431,2)</f>
        <v>0</v>
      </c>
      <c r="H1431" s="116"/>
      <c r="I1431" s="137">
        <f>ROUNDDOWN(D1431+G1431+H1431,0)</f>
        <v>0</v>
      </c>
    </row>
    <row r="1432" spans="1:9" s="62" customFormat="1" ht="18" customHeight="1" x14ac:dyDescent="0.4">
      <c r="A1432" s="63">
        <v>2</v>
      </c>
      <c r="B1432" s="121">
        <f>B1431</f>
        <v>6</v>
      </c>
      <c r="C1432" s="131">
        <f>C1431</f>
        <v>0</v>
      </c>
      <c r="D1432" s="131">
        <f t="shared" ref="D1432:D1442" si="300">IF(E1432=0,ROUNDDOWN(B1432*C1432/2,2),ROUNDDOWN(B1432*C1432,2))</f>
        <v>0</v>
      </c>
      <c r="E1432" s="124">
        <f>VLOOKUP(B1427,別紙1!$A$5:$AS$267,10,FALSE)</f>
        <v>46</v>
      </c>
      <c r="F1432" s="132">
        <f>内訳書!$D$7</f>
        <v>0</v>
      </c>
      <c r="G1432" s="131">
        <f t="shared" ref="G1432:G1442" si="301">ROUNDDOWN(E1432*F1432,2)</f>
        <v>0</v>
      </c>
      <c r="H1432" s="116"/>
      <c r="I1432" s="137">
        <f t="shared" ref="I1432:I1442" si="302">ROUNDDOWN(D1432+G1432+H1432,0)</f>
        <v>0</v>
      </c>
    </row>
    <row r="1433" spans="1:9" s="62" customFormat="1" ht="18" customHeight="1" x14ac:dyDescent="0.4">
      <c r="A1433" s="63">
        <v>3</v>
      </c>
      <c r="B1433" s="121">
        <f>B1431</f>
        <v>6</v>
      </c>
      <c r="C1433" s="131">
        <f t="shared" ref="C1433:C1441" si="303">C1432</f>
        <v>0</v>
      </c>
      <c r="D1433" s="131">
        <f t="shared" si="300"/>
        <v>0</v>
      </c>
      <c r="E1433" s="124">
        <f>VLOOKUP(B1427,別紙1!$A$5:$AS$267,13,FALSE)</f>
        <v>49</v>
      </c>
      <c r="F1433" s="132">
        <f>内訳書!$D$7</f>
        <v>0</v>
      </c>
      <c r="G1433" s="131">
        <f t="shared" si="301"/>
        <v>0</v>
      </c>
      <c r="H1433" s="116"/>
      <c r="I1433" s="137">
        <f t="shared" si="302"/>
        <v>0</v>
      </c>
    </row>
    <row r="1434" spans="1:9" s="62" customFormat="1" ht="18" customHeight="1" x14ac:dyDescent="0.4">
      <c r="A1434" s="63">
        <v>4</v>
      </c>
      <c r="B1434" s="121">
        <f>B1431</f>
        <v>6</v>
      </c>
      <c r="C1434" s="131">
        <f t="shared" si="303"/>
        <v>0</v>
      </c>
      <c r="D1434" s="131">
        <f t="shared" si="300"/>
        <v>0</v>
      </c>
      <c r="E1434" s="124">
        <f>VLOOKUP(B1427,別紙1!$A$5:$AS$267,16,FALSE)</f>
        <v>53</v>
      </c>
      <c r="F1434" s="132">
        <f>内訳書!$D$7</f>
        <v>0</v>
      </c>
      <c r="G1434" s="131">
        <f t="shared" si="301"/>
        <v>0</v>
      </c>
      <c r="H1434" s="116"/>
      <c r="I1434" s="137">
        <f t="shared" si="302"/>
        <v>0</v>
      </c>
    </row>
    <row r="1435" spans="1:9" s="62" customFormat="1" ht="18" customHeight="1" x14ac:dyDescent="0.4">
      <c r="A1435" s="63">
        <v>5</v>
      </c>
      <c r="B1435" s="121">
        <f>B1431</f>
        <v>6</v>
      </c>
      <c r="C1435" s="131">
        <f t="shared" si="303"/>
        <v>0</v>
      </c>
      <c r="D1435" s="131">
        <f t="shared" si="300"/>
        <v>0</v>
      </c>
      <c r="E1435" s="124">
        <f>VLOOKUP(B1427,別紙1!$A$5:$AS$267,19,FALSE)</f>
        <v>49</v>
      </c>
      <c r="F1435" s="132">
        <f>内訳書!$D$7</f>
        <v>0</v>
      </c>
      <c r="G1435" s="131">
        <f t="shared" si="301"/>
        <v>0</v>
      </c>
      <c r="H1435" s="116"/>
      <c r="I1435" s="137">
        <f t="shared" si="302"/>
        <v>0</v>
      </c>
    </row>
    <row r="1436" spans="1:9" s="62" customFormat="1" ht="18" customHeight="1" x14ac:dyDescent="0.4">
      <c r="A1436" s="63">
        <v>6</v>
      </c>
      <c r="B1436" s="121">
        <f>B1431</f>
        <v>6</v>
      </c>
      <c r="C1436" s="131">
        <f t="shared" si="303"/>
        <v>0</v>
      </c>
      <c r="D1436" s="131">
        <f t="shared" si="300"/>
        <v>0</v>
      </c>
      <c r="E1436" s="124">
        <f>VLOOKUP(B1427,別紙1!$A$5:$AS$267,22,FALSE)</f>
        <v>49</v>
      </c>
      <c r="F1436" s="132">
        <f>内訳書!$D$7</f>
        <v>0</v>
      </c>
      <c r="G1436" s="131">
        <f t="shared" si="301"/>
        <v>0</v>
      </c>
      <c r="H1436" s="116"/>
      <c r="I1436" s="137">
        <f t="shared" si="302"/>
        <v>0</v>
      </c>
    </row>
    <row r="1437" spans="1:9" s="62" customFormat="1" ht="18" customHeight="1" x14ac:dyDescent="0.4">
      <c r="A1437" s="63">
        <v>7</v>
      </c>
      <c r="B1437" s="121">
        <f>B1431</f>
        <v>6</v>
      </c>
      <c r="C1437" s="131">
        <f t="shared" si="303"/>
        <v>0</v>
      </c>
      <c r="D1437" s="131">
        <f t="shared" si="300"/>
        <v>0</v>
      </c>
      <c r="E1437" s="124">
        <f>VLOOKUP(B1427,別紙1!$A$5:$AS$267,26,FALSE)</f>
        <v>52</v>
      </c>
      <c r="F1437" s="133">
        <f>内訳書!$E$7</f>
        <v>0</v>
      </c>
      <c r="G1437" s="131">
        <f t="shared" si="301"/>
        <v>0</v>
      </c>
      <c r="H1437" s="116"/>
      <c r="I1437" s="137">
        <f t="shared" si="302"/>
        <v>0</v>
      </c>
    </row>
    <row r="1438" spans="1:9" s="62" customFormat="1" ht="18" customHeight="1" x14ac:dyDescent="0.4">
      <c r="A1438" s="63">
        <v>8</v>
      </c>
      <c r="B1438" s="121">
        <f>B1431</f>
        <v>6</v>
      </c>
      <c r="C1438" s="131">
        <f t="shared" si="303"/>
        <v>0</v>
      </c>
      <c r="D1438" s="131">
        <f t="shared" si="300"/>
        <v>0</v>
      </c>
      <c r="E1438" s="124">
        <f>VLOOKUP(B1427,別紙1!$A$5:$AS$267,29,FALSE)</f>
        <v>53</v>
      </c>
      <c r="F1438" s="133">
        <f>内訳書!$E$7</f>
        <v>0</v>
      </c>
      <c r="G1438" s="131">
        <f t="shared" si="301"/>
        <v>0</v>
      </c>
      <c r="H1438" s="116"/>
      <c r="I1438" s="137">
        <f t="shared" si="302"/>
        <v>0</v>
      </c>
    </row>
    <row r="1439" spans="1:9" s="62" customFormat="1" ht="18" customHeight="1" x14ac:dyDescent="0.4">
      <c r="A1439" s="63">
        <v>9</v>
      </c>
      <c r="B1439" s="121">
        <f>B1431</f>
        <v>6</v>
      </c>
      <c r="C1439" s="131">
        <f t="shared" si="303"/>
        <v>0</v>
      </c>
      <c r="D1439" s="131">
        <f t="shared" si="300"/>
        <v>0</v>
      </c>
      <c r="E1439" s="124">
        <f>VLOOKUP(B1427,別紙1!$A$5:$AS$267,32,FALSE)</f>
        <v>52</v>
      </c>
      <c r="F1439" s="133">
        <f>内訳書!$E$7</f>
        <v>0</v>
      </c>
      <c r="G1439" s="131">
        <f t="shared" si="301"/>
        <v>0</v>
      </c>
      <c r="H1439" s="116"/>
      <c r="I1439" s="137">
        <f t="shared" si="302"/>
        <v>0</v>
      </c>
    </row>
    <row r="1440" spans="1:9" s="62" customFormat="1" ht="18" customHeight="1" x14ac:dyDescent="0.4">
      <c r="A1440" s="63">
        <v>10</v>
      </c>
      <c r="B1440" s="121">
        <f>B1431</f>
        <v>6</v>
      </c>
      <c r="C1440" s="131">
        <f t="shared" si="303"/>
        <v>0</v>
      </c>
      <c r="D1440" s="131">
        <f t="shared" si="300"/>
        <v>0</v>
      </c>
      <c r="E1440" s="124">
        <f>VLOOKUP(B1427,別紙1!$A$5:$AS$267,34,FALSE)</f>
        <v>70</v>
      </c>
      <c r="F1440" s="132">
        <f>内訳書!$D$7</f>
        <v>0</v>
      </c>
      <c r="G1440" s="131">
        <f t="shared" si="301"/>
        <v>0</v>
      </c>
      <c r="H1440" s="116"/>
      <c r="I1440" s="137">
        <f t="shared" si="302"/>
        <v>0</v>
      </c>
    </row>
    <row r="1441" spans="1:9" s="62" customFormat="1" ht="18" customHeight="1" x14ac:dyDescent="0.4">
      <c r="A1441" s="63">
        <v>11</v>
      </c>
      <c r="B1441" s="121">
        <f>B1431</f>
        <v>6</v>
      </c>
      <c r="C1441" s="131">
        <f t="shared" si="303"/>
        <v>0</v>
      </c>
      <c r="D1441" s="131">
        <f t="shared" si="300"/>
        <v>0</v>
      </c>
      <c r="E1441" s="124">
        <f>VLOOKUP(B1427,別紙1!$A$5:$AS$267,37,FALSE)</f>
        <v>63</v>
      </c>
      <c r="F1441" s="132">
        <f>内訳書!$D$7</f>
        <v>0</v>
      </c>
      <c r="G1441" s="131">
        <f t="shared" si="301"/>
        <v>0</v>
      </c>
      <c r="H1441" s="116"/>
      <c r="I1441" s="137">
        <f t="shared" si="302"/>
        <v>0</v>
      </c>
    </row>
    <row r="1442" spans="1:9" s="62" customFormat="1" ht="18" customHeight="1" thickBot="1" x14ac:dyDescent="0.45">
      <c r="A1442" s="63">
        <v>12</v>
      </c>
      <c r="B1442" s="121">
        <f>B1431</f>
        <v>6</v>
      </c>
      <c r="C1442" s="131">
        <f>C1441</f>
        <v>0</v>
      </c>
      <c r="D1442" s="131">
        <f t="shared" si="300"/>
        <v>0</v>
      </c>
      <c r="E1442" s="124">
        <f>VLOOKUP(B1427,別紙1!$A$5:$AS$267,40,FALSE)</f>
        <v>58</v>
      </c>
      <c r="F1442" s="132">
        <f>内訳書!$D$7</f>
        <v>0</v>
      </c>
      <c r="G1442" s="131">
        <f t="shared" si="301"/>
        <v>0</v>
      </c>
      <c r="H1442" s="116"/>
      <c r="I1442" s="137">
        <f t="shared" si="302"/>
        <v>0</v>
      </c>
    </row>
    <row r="1443" spans="1:9" s="62" customFormat="1" ht="18" customHeight="1" thickBot="1" x14ac:dyDescent="0.45">
      <c r="A1443" s="66" t="s">
        <v>9</v>
      </c>
      <c r="B1443" s="120"/>
      <c r="C1443" s="120"/>
      <c r="D1443" s="120"/>
      <c r="E1443" s="124">
        <f>SUM(E1431:E1442)</f>
        <v>642</v>
      </c>
      <c r="F1443" s="129"/>
      <c r="G1443" s="120"/>
      <c r="H1443" s="136">
        <f>SUM(H1431:H1442)</f>
        <v>0</v>
      </c>
      <c r="I1443" s="138">
        <f>IF(SUM(I1431:I1442)="","",SUM(I1431:I1442))</f>
        <v>0</v>
      </c>
    </row>
    <row r="1444" spans="1:9" ht="78" customHeight="1" x14ac:dyDescent="0.4">
      <c r="A1444" s="397" t="s">
        <v>347</v>
      </c>
      <c r="B1444" s="398"/>
      <c r="C1444" s="398"/>
      <c r="D1444" s="398"/>
      <c r="E1444" s="398"/>
      <c r="F1444" s="398"/>
      <c r="G1444" s="398"/>
      <c r="H1444" s="398"/>
      <c r="I1444" s="399"/>
    </row>
    <row r="1445" spans="1:9" ht="78" customHeight="1" x14ac:dyDescent="0.4">
      <c r="A1445" s="394" t="s">
        <v>22</v>
      </c>
      <c r="B1445" s="395"/>
      <c r="C1445" s="395"/>
      <c r="D1445" s="395"/>
      <c r="E1445" s="395"/>
      <c r="F1445" s="395"/>
      <c r="G1445" s="395"/>
      <c r="H1445" s="395"/>
      <c r="I1445" s="396"/>
    </row>
    <row r="1446" spans="1:9" x14ac:dyDescent="0.4">
      <c r="A1446" s="161" t="s">
        <v>12</v>
      </c>
      <c r="B1446" s="52">
        <f>B1427+1</f>
        <v>77</v>
      </c>
      <c r="C1446" s="161" t="s">
        <v>13</v>
      </c>
      <c r="D1446" s="53" t="str">
        <f>VLOOKUP(B1446,別紙1!$A$5:$AS$267,3,FALSE)</f>
        <v>原之郷第四地下ポンプ場</v>
      </c>
      <c r="F1446" s="161"/>
      <c r="G1446" s="161"/>
      <c r="H1446" s="161"/>
      <c r="I1446" s="54" t="str">
        <f>VLOOKUP(B1446,別紙1!$A$5:$AS$267,5,FALSE)</f>
        <v>東京低圧電力</v>
      </c>
    </row>
    <row r="1447" spans="1:9" s="161" customFormat="1" ht="20.25" customHeight="1" x14ac:dyDescent="0.4">
      <c r="A1447" s="391" t="s">
        <v>14</v>
      </c>
      <c r="B1447" s="401" t="s">
        <v>3</v>
      </c>
      <c r="C1447" s="402"/>
      <c r="D1447" s="403"/>
      <c r="E1447" s="401" t="s">
        <v>4</v>
      </c>
      <c r="F1447" s="402"/>
      <c r="G1447" s="403"/>
      <c r="H1447" s="391" t="s">
        <v>44</v>
      </c>
      <c r="I1447" s="391" t="s">
        <v>45</v>
      </c>
    </row>
    <row r="1448" spans="1:9" s="161" customFormat="1" ht="40.5" x14ac:dyDescent="0.4">
      <c r="A1448" s="400"/>
      <c r="B1448" s="301" t="s">
        <v>2</v>
      </c>
      <c r="C1448" s="301" t="s">
        <v>15</v>
      </c>
      <c r="D1448" s="302" t="s">
        <v>82</v>
      </c>
      <c r="E1448" s="304" t="s">
        <v>16</v>
      </c>
      <c r="F1448" s="58" t="s">
        <v>17</v>
      </c>
      <c r="G1448" s="302" t="s">
        <v>18</v>
      </c>
      <c r="H1448" s="400"/>
      <c r="I1448" s="400"/>
    </row>
    <row r="1449" spans="1:9" s="59" customFormat="1" ht="22.5" x14ac:dyDescent="0.4">
      <c r="A1449" s="392"/>
      <c r="B1449" s="60" t="s">
        <v>5</v>
      </c>
      <c r="C1449" s="60" t="s">
        <v>19</v>
      </c>
      <c r="D1449" s="60" t="s">
        <v>8</v>
      </c>
      <c r="E1449" s="61" t="s">
        <v>20</v>
      </c>
      <c r="F1449" s="60" t="s">
        <v>21</v>
      </c>
      <c r="G1449" s="60" t="s">
        <v>8</v>
      </c>
      <c r="H1449" s="60" t="s">
        <v>43</v>
      </c>
      <c r="I1449" s="60" t="s">
        <v>8</v>
      </c>
    </row>
    <row r="1450" spans="1:9" s="62" customFormat="1" ht="18" customHeight="1" x14ac:dyDescent="0.4">
      <c r="A1450" s="63">
        <v>1</v>
      </c>
      <c r="B1450" s="121">
        <f>VLOOKUP(B1446,別紙1!$A$5:$AS$267,6,FALSE)</f>
        <v>6</v>
      </c>
      <c r="C1450" s="131">
        <f>内訳書!$C$7</f>
        <v>0</v>
      </c>
      <c r="D1450" s="131">
        <f>IF(E1450=0,ROUNDDOWN(B1450*C1450/2,2),ROUNDDOWN(B1450*C1450,2))</f>
        <v>0</v>
      </c>
      <c r="E1450" s="124">
        <f>VLOOKUP(B1446,別紙1!$A$5:$AS$267,7,FALSE)</f>
        <v>49</v>
      </c>
      <c r="F1450" s="132">
        <f>内訳書!$D$7</f>
        <v>0</v>
      </c>
      <c r="G1450" s="131">
        <f>ROUNDDOWN(E1450*F1450,2)</f>
        <v>0</v>
      </c>
      <c r="H1450" s="116"/>
      <c r="I1450" s="137">
        <f>ROUNDDOWN(D1450+G1450+H1450,0)</f>
        <v>0</v>
      </c>
    </row>
    <row r="1451" spans="1:9" s="62" customFormat="1" ht="18" customHeight="1" x14ac:dyDescent="0.4">
      <c r="A1451" s="63">
        <v>2</v>
      </c>
      <c r="B1451" s="121">
        <f>B1450</f>
        <v>6</v>
      </c>
      <c r="C1451" s="131">
        <f>C1450</f>
        <v>0</v>
      </c>
      <c r="D1451" s="131">
        <f t="shared" ref="D1451:D1461" si="304">IF(E1451=0,ROUNDDOWN(B1451*C1451/2,2),ROUNDDOWN(B1451*C1451,2))</f>
        <v>0</v>
      </c>
      <c r="E1451" s="124">
        <f>VLOOKUP(B1446,別紙1!$A$5:$AS$267,10,FALSE)</f>
        <v>47</v>
      </c>
      <c r="F1451" s="132">
        <f>内訳書!$D$7</f>
        <v>0</v>
      </c>
      <c r="G1451" s="131">
        <f t="shared" ref="G1451:G1461" si="305">ROUNDDOWN(E1451*F1451,2)</f>
        <v>0</v>
      </c>
      <c r="H1451" s="116"/>
      <c r="I1451" s="137">
        <f t="shared" ref="I1451:I1461" si="306">ROUNDDOWN(D1451+G1451+H1451,0)</f>
        <v>0</v>
      </c>
    </row>
    <row r="1452" spans="1:9" s="62" customFormat="1" ht="18" customHeight="1" x14ac:dyDescent="0.4">
      <c r="A1452" s="63">
        <v>3</v>
      </c>
      <c r="B1452" s="121">
        <f>B1450</f>
        <v>6</v>
      </c>
      <c r="C1452" s="131">
        <f t="shared" ref="C1452:C1460" si="307">C1451</f>
        <v>0</v>
      </c>
      <c r="D1452" s="131">
        <f t="shared" si="304"/>
        <v>0</v>
      </c>
      <c r="E1452" s="124">
        <f>VLOOKUP(B1446,別紙1!$A$5:$AS$267,13,FALSE)</f>
        <v>45</v>
      </c>
      <c r="F1452" s="132">
        <f>内訳書!$D$7</f>
        <v>0</v>
      </c>
      <c r="G1452" s="131">
        <f t="shared" si="305"/>
        <v>0</v>
      </c>
      <c r="H1452" s="116"/>
      <c r="I1452" s="137">
        <f t="shared" si="306"/>
        <v>0</v>
      </c>
    </row>
    <row r="1453" spans="1:9" s="62" customFormat="1" ht="18" customHeight="1" x14ac:dyDescent="0.4">
      <c r="A1453" s="63">
        <v>4</v>
      </c>
      <c r="B1453" s="121">
        <f>B1450</f>
        <v>6</v>
      </c>
      <c r="C1453" s="131">
        <f t="shared" si="307"/>
        <v>0</v>
      </c>
      <c r="D1453" s="131">
        <f t="shared" si="304"/>
        <v>0</v>
      </c>
      <c r="E1453" s="124">
        <f>VLOOKUP(B1446,別紙1!$A$5:$AS$267,16,FALSE)</f>
        <v>51</v>
      </c>
      <c r="F1453" s="132">
        <f>内訳書!$D$7</f>
        <v>0</v>
      </c>
      <c r="G1453" s="131">
        <f t="shared" si="305"/>
        <v>0</v>
      </c>
      <c r="H1453" s="116"/>
      <c r="I1453" s="137">
        <f t="shared" si="306"/>
        <v>0</v>
      </c>
    </row>
    <row r="1454" spans="1:9" s="62" customFormat="1" ht="18" customHeight="1" x14ac:dyDescent="0.4">
      <c r="A1454" s="63">
        <v>5</v>
      </c>
      <c r="B1454" s="121">
        <f>B1450</f>
        <v>6</v>
      </c>
      <c r="C1454" s="131">
        <f t="shared" si="307"/>
        <v>0</v>
      </c>
      <c r="D1454" s="131">
        <f t="shared" si="304"/>
        <v>0</v>
      </c>
      <c r="E1454" s="124">
        <f>VLOOKUP(B1446,別紙1!$A$5:$AS$267,19,FALSE)</f>
        <v>63</v>
      </c>
      <c r="F1454" s="132">
        <f>内訳書!$D$7</f>
        <v>0</v>
      </c>
      <c r="G1454" s="131">
        <f t="shared" si="305"/>
        <v>0</v>
      </c>
      <c r="H1454" s="116"/>
      <c r="I1454" s="137">
        <f t="shared" si="306"/>
        <v>0</v>
      </c>
    </row>
    <row r="1455" spans="1:9" s="62" customFormat="1" ht="18" customHeight="1" x14ac:dyDescent="0.4">
      <c r="A1455" s="63">
        <v>6</v>
      </c>
      <c r="B1455" s="121">
        <f>B1450</f>
        <v>6</v>
      </c>
      <c r="C1455" s="131">
        <f t="shared" si="307"/>
        <v>0</v>
      </c>
      <c r="D1455" s="131">
        <f t="shared" si="304"/>
        <v>0</v>
      </c>
      <c r="E1455" s="124">
        <f>VLOOKUP(B1446,別紙1!$A$5:$AS$267,22,FALSE)</f>
        <v>63</v>
      </c>
      <c r="F1455" s="132">
        <f>内訳書!$D$7</f>
        <v>0</v>
      </c>
      <c r="G1455" s="131">
        <f t="shared" si="305"/>
        <v>0</v>
      </c>
      <c r="H1455" s="116"/>
      <c r="I1455" s="137">
        <f t="shared" si="306"/>
        <v>0</v>
      </c>
    </row>
    <row r="1456" spans="1:9" s="62" customFormat="1" ht="18" customHeight="1" x14ac:dyDescent="0.4">
      <c r="A1456" s="63">
        <v>7</v>
      </c>
      <c r="B1456" s="121">
        <f>B1450</f>
        <v>6</v>
      </c>
      <c r="C1456" s="131">
        <f t="shared" si="307"/>
        <v>0</v>
      </c>
      <c r="D1456" s="131">
        <f t="shared" si="304"/>
        <v>0</v>
      </c>
      <c r="E1456" s="124">
        <f>VLOOKUP(B1446,別紙1!$A$5:$AS$267,26,FALSE)</f>
        <v>62</v>
      </c>
      <c r="F1456" s="133">
        <f>内訳書!$E$7</f>
        <v>0</v>
      </c>
      <c r="G1456" s="131">
        <f t="shared" si="305"/>
        <v>0</v>
      </c>
      <c r="H1456" s="116"/>
      <c r="I1456" s="137">
        <f t="shared" si="306"/>
        <v>0</v>
      </c>
    </row>
    <row r="1457" spans="1:9" s="62" customFormat="1" ht="18" customHeight="1" x14ac:dyDescent="0.4">
      <c r="A1457" s="63">
        <v>8</v>
      </c>
      <c r="B1457" s="121">
        <f>B1450</f>
        <v>6</v>
      </c>
      <c r="C1457" s="131">
        <f t="shared" si="307"/>
        <v>0</v>
      </c>
      <c r="D1457" s="131">
        <f t="shared" si="304"/>
        <v>0</v>
      </c>
      <c r="E1457" s="124">
        <f>VLOOKUP(B1446,別紙1!$A$5:$AS$267,29,FALSE)</f>
        <v>61</v>
      </c>
      <c r="F1457" s="133">
        <f>内訳書!$E$7</f>
        <v>0</v>
      </c>
      <c r="G1457" s="131">
        <f t="shared" si="305"/>
        <v>0</v>
      </c>
      <c r="H1457" s="116"/>
      <c r="I1457" s="137">
        <f t="shared" si="306"/>
        <v>0</v>
      </c>
    </row>
    <row r="1458" spans="1:9" s="62" customFormat="1" ht="18" customHeight="1" x14ac:dyDescent="0.4">
      <c r="A1458" s="63">
        <v>9</v>
      </c>
      <c r="B1458" s="121">
        <f>B1450</f>
        <v>6</v>
      </c>
      <c r="C1458" s="131">
        <f t="shared" si="307"/>
        <v>0</v>
      </c>
      <c r="D1458" s="131">
        <f t="shared" si="304"/>
        <v>0</v>
      </c>
      <c r="E1458" s="124">
        <f>VLOOKUP(B1446,別紙1!$A$5:$AS$267,32,FALSE)</f>
        <v>62</v>
      </c>
      <c r="F1458" s="133">
        <f>内訳書!$E$7</f>
        <v>0</v>
      </c>
      <c r="G1458" s="131">
        <f t="shared" si="305"/>
        <v>0</v>
      </c>
      <c r="H1458" s="116"/>
      <c r="I1458" s="137">
        <f t="shared" si="306"/>
        <v>0</v>
      </c>
    </row>
    <row r="1459" spans="1:9" s="62" customFormat="1" ht="18" customHeight="1" x14ac:dyDescent="0.4">
      <c r="A1459" s="63">
        <v>10</v>
      </c>
      <c r="B1459" s="121">
        <f>B1450</f>
        <v>6</v>
      </c>
      <c r="C1459" s="131">
        <f t="shared" si="307"/>
        <v>0</v>
      </c>
      <c r="D1459" s="131">
        <f t="shared" si="304"/>
        <v>0</v>
      </c>
      <c r="E1459" s="124">
        <f>VLOOKUP(B1446,別紙1!$A$5:$AS$267,34,FALSE)</f>
        <v>65</v>
      </c>
      <c r="F1459" s="132">
        <f>内訳書!$D$7</f>
        <v>0</v>
      </c>
      <c r="G1459" s="131">
        <f t="shared" si="305"/>
        <v>0</v>
      </c>
      <c r="H1459" s="116"/>
      <c r="I1459" s="137">
        <f t="shared" si="306"/>
        <v>0</v>
      </c>
    </row>
    <row r="1460" spans="1:9" s="62" customFormat="1" ht="18" customHeight="1" x14ac:dyDescent="0.4">
      <c r="A1460" s="63">
        <v>11</v>
      </c>
      <c r="B1460" s="121">
        <f>B1450</f>
        <v>6</v>
      </c>
      <c r="C1460" s="131">
        <f t="shared" si="307"/>
        <v>0</v>
      </c>
      <c r="D1460" s="131">
        <f t="shared" si="304"/>
        <v>0</v>
      </c>
      <c r="E1460" s="124">
        <f>VLOOKUP(B1446,別紙1!$A$5:$AS$267,37,FALSE)</f>
        <v>61</v>
      </c>
      <c r="F1460" s="132">
        <f>内訳書!$D$7</f>
        <v>0</v>
      </c>
      <c r="G1460" s="131">
        <f t="shared" si="305"/>
        <v>0</v>
      </c>
      <c r="H1460" s="116"/>
      <c r="I1460" s="137">
        <f t="shared" si="306"/>
        <v>0</v>
      </c>
    </row>
    <row r="1461" spans="1:9" s="62" customFormat="1" ht="18" customHeight="1" thickBot="1" x14ac:dyDescent="0.45">
      <c r="A1461" s="63">
        <v>12</v>
      </c>
      <c r="B1461" s="121">
        <f>B1450</f>
        <v>6</v>
      </c>
      <c r="C1461" s="131">
        <f>C1460</f>
        <v>0</v>
      </c>
      <c r="D1461" s="131">
        <f t="shared" si="304"/>
        <v>0</v>
      </c>
      <c r="E1461" s="124">
        <f>VLOOKUP(B1446,別紙1!$A$5:$AS$267,40,FALSE)</f>
        <v>61</v>
      </c>
      <c r="F1461" s="132">
        <f>内訳書!$D$7</f>
        <v>0</v>
      </c>
      <c r="G1461" s="131">
        <f t="shared" si="305"/>
        <v>0</v>
      </c>
      <c r="H1461" s="116"/>
      <c r="I1461" s="137">
        <f t="shared" si="306"/>
        <v>0</v>
      </c>
    </row>
    <row r="1462" spans="1:9" s="62" customFormat="1" ht="18" customHeight="1" thickBot="1" x14ac:dyDescent="0.45">
      <c r="A1462" s="66" t="s">
        <v>9</v>
      </c>
      <c r="B1462" s="120"/>
      <c r="C1462" s="120"/>
      <c r="D1462" s="120"/>
      <c r="E1462" s="124">
        <f>SUM(E1450:E1461)</f>
        <v>690</v>
      </c>
      <c r="F1462" s="129"/>
      <c r="G1462" s="120"/>
      <c r="H1462" s="136">
        <f>SUM(H1450:H1461)</f>
        <v>0</v>
      </c>
      <c r="I1462" s="138">
        <f>IF(SUM(I1450:I1461)="","",SUM(I1450:I1461))</f>
        <v>0</v>
      </c>
    </row>
    <row r="1463" spans="1:9" ht="78" customHeight="1" x14ac:dyDescent="0.4">
      <c r="A1463" s="397" t="s">
        <v>347</v>
      </c>
      <c r="B1463" s="398"/>
      <c r="C1463" s="398"/>
      <c r="D1463" s="398"/>
      <c r="E1463" s="398"/>
      <c r="F1463" s="398"/>
      <c r="G1463" s="398"/>
      <c r="H1463" s="398"/>
      <c r="I1463" s="399"/>
    </row>
    <row r="1464" spans="1:9" ht="78" customHeight="1" x14ac:dyDescent="0.4">
      <c r="A1464" s="394" t="s">
        <v>22</v>
      </c>
      <c r="B1464" s="395"/>
      <c r="C1464" s="395"/>
      <c r="D1464" s="395"/>
      <c r="E1464" s="395"/>
      <c r="F1464" s="395"/>
      <c r="G1464" s="395"/>
      <c r="H1464" s="395"/>
      <c r="I1464" s="396"/>
    </row>
    <row r="1465" spans="1:9" x14ac:dyDescent="0.4">
      <c r="A1465" s="161" t="s">
        <v>12</v>
      </c>
      <c r="B1465" s="52">
        <f>B1446+1</f>
        <v>78</v>
      </c>
      <c r="C1465" s="161" t="s">
        <v>13</v>
      </c>
      <c r="D1465" s="53" t="str">
        <f>VLOOKUP(B1465,別紙1!$A$5:$AS$267,3,FALSE)</f>
        <v>厚生団地汚水中継ポンプ場</v>
      </c>
      <c r="F1465" s="161"/>
      <c r="G1465" s="161"/>
      <c r="H1465" s="161"/>
      <c r="I1465" s="54" t="str">
        <f>VLOOKUP(B1465,別紙1!$A$5:$AS$267,5,FALSE)</f>
        <v>東京低圧電力</v>
      </c>
    </row>
    <row r="1466" spans="1:9" s="161" customFormat="1" ht="20.25" customHeight="1" x14ac:dyDescent="0.4">
      <c r="A1466" s="391" t="s">
        <v>14</v>
      </c>
      <c r="B1466" s="401" t="s">
        <v>3</v>
      </c>
      <c r="C1466" s="402"/>
      <c r="D1466" s="403"/>
      <c r="E1466" s="401" t="s">
        <v>4</v>
      </c>
      <c r="F1466" s="402"/>
      <c r="G1466" s="403"/>
      <c r="H1466" s="391" t="s">
        <v>44</v>
      </c>
      <c r="I1466" s="391" t="s">
        <v>45</v>
      </c>
    </row>
    <row r="1467" spans="1:9" s="161" customFormat="1" ht="40.5" x14ac:dyDescent="0.4">
      <c r="A1467" s="400"/>
      <c r="B1467" s="301" t="s">
        <v>2</v>
      </c>
      <c r="C1467" s="301" t="s">
        <v>15</v>
      </c>
      <c r="D1467" s="302" t="s">
        <v>82</v>
      </c>
      <c r="E1467" s="304" t="s">
        <v>16</v>
      </c>
      <c r="F1467" s="58" t="s">
        <v>17</v>
      </c>
      <c r="G1467" s="302" t="s">
        <v>18</v>
      </c>
      <c r="H1467" s="400"/>
      <c r="I1467" s="400"/>
    </row>
    <row r="1468" spans="1:9" s="59" customFormat="1" ht="22.5" x14ac:dyDescent="0.4">
      <c r="A1468" s="392"/>
      <c r="B1468" s="60" t="s">
        <v>5</v>
      </c>
      <c r="C1468" s="60" t="s">
        <v>19</v>
      </c>
      <c r="D1468" s="60" t="s">
        <v>8</v>
      </c>
      <c r="E1468" s="61" t="s">
        <v>20</v>
      </c>
      <c r="F1468" s="60" t="s">
        <v>21</v>
      </c>
      <c r="G1468" s="60" t="s">
        <v>8</v>
      </c>
      <c r="H1468" s="60" t="s">
        <v>43</v>
      </c>
      <c r="I1468" s="60" t="s">
        <v>8</v>
      </c>
    </row>
    <row r="1469" spans="1:9" s="62" customFormat="1" ht="18" customHeight="1" x14ac:dyDescent="0.4">
      <c r="A1469" s="63">
        <v>1</v>
      </c>
      <c r="B1469" s="121">
        <f>VLOOKUP(B1465,別紙1!$A$5:$AS$267,6,FALSE)</f>
        <v>7</v>
      </c>
      <c r="C1469" s="131">
        <f>内訳書!$C$7</f>
        <v>0</v>
      </c>
      <c r="D1469" s="131">
        <f>IF(E1469=0,ROUNDDOWN(B1469*C1469/2,2),ROUNDDOWN(B1469*C1469,2))</f>
        <v>0</v>
      </c>
      <c r="E1469" s="124">
        <f>VLOOKUP(B1465,別紙1!$A$5:$AS$267,7,FALSE)</f>
        <v>10</v>
      </c>
      <c r="F1469" s="132">
        <f>内訳書!$D$7</f>
        <v>0</v>
      </c>
      <c r="G1469" s="131">
        <f>ROUNDDOWN(E1469*F1469,2)</f>
        <v>0</v>
      </c>
      <c r="H1469" s="116"/>
      <c r="I1469" s="137">
        <f>ROUNDDOWN(D1469+G1469+H1469,0)</f>
        <v>0</v>
      </c>
    </row>
    <row r="1470" spans="1:9" s="62" customFormat="1" ht="18" customHeight="1" x14ac:dyDescent="0.4">
      <c r="A1470" s="63">
        <v>2</v>
      </c>
      <c r="B1470" s="121">
        <f>B1469</f>
        <v>7</v>
      </c>
      <c r="C1470" s="131">
        <f>C1469</f>
        <v>0</v>
      </c>
      <c r="D1470" s="131">
        <f t="shared" ref="D1470:D1480" si="308">IF(E1470=0,ROUNDDOWN(B1470*C1470/2,2),ROUNDDOWN(B1470*C1470,2))</f>
        <v>0</v>
      </c>
      <c r="E1470" s="124">
        <f>VLOOKUP(B1465,別紙1!$A$5:$AS$267,10,FALSE)</f>
        <v>28</v>
      </c>
      <c r="F1470" s="132">
        <f>内訳書!$D$7</f>
        <v>0</v>
      </c>
      <c r="G1470" s="131">
        <f t="shared" ref="G1470:G1480" si="309">ROUNDDOWN(E1470*F1470,2)</f>
        <v>0</v>
      </c>
      <c r="H1470" s="116"/>
      <c r="I1470" s="137">
        <f t="shared" ref="I1470:I1480" si="310">ROUNDDOWN(D1470+G1470+H1470,0)</f>
        <v>0</v>
      </c>
    </row>
    <row r="1471" spans="1:9" s="62" customFormat="1" ht="18" customHeight="1" x14ac:dyDescent="0.4">
      <c r="A1471" s="63">
        <v>3</v>
      </c>
      <c r="B1471" s="121">
        <f>B1469</f>
        <v>7</v>
      </c>
      <c r="C1471" s="131">
        <f t="shared" ref="C1471:C1479" si="311">C1470</f>
        <v>0</v>
      </c>
      <c r="D1471" s="131">
        <f t="shared" si="308"/>
        <v>0</v>
      </c>
      <c r="E1471" s="124">
        <f>VLOOKUP(B1465,別紙1!$A$5:$AS$267,13,FALSE)</f>
        <v>30</v>
      </c>
      <c r="F1471" s="132">
        <f>内訳書!$D$7</f>
        <v>0</v>
      </c>
      <c r="G1471" s="131">
        <f t="shared" si="309"/>
        <v>0</v>
      </c>
      <c r="H1471" s="116"/>
      <c r="I1471" s="137">
        <f t="shared" si="310"/>
        <v>0</v>
      </c>
    </row>
    <row r="1472" spans="1:9" s="62" customFormat="1" ht="18" customHeight="1" x14ac:dyDescent="0.4">
      <c r="A1472" s="63">
        <v>4</v>
      </c>
      <c r="B1472" s="121">
        <f>B1469</f>
        <v>7</v>
      </c>
      <c r="C1472" s="131">
        <f t="shared" si="311"/>
        <v>0</v>
      </c>
      <c r="D1472" s="131">
        <f t="shared" si="308"/>
        <v>0</v>
      </c>
      <c r="E1472" s="124">
        <f>VLOOKUP(B1465,別紙1!$A$5:$AS$267,16,FALSE)</f>
        <v>126</v>
      </c>
      <c r="F1472" s="132">
        <f>内訳書!$D$7</f>
        <v>0</v>
      </c>
      <c r="G1472" s="131">
        <f t="shared" si="309"/>
        <v>0</v>
      </c>
      <c r="H1472" s="116"/>
      <c r="I1472" s="137">
        <f t="shared" si="310"/>
        <v>0</v>
      </c>
    </row>
    <row r="1473" spans="1:9" s="62" customFormat="1" ht="18" customHeight="1" x14ac:dyDescent="0.4">
      <c r="A1473" s="63">
        <v>5</v>
      </c>
      <c r="B1473" s="121">
        <f>B1469</f>
        <v>7</v>
      </c>
      <c r="C1473" s="131">
        <f t="shared" si="311"/>
        <v>0</v>
      </c>
      <c r="D1473" s="131">
        <f t="shared" si="308"/>
        <v>0</v>
      </c>
      <c r="E1473" s="124">
        <f>VLOOKUP(B1465,別紙1!$A$5:$AS$267,19,FALSE)</f>
        <v>59</v>
      </c>
      <c r="F1473" s="132">
        <f>内訳書!$D$7</f>
        <v>0</v>
      </c>
      <c r="G1473" s="131">
        <f t="shared" si="309"/>
        <v>0</v>
      </c>
      <c r="H1473" s="116"/>
      <c r="I1473" s="137">
        <f t="shared" si="310"/>
        <v>0</v>
      </c>
    </row>
    <row r="1474" spans="1:9" s="62" customFormat="1" ht="18" customHeight="1" x14ac:dyDescent="0.4">
      <c r="A1474" s="63">
        <v>6</v>
      </c>
      <c r="B1474" s="121">
        <f>B1469</f>
        <v>7</v>
      </c>
      <c r="C1474" s="131">
        <f t="shared" si="311"/>
        <v>0</v>
      </c>
      <c r="D1474" s="131">
        <f t="shared" si="308"/>
        <v>0</v>
      </c>
      <c r="E1474" s="124">
        <f>VLOOKUP(B1465,別紙1!$A$5:$AS$267,22,FALSE)</f>
        <v>51</v>
      </c>
      <c r="F1474" s="132">
        <f>内訳書!$D$7</f>
        <v>0</v>
      </c>
      <c r="G1474" s="131">
        <f t="shared" si="309"/>
        <v>0</v>
      </c>
      <c r="H1474" s="116"/>
      <c r="I1474" s="137">
        <f t="shared" si="310"/>
        <v>0</v>
      </c>
    </row>
    <row r="1475" spans="1:9" s="62" customFormat="1" ht="18" customHeight="1" x14ac:dyDescent="0.4">
      <c r="A1475" s="63">
        <v>7</v>
      </c>
      <c r="B1475" s="121">
        <f>B1469</f>
        <v>7</v>
      </c>
      <c r="C1475" s="131">
        <f t="shared" si="311"/>
        <v>0</v>
      </c>
      <c r="D1475" s="131">
        <f t="shared" si="308"/>
        <v>0</v>
      </c>
      <c r="E1475" s="124">
        <f>VLOOKUP(B1465,別紙1!$A$5:$AS$267,26,FALSE)</f>
        <v>43</v>
      </c>
      <c r="F1475" s="133">
        <f>内訳書!$E$7</f>
        <v>0</v>
      </c>
      <c r="G1475" s="131">
        <f t="shared" si="309"/>
        <v>0</v>
      </c>
      <c r="H1475" s="116"/>
      <c r="I1475" s="137">
        <f t="shared" si="310"/>
        <v>0</v>
      </c>
    </row>
    <row r="1476" spans="1:9" s="62" customFormat="1" ht="18" customHeight="1" x14ac:dyDescent="0.4">
      <c r="A1476" s="63">
        <v>8</v>
      </c>
      <c r="B1476" s="121">
        <f>B1469</f>
        <v>7</v>
      </c>
      <c r="C1476" s="131">
        <f t="shared" si="311"/>
        <v>0</v>
      </c>
      <c r="D1476" s="131">
        <f t="shared" si="308"/>
        <v>0</v>
      </c>
      <c r="E1476" s="124">
        <f>VLOOKUP(B1465,別紙1!$A$5:$AS$267,29,FALSE)</f>
        <v>104</v>
      </c>
      <c r="F1476" s="133">
        <f>内訳書!$E$7</f>
        <v>0</v>
      </c>
      <c r="G1476" s="131">
        <f t="shared" si="309"/>
        <v>0</v>
      </c>
      <c r="H1476" s="116"/>
      <c r="I1476" s="137">
        <f t="shared" si="310"/>
        <v>0</v>
      </c>
    </row>
    <row r="1477" spans="1:9" s="62" customFormat="1" ht="18" customHeight="1" x14ac:dyDescent="0.4">
      <c r="A1477" s="63">
        <v>9</v>
      </c>
      <c r="B1477" s="121">
        <f>B1469</f>
        <v>7</v>
      </c>
      <c r="C1477" s="131">
        <f t="shared" si="311"/>
        <v>0</v>
      </c>
      <c r="D1477" s="131">
        <f t="shared" si="308"/>
        <v>0</v>
      </c>
      <c r="E1477" s="124">
        <f>VLOOKUP(B1465,別紙1!$A$5:$AS$267,32,FALSE)</f>
        <v>428</v>
      </c>
      <c r="F1477" s="133">
        <f>内訳書!$E$7</f>
        <v>0</v>
      </c>
      <c r="G1477" s="131">
        <f t="shared" si="309"/>
        <v>0</v>
      </c>
      <c r="H1477" s="116"/>
      <c r="I1477" s="137">
        <f t="shared" si="310"/>
        <v>0</v>
      </c>
    </row>
    <row r="1478" spans="1:9" s="62" customFormat="1" ht="18" customHeight="1" x14ac:dyDescent="0.4">
      <c r="A1478" s="63">
        <v>10</v>
      </c>
      <c r="B1478" s="121">
        <f>B1469</f>
        <v>7</v>
      </c>
      <c r="C1478" s="131">
        <f t="shared" si="311"/>
        <v>0</v>
      </c>
      <c r="D1478" s="131">
        <f t="shared" si="308"/>
        <v>0</v>
      </c>
      <c r="E1478" s="124">
        <f>VLOOKUP(B1465,別紙1!$A$5:$AS$267,34,FALSE)</f>
        <v>73</v>
      </c>
      <c r="F1478" s="132">
        <f>内訳書!$D$7</f>
        <v>0</v>
      </c>
      <c r="G1478" s="131">
        <f t="shared" si="309"/>
        <v>0</v>
      </c>
      <c r="H1478" s="116"/>
      <c r="I1478" s="137">
        <f t="shared" si="310"/>
        <v>0</v>
      </c>
    </row>
    <row r="1479" spans="1:9" s="62" customFormat="1" ht="18" customHeight="1" x14ac:dyDescent="0.4">
      <c r="A1479" s="63">
        <v>11</v>
      </c>
      <c r="B1479" s="121">
        <f>B1469</f>
        <v>7</v>
      </c>
      <c r="C1479" s="131">
        <f t="shared" si="311"/>
        <v>0</v>
      </c>
      <c r="D1479" s="131">
        <f t="shared" si="308"/>
        <v>0</v>
      </c>
      <c r="E1479" s="124">
        <f>VLOOKUP(B1465,別紙1!$A$5:$AS$267,37,FALSE)</f>
        <v>65</v>
      </c>
      <c r="F1479" s="132">
        <f>内訳書!$D$7</f>
        <v>0</v>
      </c>
      <c r="G1479" s="131">
        <f t="shared" si="309"/>
        <v>0</v>
      </c>
      <c r="H1479" s="116"/>
      <c r="I1479" s="137">
        <f t="shared" si="310"/>
        <v>0</v>
      </c>
    </row>
    <row r="1480" spans="1:9" s="62" customFormat="1" ht="18" customHeight="1" thickBot="1" x14ac:dyDescent="0.45">
      <c r="A1480" s="63">
        <v>12</v>
      </c>
      <c r="B1480" s="121">
        <f>B1469</f>
        <v>7</v>
      </c>
      <c r="C1480" s="131">
        <f>C1479</f>
        <v>0</v>
      </c>
      <c r="D1480" s="131">
        <f t="shared" si="308"/>
        <v>0</v>
      </c>
      <c r="E1480" s="124">
        <f>VLOOKUP(B1465,別紙1!$A$5:$AS$267,40,FALSE)</f>
        <v>25</v>
      </c>
      <c r="F1480" s="132">
        <f>内訳書!$D$7</f>
        <v>0</v>
      </c>
      <c r="G1480" s="131">
        <f t="shared" si="309"/>
        <v>0</v>
      </c>
      <c r="H1480" s="116"/>
      <c r="I1480" s="137">
        <f t="shared" si="310"/>
        <v>0</v>
      </c>
    </row>
    <row r="1481" spans="1:9" s="62" customFormat="1" ht="18" customHeight="1" thickBot="1" x14ac:dyDescent="0.45">
      <c r="A1481" s="66" t="s">
        <v>9</v>
      </c>
      <c r="B1481" s="120"/>
      <c r="C1481" s="120"/>
      <c r="D1481" s="120"/>
      <c r="E1481" s="124">
        <f>SUM(E1469:E1480)</f>
        <v>1042</v>
      </c>
      <c r="F1481" s="129"/>
      <c r="G1481" s="120"/>
      <c r="H1481" s="136">
        <f>SUM(H1469:H1480)</f>
        <v>0</v>
      </c>
      <c r="I1481" s="138">
        <f>IF(SUM(I1469:I1480)="","",SUM(I1469:I1480))</f>
        <v>0</v>
      </c>
    </row>
    <row r="1482" spans="1:9" ht="78" customHeight="1" x14ac:dyDescent="0.4">
      <c r="A1482" s="397" t="s">
        <v>347</v>
      </c>
      <c r="B1482" s="398"/>
      <c r="C1482" s="398"/>
      <c r="D1482" s="398"/>
      <c r="E1482" s="398"/>
      <c r="F1482" s="398"/>
      <c r="G1482" s="398"/>
      <c r="H1482" s="398"/>
      <c r="I1482" s="399"/>
    </row>
    <row r="1483" spans="1:9" ht="78" customHeight="1" x14ac:dyDescent="0.4">
      <c r="A1483" s="394" t="s">
        <v>22</v>
      </c>
      <c r="B1483" s="395"/>
      <c r="C1483" s="395"/>
      <c r="D1483" s="395"/>
      <c r="E1483" s="395"/>
      <c r="F1483" s="395"/>
      <c r="G1483" s="395"/>
      <c r="H1483" s="395"/>
      <c r="I1483" s="396"/>
    </row>
    <row r="1484" spans="1:9" x14ac:dyDescent="0.4">
      <c r="A1484" s="161" t="s">
        <v>12</v>
      </c>
      <c r="B1484" s="52">
        <f>B1465+1</f>
        <v>79</v>
      </c>
      <c r="C1484" s="161" t="s">
        <v>13</v>
      </c>
      <c r="D1484" s="53" t="str">
        <f>VLOOKUP(B1484,別紙1!$A$5:$AS$267,3,FALSE)</f>
        <v>江田地下ポンプ場</v>
      </c>
      <c r="F1484" s="161"/>
      <c r="G1484" s="161"/>
      <c r="H1484" s="161"/>
      <c r="I1484" s="54" t="str">
        <f>VLOOKUP(B1484,別紙1!$A$5:$AS$267,5,FALSE)</f>
        <v>東京低圧電力</v>
      </c>
    </row>
    <row r="1485" spans="1:9" s="161" customFormat="1" ht="20.25" customHeight="1" x14ac:dyDescent="0.4">
      <c r="A1485" s="391" t="s">
        <v>14</v>
      </c>
      <c r="B1485" s="401" t="s">
        <v>3</v>
      </c>
      <c r="C1485" s="402"/>
      <c r="D1485" s="403"/>
      <c r="E1485" s="401" t="s">
        <v>4</v>
      </c>
      <c r="F1485" s="402"/>
      <c r="G1485" s="403"/>
      <c r="H1485" s="391" t="s">
        <v>44</v>
      </c>
      <c r="I1485" s="391" t="s">
        <v>45</v>
      </c>
    </row>
    <row r="1486" spans="1:9" s="161" customFormat="1" ht="40.5" x14ac:dyDescent="0.4">
      <c r="A1486" s="400"/>
      <c r="B1486" s="301" t="s">
        <v>2</v>
      </c>
      <c r="C1486" s="301" t="s">
        <v>15</v>
      </c>
      <c r="D1486" s="302" t="s">
        <v>82</v>
      </c>
      <c r="E1486" s="304" t="s">
        <v>16</v>
      </c>
      <c r="F1486" s="58" t="s">
        <v>17</v>
      </c>
      <c r="G1486" s="302" t="s">
        <v>18</v>
      </c>
      <c r="H1486" s="400"/>
      <c r="I1486" s="400"/>
    </row>
    <row r="1487" spans="1:9" s="59" customFormat="1" ht="22.5" x14ac:dyDescent="0.4">
      <c r="A1487" s="392"/>
      <c r="B1487" s="60" t="s">
        <v>5</v>
      </c>
      <c r="C1487" s="60" t="s">
        <v>19</v>
      </c>
      <c r="D1487" s="60" t="s">
        <v>8</v>
      </c>
      <c r="E1487" s="61" t="s">
        <v>20</v>
      </c>
      <c r="F1487" s="60" t="s">
        <v>21</v>
      </c>
      <c r="G1487" s="60" t="s">
        <v>8</v>
      </c>
      <c r="H1487" s="60" t="s">
        <v>43</v>
      </c>
      <c r="I1487" s="60" t="s">
        <v>8</v>
      </c>
    </row>
    <row r="1488" spans="1:9" s="62" customFormat="1" ht="18" customHeight="1" x14ac:dyDescent="0.4">
      <c r="A1488" s="63">
        <v>1</v>
      </c>
      <c r="B1488" s="121">
        <f>VLOOKUP(B1484,別紙1!$A$5:$AS$267,6,FALSE)</f>
        <v>9</v>
      </c>
      <c r="C1488" s="131">
        <f>内訳書!$C$7</f>
        <v>0</v>
      </c>
      <c r="D1488" s="131">
        <f>IF(E1488=0,ROUNDDOWN(B1488*C1488/2,2),ROUNDDOWN(B1488*C1488,2))</f>
        <v>0</v>
      </c>
      <c r="E1488" s="124">
        <f>VLOOKUP(B1484,別紙1!$A$5:$AS$267,7,FALSE)</f>
        <v>351</v>
      </c>
      <c r="F1488" s="132">
        <f>内訳書!$D$7</f>
        <v>0</v>
      </c>
      <c r="G1488" s="131">
        <f>ROUNDDOWN(E1488*F1488,2)</f>
        <v>0</v>
      </c>
      <c r="H1488" s="116"/>
      <c r="I1488" s="137">
        <f>ROUNDDOWN(D1488+G1488+H1488,0)</f>
        <v>0</v>
      </c>
    </row>
    <row r="1489" spans="1:9" s="62" customFormat="1" ht="18" customHeight="1" x14ac:dyDescent="0.4">
      <c r="A1489" s="63">
        <v>2</v>
      </c>
      <c r="B1489" s="121">
        <f>B1488</f>
        <v>9</v>
      </c>
      <c r="C1489" s="131">
        <f>C1488</f>
        <v>0</v>
      </c>
      <c r="D1489" s="131">
        <f t="shared" ref="D1489:D1499" si="312">IF(E1489=0,ROUNDDOWN(B1489*C1489/2,2),ROUNDDOWN(B1489*C1489,2))</f>
        <v>0</v>
      </c>
      <c r="E1489" s="124">
        <f>VLOOKUP(B1484,別紙1!$A$5:$AS$267,10,FALSE)</f>
        <v>343</v>
      </c>
      <c r="F1489" s="132">
        <f>内訳書!$D$7</f>
        <v>0</v>
      </c>
      <c r="G1489" s="131">
        <f t="shared" ref="G1489:G1499" si="313">ROUNDDOWN(E1489*F1489,2)</f>
        <v>0</v>
      </c>
      <c r="H1489" s="116"/>
      <c r="I1489" s="137">
        <f t="shared" ref="I1489:I1499" si="314">ROUNDDOWN(D1489+G1489+H1489,0)</f>
        <v>0</v>
      </c>
    </row>
    <row r="1490" spans="1:9" s="62" customFormat="1" ht="18" customHeight="1" x14ac:dyDescent="0.4">
      <c r="A1490" s="63">
        <v>3</v>
      </c>
      <c r="B1490" s="121">
        <f>B1488</f>
        <v>9</v>
      </c>
      <c r="C1490" s="131">
        <f t="shared" ref="C1490:C1498" si="315">C1489</f>
        <v>0</v>
      </c>
      <c r="D1490" s="131">
        <f t="shared" si="312"/>
        <v>0</v>
      </c>
      <c r="E1490" s="124">
        <f>VLOOKUP(B1484,別紙1!$A$5:$AS$267,13,FALSE)</f>
        <v>323</v>
      </c>
      <c r="F1490" s="132">
        <f>内訳書!$D$7</f>
        <v>0</v>
      </c>
      <c r="G1490" s="131">
        <f t="shared" si="313"/>
        <v>0</v>
      </c>
      <c r="H1490" s="116"/>
      <c r="I1490" s="137">
        <f t="shared" si="314"/>
        <v>0</v>
      </c>
    </row>
    <row r="1491" spans="1:9" s="62" customFormat="1" ht="18" customHeight="1" x14ac:dyDescent="0.4">
      <c r="A1491" s="63">
        <v>4</v>
      </c>
      <c r="B1491" s="121">
        <f>B1488</f>
        <v>9</v>
      </c>
      <c r="C1491" s="131">
        <f t="shared" si="315"/>
        <v>0</v>
      </c>
      <c r="D1491" s="131">
        <f t="shared" si="312"/>
        <v>0</v>
      </c>
      <c r="E1491" s="124">
        <f>VLOOKUP(B1484,別紙1!$A$5:$AS$267,16,FALSE)</f>
        <v>356</v>
      </c>
      <c r="F1491" s="132">
        <f>内訳書!$D$7</f>
        <v>0</v>
      </c>
      <c r="G1491" s="131">
        <f t="shared" si="313"/>
        <v>0</v>
      </c>
      <c r="H1491" s="116"/>
      <c r="I1491" s="137">
        <f t="shared" si="314"/>
        <v>0</v>
      </c>
    </row>
    <row r="1492" spans="1:9" s="62" customFormat="1" ht="18" customHeight="1" x14ac:dyDescent="0.4">
      <c r="A1492" s="63">
        <v>5</v>
      </c>
      <c r="B1492" s="121">
        <f>B1488</f>
        <v>9</v>
      </c>
      <c r="C1492" s="131">
        <f t="shared" si="315"/>
        <v>0</v>
      </c>
      <c r="D1492" s="131">
        <f t="shared" si="312"/>
        <v>0</v>
      </c>
      <c r="E1492" s="124">
        <f>VLOOKUP(B1484,別紙1!$A$5:$AS$267,19,FALSE)</f>
        <v>337</v>
      </c>
      <c r="F1492" s="132">
        <f>内訳書!$D$7</f>
        <v>0</v>
      </c>
      <c r="G1492" s="131">
        <f t="shared" si="313"/>
        <v>0</v>
      </c>
      <c r="H1492" s="116"/>
      <c r="I1492" s="137">
        <f t="shared" si="314"/>
        <v>0</v>
      </c>
    </row>
    <row r="1493" spans="1:9" s="62" customFormat="1" ht="18" customHeight="1" x14ac:dyDescent="0.4">
      <c r="A1493" s="63">
        <v>6</v>
      </c>
      <c r="B1493" s="121">
        <f>B1488</f>
        <v>9</v>
      </c>
      <c r="C1493" s="131">
        <f t="shared" si="315"/>
        <v>0</v>
      </c>
      <c r="D1493" s="131">
        <f t="shared" si="312"/>
        <v>0</v>
      </c>
      <c r="E1493" s="124">
        <f>VLOOKUP(B1484,別紙1!$A$5:$AS$267,22,FALSE)</f>
        <v>343</v>
      </c>
      <c r="F1493" s="132">
        <f>内訳書!$D$7</f>
        <v>0</v>
      </c>
      <c r="G1493" s="131">
        <f t="shared" si="313"/>
        <v>0</v>
      </c>
      <c r="H1493" s="116"/>
      <c r="I1493" s="137">
        <f t="shared" si="314"/>
        <v>0</v>
      </c>
    </row>
    <row r="1494" spans="1:9" s="62" customFormat="1" ht="18" customHeight="1" x14ac:dyDescent="0.4">
      <c r="A1494" s="63">
        <v>7</v>
      </c>
      <c r="B1494" s="121">
        <f>B1488</f>
        <v>9</v>
      </c>
      <c r="C1494" s="131">
        <f t="shared" si="315"/>
        <v>0</v>
      </c>
      <c r="D1494" s="131">
        <f t="shared" si="312"/>
        <v>0</v>
      </c>
      <c r="E1494" s="124">
        <f>VLOOKUP(B1484,別紙1!$A$5:$AS$267,26,FALSE)</f>
        <v>355</v>
      </c>
      <c r="F1494" s="133">
        <f>内訳書!$E$7</f>
        <v>0</v>
      </c>
      <c r="G1494" s="131">
        <f t="shared" si="313"/>
        <v>0</v>
      </c>
      <c r="H1494" s="116"/>
      <c r="I1494" s="137">
        <f t="shared" si="314"/>
        <v>0</v>
      </c>
    </row>
    <row r="1495" spans="1:9" s="62" customFormat="1" ht="18" customHeight="1" x14ac:dyDescent="0.4">
      <c r="A1495" s="63">
        <v>8</v>
      </c>
      <c r="B1495" s="121">
        <f>B1488</f>
        <v>9</v>
      </c>
      <c r="C1495" s="131">
        <f t="shared" si="315"/>
        <v>0</v>
      </c>
      <c r="D1495" s="131">
        <f t="shared" si="312"/>
        <v>0</v>
      </c>
      <c r="E1495" s="124">
        <f>VLOOKUP(B1484,別紙1!$A$5:$AS$267,29,FALSE)</f>
        <v>370</v>
      </c>
      <c r="F1495" s="133">
        <f>内訳書!$E$7</f>
        <v>0</v>
      </c>
      <c r="G1495" s="131">
        <f t="shared" si="313"/>
        <v>0</v>
      </c>
      <c r="H1495" s="116"/>
      <c r="I1495" s="137">
        <f t="shared" si="314"/>
        <v>0</v>
      </c>
    </row>
    <row r="1496" spans="1:9" s="62" customFormat="1" ht="18" customHeight="1" x14ac:dyDescent="0.4">
      <c r="A1496" s="63">
        <v>9</v>
      </c>
      <c r="B1496" s="121">
        <f>B1488</f>
        <v>9</v>
      </c>
      <c r="C1496" s="131">
        <f t="shared" si="315"/>
        <v>0</v>
      </c>
      <c r="D1496" s="131">
        <f t="shared" si="312"/>
        <v>0</v>
      </c>
      <c r="E1496" s="124">
        <f>VLOOKUP(B1484,別紙1!$A$5:$AS$267,32,FALSE)</f>
        <v>415</v>
      </c>
      <c r="F1496" s="133">
        <f>内訳書!$E$7</f>
        <v>0</v>
      </c>
      <c r="G1496" s="131">
        <f t="shared" si="313"/>
        <v>0</v>
      </c>
      <c r="H1496" s="116"/>
      <c r="I1496" s="137">
        <f t="shared" si="314"/>
        <v>0</v>
      </c>
    </row>
    <row r="1497" spans="1:9" s="62" customFormat="1" ht="18" customHeight="1" x14ac:dyDescent="0.4">
      <c r="A1497" s="63">
        <v>10</v>
      </c>
      <c r="B1497" s="121">
        <f>B1488</f>
        <v>9</v>
      </c>
      <c r="C1497" s="131">
        <f t="shared" si="315"/>
        <v>0</v>
      </c>
      <c r="D1497" s="131">
        <f t="shared" si="312"/>
        <v>0</v>
      </c>
      <c r="E1497" s="124">
        <f>VLOOKUP(B1484,別紙1!$A$5:$AS$267,34,FALSE)</f>
        <v>396</v>
      </c>
      <c r="F1497" s="132">
        <f>内訳書!$D$7</f>
        <v>0</v>
      </c>
      <c r="G1497" s="131">
        <f t="shared" si="313"/>
        <v>0</v>
      </c>
      <c r="H1497" s="116"/>
      <c r="I1497" s="137">
        <f t="shared" si="314"/>
        <v>0</v>
      </c>
    </row>
    <row r="1498" spans="1:9" s="62" customFormat="1" ht="18" customHeight="1" x14ac:dyDescent="0.4">
      <c r="A1498" s="63">
        <v>11</v>
      </c>
      <c r="B1498" s="121">
        <f>B1488</f>
        <v>9</v>
      </c>
      <c r="C1498" s="131">
        <f t="shared" si="315"/>
        <v>0</v>
      </c>
      <c r="D1498" s="131">
        <f t="shared" si="312"/>
        <v>0</v>
      </c>
      <c r="E1498" s="124">
        <f>VLOOKUP(B1484,別紙1!$A$5:$AS$267,37,FALSE)</f>
        <v>372</v>
      </c>
      <c r="F1498" s="132">
        <f>内訳書!$D$7</f>
        <v>0</v>
      </c>
      <c r="G1498" s="131">
        <f t="shared" si="313"/>
        <v>0</v>
      </c>
      <c r="H1498" s="116"/>
      <c r="I1498" s="137">
        <f t="shared" si="314"/>
        <v>0</v>
      </c>
    </row>
    <row r="1499" spans="1:9" s="62" customFormat="1" ht="18" customHeight="1" thickBot="1" x14ac:dyDescent="0.45">
      <c r="A1499" s="63">
        <v>12</v>
      </c>
      <c r="B1499" s="121">
        <f>B1488</f>
        <v>9</v>
      </c>
      <c r="C1499" s="131">
        <f>C1498</f>
        <v>0</v>
      </c>
      <c r="D1499" s="131">
        <f t="shared" si="312"/>
        <v>0</v>
      </c>
      <c r="E1499" s="124">
        <f>VLOOKUP(B1484,別紙1!$A$5:$AS$267,40,FALSE)</f>
        <v>341</v>
      </c>
      <c r="F1499" s="132">
        <f>内訳書!$D$7</f>
        <v>0</v>
      </c>
      <c r="G1499" s="131">
        <f t="shared" si="313"/>
        <v>0</v>
      </c>
      <c r="H1499" s="116"/>
      <c r="I1499" s="137">
        <f t="shared" si="314"/>
        <v>0</v>
      </c>
    </row>
    <row r="1500" spans="1:9" s="62" customFormat="1" ht="18" customHeight="1" thickBot="1" x14ac:dyDescent="0.45">
      <c r="A1500" s="66" t="s">
        <v>9</v>
      </c>
      <c r="B1500" s="120"/>
      <c r="C1500" s="120"/>
      <c r="D1500" s="120"/>
      <c r="E1500" s="124">
        <f>SUM(E1488:E1499)</f>
        <v>4302</v>
      </c>
      <c r="F1500" s="129"/>
      <c r="G1500" s="120"/>
      <c r="H1500" s="136">
        <f>SUM(H1488:H1499)</f>
        <v>0</v>
      </c>
      <c r="I1500" s="138">
        <f>IF(SUM(I1488:I1499)="","",SUM(I1488:I1499))</f>
        <v>0</v>
      </c>
    </row>
    <row r="1501" spans="1:9" ht="78" customHeight="1" x14ac:dyDescent="0.4">
      <c r="A1501" s="397" t="s">
        <v>347</v>
      </c>
      <c r="B1501" s="398"/>
      <c r="C1501" s="398"/>
      <c r="D1501" s="398"/>
      <c r="E1501" s="398"/>
      <c r="F1501" s="398"/>
      <c r="G1501" s="398"/>
      <c r="H1501" s="398"/>
      <c r="I1501" s="399"/>
    </row>
    <row r="1502" spans="1:9" ht="78" customHeight="1" x14ac:dyDescent="0.4">
      <c r="A1502" s="394" t="s">
        <v>22</v>
      </c>
      <c r="B1502" s="395"/>
      <c r="C1502" s="395"/>
      <c r="D1502" s="395"/>
      <c r="E1502" s="395"/>
      <c r="F1502" s="395"/>
      <c r="G1502" s="395"/>
      <c r="H1502" s="395"/>
      <c r="I1502" s="396"/>
    </row>
    <row r="1503" spans="1:9" x14ac:dyDescent="0.4">
      <c r="A1503" s="161" t="s">
        <v>12</v>
      </c>
      <c r="B1503" s="52">
        <f>B1484+1</f>
        <v>80</v>
      </c>
      <c r="C1503" s="161" t="s">
        <v>13</v>
      </c>
      <c r="D1503" s="53" t="str">
        <f>VLOOKUP(B1503,別紙1!$A$5:$AS$267,3,FALSE)</f>
        <v>高井地下ポンプ場</v>
      </c>
      <c r="F1503" s="161"/>
      <c r="G1503" s="161"/>
      <c r="H1503" s="161"/>
      <c r="I1503" s="54" t="str">
        <f>VLOOKUP(B1503,別紙1!$A$5:$AS$267,5,FALSE)</f>
        <v>東京低圧電力</v>
      </c>
    </row>
    <row r="1504" spans="1:9" s="161" customFormat="1" ht="20.25" customHeight="1" x14ac:dyDescent="0.4">
      <c r="A1504" s="391" t="s">
        <v>14</v>
      </c>
      <c r="B1504" s="401" t="s">
        <v>3</v>
      </c>
      <c r="C1504" s="402"/>
      <c r="D1504" s="403"/>
      <c r="E1504" s="401" t="s">
        <v>4</v>
      </c>
      <c r="F1504" s="402"/>
      <c r="G1504" s="403"/>
      <c r="H1504" s="391" t="s">
        <v>44</v>
      </c>
      <c r="I1504" s="391" t="s">
        <v>45</v>
      </c>
    </row>
    <row r="1505" spans="1:9" s="161" customFormat="1" ht="40.5" x14ac:dyDescent="0.4">
      <c r="A1505" s="400"/>
      <c r="B1505" s="301" t="s">
        <v>2</v>
      </c>
      <c r="C1505" s="301" t="s">
        <v>15</v>
      </c>
      <c r="D1505" s="302" t="s">
        <v>82</v>
      </c>
      <c r="E1505" s="304" t="s">
        <v>16</v>
      </c>
      <c r="F1505" s="58" t="s">
        <v>17</v>
      </c>
      <c r="G1505" s="302" t="s">
        <v>18</v>
      </c>
      <c r="H1505" s="400"/>
      <c r="I1505" s="400"/>
    </row>
    <row r="1506" spans="1:9" s="59" customFormat="1" ht="22.5" x14ac:dyDescent="0.4">
      <c r="A1506" s="392"/>
      <c r="B1506" s="60" t="s">
        <v>5</v>
      </c>
      <c r="C1506" s="60" t="s">
        <v>19</v>
      </c>
      <c r="D1506" s="60" t="s">
        <v>8</v>
      </c>
      <c r="E1506" s="61" t="s">
        <v>20</v>
      </c>
      <c r="F1506" s="60" t="s">
        <v>21</v>
      </c>
      <c r="G1506" s="60" t="s">
        <v>8</v>
      </c>
      <c r="H1506" s="60" t="s">
        <v>43</v>
      </c>
      <c r="I1506" s="60" t="s">
        <v>8</v>
      </c>
    </row>
    <row r="1507" spans="1:9" s="62" customFormat="1" ht="18" customHeight="1" x14ac:dyDescent="0.4">
      <c r="A1507" s="63">
        <v>1</v>
      </c>
      <c r="B1507" s="121">
        <f>VLOOKUP(B1503,別紙1!$A$5:$AS$267,6,FALSE)</f>
        <v>3</v>
      </c>
      <c r="C1507" s="131">
        <f>内訳書!$C$7</f>
        <v>0</v>
      </c>
      <c r="D1507" s="131">
        <f>IF(E1507=0,ROUNDDOWN(B1507*C1507/2,2),ROUNDDOWN(B1507*C1507,2))</f>
        <v>0</v>
      </c>
      <c r="E1507" s="124">
        <f>VLOOKUP(B1503,別紙1!$A$5:$AS$267,7,FALSE)</f>
        <v>48</v>
      </c>
      <c r="F1507" s="132">
        <f>内訳書!$D$7</f>
        <v>0</v>
      </c>
      <c r="G1507" s="131">
        <f>ROUNDDOWN(E1507*F1507,2)</f>
        <v>0</v>
      </c>
      <c r="H1507" s="116"/>
      <c r="I1507" s="137">
        <f>ROUNDDOWN(D1507+G1507+H1507,0)</f>
        <v>0</v>
      </c>
    </row>
    <row r="1508" spans="1:9" s="62" customFormat="1" ht="18" customHeight="1" x14ac:dyDescent="0.4">
      <c r="A1508" s="63">
        <v>2</v>
      </c>
      <c r="B1508" s="121">
        <f>B1507</f>
        <v>3</v>
      </c>
      <c r="C1508" s="131">
        <f>C1507</f>
        <v>0</v>
      </c>
      <c r="D1508" s="131">
        <f t="shared" ref="D1508:D1518" si="316">IF(E1508=0,ROUNDDOWN(B1508*C1508/2,2),ROUNDDOWN(B1508*C1508,2))</f>
        <v>0</v>
      </c>
      <c r="E1508" s="124">
        <f>VLOOKUP(B1503,別紙1!$A$5:$AS$267,10,FALSE)</f>
        <v>47</v>
      </c>
      <c r="F1508" s="132">
        <f>内訳書!$D$7</f>
        <v>0</v>
      </c>
      <c r="G1508" s="131">
        <f t="shared" ref="G1508:G1518" si="317">ROUNDDOWN(E1508*F1508,2)</f>
        <v>0</v>
      </c>
      <c r="H1508" s="116"/>
      <c r="I1508" s="137">
        <f t="shared" ref="I1508:I1518" si="318">ROUNDDOWN(D1508+G1508+H1508,0)</f>
        <v>0</v>
      </c>
    </row>
    <row r="1509" spans="1:9" s="62" customFormat="1" ht="18" customHeight="1" x14ac:dyDescent="0.4">
      <c r="A1509" s="63">
        <v>3</v>
      </c>
      <c r="B1509" s="121">
        <f>B1507</f>
        <v>3</v>
      </c>
      <c r="C1509" s="131">
        <f t="shared" ref="C1509:C1517" si="319">C1508</f>
        <v>0</v>
      </c>
      <c r="D1509" s="131">
        <f t="shared" si="316"/>
        <v>0</v>
      </c>
      <c r="E1509" s="124">
        <f>VLOOKUP(B1503,別紙1!$A$5:$AS$267,13,FALSE)</f>
        <v>44</v>
      </c>
      <c r="F1509" s="132">
        <f>内訳書!$D$7</f>
        <v>0</v>
      </c>
      <c r="G1509" s="131">
        <f t="shared" si="317"/>
        <v>0</v>
      </c>
      <c r="H1509" s="116"/>
      <c r="I1509" s="137">
        <f t="shared" si="318"/>
        <v>0</v>
      </c>
    </row>
    <row r="1510" spans="1:9" s="62" customFormat="1" ht="18" customHeight="1" x14ac:dyDescent="0.4">
      <c r="A1510" s="63">
        <v>4</v>
      </c>
      <c r="B1510" s="121">
        <f>B1507</f>
        <v>3</v>
      </c>
      <c r="C1510" s="131">
        <f t="shared" si="319"/>
        <v>0</v>
      </c>
      <c r="D1510" s="131">
        <f t="shared" si="316"/>
        <v>0</v>
      </c>
      <c r="E1510" s="124">
        <f>VLOOKUP(B1503,別紙1!$A$5:$AS$267,16,FALSE)</f>
        <v>47</v>
      </c>
      <c r="F1510" s="132">
        <f>内訳書!$D$7</f>
        <v>0</v>
      </c>
      <c r="G1510" s="131">
        <f t="shared" si="317"/>
        <v>0</v>
      </c>
      <c r="H1510" s="116"/>
      <c r="I1510" s="137">
        <f t="shared" si="318"/>
        <v>0</v>
      </c>
    </row>
    <row r="1511" spans="1:9" s="62" customFormat="1" ht="18" customHeight="1" x14ac:dyDescent="0.4">
      <c r="A1511" s="63">
        <v>5</v>
      </c>
      <c r="B1511" s="121">
        <f>B1507</f>
        <v>3</v>
      </c>
      <c r="C1511" s="131">
        <f t="shared" si="319"/>
        <v>0</v>
      </c>
      <c r="D1511" s="131">
        <f t="shared" si="316"/>
        <v>0</v>
      </c>
      <c r="E1511" s="124">
        <f>VLOOKUP(B1503,別紙1!$A$5:$AS$267,19,FALSE)</f>
        <v>46</v>
      </c>
      <c r="F1511" s="132">
        <f>内訳書!$D$7</f>
        <v>0</v>
      </c>
      <c r="G1511" s="131">
        <f t="shared" si="317"/>
        <v>0</v>
      </c>
      <c r="H1511" s="116"/>
      <c r="I1511" s="137">
        <f t="shared" si="318"/>
        <v>0</v>
      </c>
    </row>
    <row r="1512" spans="1:9" s="62" customFormat="1" ht="18" customHeight="1" x14ac:dyDescent="0.4">
      <c r="A1512" s="63">
        <v>6</v>
      </c>
      <c r="B1512" s="121">
        <f>B1507</f>
        <v>3</v>
      </c>
      <c r="C1512" s="131">
        <f t="shared" si="319"/>
        <v>0</v>
      </c>
      <c r="D1512" s="131">
        <f t="shared" si="316"/>
        <v>0</v>
      </c>
      <c r="E1512" s="124">
        <f>VLOOKUP(B1503,別紙1!$A$5:$AS$267,22,FALSE)</f>
        <v>48</v>
      </c>
      <c r="F1512" s="132">
        <f>内訳書!$D$7</f>
        <v>0</v>
      </c>
      <c r="G1512" s="131">
        <f t="shared" si="317"/>
        <v>0</v>
      </c>
      <c r="H1512" s="116"/>
      <c r="I1512" s="137">
        <f t="shared" si="318"/>
        <v>0</v>
      </c>
    </row>
    <row r="1513" spans="1:9" s="62" customFormat="1" ht="18" customHeight="1" x14ac:dyDescent="0.4">
      <c r="A1513" s="63">
        <v>7</v>
      </c>
      <c r="B1513" s="121">
        <f>B1507</f>
        <v>3</v>
      </c>
      <c r="C1513" s="131">
        <f t="shared" si="319"/>
        <v>0</v>
      </c>
      <c r="D1513" s="131">
        <f t="shared" si="316"/>
        <v>0</v>
      </c>
      <c r="E1513" s="124">
        <f>VLOOKUP(B1503,別紙1!$A$5:$AS$267,26,FALSE)</f>
        <v>46</v>
      </c>
      <c r="F1513" s="133">
        <f>内訳書!$E$7</f>
        <v>0</v>
      </c>
      <c r="G1513" s="131">
        <f t="shared" si="317"/>
        <v>0</v>
      </c>
      <c r="H1513" s="116"/>
      <c r="I1513" s="137">
        <f t="shared" si="318"/>
        <v>0</v>
      </c>
    </row>
    <row r="1514" spans="1:9" s="62" customFormat="1" ht="18" customHeight="1" x14ac:dyDescent="0.4">
      <c r="A1514" s="63">
        <v>8</v>
      </c>
      <c r="B1514" s="121">
        <f>B1507</f>
        <v>3</v>
      </c>
      <c r="C1514" s="131">
        <f t="shared" si="319"/>
        <v>0</v>
      </c>
      <c r="D1514" s="131">
        <f t="shared" si="316"/>
        <v>0</v>
      </c>
      <c r="E1514" s="124">
        <f>VLOOKUP(B1503,別紙1!$A$5:$AS$267,29,FALSE)</f>
        <v>47</v>
      </c>
      <c r="F1514" s="133">
        <f>内訳書!$E$7</f>
        <v>0</v>
      </c>
      <c r="G1514" s="131">
        <f t="shared" si="317"/>
        <v>0</v>
      </c>
      <c r="H1514" s="116"/>
      <c r="I1514" s="137">
        <f t="shared" si="318"/>
        <v>0</v>
      </c>
    </row>
    <row r="1515" spans="1:9" s="62" customFormat="1" ht="18" customHeight="1" x14ac:dyDescent="0.4">
      <c r="A1515" s="63">
        <v>9</v>
      </c>
      <c r="B1515" s="121">
        <f>B1507</f>
        <v>3</v>
      </c>
      <c r="C1515" s="131">
        <f t="shared" si="319"/>
        <v>0</v>
      </c>
      <c r="D1515" s="131">
        <f t="shared" si="316"/>
        <v>0</v>
      </c>
      <c r="E1515" s="124">
        <f>VLOOKUP(B1503,別紙1!$A$5:$AS$267,32,FALSE)</f>
        <v>49</v>
      </c>
      <c r="F1515" s="133">
        <f>内訳書!$E$7</f>
        <v>0</v>
      </c>
      <c r="G1515" s="131">
        <f t="shared" si="317"/>
        <v>0</v>
      </c>
      <c r="H1515" s="116"/>
      <c r="I1515" s="137">
        <f t="shared" si="318"/>
        <v>0</v>
      </c>
    </row>
    <row r="1516" spans="1:9" s="62" customFormat="1" ht="18" customHeight="1" x14ac:dyDescent="0.4">
      <c r="A1516" s="63">
        <v>10</v>
      </c>
      <c r="B1516" s="121">
        <f>B1507</f>
        <v>3</v>
      </c>
      <c r="C1516" s="131">
        <f t="shared" si="319"/>
        <v>0</v>
      </c>
      <c r="D1516" s="131">
        <f t="shared" si="316"/>
        <v>0</v>
      </c>
      <c r="E1516" s="124">
        <f>VLOOKUP(B1503,別紙1!$A$5:$AS$267,34,FALSE)</f>
        <v>46</v>
      </c>
      <c r="F1516" s="132">
        <f>内訳書!$D$7</f>
        <v>0</v>
      </c>
      <c r="G1516" s="131">
        <f t="shared" si="317"/>
        <v>0</v>
      </c>
      <c r="H1516" s="116"/>
      <c r="I1516" s="137">
        <f t="shared" si="318"/>
        <v>0</v>
      </c>
    </row>
    <row r="1517" spans="1:9" s="62" customFormat="1" ht="18" customHeight="1" x14ac:dyDescent="0.4">
      <c r="A1517" s="63">
        <v>11</v>
      </c>
      <c r="B1517" s="121">
        <f>B1507</f>
        <v>3</v>
      </c>
      <c r="C1517" s="131">
        <f t="shared" si="319"/>
        <v>0</v>
      </c>
      <c r="D1517" s="131">
        <f t="shared" si="316"/>
        <v>0</v>
      </c>
      <c r="E1517" s="124">
        <f>VLOOKUP(B1503,別紙1!$A$5:$AS$267,37,FALSE)</f>
        <v>48</v>
      </c>
      <c r="F1517" s="132">
        <f>内訳書!$D$7</f>
        <v>0</v>
      </c>
      <c r="G1517" s="131">
        <f t="shared" si="317"/>
        <v>0</v>
      </c>
      <c r="H1517" s="116"/>
      <c r="I1517" s="137">
        <f t="shared" si="318"/>
        <v>0</v>
      </c>
    </row>
    <row r="1518" spans="1:9" s="62" customFormat="1" ht="18" customHeight="1" thickBot="1" x14ac:dyDescent="0.45">
      <c r="A1518" s="63">
        <v>12</v>
      </c>
      <c r="B1518" s="121">
        <f>B1507</f>
        <v>3</v>
      </c>
      <c r="C1518" s="131">
        <f>C1517</f>
        <v>0</v>
      </c>
      <c r="D1518" s="131">
        <f t="shared" si="316"/>
        <v>0</v>
      </c>
      <c r="E1518" s="124">
        <f>VLOOKUP(B1503,別紙1!$A$5:$AS$267,40,FALSE)</f>
        <v>46</v>
      </c>
      <c r="F1518" s="132">
        <f>内訳書!$D$7</f>
        <v>0</v>
      </c>
      <c r="G1518" s="131">
        <f t="shared" si="317"/>
        <v>0</v>
      </c>
      <c r="H1518" s="116"/>
      <c r="I1518" s="137">
        <f t="shared" si="318"/>
        <v>0</v>
      </c>
    </row>
    <row r="1519" spans="1:9" s="62" customFormat="1" ht="18" customHeight="1" thickBot="1" x14ac:dyDescent="0.45">
      <c r="A1519" s="66" t="s">
        <v>9</v>
      </c>
      <c r="B1519" s="120"/>
      <c r="C1519" s="120"/>
      <c r="D1519" s="120"/>
      <c r="E1519" s="124">
        <f>SUM(E1507:E1518)</f>
        <v>562</v>
      </c>
      <c r="F1519" s="129"/>
      <c r="G1519" s="120"/>
      <c r="H1519" s="136">
        <f>SUM(H1507:H1518)</f>
        <v>0</v>
      </c>
      <c r="I1519" s="138">
        <f>IF(SUM(I1507:I1518)="","",SUM(I1507:I1518))</f>
        <v>0</v>
      </c>
    </row>
    <row r="1520" spans="1:9" ht="68.25" customHeight="1" x14ac:dyDescent="0.4">
      <c r="A1520" s="397" t="s">
        <v>347</v>
      </c>
      <c r="B1520" s="398"/>
      <c r="C1520" s="398"/>
      <c r="D1520" s="398"/>
      <c r="E1520" s="398"/>
      <c r="F1520" s="398"/>
      <c r="G1520" s="398"/>
      <c r="H1520" s="398"/>
      <c r="I1520" s="399"/>
    </row>
    <row r="1521" spans="1:9" ht="78" customHeight="1" x14ac:dyDescent="0.4">
      <c r="A1521" s="394" t="s">
        <v>22</v>
      </c>
      <c r="B1521" s="395"/>
      <c r="C1521" s="395"/>
      <c r="D1521" s="395"/>
      <c r="E1521" s="395"/>
      <c r="F1521" s="395"/>
      <c r="G1521" s="395"/>
      <c r="H1521" s="395"/>
      <c r="I1521" s="396"/>
    </row>
    <row r="1522" spans="1:9" x14ac:dyDescent="0.4">
      <c r="A1522" s="161" t="s">
        <v>12</v>
      </c>
      <c r="B1522" s="52">
        <f>B1503+1</f>
        <v>81</v>
      </c>
      <c r="C1522" s="161" t="s">
        <v>13</v>
      </c>
      <c r="D1522" s="53" t="str">
        <f>VLOOKUP(B1522,別紙1!$A$5:$AS$267,3,FALSE)</f>
        <v>時沢第一地下ポンプ場</v>
      </c>
      <c r="F1522" s="161"/>
      <c r="G1522" s="161"/>
      <c r="H1522" s="161"/>
      <c r="I1522" s="54" t="str">
        <f>VLOOKUP(B1522,別紙1!$A$5:$AS$267,5,FALSE)</f>
        <v>東京低圧電力</v>
      </c>
    </row>
    <row r="1523" spans="1:9" s="161" customFormat="1" ht="20.25" customHeight="1" x14ac:dyDescent="0.4">
      <c r="A1523" s="391" t="s">
        <v>14</v>
      </c>
      <c r="B1523" s="401" t="s">
        <v>3</v>
      </c>
      <c r="C1523" s="402"/>
      <c r="D1523" s="403"/>
      <c r="E1523" s="401" t="s">
        <v>4</v>
      </c>
      <c r="F1523" s="402"/>
      <c r="G1523" s="403"/>
      <c r="H1523" s="391" t="s">
        <v>44</v>
      </c>
      <c r="I1523" s="391" t="s">
        <v>45</v>
      </c>
    </row>
    <row r="1524" spans="1:9" s="161" customFormat="1" ht="40.5" customHeight="1" x14ac:dyDescent="0.4">
      <c r="A1524" s="400"/>
      <c r="B1524" s="301" t="s">
        <v>2</v>
      </c>
      <c r="C1524" s="301" t="s">
        <v>15</v>
      </c>
      <c r="D1524" s="302" t="s">
        <v>82</v>
      </c>
      <c r="E1524" s="304" t="s">
        <v>16</v>
      </c>
      <c r="F1524" s="58" t="s">
        <v>17</v>
      </c>
      <c r="G1524" s="302" t="s">
        <v>18</v>
      </c>
      <c r="H1524" s="400"/>
      <c r="I1524" s="400"/>
    </row>
    <row r="1525" spans="1:9" s="59" customFormat="1" ht="22.5" x14ac:dyDescent="0.4">
      <c r="A1525" s="392"/>
      <c r="B1525" s="60" t="s">
        <v>5</v>
      </c>
      <c r="C1525" s="60" t="s">
        <v>19</v>
      </c>
      <c r="D1525" s="60" t="s">
        <v>8</v>
      </c>
      <c r="E1525" s="61" t="s">
        <v>20</v>
      </c>
      <c r="F1525" s="60" t="s">
        <v>21</v>
      </c>
      <c r="G1525" s="60" t="s">
        <v>8</v>
      </c>
      <c r="H1525" s="60" t="s">
        <v>43</v>
      </c>
      <c r="I1525" s="60" t="s">
        <v>8</v>
      </c>
    </row>
    <row r="1526" spans="1:9" s="62" customFormat="1" ht="18" customHeight="1" x14ac:dyDescent="0.4">
      <c r="A1526" s="63">
        <v>1</v>
      </c>
      <c r="B1526" s="121">
        <f>VLOOKUP(B1522,別紙1!$A$5:$AS$267,6,FALSE)</f>
        <v>6</v>
      </c>
      <c r="C1526" s="131">
        <f>内訳書!$C$7</f>
        <v>0</v>
      </c>
      <c r="D1526" s="131">
        <f>IF(E1526=0,ROUNDDOWN(B1526*C1526/2,2),ROUNDDOWN(B1526*C1526,2))</f>
        <v>0</v>
      </c>
      <c r="E1526" s="124">
        <f>VLOOKUP(B1522,別紙1!$A$5:$AS$267,7,FALSE)</f>
        <v>22</v>
      </c>
      <c r="F1526" s="132">
        <f>内訳書!$D$7</f>
        <v>0</v>
      </c>
      <c r="G1526" s="131">
        <f>ROUNDDOWN(E1526*F1526,2)</f>
        <v>0</v>
      </c>
      <c r="H1526" s="116"/>
      <c r="I1526" s="137">
        <f>ROUNDDOWN(D1526+G1526+H1526,0)</f>
        <v>0</v>
      </c>
    </row>
    <row r="1527" spans="1:9" s="62" customFormat="1" ht="18" customHeight="1" x14ac:dyDescent="0.4">
      <c r="A1527" s="63">
        <v>2</v>
      </c>
      <c r="B1527" s="121">
        <f>B1526</f>
        <v>6</v>
      </c>
      <c r="C1527" s="131">
        <f>C1526</f>
        <v>0</v>
      </c>
      <c r="D1527" s="131">
        <f t="shared" ref="D1527:D1537" si="320">IF(E1527=0,ROUNDDOWN(B1527*C1527/2,2),ROUNDDOWN(B1527*C1527,2))</f>
        <v>0</v>
      </c>
      <c r="E1527" s="124">
        <f>VLOOKUP(B1522,別紙1!$A$5:$AS$267,10,FALSE)</f>
        <v>22</v>
      </c>
      <c r="F1527" s="132">
        <f>内訳書!$D$7</f>
        <v>0</v>
      </c>
      <c r="G1527" s="131">
        <f t="shared" ref="G1527:G1537" si="321">ROUNDDOWN(E1527*F1527,2)</f>
        <v>0</v>
      </c>
      <c r="H1527" s="116"/>
      <c r="I1527" s="137">
        <f t="shared" ref="I1527:I1537" si="322">ROUNDDOWN(D1527+G1527+H1527,0)</f>
        <v>0</v>
      </c>
    </row>
    <row r="1528" spans="1:9" s="62" customFormat="1" ht="18" customHeight="1" x14ac:dyDescent="0.4">
      <c r="A1528" s="63">
        <v>3</v>
      </c>
      <c r="B1528" s="121">
        <f>B1526</f>
        <v>6</v>
      </c>
      <c r="C1528" s="131">
        <f t="shared" ref="C1528:C1536" si="323">C1527</f>
        <v>0</v>
      </c>
      <c r="D1528" s="131">
        <f t="shared" si="320"/>
        <v>0</v>
      </c>
      <c r="E1528" s="124">
        <f>VLOOKUP(B1522,別紙1!$A$5:$AS$267,13,FALSE)</f>
        <v>21</v>
      </c>
      <c r="F1528" s="132">
        <f>内訳書!$D$7</f>
        <v>0</v>
      </c>
      <c r="G1528" s="131">
        <f t="shared" si="321"/>
        <v>0</v>
      </c>
      <c r="H1528" s="116"/>
      <c r="I1528" s="137">
        <f t="shared" si="322"/>
        <v>0</v>
      </c>
    </row>
    <row r="1529" spans="1:9" s="62" customFormat="1" ht="18" customHeight="1" x14ac:dyDescent="0.4">
      <c r="A1529" s="63">
        <v>4</v>
      </c>
      <c r="B1529" s="121">
        <f>B1526</f>
        <v>6</v>
      </c>
      <c r="C1529" s="131">
        <f t="shared" si="323"/>
        <v>0</v>
      </c>
      <c r="D1529" s="131">
        <f t="shared" si="320"/>
        <v>0</v>
      </c>
      <c r="E1529" s="124">
        <f>VLOOKUP(B1522,別紙1!$A$5:$AS$267,16,FALSE)</f>
        <v>22</v>
      </c>
      <c r="F1529" s="132">
        <f>内訳書!$D$7</f>
        <v>0</v>
      </c>
      <c r="G1529" s="131">
        <f t="shared" si="321"/>
        <v>0</v>
      </c>
      <c r="H1529" s="116"/>
      <c r="I1529" s="137">
        <f t="shared" si="322"/>
        <v>0</v>
      </c>
    </row>
    <row r="1530" spans="1:9" s="62" customFormat="1" ht="18" customHeight="1" x14ac:dyDescent="0.4">
      <c r="A1530" s="63">
        <v>5</v>
      </c>
      <c r="B1530" s="121">
        <f>B1526</f>
        <v>6</v>
      </c>
      <c r="C1530" s="131">
        <f t="shared" si="323"/>
        <v>0</v>
      </c>
      <c r="D1530" s="131">
        <f t="shared" si="320"/>
        <v>0</v>
      </c>
      <c r="E1530" s="124">
        <f>VLOOKUP(B1522,別紙1!$A$5:$AS$267,19,FALSE)</f>
        <v>22</v>
      </c>
      <c r="F1530" s="132">
        <f>内訳書!$D$7</f>
        <v>0</v>
      </c>
      <c r="G1530" s="131">
        <f t="shared" si="321"/>
        <v>0</v>
      </c>
      <c r="H1530" s="116"/>
      <c r="I1530" s="137">
        <f t="shared" si="322"/>
        <v>0</v>
      </c>
    </row>
    <row r="1531" spans="1:9" s="62" customFormat="1" ht="18" customHeight="1" x14ac:dyDescent="0.4">
      <c r="A1531" s="63">
        <v>6</v>
      </c>
      <c r="B1531" s="121">
        <f>B1526</f>
        <v>6</v>
      </c>
      <c r="C1531" s="131">
        <f t="shared" si="323"/>
        <v>0</v>
      </c>
      <c r="D1531" s="131">
        <f t="shared" si="320"/>
        <v>0</v>
      </c>
      <c r="E1531" s="124">
        <f>VLOOKUP(B1522,別紙1!$A$5:$AS$267,22,FALSE)</f>
        <v>23</v>
      </c>
      <c r="F1531" s="132">
        <f>内訳書!$D$7</f>
        <v>0</v>
      </c>
      <c r="G1531" s="131">
        <f t="shared" si="321"/>
        <v>0</v>
      </c>
      <c r="H1531" s="116"/>
      <c r="I1531" s="137">
        <f t="shared" si="322"/>
        <v>0</v>
      </c>
    </row>
    <row r="1532" spans="1:9" s="62" customFormat="1" ht="18" customHeight="1" x14ac:dyDescent="0.4">
      <c r="A1532" s="63">
        <v>7</v>
      </c>
      <c r="B1532" s="121">
        <f>B1526</f>
        <v>6</v>
      </c>
      <c r="C1532" s="131">
        <f t="shared" si="323"/>
        <v>0</v>
      </c>
      <c r="D1532" s="131">
        <f t="shared" si="320"/>
        <v>0</v>
      </c>
      <c r="E1532" s="124">
        <f>VLOOKUP(B1522,別紙1!$A$5:$AS$267,26,FALSE)</f>
        <v>23</v>
      </c>
      <c r="F1532" s="133">
        <f>内訳書!$E$7</f>
        <v>0</v>
      </c>
      <c r="G1532" s="131">
        <f t="shared" si="321"/>
        <v>0</v>
      </c>
      <c r="H1532" s="116"/>
      <c r="I1532" s="137">
        <f t="shared" si="322"/>
        <v>0</v>
      </c>
    </row>
    <row r="1533" spans="1:9" s="62" customFormat="1" ht="18" customHeight="1" x14ac:dyDescent="0.4">
      <c r="A1533" s="63">
        <v>8</v>
      </c>
      <c r="B1533" s="121">
        <f>B1526</f>
        <v>6</v>
      </c>
      <c r="C1533" s="131">
        <f t="shared" si="323"/>
        <v>0</v>
      </c>
      <c r="D1533" s="131">
        <f t="shared" si="320"/>
        <v>0</v>
      </c>
      <c r="E1533" s="124">
        <f>VLOOKUP(B1522,別紙1!$A$5:$AS$267,29,FALSE)</f>
        <v>23</v>
      </c>
      <c r="F1533" s="133">
        <f>内訳書!$E$7</f>
        <v>0</v>
      </c>
      <c r="G1533" s="131">
        <f t="shared" si="321"/>
        <v>0</v>
      </c>
      <c r="H1533" s="116"/>
      <c r="I1533" s="137">
        <f t="shared" si="322"/>
        <v>0</v>
      </c>
    </row>
    <row r="1534" spans="1:9" s="62" customFormat="1" ht="18" customHeight="1" x14ac:dyDescent="0.4">
      <c r="A1534" s="63">
        <v>9</v>
      </c>
      <c r="B1534" s="121">
        <f>B1526</f>
        <v>6</v>
      </c>
      <c r="C1534" s="131">
        <f t="shared" si="323"/>
        <v>0</v>
      </c>
      <c r="D1534" s="131">
        <f t="shared" si="320"/>
        <v>0</v>
      </c>
      <c r="E1534" s="124">
        <f>VLOOKUP(B1522,別紙1!$A$5:$AS$267,32,FALSE)</f>
        <v>23</v>
      </c>
      <c r="F1534" s="133">
        <f>内訳書!$E$7</f>
        <v>0</v>
      </c>
      <c r="G1534" s="131">
        <f t="shared" si="321"/>
        <v>0</v>
      </c>
      <c r="H1534" s="116"/>
      <c r="I1534" s="137">
        <f t="shared" si="322"/>
        <v>0</v>
      </c>
    </row>
    <row r="1535" spans="1:9" s="62" customFormat="1" ht="18" customHeight="1" x14ac:dyDescent="0.4">
      <c r="A1535" s="63">
        <v>10</v>
      </c>
      <c r="B1535" s="121">
        <f>B1526</f>
        <v>6</v>
      </c>
      <c r="C1535" s="131">
        <f t="shared" si="323"/>
        <v>0</v>
      </c>
      <c r="D1535" s="131">
        <f t="shared" si="320"/>
        <v>0</v>
      </c>
      <c r="E1535" s="124">
        <f>VLOOKUP(B1522,別紙1!$A$5:$AS$267,34,FALSE)</f>
        <v>23</v>
      </c>
      <c r="F1535" s="132">
        <f>内訳書!$D$7</f>
        <v>0</v>
      </c>
      <c r="G1535" s="131">
        <f t="shared" si="321"/>
        <v>0</v>
      </c>
      <c r="H1535" s="116"/>
      <c r="I1535" s="137">
        <f t="shared" si="322"/>
        <v>0</v>
      </c>
    </row>
    <row r="1536" spans="1:9" s="62" customFormat="1" ht="18" customHeight="1" x14ac:dyDescent="0.4">
      <c r="A1536" s="63">
        <v>11</v>
      </c>
      <c r="B1536" s="121">
        <f>B1526</f>
        <v>6</v>
      </c>
      <c r="C1536" s="131">
        <f t="shared" si="323"/>
        <v>0</v>
      </c>
      <c r="D1536" s="131">
        <f t="shared" si="320"/>
        <v>0</v>
      </c>
      <c r="E1536" s="124">
        <f>VLOOKUP(B1522,別紙1!$A$5:$AS$267,37,FALSE)</f>
        <v>24</v>
      </c>
      <c r="F1536" s="132">
        <f>内訳書!$D$7</f>
        <v>0</v>
      </c>
      <c r="G1536" s="131">
        <f t="shared" si="321"/>
        <v>0</v>
      </c>
      <c r="H1536" s="116"/>
      <c r="I1536" s="137">
        <f t="shared" si="322"/>
        <v>0</v>
      </c>
    </row>
    <row r="1537" spans="1:9" s="62" customFormat="1" ht="18" customHeight="1" thickBot="1" x14ac:dyDescent="0.45">
      <c r="A1537" s="63">
        <v>12</v>
      </c>
      <c r="B1537" s="121">
        <f>B1526</f>
        <v>6</v>
      </c>
      <c r="C1537" s="131">
        <f>C1536</f>
        <v>0</v>
      </c>
      <c r="D1537" s="131">
        <f t="shared" si="320"/>
        <v>0</v>
      </c>
      <c r="E1537" s="124">
        <f>VLOOKUP(B1522,別紙1!$A$5:$AS$267,40,FALSE)</f>
        <v>23</v>
      </c>
      <c r="F1537" s="132">
        <f>内訳書!$D$7</f>
        <v>0</v>
      </c>
      <c r="G1537" s="131">
        <f t="shared" si="321"/>
        <v>0</v>
      </c>
      <c r="H1537" s="116"/>
      <c r="I1537" s="137">
        <f t="shared" si="322"/>
        <v>0</v>
      </c>
    </row>
    <row r="1538" spans="1:9" s="62" customFormat="1" ht="18" customHeight="1" thickBot="1" x14ac:dyDescent="0.45">
      <c r="A1538" s="66" t="s">
        <v>9</v>
      </c>
      <c r="B1538" s="120"/>
      <c r="C1538" s="120"/>
      <c r="D1538" s="120"/>
      <c r="E1538" s="124">
        <f>SUM(E1526:E1537)</f>
        <v>271</v>
      </c>
      <c r="F1538" s="129"/>
      <c r="G1538" s="120"/>
      <c r="H1538" s="136">
        <f>SUM(H1526:H1537)</f>
        <v>0</v>
      </c>
      <c r="I1538" s="138">
        <f>IF(SUM(I1526:I1537)="","",SUM(I1526:I1537))</f>
        <v>0</v>
      </c>
    </row>
    <row r="1539" spans="1:9" ht="78" customHeight="1" x14ac:dyDescent="0.4">
      <c r="A1539" s="397" t="s">
        <v>347</v>
      </c>
      <c r="B1539" s="398"/>
      <c r="C1539" s="398"/>
      <c r="D1539" s="398"/>
      <c r="E1539" s="398"/>
      <c r="F1539" s="398"/>
      <c r="G1539" s="398"/>
      <c r="H1539" s="398"/>
      <c r="I1539" s="399"/>
    </row>
    <row r="1540" spans="1:9" ht="78" customHeight="1" x14ac:dyDescent="0.4">
      <c r="A1540" s="394" t="s">
        <v>22</v>
      </c>
      <c r="B1540" s="395"/>
      <c r="C1540" s="395"/>
      <c r="D1540" s="395"/>
      <c r="E1540" s="395"/>
      <c r="F1540" s="395"/>
      <c r="G1540" s="395"/>
      <c r="H1540" s="395"/>
      <c r="I1540" s="396"/>
    </row>
    <row r="1541" spans="1:9" ht="13.5" customHeight="1" x14ac:dyDescent="0.4">
      <c r="A1541" s="161" t="s">
        <v>12</v>
      </c>
      <c r="B1541" s="52">
        <f>B1522+1</f>
        <v>82</v>
      </c>
      <c r="C1541" s="161" t="s">
        <v>13</v>
      </c>
      <c r="D1541" s="53" t="str">
        <f>VLOOKUP(B1541,別紙1!$A$5:$AS$267,3,FALSE)</f>
        <v>住吉町１丁目雨水吐室地下ポンプ場</v>
      </c>
      <c r="F1541" s="161"/>
      <c r="G1541" s="161"/>
      <c r="H1541" s="161"/>
      <c r="I1541" s="54" t="str">
        <f>VLOOKUP(B1541,別紙1!$A$5:$AS$267,5,FALSE)</f>
        <v>東京低圧電力</v>
      </c>
    </row>
    <row r="1542" spans="1:9" s="161" customFormat="1" ht="20.25" customHeight="1" x14ac:dyDescent="0.4">
      <c r="A1542" s="391" t="s">
        <v>14</v>
      </c>
      <c r="B1542" s="401" t="s">
        <v>3</v>
      </c>
      <c r="C1542" s="402"/>
      <c r="D1542" s="403"/>
      <c r="E1542" s="401" t="s">
        <v>4</v>
      </c>
      <c r="F1542" s="402"/>
      <c r="G1542" s="403"/>
      <c r="H1542" s="391" t="s">
        <v>44</v>
      </c>
      <c r="I1542" s="391" t="s">
        <v>45</v>
      </c>
    </row>
    <row r="1543" spans="1:9" s="161" customFormat="1" ht="40.5" x14ac:dyDescent="0.4">
      <c r="A1543" s="400"/>
      <c r="B1543" s="301" t="s">
        <v>2</v>
      </c>
      <c r="C1543" s="301" t="s">
        <v>15</v>
      </c>
      <c r="D1543" s="302" t="s">
        <v>82</v>
      </c>
      <c r="E1543" s="304" t="s">
        <v>16</v>
      </c>
      <c r="F1543" s="58" t="s">
        <v>17</v>
      </c>
      <c r="G1543" s="302" t="s">
        <v>18</v>
      </c>
      <c r="H1543" s="400"/>
      <c r="I1543" s="400"/>
    </row>
    <row r="1544" spans="1:9" s="59" customFormat="1" ht="22.5" x14ac:dyDescent="0.4">
      <c r="A1544" s="392"/>
      <c r="B1544" s="60" t="s">
        <v>5</v>
      </c>
      <c r="C1544" s="60" t="s">
        <v>19</v>
      </c>
      <c r="D1544" s="60" t="s">
        <v>8</v>
      </c>
      <c r="E1544" s="61" t="s">
        <v>20</v>
      </c>
      <c r="F1544" s="60" t="s">
        <v>21</v>
      </c>
      <c r="G1544" s="60" t="s">
        <v>8</v>
      </c>
      <c r="H1544" s="60" t="s">
        <v>43</v>
      </c>
      <c r="I1544" s="60" t="s">
        <v>8</v>
      </c>
    </row>
    <row r="1545" spans="1:9" s="62" customFormat="1" ht="18" customHeight="1" x14ac:dyDescent="0.4">
      <c r="A1545" s="63">
        <v>1</v>
      </c>
      <c r="B1545" s="121">
        <f>VLOOKUP(B1541,別紙1!$A$5:$AS$267,6,FALSE)</f>
        <v>9</v>
      </c>
      <c r="C1545" s="131">
        <f>内訳書!$C$7</f>
        <v>0</v>
      </c>
      <c r="D1545" s="131">
        <f>IF(E1545=0,ROUNDDOWN(B1545*C1545/2,2),ROUNDDOWN(B1545*C1545,2))</f>
        <v>0</v>
      </c>
      <c r="E1545" s="124">
        <f>VLOOKUP(B1541,別紙1!$A$5:$AS$267,7,FALSE)</f>
        <v>120</v>
      </c>
      <c r="F1545" s="132">
        <f>内訳書!$D$7</f>
        <v>0</v>
      </c>
      <c r="G1545" s="131">
        <f>ROUNDDOWN(E1545*F1545,2)</f>
        <v>0</v>
      </c>
      <c r="H1545" s="116"/>
      <c r="I1545" s="137">
        <f>ROUNDDOWN(D1545+G1545+H1545,0)</f>
        <v>0</v>
      </c>
    </row>
    <row r="1546" spans="1:9" s="62" customFormat="1" ht="18" customHeight="1" x14ac:dyDescent="0.4">
      <c r="A1546" s="63">
        <v>2</v>
      </c>
      <c r="B1546" s="121">
        <f>B1545</f>
        <v>9</v>
      </c>
      <c r="C1546" s="131">
        <f>C1545</f>
        <v>0</v>
      </c>
      <c r="D1546" s="131">
        <f t="shared" ref="D1546:D1556" si="324">IF(E1546=0,ROUNDDOWN(B1546*C1546/2,2),ROUNDDOWN(B1546*C1546,2))</f>
        <v>0</v>
      </c>
      <c r="E1546" s="124">
        <f>VLOOKUP(B1541,別紙1!$A$5:$AS$267,10,FALSE)</f>
        <v>165</v>
      </c>
      <c r="F1546" s="132">
        <f>内訳書!$D$7</f>
        <v>0</v>
      </c>
      <c r="G1546" s="131">
        <f t="shared" ref="G1546:G1556" si="325">ROUNDDOWN(E1546*F1546,2)</f>
        <v>0</v>
      </c>
      <c r="H1546" s="116"/>
      <c r="I1546" s="137">
        <f t="shared" ref="I1546:I1556" si="326">ROUNDDOWN(D1546+G1546+H1546,0)</f>
        <v>0</v>
      </c>
    </row>
    <row r="1547" spans="1:9" s="62" customFormat="1" ht="18" customHeight="1" x14ac:dyDescent="0.4">
      <c r="A1547" s="63">
        <v>3</v>
      </c>
      <c r="B1547" s="121">
        <f>B1545</f>
        <v>9</v>
      </c>
      <c r="C1547" s="131">
        <f t="shared" ref="C1547:C1555" si="327">C1546</f>
        <v>0</v>
      </c>
      <c r="D1547" s="131">
        <f t="shared" si="324"/>
        <v>0</v>
      </c>
      <c r="E1547" s="124">
        <f>VLOOKUP(B1541,別紙1!$A$5:$AS$267,13,FALSE)</f>
        <v>239</v>
      </c>
      <c r="F1547" s="132">
        <f>内訳書!$D$7</f>
        <v>0</v>
      </c>
      <c r="G1547" s="131">
        <f t="shared" si="325"/>
        <v>0</v>
      </c>
      <c r="H1547" s="116"/>
      <c r="I1547" s="137">
        <f t="shared" si="326"/>
        <v>0</v>
      </c>
    </row>
    <row r="1548" spans="1:9" s="62" customFormat="1" ht="18" customHeight="1" x14ac:dyDescent="0.4">
      <c r="A1548" s="63">
        <v>4</v>
      </c>
      <c r="B1548" s="121">
        <f>B1545</f>
        <v>9</v>
      </c>
      <c r="C1548" s="131">
        <f t="shared" si="327"/>
        <v>0</v>
      </c>
      <c r="D1548" s="131">
        <f t="shared" si="324"/>
        <v>0</v>
      </c>
      <c r="E1548" s="124">
        <f>VLOOKUP(B1541,別紙1!$A$5:$AS$267,16,FALSE)</f>
        <v>289</v>
      </c>
      <c r="F1548" s="132">
        <f>内訳書!$D$7</f>
        <v>0</v>
      </c>
      <c r="G1548" s="131">
        <f t="shared" si="325"/>
        <v>0</v>
      </c>
      <c r="H1548" s="116"/>
      <c r="I1548" s="137">
        <f t="shared" si="326"/>
        <v>0</v>
      </c>
    </row>
    <row r="1549" spans="1:9" s="62" customFormat="1" ht="18" customHeight="1" x14ac:dyDescent="0.4">
      <c r="A1549" s="63">
        <v>5</v>
      </c>
      <c r="B1549" s="121">
        <f>B1545</f>
        <v>9</v>
      </c>
      <c r="C1549" s="131">
        <f t="shared" si="327"/>
        <v>0</v>
      </c>
      <c r="D1549" s="131">
        <f t="shared" si="324"/>
        <v>0</v>
      </c>
      <c r="E1549" s="124">
        <f>VLOOKUP(B1541,別紙1!$A$5:$AS$267,19,FALSE)</f>
        <v>318</v>
      </c>
      <c r="F1549" s="132">
        <f>内訳書!$D$7</f>
        <v>0</v>
      </c>
      <c r="G1549" s="131">
        <f t="shared" si="325"/>
        <v>0</v>
      </c>
      <c r="H1549" s="116"/>
      <c r="I1549" s="137">
        <f t="shared" si="326"/>
        <v>0</v>
      </c>
    </row>
    <row r="1550" spans="1:9" s="62" customFormat="1" ht="18" customHeight="1" x14ac:dyDescent="0.4">
      <c r="A1550" s="63">
        <v>6</v>
      </c>
      <c r="B1550" s="121">
        <f>B1545</f>
        <v>9</v>
      </c>
      <c r="C1550" s="131">
        <f t="shared" si="327"/>
        <v>0</v>
      </c>
      <c r="D1550" s="131">
        <f t="shared" si="324"/>
        <v>0</v>
      </c>
      <c r="E1550" s="124">
        <f>VLOOKUP(B1541,別紙1!$A$5:$AS$267,22,FALSE)</f>
        <v>266</v>
      </c>
      <c r="F1550" s="132">
        <f>内訳書!$D$7</f>
        <v>0</v>
      </c>
      <c r="G1550" s="131">
        <f t="shared" si="325"/>
        <v>0</v>
      </c>
      <c r="H1550" s="116"/>
      <c r="I1550" s="137">
        <f t="shared" si="326"/>
        <v>0</v>
      </c>
    </row>
    <row r="1551" spans="1:9" s="62" customFormat="1" ht="18" customHeight="1" x14ac:dyDescent="0.4">
      <c r="A1551" s="63">
        <v>7</v>
      </c>
      <c r="B1551" s="121">
        <f>B1545</f>
        <v>9</v>
      </c>
      <c r="C1551" s="131">
        <f t="shared" si="327"/>
        <v>0</v>
      </c>
      <c r="D1551" s="131">
        <f t="shared" si="324"/>
        <v>0</v>
      </c>
      <c r="E1551" s="124">
        <f>VLOOKUP(B1541,別紙1!$A$5:$AS$267,26,FALSE)</f>
        <v>406</v>
      </c>
      <c r="F1551" s="133">
        <f>内訳書!$E$7</f>
        <v>0</v>
      </c>
      <c r="G1551" s="131">
        <f t="shared" si="325"/>
        <v>0</v>
      </c>
      <c r="H1551" s="116"/>
      <c r="I1551" s="137">
        <f t="shared" si="326"/>
        <v>0</v>
      </c>
    </row>
    <row r="1552" spans="1:9" s="62" customFormat="1" ht="18" customHeight="1" x14ac:dyDescent="0.4">
      <c r="A1552" s="63">
        <v>8</v>
      </c>
      <c r="B1552" s="121">
        <f>B1545</f>
        <v>9</v>
      </c>
      <c r="C1552" s="131">
        <f t="shared" si="327"/>
        <v>0</v>
      </c>
      <c r="D1552" s="131">
        <f t="shared" si="324"/>
        <v>0</v>
      </c>
      <c r="E1552" s="124">
        <f>VLOOKUP(B1541,別紙1!$A$5:$AS$267,29,FALSE)</f>
        <v>653</v>
      </c>
      <c r="F1552" s="133">
        <f>内訳書!$E$7</f>
        <v>0</v>
      </c>
      <c r="G1552" s="131">
        <f t="shared" si="325"/>
        <v>0</v>
      </c>
      <c r="H1552" s="116"/>
      <c r="I1552" s="137">
        <f t="shared" si="326"/>
        <v>0</v>
      </c>
    </row>
    <row r="1553" spans="1:9" s="62" customFormat="1" ht="18" customHeight="1" x14ac:dyDescent="0.4">
      <c r="A1553" s="63">
        <v>9</v>
      </c>
      <c r="B1553" s="121">
        <f>B1545</f>
        <v>9</v>
      </c>
      <c r="C1553" s="131">
        <f t="shared" si="327"/>
        <v>0</v>
      </c>
      <c r="D1553" s="131">
        <f t="shared" si="324"/>
        <v>0</v>
      </c>
      <c r="E1553" s="124">
        <f>VLOOKUP(B1541,別紙1!$A$5:$AS$267,32,FALSE)</f>
        <v>480</v>
      </c>
      <c r="F1553" s="133">
        <f>内訳書!$E$7</f>
        <v>0</v>
      </c>
      <c r="G1553" s="131">
        <f t="shared" si="325"/>
        <v>0</v>
      </c>
      <c r="H1553" s="116"/>
      <c r="I1553" s="137">
        <f t="shared" si="326"/>
        <v>0</v>
      </c>
    </row>
    <row r="1554" spans="1:9" s="62" customFormat="1" ht="18" customHeight="1" x14ac:dyDescent="0.4">
      <c r="A1554" s="63">
        <v>10</v>
      </c>
      <c r="B1554" s="121">
        <f>B1545</f>
        <v>9</v>
      </c>
      <c r="C1554" s="131">
        <f t="shared" si="327"/>
        <v>0</v>
      </c>
      <c r="D1554" s="131">
        <f t="shared" si="324"/>
        <v>0</v>
      </c>
      <c r="E1554" s="124">
        <f>VLOOKUP(B1541,別紙1!$A$5:$AS$267,34,FALSE)</f>
        <v>403</v>
      </c>
      <c r="F1554" s="132">
        <f>内訳書!$D$7</f>
        <v>0</v>
      </c>
      <c r="G1554" s="131">
        <f t="shared" si="325"/>
        <v>0</v>
      </c>
      <c r="H1554" s="116"/>
      <c r="I1554" s="137">
        <f t="shared" si="326"/>
        <v>0</v>
      </c>
    </row>
    <row r="1555" spans="1:9" s="62" customFormat="1" ht="18" customHeight="1" x14ac:dyDescent="0.4">
      <c r="A1555" s="63">
        <v>11</v>
      </c>
      <c r="B1555" s="121">
        <f>B1545</f>
        <v>9</v>
      </c>
      <c r="C1555" s="131">
        <f t="shared" si="327"/>
        <v>0</v>
      </c>
      <c r="D1555" s="131">
        <f t="shared" si="324"/>
        <v>0</v>
      </c>
      <c r="E1555" s="124">
        <f>VLOOKUP(B1541,別紙1!$A$5:$AS$267,37,FALSE)</f>
        <v>476</v>
      </c>
      <c r="F1555" s="132">
        <f>内訳書!$D$7</f>
        <v>0</v>
      </c>
      <c r="G1555" s="131">
        <f t="shared" si="325"/>
        <v>0</v>
      </c>
      <c r="H1555" s="116"/>
      <c r="I1555" s="137">
        <f t="shared" si="326"/>
        <v>0</v>
      </c>
    </row>
    <row r="1556" spans="1:9" s="62" customFormat="1" ht="18" customHeight="1" thickBot="1" x14ac:dyDescent="0.45">
      <c r="A1556" s="63">
        <v>12</v>
      </c>
      <c r="B1556" s="121">
        <f>B1545</f>
        <v>9</v>
      </c>
      <c r="C1556" s="131">
        <f>C1555</f>
        <v>0</v>
      </c>
      <c r="D1556" s="131">
        <f t="shared" si="324"/>
        <v>0</v>
      </c>
      <c r="E1556" s="124">
        <f>VLOOKUP(B1541,別紙1!$A$5:$AS$267,40,FALSE)</f>
        <v>390</v>
      </c>
      <c r="F1556" s="132">
        <f>内訳書!$D$7</f>
        <v>0</v>
      </c>
      <c r="G1556" s="131">
        <f t="shared" si="325"/>
        <v>0</v>
      </c>
      <c r="H1556" s="116"/>
      <c r="I1556" s="137">
        <f t="shared" si="326"/>
        <v>0</v>
      </c>
    </row>
    <row r="1557" spans="1:9" s="62" customFormat="1" ht="18" customHeight="1" thickBot="1" x14ac:dyDescent="0.45">
      <c r="A1557" s="66" t="s">
        <v>9</v>
      </c>
      <c r="B1557" s="120"/>
      <c r="C1557" s="120"/>
      <c r="D1557" s="120"/>
      <c r="E1557" s="124">
        <f>SUM(E1545:E1556)</f>
        <v>4205</v>
      </c>
      <c r="F1557" s="129"/>
      <c r="G1557" s="120"/>
      <c r="H1557" s="136">
        <f>SUM(H1545:H1556)</f>
        <v>0</v>
      </c>
      <c r="I1557" s="138">
        <f>IF(SUM(I1545:I1556)="","",SUM(I1545:I1556))</f>
        <v>0</v>
      </c>
    </row>
    <row r="1558" spans="1:9" ht="78" customHeight="1" x14ac:dyDescent="0.4">
      <c r="A1558" s="397" t="s">
        <v>347</v>
      </c>
      <c r="B1558" s="398"/>
      <c r="C1558" s="398"/>
      <c r="D1558" s="398"/>
      <c r="E1558" s="398"/>
      <c r="F1558" s="398"/>
      <c r="G1558" s="398"/>
      <c r="H1558" s="398"/>
      <c r="I1558" s="399"/>
    </row>
    <row r="1559" spans="1:9" ht="78" customHeight="1" x14ac:dyDescent="0.4">
      <c r="A1559" s="394" t="s">
        <v>22</v>
      </c>
      <c r="B1559" s="395"/>
      <c r="C1559" s="395"/>
      <c r="D1559" s="395"/>
      <c r="E1559" s="395"/>
      <c r="F1559" s="395"/>
      <c r="G1559" s="395"/>
      <c r="H1559" s="395"/>
      <c r="I1559" s="396"/>
    </row>
    <row r="1560" spans="1:9" x14ac:dyDescent="0.4">
      <c r="A1560" s="161" t="s">
        <v>12</v>
      </c>
      <c r="B1560" s="52">
        <f>B1541+1</f>
        <v>83</v>
      </c>
      <c r="C1560" s="161" t="s">
        <v>13</v>
      </c>
      <c r="D1560" s="53" t="str">
        <f>VLOOKUP(B1560,別紙1!$A$5:$AS$267,3,FALSE)</f>
        <v>上新田地下ポンプ場</v>
      </c>
      <c r="F1560" s="161"/>
      <c r="G1560" s="161"/>
      <c r="H1560" s="161"/>
      <c r="I1560" s="54" t="str">
        <f>VLOOKUP(B1560,別紙1!$A$5:$AS$267,5,FALSE)</f>
        <v>東京低圧電力</v>
      </c>
    </row>
    <row r="1561" spans="1:9" s="161" customFormat="1" ht="20.25" customHeight="1" x14ac:dyDescent="0.4">
      <c r="A1561" s="391" t="s">
        <v>14</v>
      </c>
      <c r="B1561" s="401" t="s">
        <v>3</v>
      </c>
      <c r="C1561" s="402"/>
      <c r="D1561" s="403"/>
      <c r="E1561" s="401" t="s">
        <v>4</v>
      </c>
      <c r="F1561" s="402"/>
      <c r="G1561" s="403"/>
      <c r="H1561" s="391" t="s">
        <v>44</v>
      </c>
      <c r="I1561" s="391" t="s">
        <v>45</v>
      </c>
    </row>
    <row r="1562" spans="1:9" s="161" customFormat="1" ht="40.5" x14ac:dyDescent="0.4">
      <c r="A1562" s="400"/>
      <c r="B1562" s="301" t="s">
        <v>2</v>
      </c>
      <c r="C1562" s="301" t="s">
        <v>15</v>
      </c>
      <c r="D1562" s="302" t="s">
        <v>82</v>
      </c>
      <c r="E1562" s="304" t="s">
        <v>16</v>
      </c>
      <c r="F1562" s="58" t="s">
        <v>17</v>
      </c>
      <c r="G1562" s="302" t="s">
        <v>18</v>
      </c>
      <c r="H1562" s="400"/>
      <c r="I1562" s="400"/>
    </row>
    <row r="1563" spans="1:9" s="59" customFormat="1" ht="22.5" x14ac:dyDescent="0.4">
      <c r="A1563" s="392"/>
      <c r="B1563" s="60" t="s">
        <v>5</v>
      </c>
      <c r="C1563" s="60" t="s">
        <v>19</v>
      </c>
      <c r="D1563" s="60" t="s">
        <v>8</v>
      </c>
      <c r="E1563" s="61" t="s">
        <v>20</v>
      </c>
      <c r="F1563" s="60" t="s">
        <v>21</v>
      </c>
      <c r="G1563" s="60" t="s">
        <v>8</v>
      </c>
      <c r="H1563" s="60" t="s">
        <v>43</v>
      </c>
      <c r="I1563" s="60" t="s">
        <v>8</v>
      </c>
    </row>
    <row r="1564" spans="1:9" s="62" customFormat="1" ht="18" customHeight="1" x14ac:dyDescent="0.4">
      <c r="A1564" s="63">
        <v>1</v>
      </c>
      <c r="B1564" s="121">
        <f>VLOOKUP(B1560,別紙1!$A$5:$AS$267,6,FALSE)</f>
        <v>4</v>
      </c>
      <c r="C1564" s="131">
        <f>内訳書!$C$7</f>
        <v>0</v>
      </c>
      <c r="D1564" s="131">
        <f>IF(E1564=0,ROUNDDOWN(B1564*C1564/2,2),ROUNDDOWN(B1564*C1564,2))</f>
        <v>0</v>
      </c>
      <c r="E1564" s="124">
        <f>VLOOKUP(B1560,別紙1!$A$5:$AS$267,7,FALSE)</f>
        <v>205</v>
      </c>
      <c r="F1564" s="132">
        <f>内訳書!$D$7</f>
        <v>0</v>
      </c>
      <c r="G1564" s="131">
        <f>ROUNDDOWN(E1564*F1564,2)</f>
        <v>0</v>
      </c>
      <c r="H1564" s="116"/>
      <c r="I1564" s="137">
        <f>ROUNDDOWN(D1564+G1564+H1564,0)</f>
        <v>0</v>
      </c>
    </row>
    <row r="1565" spans="1:9" s="62" customFormat="1" ht="18" customHeight="1" x14ac:dyDescent="0.4">
      <c r="A1565" s="63">
        <v>2</v>
      </c>
      <c r="B1565" s="121">
        <f>B1564</f>
        <v>4</v>
      </c>
      <c r="C1565" s="131">
        <f>C1564</f>
        <v>0</v>
      </c>
      <c r="D1565" s="131">
        <f t="shared" ref="D1565:D1575" si="328">IF(E1565=0,ROUNDDOWN(B1565*C1565/2,2),ROUNDDOWN(B1565*C1565,2))</f>
        <v>0</v>
      </c>
      <c r="E1565" s="124">
        <f>VLOOKUP(B1560,別紙1!$A$5:$AS$267,10,FALSE)</f>
        <v>206</v>
      </c>
      <c r="F1565" s="132">
        <f>内訳書!$D$7</f>
        <v>0</v>
      </c>
      <c r="G1565" s="131">
        <f t="shared" ref="G1565:G1575" si="329">ROUNDDOWN(E1565*F1565,2)</f>
        <v>0</v>
      </c>
      <c r="H1565" s="116"/>
      <c r="I1565" s="137">
        <f t="shared" ref="I1565:I1575" si="330">ROUNDDOWN(D1565+G1565+H1565,0)</f>
        <v>0</v>
      </c>
    </row>
    <row r="1566" spans="1:9" s="62" customFormat="1" ht="18" customHeight="1" x14ac:dyDescent="0.4">
      <c r="A1566" s="63">
        <v>3</v>
      </c>
      <c r="B1566" s="121">
        <f>B1564</f>
        <v>4</v>
      </c>
      <c r="C1566" s="131">
        <f t="shared" ref="C1566:C1574" si="331">C1565</f>
        <v>0</v>
      </c>
      <c r="D1566" s="131">
        <f t="shared" si="328"/>
        <v>0</v>
      </c>
      <c r="E1566" s="124">
        <f>VLOOKUP(B1560,別紙1!$A$5:$AS$267,13,FALSE)</f>
        <v>191</v>
      </c>
      <c r="F1566" s="132">
        <f>内訳書!$D$7</f>
        <v>0</v>
      </c>
      <c r="G1566" s="131">
        <f t="shared" si="329"/>
        <v>0</v>
      </c>
      <c r="H1566" s="116"/>
      <c r="I1566" s="137">
        <f t="shared" si="330"/>
        <v>0</v>
      </c>
    </row>
    <row r="1567" spans="1:9" s="62" customFormat="1" ht="18" customHeight="1" x14ac:dyDescent="0.4">
      <c r="A1567" s="63">
        <v>4</v>
      </c>
      <c r="B1567" s="121">
        <f>B1564</f>
        <v>4</v>
      </c>
      <c r="C1567" s="131">
        <f t="shared" si="331"/>
        <v>0</v>
      </c>
      <c r="D1567" s="131">
        <f t="shared" si="328"/>
        <v>0</v>
      </c>
      <c r="E1567" s="124">
        <f>VLOOKUP(B1560,別紙1!$A$5:$AS$267,16,FALSE)</f>
        <v>211</v>
      </c>
      <c r="F1567" s="132">
        <f>内訳書!$D$7</f>
        <v>0</v>
      </c>
      <c r="G1567" s="131">
        <f t="shared" si="329"/>
        <v>0</v>
      </c>
      <c r="H1567" s="116"/>
      <c r="I1567" s="137">
        <f t="shared" si="330"/>
        <v>0</v>
      </c>
    </row>
    <row r="1568" spans="1:9" s="62" customFormat="1" ht="18" customHeight="1" x14ac:dyDescent="0.4">
      <c r="A1568" s="63">
        <v>5</v>
      </c>
      <c r="B1568" s="121">
        <f>B1564</f>
        <v>4</v>
      </c>
      <c r="C1568" s="131">
        <f t="shared" si="331"/>
        <v>0</v>
      </c>
      <c r="D1568" s="131">
        <f t="shared" si="328"/>
        <v>0</v>
      </c>
      <c r="E1568" s="124">
        <f>VLOOKUP(B1560,別紙1!$A$5:$AS$267,19,FALSE)</f>
        <v>192</v>
      </c>
      <c r="F1568" s="132">
        <f>内訳書!$D$7</f>
        <v>0</v>
      </c>
      <c r="G1568" s="131">
        <f t="shared" si="329"/>
        <v>0</v>
      </c>
      <c r="H1568" s="116"/>
      <c r="I1568" s="137">
        <f t="shared" si="330"/>
        <v>0</v>
      </c>
    </row>
    <row r="1569" spans="1:9" s="62" customFormat="1" ht="18" customHeight="1" x14ac:dyDescent="0.4">
      <c r="A1569" s="63">
        <v>6</v>
      </c>
      <c r="B1569" s="121">
        <f>B1564</f>
        <v>4</v>
      </c>
      <c r="C1569" s="131">
        <f t="shared" si="331"/>
        <v>0</v>
      </c>
      <c r="D1569" s="131">
        <f t="shared" si="328"/>
        <v>0</v>
      </c>
      <c r="E1569" s="124">
        <f>VLOOKUP(B1560,別紙1!$A$5:$AS$267,22,FALSE)</f>
        <v>199</v>
      </c>
      <c r="F1569" s="132">
        <f>内訳書!$D$7</f>
        <v>0</v>
      </c>
      <c r="G1569" s="131">
        <f t="shared" si="329"/>
        <v>0</v>
      </c>
      <c r="H1569" s="116"/>
      <c r="I1569" s="137">
        <f t="shared" si="330"/>
        <v>0</v>
      </c>
    </row>
    <row r="1570" spans="1:9" s="62" customFormat="1" ht="18" customHeight="1" x14ac:dyDescent="0.4">
      <c r="A1570" s="63">
        <v>7</v>
      </c>
      <c r="B1570" s="121">
        <f>B1564</f>
        <v>4</v>
      </c>
      <c r="C1570" s="131">
        <f t="shared" si="331"/>
        <v>0</v>
      </c>
      <c r="D1570" s="131">
        <f t="shared" si="328"/>
        <v>0</v>
      </c>
      <c r="E1570" s="124">
        <f>VLOOKUP(B1560,別紙1!$A$5:$AS$267,26,FALSE)</f>
        <v>192</v>
      </c>
      <c r="F1570" s="133">
        <f>内訳書!$E$7</f>
        <v>0</v>
      </c>
      <c r="G1570" s="131">
        <f t="shared" si="329"/>
        <v>0</v>
      </c>
      <c r="H1570" s="116"/>
      <c r="I1570" s="137">
        <f t="shared" si="330"/>
        <v>0</v>
      </c>
    </row>
    <row r="1571" spans="1:9" s="62" customFormat="1" ht="18" customHeight="1" x14ac:dyDescent="0.4">
      <c r="A1571" s="63">
        <v>8</v>
      </c>
      <c r="B1571" s="121">
        <f>B1564</f>
        <v>4</v>
      </c>
      <c r="C1571" s="131">
        <f t="shared" si="331"/>
        <v>0</v>
      </c>
      <c r="D1571" s="131">
        <f t="shared" si="328"/>
        <v>0</v>
      </c>
      <c r="E1571" s="124">
        <f>VLOOKUP(B1560,別紙1!$A$5:$AS$267,29,FALSE)</f>
        <v>201</v>
      </c>
      <c r="F1571" s="133">
        <f>内訳書!$E$7</f>
        <v>0</v>
      </c>
      <c r="G1571" s="131">
        <f t="shared" si="329"/>
        <v>0</v>
      </c>
      <c r="H1571" s="116"/>
      <c r="I1571" s="137">
        <f t="shared" si="330"/>
        <v>0</v>
      </c>
    </row>
    <row r="1572" spans="1:9" s="62" customFormat="1" ht="18" customHeight="1" x14ac:dyDescent="0.4">
      <c r="A1572" s="63">
        <v>9</v>
      </c>
      <c r="B1572" s="121">
        <f>B1564</f>
        <v>4</v>
      </c>
      <c r="C1572" s="131">
        <f t="shared" si="331"/>
        <v>0</v>
      </c>
      <c r="D1572" s="131">
        <f t="shared" si="328"/>
        <v>0</v>
      </c>
      <c r="E1572" s="124">
        <f>VLOOKUP(B1560,別紙1!$A$5:$AS$267,32,FALSE)</f>
        <v>223</v>
      </c>
      <c r="F1572" s="133">
        <f>内訳書!$E$7</f>
        <v>0</v>
      </c>
      <c r="G1572" s="131">
        <f t="shared" si="329"/>
        <v>0</v>
      </c>
      <c r="H1572" s="116"/>
      <c r="I1572" s="137">
        <f t="shared" si="330"/>
        <v>0</v>
      </c>
    </row>
    <row r="1573" spans="1:9" s="62" customFormat="1" ht="18" customHeight="1" x14ac:dyDescent="0.4">
      <c r="A1573" s="63">
        <v>10</v>
      </c>
      <c r="B1573" s="121">
        <f>B1564</f>
        <v>4</v>
      </c>
      <c r="C1573" s="131">
        <f t="shared" si="331"/>
        <v>0</v>
      </c>
      <c r="D1573" s="131">
        <f t="shared" si="328"/>
        <v>0</v>
      </c>
      <c r="E1573" s="124">
        <f>VLOOKUP(B1560,別紙1!$A$5:$AS$267,34,FALSE)</f>
        <v>191</v>
      </c>
      <c r="F1573" s="132">
        <f>内訳書!$D$7</f>
        <v>0</v>
      </c>
      <c r="G1573" s="131">
        <f t="shared" si="329"/>
        <v>0</v>
      </c>
      <c r="H1573" s="116"/>
      <c r="I1573" s="137">
        <f t="shared" si="330"/>
        <v>0</v>
      </c>
    </row>
    <row r="1574" spans="1:9" s="62" customFormat="1" ht="18" customHeight="1" x14ac:dyDescent="0.4">
      <c r="A1574" s="63">
        <v>11</v>
      </c>
      <c r="B1574" s="121">
        <f>B1564</f>
        <v>4</v>
      </c>
      <c r="C1574" s="131">
        <f t="shared" si="331"/>
        <v>0</v>
      </c>
      <c r="D1574" s="131">
        <f t="shared" si="328"/>
        <v>0</v>
      </c>
      <c r="E1574" s="124">
        <f>VLOOKUP(B1560,別紙1!$A$5:$AS$267,37,FALSE)</f>
        <v>197</v>
      </c>
      <c r="F1574" s="132">
        <f>内訳書!$D$7</f>
        <v>0</v>
      </c>
      <c r="G1574" s="131">
        <f t="shared" si="329"/>
        <v>0</v>
      </c>
      <c r="H1574" s="116"/>
      <c r="I1574" s="137">
        <f t="shared" si="330"/>
        <v>0</v>
      </c>
    </row>
    <row r="1575" spans="1:9" s="62" customFormat="1" ht="18" customHeight="1" thickBot="1" x14ac:dyDescent="0.45">
      <c r="A1575" s="63">
        <v>12</v>
      </c>
      <c r="B1575" s="121">
        <f>B1564</f>
        <v>4</v>
      </c>
      <c r="C1575" s="131">
        <f>C1574</f>
        <v>0</v>
      </c>
      <c r="D1575" s="131">
        <f t="shared" si="328"/>
        <v>0</v>
      </c>
      <c r="E1575" s="124">
        <f>VLOOKUP(B1560,別紙1!$A$5:$AS$267,40,FALSE)</f>
        <v>199</v>
      </c>
      <c r="F1575" s="132">
        <f>内訳書!$D$7</f>
        <v>0</v>
      </c>
      <c r="G1575" s="131">
        <f t="shared" si="329"/>
        <v>0</v>
      </c>
      <c r="H1575" s="116"/>
      <c r="I1575" s="137">
        <f t="shared" si="330"/>
        <v>0</v>
      </c>
    </row>
    <row r="1576" spans="1:9" s="62" customFormat="1" ht="18" customHeight="1" thickBot="1" x14ac:dyDescent="0.45">
      <c r="A1576" s="66" t="s">
        <v>9</v>
      </c>
      <c r="B1576" s="120"/>
      <c r="C1576" s="120"/>
      <c r="D1576" s="120"/>
      <c r="E1576" s="124">
        <f>SUM(E1564:E1575)</f>
        <v>2407</v>
      </c>
      <c r="F1576" s="129"/>
      <c r="G1576" s="120"/>
      <c r="H1576" s="136">
        <f>SUM(H1564:H1575)</f>
        <v>0</v>
      </c>
      <c r="I1576" s="138">
        <f>IF(SUM(I1564:I1575)="","",SUM(I1564:I1575))</f>
        <v>0</v>
      </c>
    </row>
    <row r="1577" spans="1:9" ht="78" customHeight="1" x14ac:dyDescent="0.4">
      <c r="A1577" s="397" t="s">
        <v>347</v>
      </c>
      <c r="B1577" s="398"/>
      <c r="C1577" s="398"/>
      <c r="D1577" s="398"/>
      <c r="E1577" s="398"/>
      <c r="F1577" s="398"/>
      <c r="G1577" s="398"/>
      <c r="H1577" s="398"/>
      <c r="I1577" s="399"/>
    </row>
    <row r="1578" spans="1:9" ht="78" customHeight="1" x14ac:dyDescent="0.4">
      <c r="A1578" s="394" t="s">
        <v>22</v>
      </c>
      <c r="B1578" s="395"/>
      <c r="C1578" s="395"/>
      <c r="D1578" s="395"/>
      <c r="E1578" s="395"/>
      <c r="F1578" s="395"/>
      <c r="G1578" s="395"/>
      <c r="H1578" s="395"/>
      <c r="I1578" s="396"/>
    </row>
    <row r="1579" spans="1:9" x14ac:dyDescent="0.4">
      <c r="A1579" s="161" t="s">
        <v>12</v>
      </c>
      <c r="B1579" s="52">
        <f>B1560+1</f>
        <v>84</v>
      </c>
      <c r="C1579" s="161" t="s">
        <v>13</v>
      </c>
      <c r="D1579" s="53" t="str">
        <f>VLOOKUP(B1579,別紙1!$A$5:$AS$267,3,FALSE)</f>
        <v>上泉地下ポンプ場</v>
      </c>
      <c r="F1579" s="161"/>
      <c r="G1579" s="161"/>
      <c r="H1579" s="161"/>
      <c r="I1579" s="54" t="str">
        <f>VLOOKUP(B1579,別紙1!$A$5:$AS$267,5,FALSE)</f>
        <v>東京低圧電力</v>
      </c>
    </row>
    <row r="1580" spans="1:9" s="161" customFormat="1" ht="20.25" customHeight="1" x14ac:dyDescent="0.4">
      <c r="A1580" s="391" t="s">
        <v>14</v>
      </c>
      <c r="B1580" s="401" t="s">
        <v>3</v>
      </c>
      <c r="C1580" s="402"/>
      <c r="D1580" s="403"/>
      <c r="E1580" s="401" t="s">
        <v>4</v>
      </c>
      <c r="F1580" s="402"/>
      <c r="G1580" s="403"/>
      <c r="H1580" s="391" t="s">
        <v>44</v>
      </c>
      <c r="I1580" s="391" t="s">
        <v>45</v>
      </c>
    </row>
    <row r="1581" spans="1:9" s="161" customFormat="1" ht="40.5" x14ac:dyDescent="0.4">
      <c r="A1581" s="400"/>
      <c r="B1581" s="301" t="s">
        <v>2</v>
      </c>
      <c r="C1581" s="301" t="s">
        <v>15</v>
      </c>
      <c r="D1581" s="302" t="s">
        <v>82</v>
      </c>
      <c r="E1581" s="304" t="s">
        <v>16</v>
      </c>
      <c r="F1581" s="58" t="s">
        <v>17</v>
      </c>
      <c r="G1581" s="302" t="s">
        <v>18</v>
      </c>
      <c r="H1581" s="400"/>
      <c r="I1581" s="400"/>
    </row>
    <row r="1582" spans="1:9" s="59" customFormat="1" ht="22.5" x14ac:dyDescent="0.4">
      <c r="A1582" s="392"/>
      <c r="B1582" s="60" t="s">
        <v>5</v>
      </c>
      <c r="C1582" s="60" t="s">
        <v>19</v>
      </c>
      <c r="D1582" s="60" t="s">
        <v>8</v>
      </c>
      <c r="E1582" s="61" t="s">
        <v>20</v>
      </c>
      <c r="F1582" s="60" t="s">
        <v>21</v>
      </c>
      <c r="G1582" s="60" t="s">
        <v>8</v>
      </c>
      <c r="H1582" s="60" t="s">
        <v>43</v>
      </c>
      <c r="I1582" s="60" t="s">
        <v>8</v>
      </c>
    </row>
    <row r="1583" spans="1:9" s="62" customFormat="1" ht="18" customHeight="1" x14ac:dyDescent="0.4">
      <c r="A1583" s="63">
        <v>1</v>
      </c>
      <c r="B1583" s="121">
        <f>VLOOKUP(B1579,別紙1!$A$5:$AS$267,6,FALSE)</f>
        <v>10</v>
      </c>
      <c r="C1583" s="131">
        <f>内訳書!$C$7</f>
        <v>0</v>
      </c>
      <c r="D1583" s="131">
        <f>IF(E1583=0,ROUNDDOWN(B1583*C1583/2,2),ROUNDDOWN(B1583*C1583,2))</f>
        <v>0</v>
      </c>
      <c r="E1583" s="124">
        <f>VLOOKUP(B1579,別紙1!$A$5:$AS$267,7,FALSE)</f>
        <v>71</v>
      </c>
      <c r="F1583" s="132">
        <f>内訳書!$D$7</f>
        <v>0</v>
      </c>
      <c r="G1583" s="131">
        <f>ROUNDDOWN(E1583*F1583,2)</f>
        <v>0</v>
      </c>
      <c r="H1583" s="116"/>
      <c r="I1583" s="137">
        <f>ROUNDDOWN(D1583+G1583+H1583,0)</f>
        <v>0</v>
      </c>
    </row>
    <row r="1584" spans="1:9" s="62" customFormat="1" ht="18" customHeight="1" x14ac:dyDescent="0.4">
      <c r="A1584" s="63">
        <v>2</v>
      </c>
      <c r="B1584" s="121">
        <f>B1583</f>
        <v>10</v>
      </c>
      <c r="C1584" s="131">
        <f>C1583</f>
        <v>0</v>
      </c>
      <c r="D1584" s="131">
        <f t="shared" ref="D1584:D1594" si="332">IF(E1584=0,ROUNDDOWN(B1584*C1584/2,2),ROUNDDOWN(B1584*C1584,2))</f>
        <v>0</v>
      </c>
      <c r="E1584" s="124">
        <f>VLOOKUP(B1579,別紙1!$A$5:$AS$267,10,FALSE)</f>
        <v>74</v>
      </c>
      <c r="F1584" s="132">
        <f>内訳書!$D$7</f>
        <v>0</v>
      </c>
      <c r="G1584" s="131">
        <f t="shared" ref="G1584:G1594" si="333">ROUNDDOWN(E1584*F1584,2)</f>
        <v>0</v>
      </c>
      <c r="H1584" s="116"/>
      <c r="I1584" s="137">
        <f t="shared" ref="I1584:I1594" si="334">ROUNDDOWN(D1584+G1584+H1584,0)</f>
        <v>0</v>
      </c>
    </row>
    <row r="1585" spans="1:9" s="62" customFormat="1" ht="18" customHeight="1" x14ac:dyDescent="0.4">
      <c r="A1585" s="63">
        <v>3</v>
      </c>
      <c r="B1585" s="121">
        <f>B1583</f>
        <v>10</v>
      </c>
      <c r="C1585" s="131">
        <f t="shared" ref="C1585:C1593" si="335">C1584</f>
        <v>0</v>
      </c>
      <c r="D1585" s="131">
        <f t="shared" si="332"/>
        <v>0</v>
      </c>
      <c r="E1585" s="124">
        <f>VLOOKUP(B1579,別紙1!$A$5:$AS$267,13,FALSE)</f>
        <v>68</v>
      </c>
      <c r="F1585" s="132">
        <f>内訳書!$D$7</f>
        <v>0</v>
      </c>
      <c r="G1585" s="131">
        <f t="shared" si="333"/>
        <v>0</v>
      </c>
      <c r="H1585" s="116"/>
      <c r="I1585" s="137">
        <f t="shared" si="334"/>
        <v>0</v>
      </c>
    </row>
    <row r="1586" spans="1:9" s="62" customFormat="1" ht="18" customHeight="1" x14ac:dyDescent="0.4">
      <c r="A1586" s="63">
        <v>4</v>
      </c>
      <c r="B1586" s="121">
        <f>B1583</f>
        <v>10</v>
      </c>
      <c r="C1586" s="131">
        <f t="shared" si="335"/>
        <v>0</v>
      </c>
      <c r="D1586" s="131">
        <f t="shared" si="332"/>
        <v>0</v>
      </c>
      <c r="E1586" s="124">
        <f>VLOOKUP(B1579,別紙1!$A$5:$AS$267,16,FALSE)</f>
        <v>74</v>
      </c>
      <c r="F1586" s="132">
        <f>内訳書!$D$7</f>
        <v>0</v>
      </c>
      <c r="G1586" s="131">
        <f t="shared" si="333"/>
        <v>0</v>
      </c>
      <c r="H1586" s="116"/>
      <c r="I1586" s="137">
        <f t="shared" si="334"/>
        <v>0</v>
      </c>
    </row>
    <row r="1587" spans="1:9" s="62" customFormat="1" ht="18" customHeight="1" x14ac:dyDescent="0.4">
      <c r="A1587" s="63">
        <v>5</v>
      </c>
      <c r="B1587" s="121">
        <f>B1583</f>
        <v>10</v>
      </c>
      <c r="C1587" s="131">
        <f t="shared" si="335"/>
        <v>0</v>
      </c>
      <c r="D1587" s="131">
        <f t="shared" si="332"/>
        <v>0</v>
      </c>
      <c r="E1587" s="124">
        <f>VLOOKUP(B1579,別紙1!$A$5:$AS$267,19,FALSE)</f>
        <v>73</v>
      </c>
      <c r="F1587" s="132">
        <f>内訳書!$D$7</f>
        <v>0</v>
      </c>
      <c r="G1587" s="131">
        <f t="shared" si="333"/>
        <v>0</v>
      </c>
      <c r="H1587" s="116"/>
      <c r="I1587" s="137">
        <f t="shared" si="334"/>
        <v>0</v>
      </c>
    </row>
    <row r="1588" spans="1:9" s="62" customFormat="1" ht="18" customHeight="1" x14ac:dyDescent="0.4">
      <c r="A1588" s="63">
        <v>6</v>
      </c>
      <c r="B1588" s="121">
        <f>B1583</f>
        <v>10</v>
      </c>
      <c r="C1588" s="131">
        <f t="shared" si="335"/>
        <v>0</v>
      </c>
      <c r="D1588" s="131">
        <f t="shared" si="332"/>
        <v>0</v>
      </c>
      <c r="E1588" s="124">
        <f>VLOOKUP(B1579,別紙1!$A$5:$AS$267,22,FALSE)</f>
        <v>72</v>
      </c>
      <c r="F1588" s="132">
        <f>内訳書!$D$7</f>
        <v>0</v>
      </c>
      <c r="G1588" s="131">
        <f t="shared" si="333"/>
        <v>0</v>
      </c>
      <c r="H1588" s="116"/>
      <c r="I1588" s="137">
        <f t="shared" si="334"/>
        <v>0</v>
      </c>
    </row>
    <row r="1589" spans="1:9" s="62" customFormat="1" ht="18" customHeight="1" x14ac:dyDescent="0.4">
      <c r="A1589" s="63">
        <v>7</v>
      </c>
      <c r="B1589" s="121">
        <f>B1583</f>
        <v>10</v>
      </c>
      <c r="C1589" s="131">
        <f t="shared" si="335"/>
        <v>0</v>
      </c>
      <c r="D1589" s="131">
        <f t="shared" si="332"/>
        <v>0</v>
      </c>
      <c r="E1589" s="124">
        <f>VLOOKUP(B1579,別紙1!$A$5:$AS$267,26,FALSE)</f>
        <v>72</v>
      </c>
      <c r="F1589" s="133">
        <f>内訳書!$E$7</f>
        <v>0</v>
      </c>
      <c r="G1589" s="131">
        <f t="shared" si="333"/>
        <v>0</v>
      </c>
      <c r="H1589" s="116"/>
      <c r="I1589" s="137">
        <f t="shared" si="334"/>
        <v>0</v>
      </c>
    </row>
    <row r="1590" spans="1:9" s="62" customFormat="1" ht="18" customHeight="1" x14ac:dyDescent="0.4">
      <c r="A1590" s="63">
        <v>8</v>
      </c>
      <c r="B1590" s="121">
        <f>B1583</f>
        <v>10</v>
      </c>
      <c r="C1590" s="131">
        <f t="shared" si="335"/>
        <v>0</v>
      </c>
      <c r="D1590" s="131">
        <f t="shared" si="332"/>
        <v>0</v>
      </c>
      <c r="E1590" s="124">
        <f>VLOOKUP(B1579,別紙1!$A$5:$AS$267,29,FALSE)</f>
        <v>83</v>
      </c>
      <c r="F1590" s="133">
        <f>内訳書!$E$7</f>
        <v>0</v>
      </c>
      <c r="G1590" s="131">
        <f t="shared" si="333"/>
        <v>0</v>
      </c>
      <c r="H1590" s="116"/>
      <c r="I1590" s="137">
        <f t="shared" si="334"/>
        <v>0</v>
      </c>
    </row>
    <row r="1591" spans="1:9" s="62" customFormat="1" ht="18" customHeight="1" x14ac:dyDescent="0.4">
      <c r="A1591" s="63">
        <v>9</v>
      </c>
      <c r="B1591" s="121">
        <f>B1583</f>
        <v>10</v>
      </c>
      <c r="C1591" s="131">
        <f t="shared" si="335"/>
        <v>0</v>
      </c>
      <c r="D1591" s="131">
        <f t="shared" si="332"/>
        <v>0</v>
      </c>
      <c r="E1591" s="124">
        <f>VLOOKUP(B1579,別紙1!$A$5:$AS$267,32,FALSE)</f>
        <v>88</v>
      </c>
      <c r="F1591" s="133">
        <f>内訳書!$E$7</f>
        <v>0</v>
      </c>
      <c r="G1591" s="131">
        <f t="shared" si="333"/>
        <v>0</v>
      </c>
      <c r="H1591" s="116"/>
      <c r="I1591" s="137">
        <f t="shared" si="334"/>
        <v>0</v>
      </c>
    </row>
    <row r="1592" spans="1:9" s="62" customFormat="1" ht="18" customHeight="1" x14ac:dyDescent="0.4">
      <c r="A1592" s="63">
        <v>10</v>
      </c>
      <c r="B1592" s="121">
        <f>B1583</f>
        <v>10</v>
      </c>
      <c r="C1592" s="131">
        <f t="shared" si="335"/>
        <v>0</v>
      </c>
      <c r="D1592" s="131">
        <f t="shared" si="332"/>
        <v>0</v>
      </c>
      <c r="E1592" s="124">
        <f>VLOOKUP(B1579,別紙1!$A$5:$AS$267,34,FALSE)</f>
        <v>73</v>
      </c>
      <c r="F1592" s="132">
        <f>内訳書!$D$7</f>
        <v>0</v>
      </c>
      <c r="G1592" s="131">
        <f t="shared" si="333"/>
        <v>0</v>
      </c>
      <c r="H1592" s="116"/>
      <c r="I1592" s="137">
        <f t="shared" si="334"/>
        <v>0</v>
      </c>
    </row>
    <row r="1593" spans="1:9" s="62" customFormat="1" ht="18" customHeight="1" x14ac:dyDescent="0.4">
      <c r="A1593" s="63">
        <v>11</v>
      </c>
      <c r="B1593" s="121">
        <f>B1583</f>
        <v>10</v>
      </c>
      <c r="C1593" s="131">
        <f t="shared" si="335"/>
        <v>0</v>
      </c>
      <c r="D1593" s="131">
        <f t="shared" si="332"/>
        <v>0</v>
      </c>
      <c r="E1593" s="124">
        <f>VLOOKUP(B1579,別紙1!$A$5:$AS$267,37,FALSE)</f>
        <v>70</v>
      </c>
      <c r="F1593" s="132">
        <f>内訳書!$D$7</f>
        <v>0</v>
      </c>
      <c r="G1593" s="131">
        <f t="shared" si="333"/>
        <v>0</v>
      </c>
      <c r="H1593" s="116"/>
      <c r="I1593" s="137">
        <f t="shared" si="334"/>
        <v>0</v>
      </c>
    </row>
    <row r="1594" spans="1:9" s="62" customFormat="1" ht="18" customHeight="1" thickBot="1" x14ac:dyDescent="0.45">
      <c r="A1594" s="63">
        <v>12</v>
      </c>
      <c r="B1594" s="121">
        <f>B1583</f>
        <v>10</v>
      </c>
      <c r="C1594" s="131">
        <f>C1593</f>
        <v>0</v>
      </c>
      <c r="D1594" s="131">
        <f t="shared" si="332"/>
        <v>0</v>
      </c>
      <c r="E1594" s="124">
        <f>VLOOKUP(B1579,別紙1!$A$5:$AS$267,40,FALSE)</f>
        <v>69</v>
      </c>
      <c r="F1594" s="132">
        <f>内訳書!$D$7</f>
        <v>0</v>
      </c>
      <c r="G1594" s="131">
        <f t="shared" si="333"/>
        <v>0</v>
      </c>
      <c r="H1594" s="116"/>
      <c r="I1594" s="137">
        <f t="shared" si="334"/>
        <v>0</v>
      </c>
    </row>
    <row r="1595" spans="1:9" s="62" customFormat="1" ht="18" customHeight="1" thickBot="1" x14ac:dyDescent="0.45">
      <c r="A1595" s="66" t="s">
        <v>9</v>
      </c>
      <c r="B1595" s="120"/>
      <c r="C1595" s="120"/>
      <c r="D1595" s="120"/>
      <c r="E1595" s="124">
        <f>SUM(E1583:E1594)</f>
        <v>887</v>
      </c>
      <c r="F1595" s="129"/>
      <c r="G1595" s="120"/>
      <c r="H1595" s="136">
        <f>SUM(H1583:H1594)</f>
        <v>0</v>
      </c>
      <c r="I1595" s="138">
        <f>IF(SUM(I1583:I1594)="","",SUM(I1583:I1594))</f>
        <v>0</v>
      </c>
    </row>
    <row r="1596" spans="1:9" ht="78" customHeight="1" x14ac:dyDescent="0.4">
      <c r="A1596" s="397" t="s">
        <v>347</v>
      </c>
      <c r="B1596" s="398"/>
      <c r="C1596" s="398"/>
      <c r="D1596" s="398"/>
      <c r="E1596" s="398"/>
      <c r="F1596" s="398"/>
      <c r="G1596" s="398"/>
      <c r="H1596" s="398"/>
      <c r="I1596" s="399"/>
    </row>
    <row r="1597" spans="1:9" ht="78" customHeight="1" x14ac:dyDescent="0.4">
      <c r="A1597" s="394" t="s">
        <v>22</v>
      </c>
      <c r="B1597" s="395"/>
      <c r="C1597" s="395"/>
      <c r="D1597" s="395"/>
      <c r="E1597" s="395"/>
      <c r="F1597" s="395"/>
      <c r="G1597" s="395"/>
      <c r="H1597" s="395"/>
      <c r="I1597" s="396"/>
    </row>
    <row r="1598" spans="1:9" x14ac:dyDescent="0.4">
      <c r="A1598" s="161" t="s">
        <v>12</v>
      </c>
      <c r="B1598" s="52">
        <f>B1579+1</f>
        <v>85</v>
      </c>
      <c r="C1598" s="161" t="s">
        <v>13</v>
      </c>
      <c r="D1598" s="53" t="str">
        <f>VLOOKUP(B1598,別紙1!$A$5:$AS$267,3,FALSE)</f>
        <v>青梨子第二地下ポンプ場</v>
      </c>
      <c r="F1598" s="161"/>
      <c r="G1598" s="161"/>
      <c r="H1598" s="161"/>
      <c r="I1598" s="54" t="str">
        <f>VLOOKUP(B1598,別紙1!$A$5:$AS$267,5,FALSE)</f>
        <v>東京低圧電力</v>
      </c>
    </row>
    <row r="1599" spans="1:9" s="161" customFormat="1" ht="20.25" customHeight="1" x14ac:dyDescent="0.4">
      <c r="A1599" s="391" t="s">
        <v>14</v>
      </c>
      <c r="B1599" s="401" t="s">
        <v>3</v>
      </c>
      <c r="C1599" s="402"/>
      <c r="D1599" s="403"/>
      <c r="E1599" s="401" t="s">
        <v>4</v>
      </c>
      <c r="F1599" s="402"/>
      <c r="G1599" s="403"/>
      <c r="H1599" s="391" t="s">
        <v>44</v>
      </c>
      <c r="I1599" s="391" t="s">
        <v>45</v>
      </c>
    </row>
    <row r="1600" spans="1:9" s="161" customFormat="1" ht="40.5" x14ac:dyDescent="0.4">
      <c r="A1600" s="400"/>
      <c r="B1600" s="301" t="s">
        <v>2</v>
      </c>
      <c r="C1600" s="301" t="s">
        <v>15</v>
      </c>
      <c r="D1600" s="302" t="s">
        <v>82</v>
      </c>
      <c r="E1600" s="304" t="s">
        <v>16</v>
      </c>
      <c r="F1600" s="58" t="s">
        <v>17</v>
      </c>
      <c r="G1600" s="302" t="s">
        <v>18</v>
      </c>
      <c r="H1600" s="400"/>
      <c r="I1600" s="400"/>
    </row>
    <row r="1601" spans="1:9" s="59" customFormat="1" ht="22.5" x14ac:dyDescent="0.4">
      <c r="A1601" s="392"/>
      <c r="B1601" s="60" t="s">
        <v>5</v>
      </c>
      <c r="C1601" s="60" t="s">
        <v>19</v>
      </c>
      <c r="D1601" s="60" t="s">
        <v>8</v>
      </c>
      <c r="E1601" s="61" t="s">
        <v>20</v>
      </c>
      <c r="F1601" s="60" t="s">
        <v>21</v>
      </c>
      <c r="G1601" s="60" t="s">
        <v>8</v>
      </c>
      <c r="H1601" s="60" t="s">
        <v>43</v>
      </c>
      <c r="I1601" s="60" t="s">
        <v>8</v>
      </c>
    </row>
    <row r="1602" spans="1:9" s="62" customFormat="1" ht="18" customHeight="1" x14ac:dyDescent="0.4">
      <c r="A1602" s="63">
        <v>1</v>
      </c>
      <c r="B1602" s="121">
        <f>VLOOKUP(B1598,別紙1!$A$5:$AS$267,6,FALSE)</f>
        <v>4</v>
      </c>
      <c r="C1602" s="131">
        <f>内訳書!$C$7</f>
        <v>0</v>
      </c>
      <c r="D1602" s="131">
        <f>IF(E1602=0,ROUNDDOWN(B1602*C1602/2,2),ROUNDDOWN(B1602*C1602,2))</f>
        <v>0</v>
      </c>
      <c r="E1602" s="124">
        <f>VLOOKUP(B1598,別紙1!$A$5:$AS$267,7,FALSE)</f>
        <v>172</v>
      </c>
      <c r="F1602" s="132">
        <f>内訳書!$D$7</f>
        <v>0</v>
      </c>
      <c r="G1602" s="131">
        <f>ROUNDDOWN(E1602*F1602,2)</f>
        <v>0</v>
      </c>
      <c r="H1602" s="116"/>
      <c r="I1602" s="137">
        <f>ROUNDDOWN(D1602+G1602+H1602,0)</f>
        <v>0</v>
      </c>
    </row>
    <row r="1603" spans="1:9" s="62" customFormat="1" ht="18" customHeight="1" x14ac:dyDescent="0.4">
      <c r="A1603" s="63">
        <v>2</v>
      </c>
      <c r="B1603" s="121">
        <f>B1602</f>
        <v>4</v>
      </c>
      <c r="C1603" s="131">
        <f>C1602</f>
        <v>0</v>
      </c>
      <c r="D1603" s="131">
        <f t="shared" ref="D1603:D1613" si="336">IF(E1603=0,ROUNDDOWN(B1603*C1603/2,2),ROUNDDOWN(B1603*C1603,2))</f>
        <v>0</v>
      </c>
      <c r="E1603" s="124">
        <f>VLOOKUP(B1598,別紙1!$A$5:$AS$267,10,FALSE)</f>
        <v>170</v>
      </c>
      <c r="F1603" s="132">
        <f>内訳書!$D$7</f>
        <v>0</v>
      </c>
      <c r="G1603" s="131">
        <f t="shared" ref="G1603:G1613" si="337">ROUNDDOWN(E1603*F1603,2)</f>
        <v>0</v>
      </c>
      <c r="H1603" s="116"/>
      <c r="I1603" s="137">
        <f t="shared" ref="I1603:I1613" si="338">ROUNDDOWN(D1603+G1603+H1603,0)</f>
        <v>0</v>
      </c>
    </row>
    <row r="1604" spans="1:9" s="62" customFormat="1" ht="18" customHeight="1" x14ac:dyDescent="0.4">
      <c r="A1604" s="63">
        <v>3</v>
      </c>
      <c r="B1604" s="121">
        <f>B1602</f>
        <v>4</v>
      </c>
      <c r="C1604" s="131">
        <f t="shared" ref="C1604:C1612" si="339">C1603</f>
        <v>0</v>
      </c>
      <c r="D1604" s="131">
        <f t="shared" si="336"/>
        <v>0</v>
      </c>
      <c r="E1604" s="124">
        <f>VLOOKUP(B1598,別紙1!$A$5:$AS$267,13,FALSE)</f>
        <v>158</v>
      </c>
      <c r="F1604" s="132">
        <f>内訳書!$D$7</f>
        <v>0</v>
      </c>
      <c r="G1604" s="131">
        <f t="shared" si="337"/>
        <v>0</v>
      </c>
      <c r="H1604" s="116"/>
      <c r="I1604" s="137">
        <f t="shared" si="338"/>
        <v>0</v>
      </c>
    </row>
    <row r="1605" spans="1:9" s="62" customFormat="1" ht="18" customHeight="1" x14ac:dyDescent="0.4">
      <c r="A1605" s="63">
        <v>4</v>
      </c>
      <c r="B1605" s="121">
        <f>B1602</f>
        <v>4</v>
      </c>
      <c r="C1605" s="131">
        <f t="shared" si="339"/>
        <v>0</v>
      </c>
      <c r="D1605" s="131">
        <f t="shared" si="336"/>
        <v>0</v>
      </c>
      <c r="E1605" s="124">
        <f>VLOOKUP(B1598,別紙1!$A$5:$AS$267,16,FALSE)</f>
        <v>169</v>
      </c>
      <c r="F1605" s="132">
        <f>内訳書!$D$7</f>
        <v>0</v>
      </c>
      <c r="G1605" s="131">
        <f t="shared" si="337"/>
        <v>0</v>
      </c>
      <c r="H1605" s="116"/>
      <c r="I1605" s="137">
        <f t="shared" si="338"/>
        <v>0</v>
      </c>
    </row>
    <row r="1606" spans="1:9" s="62" customFormat="1" ht="18" customHeight="1" x14ac:dyDescent="0.4">
      <c r="A1606" s="63">
        <v>5</v>
      </c>
      <c r="B1606" s="121">
        <f>B1602</f>
        <v>4</v>
      </c>
      <c r="C1606" s="131">
        <f t="shared" si="339"/>
        <v>0</v>
      </c>
      <c r="D1606" s="131">
        <f t="shared" si="336"/>
        <v>0</v>
      </c>
      <c r="E1606" s="124">
        <f>VLOOKUP(B1598,別紙1!$A$5:$AS$267,19,FALSE)</f>
        <v>159</v>
      </c>
      <c r="F1606" s="132">
        <f>内訳書!$D$7</f>
        <v>0</v>
      </c>
      <c r="G1606" s="131">
        <f t="shared" si="337"/>
        <v>0</v>
      </c>
      <c r="H1606" s="116"/>
      <c r="I1606" s="137">
        <f t="shared" si="338"/>
        <v>0</v>
      </c>
    </row>
    <row r="1607" spans="1:9" s="62" customFormat="1" ht="18" customHeight="1" x14ac:dyDescent="0.4">
      <c r="A1607" s="63">
        <v>6</v>
      </c>
      <c r="B1607" s="121">
        <f>B1602</f>
        <v>4</v>
      </c>
      <c r="C1607" s="131">
        <f t="shared" si="339"/>
        <v>0</v>
      </c>
      <c r="D1607" s="131">
        <f t="shared" si="336"/>
        <v>0</v>
      </c>
      <c r="E1607" s="124">
        <f>VLOOKUP(B1598,別紙1!$A$5:$AS$267,22,FALSE)</f>
        <v>172</v>
      </c>
      <c r="F1607" s="132">
        <f>内訳書!$D$7</f>
        <v>0</v>
      </c>
      <c r="G1607" s="131">
        <f t="shared" si="337"/>
        <v>0</v>
      </c>
      <c r="H1607" s="116"/>
      <c r="I1607" s="137">
        <f t="shared" si="338"/>
        <v>0</v>
      </c>
    </row>
    <row r="1608" spans="1:9" s="62" customFormat="1" ht="18" customHeight="1" x14ac:dyDescent="0.4">
      <c r="A1608" s="63">
        <v>7</v>
      </c>
      <c r="B1608" s="121">
        <f>B1602</f>
        <v>4</v>
      </c>
      <c r="C1608" s="131">
        <f t="shared" si="339"/>
        <v>0</v>
      </c>
      <c r="D1608" s="131">
        <f t="shared" si="336"/>
        <v>0</v>
      </c>
      <c r="E1608" s="124">
        <f>VLOOKUP(B1598,別紙1!$A$5:$AS$267,26,FALSE)</f>
        <v>161</v>
      </c>
      <c r="F1608" s="133">
        <f>内訳書!$E$7</f>
        <v>0</v>
      </c>
      <c r="G1608" s="131">
        <f t="shared" si="337"/>
        <v>0</v>
      </c>
      <c r="H1608" s="116"/>
      <c r="I1608" s="137">
        <f t="shared" si="338"/>
        <v>0</v>
      </c>
    </row>
    <row r="1609" spans="1:9" s="62" customFormat="1" ht="18" customHeight="1" x14ac:dyDescent="0.4">
      <c r="A1609" s="63">
        <v>8</v>
      </c>
      <c r="B1609" s="121">
        <f>B1602</f>
        <v>4</v>
      </c>
      <c r="C1609" s="131">
        <f t="shared" si="339"/>
        <v>0</v>
      </c>
      <c r="D1609" s="131">
        <f t="shared" si="336"/>
        <v>0</v>
      </c>
      <c r="E1609" s="124">
        <f>VLOOKUP(B1598,別紙1!$A$5:$AS$267,29,FALSE)</f>
        <v>167</v>
      </c>
      <c r="F1609" s="133">
        <f>内訳書!$E$7</f>
        <v>0</v>
      </c>
      <c r="G1609" s="131">
        <f t="shared" si="337"/>
        <v>0</v>
      </c>
      <c r="H1609" s="116"/>
      <c r="I1609" s="137">
        <f t="shared" si="338"/>
        <v>0</v>
      </c>
    </row>
    <row r="1610" spans="1:9" s="62" customFormat="1" ht="18" customHeight="1" x14ac:dyDescent="0.4">
      <c r="A1610" s="63">
        <v>9</v>
      </c>
      <c r="B1610" s="121">
        <f>B1602</f>
        <v>4</v>
      </c>
      <c r="C1610" s="131">
        <f t="shared" si="339"/>
        <v>0</v>
      </c>
      <c r="D1610" s="131">
        <f t="shared" si="336"/>
        <v>0</v>
      </c>
      <c r="E1610" s="124">
        <f>VLOOKUP(B1598,別紙1!$A$5:$AS$267,32,FALSE)</f>
        <v>176</v>
      </c>
      <c r="F1610" s="133">
        <f>内訳書!$E$7</f>
        <v>0</v>
      </c>
      <c r="G1610" s="131">
        <f t="shared" si="337"/>
        <v>0</v>
      </c>
      <c r="H1610" s="116"/>
      <c r="I1610" s="137">
        <f t="shared" si="338"/>
        <v>0</v>
      </c>
    </row>
    <row r="1611" spans="1:9" s="62" customFormat="1" ht="18" customHeight="1" x14ac:dyDescent="0.4">
      <c r="A1611" s="63">
        <v>10</v>
      </c>
      <c r="B1611" s="121">
        <f>B1602</f>
        <v>4</v>
      </c>
      <c r="C1611" s="131">
        <f t="shared" si="339"/>
        <v>0</v>
      </c>
      <c r="D1611" s="131">
        <f t="shared" si="336"/>
        <v>0</v>
      </c>
      <c r="E1611" s="124">
        <f>VLOOKUP(B1598,別紙1!$A$5:$AS$267,34,FALSE)</f>
        <v>159</v>
      </c>
      <c r="F1611" s="132">
        <f>内訳書!$D$7</f>
        <v>0</v>
      </c>
      <c r="G1611" s="131">
        <f t="shared" si="337"/>
        <v>0</v>
      </c>
      <c r="H1611" s="116"/>
      <c r="I1611" s="137">
        <f t="shared" si="338"/>
        <v>0</v>
      </c>
    </row>
    <row r="1612" spans="1:9" s="62" customFormat="1" ht="18" customHeight="1" x14ac:dyDescent="0.4">
      <c r="A1612" s="63">
        <v>11</v>
      </c>
      <c r="B1612" s="121">
        <f>B1602</f>
        <v>4</v>
      </c>
      <c r="C1612" s="131">
        <f t="shared" si="339"/>
        <v>0</v>
      </c>
      <c r="D1612" s="131">
        <f t="shared" si="336"/>
        <v>0</v>
      </c>
      <c r="E1612" s="124">
        <f>VLOOKUP(B1598,別紙1!$A$5:$AS$267,37,FALSE)</f>
        <v>170</v>
      </c>
      <c r="F1612" s="132">
        <f>内訳書!$D$7</f>
        <v>0</v>
      </c>
      <c r="G1612" s="131">
        <f t="shared" si="337"/>
        <v>0</v>
      </c>
      <c r="H1612" s="116"/>
      <c r="I1612" s="137">
        <f t="shared" si="338"/>
        <v>0</v>
      </c>
    </row>
    <row r="1613" spans="1:9" s="62" customFormat="1" ht="18" customHeight="1" thickBot="1" x14ac:dyDescent="0.45">
      <c r="A1613" s="63">
        <v>12</v>
      </c>
      <c r="B1613" s="121">
        <f>B1602</f>
        <v>4</v>
      </c>
      <c r="C1613" s="131">
        <f>C1612</f>
        <v>0</v>
      </c>
      <c r="D1613" s="131">
        <f t="shared" si="336"/>
        <v>0</v>
      </c>
      <c r="E1613" s="124">
        <f>VLOOKUP(B1598,別紙1!$A$5:$AS$267,40,FALSE)</f>
        <v>163</v>
      </c>
      <c r="F1613" s="132">
        <f>内訳書!$D$7</f>
        <v>0</v>
      </c>
      <c r="G1613" s="131">
        <f t="shared" si="337"/>
        <v>0</v>
      </c>
      <c r="H1613" s="116"/>
      <c r="I1613" s="137">
        <f t="shared" si="338"/>
        <v>0</v>
      </c>
    </row>
    <row r="1614" spans="1:9" s="62" customFormat="1" ht="18" customHeight="1" thickBot="1" x14ac:dyDescent="0.45">
      <c r="A1614" s="66" t="s">
        <v>9</v>
      </c>
      <c r="B1614" s="120"/>
      <c r="C1614" s="120"/>
      <c r="D1614" s="120"/>
      <c r="E1614" s="124">
        <f>SUM(E1602:E1613)</f>
        <v>1996</v>
      </c>
      <c r="F1614" s="129"/>
      <c r="G1614" s="120"/>
      <c r="H1614" s="136">
        <f>SUM(H1602:H1613)</f>
        <v>0</v>
      </c>
      <c r="I1614" s="138">
        <f>IF(SUM(I1602:I1613)="","",SUM(I1602:I1613))</f>
        <v>0</v>
      </c>
    </row>
    <row r="1615" spans="1:9" ht="78" customHeight="1" x14ac:dyDescent="0.4">
      <c r="A1615" s="397" t="s">
        <v>347</v>
      </c>
      <c r="B1615" s="398"/>
      <c r="C1615" s="398"/>
      <c r="D1615" s="398"/>
      <c r="E1615" s="398"/>
      <c r="F1615" s="398"/>
      <c r="G1615" s="398"/>
      <c r="H1615" s="398"/>
      <c r="I1615" s="399"/>
    </row>
    <row r="1616" spans="1:9" ht="78" customHeight="1" x14ac:dyDescent="0.4">
      <c r="A1616" s="394" t="s">
        <v>22</v>
      </c>
      <c r="B1616" s="395"/>
      <c r="C1616" s="395"/>
      <c r="D1616" s="395"/>
      <c r="E1616" s="395"/>
      <c r="F1616" s="395"/>
      <c r="G1616" s="395"/>
      <c r="H1616" s="395"/>
      <c r="I1616" s="396"/>
    </row>
    <row r="1617" spans="1:9" x14ac:dyDescent="0.4">
      <c r="A1617" s="161" t="s">
        <v>12</v>
      </c>
      <c r="B1617" s="52">
        <f>B1598+1</f>
        <v>86</v>
      </c>
      <c r="C1617" s="161" t="s">
        <v>13</v>
      </c>
      <c r="D1617" s="53" t="str">
        <f>VLOOKUP(B1617,別紙1!$A$5:$AS$267,3,FALSE)</f>
        <v>石倉地下ポンプ場</v>
      </c>
      <c r="F1617" s="161"/>
      <c r="G1617" s="161"/>
      <c r="H1617" s="161"/>
      <c r="I1617" s="54" t="str">
        <f>VLOOKUP(B1617,別紙1!$A$5:$AS$267,5,FALSE)</f>
        <v>東京低圧電力</v>
      </c>
    </row>
    <row r="1618" spans="1:9" s="161" customFormat="1" ht="20.25" customHeight="1" x14ac:dyDescent="0.4">
      <c r="A1618" s="391" t="s">
        <v>14</v>
      </c>
      <c r="B1618" s="401" t="s">
        <v>3</v>
      </c>
      <c r="C1618" s="402"/>
      <c r="D1618" s="403"/>
      <c r="E1618" s="401" t="s">
        <v>4</v>
      </c>
      <c r="F1618" s="402"/>
      <c r="G1618" s="403"/>
      <c r="H1618" s="391" t="s">
        <v>44</v>
      </c>
      <c r="I1618" s="391" t="s">
        <v>45</v>
      </c>
    </row>
    <row r="1619" spans="1:9" s="161" customFormat="1" ht="40.5" x14ac:dyDescent="0.4">
      <c r="A1619" s="400"/>
      <c r="B1619" s="301" t="s">
        <v>2</v>
      </c>
      <c r="C1619" s="301" t="s">
        <v>15</v>
      </c>
      <c r="D1619" s="302" t="s">
        <v>82</v>
      </c>
      <c r="E1619" s="304" t="s">
        <v>16</v>
      </c>
      <c r="F1619" s="58" t="s">
        <v>17</v>
      </c>
      <c r="G1619" s="302" t="s">
        <v>18</v>
      </c>
      <c r="H1619" s="400"/>
      <c r="I1619" s="400"/>
    </row>
    <row r="1620" spans="1:9" s="59" customFormat="1" ht="22.5" x14ac:dyDescent="0.4">
      <c r="A1620" s="392"/>
      <c r="B1620" s="60" t="s">
        <v>5</v>
      </c>
      <c r="C1620" s="60" t="s">
        <v>19</v>
      </c>
      <c r="D1620" s="60" t="s">
        <v>8</v>
      </c>
      <c r="E1620" s="61" t="s">
        <v>20</v>
      </c>
      <c r="F1620" s="60" t="s">
        <v>21</v>
      </c>
      <c r="G1620" s="60" t="s">
        <v>8</v>
      </c>
      <c r="H1620" s="60" t="s">
        <v>43</v>
      </c>
      <c r="I1620" s="60" t="s">
        <v>8</v>
      </c>
    </row>
    <row r="1621" spans="1:9" s="62" customFormat="1" ht="18" customHeight="1" x14ac:dyDescent="0.4">
      <c r="A1621" s="63">
        <v>1</v>
      </c>
      <c r="B1621" s="121">
        <f>VLOOKUP(B1617,別紙1!$A$5:$AS$267,6,FALSE)</f>
        <v>4</v>
      </c>
      <c r="C1621" s="131">
        <f>内訳書!$C$7</f>
        <v>0</v>
      </c>
      <c r="D1621" s="131">
        <f>IF(E1621=0,ROUNDDOWN(B1621*C1621/2,2),ROUNDDOWN(B1621*C1621,2))</f>
        <v>0</v>
      </c>
      <c r="E1621" s="124">
        <f>VLOOKUP(B1617,別紙1!$A$5:$AS$267,7,FALSE)</f>
        <v>242</v>
      </c>
      <c r="F1621" s="132">
        <f>内訳書!$D$7</f>
        <v>0</v>
      </c>
      <c r="G1621" s="131">
        <f>ROUNDDOWN(E1621*F1621,2)</f>
        <v>0</v>
      </c>
      <c r="H1621" s="116"/>
      <c r="I1621" s="137">
        <f>ROUNDDOWN(D1621+G1621+H1621,0)</f>
        <v>0</v>
      </c>
    </row>
    <row r="1622" spans="1:9" s="62" customFormat="1" ht="18" customHeight="1" x14ac:dyDescent="0.4">
      <c r="A1622" s="63">
        <v>2</v>
      </c>
      <c r="B1622" s="121">
        <f>B1621</f>
        <v>4</v>
      </c>
      <c r="C1622" s="131">
        <f>C1621</f>
        <v>0</v>
      </c>
      <c r="D1622" s="131">
        <f t="shared" ref="D1622:D1632" si="340">IF(E1622=0,ROUNDDOWN(B1622*C1622/2,2),ROUNDDOWN(B1622*C1622,2))</f>
        <v>0</v>
      </c>
      <c r="E1622" s="124">
        <f>VLOOKUP(B1617,別紙1!$A$5:$AS$267,10,FALSE)</f>
        <v>238</v>
      </c>
      <c r="F1622" s="132">
        <f>内訳書!$D$7</f>
        <v>0</v>
      </c>
      <c r="G1622" s="131">
        <f t="shared" ref="G1622:G1632" si="341">ROUNDDOWN(E1622*F1622,2)</f>
        <v>0</v>
      </c>
      <c r="H1622" s="116"/>
      <c r="I1622" s="137">
        <f t="shared" ref="I1622:I1632" si="342">ROUNDDOWN(D1622+G1622+H1622,0)</f>
        <v>0</v>
      </c>
    </row>
    <row r="1623" spans="1:9" s="62" customFormat="1" ht="18" customHeight="1" x14ac:dyDescent="0.4">
      <c r="A1623" s="63">
        <v>3</v>
      </c>
      <c r="B1623" s="121">
        <f>B1621</f>
        <v>4</v>
      </c>
      <c r="C1623" s="131">
        <f t="shared" ref="C1623:C1631" si="343">C1622</f>
        <v>0</v>
      </c>
      <c r="D1623" s="131">
        <f t="shared" si="340"/>
        <v>0</v>
      </c>
      <c r="E1623" s="124">
        <f>VLOOKUP(B1617,別紙1!$A$5:$AS$267,13,FALSE)</f>
        <v>215</v>
      </c>
      <c r="F1623" s="132">
        <f>内訳書!$D$7</f>
        <v>0</v>
      </c>
      <c r="G1623" s="131">
        <f t="shared" si="341"/>
        <v>0</v>
      </c>
      <c r="H1623" s="116"/>
      <c r="I1623" s="137">
        <f t="shared" si="342"/>
        <v>0</v>
      </c>
    </row>
    <row r="1624" spans="1:9" s="62" customFormat="1" ht="18" customHeight="1" x14ac:dyDescent="0.4">
      <c r="A1624" s="63">
        <v>4</v>
      </c>
      <c r="B1624" s="121">
        <f>B1621</f>
        <v>4</v>
      </c>
      <c r="C1624" s="131">
        <f t="shared" si="343"/>
        <v>0</v>
      </c>
      <c r="D1624" s="131">
        <f t="shared" si="340"/>
        <v>0</v>
      </c>
      <c r="E1624" s="124">
        <f>VLOOKUP(B1617,別紙1!$A$5:$AS$267,16,FALSE)</f>
        <v>230</v>
      </c>
      <c r="F1624" s="132">
        <f>内訳書!$D$7</f>
        <v>0</v>
      </c>
      <c r="G1624" s="131">
        <f t="shared" si="341"/>
        <v>0</v>
      </c>
      <c r="H1624" s="116"/>
      <c r="I1624" s="137">
        <f t="shared" si="342"/>
        <v>0</v>
      </c>
    </row>
    <row r="1625" spans="1:9" s="62" customFormat="1" ht="18" customHeight="1" x14ac:dyDescent="0.4">
      <c r="A1625" s="63">
        <v>5</v>
      </c>
      <c r="B1625" s="121">
        <f>B1621</f>
        <v>4</v>
      </c>
      <c r="C1625" s="131">
        <f t="shared" si="343"/>
        <v>0</v>
      </c>
      <c r="D1625" s="131">
        <f t="shared" si="340"/>
        <v>0</v>
      </c>
      <c r="E1625" s="124">
        <f>VLOOKUP(B1617,別紙1!$A$5:$AS$267,19,FALSE)</f>
        <v>203</v>
      </c>
      <c r="F1625" s="132">
        <f>内訳書!$D$7</f>
        <v>0</v>
      </c>
      <c r="G1625" s="131">
        <f t="shared" si="341"/>
        <v>0</v>
      </c>
      <c r="H1625" s="116"/>
      <c r="I1625" s="137">
        <f t="shared" si="342"/>
        <v>0</v>
      </c>
    </row>
    <row r="1626" spans="1:9" s="62" customFormat="1" ht="18" customHeight="1" x14ac:dyDescent="0.4">
      <c r="A1626" s="63">
        <v>6</v>
      </c>
      <c r="B1626" s="121">
        <f>B1621</f>
        <v>4</v>
      </c>
      <c r="C1626" s="131">
        <f t="shared" si="343"/>
        <v>0</v>
      </c>
      <c r="D1626" s="131">
        <f t="shared" si="340"/>
        <v>0</v>
      </c>
      <c r="E1626" s="124">
        <f>VLOOKUP(B1617,別紙1!$A$5:$AS$267,22,FALSE)</f>
        <v>153</v>
      </c>
      <c r="F1626" s="132">
        <f>内訳書!$D$7</f>
        <v>0</v>
      </c>
      <c r="G1626" s="131">
        <f t="shared" si="341"/>
        <v>0</v>
      </c>
      <c r="H1626" s="116"/>
      <c r="I1626" s="137">
        <f t="shared" si="342"/>
        <v>0</v>
      </c>
    </row>
    <row r="1627" spans="1:9" s="62" customFormat="1" ht="18" customHeight="1" x14ac:dyDescent="0.4">
      <c r="A1627" s="63">
        <v>7</v>
      </c>
      <c r="B1627" s="121">
        <f>B1621</f>
        <v>4</v>
      </c>
      <c r="C1627" s="131">
        <f t="shared" si="343"/>
        <v>0</v>
      </c>
      <c r="D1627" s="131">
        <f t="shared" si="340"/>
        <v>0</v>
      </c>
      <c r="E1627" s="124">
        <f>VLOOKUP(B1617,別紙1!$A$5:$AS$267,26,FALSE)</f>
        <v>97</v>
      </c>
      <c r="F1627" s="133">
        <f>内訳書!$E$7</f>
        <v>0</v>
      </c>
      <c r="G1627" s="131">
        <f t="shared" si="341"/>
        <v>0</v>
      </c>
      <c r="H1627" s="116"/>
      <c r="I1627" s="137">
        <f t="shared" si="342"/>
        <v>0</v>
      </c>
    </row>
    <row r="1628" spans="1:9" s="62" customFormat="1" ht="18" customHeight="1" x14ac:dyDescent="0.4">
      <c r="A1628" s="63">
        <v>8</v>
      </c>
      <c r="B1628" s="121">
        <f>B1621</f>
        <v>4</v>
      </c>
      <c r="C1628" s="131">
        <f t="shared" si="343"/>
        <v>0</v>
      </c>
      <c r="D1628" s="131">
        <f t="shared" si="340"/>
        <v>0</v>
      </c>
      <c r="E1628" s="124">
        <f>VLOOKUP(B1617,別紙1!$A$5:$AS$267,29,FALSE)</f>
        <v>101</v>
      </c>
      <c r="F1628" s="133">
        <f>内訳書!$E$7</f>
        <v>0</v>
      </c>
      <c r="G1628" s="131">
        <f t="shared" si="341"/>
        <v>0</v>
      </c>
      <c r="H1628" s="116"/>
      <c r="I1628" s="137">
        <f t="shared" si="342"/>
        <v>0</v>
      </c>
    </row>
    <row r="1629" spans="1:9" s="62" customFormat="1" ht="18" customHeight="1" x14ac:dyDescent="0.4">
      <c r="A1629" s="63">
        <v>9</v>
      </c>
      <c r="B1629" s="121">
        <f>B1621</f>
        <v>4</v>
      </c>
      <c r="C1629" s="131">
        <f t="shared" si="343"/>
        <v>0</v>
      </c>
      <c r="D1629" s="131">
        <f t="shared" si="340"/>
        <v>0</v>
      </c>
      <c r="E1629" s="124">
        <f>VLOOKUP(B1617,別紙1!$A$5:$AS$267,32,FALSE)</f>
        <v>121</v>
      </c>
      <c r="F1629" s="133">
        <f>内訳書!$E$7</f>
        <v>0</v>
      </c>
      <c r="G1629" s="131">
        <f t="shared" si="341"/>
        <v>0</v>
      </c>
      <c r="H1629" s="116"/>
      <c r="I1629" s="137">
        <f t="shared" si="342"/>
        <v>0</v>
      </c>
    </row>
    <row r="1630" spans="1:9" s="62" customFormat="1" ht="18" customHeight="1" x14ac:dyDescent="0.4">
      <c r="A1630" s="63">
        <v>10</v>
      </c>
      <c r="B1630" s="121">
        <f>B1621</f>
        <v>4</v>
      </c>
      <c r="C1630" s="131">
        <f t="shared" si="343"/>
        <v>0</v>
      </c>
      <c r="D1630" s="131">
        <f t="shared" si="340"/>
        <v>0</v>
      </c>
      <c r="E1630" s="124">
        <f>VLOOKUP(B1617,別紙1!$A$5:$AS$267,34,FALSE)</f>
        <v>154</v>
      </c>
      <c r="F1630" s="132">
        <f>内訳書!$D$7</f>
        <v>0</v>
      </c>
      <c r="G1630" s="131">
        <f t="shared" si="341"/>
        <v>0</v>
      </c>
      <c r="H1630" s="116"/>
      <c r="I1630" s="137">
        <f t="shared" si="342"/>
        <v>0</v>
      </c>
    </row>
    <row r="1631" spans="1:9" s="62" customFormat="1" ht="18" customHeight="1" x14ac:dyDescent="0.4">
      <c r="A1631" s="63">
        <v>11</v>
      </c>
      <c r="B1631" s="121">
        <f>B1621</f>
        <v>4</v>
      </c>
      <c r="C1631" s="131">
        <f t="shared" si="343"/>
        <v>0</v>
      </c>
      <c r="D1631" s="131">
        <f t="shared" si="340"/>
        <v>0</v>
      </c>
      <c r="E1631" s="124">
        <f>VLOOKUP(B1617,別紙1!$A$5:$AS$267,37,FALSE)</f>
        <v>223</v>
      </c>
      <c r="F1631" s="132">
        <f>内訳書!$D$7</f>
        <v>0</v>
      </c>
      <c r="G1631" s="131">
        <f t="shared" si="341"/>
        <v>0</v>
      </c>
      <c r="H1631" s="116"/>
      <c r="I1631" s="137">
        <f t="shared" si="342"/>
        <v>0</v>
      </c>
    </row>
    <row r="1632" spans="1:9" s="62" customFormat="1" ht="18" customHeight="1" thickBot="1" x14ac:dyDescent="0.45">
      <c r="A1632" s="63">
        <v>12</v>
      </c>
      <c r="B1632" s="121">
        <f>B1621</f>
        <v>4</v>
      </c>
      <c r="C1632" s="131">
        <f>C1631</f>
        <v>0</v>
      </c>
      <c r="D1632" s="131">
        <f t="shared" si="340"/>
        <v>0</v>
      </c>
      <c r="E1632" s="124">
        <f>VLOOKUP(B1617,別紙1!$A$5:$AS$267,40,FALSE)</f>
        <v>215</v>
      </c>
      <c r="F1632" s="132">
        <f>内訳書!$D$7</f>
        <v>0</v>
      </c>
      <c r="G1632" s="131">
        <f t="shared" si="341"/>
        <v>0</v>
      </c>
      <c r="H1632" s="116"/>
      <c r="I1632" s="137">
        <f t="shared" si="342"/>
        <v>0</v>
      </c>
    </row>
    <row r="1633" spans="1:9" s="62" customFormat="1" ht="18" customHeight="1" thickBot="1" x14ac:dyDescent="0.45">
      <c r="A1633" s="66" t="s">
        <v>9</v>
      </c>
      <c r="B1633" s="120"/>
      <c r="C1633" s="120"/>
      <c r="D1633" s="120"/>
      <c r="E1633" s="124">
        <f>SUM(E1621:E1632)</f>
        <v>2192</v>
      </c>
      <c r="F1633" s="129"/>
      <c r="G1633" s="120"/>
      <c r="H1633" s="136">
        <f>SUM(H1621:H1632)</f>
        <v>0</v>
      </c>
      <c r="I1633" s="138">
        <f>IF(SUM(I1621:I1632)="","",SUM(I1621:I1632))</f>
        <v>0</v>
      </c>
    </row>
    <row r="1634" spans="1:9" ht="68.25" customHeight="1" x14ac:dyDescent="0.4">
      <c r="A1634" s="397" t="s">
        <v>347</v>
      </c>
      <c r="B1634" s="398"/>
      <c r="C1634" s="398"/>
      <c r="D1634" s="398"/>
      <c r="E1634" s="398"/>
      <c r="F1634" s="398"/>
      <c r="G1634" s="398"/>
      <c r="H1634" s="398"/>
      <c r="I1634" s="399"/>
    </row>
    <row r="1635" spans="1:9" ht="78" customHeight="1" x14ac:dyDescent="0.4">
      <c r="A1635" s="394" t="s">
        <v>22</v>
      </c>
      <c r="B1635" s="395"/>
      <c r="C1635" s="395"/>
      <c r="D1635" s="395"/>
      <c r="E1635" s="395"/>
      <c r="F1635" s="395"/>
      <c r="G1635" s="395"/>
      <c r="H1635" s="395"/>
      <c r="I1635" s="396"/>
    </row>
    <row r="1636" spans="1:9" x14ac:dyDescent="0.4">
      <c r="A1636" s="161" t="s">
        <v>12</v>
      </c>
      <c r="B1636" s="52">
        <f>B1617+1</f>
        <v>87</v>
      </c>
      <c r="C1636" s="161" t="s">
        <v>13</v>
      </c>
      <c r="D1636" s="53" t="str">
        <f>VLOOKUP(B1636,別紙1!$A$5:$AS$267,3,FALSE)</f>
        <v>赤城山大洞地下ポンプ場</v>
      </c>
      <c r="F1636" s="161"/>
      <c r="G1636" s="161"/>
      <c r="H1636" s="161"/>
      <c r="I1636" s="54" t="str">
        <f>VLOOKUP(B1636,別紙1!$A$5:$AS$267,5,FALSE)</f>
        <v>東京低圧電力</v>
      </c>
    </row>
    <row r="1637" spans="1:9" s="161" customFormat="1" ht="20.25" customHeight="1" x14ac:dyDescent="0.4">
      <c r="A1637" s="391" t="s">
        <v>14</v>
      </c>
      <c r="B1637" s="401" t="s">
        <v>3</v>
      </c>
      <c r="C1637" s="402"/>
      <c r="D1637" s="403"/>
      <c r="E1637" s="401" t="s">
        <v>4</v>
      </c>
      <c r="F1637" s="402"/>
      <c r="G1637" s="403"/>
      <c r="H1637" s="391" t="s">
        <v>44</v>
      </c>
      <c r="I1637" s="391" t="s">
        <v>45</v>
      </c>
    </row>
    <row r="1638" spans="1:9" s="161" customFormat="1" ht="40.5" customHeight="1" x14ac:dyDescent="0.4">
      <c r="A1638" s="400"/>
      <c r="B1638" s="301" t="s">
        <v>2</v>
      </c>
      <c r="C1638" s="301" t="s">
        <v>15</v>
      </c>
      <c r="D1638" s="302" t="s">
        <v>82</v>
      </c>
      <c r="E1638" s="304" t="s">
        <v>16</v>
      </c>
      <c r="F1638" s="58" t="s">
        <v>17</v>
      </c>
      <c r="G1638" s="302" t="s">
        <v>18</v>
      </c>
      <c r="H1638" s="400"/>
      <c r="I1638" s="400"/>
    </row>
    <row r="1639" spans="1:9" s="59" customFormat="1" ht="22.5" x14ac:dyDescent="0.4">
      <c r="A1639" s="392"/>
      <c r="B1639" s="60" t="s">
        <v>5</v>
      </c>
      <c r="C1639" s="60" t="s">
        <v>19</v>
      </c>
      <c r="D1639" s="60" t="s">
        <v>8</v>
      </c>
      <c r="E1639" s="61" t="s">
        <v>20</v>
      </c>
      <c r="F1639" s="60" t="s">
        <v>21</v>
      </c>
      <c r="G1639" s="60" t="s">
        <v>8</v>
      </c>
      <c r="H1639" s="60" t="s">
        <v>43</v>
      </c>
      <c r="I1639" s="60" t="s">
        <v>8</v>
      </c>
    </row>
    <row r="1640" spans="1:9" s="62" customFormat="1" ht="18" customHeight="1" x14ac:dyDescent="0.4">
      <c r="A1640" s="63">
        <v>1</v>
      </c>
      <c r="B1640" s="121">
        <f>VLOOKUP(B1636,別紙1!$A$5:$AS$267,6,FALSE)</f>
        <v>1</v>
      </c>
      <c r="C1640" s="131">
        <f>内訳書!$C$7</f>
        <v>0</v>
      </c>
      <c r="D1640" s="131">
        <f>IF(E1640=0,ROUNDDOWN(B1640*C1640/2,2),ROUNDDOWN(B1640*C1640,2))</f>
        <v>0</v>
      </c>
      <c r="E1640" s="124">
        <f>VLOOKUP(B1636,別紙1!$A$5:$AS$267,7,FALSE)</f>
        <v>36</v>
      </c>
      <c r="F1640" s="132">
        <f>内訳書!$D$7</f>
        <v>0</v>
      </c>
      <c r="G1640" s="131">
        <f>ROUNDDOWN(E1640*F1640,2)</f>
        <v>0</v>
      </c>
      <c r="H1640" s="116"/>
      <c r="I1640" s="137">
        <f>ROUNDDOWN(D1640+G1640+H1640,0)</f>
        <v>0</v>
      </c>
    </row>
    <row r="1641" spans="1:9" s="62" customFormat="1" ht="18" customHeight="1" x14ac:dyDescent="0.4">
      <c r="A1641" s="63">
        <v>2</v>
      </c>
      <c r="B1641" s="121">
        <f>B1640</f>
        <v>1</v>
      </c>
      <c r="C1641" s="131">
        <f>C1640</f>
        <v>0</v>
      </c>
      <c r="D1641" s="131">
        <f t="shared" ref="D1641:D1651" si="344">IF(E1641=0,ROUNDDOWN(B1641*C1641/2,2),ROUNDDOWN(B1641*C1641,2))</f>
        <v>0</v>
      </c>
      <c r="E1641" s="124">
        <f>VLOOKUP(B1636,別紙1!$A$5:$AS$267,10,FALSE)</f>
        <v>40</v>
      </c>
      <c r="F1641" s="132">
        <f>内訳書!$D$7</f>
        <v>0</v>
      </c>
      <c r="G1641" s="131">
        <f t="shared" ref="G1641:G1651" si="345">ROUNDDOWN(E1641*F1641,2)</f>
        <v>0</v>
      </c>
      <c r="H1641" s="116"/>
      <c r="I1641" s="137">
        <f t="shared" ref="I1641:I1651" si="346">ROUNDDOWN(D1641+G1641+H1641,0)</f>
        <v>0</v>
      </c>
    </row>
    <row r="1642" spans="1:9" s="62" customFormat="1" ht="18" customHeight="1" x14ac:dyDescent="0.4">
      <c r="A1642" s="63">
        <v>3</v>
      </c>
      <c r="B1642" s="121">
        <f>B1640</f>
        <v>1</v>
      </c>
      <c r="C1642" s="131">
        <f t="shared" ref="C1642:C1650" si="347">C1641</f>
        <v>0</v>
      </c>
      <c r="D1642" s="131">
        <f t="shared" si="344"/>
        <v>0</v>
      </c>
      <c r="E1642" s="124">
        <f>VLOOKUP(B1636,別紙1!$A$5:$AS$267,13,FALSE)</f>
        <v>44</v>
      </c>
      <c r="F1642" s="132">
        <f>内訳書!$D$7</f>
        <v>0</v>
      </c>
      <c r="G1642" s="131">
        <f t="shared" si="345"/>
        <v>0</v>
      </c>
      <c r="H1642" s="116"/>
      <c r="I1642" s="137">
        <f t="shared" si="346"/>
        <v>0</v>
      </c>
    </row>
    <row r="1643" spans="1:9" s="62" customFormat="1" ht="18" customHeight="1" x14ac:dyDescent="0.4">
      <c r="A1643" s="63">
        <v>4</v>
      </c>
      <c r="B1643" s="121">
        <f>B1640</f>
        <v>1</v>
      </c>
      <c r="C1643" s="131">
        <f t="shared" si="347"/>
        <v>0</v>
      </c>
      <c r="D1643" s="131">
        <f t="shared" si="344"/>
        <v>0</v>
      </c>
      <c r="E1643" s="124">
        <f>VLOOKUP(B1636,別紙1!$A$5:$AS$267,16,FALSE)</f>
        <v>37</v>
      </c>
      <c r="F1643" s="132">
        <f>内訳書!$D$7</f>
        <v>0</v>
      </c>
      <c r="G1643" s="131">
        <f t="shared" si="345"/>
        <v>0</v>
      </c>
      <c r="H1643" s="116"/>
      <c r="I1643" s="137">
        <f t="shared" si="346"/>
        <v>0</v>
      </c>
    </row>
    <row r="1644" spans="1:9" s="62" customFormat="1" ht="18" customHeight="1" x14ac:dyDescent="0.4">
      <c r="A1644" s="63">
        <v>5</v>
      </c>
      <c r="B1644" s="121">
        <f>B1640</f>
        <v>1</v>
      </c>
      <c r="C1644" s="131">
        <f t="shared" si="347"/>
        <v>0</v>
      </c>
      <c r="D1644" s="131">
        <f t="shared" si="344"/>
        <v>0</v>
      </c>
      <c r="E1644" s="124">
        <f>VLOOKUP(B1636,別紙1!$A$5:$AS$267,19,FALSE)</f>
        <v>24</v>
      </c>
      <c r="F1644" s="132">
        <f>内訳書!$D$7</f>
        <v>0</v>
      </c>
      <c r="G1644" s="131">
        <f t="shared" si="345"/>
        <v>0</v>
      </c>
      <c r="H1644" s="116"/>
      <c r="I1644" s="137">
        <f t="shared" si="346"/>
        <v>0</v>
      </c>
    </row>
    <row r="1645" spans="1:9" s="62" customFormat="1" ht="18" customHeight="1" x14ac:dyDescent="0.4">
      <c r="A1645" s="63">
        <v>6</v>
      </c>
      <c r="B1645" s="121">
        <f>B1640</f>
        <v>1</v>
      </c>
      <c r="C1645" s="131">
        <f t="shared" si="347"/>
        <v>0</v>
      </c>
      <c r="D1645" s="131">
        <f t="shared" si="344"/>
        <v>0</v>
      </c>
      <c r="E1645" s="124">
        <f>VLOOKUP(B1636,別紙1!$A$5:$AS$267,22,FALSE)</f>
        <v>29</v>
      </c>
      <c r="F1645" s="132">
        <f>内訳書!$D$7</f>
        <v>0</v>
      </c>
      <c r="G1645" s="131">
        <f t="shared" si="345"/>
        <v>0</v>
      </c>
      <c r="H1645" s="116"/>
      <c r="I1645" s="137">
        <f t="shared" si="346"/>
        <v>0</v>
      </c>
    </row>
    <row r="1646" spans="1:9" s="62" customFormat="1" ht="18" customHeight="1" x14ac:dyDescent="0.4">
      <c r="A1646" s="63">
        <v>7</v>
      </c>
      <c r="B1646" s="121">
        <f>B1640</f>
        <v>1</v>
      </c>
      <c r="C1646" s="131">
        <f t="shared" si="347"/>
        <v>0</v>
      </c>
      <c r="D1646" s="131">
        <f t="shared" si="344"/>
        <v>0</v>
      </c>
      <c r="E1646" s="124">
        <f>VLOOKUP(B1636,別紙1!$A$5:$AS$267,26,FALSE)</f>
        <v>23</v>
      </c>
      <c r="F1646" s="133">
        <f>内訳書!$E$7</f>
        <v>0</v>
      </c>
      <c r="G1646" s="131">
        <f t="shared" si="345"/>
        <v>0</v>
      </c>
      <c r="H1646" s="116"/>
      <c r="I1646" s="137">
        <f t="shared" si="346"/>
        <v>0</v>
      </c>
    </row>
    <row r="1647" spans="1:9" s="62" customFormat="1" ht="18" customHeight="1" x14ac:dyDescent="0.4">
      <c r="A1647" s="63">
        <v>8</v>
      </c>
      <c r="B1647" s="121">
        <f>B1640</f>
        <v>1</v>
      </c>
      <c r="C1647" s="131">
        <f t="shared" si="347"/>
        <v>0</v>
      </c>
      <c r="D1647" s="131">
        <f t="shared" si="344"/>
        <v>0</v>
      </c>
      <c r="E1647" s="124">
        <f>VLOOKUP(B1636,別紙1!$A$5:$AS$267,29,FALSE)</f>
        <v>20</v>
      </c>
      <c r="F1647" s="133">
        <f>内訳書!$E$7</f>
        <v>0</v>
      </c>
      <c r="G1647" s="131">
        <f t="shared" si="345"/>
        <v>0</v>
      </c>
      <c r="H1647" s="116"/>
      <c r="I1647" s="137">
        <f t="shared" si="346"/>
        <v>0</v>
      </c>
    </row>
    <row r="1648" spans="1:9" s="62" customFormat="1" ht="18" customHeight="1" x14ac:dyDescent="0.4">
      <c r="A1648" s="63">
        <v>9</v>
      </c>
      <c r="B1648" s="121">
        <f>B1640</f>
        <v>1</v>
      </c>
      <c r="C1648" s="131">
        <f t="shared" si="347"/>
        <v>0</v>
      </c>
      <c r="D1648" s="131">
        <f t="shared" si="344"/>
        <v>0</v>
      </c>
      <c r="E1648" s="124">
        <f>VLOOKUP(B1636,別紙1!$A$5:$AS$267,32,FALSE)</f>
        <v>44</v>
      </c>
      <c r="F1648" s="133">
        <f>内訳書!$E$7</f>
        <v>0</v>
      </c>
      <c r="G1648" s="131">
        <f t="shared" si="345"/>
        <v>0</v>
      </c>
      <c r="H1648" s="116"/>
      <c r="I1648" s="137">
        <f t="shared" si="346"/>
        <v>0</v>
      </c>
    </row>
    <row r="1649" spans="1:9" s="62" customFormat="1" ht="18" customHeight="1" x14ac:dyDescent="0.4">
      <c r="A1649" s="63">
        <v>10</v>
      </c>
      <c r="B1649" s="121">
        <f>B1640</f>
        <v>1</v>
      </c>
      <c r="C1649" s="131">
        <f t="shared" si="347"/>
        <v>0</v>
      </c>
      <c r="D1649" s="131">
        <f t="shared" si="344"/>
        <v>0</v>
      </c>
      <c r="E1649" s="124">
        <f>VLOOKUP(B1636,別紙1!$A$5:$AS$267,34,FALSE)</f>
        <v>18</v>
      </c>
      <c r="F1649" s="132">
        <f>内訳書!$D$7</f>
        <v>0</v>
      </c>
      <c r="G1649" s="131">
        <f t="shared" si="345"/>
        <v>0</v>
      </c>
      <c r="H1649" s="116"/>
      <c r="I1649" s="137">
        <f t="shared" si="346"/>
        <v>0</v>
      </c>
    </row>
    <row r="1650" spans="1:9" s="62" customFormat="1" ht="18" customHeight="1" x14ac:dyDescent="0.4">
      <c r="A1650" s="63">
        <v>11</v>
      </c>
      <c r="B1650" s="121">
        <f>B1640</f>
        <v>1</v>
      </c>
      <c r="C1650" s="131">
        <f t="shared" si="347"/>
        <v>0</v>
      </c>
      <c r="D1650" s="131">
        <f t="shared" si="344"/>
        <v>0</v>
      </c>
      <c r="E1650" s="124">
        <f>VLOOKUP(B1636,別紙1!$A$5:$AS$267,37,FALSE)</f>
        <v>15</v>
      </c>
      <c r="F1650" s="132">
        <f>内訳書!$D$7</f>
        <v>0</v>
      </c>
      <c r="G1650" s="131">
        <f t="shared" si="345"/>
        <v>0</v>
      </c>
      <c r="H1650" s="116"/>
      <c r="I1650" s="137">
        <f t="shared" si="346"/>
        <v>0</v>
      </c>
    </row>
    <row r="1651" spans="1:9" s="62" customFormat="1" ht="18" customHeight="1" thickBot="1" x14ac:dyDescent="0.45">
      <c r="A1651" s="63">
        <v>12</v>
      </c>
      <c r="B1651" s="121">
        <f>B1640</f>
        <v>1</v>
      </c>
      <c r="C1651" s="131">
        <f>C1650</f>
        <v>0</v>
      </c>
      <c r="D1651" s="131">
        <f t="shared" si="344"/>
        <v>0</v>
      </c>
      <c r="E1651" s="124">
        <f>VLOOKUP(B1636,別紙1!$A$5:$AS$267,40,FALSE)</f>
        <v>27</v>
      </c>
      <c r="F1651" s="132">
        <f>内訳書!$D$7</f>
        <v>0</v>
      </c>
      <c r="G1651" s="131">
        <f t="shared" si="345"/>
        <v>0</v>
      </c>
      <c r="H1651" s="116"/>
      <c r="I1651" s="137">
        <f t="shared" si="346"/>
        <v>0</v>
      </c>
    </row>
    <row r="1652" spans="1:9" s="62" customFormat="1" ht="18" customHeight="1" thickBot="1" x14ac:dyDescent="0.45">
      <c r="A1652" s="66" t="s">
        <v>9</v>
      </c>
      <c r="B1652" s="120"/>
      <c r="C1652" s="120"/>
      <c r="D1652" s="120"/>
      <c r="E1652" s="124">
        <f>SUM(E1640:E1651)</f>
        <v>357</v>
      </c>
      <c r="F1652" s="129"/>
      <c r="G1652" s="120"/>
      <c r="H1652" s="136">
        <f>SUM(H1640:H1651)</f>
        <v>0</v>
      </c>
      <c r="I1652" s="138">
        <f>IF(SUM(I1640:I1651)="","",SUM(I1640:I1651))</f>
        <v>0</v>
      </c>
    </row>
    <row r="1653" spans="1:9" ht="78" customHeight="1" x14ac:dyDescent="0.4">
      <c r="A1653" s="397" t="s">
        <v>347</v>
      </c>
      <c r="B1653" s="398"/>
      <c r="C1653" s="398"/>
      <c r="D1653" s="398"/>
      <c r="E1653" s="398"/>
      <c r="F1653" s="398"/>
      <c r="G1653" s="398"/>
      <c r="H1653" s="398"/>
      <c r="I1653" s="399"/>
    </row>
    <row r="1654" spans="1:9" ht="78" customHeight="1" x14ac:dyDescent="0.4">
      <c r="A1654" s="394" t="s">
        <v>22</v>
      </c>
      <c r="B1654" s="395"/>
      <c r="C1654" s="395"/>
      <c r="D1654" s="395"/>
      <c r="E1654" s="395"/>
      <c r="F1654" s="395"/>
      <c r="G1654" s="395"/>
      <c r="H1654" s="395"/>
      <c r="I1654" s="396"/>
    </row>
    <row r="1655" spans="1:9" ht="13.5" customHeight="1" x14ac:dyDescent="0.4">
      <c r="A1655" s="161" t="s">
        <v>12</v>
      </c>
      <c r="B1655" s="52">
        <f>B1636+1</f>
        <v>88</v>
      </c>
      <c r="C1655" s="161" t="s">
        <v>13</v>
      </c>
      <c r="D1655" s="53" t="str">
        <f>VLOOKUP(B1655,別紙1!$A$5:$AS$267,3,FALSE)</f>
        <v>赤城神社汚水中継ポンプ場</v>
      </c>
      <c r="F1655" s="161"/>
      <c r="G1655" s="161"/>
      <c r="H1655" s="161"/>
      <c r="I1655" s="54" t="str">
        <f>VLOOKUP(B1655,別紙1!$A$5:$AS$267,5,FALSE)</f>
        <v>東京低圧電力</v>
      </c>
    </row>
    <row r="1656" spans="1:9" s="161" customFormat="1" ht="20.25" customHeight="1" x14ac:dyDescent="0.4">
      <c r="A1656" s="391" t="s">
        <v>14</v>
      </c>
      <c r="B1656" s="401" t="s">
        <v>3</v>
      </c>
      <c r="C1656" s="402"/>
      <c r="D1656" s="403"/>
      <c r="E1656" s="401" t="s">
        <v>4</v>
      </c>
      <c r="F1656" s="402"/>
      <c r="G1656" s="403"/>
      <c r="H1656" s="391" t="s">
        <v>44</v>
      </c>
      <c r="I1656" s="391" t="s">
        <v>45</v>
      </c>
    </row>
    <row r="1657" spans="1:9" s="161" customFormat="1" ht="40.5" x14ac:dyDescent="0.4">
      <c r="A1657" s="400"/>
      <c r="B1657" s="301" t="s">
        <v>2</v>
      </c>
      <c r="C1657" s="301" t="s">
        <v>15</v>
      </c>
      <c r="D1657" s="302" t="s">
        <v>82</v>
      </c>
      <c r="E1657" s="304" t="s">
        <v>16</v>
      </c>
      <c r="F1657" s="58" t="s">
        <v>17</v>
      </c>
      <c r="G1657" s="302" t="s">
        <v>18</v>
      </c>
      <c r="H1657" s="400"/>
      <c r="I1657" s="400"/>
    </row>
    <row r="1658" spans="1:9" s="59" customFormat="1" ht="22.5" x14ac:dyDescent="0.4">
      <c r="A1658" s="392"/>
      <c r="B1658" s="60" t="s">
        <v>5</v>
      </c>
      <c r="C1658" s="60" t="s">
        <v>19</v>
      </c>
      <c r="D1658" s="60" t="s">
        <v>8</v>
      </c>
      <c r="E1658" s="61" t="s">
        <v>20</v>
      </c>
      <c r="F1658" s="60" t="s">
        <v>21</v>
      </c>
      <c r="G1658" s="60" t="s">
        <v>8</v>
      </c>
      <c r="H1658" s="60" t="s">
        <v>43</v>
      </c>
      <c r="I1658" s="60" t="s">
        <v>8</v>
      </c>
    </row>
    <row r="1659" spans="1:9" s="62" customFormat="1" ht="18" customHeight="1" x14ac:dyDescent="0.4">
      <c r="A1659" s="63">
        <v>1</v>
      </c>
      <c r="B1659" s="121">
        <f>VLOOKUP(B1655,別紙1!$A$5:$AS$267,6,FALSE)</f>
        <v>2</v>
      </c>
      <c r="C1659" s="131">
        <f>内訳書!$C$7</f>
        <v>0</v>
      </c>
      <c r="D1659" s="131">
        <f>IF(E1659=0,ROUNDDOWN(B1659*C1659/2,2),ROUNDDOWN(B1659*C1659,2))</f>
        <v>0</v>
      </c>
      <c r="E1659" s="124">
        <f>VLOOKUP(B1655,別紙1!$A$5:$AS$267,7,FALSE)</f>
        <v>115</v>
      </c>
      <c r="F1659" s="132">
        <f>内訳書!$D$7</f>
        <v>0</v>
      </c>
      <c r="G1659" s="131">
        <f>ROUNDDOWN(E1659*F1659,2)</f>
        <v>0</v>
      </c>
      <c r="H1659" s="116"/>
      <c r="I1659" s="137">
        <f>ROUNDDOWN(D1659+G1659+H1659,0)</f>
        <v>0</v>
      </c>
    </row>
    <row r="1660" spans="1:9" s="62" customFormat="1" ht="18" customHeight="1" x14ac:dyDescent="0.4">
      <c r="A1660" s="63">
        <v>2</v>
      </c>
      <c r="B1660" s="121">
        <f>B1659</f>
        <v>2</v>
      </c>
      <c r="C1660" s="131">
        <f>C1659</f>
        <v>0</v>
      </c>
      <c r="D1660" s="131">
        <f t="shared" ref="D1660:D1670" si="348">IF(E1660=0,ROUNDDOWN(B1660*C1660/2,2),ROUNDDOWN(B1660*C1660,2))</f>
        <v>0</v>
      </c>
      <c r="E1660" s="124">
        <f>VLOOKUP(B1655,別紙1!$A$5:$AS$267,10,FALSE)</f>
        <v>128</v>
      </c>
      <c r="F1660" s="132">
        <f>内訳書!$D$7</f>
        <v>0</v>
      </c>
      <c r="G1660" s="131">
        <f t="shared" ref="G1660:G1670" si="349">ROUNDDOWN(E1660*F1660,2)</f>
        <v>0</v>
      </c>
      <c r="H1660" s="116"/>
      <c r="I1660" s="137">
        <f t="shared" ref="I1660:I1670" si="350">ROUNDDOWN(D1660+G1660+H1660,0)</f>
        <v>0</v>
      </c>
    </row>
    <row r="1661" spans="1:9" s="62" customFormat="1" ht="18" customHeight="1" x14ac:dyDescent="0.4">
      <c r="A1661" s="63">
        <v>3</v>
      </c>
      <c r="B1661" s="121">
        <f>B1659</f>
        <v>2</v>
      </c>
      <c r="C1661" s="131">
        <f t="shared" ref="C1661:C1669" si="351">C1660</f>
        <v>0</v>
      </c>
      <c r="D1661" s="131">
        <f t="shared" si="348"/>
        <v>0</v>
      </c>
      <c r="E1661" s="124">
        <f>VLOOKUP(B1655,別紙1!$A$5:$AS$267,13,FALSE)</f>
        <v>132</v>
      </c>
      <c r="F1661" s="132">
        <f>内訳書!$D$7</f>
        <v>0</v>
      </c>
      <c r="G1661" s="131">
        <f t="shared" si="349"/>
        <v>0</v>
      </c>
      <c r="H1661" s="116"/>
      <c r="I1661" s="137">
        <f t="shared" si="350"/>
        <v>0</v>
      </c>
    </row>
    <row r="1662" spans="1:9" s="62" customFormat="1" ht="18" customHeight="1" x14ac:dyDescent="0.4">
      <c r="A1662" s="63">
        <v>4</v>
      </c>
      <c r="B1662" s="121">
        <f>B1659</f>
        <v>2</v>
      </c>
      <c r="C1662" s="131">
        <f t="shared" si="351"/>
        <v>0</v>
      </c>
      <c r="D1662" s="131">
        <f t="shared" si="348"/>
        <v>0</v>
      </c>
      <c r="E1662" s="124">
        <f>VLOOKUP(B1655,別紙1!$A$5:$AS$267,16,FALSE)</f>
        <v>151</v>
      </c>
      <c r="F1662" s="132">
        <f>内訳書!$D$7</f>
        <v>0</v>
      </c>
      <c r="G1662" s="131">
        <f t="shared" si="349"/>
        <v>0</v>
      </c>
      <c r="H1662" s="116"/>
      <c r="I1662" s="137">
        <f t="shared" si="350"/>
        <v>0</v>
      </c>
    </row>
    <row r="1663" spans="1:9" s="62" customFormat="1" ht="18" customHeight="1" x14ac:dyDescent="0.4">
      <c r="A1663" s="63">
        <v>5</v>
      </c>
      <c r="B1663" s="121">
        <f>B1659</f>
        <v>2</v>
      </c>
      <c r="C1663" s="131">
        <f t="shared" si="351"/>
        <v>0</v>
      </c>
      <c r="D1663" s="131">
        <f t="shared" si="348"/>
        <v>0</v>
      </c>
      <c r="E1663" s="124">
        <f>VLOOKUP(B1655,別紙1!$A$5:$AS$267,19,FALSE)</f>
        <v>132</v>
      </c>
      <c r="F1663" s="132">
        <f>内訳書!$D$7</f>
        <v>0</v>
      </c>
      <c r="G1663" s="131">
        <f t="shared" si="349"/>
        <v>0</v>
      </c>
      <c r="H1663" s="116"/>
      <c r="I1663" s="137">
        <f t="shared" si="350"/>
        <v>0</v>
      </c>
    </row>
    <row r="1664" spans="1:9" s="62" customFormat="1" ht="18" customHeight="1" x14ac:dyDescent="0.4">
      <c r="A1664" s="63">
        <v>6</v>
      </c>
      <c r="B1664" s="121">
        <f>B1659</f>
        <v>2</v>
      </c>
      <c r="C1664" s="131">
        <f t="shared" si="351"/>
        <v>0</v>
      </c>
      <c r="D1664" s="131">
        <f t="shared" si="348"/>
        <v>0</v>
      </c>
      <c r="E1664" s="124">
        <f>VLOOKUP(B1655,別紙1!$A$5:$AS$267,22,FALSE)</f>
        <v>74</v>
      </c>
      <c r="F1664" s="132">
        <f>内訳書!$D$7</f>
        <v>0</v>
      </c>
      <c r="G1664" s="131">
        <f t="shared" si="349"/>
        <v>0</v>
      </c>
      <c r="H1664" s="116"/>
      <c r="I1664" s="137">
        <f t="shared" si="350"/>
        <v>0</v>
      </c>
    </row>
    <row r="1665" spans="1:9" s="62" customFormat="1" ht="18" customHeight="1" x14ac:dyDescent="0.4">
      <c r="A1665" s="63">
        <v>7</v>
      </c>
      <c r="B1665" s="121">
        <f>B1659</f>
        <v>2</v>
      </c>
      <c r="C1665" s="131">
        <f t="shared" si="351"/>
        <v>0</v>
      </c>
      <c r="D1665" s="131">
        <f t="shared" si="348"/>
        <v>0</v>
      </c>
      <c r="E1665" s="124">
        <f>VLOOKUP(B1655,別紙1!$A$5:$AS$267,26,FALSE)</f>
        <v>34</v>
      </c>
      <c r="F1665" s="133">
        <f>内訳書!$E$7</f>
        <v>0</v>
      </c>
      <c r="G1665" s="131">
        <f t="shared" si="349"/>
        <v>0</v>
      </c>
      <c r="H1665" s="116"/>
      <c r="I1665" s="137">
        <f t="shared" si="350"/>
        <v>0</v>
      </c>
    </row>
    <row r="1666" spans="1:9" s="62" customFormat="1" ht="18" customHeight="1" x14ac:dyDescent="0.4">
      <c r="A1666" s="63">
        <v>8</v>
      </c>
      <c r="B1666" s="121">
        <f>B1659</f>
        <v>2</v>
      </c>
      <c r="C1666" s="131">
        <f t="shared" si="351"/>
        <v>0</v>
      </c>
      <c r="D1666" s="131">
        <f t="shared" si="348"/>
        <v>0</v>
      </c>
      <c r="E1666" s="124">
        <f>VLOOKUP(B1655,別紙1!$A$5:$AS$267,29,FALSE)</f>
        <v>34</v>
      </c>
      <c r="F1666" s="133">
        <f>内訳書!$E$7</f>
        <v>0</v>
      </c>
      <c r="G1666" s="131">
        <f t="shared" si="349"/>
        <v>0</v>
      </c>
      <c r="H1666" s="116"/>
      <c r="I1666" s="137">
        <f t="shared" si="350"/>
        <v>0</v>
      </c>
    </row>
    <row r="1667" spans="1:9" s="62" customFormat="1" ht="18" customHeight="1" x14ac:dyDescent="0.4">
      <c r="A1667" s="63">
        <v>9</v>
      </c>
      <c r="B1667" s="121">
        <f>B1659</f>
        <v>2</v>
      </c>
      <c r="C1667" s="131">
        <f t="shared" si="351"/>
        <v>0</v>
      </c>
      <c r="D1667" s="131">
        <f t="shared" si="348"/>
        <v>0</v>
      </c>
      <c r="E1667" s="124">
        <f>VLOOKUP(B1655,別紙1!$A$5:$AS$267,32,FALSE)</f>
        <v>56</v>
      </c>
      <c r="F1667" s="133">
        <f>内訳書!$E$7</f>
        <v>0</v>
      </c>
      <c r="G1667" s="131">
        <f t="shared" si="349"/>
        <v>0</v>
      </c>
      <c r="H1667" s="116"/>
      <c r="I1667" s="137">
        <f t="shared" si="350"/>
        <v>0</v>
      </c>
    </row>
    <row r="1668" spans="1:9" s="62" customFormat="1" ht="18" customHeight="1" x14ac:dyDescent="0.4">
      <c r="A1668" s="63">
        <v>10</v>
      </c>
      <c r="B1668" s="121">
        <f>B1659</f>
        <v>2</v>
      </c>
      <c r="C1668" s="131">
        <f t="shared" si="351"/>
        <v>0</v>
      </c>
      <c r="D1668" s="131">
        <f t="shared" si="348"/>
        <v>0</v>
      </c>
      <c r="E1668" s="124">
        <f>VLOOKUP(B1655,別紙1!$A$5:$AS$267,34,FALSE)</f>
        <v>27</v>
      </c>
      <c r="F1668" s="132">
        <f>内訳書!$D$7</f>
        <v>0</v>
      </c>
      <c r="G1668" s="131">
        <f t="shared" si="349"/>
        <v>0</v>
      </c>
      <c r="H1668" s="116"/>
      <c r="I1668" s="137">
        <f t="shared" si="350"/>
        <v>0</v>
      </c>
    </row>
    <row r="1669" spans="1:9" s="62" customFormat="1" ht="18" customHeight="1" x14ac:dyDescent="0.4">
      <c r="A1669" s="63">
        <v>11</v>
      </c>
      <c r="B1669" s="121">
        <f>B1659</f>
        <v>2</v>
      </c>
      <c r="C1669" s="131">
        <f t="shared" si="351"/>
        <v>0</v>
      </c>
      <c r="D1669" s="131">
        <f t="shared" si="348"/>
        <v>0</v>
      </c>
      <c r="E1669" s="124">
        <f>VLOOKUP(B1655,別紙1!$A$5:$AS$267,37,FALSE)</f>
        <v>40</v>
      </c>
      <c r="F1669" s="132">
        <f>内訳書!$D$7</f>
        <v>0</v>
      </c>
      <c r="G1669" s="131">
        <f t="shared" si="349"/>
        <v>0</v>
      </c>
      <c r="H1669" s="116"/>
      <c r="I1669" s="137">
        <f t="shared" si="350"/>
        <v>0</v>
      </c>
    </row>
    <row r="1670" spans="1:9" s="62" customFormat="1" ht="18" customHeight="1" thickBot="1" x14ac:dyDescent="0.45">
      <c r="A1670" s="63">
        <v>12</v>
      </c>
      <c r="B1670" s="121">
        <f>B1659</f>
        <v>2</v>
      </c>
      <c r="C1670" s="131">
        <f>C1669</f>
        <v>0</v>
      </c>
      <c r="D1670" s="131">
        <f t="shared" si="348"/>
        <v>0</v>
      </c>
      <c r="E1670" s="124">
        <f>VLOOKUP(B1655,別紙1!$A$5:$AS$267,40,FALSE)</f>
        <v>63</v>
      </c>
      <c r="F1670" s="132">
        <f>内訳書!$D$7</f>
        <v>0</v>
      </c>
      <c r="G1670" s="131">
        <f t="shared" si="349"/>
        <v>0</v>
      </c>
      <c r="H1670" s="116"/>
      <c r="I1670" s="137">
        <f t="shared" si="350"/>
        <v>0</v>
      </c>
    </row>
    <row r="1671" spans="1:9" s="62" customFormat="1" ht="18" customHeight="1" thickBot="1" x14ac:dyDescent="0.45">
      <c r="A1671" s="66" t="s">
        <v>9</v>
      </c>
      <c r="B1671" s="120"/>
      <c r="C1671" s="120"/>
      <c r="D1671" s="120"/>
      <c r="E1671" s="124">
        <f>SUM(E1659:E1670)</f>
        <v>986</v>
      </c>
      <c r="F1671" s="129"/>
      <c r="G1671" s="120"/>
      <c r="H1671" s="136">
        <f>SUM(H1659:H1670)</f>
        <v>0</v>
      </c>
      <c r="I1671" s="138">
        <f>IF(SUM(I1659:I1670)="","",SUM(I1659:I1670))</f>
        <v>0</v>
      </c>
    </row>
    <row r="1672" spans="1:9" ht="78" customHeight="1" x14ac:dyDescent="0.4">
      <c r="A1672" s="397" t="s">
        <v>347</v>
      </c>
      <c r="B1672" s="398"/>
      <c r="C1672" s="398"/>
      <c r="D1672" s="398"/>
      <c r="E1672" s="398"/>
      <c r="F1672" s="398"/>
      <c r="G1672" s="398"/>
      <c r="H1672" s="398"/>
      <c r="I1672" s="399"/>
    </row>
    <row r="1673" spans="1:9" ht="78" customHeight="1" x14ac:dyDescent="0.4">
      <c r="A1673" s="394" t="s">
        <v>22</v>
      </c>
      <c r="B1673" s="395"/>
      <c r="C1673" s="395"/>
      <c r="D1673" s="395"/>
      <c r="E1673" s="395"/>
      <c r="F1673" s="395"/>
      <c r="G1673" s="395"/>
      <c r="H1673" s="395"/>
      <c r="I1673" s="396"/>
    </row>
    <row r="1674" spans="1:9" x14ac:dyDescent="0.4">
      <c r="A1674" s="161" t="s">
        <v>12</v>
      </c>
      <c r="B1674" s="52">
        <f>B1655+1</f>
        <v>89</v>
      </c>
      <c r="C1674" s="161" t="s">
        <v>13</v>
      </c>
      <c r="D1674" s="53" t="str">
        <f>VLOOKUP(B1674,別紙1!$A$5:$AS$267,3,FALSE)</f>
        <v>総社第一地下ポンプ場</v>
      </c>
      <c r="F1674" s="161"/>
      <c r="G1674" s="161"/>
      <c r="H1674" s="161"/>
      <c r="I1674" s="54" t="str">
        <f>VLOOKUP(B1674,別紙1!$A$5:$AS$267,5,FALSE)</f>
        <v>東京低圧電力</v>
      </c>
    </row>
    <row r="1675" spans="1:9" s="161" customFormat="1" ht="20.25" customHeight="1" x14ac:dyDescent="0.4">
      <c r="A1675" s="391" t="s">
        <v>14</v>
      </c>
      <c r="B1675" s="401" t="s">
        <v>3</v>
      </c>
      <c r="C1675" s="402"/>
      <c r="D1675" s="403"/>
      <c r="E1675" s="401" t="s">
        <v>4</v>
      </c>
      <c r="F1675" s="402"/>
      <c r="G1675" s="403"/>
      <c r="H1675" s="391" t="s">
        <v>44</v>
      </c>
      <c r="I1675" s="391" t="s">
        <v>45</v>
      </c>
    </row>
    <row r="1676" spans="1:9" s="161" customFormat="1" ht="40.5" x14ac:dyDescent="0.4">
      <c r="A1676" s="400"/>
      <c r="B1676" s="301" t="s">
        <v>2</v>
      </c>
      <c r="C1676" s="301" t="s">
        <v>15</v>
      </c>
      <c r="D1676" s="302" t="s">
        <v>82</v>
      </c>
      <c r="E1676" s="304" t="s">
        <v>16</v>
      </c>
      <c r="F1676" s="58" t="s">
        <v>17</v>
      </c>
      <c r="G1676" s="302" t="s">
        <v>18</v>
      </c>
      <c r="H1676" s="400"/>
      <c r="I1676" s="400"/>
    </row>
    <row r="1677" spans="1:9" s="59" customFormat="1" ht="22.5" x14ac:dyDescent="0.4">
      <c r="A1677" s="392"/>
      <c r="B1677" s="60" t="s">
        <v>5</v>
      </c>
      <c r="C1677" s="60" t="s">
        <v>19</v>
      </c>
      <c r="D1677" s="60" t="s">
        <v>8</v>
      </c>
      <c r="E1677" s="61" t="s">
        <v>20</v>
      </c>
      <c r="F1677" s="60" t="s">
        <v>21</v>
      </c>
      <c r="G1677" s="60" t="s">
        <v>8</v>
      </c>
      <c r="H1677" s="60" t="s">
        <v>43</v>
      </c>
      <c r="I1677" s="60" t="s">
        <v>8</v>
      </c>
    </row>
    <row r="1678" spans="1:9" s="62" customFormat="1" ht="18" customHeight="1" x14ac:dyDescent="0.4">
      <c r="A1678" s="63">
        <v>1</v>
      </c>
      <c r="B1678" s="121">
        <f>VLOOKUP(B1674,別紙1!$A$5:$AS$267,6,FALSE)</f>
        <v>1</v>
      </c>
      <c r="C1678" s="131">
        <f>内訳書!$C$7</f>
        <v>0</v>
      </c>
      <c r="D1678" s="131">
        <f>IF(E1678=0,ROUNDDOWN(B1678*C1678/2,2),ROUNDDOWN(B1678*C1678,2))</f>
        <v>0</v>
      </c>
      <c r="E1678" s="124">
        <f>VLOOKUP(B1674,別紙1!$A$5:$AS$267,7,FALSE)</f>
        <v>52</v>
      </c>
      <c r="F1678" s="132">
        <f>内訳書!$D$7</f>
        <v>0</v>
      </c>
      <c r="G1678" s="131">
        <f>ROUNDDOWN(E1678*F1678,2)</f>
        <v>0</v>
      </c>
      <c r="H1678" s="116"/>
      <c r="I1678" s="137">
        <f>ROUNDDOWN(D1678+G1678+H1678,0)</f>
        <v>0</v>
      </c>
    </row>
    <row r="1679" spans="1:9" s="62" customFormat="1" ht="18" customHeight="1" x14ac:dyDescent="0.4">
      <c r="A1679" s="63">
        <v>2</v>
      </c>
      <c r="B1679" s="121">
        <f>B1678</f>
        <v>1</v>
      </c>
      <c r="C1679" s="131">
        <f>C1678</f>
        <v>0</v>
      </c>
      <c r="D1679" s="131">
        <f t="shared" ref="D1679:D1689" si="352">IF(E1679=0,ROUNDDOWN(B1679*C1679/2,2),ROUNDDOWN(B1679*C1679,2))</f>
        <v>0</v>
      </c>
      <c r="E1679" s="124">
        <f>VLOOKUP(B1674,別紙1!$A$5:$AS$267,10,FALSE)</f>
        <v>42</v>
      </c>
      <c r="F1679" s="132">
        <f>内訳書!$D$7</f>
        <v>0</v>
      </c>
      <c r="G1679" s="131">
        <f t="shared" ref="G1679:G1689" si="353">ROUNDDOWN(E1679*F1679,2)</f>
        <v>0</v>
      </c>
      <c r="H1679" s="116"/>
      <c r="I1679" s="137">
        <f t="shared" ref="I1679:I1689" si="354">ROUNDDOWN(D1679+G1679+H1679,0)</f>
        <v>0</v>
      </c>
    </row>
    <row r="1680" spans="1:9" s="62" customFormat="1" ht="18" customHeight="1" x14ac:dyDescent="0.4">
      <c r="A1680" s="63">
        <v>3</v>
      </c>
      <c r="B1680" s="121">
        <f>B1678</f>
        <v>1</v>
      </c>
      <c r="C1680" s="131">
        <f t="shared" ref="C1680:C1688" si="355">C1679</f>
        <v>0</v>
      </c>
      <c r="D1680" s="131">
        <f t="shared" si="352"/>
        <v>0</v>
      </c>
      <c r="E1680" s="124">
        <f>VLOOKUP(B1674,別紙1!$A$5:$AS$267,13,FALSE)</f>
        <v>40</v>
      </c>
      <c r="F1680" s="132">
        <f>内訳書!$D$7</f>
        <v>0</v>
      </c>
      <c r="G1680" s="131">
        <f t="shared" si="353"/>
        <v>0</v>
      </c>
      <c r="H1680" s="116"/>
      <c r="I1680" s="137">
        <f t="shared" si="354"/>
        <v>0</v>
      </c>
    </row>
    <row r="1681" spans="1:9" s="62" customFormat="1" ht="18" customHeight="1" x14ac:dyDescent="0.4">
      <c r="A1681" s="63">
        <v>4</v>
      </c>
      <c r="B1681" s="121">
        <f>B1678</f>
        <v>1</v>
      </c>
      <c r="C1681" s="131">
        <f t="shared" si="355"/>
        <v>0</v>
      </c>
      <c r="D1681" s="131">
        <f t="shared" si="352"/>
        <v>0</v>
      </c>
      <c r="E1681" s="124">
        <f>VLOOKUP(B1674,別紙1!$A$5:$AS$267,16,FALSE)</f>
        <v>43</v>
      </c>
      <c r="F1681" s="132">
        <f>内訳書!$D$7</f>
        <v>0</v>
      </c>
      <c r="G1681" s="131">
        <f t="shared" si="353"/>
        <v>0</v>
      </c>
      <c r="H1681" s="116"/>
      <c r="I1681" s="137">
        <f t="shared" si="354"/>
        <v>0</v>
      </c>
    </row>
    <row r="1682" spans="1:9" s="62" customFormat="1" ht="18" customHeight="1" x14ac:dyDescent="0.4">
      <c r="A1682" s="63">
        <v>5</v>
      </c>
      <c r="B1682" s="121">
        <f>B1678</f>
        <v>1</v>
      </c>
      <c r="C1682" s="131">
        <f t="shared" si="355"/>
        <v>0</v>
      </c>
      <c r="D1682" s="131">
        <f t="shared" si="352"/>
        <v>0</v>
      </c>
      <c r="E1682" s="124">
        <f>VLOOKUP(B1674,別紙1!$A$5:$AS$267,19,FALSE)</f>
        <v>40</v>
      </c>
      <c r="F1682" s="132">
        <f>内訳書!$D$7</f>
        <v>0</v>
      </c>
      <c r="G1682" s="131">
        <f t="shared" si="353"/>
        <v>0</v>
      </c>
      <c r="H1682" s="116"/>
      <c r="I1682" s="137">
        <f t="shared" si="354"/>
        <v>0</v>
      </c>
    </row>
    <row r="1683" spans="1:9" s="62" customFormat="1" ht="18" customHeight="1" x14ac:dyDescent="0.4">
      <c r="A1683" s="63">
        <v>6</v>
      </c>
      <c r="B1683" s="121">
        <f>B1678</f>
        <v>1</v>
      </c>
      <c r="C1683" s="131">
        <f t="shared" si="355"/>
        <v>0</v>
      </c>
      <c r="D1683" s="131">
        <f t="shared" si="352"/>
        <v>0</v>
      </c>
      <c r="E1683" s="124">
        <f>VLOOKUP(B1674,別紙1!$A$5:$AS$267,22,FALSE)</f>
        <v>41</v>
      </c>
      <c r="F1683" s="132">
        <f>内訳書!$D$7</f>
        <v>0</v>
      </c>
      <c r="G1683" s="131">
        <f t="shared" si="353"/>
        <v>0</v>
      </c>
      <c r="H1683" s="116"/>
      <c r="I1683" s="137">
        <f t="shared" si="354"/>
        <v>0</v>
      </c>
    </row>
    <row r="1684" spans="1:9" s="62" customFormat="1" ht="18" customHeight="1" x14ac:dyDescent="0.4">
      <c r="A1684" s="63">
        <v>7</v>
      </c>
      <c r="B1684" s="121">
        <f>B1678</f>
        <v>1</v>
      </c>
      <c r="C1684" s="131">
        <f t="shared" si="355"/>
        <v>0</v>
      </c>
      <c r="D1684" s="131">
        <f t="shared" si="352"/>
        <v>0</v>
      </c>
      <c r="E1684" s="124">
        <f>VLOOKUP(B1674,別紙1!$A$5:$AS$267,26,FALSE)</f>
        <v>38</v>
      </c>
      <c r="F1684" s="133">
        <f>内訳書!$E$7</f>
        <v>0</v>
      </c>
      <c r="G1684" s="131">
        <f t="shared" si="353"/>
        <v>0</v>
      </c>
      <c r="H1684" s="116"/>
      <c r="I1684" s="137">
        <f t="shared" si="354"/>
        <v>0</v>
      </c>
    </row>
    <row r="1685" spans="1:9" s="62" customFormat="1" ht="18" customHeight="1" x14ac:dyDescent="0.4">
      <c r="A1685" s="63">
        <v>8</v>
      </c>
      <c r="B1685" s="121">
        <f>B1678</f>
        <v>1</v>
      </c>
      <c r="C1685" s="131">
        <f t="shared" si="355"/>
        <v>0</v>
      </c>
      <c r="D1685" s="131">
        <f t="shared" si="352"/>
        <v>0</v>
      </c>
      <c r="E1685" s="124">
        <f>VLOOKUP(B1674,別紙1!$A$5:$AS$267,29,FALSE)</f>
        <v>38</v>
      </c>
      <c r="F1685" s="133">
        <f>内訳書!$E$7</f>
        <v>0</v>
      </c>
      <c r="G1685" s="131">
        <f t="shared" si="353"/>
        <v>0</v>
      </c>
      <c r="H1685" s="116"/>
      <c r="I1685" s="137">
        <f t="shared" si="354"/>
        <v>0</v>
      </c>
    </row>
    <row r="1686" spans="1:9" s="62" customFormat="1" ht="18" customHeight="1" x14ac:dyDescent="0.4">
      <c r="A1686" s="63">
        <v>9</v>
      </c>
      <c r="B1686" s="121">
        <f>B1678</f>
        <v>1</v>
      </c>
      <c r="C1686" s="131">
        <f t="shared" si="355"/>
        <v>0</v>
      </c>
      <c r="D1686" s="131">
        <f t="shared" si="352"/>
        <v>0</v>
      </c>
      <c r="E1686" s="124">
        <f>VLOOKUP(B1674,別紙1!$A$5:$AS$267,32,FALSE)</f>
        <v>39</v>
      </c>
      <c r="F1686" s="133">
        <f>内訳書!$E$7</f>
        <v>0</v>
      </c>
      <c r="G1686" s="131">
        <f t="shared" si="353"/>
        <v>0</v>
      </c>
      <c r="H1686" s="116"/>
      <c r="I1686" s="137">
        <f t="shared" si="354"/>
        <v>0</v>
      </c>
    </row>
    <row r="1687" spans="1:9" s="62" customFormat="1" ht="18" customHeight="1" x14ac:dyDescent="0.4">
      <c r="A1687" s="63">
        <v>10</v>
      </c>
      <c r="B1687" s="121">
        <f>B1678</f>
        <v>1</v>
      </c>
      <c r="C1687" s="131">
        <f t="shared" si="355"/>
        <v>0</v>
      </c>
      <c r="D1687" s="131">
        <f t="shared" si="352"/>
        <v>0</v>
      </c>
      <c r="E1687" s="124">
        <f>VLOOKUP(B1674,別紙1!$A$5:$AS$267,34,FALSE)</f>
        <v>39</v>
      </c>
      <c r="F1687" s="132">
        <f>内訳書!$D$7</f>
        <v>0</v>
      </c>
      <c r="G1687" s="131">
        <f t="shared" si="353"/>
        <v>0</v>
      </c>
      <c r="H1687" s="116"/>
      <c r="I1687" s="137">
        <f t="shared" si="354"/>
        <v>0</v>
      </c>
    </row>
    <row r="1688" spans="1:9" s="62" customFormat="1" ht="18" customHeight="1" x14ac:dyDescent="0.4">
      <c r="A1688" s="63">
        <v>11</v>
      </c>
      <c r="B1688" s="121">
        <f>B1678</f>
        <v>1</v>
      </c>
      <c r="C1688" s="131">
        <f t="shared" si="355"/>
        <v>0</v>
      </c>
      <c r="D1688" s="131">
        <f t="shared" si="352"/>
        <v>0</v>
      </c>
      <c r="E1688" s="124">
        <f>VLOOKUP(B1674,別紙1!$A$5:$AS$267,37,FALSE)</f>
        <v>42</v>
      </c>
      <c r="F1688" s="132">
        <f>内訳書!$D$7</f>
        <v>0</v>
      </c>
      <c r="G1688" s="131">
        <f t="shared" si="353"/>
        <v>0</v>
      </c>
      <c r="H1688" s="116"/>
      <c r="I1688" s="137">
        <f t="shared" si="354"/>
        <v>0</v>
      </c>
    </row>
    <row r="1689" spans="1:9" s="62" customFormat="1" ht="18" customHeight="1" thickBot="1" x14ac:dyDescent="0.45">
      <c r="A1689" s="63">
        <v>12</v>
      </c>
      <c r="B1689" s="121">
        <f>B1678</f>
        <v>1</v>
      </c>
      <c r="C1689" s="131">
        <f>C1688</f>
        <v>0</v>
      </c>
      <c r="D1689" s="131">
        <f t="shared" si="352"/>
        <v>0</v>
      </c>
      <c r="E1689" s="124">
        <f>VLOOKUP(B1674,別紙1!$A$5:$AS$267,40,FALSE)</f>
        <v>38</v>
      </c>
      <c r="F1689" s="132">
        <f>内訳書!$D$7</f>
        <v>0</v>
      </c>
      <c r="G1689" s="131">
        <f t="shared" si="353"/>
        <v>0</v>
      </c>
      <c r="H1689" s="116"/>
      <c r="I1689" s="137">
        <f t="shared" si="354"/>
        <v>0</v>
      </c>
    </row>
    <row r="1690" spans="1:9" s="62" customFormat="1" ht="18" customHeight="1" thickBot="1" x14ac:dyDescent="0.45">
      <c r="A1690" s="66" t="s">
        <v>9</v>
      </c>
      <c r="B1690" s="120"/>
      <c r="C1690" s="120"/>
      <c r="D1690" s="120"/>
      <c r="E1690" s="124">
        <f>SUM(E1678:E1689)</f>
        <v>492</v>
      </c>
      <c r="F1690" s="129"/>
      <c r="G1690" s="120"/>
      <c r="H1690" s="136">
        <f>SUM(H1678:H1689)</f>
        <v>0</v>
      </c>
      <c r="I1690" s="138">
        <f>IF(SUM(I1678:I1689)="","",SUM(I1678:I1689))</f>
        <v>0</v>
      </c>
    </row>
    <row r="1691" spans="1:9" ht="78" customHeight="1" x14ac:dyDescent="0.4">
      <c r="A1691" s="397" t="s">
        <v>347</v>
      </c>
      <c r="B1691" s="398"/>
      <c r="C1691" s="398"/>
      <c r="D1691" s="398"/>
      <c r="E1691" s="398"/>
      <c r="F1691" s="398"/>
      <c r="G1691" s="398"/>
      <c r="H1691" s="398"/>
      <c r="I1691" s="399"/>
    </row>
    <row r="1692" spans="1:9" ht="78" customHeight="1" x14ac:dyDescent="0.4">
      <c r="A1692" s="394" t="s">
        <v>22</v>
      </c>
      <c r="B1692" s="395"/>
      <c r="C1692" s="395"/>
      <c r="D1692" s="395"/>
      <c r="E1692" s="395"/>
      <c r="F1692" s="395"/>
      <c r="G1692" s="395"/>
      <c r="H1692" s="395"/>
      <c r="I1692" s="396"/>
    </row>
    <row r="1693" spans="1:9" x14ac:dyDescent="0.4">
      <c r="A1693" s="161" t="s">
        <v>12</v>
      </c>
      <c r="B1693" s="52">
        <f>B1674+1</f>
        <v>90</v>
      </c>
      <c r="C1693" s="161" t="s">
        <v>13</v>
      </c>
      <c r="D1693" s="53" t="str">
        <f>VLOOKUP(B1693,別紙1!$A$5:$AS$267,3,FALSE)</f>
        <v>総社第二地下ポンプ場</v>
      </c>
      <c r="F1693" s="161"/>
      <c r="G1693" s="161"/>
      <c r="H1693" s="161"/>
      <c r="I1693" s="54" t="str">
        <f>VLOOKUP(B1693,別紙1!$A$5:$AS$267,5,FALSE)</f>
        <v>東京低圧電力</v>
      </c>
    </row>
    <row r="1694" spans="1:9" s="161" customFormat="1" ht="20.25" customHeight="1" x14ac:dyDescent="0.4">
      <c r="A1694" s="391" t="s">
        <v>14</v>
      </c>
      <c r="B1694" s="401" t="s">
        <v>3</v>
      </c>
      <c r="C1694" s="402"/>
      <c r="D1694" s="403"/>
      <c r="E1694" s="401" t="s">
        <v>4</v>
      </c>
      <c r="F1694" s="402"/>
      <c r="G1694" s="403"/>
      <c r="H1694" s="391" t="s">
        <v>44</v>
      </c>
      <c r="I1694" s="391" t="s">
        <v>45</v>
      </c>
    </row>
    <row r="1695" spans="1:9" s="161" customFormat="1" ht="40.5" x14ac:dyDescent="0.4">
      <c r="A1695" s="400"/>
      <c r="B1695" s="301" t="s">
        <v>2</v>
      </c>
      <c r="C1695" s="301" t="s">
        <v>15</v>
      </c>
      <c r="D1695" s="302" t="s">
        <v>82</v>
      </c>
      <c r="E1695" s="304" t="s">
        <v>16</v>
      </c>
      <c r="F1695" s="58" t="s">
        <v>17</v>
      </c>
      <c r="G1695" s="302" t="s">
        <v>18</v>
      </c>
      <c r="H1695" s="400"/>
      <c r="I1695" s="400"/>
    </row>
    <row r="1696" spans="1:9" s="59" customFormat="1" ht="22.5" x14ac:dyDescent="0.4">
      <c r="A1696" s="392"/>
      <c r="B1696" s="60" t="s">
        <v>5</v>
      </c>
      <c r="C1696" s="60" t="s">
        <v>19</v>
      </c>
      <c r="D1696" s="60" t="s">
        <v>8</v>
      </c>
      <c r="E1696" s="61" t="s">
        <v>20</v>
      </c>
      <c r="F1696" s="60" t="s">
        <v>21</v>
      </c>
      <c r="G1696" s="60" t="s">
        <v>8</v>
      </c>
      <c r="H1696" s="60" t="s">
        <v>43</v>
      </c>
      <c r="I1696" s="60" t="s">
        <v>8</v>
      </c>
    </row>
    <row r="1697" spans="1:9" s="62" customFormat="1" ht="18" customHeight="1" x14ac:dyDescent="0.4">
      <c r="A1697" s="63">
        <v>1</v>
      </c>
      <c r="B1697" s="121">
        <f>VLOOKUP(B1693,別紙1!$A$5:$AS$267,6,FALSE)</f>
        <v>2</v>
      </c>
      <c r="C1697" s="131">
        <f>内訳書!$C$7</f>
        <v>0</v>
      </c>
      <c r="D1697" s="131">
        <f>IF(E1697=0,ROUNDDOWN(B1697*C1697/2,2),ROUNDDOWN(B1697*C1697,2))</f>
        <v>0</v>
      </c>
      <c r="E1697" s="124">
        <f>VLOOKUP(B1693,別紙1!$A$5:$AS$267,7,FALSE)</f>
        <v>171</v>
      </c>
      <c r="F1697" s="132">
        <f>内訳書!$D$7</f>
        <v>0</v>
      </c>
      <c r="G1697" s="131">
        <f>ROUNDDOWN(E1697*F1697,2)</f>
        <v>0</v>
      </c>
      <c r="H1697" s="116"/>
      <c r="I1697" s="137">
        <f>ROUNDDOWN(D1697+G1697+H1697,0)</f>
        <v>0</v>
      </c>
    </row>
    <row r="1698" spans="1:9" s="62" customFormat="1" ht="18" customHeight="1" x14ac:dyDescent="0.4">
      <c r="A1698" s="63">
        <v>2</v>
      </c>
      <c r="B1698" s="121">
        <f>B1697</f>
        <v>2</v>
      </c>
      <c r="C1698" s="131">
        <f>C1697</f>
        <v>0</v>
      </c>
      <c r="D1698" s="131">
        <f t="shared" ref="D1698:D1708" si="356">IF(E1698=0,ROUNDDOWN(B1698*C1698/2,2),ROUNDDOWN(B1698*C1698,2))</f>
        <v>0</v>
      </c>
      <c r="E1698" s="124">
        <f>VLOOKUP(B1693,別紙1!$A$5:$AS$267,10,FALSE)</f>
        <v>174</v>
      </c>
      <c r="F1698" s="132">
        <f>内訳書!$D$7</f>
        <v>0</v>
      </c>
      <c r="G1698" s="131">
        <f t="shared" ref="G1698:G1708" si="357">ROUNDDOWN(E1698*F1698,2)</f>
        <v>0</v>
      </c>
      <c r="H1698" s="116"/>
      <c r="I1698" s="137">
        <f t="shared" ref="I1698:I1708" si="358">ROUNDDOWN(D1698+G1698+H1698,0)</f>
        <v>0</v>
      </c>
    </row>
    <row r="1699" spans="1:9" s="62" customFormat="1" ht="18" customHeight="1" x14ac:dyDescent="0.4">
      <c r="A1699" s="63">
        <v>3</v>
      </c>
      <c r="B1699" s="121">
        <f>B1697</f>
        <v>2</v>
      </c>
      <c r="C1699" s="131">
        <f t="shared" ref="C1699:C1707" si="359">C1698</f>
        <v>0</v>
      </c>
      <c r="D1699" s="131">
        <f t="shared" si="356"/>
        <v>0</v>
      </c>
      <c r="E1699" s="124">
        <f>VLOOKUP(B1693,別紙1!$A$5:$AS$267,13,FALSE)</f>
        <v>159</v>
      </c>
      <c r="F1699" s="132">
        <f>内訳書!$D$7</f>
        <v>0</v>
      </c>
      <c r="G1699" s="131">
        <f t="shared" si="357"/>
        <v>0</v>
      </c>
      <c r="H1699" s="116"/>
      <c r="I1699" s="137">
        <f t="shared" si="358"/>
        <v>0</v>
      </c>
    </row>
    <row r="1700" spans="1:9" s="62" customFormat="1" ht="18" customHeight="1" x14ac:dyDescent="0.4">
      <c r="A1700" s="63">
        <v>4</v>
      </c>
      <c r="B1700" s="121">
        <f>B1697</f>
        <v>2</v>
      </c>
      <c r="C1700" s="131">
        <f t="shared" si="359"/>
        <v>0</v>
      </c>
      <c r="D1700" s="131">
        <f t="shared" si="356"/>
        <v>0</v>
      </c>
      <c r="E1700" s="124">
        <f>VLOOKUP(B1693,別紙1!$A$5:$AS$267,16,FALSE)</f>
        <v>160</v>
      </c>
      <c r="F1700" s="132">
        <f>内訳書!$D$7</f>
        <v>0</v>
      </c>
      <c r="G1700" s="131">
        <f t="shared" si="357"/>
        <v>0</v>
      </c>
      <c r="H1700" s="116"/>
      <c r="I1700" s="137">
        <f t="shared" si="358"/>
        <v>0</v>
      </c>
    </row>
    <row r="1701" spans="1:9" s="62" customFormat="1" ht="18" customHeight="1" x14ac:dyDescent="0.4">
      <c r="A1701" s="63">
        <v>5</v>
      </c>
      <c r="B1701" s="121">
        <f>B1697</f>
        <v>2</v>
      </c>
      <c r="C1701" s="131">
        <f t="shared" si="359"/>
        <v>0</v>
      </c>
      <c r="D1701" s="131">
        <f t="shared" si="356"/>
        <v>0</v>
      </c>
      <c r="E1701" s="124">
        <f>VLOOKUP(B1693,別紙1!$A$5:$AS$267,19,FALSE)</f>
        <v>138</v>
      </c>
      <c r="F1701" s="132">
        <f>内訳書!$D$7</f>
        <v>0</v>
      </c>
      <c r="G1701" s="131">
        <f t="shared" si="357"/>
        <v>0</v>
      </c>
      <c r="H1701" s="116"/>
      <c r="I1701" s="137">
        <f t="shared" si="358"/>
        <v>0</v>
      </c>
    </row>
    <row r="1702" spans="1:9" s="62" customFormat="1" ht="18" customHeight="1" x14ac:dyDescent="0.4">
      <c r="A1702" s="63">
        <v>6</v>
      </c>
      <c r="B1702" s="121">
        <f>B1697</f>
        <v>2</v>
      </c>
      <c r="C1702" s="131">
        <f t="shared" si="359"/>
        <v>0</v>
      </c>
      <c r="D1702" s="131">
        <f t="shared" si="356"/>
        <v>0</v>
      </c>
      <c r="E1702" s="124">
        <f>VLOOKUP(B1693,別紙1!$A$5:$AS$267,22,FALSE)</f>
        <v>134</v>
      </c>
      <c r="F1702" s="132">
        <f>内訳書!$D$7</f>
        <v>0</v>
      </c>
      <c r="G1702" s="131">
        <f t="shared" si="357"/>
        <v>0</v>
      </c>
      <c r="H1702" s="116"/>
      <c r="I1702" s="137">
        <f t="shared" si="358"/>
        <v>0</v>
      </c>
    </row>
    <row r="1703" spans="1:9" s="62" customFormat="1" ht="18" customHeight="1" x14ac:dyDescent="0.4">
      <c r="A1703" s="63">
        <v>7</v>
      </c>
      <c r="B1703" s="121">
        <f>B1697</f>
        <v>2</v>
      </c>
      <c r="C1703" s="131">
        <f t="shared" si="359"/>
        <v>0</v>
      </c>
      <c r="D1703" s="131">
        <f t="shared" si="356"/>
        <v>0</v>
      </c>
      <c r="E1703" s="124">
        <f>VLOOKUP(B1693,別紙1!$A$5:$AS$267,26,FALSE)</f>
        <v>130</v>
      </c>
      <c r="F1703" s="133">
        <f>内訳書!$E$7</f>
        <v>0</v>
      </c>
      <c r="G1703" s="131">
        <f t="shared" si="357"/>
        <v>0</v>
      </c>
      <c r="H1703" s="116"/>
      <c r="I1703" s="137">
        <f t="shared" si="358"/>
        <v>0</v>
      </c>
    </row>
    <row r="1704" spans="1:9" s="62" customFormat="1" ht="18" customHeight="1" x14ac:dyDescent="0.4">
      <c r="A1704" s="63">
        <v>8</v>
      </c>
      <c r="B1704" s="121">
        <f>B1697</f>
        <v>2</v>
      </c>
      <c r="C1704" s="131">
        <f t="shared" si="359"/>
        <v>0</v>
      </c>
      <c r="D1704" s="131">
        <f t="shared" si="356"/>
        <v>0</v>
      </c>
      <c r="E1704" s="124">
        <f>VLOOKUP(B1693,別紙1!$A$5:$AS$267,29,FALSE)</f>
        <v>135</v>
      </c>
      <c r="F1704" s="133">
        <f>内訳書!$E$7</f>
        <v>0</v>
      </c>
      <c r="G1704" s="131">
        <f t="shared" si="357"/>
        <v>0</v>
      </c>
      <c r="H1704" s="116"/>
      <c r="I1704" s="137">
        <f t="shared" si="358"/>
        <v>0</v>
      </c>
    </row>
    <row r="1705" spans="1:9" s="62" customFormat="1" ht="18" customHeight="1" x14ac:dyDescent="0.4">
      <c r="A1705" s="63">
        <v>9</v>
      </c>
      <c r="B1705" s="121">
        <f>B1697</f>
        <v>2</v>
      </c>
      <c r="C1705" s="131">
        <f t="shared" si="359"/>
        <v>0</v>
      </c>
      <c r="D1705" s="131">
        <f t="shared" si="356"/>
        <v>0</v>
      </c>
      <c r="E1705" s="124">
        <f>VLOOKUP(B1693,別紙1!$A$5:$AS$267,32,FALSE)</f>
        <v>134</v>
      </c>
      <c r="F1705" s="133">
        <f>内訳書!$E$7</f>
        <v>0</v>
      </c>
      <c r="G1705" s="131">
        <f t="shared" si="357"/>
        <v>0</v>
      </c>
      <c r="H1705" s="116"/>
      <c r="I1705" s="137">
        <f t="shared" si="358"/>
        <v>0</v>
      </c>
    </row>
    <row r="1706" spans="1:9" s="62" customFormat="1" ht="18" customHeight="1" x14ac:dyDescent="0.4">
      <c r="A1706" s="63">
        <v>10</v>
      </c>
      <c r="B1706" s="121">
        <f>B1697</f>
        <v>2</v>
      </c>
      <c r="C1706" s="131">
        <f t="shared" si="359"/>
        <v>0</v>
      </c>
      <c r="D1706" s="131">
        <f t="shared" si="356"/>
        <v>0</v>
      </c>
      <c r="E1706" s="124">
        <f>VLOOKUP(B1693,別紙1!$A$5:$AS$267,34,FALSE)</f>
        <v>131</v>
      </c>
      <c r="F1706" s="132">
        <f>内訳書!$D$7</f>
        <v>0</v>
      </c>
      <c r="G1706" s="131">
        <f t="shared" si="357"/>
        <v>0</v>
      </c>
      <c r="H1706" s="116"/>
      <c r="I1706" s="137">
        <f t="shared" si="358"/>
        <v>0</v>
      </c>
    </row>
    <row r="1707" spans="1:9" s="62" customFormat="1" ht="18" customHeight="1" x14ac:dyDescent="0.4">
      <c r="A1707" s="63">
        <v>11</v>
      </c>
      <c r="B1707" s="121">
        <f>B1697</f>
        <v>2</v>
      </c>
      <c r="C1707" s="131">
        <f t="shared" si="359"/>
        <v>0</v>
      </c>
      <c r="D1707" s="131">
        <f t="shared" si="356"/>
        <v>0</v>
      </c>
      <c r="E1707" s="124">
        <f>VLOOKUP(B1693,別紙1!$A$5:$AS$267,37,FALSE)</f>
        <v>144</v>
      </c>
      <c r="F1707" s="132">
        <f>内訳書!$D$7</f>
        <v>0</v>
      </c>
      <c r="G1707" s="131">
        <f t="shared" si="357"/>
        <v>0</v>
      </c>
      <c r="H1707" s="116"/>
      <c r="I1707" s="137">
        <f t="shared" si="358"/>
        <v>0</v>
      </c>
    </row>
    <row r="1708" spans="1:9" s="62" customFormat="1" ht="18" customHeight="1" thickBot="1" x14ac:dyDescent="0.45">
      <c r="A1708" s="63">
        <v>12</v>
      </c>
      <c r="B1708" s="121">
        <f>B1697</f>
        <v>2</v>
      </c>
      <c r="C1708" s="131">
        <f>C1707</f>
        <v>0</v>
      </c>
      <c r="D1708" s="131">
        <f t="shared" si="356"/>
        <v>0</v>
      </c>
      <c r="E1708" s="124">
        <f>VLOOKUP(B1693,別紙1!$A$5:$AS$267,40,FALSE)</f>
        <v>155</v>
      </c>
      <c r="F1708" s="132">
        <f>内訳書!$D$7</f>
        <v>0</v>
      </c>
      <c r="G1708" s="131">
        <f t="shared" si="357"/>
        <v>0</v>
      </c>
      <c r="H1708" s="116"/>
      <c r="I1708" s="137">
        <f t="shared" si="358"/>
        <v>0</v>
      </c>
    </row>
    <row r="1709" spans="1:9" s="62" customFormat="1" ht="18" customHeight="1" thickBot="1" x14ac:dyDescent="0.45">
      <c r="A1709" s="66" t="s">
        <v>9</v>
      </c>
      <c r="B1709" s="120"/>
      <c r="C1709" s="120"/>
      <c r="D1709" s="120"/>
      <c r="E1709" s="124">
        <f>SUM(E1697:E1708)</f>
        <v>1765</v>
      </c>
      <c r="F1709" s="129"/>
      <c r="G1709" s="120"/>
      <c r="H1709" s="136">
        <f>SUM(H1697:H1708)</f>
        <v>0</v>
      </c>
      <c r="I1709" s="138">
        <f>IF(SUM(I1697:I1708)="","",SUM(I1697:I1708))</f>
        <v>0</v>
      </c>
    </row>
    <row r="1710" spans="1:9" ht="78" customHeight="1" x14ac:dyDescent="0.4">
      <c r="A1710" s="397" t="s">
        <v>347</v>
      </c>
      <c r="B1710" s="398"/>
      <c r="C1710" s="398"/>
      <c r="D1710" s="398"/>
      <c r="E1710" s="398"/>
      <c r="F1710" s="398"/>
      <c r="G1710" s="398"/>
      <c r="H1710" s="398"/>
      <c r="I1710" s="399"/>
    </row>
    <row r="1711" spans="1:9" ht="78" customHeight="1" x14ac:dyDescent="0.4">
      <c r="A1711" s="394" t="s">
        <v>22</v>
      </c>
      <c r="B1711" s="395"/>
      <c r="C1711" s="395"/>
      <c r="D1711" s="395"/>
      <c r="E1711" s="395"/>
      <c r="F1711" s="395"/>
      <c r="G1711" s="395"/>
      <c r="H1711" s="395"/>
      <c r="I1711" s="396"/>
    </row>
    <row r="1712" spans="1:9" x14ac:dyDescent="0.4">
      <c r="A1712" s="161" t="s">
        <v>12</v>
      </c>
      <c r="B1712" s="52">
        <f>B1693+1</f>
        <v>91</v>
      </c>
      <c r="C1712" s="161" t="s">
        <v>13</v>
      </c>
      <c r="D1712" s="53" t="str">
        <f>VLOOKUP(B1712,別紙1!$A$5:$AS$267,3,FALSE)</f>
        <v>総社第三地下ポンプ場</v>
      </c>
      <c r="F1712" s="161"/>
      <c r="G1712" s="161"/>
      <c r="H1712" s="161"/>
      <c r="I1712" s="54" t="str">
        <f>VLOOKUP(B1712,別紙1!$A$5:$AS$267,5,FALSE)</f>
        <v>東京低圧電力</v>
      </c>
    </row>
    <row r="1713" spans="1:9" s="161" customFormat="1" ht="20.25" customHeight="1" x14ac:dyDescent="0.4">
      <c r="A1713" s="391" t="s">
        <v>14</v>
      </c>
      <c r="B1713" s="401" t="s">
        <v>3</v>
      </c>
      <c r="C1713" s="402"/>
      <c r="D1713" s="403"/>
      <c r="E1713" s="401" t="s">
        <v>4</v>
      </c>
      <c r="F1713" s="402"/>
      <c r="G1713" s="403"/>
      <c r="H1713" s="391" t="s">
        <v>44</v>
      </c>
      <c r="I1713" s="391" t="s">
        <v>45</v>
      </c>
    </row>
    <row r="1714" spans="1:9" s="161" customFormat="1" ht="40.5" x14ac:dyDescent="0.4">
      <c r="A1714" s="400"/>
      <c r="B1714" s="301" t="s">
        <v>2</v>
      </c>
      <c r="C1714" s="301" t="s">
        <v>15</v>
      </c>
      <c r="D1714" s="302" t="s">
        <v>82</v>
      </c>
      <c r="E1714" s="304" t="s">
        <v>16</v>
      </c>
      <c r="F1714" s="58" t="s">
        <v>17</v>
      </c>
      <c r="G1714" s="302" t="s">
        <v>18</v>
      </c>
      <c r="H1714" s="400"/>
      <c r="I1714" s="400"/>
    </row>
    <row r="1715" spans="1:9" s="59" customFormat="1" ht="22.5" x14ac:dyDescent="0.4">
      <c r="A1715" s="392"/>
      <c r="B1715" s="60" t="s">
        <v>5</v>
      </c>
      <c r="C1715" s="60" t="s">
        <v>19</v>
      </c>
      <c r="D1715" s="60" t="s">
        <v>8</v>
      </c>
      <c r="E1715" s="61" t="s">
        <v>20</v>
      </c>
      <c r="F1715" s="60" t="s">
        <v>21</v>
      </c>
      <c r="G1715" s="60" t="s">
        <v>8</v>
      </c>
      <c r="H1715" s="60" t="s">
        <v>43</v>
      </c>
      <c r="I1715" s="60" t="s">
        <v>8</v>
      </c>
    </row>
    <row r="1716" spans="1:9" s="62" customFormat="1" ht="18" customHeight="1" x14ac:dyDescent="0.4">
      <c r="A1716" s="63">
        <v>1</v>
      </c>
      <c r="B1716" s="121">
        <f>VLOOKUP(B1712,別紙1!$A$5:$AS$267,6,FALSE)</f>
        <v>9</v>
      </c>
      <c r="C1716" s="131">
        <f>内訳書!$C$7</f>
        <v>0</v>
      </c>
      <c r="D1716" s="131">
        <f>IF(E1716=0,ROUNDDOWN(B1716*C1716/2,2),ROUNDDOWN(B1716*C1716,2))</f>
        <v>0</v>
      </c>
      <c r="E1716" s="124">
        <f>VLOOKUP(B1712,別紙1!$A$5:$AS$267,7,FALSE)</f>
        <v>48</v>
      </c>
      <c r="F1716" s="132">
        <f>内訳書!$D$7</f>
        <v>0</v>
      </c>
      <c r="G1716" s="131">
        <f>ROUNDDOWN(E1716*F1716,2)</f>
        <v>0</v>
      </c>
      <c r="H1716" s="116"/>
      <c r="I1716" s="137">
        <f>ROUNDDOWN(D1716+G1716+H1716,0)</f>
        <v>0</v>
      </c>
    </row>
    <row r="1717" spans="1:9" s="62" customFormat="1" ht="18" customHeight="1" x14ac:dyDescent="0.4">
      <c r="A1717" s="63">
        <v>2</v>
      </c>
      <c r="B1717" s="121">
        <f>B1716</f>
        <v>9</v>
      </c>
      <c r="C1717" s="131">
        <f>C1716</f>
        <v>0</v>
      </c>
      <c r="D1717" s="131">
        <f t="shared" ref="D1717:D1727" si="360">IF(E1717=0,ROUNDDOWN(B1717*C1717/2,2),ROUNDDOWN(B1717*C1717,2))</f>
        <v>0</v>
      </c>
      <c r="E1717" s="124">
        <f>VLOOKUP(B1712,別紙1!$A$5:$AS$267,10,FALSE)</f>
        <v>49</v>
      </c>
      <c r="F1717" s="132">
        <f>内訳書!$D$7</f>
        <v>0</v>
      </c>
      <c r="G1717" s="131">
        <f t="shared" ref="G1717:G1727" si="361">ROUNDDOWN(E1717*F1717,2)</f>
        <v>0</v>
      </c>
      <c r="H1717" s="116"/>
      <c r="I1717" s="137">
        <f t="shared" ref="I1717:I1727" si="362">ROUNDDOWN(D1717+G1717+H1717,0)</f>
        <v>0</v>
      </c>
    </row>
    <row r="1718" spans="1:9" s="62" customFormat="1" ht="18" customHeight="1" x14ac:dyDescent="0.4">
      <c r="A1718" s="63">
        <v>3</v>
      </c>
      <c r="B1718" s="121">
        <f>B1716</f>
        <v>9</v>
      </c>
      <c r="C1718" s="131">
        <f t="shared" ref="C1718:C1726" si="363">C1717</f>
        <v>0</v>
      </c>
      <c r="D1718" s="131">
        <f t="shared" si="360"/>
        <v>0</v>
      </c>
      <c r="E1718" s="124">
        <f>VLOOKUP(B1712,別紙1!$A$5:$AS$267,13,FALSE)</f>
        <v>45</v>
      </c>
      <c r="F1718" s="132">
        <f>内訳書!$D$7</f>
        <v>0</v>
      </c>
      <c r="G1718" s="131">
        <f t="shared" si="361"/>
        <v>0</v>
      </c>
      <c r="H1718" s="116"/>
      <c r="I1718" s="137">
        <f t="shared" si="362"/>
        <v>0</v>
      </c>
    </row>
    <row r="1719" spans="1:9" s="62" customFormat="1" ht="18" customHeight="1" x14ac:dyDescent="0.4">
      <c r="A1719" s="63">
        <v>4</v>
      </c>
      <c r="B1719" s="121">
        <f>B1716</f>
        <v>9</v>
      </c>
      <c r="C1719" s="131">
        <f t="shared" si="363"/>
        <v>0</v>
      </c>
      <c r="D1719" s="131">
        <f t="shared" si="360"/>
        <v>0</v>
      </c>
      <c r="E1719" s="124">
        <f>VLOOKUP(B1712,別紙1!$A$5:$AS$267,16,FALSE)</f>
        <v>45</v>
      </c>
      <c r="F1719" s="132">
        <f>内訳書!$D$7</f>
        <v>0</v>
      </c>
      <c r="G1719" s="131">
        <f t="shared" si="361"/>
        <v>0</v>
      </c>
      <c r="H1719" s="116"/>
      <c r="I1719" s="137">
        <f t="shared" si="362"/>
        <v>0</v>
      </c>
    </row>
    <row r="1720" spans="1:9" s="62" customFormat="1" ht="18" customHeight="1" x14ac:dyDescent="0.4">
      <c r="A1720" s="63">
        <v>5</v>
      </c>
      <c r="B1720" s="121">
        <f>B1716</f>
        <v>9</v>
      </c>
      <c r="C1720" s="131">
        <f t="shared" si="363"/>
        <v>0</v>
      </c>
      <c r="D1720" s="131">
        <f t="shared" si="360"/>
        <v>0</v>
      </c>
      <c r="E1720" s="124">
        <f>VLOOKUP(B1712,別紙1!$A$5:$AS$267,19,FALSE)</f>
        <v>38</v>
      </c>
      <c r="F1720" s="132">
        <f>内訳書!$D$7</f>
        <v>0</v>
      </c>
      <c r="G1720" s="131">
        <f t="shared" si="361"/>
        <v>0</v>
      </c>
      <c r="H1720" s="116"/>
      <c r="I1720" s="137">
        <f t="shared" si="362"/>
        <v>0</v>
      </c>
    </row>
    <row r="1721" spans="1:9" s="62" customFormat="1" ht="18" customHeight="1" x14ac:dyDescent="0.4">
      <c r="A1721" s="63">
        <v>6</v>
      </c>
      <c r="B1721" s="121">
        <f>B1716</f>
        <v>9</v>
      </c>
      <c r="C1721" s="131">
        <f t="shared" si="363"/>
        <v>0</v>
      </c>
      <c r="D1721" s="131">
        <f t="shared" si="360"/>
        <v>0</v>
      </c>
      <c r="E1721" s="124">
        <f>VLOOKUP(B1712,別紙1!$A$5:$AS$267,22,FALSE)</f>
        <v>39</v>
      </c>
      <c r="F1721" s="132">
        <f>内訳書!$D$7</f>
        <v>0</v>
      </c>
      <c r="G1721" s="131">
        <f t="shared" si="361"/>
        <v>0</v>
      </c>
      <c r="H1721" s="116"/>
      <c r="I1721" s="137">
        <f t="shared" si="362"/>
        <v>0</v>
      </c>
    </row>
    <row r="1722" spans="1:9" s="62" customFormat="1" ht="18" customHeight="1" x14ac:dyDescent="0.4">
      <c r="A1722" s="63">
        <v>7</v>
      </c>
      <c r="B1722" s="121">
        <f>B1716</f>
        <v>9</v>
      </c>
      <c r="C1722" s="131">
        <f t="shared" si="363"/>
        <v>0</v>
      </c>
      <c r="D1722" s="131">
        <f t="shared" si="360"/>
        <v>0</v>
      </c>
      <c r="E1722" s="124">
        <f>VLOOKUP(B1712,別紙1!$A$5:$AS$267,26,FALSE)</f>
        <v>37</v>
      </c>
      <c r="F1722" s="133">
        <f>内訳書!$E$7</f>
        <v>0</v>
      </c>
      <c r="G1722" s="131">
        <f t="shared" si="361"/>
        <v>0</v>
      </c>
      <c r="H1722" s="116"/>
      <c r="I1722" s="137">
        <f t="shared" si="362"/>
        <v>0</v>
      </c>
    </row>
    <row r="1723" spans="1:9" s="62" customFormat="1" ht="18" customHeight="1" x14ac:dyDescent="0.4">
      <c r="A1723" s="63">
        <v>8</v>
      </c>
      <c r="B1723" s="121">
        <f>B1716</f>
        <v>9</v>
      </c>
      <c r="C1723" s="131">
        <f t="shared" si="363"/>
        <v>0</v>
      </c>
      <c r="D1723" s="131">
        <f t="shared" si="360"/>
        <v>0</v>
      </c>
      <c r="E1723" s="124">
        <f>VLOOKUP(B1712,別紙1!$A$5:$AS$267,29,FALSE)</f>
        <v>38</v>
      </c>
      <c r="F1723" s="133">
        <f>内訳書!$E$7</f>
        <v>0</v>
      </c>
      <c r="G1723" s="131">
        <f t="shared" si="361"/>
        <v>0</v>
      </c>
      <c r="H1723" s="116"/>
      <c r="I1723" s="137">
        <f t="shared" si="362"/>
        <v>0</v>
      </c>
    </row>
    <row r="1724" spans="1:9" s="62" customFormat="1" ht="18" customHeight="1" x14ac:dyDescent="0.4">
      <c r="A1724" s="63">
        <v>9</v>
      </c>
      <c r="B1724" s="121">
        <f>B1716</f>
        <v>9</v>
      </c>
      <c r="C1724" s="131">
        <f t="shared" si="363"/>
        <v>0</v>
      </c>
      <c r="D1724" s="131">
        <f t="shared" si="360"/>
        <v>0</v>
      </c>
      <c r="E1724" s="124">
        <f>VLOOKUP(B1712,別紙1!$A$5:$AS$267,32,FALSE)</f>
        <v>38</v>
      </c>
      <c r="F1724" s="133">
        <f>内訳書!$E$7</f>
        <v>0</v>
      </c>
      <c r="G1724" s="131">
        <f t="shared" si="361"/>
        <v>0</v>
      </c>
      <c r="H1724" s="116"/>
      <c r="I1724" s="137">
        <f t="shared" si="362"/>
        <v>0</v>
      </c>
    </row>
    <row r="1725" spans="1:9" s="62" customFormat="1" ht="18" customHeight="1" x14ac:dyDescent="0.4">
      <c r="A1725" s="63">
        <v>10</v>
      </c>
      <c r="B1725" s="121">
        <f>B1716</f>
        <v>9</v>
      </c>
      <c r="C1725" s="131">
        <f t="shared" si="363"/>
        <v>0</v>
      </c>
      <c r="D1725" s="131">
        <f t="shared" si="360"/>
        <v>0</v>
      </c>
      <c r="E1725" s="124">
        <f>VLOOKUP(B1712,別紙1!$A$5:$AS$267,34,FALSE)</f>
        <v>37</v>
      </c>
      <c r="F1725" s="132">
        <f>内訳書!$D$7</f>
        <v>0</v>
      </c>
      <c r="G1725" s="131">
        <f t="shared" si="361"/>
        <v>0</v>
      </c>
      <c r="H1725" s="116"/>
      <c r="I1725" s="137">
        <f t="shared" si="362"/>
        <v>0</v>
      </c>
    </row>
    <row r="1726" spans="1:9" s="62" customFormat="1" ht="18" customHeight="1" x14ac:dyDescent="0.4">
      <c r="A1726" s="63">
        <v>11</v>
      </c>
      <c r="B1726" s="121">
        <f>B1716</f>
        <v>9</v>
      </c>
      <c r="C1726" s="131">
        <f t="shared" si="363"/>
        <v>0</v>
      </c>
      <c r="D1726" s="131">
        <f t="shared" si="360"/>
        <v>0</v>
      </c>
      <c r="E1726" s="124">
        <f>VLOOKUP(B1712,別紙1!$A$5:$AS$267,37,FALSE)</f>
        <v>40</v>
      </c>
      <c r="F1726" s="132">
        <f>内訳書!$D$7</f>
        <v>0</v>
      </c>
      <c r="G1726" s="131">
        <f t="shared" si="361"/>
        <v>0</v>
      </c>
      <c r="H1726" s="116"/>
      <c r="I1726" s="137">
        <f t="shared" si="362"/>
        <v>0</v>
      </c>
    </row>
    <row r="1727" spans="1:9" s="62" customFormat="1" ht="18" customHeight="1" thickBot="1" x14ac:dyDescent="0.45">
      <c r="A1727" s="63">
        <v>12</v>
      </c>
      <c r="B1727" s="121">
        <f>B1716</f>
        <v>9</v>
      </c>
      <c r="C1727" s="131">
        <f>C1726</f>
        <v>0</v>
      </c>
      <c r="D1727" s="131">
        <f t="shared" si="360"/>
        <v>0</v>
      </c>
      <c r="E1727" s="124">
        <f>VLOOKUP(B1712,別紙1!$A$5:$AS$267,40,FALSE)</f>
        <v>43</v>
      </c>
      <c r="F1727" s="132">
        <f>内訳書!$D$7</f>
        <v>0</v>
      </c>
      <c r="G1727" s="131">
        <f t="shared" si="361"/>
        <v>0</v>
      </c>
      <c r="H1727" s="116"/>
      <c r="I1727" s="137">
        <f t="shared" si="362"/>
        <v>0</v>
      </c>
    </row>
    <row r="1728" spans="1:9" s="62" customFormat="1" ht="18" customHeight="1" thickBot="1" x14ac:dyDescent="0.45">
      <c r="A1728" s="66" t="s">
        <v>9</v>
      </c>
      <c r="B1728" s="120"/>
      <c r="C1728" s="120"/>
      <c r="D1728" s="120"/>
      <c r="E1728" s="124">
        <f>SUM(E1716:E1727)</f>
        <v>497</v>
      </c>
      <c r="F1728" s="129"/>
      <c r="G1728" s="120"/>
      <c r="H1728" s="136">
        <f>SUM(H1716:H1727)</f>
        <v>0</v>
      </c>
      <c r="I1728" s="138">
        <f>IF(SUM(I1716:I1727)="","",SUM(I1716:I1727))</f>
        <v>0</v>
      </c>
    </row>
    <row r="1729" spans="1:9" ht="78" customHeight="1" x14ac:dyDescent="0.4">
      <c r="A1729" s="397" t="s">
        <v>347</v>
      </c>
      <c r="B1729" s="398"/>
      <c r="C1729" s="398"/>
      <c r="D1729" s="398"/>
      <c r="E1729" s="398"/>
      <c r="F1729" s="398"/>
      <c r="G1729" s="398"/>
      <c r="H1729" s="398"/>
      <c r="I1729" s="399"/>
    </row>
    <row r="1730" spans="1:9" ht="78" customHeight="1" x14ac:dyDescent="0.4">
      <c r="A1730" s="394" t="s">
        <v>22</v>
      </c>
      <c r="B1730" s="395"/>
      <c r="C1730" s="395"/>
      <c r="D1730" s="395"/>
      <c r="E1730" s="395"/>
      <c r="F1730" s="395"/>
      <c r="G1730" s="395"/>
      <c r="H1730" s="395"/>
      <c r="I1730" s="396"/>
    </row>
    <row r="1731" spans="1:9" x14ac:dyDescent="0.4">
      <c r="A1731" s="161" t="s">
        <v>12</v>
      </c>
      <c r="B1731" s="52">
        <f>B1712+1</f>
        <v>92</v>
      </c>
      <c r="C1731" s="161" t="s">
        <v>13</v>
      </c>
      <c r="D1731" s="53" t="str">
        <f>VLOOKUP(B1731,別紙1!$A$5:$AS$267,3,FALSE)</f>
        <v>総社町桜が丘地下ポンプ場</v>
      </c>
      <c r="F1731" s="161"/>
      <c r="G1731" s="161"/>
      <c r="H1731" s="161"/>
      <c r="I1731" s="54" t="str">
        <f>VLOOKUP(B1731,別紙1!$A$5:$AS$267,5,FALSE)</f>
        <v>東京低圧電力</v>
      </c>
    </row>
    <row r="1732" spans="1:9" s="161" customFormat="1" ht="20.25" customHeight="1" x14ac:dyDescent="0.4">
      <c r="A1732" s="391" t="s">
        <v>14</v>
      </c>
      <c r="B1732" s="401" t="s">
        <v>3</v>
      </c>
      <c r="C1732" s="402"/>
      <c r="D1732" s="403"/>
      <c r="E1732" s="401" t="s">
        <v>4</v>
      </c>
      <c r="F1732" s="402"/>
      <c r="G1732" s="403"/>
      <c r="H1732" s="391" t="s">
        <v>44</v>
      </c>
      <c r="I1732" s="391" t="s">
        <v>45</v>
      </c>
    </row>
    <row r="1733" spans="1:9" s="161" customFormat="1" ht="40.5" x14ac:dyDescent="0.4">
      <c r="A1733" s="400"/>
      <c r="B1733" s="301" t="s">
        <v>2</v>
      </c>
      <c r="C1733" s="301" t="s">
        <v>15</v>
      </c>
      <c r="D1733" s="302" t="s">
        <v>82</v>
      </c>
      <c r="E1733" s="304" t="s">
        <v>16</v>
      </c>
      <c r="F1733" s="58" t="s">
        <v>17</v>
      </c>
      <c r="G1733" s="302" t="s">
        <v>18</v>
      </c>
      <c r="H1733" s="400"/>
      <c r="I1733" s="400"/>
    </row>
    <row r="1734" spans="1:9" s="59" customFormat="1" ht="22.5" x14ac:dyDescent="0.4">
      <c r="A1734" s="392"/>
      <c r="B1734" s="60" t="s">
        <v>5</v>
      </c>
      <c r="C1734" s="60" t="s">
        <v>19</v>
      </c>
      <c r="D1734" s="60" t="s">
        <v>8</v>
      </c>
      <c r="E1734" s="61" t="s">
        <v>20</v>
      </c>
      <c r="F1734" s="60" t="s">
        <v>21</v>
      </c>
      <c r="G1734" s="60" t="s">
        <v>8</v>
      </c>
      <c r="H1734" s="60" t="s">
        <v>43</v>
      </c>
      <c r="I1734" s="60" t="s">
        <v>8</v>
      </c>
    </row>
    <row r="1735" spans="1:9" s="62" customFormat="1" ht="18" customHeight="1" x14ac:dyDescent="0.4">
      <c r="A1735" s="63">
        <v>1</v>
      </c>
      <c r="B1735" s="121">
        <f>VLOOKUP(B1731,別紙1!$A$5:$AS$267,6,FALSE)</f>
        <v>11</v>
      </c>
      <c r="C1735" s="131">
        <f>内訳書!$C$7</f>
        <v>0</v>
      </c>
      <c r="D1735" s="131">
        <f>IF(E1735=0,ROUNDDOWN(B1735*C1735/2,2),ROUNDDOWN(B1735*C1735,2))</f>
        <v>0</v>
      </c>
      <c r="E1735" s="124">
        <f>VLOOKUP(B1731,別紙1!$A$5:$AS$267,7,FALSE)</f>
        <v>747</v>
      </c>
      <c r="F1735" s="132">
        <f>内訳書!$D$7</f>
        <v>0</v>
      </c>
      <c r="G1735" s="131">
        <f>ROUNDDOWN(E1735*F1735,2)</f>
        <v>0</v>
      </c>
      <c r="H1735" s="116"/>
      <c r="I1735" s="137">
        <f>ROUNDDOWN(D1735+G1735+H1735,0)</f>
        <v>0</v>
      </c>
    </row>
    <row r="1736" spans="1:9" s="62" customFormat="1" ht="18" customHeight="1" x14ac:dyDescent="0.4">
      <c r="A1736" s="63">
        <v>2</v>
      </c>
      <c r="B1736" s="121">
        <f>B1735</f>
        <v>11</v>
      </c>
      <c r="C1736" s="131">
        <f>C1735</f>
        <v>0</v>
      </c>
      <c r="D1736" s="131">
        <f t="shared" ref="D1736:D1746" si="364">IF(E1736=0,ROUNDDOWN(B1736*C1736/2,2),ROUNDDOWN(B1736*C1736,2))</f>
        <v>0</v>
      </c>
      <c r="E1736" s="124">
        <f>VLOOKUP(B1731,別紙1!$A$5:$AS$267,10,FALSE)</f>
        <v>826</v>
      </c>
      <c r="F1736" s="132">
        <f>内訳書!$D$7</f>
        <v>0</v>
      </c>
      <c r="G1736" s="131">
        <f t="shared" ref="G1736:G1746" si="365">ROUNDDOWN(E1736*F1736,2)</f>
        <v>0</v>
      </c>
      <c r="H1736" s="116"/>
      <c r="I1736" s="137">
        <f t="shared" ref="I1736:I1746" si="366">ROUNDDOWN(D1736+G1736+H1736,0)</f>
        <v>0</v>
      </c>
    </row>
    <row r="1737" spans="1:9" s="62" customFormat="1" ht="18" customHeight="1" x14ac:dyDescent="0.4">
      <c r="A1737" s="63">
        <v>3</v>
      </c>
      <c r="B1737" s="121">
        <f>B1735</f>
        <v>11</v>
      </c>
      <c r="C1737" s="131">
        <f t="shared" ref="C1737:C1745" si="367">C1736</f>
        <v>0</v>
      </c>
      <c r="D1737" s="131">
        <f t="shared" si="364"/>
        <v>0</v>
      </c>
      <c r="E1737" s="124">
        <f>VLOOKUP(B1731,別紙1!$A$5:$AS$267,13,FALSE)</f>
        <v>671</v>
      </c>
      <c r="F1737" s="132">
        <f>内訳書!$D$7</f>
        <v>0</v>
      </c>
      <c r="G1737" s="131">
        <f t="shared" si="365"/>
        <v>0</v>
      </c>
      <c r="H1737" s="116"/>
      <c r="I1737" s="137">
        <f t="shared" si="366"/>
        <v>0</v>
      </c>
    </row>
    <row r="1738" spans="1:9" s="62" customFormat="1" ht="18" customHeight="1" x14ac:dyDescent="0.4">
      <c r="A1738" s="63">
        <v>4</v>
      </c>
      <c r="B1738" s="121">
        <f>B1735</f>
        <v>11</v>
      </c>
      <c r="C1738" s="131">
        <f t="shared" si="367"/>
        <v>0</v>
      </c>
      <c r="D1738" s="131">
        <f t="shared" si="364"/>
        <v>0</v>
      </c>
      <c r="E1738" s="124">
        <f>VLOOKUP(B1731,別紙1!$A$5:$AS$267,16,FALSE)</f>
        <v>640</v>
      </c>
      <c r="F1738" s="132">
        <f>内訳書!$D$7</f>
        <v>0</v>
      </c>
      <c r="G1738" s="131">
        <f t="shared" si="365"/>
        <v>0</v>
      </c>
      <c r="H1738" s="116"/>
      <c r="I1738" s="137">
        <f t="shared" si="366"/>
        <v>0</v>
      </c>
    </row>
    <row r="1739" spans="1:9" s="62" customFormat="1" ht="18" customHeight="1" x14ac:dyDescent="0.4">
      <c r="A1739" s="63">
        <v>5</v>
      </c>
      <c r="B1739" s="121">
        <f>B1735</f>
        <v>11</v>
      </c>
      <c r="C1739" s="131">
        <f t="shared" si="367"/>
        <v>0</v>
      </c>
      <c r="D1739" s="131">
        <f t="shared" si="364"/>
        <v>0</v>
      </c>
      <c r="E1739" s="124">
        <f>VLOOKUP(B1731,別紙1!$A$5:$AS$267,19,FALSE)</f>
        <v>551</v>
      </c>
      <c r="F1739" s="132">
        <f>内訳書!$D$7</f>
        <v>0</v>
      </c>
      <c r="G1739" s="131">
        <f t="shared" si="365"/>
        <v>0</v>
      </c>
      <c r="H1739" s="116"/>
      <c r="I1739" s="137">
        <f t="shared" si="366"/>
        <v>0</v>
      </c>
    </row>
    <row r="1740" spans="1:9" s="62" customFormat="1" ht="18" customHeight="1" x14ac:dyDescent="0.4">
      <c r="A1740" s="63">
        <v>6</v>
      </c>
      <c r="B1740" s="121">
        <f>B1735</f>
        <v>11</v>
      </c>
      <c r="C1740" s="131">
        <f t="shared" si="367"/>
        <v>0</v>
      </c>
      <c r="D1740" s="131">
        <f t="shared" si="364"/>
        <v>0</v>
      </c>
      <c r="E1740" s="124">
        <f>VLOOKUP(B1731,別紙1!$A$5:$AS$267,22,FALSE)</f>
        <v>558</v>
      </c>
      <c r="F1740" s="132">
        <f>内訳書!$D$7</f>
        <v>0</v>
      </c>
      <c r="G1740" s="131">
        <f t="shared" si="365"/>
        <v>0</v>
      </c>
      <c r="H1740" s="116"/>
      <c r="I1740" s="137">
        <f t="shared" si="366"/>
        <v>0</v>
      </c>
    </row>
    <row r="1741" spans="1:9" s="62" customFormat="1" ht="18" customHeight="1" x14ac:dyDescent="0.4">
      <c r="A1741" s="63">
        <v>7</v>
      </c>
      <c r="B1741" s="121">
        <f>B1735</f>
        <v>11</v>
      </c>
      <c r="C1741" s="131">
        <f t="shared" si="367"/>
        <v>0</v>
      </c>
      <c r="D1741" s="131">
        <f t="shared" si="364"/>
        <v>0</v>
      </c>
      <c r="E1741" s="124">
        <f>VLOOKUP(B1731,別紙1!$A$5:$AS$267,26,FALSE)</f>
        <v>529</v>
      </c>
      <c r="F1741" s="133">
        <f>内訳書!$E$7</f>
        <v>0</v>
      </c>
      <c r="G1741" s="131">
        <f t="shared" si="365"/>
        <v>0</v>
      </c>
      <c r="H1741" s="116"/>
      <c r="I1741" s="137">
        <f t="shared" si="366"/>
        <v>0</v>
      </c>
    </row>
    <row r="1742" spans="1:9" s="62" customFormat="1" ht="18" customHeight="1" x14ac:dyDescent="0.4">
      <c r="A1742" s="63">
        <v>8</v>
      </c>
      <c r="B1742" s="121">
        <f>B1735</f>
        <v>11</v>
      </c>
      <c r="C1742" s="131">
        <f t="shared" si="367"/>
        <v>0</v>
      </c>
      <c r="D1742" s="131">
        <f t="shared" si="364"/>
        <v>0</v>
      </c>
      <c r="E1742" s="124">
        <f>VLOOKUP(B1731,別紙1!$A$5:$AS$267,29,FALSE)</f>
        <v>583</v>
      </c>
      <c r="F1742" s="133">
        <f>内訳書!$E$7</f>
        <v>0</v>
      </c>
      <c r="G1742" s="131">
        <f t="shared" si="365"/>
        <v>0</v>
      </c>
      <c r="H1742" s="116"/>
      <c r="I1742" s="137">
        <f t="shared" si="366"/>
        <v>0</v>
      </c>
    </row>
    <row r="1743" spans="1:9" s="62" customFormat="1" ht="18" customHeight="1" x14ac:dyDescent="0.4">
      <c r="A1743" s="63">
        <v>9</v>
      </c>
      <c r="B1743" s="121">
        <f>B1735</f>
        <v>11</v>
      </c>
      <c r="C1743" s="131">
        <f t="shared" si="367"/>
        <v>0</v>
      </c>
      <c r="D1743" s="131">
        <f t="shared" si="364"/>
        <v>0</v>
      </c>
      <c r="E1743" s="124">
        <f>VLOOKUP(B1731,別紙1!$A$5:$AS$267,32,FALSE)</f>
        <v>602</v>
      </c>
      <c r="F1743" s="133">
        <f>内訳書!$E$7</f>
        <v>0</v>
      </c>
      <c r="G1743" s="131">
        <f t="shared" si="365"/>
        <v>0</v>
      </c>
      <c r="H1743" s="116"/>
      <c r="I1743" s="137">
        <f t="shared" si="366"/>
        <v>0</v>
      </c>
    </row>
    <row r="1744" spans="1:9" s="62" customFormat="1" ht="18" customHeight="1" x14ac:dyDescent="0.4">
      <c r="A1744" s="63">
        <v>10</v>
      </c>
      <c r="B1744" s="121">
        <f>B1735</f>
        <v>11</v>
      </c>
      <c r="C1744" s="131">
        <f t="shared" si="367"/>
        <v>0</v>
      </c>
      <c r="D1744" s="131">
        <f t="shared" si="364"/>
        <v>0</v>
      </c>
      <c r="E1744" s="124">
        <f>VLOOKUP(B1731,別紙1!$A$5:$AS$267,34,FALSE)</f>
        <v>560</v>
      </c>
      <c r="F1744" s="132">
        <f>内訳書!$D$7</f>
        <v>0</v>
      </c>
      <c r="G1744" s="131">
        <f t="shared" si="365"/>
        <v>0</v>
      </c>
      <c r="H1744" s="116"/>
      <c r="I1744" s="137">
        <f t="shared" si="366"/>
        <v>0</v>
      </c>
    </row>
    <row r="1745" spans="1:9" s="62" customFormat="1" ht="18" customHeight="1" x14ac:dyDescent="0.4">
      <c r="A1745" s="63">
        <v>11</v>
      </c>
      <c r="B1745" s="121">
        <f>B1735</f>
        <v>11</v>
      </c>
      <c r="C1745" s="131">
        <f t="shared" si="367"/>
        <v>0</v>
      </c>
      <c r="D1745" s="131">
        <f t="shared" si="364"/>
        <v>0</v>
      </c>
      <c r="E1745" s="124">
        <f>VLOOKUP(B1731,別紙1!$A$5:$AS$267,37,FALSE)</f>
        <v>617</v>
      </c>
      <c r="F1745" s="132">
        <f>内訳書!$D$7</f>
        <v>0</v>
      </c>
      <c r="G1745" s="131">
        <f t="shared" si="365"/>
        <v>0</v>
      </c>
      <c r="H1745" s="116"/>
      <c r="I1745" s="137">
        <f t="shared" si="366"/>
        <v>0</v>
      </c>
    </row>
    <row r="1746" spans="1:9" s="62" customFormat="1" ht="18" customHeight="1" thickBot="1" x14ac:dyDescent="0.45">
      <c r="A1746" s="63">
        <v>12</v>
      </c>
      <c r="B1746" s="121">
        <f>B1735</f>
        <v>11</v>
      </c>
      <c r="C1746" s="131">
        <f>C1745</f>
        <v>0</v>
      </c>
      <c r="D1746" s="131">
        <f t="shared" si="364"/>
        <v>0</v>
      </c>
      <c r="E1746" s="124">
        <f>VLOOKUP(B1731,別紙1!$A$5:$AS$267,40,FALSE)</f>
        <v>618</v>
      </c>
      <c r="F1746" s="132">
        <f>内訳書!$D$7</f>
        <v>0</v>
      </c>
      <c r="G1746" s="131">
        <f t="shared" si="365"/>
        <v>0</v>
      </c>
      <c r="H1746" s="116"/>
      <c r="I1746" s="137">
        <f t="shared" si="366"/>
        <v>0</v>
      </c>
    </row>
    <row r="1747" spans="1:9" s="62" customFormat="1" ht="18" customHeight="1" thickBot="1" x14ac:dyDescent="0.45">
      <c r="A1747" s="66" t="s">
        <v>9</v>
      </c>
      <c r="B1747" s="120"/>
      <c r="C1747" s="120"/>
      <c r="D1747" s="120"/>
      <c r="E1747" s="124">
        <f>SUM(E1735:E1746)</f>
        <v>7502</v>
      </c>
      <c r="F1747" s="129"/>
      <c r="G1747" s="120"/>
      <c r="H1747" s="136">
        <f>SUM(H1735:H1746)</f>
        <v>0</v>
      </c>
      <c r="I1747" s="138">
        <f>IF(SUM(I1735:I1746)="","",SUM(I1735:I1746))</f>
        <v>0</v>
      </c>
    </row>
    <row r="1748" spans="1:9" ht="68.25" customHeight="1" x14ac:dyDescent="0.4">
      <c r="A1748" s="397" t="s">
        <v>347</v>
      </c>
      <c r="B1748" s="398"/>
      <c r="C1748" s="398"/>
      <c r="D1748" s="398"/>
      <c r="E1748" s="398"/>
      <c r="F1748" s="398"/>
      <c r="G1748" s="398"/>
      <c r="H1748" s="398"/>
      <c r="I1748" s="399"/>
    </row>
    <row r="1749" spans="1:9" ht="78" customHeight="1" x14ac:dyDescent="0.4">
      <c r="A1749" s="394" t="s">
        <v>22</v>
      </c>
      <c r="B1749" s="395"/>
      <c r="C1749" s="395"/>
      <c r="D1749" s="395"/>
      <c r="E1749" s="395"/>
      <c r="F1749" s="395"/>
      <c r="G1749" s="395"/>
      <c r="H1749" s="395"/>
      <c r="I1749" s="396"/>
    </row>
    <row r="1750" spans="1:9" x14ac:dyDescent="0.4">
      <c r="A1750" s="161" t="s">
        <v>12</v>
      </c>
      <c r="B1750" s="52">
        <f>B1731+1</f>
        <v>93</v>
      </c>
      <c r="C1750" s="161" t="s">
        <v>13</v>
      </c>
      <c r="D1750" s="53" t="str">
        <f>VLOOKUP(B1750,別紙1!$A$5:$AS$267,3,FALSE)</f>
        <v>総社町植野第一地下ポンプ場</v>
      </c>
      <c r="F1750" s="161"/>
      <c r="G1750" s="161"/>
      <c r="H1750" s="161"/>
      <c r="I1750" s="54" t="str">
        <f>VLOOKUP(B1750,別紙1!$A$5:$AS$267,5,FALSE)</f>
        <v>東京低圧電力</v>
      </c>
    </row>
    <row r="1751" spans="1:9" s="161" customFormat="1" ht="20.25" customHeight="1" x14ac:dyDescent="0.4">
      <c r="A1751" s="391" t="s">
        <v>14</v>
      </c>
      <c r="B1751" s="401" t="s">
        <v>3</v>
      </c>
      <c r="C1751" s="402"/>
      <c r="D1751" s="403"/>
      <c r="E1751" s="401" t="s">
        <v>4</v>
      </c>
      <c r="F1751" s="402"/>
      <c r="G1751" s="403"/>
      <c r="H1751" s="391" t="s">
        <v>44</v>
      </c>
      <c r="I1751" s="391" t="s">
        <v>45</v>
      </c>
    </row>
    <row r="1752" spans="1:9" s="161" customFormat="1" ht="40.5" customHeight="1" x14ac:dyDescent="0.4">
      <c r="A1752" s="400"/>
      <c r="B1752" s="301" t="s">
        <v>2</v>
      </c>
      <c r="C1752" s="301" t="s">
        <v>15</v>
      </c>
      <c r="D1752" s="302" t="s">
        <v>82</v>
      </c>
      <c r="E1752" s="304" t="s">
        <v>16</v>
      </c>
      <c r="F1752" s="58" t="s">
        <v>17</v>
      </c>
      <c r="G1752" s="302" t="s">
        <v>18</v>
      </c>
      <c r="H1752" s="400"/>
      <c r="I1752" s="400"/>
    </row>
    <row r="1753" spans="1:9" s="59" customFormat="1" ht="22.5" x14ac:dyDescent="0.4">
      <c r="A1753" s="392"/>
      <c r="B1753" s="60" t="s">
        <v>5</v>
      </c>
      <c r="C1753" s="60" t="s">
        <v>19</v>
      </c>
      <c r="D1753" s="60" t="s">
        <v>8</v>
      </c>
      <c r="E1753" s="61" t="s">
        <v>20</v>
      </c>
      <c r="F1753" s="60" t="s">
        <v>21</v>
      </c>
      <c r="G1753" s="60" t="s">
        <v>8</v>
      </c>
      <c r="H1753" s="60" t="s">
        <v>43</v>
      </c>
      <c r="I1753" s="60" t="s">
        <v>8</v>
      </c>
    </row>
    <row r="1754" spans="1:9" s="62" customFormat="1" ht="18" customHeight="1" x14ac:dyDescent="0.4">
      <c r="A1754" s="63">
        <v>1</v>
      </c>
      <c r="B1754" s="121">
        <f>VLOOKUP(B1750,別紙1!$A$5:$AS$267,6,FALSE)</f>
        <v>6</v>
      </c>
      <c r="C1754" s="131">
        <f>内訳書!$C$7</f>
        <v>0</v>
      </c>
      <c r="D1754" s="131">
        <f>IF(E1754=0,ROUNDDOWN(B1754*C1754/2,2),ROUNDDOWN(B1754*C1754,2))</f>
        <v>0</v>
      </c>
      <c r="E1754" s="124">
        <f>VLOOKUP(B1750,別紙1!$A$5:$AS$267,7,FALSE)</f>
        <v>25</v>
      </c>
      <c r="F1754" s="132">
        <f>内訳書!$D$7</f>
        <v>0</v>
      </c>
      <c r="G1754" s="131">
        <f>ROUNDDOWN(E1754*F1754,2)</f>
        <v>0</v>
      </c>
      <c r="H1754" s="116"/>
      <c r="I1754" s="137">
        <f>ROUNDDOWN(D1754+G1754+H1754,0)</f>
        <v>0</v>
      </c>
    </row>
    <row r="1755" spans="1:9" s="62" customFormat="1" ht="18" customHeight="1" x14ac:dyDescent="0.4">
      <c r="A1755" s="63">
        <v>2</v>
      </c>
      <c r="B1755" s="121">
        <f>B1754</f>
        <v>6</v>
      </c>
      <c r="C1755" s="131">
        <f>C1754</f>
        <v>0</v>
      </c>
      <c r="D1755" s="131">
        <f t="shared" ref="D1755:D1765" si="368">IF(E1755=0,ROUNDDOWN(B1755*C1755/2,2),ROUNDDOWN(B1755*C1755,2))</f>
        <v>0</v>
      </c>
      <c r="E1755" s="124">
        <f>VLOOKUP(B1750,別紙1!$A$5:$AS$267,10,FALSE)</f>
        <v>27</v>
      </c>
      <c r="F1755" s="132">
        <f>内訳書!$D$7</f>
        <v>0</v>
      </c>
      <c r="G1755" s="131">
        <f t="shared" ref="G1755:G1765" si="369">ROUNDDOWN(E1755*F1755,2)</f>
        <v>0</v>
      </c>
      <c r="H1755" s="116"/>
      <c r="I1755" s="137">
        <f t="shared" ref="I1755:I1765" si="370">ROUNDDOWN(D1755+G1755+H1755,0)</f>
        <v>0</v>
      </c>
    </row>
    <row r="1756" spans="1:9" s="62" customFormat="1" ht="18" customHeight="1" x14ac:dyDescent="0.4">
      <c r="A1756" s="63">
        <v>3</v>
      </c>
      <c r="B1756" s="121">
        <f>B1754</f>
        <v>6</v>
      </c>
      <c r="C1756" s="131">
        <f t="shared" ref="C1756:C1764" si="371">C1755</f>
        <v>0</v>
      </c>
      <c r="D1756" s="131">
        <f t="shared" si="368"/>
        <v>0</v>
      </c>
      <c r="E1756" s="124">
        <f>VLOOKUP(B1750,別紙1!$A$5:$AS$267,13,FALSE)</f>
        <v>27</v>
      </c>
      <c r="F1756" s="132">
        <f>内訳書!$D$7</f>
        <v>0</v>
      </c>
      <c r="G1756" s="131">
        <f t="shared" si="369"/>
        <v>0</v>
      </c>
      <c r="H1756" s="116"/>
      <c r="I1756" s="137">
        <f t="shared" si="370"/>
        <v>0</v>
      </c>
    </row>
    <row r="1757" spans="1:9" s="62" customFormat="1" ht="18" customHeight="1" x14ac:dyDescent="0.4">
      <c r="A1757" s="63">
        <v>4</v>
      </c>
      <c r="B1757" s="121">
        <f>B1754</f>
        <v>6</v>
      </c>
      <c r="C1757" s="131">
        <f t="shared" si="371"/>
        <v>0</v>
      </c>
      <c r="D1757" s="131">
        <f t="shared" si="368"/>
        <v>0</v>
      </c>
      <c r="E1757" s="124">
        <f>VLOOKUP(B1750,別紙1!$A$5:$AS$267,16,FALSE)</f>
        <v>30</v>
      </c>
      <c r="F1757" s="132">
        <f>内訳書!$D$7</f>
        <v>0</v>
      </c>
      <c r="G1757" s="131">
        <f t="shared" si="369"/>
        <v>0</v>
      </c>
      <c r="H1757" s="116"/>
      <c r="I1757" s="137">
        <f t="shared" si="370"/>
        <v>0</v>
      </c>
    </row>
    <row r="1758" spans="1:9" s="62" customFormat="1" ht="18" customHeight="1" x14ac:dyDescent="0.4">
      <c r="A1758" s="63">
        <v>5</v>
      </c>
      <c r="B1758" s="121">
        <f>B1754</f>
        <v>6</v>
      </c>
      <c r="C1758" s="131">
        <f t="shared" si="371"/>
        <v>0</v>
      </c>
      <c r="D1758" s="131">
        <f t="shared" si="368"/>
        <v>0</v>
      </c>
      <c r="E1758" s="124">
        <f>VLOOKUP(B1750,別紙1!$A$5:$AS$267,19,FALSE)</f>
        <v>31</v>
      </c>
      <c r="F1758" s="132">
        <f>内訳書!$D$7</f>
        <v>0</v>
      </c>
      <c r="G1758" s="131">
        <f t="shared" si="369"/>
        <v>0</v>
      </c>
      <c r="H1758" s="116"/>
      <c r="I1758" s="137">
        <f t="shared" si="370"/>
        <v>0</v>
      </c>
    </row>
    <row r="1759" spans="1:9" s="62" customFormat="1" ht="18" customHeight="1" x14ac:dyDescent="0.4">
      <c r="A1759" s="63">
        <v>6</v>
      </c>
      <c r="B1759" s="121">
        <f>B1754</f>
        <v>6</v>
      </c>
      <c r="C1759" s="131">
        <f t="shared" si="371"/>
        <v>0</v>
      </c>
      <c r="D1759" s="131">
        <f t="shared" si="368"/>
        <v>0</v>
      </c>
      <c r="E1759" s="124">
        <f>VLOOKUP(B1750,別紙1!$A$5:$AS$267,22,FALSE)</f>
        <v>112</v>
      </c>
      <c r="F1759" s="132">
        <f>内訳書!$D$7</f>
        <v>0</v>
      </c>
      <c r="G1759" s="131">
        <f t="shared" si="369"/>
        <v>0</v>
      </c>
      <c r="H1759" s="116"/>
      <c r="I1759" s="137">
        <f t="shared" si="370"/>
        <v>0</v>
      </c>
    </row>
    <row r="1760" spans="1:9" s="62" customFormat="1" ht="18" customHeight="1" x14ac:dyDescent="0.4">
      <c r="A1760" s="63">
        <v>7</v>
      </c>
      <c r="B1760" s="121">
        <f>B1754</f>
        <v>6</v>
      </c>
      <c r="C1760" s="131">
        <f t="shared" si="371"/>
        <v>0</v>
      </c>
      <c r="D1760" s="131">
        <f t="shared" si="368"/>
        <v>0</v>
      </c>
      <c r="E1760" s="124">
        <f>VLOOKUP(B1750,別紙1!$A$5:$AS$267,26,FALSE)</f>
        <v>22</v>
      </c>
      <c r="F1760" s="133">
        <f>内訳書!$E$7</f>
        <v>0</v>
      </c>
      <c r="G1760" s="131">
        <f t="shared" si="369"/>
        <v>0</v>
      </c>
      <c r="H1760" s="116"/>
      <c r="I1760" s="137">
        <f t="shared" si="370"/>
        <v>0</v>
      </c>
    </row>
    <row r="1761" spans="1:9" s="62" customFormat="1" ht="18" customHeight="1" x14ac:dyDescent="0.4">
      <c r="A1761" s="63">
        <v>8</v>
      </c>
      <c r="B1761" s="121">
        <f>B1754</f>
        <v>6</v>
      </c>
      <c r="C1761" s="131">
        <f t="shared" si="371"/>
        <v>0</v>
      </c>
      <c r="D1761" s="131">
        <f t="shared" si="368"/>
        <v>0</v>
      </c>
      <c r="E1761" s="124">
        <f>VLOOKUP(B1750,別紙1!$A$5:$AS$267,29,FALSE)</f>
        <v>24</v>
      </c>
      <c r="F1761" s="133">
        <f>内訳書!$E$7</f>
        <v>0</v>
      </c>
      <c r="G1761" s="131">
        <f t="shared" si="369"/>
        <v>0</v>
      </c>
      <c r="H1761" s="116"/>
      <c r="I1761" s="137">
        <f t="shared" si="370"/>
        <v>0</v>
      </c>
    </row>
    <row r="1762" spans="1:9" s="62" customFormat="1" ht="18" customHeight="1" x14ac:dyDescent="0.4">
      <c r="A1762" s="63">
        <v>9</v>
      </c>
      <c r="B1762" s="121">
        <f>B1754</f>
        <v>6</v>
      </c>
      <c r="C1762" s="131">
        <f t="shared" si="371"/>
        <v>0</v>
      </c>
      <c r="D1762" s="131">
        <f t="shared" si="368"/>
        <v>0</v>
      </c>
      <c r="E1762" s="124">
        <f>VLOOKUP(B1750,別紙1!$A$5:$AS$267,32,FALSE)</f>
        <v>23</v>
      </c>
      <c r="F1762" s="133">
        <f>内訳書!$E$7</f>
        <v>0</v>
      </c>
      <c r="G1762" s="131">
        <f t="shared" si="369"/>
        <v>0</v>
      </c>
      <c r="H1762" s="116"/>
      <c r="I1762" s="137">
        <f t="shared" si="370"/>
        <v>0</v>
      </c>
    </row>
    <row r="1763" spans="1:9" s="62" customFormat="1" ht="18" customHeight="1" x14ac:dyDescent="0.4">
      <c r="A1763" s="63">
        <v>10</v>
      </c>
      <c r="B1763" s="121">
        <f>B1754</f>
        <v>6</v>
      </c>
      <c r="C1763" s="131">
        <f t="shared" si="371"/>
        <v>0</v>
      </c>
      <c r="D1763" s="131">
        <f t="shared" si="368"/>
        <v>0</v>
      </c>
      <c r="E1763" s="124">
        <f>VLOOKUP(B1750,別紙1!$A$5:$AS$267,34,FALSE)</f>
        <v>21</v>
      </c>
      <c r="F1763" s="132">
        <f>内訳書!$D$7</f>
        <v>0</v>
      </c>
      <c r="G1763" s="131">
        <f t="shared" si="369"/>
        <v>0</v>
      </c>
      <c r="H1763" s="116"/>
      <c r="I1763" s="137">
        <f t="shared" si="370"/>
        <v>0</v>
      </c>
    </row>
    <row r="1764" spans="1:9" s="62" customFormat="1" ht="18" customHeight="1" x14ac:dyDescent="0.4">
      <c r="A1764" s="63">
        <v>11</v>
      </c>
      <c r="B1764" s="121">
        <f>B1754</f>
        <v>6</v>
      </c>
      <c r="C1764" s="131">
        <f t="shared" si="371"/>
        <v>0</v>
      </c>
      <c r="D1764" s="131">
        <f t="shared" si="368"/>
        <v>0</v>
      </c>
      <c r="E1764" s="124">
        <f>VLOOKUP(B1750,別紙1!$A$5:$AS$267,37,FALSE)</f>
        <v>22</v>
      </c>
      <c r="F1764" s="132">
        <f>内訳書!$D$7</f>
        <v>0</v>
      </c>
      <c r="G1764" s="131">
        <f t="shared" si="369"/>
        <v>0</v>
      </c>
      <c r="H1764" s="116"/>
      <c r="I1764" s="137">
        <f t="shared" si="370"/>
        <v>0</v>
      </c>
    </row>
    <row r="1765" spans="1:9" s="62" customFormat="1" ht="18" customHeight="1" thickBot="1" x14ac:dyDescent="0.45">
      <c r="A1765" s="63">
        <v>12</v>
      </c>
      <c r="B1765" s="121">
        <f>B1754</f>
        <v>6</v>
      </c>
      <c r="C1765" s="131">
        <f>C1764</f>
        <v>0</v>
      </c>
      <c r="D1765" s="131">
        <f t="shared" si="368"/>
        <v>0</v>
      </c>
      <c r="E1765" s="124">
        <f>VLOOKUP(B1750,別紙1!$A$5:$AS$267,40,FALSE)</f>
        <v>21</v>
      </c>
      <c r="F1765" s="132">
        <f>内訳書!$D$7</f>
        <v>0</v>
      </c>
      <c r="G1765" s="131">
        <f t="shared" si="369"/>
        <v>0</v>
      </c>
      <c r="H1765" s="116"/>
      <c r="I1765" s="137">
        <f t="shared" si="370"/>
        <v>0</v>
      </c>
    </row>
    <row r="1766" spans="1:9" s="62" customFormat="1" ht="18" customHeight="1" thickBot="1" x14ac:dyDescent="0.45">
      <c r="A1766" s="66" t="s">
        <v>9</v>
      </c>
      <c r="B1766" s="120"/>
      <c r="C1766" s="120"/>
      <c r="D1766" s="120"/>
      <c r="E1766" s="124">
        <f>SUM(E1754:E1765)</f>
        <v>385</v>
      </c>
      <c r="F1766" s="129"/>
      <c r="G1766" s="120"/>
      <c r="H1766" s="136">
        <f>SUM(H1754:H1765)</f>
        <v>0</v>
      </c>
      <c r="I1766" s="138">
        <f>IF(SUM(I1754:I1765)="","",SUM(I1754:I1765))</f>
        <v>0</v>
      </c>
    </row>
    <row r="1767" spans="1:9" ht="78" customHeight="1" x14ac:dyDescent="0.4">
      <c r="A1767" s="397" t="s">
        <v>347</v>
      </c>
      <c r="B1767" s="398"/>
      <c r="C1767" s="398"/>
      <c r="D1767" s="398"/>
      <c r="E1767" s="398"/>
      <c r="F1767" s="398"/>
      <c r="G1767" s="398"/>
      <c r="H1767" s="398"/>
      <c r="I1767" s="399"/>
    </row>
    <row r="1768" spans="1:9" ht="78" customHeight="1" x14ac:dyDescent="0.4">
      <c r="A1768" s="394" t="s">
        <v>22</v>
      </c>
      <c r="B1768" s="395"/>
      <c r="C1768" s="395"/>
      <c r="D1768" s="395"/>
      <c r="E1768" s="395"/>
      <c r="F1768" s="395"/>
      <c r="G1768" s="395"/>
      <c r="H1768" s="395"/>
      <c r="I1768" s="396"/>
    </row>
    <row r="1769" spans="1:9" ht="13.5" customHeight="1" x14ac:dyDescent="0.4">
      <c r="A1769" s="161" t="s">
        <v>12</v>
      </c>
      <c r="B1769" s="52">
        <f>B1750+1</f>
        <v>94</v>
      </c>
      <c r="C1769" s="161" t="s">
        <v>13</v>
      </c>
      <c r="D1769" s="53" t="str">
        <f>VLOOKUP(B1769,別紙1!$A$5:$AS$267,3,FALSE)</f>
        <v>総社町総社第一地下ポンプ場</v>
      </c>
      <c r="F1769" s="161"/>
      <c r="G1769" s="161"/>
      <c r="H1769" s="161"/>
      <c r="I1769" s="54" t="str">
        <f>VLOOKUP(B1769,別紙1!$A$5:$AS$267,5,FALSE)</f>
        <v>東京低圧電力</v>
      </c>
    </row>
    <row r="1770" spans="1:9" s="161" customFormat="1" ht="20.25" customHeight="1" x14ac:dyDescent="0.4">
      <c r="A1770" s="391" t="s">
        <v>14</v>
      </c>
      <c r="B1770" s="401" t="s">
        <v>3</v>
      </c>
      <c r="C1770" s="402"/>
      <c r="D1770" s="403"/>
      <c r="E1770" s="401" t="s">
        <v>4</v>
      </c>
      <c r="F1770" s="402"/>
      <c r="G1770" s="403"/>
      <c r="H1770" s="391" t="s">
        <v>44</v>
      </c>
      <c r="I1770" s="391" t="s">
        <v>45</v>
      </c>
    </row>
    <row r="1771" spans="1:9" s="161" customFormat="1" ht="40.5" x14ac:dyDescent="0.4">
      <c r="A1771" s="400"/>
      <c r="B1771" s="301" t="s">
        <v>2</v>
      </c>
      <c r="C1771" s="301" t="s">
        <v>15</v>
      </c>
      <c r="D1771" s="302" t="s">
        <v>82</v>
      </c>
      <c r="E1771" s="304" t="s">
        <v>16</v>
      </c>
      <c r="F1771" s="58" t="s">
        <v>17</v>
      </c>
      <c r="G1771" s="302" t="s">
        <v>18</v>
      </c>
      <c r="H1771" s="400"/>
      <c r="I1771" s="400"/>
    </row>
    <row r="1772" spans="1:9" s="59" customFormat="1" ht="22.5" x14ac:dyDescent="0.4">
      <c r="A1772" s="392"/>
      <c r="B1772" s="60" t="s">
        <v>5</v>
      </c>
      <c r="C1772" s="60" t="s">
        <v>19</v>
      </c>
      <c r="D1772" s="60" t="s">
        <v>8</v>
      </c>
      <c r="E1772" s="61" t="s">
        <v>20</v>
      </c>
      <c r="F1772" s="60" t="s">
        <v>21</v>
      </c>
      <c r="G1772" s="60" t="s">
        <v>8</v>
      </c>
      <c r="H1772" s="60" t="s">
        <v>43</v>
      </c>
      <c r="I1772" s="60" t="s">
        <v>8</v>
      </c>
    </row>
    <row r="1773" spans="1:9" s="62" customFormat="1" ht="18" customHeight="1" x14ac:dyDescent="0.4">
      <c r="A1773" s="63">
        <v>1</v>
      </c>
      <c r="B1773" s="121">
        <f>VLOOKUP(B1769,別紙1!$A$5:$AS$267,6,FALSE)</f>
        <v>1</v>
      </c>
      <c r="C1773" s="131">
        <f>内訳書!$C$7</f>
        <v>0</v>
      </c>
      <c r="D1773" s="131">
        <f>IF(E1773=0,ROUNDDOWN(B1773*C1773/2,2),ROUNDDOWN(B1773*C1773,2))</f>
        <v>0</v>
      </c>
      <c r="E1773" s="124">
        <f>VLOOKUP(B1769,別紙1!$A$5:$AS$267,7,FALSE)</f>
        <v>29</v>
      </c>
      <c r="F1773" s="132">
        <f>内訳書!$D$7</f>
        <v>0</v>
      </c>
      <c r="G1773" s="131">
        <f>ROUNDDOWN(E1773*F1773,2)</f>
        <v>0</v>
      </c>
      <c r="H1773" s="116"/>
      <c r="I1773" s="137">
        <f>ROUNDDOWN(D1773+G1773+H1773,0)</f>
        <v>0</v>
      </c>
    </row>
    <row r="1774" spans="1:9" s="62" customFormat="1" ht="18" customHeight="1" x14ac:dyDescent="0.4">
      <c r="A1774" s="63">
        <v>2</v>
      </c>
      <c r="B1774" s="121">
        <f>B1773</f>
        <v>1</v>
      </c>
      <c r="C1774" s="131">
        <f>C1773</f>
        <v>0</v>
      </c>
      <c r="D1774" s="131">
        <f t="shared" ref="D1774:D1784" si="372">IF(E1774=0,ROUNDDOWN(B1774*C1774/2,2),ROUNDDOWN(B1774*C1774,2))</f>
        <v>0</v>
      </c>
      <c r="E1774" s="124">
        <f>VLOOKUP(B1769,別紙1!$A$5:$AS$267,10,FALSE)</f>
        <v>28</v>
      </c>
      <c r="F1774" s="132">
        <f>内訳書!$D$7</f>
        <v>0</v>
      </c>
      <c r="G1774" s="131">
        <f t="shared" ref="G1774:G1784" si="373">ROUNDDOWN(E1774*F1774,2)</f>
        <v>0</v>
      </c>
      <c r="H1774" s="116"/>
      <c r="I1774" s="137">
        <f t="shared" ref="I1774:I1784" si="374">ROUNDDOWN(D1774+G1774+H1774,0)</f>
        <v>0</v>
      </c>
    </row>
    <row r="1775" spans="1:9" s="62" customFormat="1" ht="18" customHeight="1" x14ac:dyDescent="0.4">
      <c r="A1775" s="63">
        <v>3</v>
      </c>
      <c r="B1775" s="121">
        <f>B1773</f>
        <v>1</v>
      </c>
      <c r="C1775" s="131">
        <f t="shared" ref="C1775:C1783" si="375">C1774</f>
        <v>0</v>
      </c>
      <c r="D1775" s="131">
        <f t="shared" si="372"/>
        <v>0</v>
      </c>
      <c r="E1775" s="124">
        <f>VLOOKUP(B1769,別紙1!$A$5:$AS$267,13,FALSE)</f>
        <v>27</v>
      </c>
      <c r="F1775" s="132">
        <f>内訳書!$D$7</f>
        <v>0</v>
      </c>
      <c r="G1775" s="131">
        <f t="shared" si="373"/>
        <v>0</v>
      </c>
      <c r="H1775" s="116"/>
      <c r="I1775" s="137">
        <f t="shared" si="374"/>
        <v>0</v>
      </c>
    </row>
    <row r="1776" spans="1:9" s="62" customFormat="1" ht="18" customHeight="1" x14ac:dyDescent="0.4">
      <c r="A1776" s="63">
        <v>4</v>
      </c>
      <c r="B1776" s="121">
        <f>B1773</f>
        <v>1</v>
      </c>
      <c r="C1776" s="131">
        <f t="shared" si="375"/>
        <v>0</v>
      </c>
      <c r="D1776" s="131">
        <f t="shared" si="372"/>
        <v>0</v>
      </c>
      <c r="E1776" s="124">
        <f>VLOOKUP(B1769,別紙1!$A$5:$AS$267,16,FALSE)</f>
        <v>29</v>
      </c>
      <c r="F1776" s="132">
        <f>内訳書!$D$7</f>
        <v>0</v>
      </c>
      <c r="G1776" s="131">
        <f t="shared" si="373"/>
        <v>0</v>
      </c>
      <c r="H1776" s="116"/>
      <c r="I1776" s="137">
        <f t="shared" si="374"/>
        <v>0</v>
      </c>
    </row>
    <row r="1777" spans="1:9" s="62" customFormat="1" ht="18" customHeight="1" x14ac:dyDescent="0.4">
      <c r="A1777" s="63">
        <v>5</v>
      </c>
      <c r="B1777" s="121">
        <f>B1773</f>
        <v>1</v>
      </c>
      <c r="C1777" s="131">
        <f t="shared" si="375"/>
        <v>0</v>
      </c>
      <c r="D1777" s="131">
        <f t="shared" si="372"/>
        <v>0</v>
      </c>
      <c r="E1777" s="124">
        <f>VLOOKUP(B1769,別紙1!$A$5:$AS$267,19,FALSE)</f>
        <v>28</v>
      </c>
      <c r="F1777" s="132">
        <f>内訳書!$D$7</f>
        <v>0</v>
      </c>
      <c r="G1777" s="131">
        <f t="shared" si="373"/>
        <v>0</v>
      </c>
      <c r="H1777" s="116"/>
      <c r="I1777" s="137">
        <f t="shared" si="374"/>
        <v>0</v>
      </c>
    </row>
    <row r="1778" spans="1:9" s="62" customFormat="1" ht="18" customHeight="1" x14ac:dyDescent="0.4">
      <c r="A1778" s="63">
        <v>6</v>
      </c>
      <c r="B1778" s="121">
        <f>B1773</f>
        <v>1</v>
      </c>
      <c r="C1778" s="131">
        <f t="shared" si="375"/>
        <v>0</v>
      </c>
      <c r="D1778" s="131">
        <f t="shared" si="372"/>
        <v>0</v>
      </c>
      <c r="E1778" s="124">
        <f>VLOOKUP(B1769,別紙1!$A$5:$AS$267,22,FALSE)</f>
        <v>29</v>
      </c>
      <c r="F1778" s="132">
        <f>内訳書!$D$7</f>
        <v>0</v>
      </c>
      <c r="G1778" s="131">
        <f t="shared" si="373"/>
        <v>0</v>
      </c>
      <c r="H1778" s="116"/>
      <c r="I1778" s="137">
        <f t="shared" si="374"/>
        <v>0</v>
      </c>
    </row>
    <row r="1779" spans="1:9" s="62" customFormat="1" ht="18" customHeight="1" x14ac:dyDescent="0.4">
      <c r="A1779" s="63">
        <v>7</v>
      </c>
      <c r="B1779" s="121">
        <f>B1773</f>
        <v>1</v>
      </c>
      <c r="C1779" s="131">
        <f t="shared" si="375"/>
        <v>0</v>
      </c>
      <c r="D1779" s="131">
        <f t="shared" si="372"/>
        <v>0</v>
      </c>
      <c r="E1779" s="124">
        <f>VLOOKUP(B1769,別紙1!$A$5:$AS$267,26,FALSE)</f>
        <v>27</v>
      </c>
      <c r="F1779" s="133">
        <f>内訳書!$E$7</f>
        <v>0</v>
      </c>
      <c r="G1779" s="131">
        <f t="shared" si="373"/>
        <v>0</v>
      </c>
      <c r="H1779" s="116"/>
      <c r="I1779" s="137">
        <f t="shared" si="374"/>
        <v>0</v>
      </c>
    </row>
    <row r="1780" spans="1:9" s="62" customFormat="1" ht="18" customHeight="1" x14ac:dyDescent="0.4">
      <c r="A1780" s="63">
        <v>8</v>
      </c>
      <c r="B1780" s="121">
        <f>B1773</f>
        <v>1</v>
      </c>
      <c r="C1780" s="131">
        <f t="shared" si="375"/>
        <v>0</v>
      </c>
      <c r="D1780" s="131">
        <f t="shared" si="372"/>
        <v>0</v>
      </c>
      <c r="E1780" s="124">
        <f>VLOOKUP(B1769,別紙1!$A$5:$AS$267,29,FALSE)</f>
        <v>28</v>
      </c>
      <c r="F1780" s="133">
        <f>内訳書!$E$7</f>
        <v>0</v>
      </c>
      <c r="G1780" s="131">
        <f t="shared" si="373"/>
        <v>0</v>
      </c>
      <c r="H1780" s="116"/>
      <c r="I1780" s="137">
        <f t="shared" si="374"/>
        <v>0</v>
      </c>
    </row>
    <row r="1781" spans="1:9" s="62" customFormat="1" ht="18" customHeight="1" x14ac:dyDescent="0.4">
      <c r="A1781" s="63">
        <v>9</v>
      </c>
      <c r="B1781" s="121">
        <f>B1773</f>
        <v>1</v>
      </c>
      <c r="C1781" s="131">
        <f t="shared" si="375"/>
        <v>0</v>
      </c>
      <c r="D1781" s="131">
        <f t="shared" si="372"/>
        <v>0</v>
      </c>
      <c r="E1781" s="124">
        <f>VLOOKUP(B1769,別紙1!$A$5:$AS$267,32,FALSE)</f>
        <v>29</v>
      </c>
      <c r="F1781" s="133">
        <f>内訳書!$E$7</f>
        <v>0</v>
      </c>
      <c r="G1781" s="131">
        <f t="shared" si="373"/>
        <v>0</v>
      </c>
      <c r="H1781" s="116"/>
      <c r="I1781" s="137">
        <f t="shared" si="374"/>
        <v>0</v>
      </c>
    </row>
    <row r="1782" spans="1:9" s="62" customFormat="1" ht="18" customHeight="1" x14ac:dyDescent="0.4">
      <c r="A1782" s="63">
        <v>10</v>
      </c>
      <c r="B1782" s="121">
        <f>B1773</f>
        <v>1</v>
      </c>
      <c r="C1782" s="131">
        <f t="shared" si="375"/>
        <v>0</v>
      </c>
      <c r="D1782" s="131">
        <f t="shared" si="372"/>
        <v>0</v>
      </c>
      <c r="E1782" s="124">
        <f>VLOOKUP(B1769,別紙1!$A$5:$AS$267,34,FALSE)</f>
        <v>28</v>
      </c>
      <c r="F1782" s="132">
        <f>内訳書!$D$7</f>
        <v>0</v>
      </c>
      <c r="G1782" s="131">
        <f t="shared" si="373"/>
        <v>0</v>
      </c>
      <c r="H1782" s="116"/>
      <c r="I1782" s="137">
        <f t="shared" si="374"/>
        <v>0</v>
      </c>
    </row>
    <row r="1783" spans="1:9" s="62" customFormat="1" ht="18" customHeight="1" x14ac:dyDescent="0.4">
      <c r="A1783" s="63">
        <v>11</v>
      </c>
      <c r="B1783" s="121">
        <f>B1773</f>
        <v>1</v>
      </c>
      <c r="C1783" s="131">
        <f t="shared" si="375"/>
        <v>0</v>
      </c>
      <c r="D1783" s="131">
        <f t="shared" si="372"/>
        <v>0</v>
      </c>
      <c r="E1783" s="124">
        <f>VLOOKUP(B1769,別紙1!$A$5:$AS$267,37,FALSE)</f>
        <v>29</v>
      </c>
      <c r="F1783" s="132">
        <f>内訳書!$D$7</f>
        <v>0</v>
      </c>
      <c r="G1783" s="131">
        <f t="shared" si="373"/>
        <v>0</v>
      </c>
      <c r="H1783" s="116"/>
      <c r="I1783" s="137">
        <f t="shared" si="374"/>
        <v>0</v>
      </c>
    </row>
    <row r="1784" spans="1:9" s="62" customFormat="1" ht="18" customHeight="1" thickBot="1" x14ac:dyDescent="0.45">
      <c r="A1784" s="63">
        <v>12</v>
      </c>
      <c r="B1784" s="121">
        <f>B1773</f>
        <v>1</v>
      </c>
      <c r="C1784" s="131">
        <f>C1783</f>
        <v>0</v>
      </c>
      <c r="D1784" s="131">
        <f t="shared" si="372"/>
        <v>0</v>
      </c>
      <c r="E1784" s="124">
        <f>VLOOKUP(B1769,別紙1!$A$5:$AS$267,40,FALSE)</f>
        <v>28</v>
      </c>
      <c r="F1784" s="132">
        <f>内訳書!$D$7</f>
        <v>0</v>
      </c>
      <c r="G1784" s="131">
        <f t="shared" si="373"/>
        <v>0</v>
      </c>
      <c r="H1784" s="116"/>
      <c r="I1784" s="137">
        <f t="shared" si="374"/>
        <v>0</v>
      </c>
    </row>
    <row r="1785" spans="1:9" s="62" customFormat="1" ht="18" customHeight="1" thickBot="1" x14ac:dyDescent="0.45">
      <c r="A1785" s="66" t="s">
        <v>9</v>
      </c>
      <c r="B1785" s="120"/>
      <c r="C1785" s="120"/>
      <c r="D1785" s="120"/>
      <c r="E1785" s="124">
        <f>SUM(E1773:E1784)</f>
        <v>339</v>
      </c>
      <c r="F1785" s="129"/>
      <c r="G1785" s="120"/>
      <c r="H1785" s="136">
        <f>SUM(H1773:H1784)</f>
        <v>0</v>
      </c>
      <c r="I1785" s="138">
        <f>IF(SUM(I1773:I1784)="","",SUM(I1773:I1784))</f>
        <v>0</v>
      </c>
    </row>
    <row r="1786" spans="1:9" ht="78" customHeight="1" x14ac:dyDescent="0.4">
      <c r="A1786" s="397" t="s">
        <v>347</v>
      </c>
      <c r="B1786" s="398"/>
      <c r="C1786" s="398"/>
      <c r="D1786" s="398"/>
      <c r="E1786" s="398"/>
      <c r="F1786" s="398"/>
      <c r="G1786" s="398"/>
      <c r="H1786" s="398"/>
      <c r="I1786" s="399"/>
    </row>
    <row r="1787" spans="1:9" ht="78" customHeight="1" x14ac:dyDescent="0.4">
      <c r="A1787" s="394" t="s">
        <v>22</v>
      </c>
      <c r="B1787" s="395"/>
      <c r="C1787" s="395"/>
      <c r="D1787" s="395"/>
      <c r="E1787" s="395"/>
      <c r="F1787" s="395"/>
      <c r="G1787" s="395"/>
      <c r="H1787" s="395"/>
      <c r="I1787" s="396"/>
    </row>
    <row r="1788" spans="1:9" x14ac:dyDescent="0.4">
      <c r="A1788" s="161" t="s">
        <v>12</v>
      </c>
      <c r="B1788" s="52">
        <f>B1769+1</f>
        <v>95</v>
      </c>
      <c r="C1788" s="161" t="s">
        <v>13</v>
      </c>
      <c r="D1788" s="53" t="str">
        <f>VLOOKUP(B1788,別紙1!$A$5:$AS$267,3,FALSE)</f>
        <v>総社町総社第二地下ポンプ場</v>
      </c>
      <c r="F1788" s="161"/>
      <c r="G1788" s="161"/>
      <c r="H1788" s="161"/>
      <c r="I1788" s="54" t="str">
        <f>VLOOKUP(B1788,別紙1!$A$5:$AS$267,5,FALSE)</f>
        <v>東京低圧電力</v>
      </c>
    </row>
    <row r="1789" spans="1:9" s="161" customFormat="1" ht="20.25" customHeight="1" x14ac:dyDescent="0.4">
      <c r="A1789" s="391" t="s">
        <v>14</v>
      </c>
      <c r="B1789" s="401" t="s">
        <v>3</v>
      </c>
      <c r="C1789" s="402"/>
      <c r="D1789" s="403"/>
      <c r="E1789" s="401" t="s">
        <v>4</v>
      </c>
      <c r="F1789" s="402"/>
      <c r="G1789" s="403"/>
      <c r="H1789" s="391" t="s">
        <v>44</v>
      </c>
      <c r="I1789" s="391" t="s">
        <v>45</v>
      </c>
    </row>
    <row r="1790" spans="1:9" s="161" customFormat="1" ht="40.5" x14ac:dyDescent="0.4">
      <c r="A1790" s="400"/>
      <c r="B1790" s="301" t="s">
        <v>2</v>
      </c>
      <c r="C1790" s="301" t="s">
        <v>15</v>
      </c>
      <c r="D1790" s="302" t="s">
        <v>82</v>
      </c>
      <c r="E1790" s="304" t="s">
        <v>16</v>
      </c>
      <c r="F1790" s="58" t="s">
        <v>17</v>
      </c>
      <c r="G1790" s="302" t="s">
        <v>18</v>
      </c>
      <c r="H1790" s="400"/>
      <c r="I1790" s="400"/>
    </row>
    <row r="1791" spans="1:9" s="59" customFormat="1" ht="22.5" x14ac:dyDescent="0.4">
      <c r="A1791" s="392"/>
      <c r="B1791" s="60" t="s">
        <v>5</v>
      </c>
      <c r="C1791" s="60" t="s">
        <v>19</v>
      </c>
      <c r="D1791" s="60" t="s">
        <v>8</v>
      </c>
      <c r="E1791" s="61" t="s">
        <v>20</v>
      </c>
      <c r="F1791" s="60" t="s">
        <v>21</v>
      </c>
      <c r="G1791" s="60" t="s">
        <v>8</v>
      </c>
      <c r="H1791" s="60" t="s">
        <v>43</v>
      </c>
      <c r="I1791" s="60" t="s">
        <v>8</v>
      </c>
    </row>
    <row r="1792" spans="1:9" s="62" customFormat="1" ht="18" customHeight="1" x14ac:dyDescent="0.4">
      <c r="A1792" s="63">
        <v>1</v>
      </c>
      <c r="B1792" s="121">
        <f>VLOOKUP(B1788,別紙1!$A$5:$AS$267,6,FALSE)</f>
        <v>4</v>
      </c>
      <c r="C1792" s="131">
        <f>内訳書!$C$7</f>
        <v>0</v>
      </c>
      <c r="D1792" s="131">
        <f>IF(E1792=0,ROUNDDOWN(B1792*C1792/2,2),ROUNDDOWN(B1792*C1792,2))</f>
        <v>0</v>
      </c>
      <c r="E1792" s="124">
        <f>VLOOKUP(B1788,別紙1!$A$5:$AS$267,7,FALSE)</f>
        <v>8</v>
      </c>
      <c r="F1792" s="132">
        <f>内訳書!$D$7</f>
        <v>0</v>
      </c>
      <c r="G1792" s="131">
        <f>ROUNDDOWN(E1792*F1792,2)</f>
        <v>0</v>
      </c>
      <c r="H1792" s="116"/>
      <c r="I1792" s="137">
        <f>ROUNDDOWN(D1792+G1792+H1792,0)</f>
        <v>0</v>
      </c>
    </row>
    <row r="1793" spans="1:9" s="62" customFormat="1" ht="18" customHeight="1" x14ac:dyDescent="0.4">
      <c r="A1793" s="63">
        <v>2</v>
      </c>
      <c r="B1793" s="121">
        <f>B1792</f>
        <v>4</v>
      </c>
      <c r="C1793" s="131">
        <f>C1792</f>
        <v>0</v>
      </c>
      <c r="D1793" s="131">
        <f t="shared" ref="D1793:D1803" si="376">IF(E1793=0,ROUNDDOWN(B1793*C1793/2,2),ROUNDDOWN(B1793*C1793,2))</f>
        <v>0</v>
      </c>
      <c r="E1793" s="124">
        <f>VLOOKUP(B1788,別紙1!$A$5:$AS$267,10,FALSE)</f>
        <v>8</v>
      </c>
      <c r="F1793" s="132">
        <f>内訳書!$D$7</f>
        <v>0</v>
      </c>
      <c r="G1793" s="131">
        <f t="shared" ref="G1793:G1803" si="377">ROUNDDOWN(E1793*F1793,2)</f>
        <v>0</v>
      </c>
      <c r="H1793" s="116"/>
      <c r="I1793" s="137">
        <f t="shared" ref="I1793:I1803" si="378">ROUNDDOWN(D1793+G1793+H1793,0)</f>
        <v>0</v>
      </c>
    </row>
    <row r="1794" spans="1:9" s="62" customFormat="1" ht="18" customHeight="1" x14ac:dyDescent="0.4">
      <c r="A1794" s="63">
        <v>3</v>
      </c>
      <c r="B1794" s="121">
        <f>B1792</f>
        <v>4</v>
      </c>
      <c r="C1794" s="131">
        <f t="shared" ref="C1794:C1802" si="379">C1793</f>
        <v>0</v>
      </c>
      <c r="D1794" s="131">
        <f t="shared" si="376"/>
        <v>0</v>
      </c>
      <c r="E1794" s="124">
        <f>VLOOKUP(B1788,別紙1!$A$5:$AS$267,13,FALSE)</f>
        <v>7</v>
      </c>
      <c r="F1794" s="132">
        <f>内訳書!$D$7</f>
        <v>0</v>
      </c>
      <c r="G1794" s="131">
        <f t="shared" si="377"/>
        <v>0</v>
      </c>
      <c r="H1794" s="116"/>
      <c r="I1794" s="137">
        <f t="shared" si="378"/>
        <v>0</v>
      </c>
    </row>
    <row r="1795" spans="1:9" s="62" customFormat="1" ht="18" customHeight="1" x14ac:dyDescent="0.4">
      <c r="A1795" s="63">
        <v>4</v>
      </c>
      <c r="B1795" s="121">
        <f>B1792</f>
        <v>4</v>
      </c>
      <c r="C1795" s="131">
        <f t="shared" si="379"/>
        <v>0</v>
      </c>
      <c r="D1795" s="131">
        <f t="shared" si="376"/>
        <v>0</v>
      </c>
      <c r="E1795" s="124">
        <f>VLOOKUP(B1788,別紙1!$A$5:$AS$267,16,FALSE)</f>
        <v>7</v>
      </c>
      <c r="F1795" s="132">
        <f>内訳書!$D$7</f>
        <v>0</v>
      </c>
      <c r="G1795" s="131">
        <f t="shared" si="377"/>
        <v>0</v>
      </c>
      <c r="H1795" s="116"/>
      <c r="I1795" s="137">
        <f t="shared" si="378"/>
        <v>0</v>
      </c>
    </row>
    <row r="1796" spans="1:9" s="62" customFormat="1" ht="18" customHeight="1" x14ac:dyDescent="0.4">
      <c r="A1796" s="63">
        <v>5</v>
      </c>
      <c r="B1796" s="121">
        <f>B1792</f>
        <v>4</v>
      </c>
      <c r="C1796" s="131">
        <f t="shared" si="379"/>
        <v>0</v>
      </c>
      <c r="D1796" s="131">
        <f t="shared" si="376"/>
        <v>0</v>
      </c>
      <c r="E1796" s="124">
        <f>VLOOKUP(B1788,別紙1!$A$5:$AS$267,19,FALSE)</f>
        <v>8</v>
      </c>
      <c r="F1796" s="132">
        <f>内訳書!$D$7</f>
        <v>0</v>
      </c>
      <c r="G1796" s="131">
        <f t="shared" si="377"/>
        <v>0</v>
      </c>
      <c r="H1796" s="116"/>
      <c r="I1796" s="137">
        <f t="shared" si="378"/>
        <v>0</v>
      </c>
    </row>
    <row r="1797" spans="1:9" s="62" customFormat="1" ht="18" customHeight="1" x14ac:dyDescent="0.4">
      <c r="A1797" s="63">
        <v>6</v>
      </c>
      <c r="B1797" s="121">
        <f>B1792</f>
        <v>4</v>
      </c>
      <c r="C1797" s="131">
        <f t="shared" si="379"/>
        <v>0</v>
      </c>
      <c r="D1797" s="131">
        <f t="shared" si="376"/>
        <v>0</v>
      </c>
      <c r="E1797" s="124">
        <f>VLOOKUP(B1788,別紙1!$A$5:$AS$267,22,FALSE)</f>
        <v>7</v>
      </c>
      <c r="F1797" s="132">
        <f>内訳書!$D$7</f>
        <v>0</v>
      </c>
      <c r="G1797" s="131">
        <f t="shared" si="377"/>
        <v>0</v>
      </c>
      <c r="H1797" s="116"/>
      <c r="I1797" s="137">
        <f t="shared" si="378"/>
        <v>0</v>
      </c>
    </row>
    <row r="1798" spans="1:9" s="62" customFormat="1" ht="18" customHeight="1" x14ac:dyDescent="0.4">
      <c r="A1798" s="63">
        <v>7</v>
      </c>
      <c r="B1798" s="121">
        <f>B1792</f>
        <v>4</v>
      </c>
      <c r="C1798" s="131">
        <f t="shared" si="379"/>
        <v>0</v>
      </c>
      <c r="D1798" s="131">
        <f t="shared" si="376"/>
        <v>0</v>
      </c>
      <c r="E1798" s="124">
        <f>VLOOKUP(B1788,別紙1!$A$5:$AS$267,26,FALSE)</f>
        <v>7</v>
      </c>
      <c r="F1798" s="133">
        <f>内訳書!$E$7</f>
        <v>0</v>
      </c>
      <c r="G1798" s="131">
        <f t="shared" si="377"/>
        <v>0</v>
      </c>
      <c r="H1798" s="116"/>
      <c r="I1798" s="137">
        <f t="shared" si="378"/>
        <v>0</v>
      </c>
    </row>
    <row r="1799" spans="1:9" s="62" customFormat="1" ht="18" customHeight="1" x14ac:dyDescent="0.4">
      <c r="A1799" s="63">
        <v>8</v>
      </c>
      <c r="B1799" s="121">
        <f>B1792</f>
        <v>4</v>
      </c>
      <c r="C1799" s="131">
        <f t="shared" si="379"/>
        <v>0</v>
      </c>
      <c r="D1799" s="131">
        <f t="shared" si="376"/>
        <v>0</v>
      </c>
      <c r="E1799" s="124">
        <f>VLOOKUP(B1788,別紙1!$A$5:$AS$267,29,FALSE)</f>
        <v>7</v>
      </c>
      <c r="F1799" s="133">
        <f>内訳書!$E$7</f>
        <v>0</v>
      </c>
      <c r="G1799" s="131">
        <f t="shared" si="377"/>
        <v>0</v>
      </c>
      <c r="H1799" s="116"/>
      <c r="I1799" s="137">
        <f t="shared" si="378"/>
        <v>0</v>
      </c>
    </row>
    <row r="1800" spans="1:9" s="62" customFormat="1" ht="18" customHeight="1" x14ac:dyDescent="0.4">
      <c r="A1800" s="63">
        <v>9</v>
      </c>
      <c r="B1800" s="121">
        <f>B1792</f>
        <v>4</v>
      </c>
      <c r="C1800" s="131">
        <f t="shared" si="379"/>
        <v>0</v>
      </c>
      <c r="D1800" s="131">
        <f t="shared" si="376"/>
        <v>0</v>
      </c>
      <c r="E1800" s="124">
        <f>VLOOKUP(B1788,別紙1!$A$5:$AS$267,32,FALSE)</f>
        <v>8</v>
      </c>
      <c r="F1800" s="133">
        <f>内訳書!$E$7</f>
        <v>0</v>
      </c>
      <c r="G1800" s="131">
        <f t="shared" si="377"/>
        <v>0</v>
      </c>
      <c r="H1800" s="116"/>
      <c r="I1800" s="137">
        <f t="shared" si="378"/>
        <v>0</v>
      </c>
    </row>
    <row r="1801" spans="1:9" s="62" customFormat="1" ht="18" customHeight="1" x14ac:dyDescent="0.4">
      <c r="A1801" s="63">
        <v>10</v>
      </c>
      <c r="B1801" s="121">
        <f>B1792</f>
        <v>4</v>
      </c>
      <c r="C1801" s="131">
        <f t="shared" si="379"/>
        <v>0</v>
      </c>
      <c r="D1801" s="131">
        <f t="shared" si="376"/>
        <v>0</v>
      </c>
      <c r="E1801" s="124">
        <f>VLOOKUP(B1788,別紙1!$A$5:$AS$267,34,FALSE)</f>
        <v>23</v>
      </c>
      <c r="F1801" s="132">
        <f>内訳書!$D$7</f>
        <v>0</v>
      </c>
      <c r="G1801" s="131">
        <f t="shared" si="377"/>
        <v>0</v>
      </c>
      <c r="H1801" s="116"/>
      <c r="I1801" s="137">
        <f t="shared" si="378"/>
        <v>0</v>
      </c>
    </row>
    <row r="1802" spans="1:9" s="62" customFormat="1" ht="18" customHeight="1" x14ac:dyDescent="0.4">
      <c r="A1802" s="63">
        <v>11</v>
      </c>
      <c r="B1802" s="121">
        <f>B1792</f>
        <v>4</v>
      </c>
      <c r="C1802" s="131">
        <f t="shared" si="379"/>
        <v>0</v>
      </c>
      <c r="D1802" s="131">
        <f t="shared" si="376"/>
        <v>0</v>
      </c>
      <c r="E1802" s="124">
        <f>VLOOKUP(B1788,別紙1!$A$5:$AS$267,37,FALSE)</f>
        <v>28</v>
      </c>
      <c r="F1802" s="132">
        <f>内訳書!$D$7</f>
        <v>0</v>
      </c>
      <c r="G1802" s="131">
        <f t="shared" si="377"/>
        <v>0</v>
      </c>
      <c r="H1802" s="116"/>
      <c r="I1802" s="137">
        <f t="shared" si="378"/>
        <v>0</v>
      </c>
    </row>
    <row r="1803" spans="1:9" s="62" customFormat="1" ht="18" customHeight="1" thickBot="1" x14ac:dyDescent="0.45">
      <c r="A1803" s="63">
        <v>12</v>
      </c>
      <c r="B1803" s="121">
        <f>B1792</f>
        <v>4</v>
      </c>
      <c r="C1803" s="131">
        <f>C1802</f>
        <v>0</v>
      </c>
      <c r="D1803" s="131">
        <f t="shared" si="376"/>
        <v>0</v>
      </c>
      <c r="E1803" s="124">
        <f>VLOOKUP(B1788,別紙1!$A$5:$AS$267,40,FALSE)</f>
        <v>26</v>
      </c>
      <c r="F1803" s="132">
        <f>内訳書!$D$7</f>
        <v>0</v>
      </c>
      <c r="G1803" s="131">
        <f t="shared" si="377"/>
        <v>0</v>
      </c>
      <c r="H1803" s="116"/>
      <c r="I1803" s="137">
        <f t="shared" si="378"/>
        <v>0</v>
      </c>
    </row>
    <row r="1804" spans="1:9" s="62" customFormat="1" ht="18" customHeight="1" thickBot="1" x14ac:dyDescent="0.45">
      <c r="A1804" s="66" t="s">
        <v>9</v>
      </c>
      <c r="B1804" s="120"/>
      <c r="C1804" s="120"/>
      <c r="D1804" s="120"/>
      <c r="E1804" s="124">
        <f>SUM(E1792:E1803)</f>
        <v>144</v>
      </c>
      <c r="F1804" s="129"/>
      <c r="G1804" s="120"/>
      <c r="H1804" s="136">
        <f>SUM(H1792:H1803)</f>
        <v>0</v>
      </c>
      <c r="I1804" s="138">
        <f>IF(SUM(I1792:I1803)="","",SUM(I1792:I1803))</f>
        <v>0</v>
      </c>
    </row>
    <row r="1805" spans="1:9" ht="78" customHeight="1" x14ac:dyDescent="0.4">
      <c r="A1805" s="397" t="s">
        <v>347</v>
      </c>
      <c r="B1805" s="398"/>
      <c r="C1805" s="398"/>
      <c r="D1805" s="398"/>
      <c r="E1805" s="398"/>
      <c r="F1805" s="398"/>
      <c r="G1805" s="398"/>
      <c r="H1805" s="398"/>
      <c r="I1805" s="399"/>
    </row>
    <row r="1806" spans="1:9" ht="78" customHeight="1" x14ac:dyDescent="0.4">
      <c r="A1806" s="394" t="s">
        <v>22</v>
      </c>
      <c r="B1806" s="395"/>
      <c r="C1806" s="395"/>
      <c r="D1806" s="395"/>
      <c r="E1806" s="395"/>
      <c r="F1806" s="395"/>
      <c r="G1806" s="395"/>
      <c r="H1806" s="395"/>
      <c r="I1806" s="396"/>
    </row>
    <row r="1807" spans="1:9" x14ac:dyDescent="0.4">
      <c r="A1807" s="161" t="s">
        <v>12</v>
      </c>
      <c r="B1807" s="52">
        <f>B1788+1</f>
        <v>96</v>
      </c>
      <c r="C1807" s="161" t="s">
        <v>13</v>
      </c>
      <c r="D1807" s="53" t="str">
        <f>VLOOKUP(B1807,別紙1!$A$5:$AS$267,3,FALSE)</f>
        <v>総社町総社第三地下ポンプ場</v>
      </c>
      <c r="F1807" s="161"/>
      <c r="G1807" s="161"/>
      <c r="H1807" s="161"/>
      <c r="I1807" s="54" t="str">
        <f>VLOOKUP(B1807,別紙1!$A$5:$AS$267,5,FALSE)</f>
        <v>東京低圧電力</v>
      </c>
    </row>
    <row r="1808" spans="1:9" s="161" customFormat="1" ht="20.25" customHeight="1" x14ac:dyDescent="0.4">
      <c r="A1808" s="391" t="s">
        <v>14</v>
      </c>
      <c r="B1808" s="401" t="s">
        <v>3</v>
      </c>
      <c r="C1808" s="402"/>
      <c r="D1808" s="403"/>
      <c r="E1808" s="401" t="s">
        <v>4</v>
      </c>
      <c r="F1808" s="402"/>
      <c r="G1808" s="403"/>
      <c r="H1808" s="391" t="s">
        <v>44</v>
      </c>
      <c r="I1808" s="391" t="s">
        <v>45</v>
      </c>
    </row>
    <row r="1809" spans="1:9" s="161" customFormat="1" ht="40.5" x14ac:dyDescent="0.4">
      <c r="A1809" s="400"/>
      <c r="B1809" s="301" t="s">
        <v>2</v>
      </c>
      <c r="C1809" s="301" t="s">
        <v>15</v>
      </c>
      <c r="D1809" s="302" t="s">
        <v>82</v>
      </c>
      <c r="E1809" s="304" t="s">
        <v>16</v>
      </c>
      <c r="F1809" s="58" t="s">
        <v>17</v>
      </c>
      <c r="G1809" s="302" t="s">
        <v>18</v>
      </c>
      <c r="H1809" s="400"/>
      <c r="I1809" s="400"/>
    </row>
    <row r="1810" spans="1:9" s="59" customFormat="1" ht="22.5" x14ac:dyDescent="0.4">
      <c r="A1810" s="392"/>
      <c r="B1810" s="60" t="s">
        <v>5</v>
      </c>
      <c r="C1810" s="60" t="s">
        <v>19</v>
      </c>
      <c r="D1810" s="60" t="s">
        <v>8</v>
      </c>
      <c r="E1810" s="61" t="s">
        <v>20</v>
      </c>
      <c r="F1810" s="60" t="s">
        <v>21</v>
      </c>
      <c r="G1810" s="60" t="s">
        <v>8</v>
      </c>
      <c r="H1810" s="60" t="s">
        <v>43</v>
      </c>
      <c r="I1810" s="60" t="s">
        <v>8</v>
      </c>
    </row>
    <row r="1811" spans="1:9" s="62" customFormat="1" ht="18" customHeight="1" x14ac:dyDescent="0.4">
      <c r="A1811" s="63">
        <v>1</v>
      </c>
      <c r="B1811" s="121">
        <f>VLOOKUP(B1807,別紙1!$A$5:$AS$267,6,FALSE)</f>
        <v>13</v>
      </c>
      <c r="C1811" s="131">
        <f>内訳書!$C$7</f>
        <v>0</v>
      </c>
      <c r="D1811" s="131">
        <f>IF(E1811=0,ROUNDDOWN(B1811*C1811/2,2),ROUNDDOWN(B1811*C1811,2))</f>
        <v>0</v>
      </c>
      <c r="E1811" s="124">
        <f>VLOOKUP(B1807,別紙1!$A$5:$AS$267,7,FALSE)</f>
        <v>201</v>
      </c>
      <c r="F1811" s="132">
        <f>内訳書!$D$7</f>
        <v>0</v>
      </c>
      <c r="G1811" s="131">
        <f>ROUNDDOWN(E1811*F1811,2)</f>
        <v>0</v>
      </c>
      <c r="H1811" s="116"/>
      <c r="I1811" s="137">
        <f>ROUNDDOWN(D1811+G1811+H1811,0)</f>
        <v>0</v>
      </c>
    </row>
    <row r="1812" spans="1:9" s="62" customFormat="1" ht="18" customHeight="1" x14ac:dyDescent="0.4">
      <c r="A1812" s="63">
        <v>2</v>
      </c>
      <c r="B1812" s="121">
        <f>B1811</f>
        <v>13</v>
      </c>
      <c r="C1812" s="131">
        <f>C1811</f>
        <v>0</v>
      </c>
      <c r="D1812" s="131">
        <f t="shared" ref="D1812:D1822" si="380">IF(E1812=0,ROUNDDOWN(B1812*C1812/2,2),ROUNDDOWN(B1812*C1812,2))</f>
        <v>0</v>
      </c>
      <c r="E1812" s="124">
        <f>VLOOKUP(B1807,別紙1!$A$5:$AS$267,10,FALSE)</f>
        <v>304</v>
      </c>
      <c r="F1812" s="132">
        <f>内訳書!$D$7</f>
        <v>0</v>
      </c>
      <c r="G1812" s="131">
        <f t="shared" ref="G1812:G1822" si="381">ROUNDDOWN(E1812*F1812,2)</f>
        <v>0</v>
      </c>
      <c r="H1812" s="116"/>
      <c r="I1812" s="137">
        <f t="shared" ref="I1812:I1822" si="382">ROUNDDOWN(D1812+G1812+H1812,0)</f>
        <v>0</v>
      </c>
    </row>
    <row r="1813" spans="1:9" s="62" customFormat="1" ht="18" customHeight="1" x14ac:dyDescent="0.4">
      <c r="A1813" s="63">
        <v>3</v>
      </c>
      <c r="B1813" s="121">
        <f>B1811</f>
        <v>13</v>
      </c>
      <c r="C1813" s="131">
        <f t="shared" ref="C1813:C1821" si="383">C1812</f>
        <v>0</v>
      </c>
      <c r="D1813" s="131">
        <f t="shared" si="380"/>
        <v>0</v>
      </c>
      <c r="E1813" s="124">
        <f>VLOOKUP(B1807,別紙1!$A$5:$AS$267,13,FALSE)</f>
        <v>240</v>
      </c>
      <c r="F1813" s="132">
        <f>内訳書!$D$7</f>
        <v>0</v>
      </c>
      <c r="G1813" s="131">
        <f t="shared" si="381"/>
        <v>0</v>
      </c>
      <c r="H1813" s="116"/>
      <c r="I1813" s="137">
        <f t="shared" si="382"/>
        <v>0</v>
      </c>
    </row>
    <row r="1814" spans="1:9" s="62" customFormat="1" ht="18" customHeight="1" x14ac:dyDescent="0.4">
      <c r="A1814" s="63">
        <v>4</v>
      </c>
      <c r="B1814" s="121">
        <f>B1811</f>
        <v>13</v>
      </c>
      <c r="C1814" s="131">
        <f t="shared" si="383"/>
        <v>0</v>
      </c>
      <c r="D1814" s="131">
        <f t="shared" si="380"/>
        <v>0</v>
      </c>
      <c r="E1814" s="124">
        <f>VLOOKUP(B1807,別紙1!$A$5:$AS$267,16,FALSE)</f>
        <v>195</v>
      </c>
      <c r="F1814" s="132">
        <f>内訳書!$D$7</f>
        <v>0</v>
      </c>
      <c r="G1814" s="131">
        <f t="shared" si="381"/>
        <v>0</v>
      </c>
      <c r="H1814" s="116"/>
      <c r="I1814" s="137">
        <f t="shared" si="382"/>
        <v>0</v>
      </c>
    </row>
    <row r="1815" spans="1:9" s="62" customFormat="1" ht="18" customHeight="1" x14ac:dyDescent="0.4">
      <c r="A1815" s="63">
        <v>5</v>
      </c>
      <c r="B1815" s="121">
        <f>B1811</f>
        <v>13</v>
      </c>
      <c r="C1815" s="131">
        <f t="shared" si="383"/>
        <v>0</v>
      </c>
      <c r="D1815" s="131">
        <f t="shared" si="380"/>
        <v>0</v>
      </c>
      <c r="E1815" s="124">
        <f>VLOOKUP(B1807,別紙1!$A$5:$AS$267,19,FALSE)</f>
        <v>234</v>
      </c>
      <c r="F1815" s="132">
        <f>内訳書!$D$7</f>
        <v>0</v>
      </c>
      <c r="G1815" s="131">
        <f t="shared" si="381"/>
        <v>0</v>
      </c>
      <c r="H1815" s="116"/>
      <c r="I1815" s="137">
        <f t="shared" si="382"/>
        <v>0</v>
      </c>
    </row>
    <row r="1816" spans="1:9" s="62" customFormat="1" ht="18" customHeight="1" x14ac:dyDescent="0.4">
      <c r="A1816" s="63">
        <v>6</v>
      </c>
      <c r="B1816" s="121">
        <f>B1811</f>
        <v>13</v>
      </c>
      <c r="C1816" s="131">
        <f t="shared" si="383"/>
        <v>0</v>
      </c>
      <c r="D1816" s="131">
        <f t="shared" si="380"/>
        <v>0</v>
      </c>
      <c r="E1816" s="124">
        <f>VLOOKUP(B1807,別紙1!$A$5:$AS$267,22,FALSE)</f>
        <v>252</v>
      </c>
      <c r="F1816" s="132">
        <f>内訳書!$D$7</f>
        <v>0</v>
      </c>
      <c r="G1816" s="131">
        <f t="shared" si="381"/>
        <v>0</v>
      </c>
      <c r="H1816" s="116"/>
      <c r="I1816" s="137">
        <f t="shared" si="382"/>
        <v>0</v>
      </c>
    </row>
    <row r="1817" spans="1:9" s="62" customFormat="1" ht="18" customHeight="1" x14ac:dyDescent="0.4">
      <c r="A1817" s="63">
        <v>7</v>
      </c>
      <c r="B1817" s="121">
        <f>B1811</f>
        <v>13</v>
      </c>
      <c r="C1817" s="131">
        <f t="shared" si="383"/>
        <v>0</v>
      </c>
      <c r="D1817" s="131">
        <f t="shared" si="380"/>
        <v>0</v>
      </c>
      <c r="E1817" s="124">
        <f>VLOOKUP(B1807,別紙1!$A$5:$AS$267,26,FALSE)</f>
        <v>222</v>
      </c>
      <c r="F1817" s="133">
        <f>内訳書!$E$7</f>
        <v>0</v>
      </c>
      <c r="G1817" s="131">
        <f t="shared" si="381"/>
        <v>0</v>
      </c>
      <c r="H1817" s="116"/>
      <c r="I1817" s="137">
        <f t="shared" si="382"/>
        <v>0</v>
      </c>
    </row>
    <row r="1818" spans="1:9" s="62" customFormat="1" ht="18" customHeight="1" x14ac:dyDescent="0.4">
      <c r="A1818" s="63">
        <v>8</v>
      </c>
      <c r="B1818" s="121">
        <f>B1811</f>
        <v>13</v>
      </c>
      <c r="C1818" s="131">
        <f t="shared" si="383"/>
        <v>0</v>
      </c>
      <c r="D1818" s="131">
        <f t="shared" si="380"/>
        <v>0</v>
      </c>
      <c r="E1818" s="124">
        <f>VLOOKUP(B1807,別紙1!$A$5:$AS$267,29,FALSE)</f>
        <v>109</v>
      </c>
      <c r="F1818" s="133">
        <f>内訳書!$E$7</f>
        <v>0</v>
      </c>
      <c r="G1818" s="131">
        <f t="shared" si="381"/>
        <v>0</v>
      </c>
      <c r="H1818" s="116"/>
      <c r="I1818" s="137">
        <f t="shared" si="382"/>
        <v>0</v>
      </c>
    </row>
    <row r="1819" spans="1:9" s="62" customFormat="1" ht="18" customHeight="1" x14ac:dyDescent="0.4">
      <c r="A1819" s="63">
        <v>9</v>
      </c>
      <c r="B1819" s="121">
        <f>B1811</f>
        <v>13</v>
      </c>
      <c r="C1819" s="131">
        <f t="shared" si="383"/>
        <v>0</v>
      </c>
      <c r="D1819" s="131">
        <f t="shared" si="380"/>
        <v>0</v>
      </c>
      <c r="E1819" s="124">
        <f>VLOOKUP(B1807,別紙1!$A$5:$AS$267,32,FALSE)</f>
        <v>110</v>
      </c>
      <c r="F1819" s="133">
        <f>内訳書!$E$7</f>
        <v>0</v>
      </c>
      <c r="G1819" s="131">
        <f t="shared" si="381"/>
        <v>0</v>
      </c>
      <c r="H1819" s="116"/>
      <c r="I1819" s="137">
        <f t="shared" si="382"/>
        <v>0</v>
      </c>
    </row>
    <row r="1820" spans="1:9" s="62" customFormat="1" ht="18" customHeight="1" x14ac:dyDescent="0.4">
      <c r="A1820" s="63">
        <v>10</v>
      </c>
      <c r="B1820" s="121">
        <f>B1811</f>
        <v>13</v>
      </c>
      <c r="C1820" s="131">
        <f t="shared" si="383"/>
        <v>0</v>
      </c>
      <c r="D1820" s="131">
        <f t="shared" si="380"/>
        <v>0</v>
      </c>
      <c r="E1820" s="124">
        <f>VLOOKUP(B1807,別紙1!$A$5:$AS$267,34,FALSE)</f>
        <v>200</v>
      </c>
      <c r="F1820" s="132">
        <f>内訳書!$D$7</f>
        <v>0</v>
      </c>
      <c r="G1820" s="131">
        <f t="shared" si="381"/>
        <v>0</v>
      </c>
      <c r="H1820" s="116"/>
      <c r="I1820" s="137">
        <f t="shared" si="382"/>
        <v>0</v>
      </c>
    </row>
    <row r="1821" spans="1:9" s="62" customFormat="1" ht="18" customHeight="1" x14ac:dyDescent="0.4">
      <c r="A1821" s="63">
        <v>11</v>
      </c>
      <c r="B1821" s="121">
        <f>B1811</f>
        <v>13</v>
      </c>
      <c r="C1821" s="131">
        <f t="shared" si="383"/>
        <v>0</v>
      </c>
      <c r="D1821" s="131">
        <f t="shared" si="380"/>
        <v>0</v>
      </c>
      <c r="E1821" s="124">
        <f>VLOOKUP(B1807,別紙1!$A$5:$AS$267,37,FALSE)</f>
        <v>185</v>
      </c>
      <c r="F1821" s="132">
        <f>内訳書!$D$7</f>
        <v>0</v>
      </c>
      <c r="G1821" s="131">
        <f t="shared" si="381"/>
        <v>0</v>
      </c>
      <c r="H1821" s="116"/>
      <c r="I1821" s="137">
        <f t="shared" si="382"/>
        <v>0</v>
      </c>
    </row>
    <row r="1822" spans="1:9" s="62" customFormat="1" ht="18" customHeight="1" thickBot="1" x14ac:dyDescent="0.45">
      <c r="A1822" s="63">
        <v>12</v>
      </c>
      <c r="B1822" s="121">
        <f>B1811</f>
        <v>13</v>
      </c>
      <c r="C1822" s="131">
        <f>C1821</f>
        <v>0</v>
      </c>
      <c r="D1822" s="131">
        <f t="shared" si="380"/>
        <v>0</v>
      </c>
      <c r="E1822" s="124">
        <f>VLOOKUP(B1807,別紙1!$A$5:$AS$267,40,FALSE)</f>
        <v>233</v>
      </c>
      <c r="F1822" s="132">
        <f>内訳書!$D$7</f>
        <v>0</v>
      </c>
      <c r="G1822" s="131">
        <f t="shared" si="381"/>
        <v>0</v>
      </c>
      <c r="H1822" s="116"/>
      <c r="I1822" s="137">
        <f t="shared" si="382"/>
        <v>0</v>
      </c>
    </row>
    <row r="1823" spans="1:9" s="62" customFormat="1" ht="18" customHeight="1" thickBot="1" x14ac:dyDescent="0.45">
      <c r="A1823" s="66" t="s">
        <v>9</v>
      </c>
      <c r="B1823" s="120"/>
      <c r="C1823" s="120"/>
      <c r="D1823" s="120"/>
      <c r="E1823" s="124">
        <f>SUM(E1811:E1822)</f>
        <v>2485</v>
      </c>
      <c r="F1823" s="129"/>
      <c r="G1823" s="120"/>
      <c r="H1823" s="136">
        <f>SUM(H1811:H1822)</f>
        <v>0</v>
      </c>
      <c r="I1823" s="138">
        <f>IF(SUM(I1811:I1822)="","",SUM(I1811:I1822))</f>
        <v>0</v>
      </c>
    </row>
    <row r="1824" spans="1:9" ht="78" customHeight="1" x14ac:dyDescent="0.4">
      <c r="A1824" s="397" t="s">
        <v>347</v>
      </c>
      <c r="B1824" s="398"/>
      <c r="C1824" s="398"/>
      <c r="D1824" s="398"/>
      <c r="E1824" s="398"/>
      <c r="F1824" s="398"/>
      <c r="G1824" s="398"/>
      <c r="H1824" s="398"/>
      <c r="I1824" s="399"/>
    </row>
    <row r="1825" spans="1:9" ht="78" customHeight="1" x14ac:dyDescent="0.4">
      <c r="A1825" s="394" t="s">
        <v>22</v>
      </c>
      <c r="B1825" s="395"/>
      <c r="C1825" s="395"/>
      <c r="D1825" s="395"/>
      <c r="E1825" s="395"/>
      <c r="F1825" s="395"/>
      <c r="G1825" s="395"/>
      <c r="H1825" s="395"/>
      <c r="I1825" s="396"/>
    </row>
    <row r="1826" spans="1:9" x14ac:dyDescent="0.4">
      <c r="A1826" s="161" t="s">
        <v>12</v>
      </c>
      <c r="B1826" s="52">
        <f>B1807+1</f>
        <v>97</v>
      </c>
      <c r="C1826" s="161" t="s">
        <v>13</v>
      </c>
      <c r="D1826" s="53" t="str">
        <f>VLOOKUP(B1826,別紙1!$A$5:$AS$267,3,FALSE)</f>
        <v>大手第一地下ポンプ場</v>
      </c>
      <c r="F1826" s="161"/>
      <c r="G1826" s="161"/>
      <c r="H1826" s="161"/>
      <c r="I1826" s="54" t="str">
        <f>VLOOKUP(B1826,別紙1!$A$5:$AS$267,5,FALSE)</f>
        <v>東京低圧電力</v>
      </c>
    </row>
    <row r="1827" spans="1:9" s="161" customFormat="1" ht="20.25" customHeight="1" x14ac:dyDescent="0.4">
      <c r="A1827" s="391" t="s">
        <v>14</v>
      </c>
      <c r="B1827" s="401" t="s">
        <v>3</v>
      </c>
      <c r="C1827" s="402"/>
      <c r="D1827" s="403"/>
      <c r="E1827" s="401" t="s">
        <v>4</v>
      </c>
      <c r="F1827" s="402"/>
      <c r="G1827" s="403"/>
      <c r="H1827" s="391" t="s">
        <v>44</v>
      </c>
      <c r="I1827" s="391" t="s">
        <v>45</v>
      </c>
    </row>
    <row r="1828" spans="1:9" s="161" customFormat="1" ht="40.5" x14ac:dyDescent="0.4">
      <c r="A1828" s="400"/>
      <c r="B1828" s="301" t="s">
        <v>2</v>
      </c>
      <c r="C1828" s="301" t="s">
        <v>15</v>
      </c>
      <c r="D1828" s="302" t="s">
        <v>82</v>
      </c>
      <c r="E1828" s="304" t="s">
        <v>16</v>
      </c>
      <c r="F1828" s="58" t="s">
        <v>17</v>
      </c>
      <c r="G1828" s="302" t="s">
        <v>18</v>
      </c>
      <c r="H1828" s="400"/>
      <c r="I1828" s="400"/>
    </row>
    <row r="1829" spans="1:9" s="59" customFormat="1" ht="22.5" x14ac:dyDescent="0.4">
      <c r="A1829" s="392"/>
      <c r="B1829" s="60" t="s">
        <v>5</v>
      </c>
      <c r="C1829" s="60" t="s">
        <v>19</v>
      </c>
      <c r="D1829" s="60" t="s">
        <v>8</v>
      </c>
      <c r="E1829" s="61" t="s">
        <v>20</v>
      </c>
      <c r="F1829" s="60" t="s">
        <v>21</v>
      </c>
      <c r="G1829" s="60" t="s">
        <v>8</v>
      </c>
      <c r="H1829" s="60" t="s">
        <v>43</v>
      </c>
      <c r="I1829" s="60" t="s">
        <v>8</v>
      </c>
    </row>
    <row r="1830" spans="1:9" s="62" customFormat="1" ht="18" customHeight="1" x14ac:dyDescent="0.4">
      <c r="A1830" s="63">
        <v>1</v>
      </c>
      <c r="B1830" s="121">
        <f>VLOOKUP(B1826,別紙1!$A$5:$AS$267,6,FALSE)</f>
        <v>0.5</v>
      </c>
      <c r="C1830" s="131">
        <f>内訳書!$C$7</f>
        <v>0</v>
      </c>
      <c r="D1830" s="131">
        <f>IF(E1830=0,ROUNDDOWN(B1830*C1830/2,2),ROUNDDOWN(B1830*C1830,2))</f>
        <v>0</v>
      </c>
      <c r="E1830" s="124">
        <f>VLOOKUP(B1826,別紙1!$A$5:$AS$267,7,FALSE)</f>
        <v>32</v>
      </c>
      <c r="F1830" s="132">
        <f>内訳書!$D$7</f>
        <v>0</v>
      </c>
      <c r="G1830" s="131">
        <f>ROUNDDOWN(E1830*F1830,2)</f>
        <v>0</v>
      </c>
      <c r="H1830" s="116"/>
      <c r="I1830" s="137">
        <f>ROUNDDOWN(D1830+G1830+H1830,0)</f>
        <v>0</v>
      </c>
    </row>
    <row r="1831" spans="1:9" s="62" customFormat="1" ht="18" customHeight="1" x14ac:dyDescent="0.4">
      <c r="A1831" s="63">
        <v>2</v>
      </c>
      <c r="B1831" s="121">
        <f>B1830</f>
        <v>0.5</v>
      </c>
      <c r="C1831" s="131">
        <f>C1830</f>
        <v>0</v>
      </c>
      <c r="D1831" s="131">
        <f t="shared" ref="D1831:D1841" si="384">IF(E1831=0,ROUNDDOWN(B1831*C1831/2,2),ROUNDDOWN(B1831*C1831,2))</f>
        <v>0</v>
      </c>
      <c r="E1831" s="124">
        <f>VLOOKUP(B1826,別紙1!$A$5:$AS$267,10,FALSE)</f>
        <v>31</v>
      </c>
      <c r="F1831" s="132">
        <f>内訳書!$D$7</f>
        <v>0</v>
      </c>
      <c r="G1831" s="131">
        <f t="shared" ref="G1831:G1841" si="385">ROUNDDOWN(E1831*F1831,2)</f>
        <v>0</v>
      </c>
      <c r="H1831" s="116"/>
      <c r="I1831" s="137">
        <f t="shared" ref="I1831:I1841" si="386">ROUNDDOWN(D1831+G1831+H1831,0)</f>
        <v>0</v>
      </c>
    </row>
    <row r="1832" spans="1:9" s="62" customFormat="1" ht="18" customHeight="1" x14ac:dyDescent="0.4">
      <c r="A1832" s="63">
        <v>3</v>
      </c>
      <c r="B1832" s="121">
        <f>B1830</f>
        <v>0.5</v>
      </c>
      <c r="C1832" s="131">
        <f t="shared" ref="C1832:C1840" si="387">C1831</f>
        <v>0</v>
      </c>
      <c r="D1832" s="131">
        <f t="shared" si="384"/>
        <v>0</v>
      </c>
      <c r="E1832" s="124">
        <f>VLOOKUP(B1826,別紙1!$A$5:$AS$267,13,FALSE)</f>
        <v>29</v>
      </c>
      <c r="F1832" s="132">
        <f>内訳書!$D$7</f>
        <v>0</v>
      </c>
      <c r="G1832" s="131">
        <f t="shared" si="385"/>
        <v>0</v>
      </c>
      <c r="H1832" s="116"/>
      <c r="I1832" s="137">
        <f t="shared" si="386"/>
        <v>0</v>
      </c>
    </row>
    <row r="1833" spans="1:9" s="62" customFormat="1" ht="18" customHeight="1" x14ac:dyDescent="0.4">
      <c r="A1833" s="63">
        <v>4</v>
      </c>
      <c r="B1833" s="121">
        <f>B1830</f>
        <v>0.5</v>
      </c>
      <c r="C1833" s="131">
        <f t="shared" si="387"/>
        <v>0</v>
      </c>
      <c r="D1833" s="131">
        <f t="shared" si="384"/>
        <v>0</v>
      </c>
      <c r="E1833" s="124">
        <f>VLOOKUP(B1826,別紙1!$A$5:$AS$267,16,FALSE)</f>
        <v>40</v>
      </c>
      <c r="F1833" s="132">
        <f>内訳書!$D$7</f>
        <v>0</v>
      </c>
      <c r="G1833" s="131">
        <f t="shared" si="385"/>
        <v>0</v>
      </c>
      <c r="H1833" s="116"/>
      <c r="I1833" s="137">
        <f t="shared" si="386"/>
        <v>0</v>
      </c>
    </row>
    <row r="1834" spans="1:9" s="62" customFormat="1" ht="18" customHeight="1" x14ac:dyDescent="0.4">
      <c r="A1834" s="63">
        <v>5</v>
      </c>
      <c r="B1834" s="121">
        <f>B1830</f>
        <v>0.5</v>
      </c>
      <c r="C1834" s="131">
        <f t="shared" si="387"/>
        <v>0</v>
      </c>
      <c r="D1834" s="131">
        <f t="shared" si="384"/>
        <v>0</v>
      </c>
      <c r="E1834" s="124">
        <f>VLOOKUP(B1826,別紙1!$A$5:$AS$267,19,FALSE)</f>
        <v>39</v>
      </c>
      <c r="F1834" s="132">
        <f>内訳書!$D$7</f>
        <v>0</v>
      </c>
      <c r="G1834" s="131">
        <f t="shared" si="385"/>
        <v>0</v>
      </c>
      <c r="H1834" s="116"/>
      <c r="I1834" s="137">
        <f t="shared" si="386"/>
        <v>0</v>
      </c>
    </row>
    <row r="1835" spans="1:9" s="62" customFormat="1" ht="18" customHeight="1" x14ac:dyDescent="0.4">
      <c r="A1835" s="63">
        <v>6</v>
      </c>
      <c r="B1835" s="121">
        <f>B1830</f>
        <v>0.5</v>
      </c>
      <c r="C1835" s="131">
        <f t="shared" si="387"/>
        <v>0</v>
      </c>
      <c r="D1835" s="131">
        <f t="shared" si="384"/>
        <v>0</v>
      </c>
      <c r="E1835" s="124">
        <f>VLOOKUP(B1826,別紙1!$A$5:$AS$267,22,FALSE)</f>
        <v>33</v>
      </c>
      <c r="F1835" s="132">
        <f>内訳書!$D$7</f>
        <v>0</v>
      </c>
      <c r="G1835" s="131">
        <f t="shared" si="385"/>
        <v>0</v>
      </c>
      <c r="H1835" s="116"/>
      <c r="I1835" s="137">
        <f t="shared" si="386"/>
        <v>0</v>
      </c>
    </row>
    <row r="1836" spans="1:9" s="62" customFormat="1" ht="18" customHeight="1" x14ac:dyDescent="0.4">
      <c r="A1836" s="63">
        <v>7</v>
      </c>
      <c r="B1836" s="121">
        <f>B1830</f>
        <v>0.5</v>
      </c>
      <c r="C1836" s="131">
        <f t="shared" si="387"/>
        <v>0</v>
      </c>
      <c r="D1836" s="131">
        <f t="shared" si="384"/>
        <v>0</v>
      </c>
      <c r="E1836" s="124">
        <f>VLOOKUP(B1826,別紙1!$A$5:$AS$267,26,FALSE)</f>
        <v>46</v>
      </c>
      <c r="F1836" s="133">
        <f>内訳書!$E$7</f>
        <v>0</v>
      </c>
      <c r="G1836" s="131">
        <f t="shared" si="385"/>
        <v>0</v>
      </c>
      <c r="H1836" s="116"/>
      <c r="I1836" s="137">
        <f t="shared" si="386"/>
        <v>0</v>
      </c>
    </row>
    <row r="1837" spans="1:9" s="62" customFormat="1" ht="18" customHeight="1" x14ac:dyDescent="0.4">
      <c r="A1837" s="63">
        <v>8</v>
      </c>
      <c r="B1837" s="121">
        <f>B1830</f>
        <v>0.5</v>
      </c>
      <c r="C1837" s="131">
        <f t="shared" si="387"/>
        <v>0</v>
      </c>
      <c r="D1837" s="131">
        <f t="shared" si="384"/>
        <v>0</v>
      </c>
      <c r="E1837" s="124">
        <f>VLOOKUP(B1826,別紙1!$A$5:$AS$267,29,FALSE)</f>
        <v>39</v>
      </c>
      <c r="F1837" s="133">
        <f>内訳書!$E$7</f>
        <v>0</v>
      </c>
      <c r="G1837" s="131">
        <f t="shared" si="385"/>
        <v>0</v>
      </c>
      <c r="H1837" s="116"/>
      <c r="I1837" s="137">
        <f t="shared" si="386"/>
        <v>0</v>
      </c>
    </row>
    <row r="1838" spans="1:9" s="62" customFormat="1" ht="18" customHeight="1" x14ac:dyDescent="0.4">
      <c r="A1838" s="63">
        <v>9</v>
      </c>
      <c r="B1838" s="121">
        <f>B1830</f>
        <v>0.5</v>
      </c>
      <c r="C1838" s="131">
        <f t="shared" si="387"/>
        <v>0</v>
      </c>
      <c r="D1838" s="131">
        <f t="shared" si="384"/>
        <v>0</v>
      </c>
      <c r="E1838" s="124">
        <f>VLOOKUP(B1826,別紙1!$A$5:$AS$267,32,FALSE)</f>
        <v>69</v>
      </c>
      <c r="F1838" s="133">
        <f>内訳書!$E$7</f>
        <v>0</v>
      </c>
      <c r="G1838" s="131">
        <f t="shared" si="385"/>
        <v>0</v>
      </c>
      <c r="H1838" s="116"/>
      <c r="I1838" s="137">
        <f t="shared" si="386"/>
        <v>0</v>
      </c>
    </row>
    <row r="1839" spans="1:9" s="62" customFormat="1" ht="18" customHeight="1" x14ac:dyDescent="0.4">
      <c r="A1839" s="63">
        <v>10</v>
      </c>
      <c r="B1839" s="121">
        <f>B1830</f>
        <v>0.5</v>
      </c>
      <c r="C1839" s="131">
        <f t="shared" si="387"/>
        <v>0</v>
      </c>
      <c r="D1839" s="131">
        <f t="shared" si="384"/>
        <v>0</v>
      </c>
      <c r="E1839" s="124">
        <f>VLOOKUP(B1826,別紙1!$A$5:$AS$267,34,FALSE)</f>
        <v>32</v>
      </c>
      <c r="F1839" s="132">
        <f>内訳書!$D$7</f>
        <v>0</v>
      </c>
      <c r="G1839" s="131">
        <f t="shared" si="385"/>
        <v>0</v>
      </c>
      <c r="H1839" s="116"/>
      <c r="I1839" s="137">
        <f t="shared" si="386"/>
        <v>0</v>
      </c>
    </row>
    <row r="1840" spans="1:9" s="62" customFormat="1" ht="18" customHeight="1" x14ac:dyDescent="0.4">
      <c r="A1840" s="63">
        <v>11</v>
      </c>
      <c r="B1840" s="121">
        <f>B1830</f>
        <v>0.5</v>
      </c>
      <c r="C1840" s="131">
        <f t="shared" si="387"/>
        <v>0</v>
      </c>
      <c r="D1840" s="131">
        <f t="shared" si="384"/>
        <v>0</v>
      </c>
      <c r="E1840" s="124">
        <f>VLOOKUP(B1826,別紙1!$A$5:$AS$267,37,FALSE)</f>
        <v>31</v>
      </c>
      <c r="F1840" s="132">
        <f>内訳書!$D$7</f>
        <v>0</v>
      </c>
      <c r="G1840" s="131">
        <f t="shared" si="385"/>
        <v>0</v>
      </c>
      <c r="H1840" s="116"/>
      <c r="I1840" s="137">
        <f t="shared" si="386"/>
        <v>0</v>
      </c>
    </row>
    <row r="1841" spans="1:9" s="62" customFormat="1" ht="18" customHeight="1" thickBot="1" x14ac:dyDescent="0.45">
      <c r="A1841" s="63">
        <v>12</v>
      </c>
      <c r="B1841" s="121">
        <f>B1830</f>
        <v>0.5</v>
      </c>
      <c r="C1841" s="131">
        <f>C1840</f>
        <v>0</v>
      </c>
      <c r="D1841" s="131">
        <f t="shared" si="384"/>
        <v>0</v>
      </c>
      <c r="E1841" s="124">
        <f>VLOOKUP(B1826,別紙1!$A$5:$AS$267,40,FALSE)</f>
        <v>28</v>
      </c>
      <c r="F1841" s="132">
        <f>内訳書!$D$7</f>
        <v>0</v>
      </c>
      <c r="G1841" s="131">
        <f t="shared" si="385"/>
        <v>0</v>
      </c>
      <c r="H1841" s="116"/>
      <c r="I1841" s="137">
        <f t="shared" si="386"/>
        <v>0</v>
      </c>
    </row>
    <row r="1842" spans="1:9" s="62" customFormat="1" ht="18" customHeight="1" thickBot="1" x14ac:dyDescent="0.45">
      <c r="A1842" s="66" t="s">
        <v>9</v>
      </c>
      <c r="B1842" s="120"/>
      <c r="C1842" s="120"/>
      <c r="D1842" s="120"/>
      <c r="E1842" s="124">
        <f>SUM(E1830:E1841)</f>
        <v>449</v>
      </c>
      <c r="F1842" s="129"/>
      <c r="G1842" s="120"/>
      <c r="H1842" s="136">
        <f>SUM(H1830:H1841)</f>
        <v>0</v>
      </c>
      <c r="I1842" s="138">
        <f>IF(SUM(I1830:I1841)="","",SUM(I1830:I1841))</f>
        <v>0</v>
      </c>
    </row>
    <row r="1843" spans="1:9" ht="78" customHeight="1" x14ac:dyDescent="0.4">
      <c r="A1843" s="397" t="s">
        <v>347</v>
      </c>
      <c r="B1843" s="398"/>
      <c r="C1843" s="398"/>
      <c r="D1843" s="398"/>
      <c r="E1843" s="398"/>
      <c r="F1843" s="398"/>
      <c r="G1843" s="398"/>
      <c r="H1843" s="398"/>
      <c r="I1843" s="399"/>
    </row>
    <row r="1844" spans="1:9" ht="78" customHeight="1" x14ac:dyDescent="0.4">
      <c r="A1844" s="394" t="s">
        <v>22</v>
      </c>
      <c r="B1844" s="395"/>
      <c r="C1844" s="395"/>
      <c r="D1844" s="395"/>
      <c r="E1844" s="395"/>
      <c r="F1844" s="395"/>
      <c r="G1844" s="395"/>
      <c r="H1844" s="395"/>
      <c r="I1844" s="396"/>
    </row>
    <row r="1845" spans="1:9" x14ac:dyDescent="0.4">
      <c r="A1845" s="161" t="s">
        <v>12</v>
      </c>
      <c r="B1845" s="52">
        <f>B1826+1</f>
        <v>98</v>
      </c>
      <c r="C1845" s="161" t="s">
        <v>13</v>
      </c>
      <c r="D1845" s="53" t="str">
        <f>VLOOKUP(B1845,別紙1!$A$5:$AS$267,3,FALSE)</f>
        <v>大洞汚水中継ポンプ場</v>
      </c>
      <c r="F1845" s="161"/>
      <c r="G1845" s="161"/>
      <c r="H1845" s="161"/>
      <c r="I1845" s="54" t="str">
        <f>VLOOKUP(B1845,別紙1!$A$5:$AS$267,5,FALSE)</f>
        <v>東京低圧電力</v>
      </c>
    </row>
    <row r="1846" spans="1:9" s="161" customFormat="1" ht="20.25" customHeight="1" x14ac:dyDescent="0.4">
      <c r="A1846" s="391" t="s">
        <v>14</v>
      </c>
      <c r="B1846" s="401" t="s">
        <v>3</v>
      </c>
      <c r="C1846" s="402"/>
      <c r="D1846" s="403"/>
      <c r="E1846" s="401" t="s">
        <v>4</v>
      </c>
      <c r="F1846" s="402"/>
      <c r="G1846" s="403"/>
      <c r="H1846" s="391" t="s">
        <v>44</v>
      </c>
      <c r="I1846" s="391" t="s">
        <v>45</v>
      </c>
    </row>
    <row r="1847" spans="1:9" s="161" customFormat="1" ht="40.5" x14ac:dyDescent="0.4">
      <c r="A1847" s="400"/>
      <c r="B1847" s="301" t="s">
        <v>2</v>
      </c>
      <c r="C1847" s="301" t="s">
        <v>15</v>
      </c>
      <c r="D1847" s="302" t="s">
        <v>82</v>
      </c>
      <c r="E1847" s="304" t="s">
        <v>16</v>
      </c>
      <c r="F1847" s="58" t="s">
        <v>17</v>
      </c>
      <c r="G1847" s="302" t="s">
        <v>18</v>
      </c>
      <c r="H1847" s="400"/>
      <c r="I1847" s="400"/>
    </row>
    <row r="1848" spans="1:9" s="59" customFormat="1" ht="22.5" x14ac:dyDescent="0.4">
      <c r="A1848" s="392"/>
      <c r="B1848" s="60" t="s">
        <v>5</v>
      </c>
      <c r="C1848" s="60" t="s">
        <v>19</v>
      </c>
      <c r="D1848" s="60" t="s">
        <v>8</v>
      </c>
      <c r="E1848" s="61" t="s">
        <v>20</v>
      </c>
      <c r="F1848" s="60" t="s">
        <v>21</v>
      </c>
      <c r="G1848" s="60" t="s">
        <v>8</v>
      </c>
      <c r="H1848" s="60" t="s">
        <v>43</v>
      </c>
      <c r="I1848" s="60" t="s">
        <v>8</v>
      </c>
    </row>
    <row r="1849" spans="1:9" s="62" customFormat="1" ht="18" customHeight="1" x14ac:dyDescent="0.4">
      <c r="A1849" s="63">
        <v>1</v>
      </c>
      <c r="B1849" s="121">
        <f>VLOOKUP(B1845,別紙1!$A$5:$AS$267,6,FALSE)</f>
        <v>5</v>
      </c>
      <c r="C1849" s="131">
        <f>内訳書!$C$7</f>
        <v>0</v>
      </c>
      <c r="D1849" s="131">
        <f>IF(E1849=0,ROUNDDOWN(B1849*C1849/2,2),ROUNDDOWN(B1849*C1849,2))</f>
        <v>0</v>
      </c>
      <c r="E1849" s="124">
        <f>VLOOKUP(B1845,別紙1!$A$5:$AS$267,7,FALSE)</f>
        <v>182</v>
      </c>
      <c r="F1849" s="132">
        <f>内訳書!$D$7</f>
        <v>0</v>
      </c>
      <c r="G1849" s="131">
        <f>ROUNDDOWN(E1849*F1849,2)</f>
        <v>0</v>
      </c>
      <c r="H1849" s="116"/>
      <c r="I1849" s="137">
        <f>ROUNDDOWN(D1849+G1849+H1849,0)</f>
        <v>0</v>
      </c>
    </row>
    <row r="1850" spans="1:9" s="62" customFormat="1" ht="18" customHeight="1" x14ac:dyDescent="0.4">
      <c r="A1850" s="63">
        <v>2</v>
      </c>
      <c r="B1850" s="121">
        <f>B1849</f>
        <v>5</v>
      </c>
      <c r="C1850" s="131">
        <f>C1849</f>
        <v>0</v>
      </c>
      <c r="D1850" s="131">
        <f t="shared" ref="D1850:D1860" si="388">IF(E1850=0,ROUNDDOWN(B1850*C1850/2,2),ROUNDDOWN(B1850*C1850,2))</f>
        <v>0</v>
      </c>
      <c r="E1850" s="124">
        <f>VLOOKUP(B1845,別紙1!$A$5:$AS$267,10,FALSE)</f>
        <v>251</v>
      </c>
      <c r="F1850" s="132">
        <f>内訳書!$D$7</f>
        <v>0</v>
      </c>
      <c r="G1850" s="131">
        <f t="shared" ref="G1850:G1860" si="389">ROUNDDOWN(E1850*F1850,2)</f>
        <v>0</v>
      </c>
      <c r="H1850" s="116"/>
      <c r="I1850" s="137">
        <f t="shared" ref="I1850:I1860" si="390">ROUNDDOWN(D1850+G1850+H1850,0)</f>
        <v>0</v>
      </c>
    </row>
    <row r="1851" spans="1:9" s="62" customFormat="1" ht="18" customHeight="1" x14ac:dyDescent="0.4">
      <c r="A1851" s="63">
        <v>3</v>
      </c>
      <c r="B1851" s="121">
        <f>B1849</f>
        <v>5</v>
      </c>
      <c r="C1851" s="131">
        <f t="shared" ref="C1851:C1859" si="391">C1850</f>
        <v>0</v>
      </c>
      <c r="D1851" s="131">
        <f t="shared" si="388"/>
        <v>0</v>
      </c>
      <c r="E1851" s="124">
        <f>VLOOKUP(B1845,別紙1!$A$5:$AS$267,13,FALSE)</f>
        <v>257</v>
      </c>
      <c r="F1851" s="132">
        <f>内訳書!$D$7</f>
        <v>0</v>
      </c>
      <c r="G1851" s="131">
        <f t="shared" si="389"/>
        <v>0</v>
      </c>
      <c r="H1851" s="116"/>
      <c r="I1851" s="137">
        <f t="shared" si="390"/>
        <v>0</v>
      </c>
    </row>
    <row r="1852" spans="1:9" s="62" customFormat="1" ht="18" customHeight="1" x14ac:dyDescent="0.4">
      <c r="A1852" s="63">
        <v>4</v>
      </c>
      <c r="B1852" s="121">
        <f>B1849</f>
        <v>5</v>
      </c>
      <c r="C1852" s="131">
        <f t="shared" si="391"/>
        <v>0</v>
      </c>
      <c r="D1852" s="131">
        <f t="shared" si="388"/>
        <v>0</v>
      </c>
      <c r="E1852" s="124">
        <f>VLOOKUP(B1845,別紙1!$A$5:$AS$267,16,FALSE)</f>
        <v>848</v>
      </c>
      <c r="F1852" s="132">
        <f>内訳書!$D$7</f>
        <v>0</v>
      </c>
      <c r="G1852" s="131">
        <f t="shared" si="389"/>
        <v>0</v>
      </c>
      <c r="H1852" s="116"/>
      <c r="I1852" s="137">
        <f t="shared" si="390"/>
        <v>0</v>
      </c>
    </row>
    <row r="1853" spans="1:9" s="62" customFormat="1" ht="18" customHeight="1" x14ac:dyDescent="0.4">
      <c r="A1853" s="63">
        <v>5</v>
      </c>
      <c r="B1853" s="121">
        <f>B1849</f>
        <v>5</v>
      </c>
      <c r="C1853" s="131">
        <f t="shared" si="391"/>
        <v>0</v>
      </c>
      <c r="D1853" s="131">
        <f t="shared" si="388"/>
        <v>0</v>
      </c>
      <c r="E1853" s="124">
        <f>VLOOKUP(B1845,別紙1!$A$5:$AS$267,19,FALSE)</f>
        <v>1319</v>
      </c>
      <c r="F1853" s="132">
        <f>内訳書!$D$7</f>
        <v>0</v>
      </c>
      <c r="G1853" s="131">
        <f t="shared" si="389"/>
        <v>0</v>
      </c>
      <c r="H1853" s="116"/>
      <c r="I1853" s="137">
        <f t="shared" si="390"/>
        <v>0</v>
      </c>
    </row>
    <row r="1854" spans="1:9" s="62" customFormat="1" ht="18" customHeight="1" x14ac:dyDescent="0.4">
      <c r="A1854" s="63">
        <v>6</v>
      </c>
      <c r="B1854" s="121">
        <f>B1849</f>
        <v>5</v>
      </c>
      <c r="C1854" s="131">
        <f t="shared" si="391"/>
        <v>0</v>
      </c>
      <c r="D1854" s="131">
        <f t="shared" si="388"/>
        <v>0</v>
      </c>
      <c r="E1854" s="124">
        <f>VLOOKUP(B1845,別紙1!$A$5:$AS$267,22,FALSE)</f>
        <v>236</v>
      </c>
      <c r="F1854" s="132">
        <f>内訳書!$D$7</f>
        <v>0</v>
      </c>
      <c r="G1854" s="131">
        <f t="shared" si="389"/>
        <v>0</v>
      </c>
      <c r="H1854" s="116"/>
      <c r="I1854" s="137">
        <f t="shared" si="390"/>
        <v>0</v>
      </c>
    </row>
    <row r="1855" spans="1:9" s="62" customFormat="1" ht="18" customHeight="1" x14ac:dyDescent="0.4">
      <c r="A1855" s="63">
        <v>7</v>
      </c>
      <c r="B1855" s="121">
        <f>B1849</f>
        <v>5</v>
      </c>
      <c r="C1855" s="131">
        <f t="shared" si="391"/>
        <v>0</v>
      </c>
      <c r="D1855" s="131">
        <f t="shared" si="388"/>
        <v>0</v>
      </c>
      <c r="E1855" s="124">
        <f>VLOOKUP(B1845,別紙1!$A$5:$AS$267,26,FALSE)</f>
        <v>170</v>
      </c>
      <c r="F1855" s="133">
        <f>内訳書!$E$7</f>
        <v>0</v>
      </c>
      <c r="G1855" s="131">
        <f t="shared" si="389"/>
        <v>0</v>
      </c>
      <c r="H1855" s="116"/>
      <c r="I1855" s="137">
        <f t="shared" si="390"/>
        <v>0</v>
      </c>
    </row>
    <row r="1856" spans="1:9" s="62" customFormat="1" ht="18" customHeight="1" x14ac:dyDescent="0.4">
      <c r="A1856" s="63">
        <v>8</v>
      </c>
      <c r="B1856" s="121">
        <f>B1849</f>
        <v>5</v>
      </c>
      <c r="C1856" s="131">
        <f t="shared" si="391"/>
        <v>0</v>
      </c>
      <c r="D1856" s="131">
        <f t="shared" si="388"/>
        <v>0</v>
      </c>
      <c r="E1856" s="124">
        <f>VLOOKUP(B1845,別紙1!$A$5:$AS$267,29,FALSE)</f>
        <v>248</v>
      </c>
      <c r="F1856" s="133">
        <f>内訳書!$E$7</f>
        <v>0</v>
      </c>
      <c r="G1856" s="131">
        <f t="shared" si="389"/>
        <v>0</v>
      </c>
      <c r="H1856" s="116"/>
      <c r="I1856" s="137">
        <f t="shared" si="390"/>
        <v>0</v>
      </c>
    </row>
    <row r="1857" spans="1:9" s="62" customFormat="1" ht="18" customHeight="1" x14ac:dyDescent="0.4">
      <c r="A1857" s="63">
        <v>9</v>
      </c>
      <c r="B1857" s="121">
        <f>B1849</f>
        <v>5</v>
      </c>
      <c r="C1857" s="131">
        <f t="shared" si="391"/>
        <v>0</v>
      </c>
      <c r="D1857" s="131">
        <f t="shared" si="388"/>
        <v>0</v>
      </c>
      <c r="E1857" s="124">
        <f>VLOOKUP(B1845,別紙1!$A$5:$AS$267,32,FALSE)</f>
        <v>655</v>
      </c>
      <c r="F1857" s="133">
        <f>内訳書!$E$7</f>
        <v>0</v>
      </c>
      <c r="G1857" s="131">
        <f t="shared" si="389"/>
        <v>0</v>
      </c>
      <c r="H1857" s="116"/>
      <c r="I1857" s="137">
        <f t="shared" si="390"/>
        <v>0</v>
      </c>
    </row>
    <row r="1858" spans="1:9" s="62" customFormat="1" ht="18" customHeight="1" x14ac:dyDescent="0.4">
      <c r="A1858" s="63">
        <v>10</v>
      </c>
      <c r="B1858" s="121">
        <f>B1849</f>
        <v>5</v>
      </c>
      <c r="C1858" s="131">
        <f t="shared" si="391"/>
        <v>0</v>
      </c>
      <c r="D1858" s="131">
        <f t="shared" si="388"/>
        <v>0</v>
      </c>
      <c r="E1858" s="124">
        <f>VLOOKUP(B1845,別紙1!$A$5:$AS$267,34,FALSE)</f>
        <v>207</v>
      </c>
      <c r="F1858" s="132">
        <f>内訳書!$D$7</f>
        <v>0</v>
      </c>
      <c r="G1858" s="131">
        <f t="shared" si="389"/>
        <v>0</v>
      </c>
      <c r="H1858" s="116"/>
      <c r="I1858" s="137">
        <f t="shared" si="390"/>
        <v>0</v>
      </c>
    </row>
    <row r="1859" spans="1:9" s="62" customFormat="1" ht="18" customHeight="1" x14ac:dyDescent="0.4">
      <c r="A1859" s="63">
        <v>11</v>
      </c>
      <c r="B1859" s="121">
        <f>B1849</f>
        <v>5</v>
      </c>
      <c r="C1859" s="131">
        <f t="shared" si="391"/>
        <v>0</v>
      </c>
      <c r="D1859" s="131">
        <f t="shared" si="388"/>
        <v>0</v>
      </c>
      <c r="E1859" s="124">
        <f>VLOOKUP(B1845,別紙1!$A$5:$AS$267,37,FALSE)</f>
        <v>218</v>
      </c>
      <c r="F1859" s="132">
        <f>内訳書!$D$7</f>
        <v>0</v>
      </c>
      <c r="G1859" s="131">
        <f t="shared" si="389"/>
        <v>0</v>
      </c>
      <c r="H1859" s="116"/>
      <c r="I1859" s="137">
        <f t="shared" si="390"/>
        <v>0</v>
      </c>
    </row>
    <row r="1860" spans="1:9" s="62" customFormat="1" ht="18" customHeight="1" thickBot="1" x14ac:dyDescent="0.45">
      <c r="A1860" s="63">
        <v>12</v>
      </c>
      <c r="B1860" s="121">
        <f>B1849</f>
        <v>5</v>
      </c>
      <c r="C1860" s="131">
        <f>C1859</f>
        <v>0</v>
      </c>
      <c r="D1860" s="131">
        <f t="shared" si="388"/>
        <v>0</v>
      </c>
      <c r="E1860" s="124">
        <f>VLOOKUP(B1845,別紙1!$A$5:$AS$267,40,FALSE)</f>
        <v>189</v>
      </c>
      <c r="F1860" s="132">
        <f>内訳書!$D$7</f>
        <v>0</v>
      </c>
      <c r="G1860" s="131">
        <f t="shared" si="389"/>
        <v>0</v>
      </c>
      <c r="H1860" s="116"/>
      <c r="I1860" s="137">
        <f t="shared" si="390"/>
        <v>0</v>
      </c>
    </row>
    <row r="1861" spans="1:9" s="62" customFormat="1" ht="18" customHeight="1" thickBot="1" x14ac:dyDescent="0.45">
      <c r="A1861" s="66" t="s">
        <v>9</v>
      </c>
      <c r="B1861" s="120"/>
      <c r="C1861" s="120"/>
      <c r="D1861" s="120"/>
      <c r="E1861" s="124">
        <f>SUM(E1849:E1860)</f>
        <v>4780</v>
      </c>
      <c r="F1861" s="129"/>
      <c r="G1861" s="120"/>
      <c r="H1861" s="136">
        <f>SUM(H1849:H1860)</f>
        <v>0</v>
      </c>
      <c r="I1861" s="138">
        <f>IF(SUM(I1849:I1860)="","",SUM(I1849:I1860))</f>
        <v>0</v>
      </c>
    </row>
    <row r="1862" spans="1:9" ht="78" customHeight="1" x14ac:dyDescent="0.4">
      <c r="A1862" s="397" t="s">
        <v>347</v>
      </c>
      <c r="B1862" s="398"/>
      <c r="C1862" s="398"/>
      <c r="D1862" s="398"/>
      <c r="E1862" s="398"/>
      <c r="F1862" s="398"/>
      <c r="G1862" s="398"/>
      <c r="H1862" s="398"/>
      <c r="I1862" s="399"/>
    </row>
    <row r="1863" spans="1:9" ht="78" customHeight="1" x14ac:dyDescent="0.4">
      <c r="A1863" s="394" t="s">
        <v>22</v>
      </c>
      <c r="B1863" s="395"/>
      <c r="C1863" s="395"/>
      <c r="D1863" s="395"/>
      <c r="E1863" s="395"/>
      <c r="F1863" s="395"/>
      <c r="G1863" s="395"/>
      <c r="H1863" s="395"/>
      <c r="I1863" s="396"/>
    </row>
    <row r="1864" spans="1:9" x14ac:dyDescent="0.4">
      <c r="A1864" s="161" t="s">
        <v>12</v>
      </c>
      <c r="B1864" s="52">
        <f>B1845+1</f>
        <v>99</v>
      </c>
      <c r="C1864" s="161" t="s">
        <v>13</v>
      </c>
      <c r="D1864" s="53" t="str">
        <f>VLOOKUP(B1864,別紙1!$A$5:$AS$267,3,FALSE)</f>
        <v>朝倉地下ポンプ場</v>
      </c>
      <c r="F1864" s="161"/>
      <c r="G1864" s="161"/>
      <c r="H1864" s="161"/>
      <c r="I1864" s="54" t="str">
        <f>VLOOKUP(B1864,別紙1!$A$5:$AS$267,5,FALSE)</f>
        <v>東京低圧電力</v>
      </c>
    </row>
    <row r="1865" spans="1:9" s="161" customFormat="1" ht="20.25" customHeight="1" x14ac:dyDescent="0.4">
      <c r="A1865" s="391" t="s">
        <v>14</v>
      </c>
      <c r="B1865" s="401" t="s">
        <v>3</v>
      </c>
      <c r="C1865" s="402"/>
      <c r="D1865" s="403"/>
      <c r="E1865" s="401" t="s">
        <v>4</v>
      </c>
      <c r="F1865" s="402"/>
      <c r="G1865" s="403"/>
      <c r="H1865" s="391" t="s">
        <v>44</v>
      </c>
      <c r="I1865" s="391" t="s">
        <v>45</v>
      </c>
    </row>
    <row r="1866" spans="1:9" s="161" customFormat="1" ht="40.5" x14ac:dyDescent="0.4">
      <c r="A1866" s="400"/>
      <c r="B1866" s="301" t="s">
        <v>2</v>
      </c>
      <c r="C1866" s="301" t="s">
        <v>15</v>
      </c>
      <c r="D1866" s="302" t="s">
        <v>82</v>
      </c>
      <c r="E1866" s="304" t="s">
        <v>16</v>
      </c>
      <c r="F1866" s="58" t="s">
        <v>17</v>
      </c>
      <c r="G1866" s="302" t="s">
        <v>18</v>
      </c>
      <c r="H1866" s="400"/>
      <c r="I1866" s="400"/>
    </row>
    <row r="1867" spans="1:9" s="59" customFormat="1" ht="22.5" x14ac:dyDescent="0.4">
      <c r="A1867" s="392"/>
      <c r="B1867" s="60" t="s">
        <v>5</v>
      </c>
      <c r="C1867" s="60" t="s">
        <v>19</v>
      </c>
      <c r="D1867" s="60" t="s">
        <v>8</v>
      </c>
      <c r="E1867" s="61" t="s">
        <v>20</v>
      </c>
      <c r="F1867" s="60" t="s">
        <v>21</v>
      </c>
      <c r="G1867" s="60" t="s">
        <v>8</v>
      </c>
      <c r="H1867" s="60" t="s">
        <v>43</v>
      </c>
      <c r="I1867" s="60" t="s">
        <v>8</v>
      </c>
    </row>
    <row r="1868" spans="1:9" s="62" customFormat="1" ht="18" customHeight="1" x14ac:dyDescent="0.4">
      <c r="A1868" s="63">
        <v>1</v>
      </c>
      <c r="B1868" s="121">
        <f>VLOOKUP(B1864,別紙1!$A$5:$AS$267,6,FALSE)</f>
        <v>2</v>
      </c>
      <c r="C1868" s="131">
        <f>内訳書!$C$7</f>
        <v>0</v>
      </c>
      <c r="D1868" s="131">
        <f>IF(E1868=0,ROUNDDOWN(B1868*C1868/2,2),ROUNDDOWN(B1868*C1868,2))</f>
        <v>0</v>
      </c>
      <c r="E1868" s="124">
        <f>VLOOKUP(B1864,別紙1!$A$5:$AS$267,7,FALSE)</f>
        <v>187</v>
      </c>
      <c r="F1868" s="132">
        <f>内訳書!$D$7</f>
        <v>0</v>
      </c>
      <c r="G1868" s="131">
        <f>ROUNDDOWN(E1868*F1868,2)</f>
        <v>0</v>
      </c>
      <c r="H1868" s="116"/>
      <c r="I1868" s="137">
        <f>ROUNDDOWN(D1868+G1868+H1868,0)</f>
        <v>0</v>
      </c>
    </row>
    <row r="1869" spans="1:9" s="62" customFormat="1" ht="18" customHeight="1" x14ac:dyDescent="0.4">
      <c r="A1869" s="63">
        <v>2</v>
      </c>
      <c r="B1869" s="121">
        <f>B1868</f>
        <v>2</v>
      </c>
      <c r="C1869" s="131">
        <f>C1868</f>
        <v>0</v>
      </c>
      <c r="D1869" s="131">
        <f t="shared" ref="D1869:D1879" si="392">IF(E1869=0,ROUNDDOWN(B1869*C1869/2,2),ROUNDDOWN(B1869*C1869,2))</f>
        <v>0</v>
      </c>
      <c r="E1869" s="124">
        <f>VLOOKUP(B1864,別紙1!$A$5:$AS$267,10,FALSE)</f>
        <v>188</v>
      </c>
      <c r="F1869" s="132">
        <f>内訳書!$D$7</f>
        <v>0</v>
      </c>
      <c r="G1869" s="131">
        <f t="shared" ref="G1869:G1879" si="393">ROUNDDOWN(E1869*F1869,2)</f>
        <v>0</v>
      </c>
      <c r="H1869" s="116"/>
      <c r="I1869" s="137">
        <f t="shared" ref="I1869:I1879" si="394">ROUNDDOWN(D1869+G1869+H1869,0)</f>
        <v>0</v>
      </c>
    </row>
    <row r="1870" spans="1:9" s="62" customFormat="1" ht="18" customHeight="1" x14ac:dyDescent="0.4">
      <c r="A1870" s="63">
        <v>3</v>
      </c>
      <c r="B1870" s="121">
        <f>B1868</f>
        <v>2</v>
      </c>
      <c r="C1870" s="131">
        <f t="shared" ref="C1870:C1878" si="395">C1869</f>
        <v>0</v>
      </c>
      <c r="D1870" s="131">
        <f t="shared" si="392"/>
        <v>0</v>
      </c>
      <c r="E1870" s="124">
        <f>VLOOKUP(B1864,別紙1!$A$5:$AS$267,13,FALSE)</f>
        <v>173</v>
      </c>
      <c r="F1870" s="132">
        <f>内訳書!$D$7</f>
        <v>0</v>
      </c>
      <c r="G1870" s="131">
        <f t="shared" si="393"/>
        <v>0</v>
      </c>
      <c r="H1870" s="116"/>
      <c r="I1870" s="137">
        <f t="shared" si="394"/>
        <v>0</v>
      </c>
    </row>
    <row r="1871" spans="1:9" s="62" customFormat="1" ht="18" customHeight="1" x14ac:dyDescent="0.4">
      <c r="A1871" s="63">
        <v>4</v>
      </c>
      <c r="B1871" s="121">
        <f>B1868</f>
        <v>2</v>
      </c>
      <c r="C1871" s="131">
        <f t="shared" si="395"/>
        <v>0</v>
      </c>
      <c r="D1871" s="131">
        <f t="shared" si="392"/>
        <v>0</v>
      </c>
      <c r="E1871" s="124">
        <f>VLOOKUP(B1864,別紙1!$A$5:$AS$267,16,FALSE)</f>
        <v>187</v>
      </c>
      <c r="F1871" s="132">
        <f>内訳書!$D$7</f>
        <v>0</v>
      </c>
      <c r="G1871" s="131">
        <f t="shared" si="393"/>
        <v>0</v>
      </c>
      <c r="H1871" s="116"/>
      <c r="I1871" s="137">
        <f t="shared" si="394"/>
        <v>0</v>
      </c>
    </row>
    <row r="1872" spans="1:9" s="62" customFormat="1" ht="18" customHeight="1" x14ac:dyDescent="0.4">
      <c r="A1872" s="63">
        <v>5</v>
      </c>
      <c r="B1872" s="121">
        <f>B1868</f>
        <v>2</v>
      </c>
      <c r="C1872" s="131">
        <f t="shared" si="395"/>
        <v>0</v>
      </c>
      <c r="D1872" s="131">
        <f t="shared" si="392"/>
        <v>0</v>
      </c>
      <c r="E1872" s="124">
        <f>VLOOKUP(B1864,別紙1!$A$5:$AS$267,19,FALSE)</f>
        <v>178</v>
      </c>
      <c r="F1872" s="132">
        <f>内訳書!$D$7</f>
        <v>0</v>
      </c>
      <c r="G1872" s="131">
        <f t="shared" si="393"/>
        <v>0</v>
      </c>
      <c r="H1872" s="116"/>
      <c r="I1872" s="137">
        <f t="shared" si="394"/>
        <v>0</v>
      </c>
    </row>
    <row r="1873" spans="1:9" s="62" customFormat="1" ht="18" customHeight="1" x14ac:dyDescent="0.4">
      <c r="A1873" s="63">
        <v>6</v>
      </c>
      <c r="B1873" s="121">
        <f>B1868</f>
        <v>2</v>
      </c>
      <c r="C1873" s="131">
        <f t="shared" si="395"/>
        <v>0</v>
      </c>
      <c r="D1873" s="131">
        <f t="shared" si="392"/>
        <v>0</v>
      </c>
      <c r="E1873" s="124">
        <f>VLOOKUP(B1864,別紙1!$A$5:$AS$267,22,FALSE)</f>
        <v>191</v>
      </c>
      <c r="F1873" s="132">
        <f>内訳書!$D$7</f>
        <v>0</v>
      </c>
      <c r="G1873" s="131">
        <f t="shared" si="393"/>
        <v>0</v>
      </c>
      <c r="H1873" s="116"/>
      <c r="I1873" s="137">
        <f t="shared" si="394"/>
        <v>0</v>
      </c>
    </row>
    <row r="1874" spans="1:9" s="62" customFormat="1" ht="18" customHeight="1" x14ac:dyDescent="0.4">
      <c r="A1874" s="63">
        <v>7</v>
      </c>
      <c r="B1874" s="121">
        <f>B1868</f>
        <v>2</v>
      </c>
      <c r="C1874" s="131">
        <f t="shared" si="395"/>
        <v>0</v>
      </c>
      <c r="D1874" s="131">
        <f t="shared" si="392"/>
        <v>0</v>
      </c>
      <c r="E1874" s="124">
        <f>VLOOKUP(B1864,別紙1!$A$5:$AS$267,26,FALSE)</f>
        <v>206</v>
      </c>
      <c r="F1874" s="133">
        <f>内訳書!$E$7</f>
        <v>0</v>
      </c>
      <c r="G1874" s="131">
        <f t="shared" si="393"/>
        <v>0</v>
      </c>
      <c r="H1874" s="116"/>
      <c r="I1874" s="137">
        <f t="shared" si="394"/>
        <v>0</v>
      </c>
    </row>
    <row r="1875" spans="1:9" s="62" customFormat="1" ht="18" customHeight="1" x14ac:dyDescent="0.4">
      <c r="A1875" s="63">
        <v>8</v>
      </c>
      <c r="B1875" s="121">
        <f>B1868</f>
        <v>2</v>
      </c>
      <c r="C1875" s="131">
        <f t="shared" si="395"/>
        <v>0</v>
      </c>
      <c r="D1875" s="131">
        <f t="shared" si="392"/>
        <v>0</v>
      </c>
      <c r="E1875" s="124">
        <f>VLOOKUP(B1864,別紙1!$A$5:$AS$267,29,FALSE)</f>
        <v>215</v>
      </c>
      <c r="F1875" s="133">
        <f>内訳書!$E$7</f>
        <v>0</v>
      </c>
      <c r="G1875" s="131">
        <f t="shared" si="393"/>
        <v>0</v>
      </c>
      <c r="H1875" s="116"/>
      <c r="I1875" s="137">
        <f t="shared" si="394"/>
        <v>0</v>
      </c>
    </row>
    <row r="1876" spans="1:9" s="62" customFormat="1" ht="18" customHeight="1" x14ac:dyDescent="0.4">
      <c r="A1876" s="63">
        <v>9</v>
      </c>
      <c r="B1876" s="121">
        <f>B1868</f>
        <v>2</v>
      </c>
      <c r="C1876" s="131">
        <f t="shared" si="395"/>
        <v>0</v>
      </c>
      <c r="D1876" s="131">
        <f t="shared" si="392"/>
        <v>0</v>
      </c>
      <c r="E1876" s="124">
        <f>VLOOKUP(B1864,別紙1!$A$5:$AS$267,32,FALSE)</f>
        <v>227</v>
      </c>
      <c r="F1876" s="133">
        <f>内訳書!$E$7</f>
        <v>0</v>
      </c>
      <c r="G1876" s="131">
        <f t="shared" si="393"/>
        <v>0</v>
      </c>
      <c r="H1876" s="116"/>
      <c r="I1876" s="137">
        <f t="shared" si="394"/>
        <v>0</v>
      </c>
    </row>
    <row r="1877" spans="1:9" s="62" customFormat="1" ht="18" customHeight="1" x14ac:dyDescent="0.4">
      <c r="A1877" s="63">
        <v>10</v>
      </c>
      <c r="B1877" s="121">
        <f>B1868</f>
        <v>2</v>
      </c>
      <c r="C1877" s="131">
        <f t="shared" si="395"/>
        <v>0</v>
      </c>
      <c r="D1877" s="131">
        <f t="shared" si="392"/>
        <v>0</v>
      </c>
      <c r="E1877" s="124">
        <f>VLOOKUP(B1864,別紙1!$A$5:$AS$267,34,FALSE)</f>
        <v>171</v>
      </c>
      <c r="F1877" s="132">
        <f>内訳書!$D$7</f>
        <v>0</v>
      </c>
      <c r="G1877" s="131">
        <f t="shared" si="393"/>
        <v>0</v>
      </c>
      <c r="H1877" s="116"/>
      <c r="I1877" s="137">
        <f t="shared" si="394"/>
        <v>0</v>
      </c>
    </row>
    <row r="1878" spans="1:9" s="62" customFormat="1" ht="18" customHeight="1" x14ac:dyDescent="0.4">
      <c r="A1878" s="63">
        <v>11</v>
      </c>
      <c r="B1878" s="121">
        <f>B1868</f>
        <v>2</v>
      </c>
      <c r="C1878" s="131">
        <f t="shared" si="395"/>
        <v>0</v>
      </c>
      <c r="D1878" s="131">
        <f t="shared" si="392"/>
        <v>0</v>
      </c>
      <c r="E1878" s="124">
        <f>VLOOKUP(B1864,別紙1!$A$5:$AS$267,37,FALSE)</f>
        <v>178</v>
      </c>
      <c r="F1878" s="132">
        <f>内訳書!$D$7</f>
        <v>0</v>
      </c>
      <c r="G1878" s="131">
        <f t="shared" si="393"/>
        <v>0</v>
      </c>
      <c r="H1878" s="116"/>
      <c r="I1878" s="137">
        <f t="shared" si="394"/>
        <v>0</v>
      </c>
    </row>
    <row r="1879" spans="1:9" s="62" customFormat="1" ht="18" customHeight="1" thickBot="1" x14ac:dyDescent="0.45">
      <c r="A1879" s="63">
        <v>12</v>
      </c>
      <c r="B1879" s="121">
        <f>B1868</f>
        <v>2</v>
      </c>
      <c r="C1879" s="131">
        <f>C1878</f>
        <v>0</v>
      </c>
      <c r="D1879" s="131">
        <f t="shared" si="392"/>
        <v>0</v>
      </c>
      <c r="E1879" s="124">
        <f>VLOOKUP(B1864,別紙1!$A$5:$AS$267,40,FALSE)</f>
        <v>167</v>
      </c>
      <c r="F1879" s="132">
        <f>内訳書!$D$7</f>
        <v>0</v>
      </c>
      <c r="G1879" s="131">
        <f t="shared" si="393"/>
        <v>0</v>
      </c>
      <c r="H1879" s="116"/>
      <c r="I1879" s="137">
        <f t="shared" si="394"/>
        <v>0</v>
      </c>
    </row>
    <row r="1880" spans="1:9" s="62" customFormat="1" ht="18" customHeight="1" thickBot="1" x14ac:dyDescent="0.45">
      <c r="A1880" s="66" t="s">
        <v>9</v>
      </c>
      <c r="B1880" s="120"/>
      <c r="C1880" s="120"/>
      <c r="D1880" s="120"/>
      <c r="E1880" s="124">
        <f>SUM(E1868:E1879)</f>
        <v>2268</v>
      </c>
      <c r="F1880" s="129"/>
      <c r="G1880" s="120"/>
      <c r="H1880" s="136">
        <f>SUM(H1868:H1879)</f>
        <v>0</v>
      </c>
      <c r="I1880" s="138">
        <f>IF(SUM(I1868:I1879)="","",SUM(I1868:I1879))</f>
        <v>0</v>
      </c>
    </row>
    <row r="1881" spans="1:9" ht="78" customHeight="1" x14ac:dyDescent="0.4">
      <c r="A1881" s="397" t="s">
        <v>347</v>
      </c>
      <c r="B1881" s="398"/>
      <c r="C1881" s="398"/>
      <c r="D1881" s="398"/>
      <c r="E1881" s="398"/>
      <c r="F1881" s="398"/>
      <c r="G1881" s="398"/>
      <c r="H1881" s="398"/>
      <c r="I1881" s="399"/>
    </row>
    <row r="1882" spans="1:9" ht="78" customHeight="1" x14ac:dyDescent="0.4">
      <c r="A1882" s="394" t="s">
        <v>22</v>
      </c>
      <c r="B1882" s="395"/>
      <c r="C1882" s="395"/>
      <c r="D1882" s="395"/>
      <c r="E1882" s="395"/>
      <c r="F1882" s="395"/>
      <c r="G1882" s="395"/>
      <c r="H1882" s="395"/>
      <c r="I1882" s="396"/>
    </row>
    <row r="1883" spans="1:9" x14ac:dyDescent="0.4">
      <c r="A1883" s="161" t="s">
        <v>12</v>
      </c>
      <c r="B1883" s="52">
        <f>B1864+1</f>
        <v>100</v>
      </c>
      <c r="C1883" s="161" t="s">
        <v>13</v>
      </c>
      <c r="D1883" s="53" t="str">
        <f>VLOOKUP(B1883,別紙1!$A$5:$AS$267,3,FALSE)</f>
        <v>鳥羽第一地下ポンプ場</v>
      </c>
      <c r="F1883" s="161"/>
      <c r="G1883" s="161"/>
      <c r="H1883" s="161"/>
      <c r="I1883" s="54" t="str">
        <f>VLOOKUP(B1883,別紙1!$A$5:$AS$267,5,FALSE)</f>
        <v>東京低圧電力</v>
      </c>
    </row>
    <row r="1884" spans="1:9" s="161" customFormat="1" ht="20.25" customHeight="1" x14ac:dyDescent="0.4">
      <c r="A1884" s="391" t="s">
        <v>14</v>
      </c>
      <c r="B1884" s="401" t="s">
        <v>3</v>
      </c>
      <c r="C1884" s="402"/>
      <c r="D1884" s="403"/>
      <c r="E1884" s="401" t="s">
        <v>4</v>
      </c>
      <c r="F1884" s="402"/>
      <c r="G1884" s="403"/>
      <c r="H1884" s="391" t="s">
        <v>44</v>
      </c>
      <c r="I1884" s="391" t="s">
        <v>45</v>
      </c>
    </row>
    <row r="1885" spans="1:9" s="161" customFormat="1" ht="40.5" x14ac:dyDescent="0.4">
      <c r="A1885" s="400"/>
      <c r="B1885" s="301" t="s">
        <v>2</v>
      </c>
      <c r="C1885" s="301" t="s">
        <v>15</v>
      </c>
      <c r="D1885" s="302" t="s">
        <v>82</v>
      </c>
      <c r="E1885" s="304" t="s">
        <v>16</v>
      </c>
      <c r="F1885" s="58" t="s">
        <v>17</v>
      </c>
      <c r="G1885" s="302" t="s">
        <v>18</v>
      </c>
      <c r="H1885" s="400"/>
      <c r="I1885" s="400"/>
    </row>
    <row r="1886" spans="1:9" s="59" customFormat="1" ht="22.5" x14ac:dyDescent="0.4">
      <c r="A1886" s="392"/>
      <c r="B1886" s="60" t="s">
        <v>5</v>
      </c>
      <c r="C1886" s="60" t="s">
        <v>19</v>
      </c>
      <c r="D1886" s="60" t="s">
        <v>8</v>
      </c>
      <c r="E1886" s="61" t="s">
        <v>20</v>
      </c>
      <c r="F1886" s="60" t="s">
        <v>21</v>
      </c>
      <c r="G1886" s="60" t="s">
        <v>8</v>
      </c>
      <c r="H1886" s="60" t="s">
        <v>43</v>
      </c>
      <c r="I1886" s="60" t="s">
        <v>8</v>
      </c>
    </row>
    <row r="1887" spans="1:9" s="62" customFormat="1" ht="18" customHeight="1" x14ac:dyDescent="0.4">
      <c r="A1887" s="63">
        <v>1</v>
      </c>
      <c r="B1887" s="121">
        <f>VLOOKUP(B1883,別紙1!$A$5:$AS$267,6,FALSE)</f>
        <v>2</v>
      </c>
      <c r="C1887" s="131">
        <f>内訳書!$C$7</f>
        <v>0</v>
      </c>
      <c r="D1887" s="131">
        <f>IF(E1887=0,ROUNDDOWN(B1887*C1887/2,2),ROUNDDOWN(B1887*C1887,2))</f>
        <v>0</v>
      </c>
      <c r="E1887" s="124">
        <f>VLOOKUP(B1883,別紙1!$A$5:$AS$267,7,FALSE)</f>
        <v>124</v>
      </c>
      <c r="F1887" s="132">
        <f>内訳書!$D$7</f>
        <v>0</v>
      </c>
      <c r="G1887" s="131">
        <f>ROUNDDOWN(E1887*F1887,2)</f>
        <v>0</v>
      </c>
      <c r="H1887" s="116"/>
      <c r="I1887" s="137">
        <f>ROUNDDOWN(D1887+G1887+H1887,0)</f>
        <v>0</v>
      </c>
    </row>
    <row r="1888" spans="1:9" s="62" customFormat="1" ht="18" customHeight="1" x14ac:dyDescent="0.4">
      <c r="A1888" s="63">
        <v>2</v>
      </c>
      <c r="B1888" s="121">
        <f>B1887</f>
        <v>2</v>
      </c>
      <c r="C1888" s="131">
        <f>C1887</f>
        <v>0</v>
      </c>
      <c r="D1888" s="131">
        <f t="shared" ref="D1888:D1898" si="396">IF(E1888=0,ROUNDDOWN(B1888*C1888/2,2),ROUNDDOWN(B1888*C1888,2))</f>
        <v>0</v>
      </c>
      <c r="E1888" s="124">
        <f>VLOOKUP(B1883,別紙1!$A$5:$AS$267,10,FALSE)</f>
        <v>125</v>
      </c>
      <c r="F1888" s="132">
        <f>内訳書!$D$7</f>
        <v>0</v>
      </c>
      <c r="G1888" s="131">
        <f t="shared" ref="G1888:G1898" si="397">ROUNDDOWN(E1888*F1888,2)</f>
        <v>0</v>
      </c>
      <c r="H1888" s="116"/>
      <c r="I1888" s="137">
        <f t="shared" ref="I1888:I1898" si="398">ROUNDDOWN(D1888+G1888+H1888,0)</f>
        <v>0</v>
      </c>
    </row>
    <row r="1889" spans="1:9" s="62" customFormat="1" ht="18" customHeight="1" x14ac:dyDescent="0.4">
      <c r="A1889" s="63">
        <v>3</v>
      </c>
      <c r="B1889" s="121">
        <f>B1887</f>
        <v>2</v>
      </c>
      <c r="C1889" s="131">
        <f t="shared" ref="C1889:C1897" si="399">C1888</f>
        <v>0</v>
      </c>
      <c r="D1889" s="131">
        <f t="shared" si="396"/>
        <v>0</v>
      </c>
      <c r="E1889" s="124">
        <f>VLOOKUP(B1883,別紙1!$A$5:$AS$267,13,FALSE)</f>
        <v>122</v>
      </c>
      <c r="F1889" s="132">
        <f>内訳書!$D$7</f>
        <v>0</v>
      </c>
      <c r="G1889" s="131">
        <f t="shared" si="397"/>
        <v>0</v>
      </c>
      <c r="H1889" s="116"/>
      <c r="I1889" s="137">
        <f t="shared" si="398"/>
        <v>0</v>
      </c>
    </row>
    <row r="1890" spans="1:9" s="62" customFormat="1" ht="18" customHeight="1" x14ac:dyDescent="0.4">
      <c r="A1890" s="63">
        <v>4</v>
      </c>
      <c r="B1890" s="121">
        <f>B1887</f>
        <v>2</v>
      </c>
      <c r="C1890" s="131">
        <f t="shared" si="399"/>
        <v>0</v>
      </c>
      <c r="D1890" s="131">
        <f t="shared" si="396"/>
        <v>0</v>
      </c>
      <c r="E1890" s="124">
        <f>VLOOKUP(B1883,別紙1!$A$5:$AS$267,16,FALSE)</f>
        <v>129</v>
      </c>
      <c r="F1890" s="132">
        <f>内訳書!$D$7</f>
        <v>0</v>
      </c>
      <c r="G1890" s="131">
        <f t="shared" si="397"/>
        <v>0</v>
      </c>
      <c r="H1890" s="116"/>
      <c r="I1890" s="137">
        <f t="shared" si="398"/>
        <v>0</v>
      </c>
    </row>
    <row r="1891" spans="1:9" s="62" customFormat="1" ht="18" customHeight="1" x14ac:dyDescent="0.4">
      <c r="A1891" s="63">
        <v>5</v>
      </c>
      <c r="B1891" s="121">
        <f>B1887</f>
        <v>2</v>
      </c>
      <c r="C1891" s="131">
        <f t="shared" si="399"/>
        <v>0</v>
      </c>
      <c r="D1891" s="131">
        <f t="shared" si="396"/>
        <v>0</v>
      </c>
      <c r="E1891" s="124">
        <f>VLOOKUP(B1883,別紙1!$A$5:$AS$267,19,FALSE)</f>
        <v>116</v>
      </c>
      <c r="F1891" s="132">
        <f>内訳書!$D$7</f>
        <v>0</v>
      </c>
      <c r="G1891" s="131">
        <f t="shared" si="397"/>
        <v>0</v>
      </c>
      <c r="H1891" s="116"/>
      <c r="I1891" s="137">
        <f t="shared" si="398"/>
        <v>0</v>
      </c>
    </row>
    <row r="1892" spans="1:9" s="62" customFormat="1" ht="18" customHeight="1" x14ac:dyDescent="0.4">
      <c r="A1892" s="63">
        <v>6</v>
      </c>
      <c r="B1892" s="121">
        <f>B1887</f>
        <v>2</v>
      </c>
      <c r="C1892" s="131">
        <f t="shared" si="399"/>
        <v>0</v>
      </c>
      <c r="D1892" s="131">
        <f t="shared" si="396"/>
        <v>0</v>
      </c>
      <c r="E1892" s="124">
        <f>VLOOKUP(B1883,別紙1!$A$5:$AS$267,22,FALSE)</f>
        <v>132</v>
      </c>
      <c r="F1892" s="132">
        <f>内訳書!$D$7</f>
        <v>0</v>
      </c>
      <c r="G1892" s="131">
        <f t="shared" si="397"/>
        <v>0</v>
      </c>
      <c r="H1892" s="116"/>
      <c r="I1892" s="137">
        <f t="shared" si="398"/>
        <v>0</v>
      </c>
    </row>
    <row r="1893" spans="1:9" s="62" customFormat="1" ht="18" customHeight="1" x14ac:dyDescent="0.4">
      <c r="A1893" s="63">
        <v>7</v>
      </c>
      <c r="B1893" s="121">
        <f>B1887</f>
        <v>2</v>
      </c>
      <c r="C1893" s="131">
        <f t="shared" si="399"/>
        <v>0</v>
      </c>
      <c r="D1893" s="131">
        <f t="shared" si="396"/>
        <v>0</v>
      </c>
      <c r="E1893" s="124">
        <f>VLOOKUP(B1883,別紙1!$A$5:$AS$267,26,FALSE)</f>
        <v>136</v>
      </c>
      <c r="F1893" s="133">
        <f>内訳書!$E$7</f>
        <v>0</v>
      </c>
      <c r="G1893" s="131">
        <f t="shared" si="397"/>
        <v>0</v>
      </c>
      <c r="H1893" s="116"/>
      <c r="I1893" s="137">
        <f t="shared" si="398"/>
        <v>0</v>
      </c>
    </row>
    <row r="1894" spans="1:9" s="62" customFormat="1" ht="18" customHeight="1" x14ac:dyDescent="0.4">
      <c r="A1894" s="63">
        <v>8</v>
      </c>
      <c r="B1894" s="121">
        <f>B1887</f>
        <v>2</v>
      </c>
      <c r="C1894" s="131">
        <f t="shared" si="399"/>
        <v>0</v>
      </c>
      <c r="D1894" s="131">
        <f t="shared" si="396"/>
        <v>0</v>
      </c>
      <c r="E1894" s="124">
        <f>VLOOKUP(B1883,別紙1!$A$5:$AS$267,29,FALSE)</f>
        <v>143</v>
      </c>
      <c r="F1894" s="133">
        <f>内訳書!$E$7</f>
        <v>0</v>
      </c>
      <c r="G1894" s="131">
        <f t="shared" si="397"/>
        <v>0</v>
      </c>
      <c r="H1894" s="116"/>
      <c r="I1894" s="137">
        <f t="shared" si="398"/>
        <v>0</v>
      </c>
    </row>
    <row r="1895" spans="1:9" s="62" customFormat="1" ht="18" customHeight="1" x14ac:dyDescent="0.4">
      <c r="A1895" s="63">
        <v>9</v>
      </c>
      <c r="B1895" s="121">
        <f>B1887</f>
        <v>2</v>
      </c>
      <c r="C1895" s="131">
        <f t="shared" si="399"/>
        <v>0</v>
      </c>
      <c r="D1895" s="131">
        <f t="shared" si="396"/>
        <v>0</v>
      </c>
      <c r="E1895" s="124">
        <f>VLOOKUP(B1883,別紙1!$A$5:$AS$267,32,FALSE)</f>
        <v>218</v>
      </c>
      <c r="F1895" s="133">
        <f>内訳書!$E$7</f>
        <v>0</v>
      </c>
      <c r="G1895" s="131">
        <f t="shared" si="397"/>
        <v>0</v>
      </c>
      <c r="H1895" s="116"/>
      <c r="I1895" s="137">
        <f t="shared" si="398"/>
        <v>0</v>
      </c>
    </row>
    <row r="1896" spans="1:9" s="62" customFormat="1" ht="18" customHeight="1" x14ac:dyDescent="0.4">
      <c r="A1896" s="63">
        <v>10</v>
      </c>
      <c r="B1896" s="121">
        <f>B1887</f>
        <v>2</v>
      </c>
      <c r="C1896" s="131">
        <f t="shared" si="399"/>
        <v>0</v>
      </c>
      <c r="D1896" s="131">
        <f t="shared" si="396"/>
        <v>0</v>
      </c>
      <c r="E1896" s="124">
        <f>VLOOKUP(B1883,別紙1!$A$5:$AS$267,34,FALSE)</f>
        <v>139</v>
      </c>
      <c r="F1896" s="132">
        <f>内訳書!$D$7</f>
        <v>0</v>
      </c>
      <c r="G1896" s="131">
        <f t="shared" si="397"/>
        <v>0</v>
      </c>
      <c r="H1896" s="116"/>
      <c r="I1896" s="137">
        <f t="shared" si="398"/>
        <v>0</v>
      </c>
    </row>
    <row r="1897" spans="1:9" s="62" customFormat="1" ht="18" customHeight="1" x14ac:dyDescent="0.4">
      <c r="A1897" s="63">
        <v>11</v>
      </c>
      <c r="B1897" s="121">
        <f>B1887</f>
        <v>2</v>
      </c>
      <c r="C1897" s="131">
        <f t="shared" si="399"/>
        <v>0</v>
      </c>
      <c r="D1897" s="131">
        <f t="shared" si="396"/>
        <v>0</v>
      </c>
      <c r="E1897" s="124">
        <f>VLOOKUP(B1883,別紙1!$A$5:$AS$267,37,FALSE)</f>
        <v>142</v>
      </c>
      <c r="F1897" s="132">
        <f>内訳書!$D$7</f>
        <v>0</v>
      </c>
      <c r="G1897" s="131">
        <f t="shared" si="397"/>
        <v>0</v>
      </c>
      <c r="H1897" s="116"/>
      <c r="I1897" s="137">
        <f t="shared" si="398"/>
        <v>0</v>
      </c>
    </row>
    <row r="1898" spans="1:9" s="62" customFormat="1" ht="18" customHeight="1" thickBot="1" x14ac:dyDescent="0.45">
      <c r="A1898" s="63">
        <v>12</v>
      </c>
      <c r="B1898" s="121">
        <f>B1887</f>
        <v>2</v>
      </c>
      <c r="C1898" s="131">
        <f>C1897</f>
        <v>0</v>
      </c>
      <c r="D1898" s="131">
        <f t="shared" si="396"/>
        <v>0</v>
      </c>
      <c r="E1898" s="124">
        <f>VLOOKUP(B1883,別紙1!$A$5:$AS$267,40,FALSE)</f>
        <v>119</v>
      </c>
      <c r="F1898" s="132">
        <f>内訳書!$D$7</f>
        <v>0</v>
      </c>
      <c r="G1898" s="131">
        <f t="shared" si="397"/>
        <v>0</v>
      </c>
      <c r="H1898" s="116"/>
      <c r="I1898" s="137">
        <f t="shared" si="398"/>
        <v>0</v>
      </c>
    </row>
    <row r="1899" spans="1:9" s="62" customFormat="1" ht="18" customHeight="1" thickBot="1" x14ac:dyDescent="0.45">
      <c r="A1899" s="66" t="s">
        <v>9</v>
      </c>
      <c r="B1899" s="120"/>
      <c r="C1899" s="120"/>
      <c r="D1899" s="120"/>
      <c r="E1899" s="124">
        <f>SUM(E1887:E1898)</f>
        <v>1645</v>
      </c>
      <c r="F1899" s="129"/>
      <c r="G1899" s="120"/>
      <c r="H1899" s="136">
        <f>SUM(H1887:H1898)</f>
        <v>0</v>
      </c>
      <c r="I1899" s="138">
        <f>IF(SUM(I1887:I1898)="","",SUM(I1887:I1898))</f>
        <v>0</v>
      </c>
    </row>
    <row r="1900" spans="1:9" ht="78" customHeight="1" x14ac:dyDescent="0.4">
      <c r="A1900" s="397" t="s">
        <v>347</v>
      </c>
      <c r="B1900" s="398"/>
      <c r="C1900" s="398"/>
      <c r="D1900" s="398"/>
      <c r="E1900" s="398"/>
      <c r="F1900" s="398"/>
      <c r="G1900" s="398"/>
      <c r="H1900" s="398"/>
      <c r="I1900" s="399"/>
    </row>
    <row r="1901" spans="1:9" ht="78" customHeight="1" x14ac:dyDescent="0.4">
      <c r="A1901" s="394" t="s">
        <v>22</v>
      </c>
      <c r="B1901" s="395"/>
      <c r="C1901" s="395"/>
      <c r="D1901" s="395"/>
      <c r="E1901" s="395"/>
      <c r="F1901" s="395"/>
      <c r="G1901" s="395"/>
      <c r="H1901" s="395"/>
      <c r="I1901" s="396"/>
    </row>
    <row r="1902" spans="1:9" x14ac:dyDescent="0.4">
      <c r="A1902" s="161" t="s">
        <v>12</v>
      </c>
      <c r="B1902" s="52">
        <f>B1883+1</f>
        <v>101</v>
      </c>
      <c r="C1902" s="161" t="s">
        <v>13</v>
      </c>
      <c r="D1902" s="53" t="str">
        <f>VLOOKUP(B1902,別紙1!$A$5:$AS$267,3,FALSE)</f>
        <v>天川地下ポンプ場</v>
      </c>
      <c r="F1902" s="161"/>
      <c r="G1902" s="161"/>
      <c r="H1902" s="161"/>
      <c r="I1902" s="54" t="str">
        <f>VLOOKUP(B1902,別紙1!$A$5:$AS$267,5,FALSE)</f>
        <v>東京低圧電力</v>
      </c>
    </row>
    <row r="1903" spans="1:9" s="161" customFormat="1" ht="20.25" customHeight="1" x14ac:dyDescent="0.4">
      <c r="A1903" s="391" t="s">
        <v>14</v>
      </c>
      <c r="B1903" s="401" t="s">
        <v>3</v>
      </c>
      <c r="C1903" s="402"/>
      <c r="D1903" s="403"/>
      <c r="E1903" s="401" t="s">
        <v>4</v>
      </c>
      <c r="F1903" s="402"/>
      <c r="G1903" s="403"/>
      <c r="H1903" s="391" t="s">
        <v>44</v>
      </c>
      <c r="I1903" s="391" t="s">
        <v>45</v>
      </c>
    </row>
    <row r="1904" spans="1:9" s="161" customFormat="1" ht="40.5" x14ac:dyDescent="0.4">
      <c r="A1904" s="400"/>
      <c r="B1904" s="301" t="s">
        <v>2</v>
      </c>
      <c r="C1904" s="301" t="s">
        <v>15</v>
      </c>
      <c r="D1904" s="302" t="s">
        <v>82</v>
      </c>
      <c r="E1904" s="304" t="s">
        <v>16</v>
      </c>
      <c r="F1904" s="58" t="s">
        <v>17</v>
      </c>
      <c r="G1904" s="302" t="s">
        <v>18</v>
      </c>
      <c r="H1904" s="400"/>
      <c r="I1904" s="400"/>
    </row>
    <row r="1905" spans="1:9" s="59" customFormat="1" ht="22.5" x14ac:dyDescent="0.4">
      <c r="A1905" s="392"/>
      <c r="B1905" s="60" t="s">
        <v>5</v>
      </c>
      <c r="C1905" s="60" t="s">
        <v>19</v>
      </c>
      <c r="D1905" s="60" t="s">
        <v>8</v>
      </c>
      <c r="E1905" s="61" t="s">
        <v>20</v>
      </c>
      <c r="F1905" s="60" t="s">
        <v>21</v>
      </c>
      <c r="G1905" s="60" t="s">
        <v>8</v>
      </c>
      <c r="H1905" s="60" t="s">
        <v>43</v>
      </c>
      <c r="I1905" s="60" t="s">
        <v>8</v>
      </c>
    </row>
    <row r="1906" spans="1:9" s="62" customFormat="1" ht="18" customHeight="1" x14ac:dyDescent="0.4">
      <c r="A1906" s="63">
        <v>1</v>
      </c>
      <c r="B1906" s="121">
        <f>VLOOKUP(B1902,別紙1!$A$5:$AS$267,6,FALSE)</f>
        <v>3</v>
      </c>
      <c r="C1906" s="131">
        <f>内訳書!$C$7</f>
        <v>0</v>
      </c>
      <c r="D1906" s="131">
        <f>IF(E1906=0,ROUNDDOWN(B1906*C1906/2,2),ROUNDDOWN(B1906*C1906,2))</f>
        <v>0</v>
      </c>
      <c r="E1906" s="124">
        <f>VLOOKUP(B1902,別紙1!$A$5:$AS$267,7,FALSE)</f>
        <v>388</v>
      </c>
      <c r="F1906" s="132">
        <f>内訳書!$D$7</f>
        <v>0</v>
      </c>
      <c r="G1906" s="131">
        <f>ROUNDDOWN(E1906*F1906,2)</f>
        <v>0</v>
      </c>
      <c r="H1906" s="116"/>
      <c r="I1906" s="137">
        <f>ROUNDDOWN(D1906+G1906+H1906,0)</f>
        <v>0</v>
      </c>
    </row>
    <row r="1907" spans="1:9" s="62" customFormat="1" ht="18" customHeight="1" x14ac:dyDescent="0.4">
      <c r="A1907" s="63">
        <v>2</v>
      </c>
      <c r="B1907" s="121">
        <f>B1906</f>
        <v>3</v>
      </c>
      <c r="C1907" s="131">
        <f>C1906</f>
        <v>0</v>
      </c>
      <c r="D1907" s="131">
        <f t="shared" ref="D1907:D1917" si="400">IF(E1907=0,ROUNDDOWN(B1907*C1907/2,2),ROUNDDOWN(B1907*C1907,2))</f>
        <v>0</v>
      </c>
      <c r="E1907" s="124">
        <f>VLOOKUP(B1902,別紙1!$A$5:$AS$267,10,FALSE)</f>
        <v>183</v>
      </c>
      <c r="F1907" s="132">
        <f>内訳書!$D$7</f>
        <v>0</v>
      </c>
      <c r="G1907" s="131">
        <f t="shared" ref="G1907:G1917" si="401">ROUNDDOWN(E1907*F1907,2)</f>
        <v>0</v>
      </c>
      <c r="H1907" s="116"/>
      <c r="I1907" s="137">
        <f t="shared" ref="I1907:I1917" si="402">ROUNDDOWN(D1907+G1907+H1907,0)</f>
        <v>0</v>
      </c>
    </row>
    <row r="1908" spans="1:9" s="62" customFormat="1" ht="18" customHeight="1" x14ac:dyDescent="0.4">
      <c r="A1908" s="63">
        <v>3</v>
      </c>
      <c r="B1908" s="121">
        <f>B1906</f>
        <v>3</v>
      </c>
      <c r="C1908" s="131">
        <f t="shared" ref="C1908:C1916" si="403">C1907</f>
        <v>0</v>
      </c>
      <c r="D1908" s="131">
        <f t="shared" si="400"/>
        <v>0</v>
      </c>
      <c r="E1908" s="124">
        <f>VLOOKUP(B1902,別紙1!$A$5:$AS$267,13,FALSE)</f>
        <v>203</v>
      </c>
      <c r="F1908" s="132">
        <f>内訳書!$D$7</f>
        <v>0</v>
      </c>
      <c r="G1908" s="131">
        <f t="shared" si="401"/>
        <v>0</v>
      </c>
      <c r="H1908" s="116"/>
      <c r="I1908" s="137">
        <f t="shared" si="402"/>
        <v>0</v>
      </c>
    </row>
    <row r="1909" spans="1:9" s="62" customFormat="1" ht="18" customHeight="1" x14ac:dyDescent="0.4">
      <c r="A1909" s="63">
        <v>4</v>
      </c>
      <c r="B1909" s="121">
        <f>B1906</f>
        <v>3</v>
      </c>
      <c r="C1909" s="131">
        <f t="shared" si="403"/>
        <v>0</v>
      </c>
      <c r="D1909" s="131">
        <f t="shared" si="400"/>
        <v>0</v>
      </c>
      <c r="E1909" s="124">
        <f>VLOOKUP(B1902,別紙1!$A$5:$AS$267,16,FALSE)</f>
        <v>377</v>
      </c>
      <c r="F1909" s="132">
        <f>内訳書!$D$7</f>
        <v>0</v>
      </c>
      <c r="G1909" s="131">
        <f t="shared" si="401"/>
        <v>0</v>
      </c>
      <c r="H1909" s="116"/>
      <c r="I1909" s="137">
        <f t="shared" si="402"/>
        <v>0</v>
      </c>
    </row>
    <row r="1910" spans="1:9" s="62" customFormat="1" ht="18" customHeight="1" x14ac:dyDescent="0.4">
      <c r="A1910" s="63">
        <v>5</v>
      </c>
      <c r="B1910" s="121">
        <f>B1906</f>
        <v>3</v>
      </c>
      <c r="C1910" s="131">
        <f t="shared" si="403"/>
        <v>0</v>
      </c>
      <c r="D1910" s="131">
        <f t="shared" si="400"/>
        <v>0</v>
      </c>
      <c r="E1910" s="124">
        <f>VLOOKUP(B1902,別紙1!$A$5:$AS$267,19,FALSE)</f>
        <v>635</v>
      </c>
      <c r="F1910" s="132">
        <f>内訳書!$D$7</f>
        <v>0</v>
      </c>
      <c r="G1910" s="131">
        <f t="shared" si="401"/>
        <v>0</v>
      </c>
      <c r="H1910" s="116"/>
      <c r="I1910" s="137">
        <f t="shared" si="402"/>
        <v>0</v>
      </c>
    </row>
    <row r="1911" spans="1:9" s="62" customFormat="1" ht="18" customHeight="1" x14ac:dyDescent="0.4">
      <c r="A1911" s="63">
        <v>6</v>
      </c>
      <c r="B1911" s="121">
        <f>B1906</f>
        <v>3</v>
      </c>
      <c r="C1911" s="131">
        <f t="shared" si="403"/>
        <v>0</v>
      </c>
      <c r="D1911" s="131">
        <f t="shared" si="400"/>
        <v>0</v>
      </c>
      <c r="E1911" s="124">
        <f>VLOOKUP(B1902,別紙1!$A$5:$AS$267,22,FALSE)</f>
        <v>990</v>
      </c>
      <c r="F1911" s="132">
        <f>内訳書!$D$7</f>
        <v>0</v>
      </c>
      <c r="G1911" s="131">
        <f t="shared" si="401"/>
        <v>0</v>
      </c>
      <c r="H1911" s="116"/>
      <c r="I1911" s="137">
        <f t="shared" si="402"/>
        <v>0</v>
      </c>
    </row>
    <row r="1912" spans="1:9" s="62" customFormat="1" ht="18" customHeight="1" x14ac:dyDescent="0.4">
      <c r="A1912" s="63">
        <v>7</v>
      </c>
      <c r="B1912" s="121">
        <f>B1906</f>
        <v>3</v>
      </c>
      <c r="C1912" s="131">
        <f t="shared" si="403"/>
        <v>0</v>
      </c>
      <c r="D1912" s="131">
        <f t="shared" si="400"/>
        <v>0</v>
      </c>
      <c r="E1912" s="124">
        <f>VLOOKUP(B1902,別紙1!$A$5:$AS$267,26,FALSE)</f>
        <v>1350</v>
      </c>
      <c r="F1912" s="133">
        <f>内訳書!$E$7</f>
        <v>0</v>
      </c>
      <c r="G1912" s="131">
        <f t="shared" si="401"/>
        <v>0</v>
      </c>
      <c r="H1912" s="116"/>
      <c r="I1912" s="137">
        <f t="shared" si="402"/>
        <v>0</v>
      </c>
    </row>
    <row r="1913" spans="1:9" s="62" customFormat="1" ht="18" customHeight="1" x14ac:dyDescent="0.4">
      <c r="A1913" s="63">
        <v>8</v>
      </c>
      <c r="B1913" s="121">
        <f>B1906</f>
        <v>3</v>
      </c>
      <c r="C1913" s="131">
        <f t="shared" si="403"/>
        <v>0</v>
      </c>
      <c r="D1913" s="131">
        <f t="shared" si="400"/>
        <v>0</v>
      </c>
      <c r="E1913" s="124">
        <f>VLOOKUP(B1902,別紙1!$A$5:$AS$267,29,FALSE)</f>
        <v>1246</v>
      </c>
      <c r="F1913" s="133">
        <f>内訳書!$E$7</f>
        <v>0</v>
      </c>
      <c r="G1913" s="131">
        <f t="shared" si="401"/>
        <v>0</v>
      </c>
      <c r="H1913" s="116"/>
      <c r="I1913" s="137">
        <f t="shared" si="402"/>
        <v>0</v>
      </c>
    </row>
    <row r="1914" spans="1:9" s="62" customFormat="1" ht="18" customHeight="1" x14ac:dyDescent="0.4">
      <c r="A1914" s="63">
        <v>9</v>
      </c>
      <c r="B1914" s="121">
        <f>B1906</f>
        <v>3</v>
      </c>
      <c r="C1914" s="131">
        <f t="shared" si="403"/>
        <v>0</v>
      </c>
      <c r="D1914" s="131">
        <f t="shared" si="400"/>
        <v>0</v>
      </c>
      <c r="E1914" s="124">
        <f>VLOOKUP(B1902,別紙1!$A$5:$AS$267,32,FALSE)</f>
        <v>2002</v>
      </c>
      <c r="F1914" s="133">
        <f>内訳書!$E$7</f>
        <v>0</v>
      </c>
      <c r="G1914" s="131">
        <f t="shared" si="401"/>
        <v>0</v>
      </c>
      <c r="H1914" s="116"/>
      <c r="I1914" s="137">
        <f t="shared" si="402"/>
        <v>0</v>
      </c>
    </row>
    <row r="1915" spans="1:9" s="62" customFormat="1" ht="18" customHeight="1" x14ac:dyDescent="0.4">
      <c r="A1915" s="63">
        <v>10</v>
      </c>
      <c r="B1915" s="121">
        <f>B1906</f>
        <v>3</v>
      </c>
      <c r="C1915" s="131">
        <f t="shared" si="403"/>
        <v>0</v>
      </c>
      <c r="D1915" s="131">
        <f t="shared" si="400"/>
        <v>0</v>
      </c>
      <c r="E1915" s="124">
        <f>VLOOKUP(B1902,別紙1!$A$5:$AS$267,34,FALSE)</f>
        <v>1408</v>
      </c>
      <c r="F1915" s="132">
        <f>内訳書!$D$7</f>
        <v>0</v>
      </c>
      <c r="G1915" s="131">
        <f t="shared" si="401"/>
        <v>0</v>
      </c>
      <c r="H1915" s="116"/>
      <c r="I1915" s="137">
        <f t="shared" si="402"/>
        <v>0</v>
      </c>
    </row>
    <row r="1916" spans="1:9" s="62" customFormat="1" ht="18" customHeight="1" x14ac:dyDescent="0.4">
      <c r="A1916" s="63">
        <v>11</v>
      </c>
      <c r="B1916" s="121">
        <f>B1906</f>
        <v>3</v>
      </c>
      <c r="C1916" s="131">
        <f t="shared" si="403"/>
        <v>0</v>
      </c>
      <c r="D1916" s="131">
        <f t="shared" si="400"/>
        <v>0</v>
      </c>
      <c r="E1916" s="124">
        <f>VLOOKUP(B1902,別紙1!$A$5:$AS$267,37,FALSE)</f>
        <v>853</v>
      </c>
      <c r="F1916" s="132">
        <f>内訳書!$D$7</f>
        <v>0</v>
      </c>
      <c r="G1916" s="131">
        <f t="shared" si="401"/>
        <v>0</v>
      </c>
      <c r="H1916" s="116"/>
      <c r="I1916" s="137">
        <f t="shared" si="402"/>
        <v>0</v>
      </c>
    </row>
    <row r="1917" spans="1:9" s="62" customFormat="1" ht="18" customHeight="1" thickBot="1" x14ac:dyDescent="0.45">
      <c r="A1917" s="63">
        <v>12</v>
      </c>
      <c r="B1917" s="121">
        <f>B1906</f>
        <v>3</v>
      </c>
      <c r="C1917" s="131">
        <f>C1916</f>
        <v>0</v>
      </c>
      <c r="D1917" s="131">
        <f t="shared" si="400"/>
        <v>0</v>
      </c>
      <c r="E1917" s="124">
        <f>VLOOKUP(B1902,別紙1!$A$5:$AS$267,40,FALSE)</f>
        <v>654</v>
      </c>
      <c r="F1917" s="132">
        <f>内訳書!$D$7</f>
        <v>0</v>
      </c>
      <c r="G1917" s="131">
        <f t="shared" si="401"/>
        <v>0</v>
      </c>
      <c r="H1917" s="116"/>
      <c r="I1917" s="137">
        <f t="shared" si="402"/>
        <v>0</v>
      </c>
    </row>
    <row r="1918" spans="1:9" s="62" customFormat="1" ht="18" customHeight="1" thickBot="1" x14ac:dyDescent="0.45">
      <c r="A1918" s="66" t="s">
        <v>9</v>
      </c>
      <c r="B1918" s="120"/>
      <c r="C1918" s="120"/>
      <c r="D1918" s="120"/>
      <c r="E1918" s="124">
        <f>SUM(E1906:E1917)</f>
        <v>10289</v>
      </c>
      <c r="F1918" s="129"/>
      <c r="G1918" s="120"/>
      <c r="H1918" s="136">
        <f>SUM(H1906:H1917)</f>
        <v>0</v>
      </c>
      <c r="I1918" s="138">
        <f>IF(SUM(I1906:I1917)="","",SUM(I1906:I1917))</f>
        <v>0</v>
      </c>
    </row>
    <row r="1919" spans="1:9" ht="68.25" customHeight="1" x14ac:dyDescent="0.4">
      <c r="A1919" s="397" t="s">
        <v>347</v>
      </c>
      <c r="B1919" s="398"/>
      <c r="C1919" s="398"/>
      <c r="D1919" s="398"/>
      <c r="E1919" s="398"/>
      <c r="F1919" s="398"/>
      <c r="G1919" s="398"/>
      <c r="H1919" s="398"/>
      <c r="I1919" s="399"/>
    </row>
    <row r="1920" spans="1:9" ht="78" customHeight="1" x14ac:dyDescent="0.4">
      <c r="A1920" s="394" t="s">
        <v>22</v>
      </c>
      <c r="B1920" s="395"/>
      <c r="C1920" s="395"/>
      <c r="D1920" s="395"/>
      <c r="E1920" s="395"/>
      <c r="F1920" s="395"/>
      <c r="G1920" s="395"/>
      <c r="H1920" s="395"/>
      <c r="I1920" s="396"/>
    </row>
    <row r="1921" spans="1:9" x14ac:dyDescent="0.4">
      <c r="A1921" s="161" t="s">
        <v>12</v>
      </c>
      <c r="B1921" s="52">
        <f>B1902+1</f>
        <v>102</v>
      </c>
      <c r="C1921" s="161" t="s">
        <v>13</v>
      </c>
      <c r="D1921" s="53" t="str">
        <f>VLOOKUP(B1921,別紙1!$A$5:$AS$267,3,FALSE)</f>
        <v>田島地下ポンプ場</v>
      </c>
      <c r="F1921" s="161"/>
      <c r="G1921" s="161"/>
      <c r="H1921" s="161"/>
      <c r="I1921" s="54" t="str">
        <f>VLOOKUP(B1921,別紙1!$A$5:$AS$267,5,FALSE)</f>
        <v>東京低圧電力</v>
      </c>
    </row>
    <row r="1922" spans="1:9" s="161" customFormat="1" ht="20.25" customHeight="1" x14ac:dyDescent="0.4">
      <c r="A1922" s="391" t="s">
        <v>14</v>
      </c>
      <c r="B1922" s="401" t="s">
        <v>3</v>
      </c>
      <c r="C1922" s="402"/>
      <c r="D1922" s="403"/>
      <c r="E1922" s="401" t="s">
        <v>4</v>
      </c>
      <c r="F1922" s="402"/>
      <c r="G1922" s="403"/>
      <c r="H1922" s="391" t="s">
        <v>44</v>
      </c>
      <c r="I1922" s="391" t="s">
        <v>45</v>
      </c>
    </row>
    <row r="1923" spans="1:9" s="161" customFormat="1" ht="40.5" customHeight="1" x14ac:dyDescent="0.4">
      <c r="A1923" s="400"/>
      <c r="B1923" s="301" t="s">
        <v>2</v>
      </c>
      <c r="C1923" s="301" t="s">
        <v>15</v>
      </c>
      <c r="D1923" s="302" t="s">
        <v>82</v>
      </c>
      <c r="E1923" s="304" t="s">
        <v>16</v>
      </c>
      <c r="F1923" s="58" t="s">
        <v>17</v>
      </c>
      <c r="G1923" s="302" t="s">
        <v>18</v>
      </c>
      <c r="H1923" s="400"/>
      <c r="I1923" s="400"/>
    </row>
    <row r="1924" spans="1:9" s="59" customFormat="1" ht="22.5" x14ac:dyDescent="0.4">
      <c r="A1924" s="392"/>
      <c r="B1924" s="60" t="s">
        <v>5</v>
      </c>
      <c r="C1924" s="60" t="s">
        <v>19</v>
      </c>
      <c r="D1924" s="60" t="s">
        <v>8</v>
      </c>
      <c r="E1924" s="61" t="s">
        <v>20</v>
      </c>
      <c r="F1924" s="60" t="s">
        <v>21</v>
      </c>
      <c r="G1924" s="60" t="s">
        <v>8</v>
      </c>
      <c r="H1924" s="60" t="s">
        <v>43</v>
      </c>
      <c r="I1924" s="60" t="s">
        <v>8</v>
      </c>
    </row>
    <row r="1925" spans="1:9" s="62" customFormat="1" ht="18" customHeight="1" x14ac:dyDescent="0.4">
      <c r="A1925" s="63">
        <v>1</v>
      </c>
      <c r="B1925" s="121">
        <f>VLOOKUP(B1921,別紙1!$A$5:$AS$267,6,FALSE)</f>
        <v>6</v>
      </c>
      <c r="C1925" s="131">
        <f>内訳書!$C$7</f>
        <v>0</v>
      </c>
      <c r="D1925" s="131">
        <f>IF(E1925=0,ROUNDDOWN(B1925*C1925/2,2),ROUNDDOWN(B1925*C1925,2))</f>
        <v>0</v>
      </c>
      <c r="E1925" s="124">
        <f>VLOOKUP(B1921,別紙1!$A$5:$AS$267,7,FALSE)</f>
        <v>329</v>
      </c>
      <c r="F1925" s="132">
        <f>内訳書!$D$7</f>
        <v>0</v>
      </c>
      <c r="G1925" s="131">
        <f>ROUNDDOWN(E1925*F1925,2)</f>
        <v>0</v>
      </c>
      <c r="H1925" s="116"/>
      <c r="I1925" s="137">
        <f>ROUNDDOWN(D1925+G1925+H1925,0)</f>
        <v>0</v>
      </c>
    </row>
    <row r="1926" spans="1:9" s="62" customFormat="1" ht="18" customHeight="1" x14ac:dyDescent="0.4">
      <c r="A1926" s="63">
        <v>2</v>
      </c>
      <c r="B1926" s="121">
        <f>B1925</f>
        <v>6</v>
      </c>
      <c r="C1926" s="131">
        <f>C1925</f>
        <v>0</v>
      </c>
      <c r="D1926" s="131">
        <f t="shared" ref="D1926:D1936" si="404">IF(E1926=0,ROUNDDOWN(B1926*C1926/2,2),ROUNDDOWN(B1926*C1926,2))</f>
        <v>0</v>
      </c>
      <c r="E1926" s="124">
        <f>VLOOKUP(B1921,別紙1!$A$5:$AS$267,10,FALSE)</f>
        <v>344</v>
      </c>
      <c r="F1926" s="132">
        <f>内訳書!$D$7</f>
        <v>0</v>
      </c>
      <c r="G1926" s="131">
        <f t="shared" ref="G1926:G1936" si="405">ROUNDDOWN(E1926*F1926,2)</f>
        <v>0</v>
      </c>
      <c r="H1926" s="116"/>
      <c r="I1926" s="137">
        <f t="shared" ref="I1926:I1936" si="406">ROUNDDOWN(D1926+G1926+H1926,0)</f>
        <v>0</v>
      </c>
    </row>
    <row r="1927" spans="1:9" s="62" customFormat="1" ht="18" customHeight="1" x14ac:dyDescent="0.4">
      <c r="A1927" s="63">
        <v>3</v>
      </c>
      <c r="B1927" s="121">
        <f>B1925</f>
        <v>6</v>
      </c>
      <c r="C1927" s="131">
        <f t="shared" ref="C1927:C1935" si="407">C1926</f>
        <v>0</v>
      </c>
      <c r="D1927" s="131">
        <f t="shared" si="404"/>
        <v>0</v>
      </c>
      <c r="E1927" s="124">
        <f>VLOOKUP(B1921,別紙1!$A$5:$AS$267,13,FALSE)</f>
        <v>332</v>
      </c>
      <c r="F1927" s="132">
        <f>内訳書!$D$7</f>
        <v>0</v>
      </c>
      <c r="G1927" s="131">
        <f t="shared" si="405"/>
        <v>0</v>
      </c>
      <c r="H1927" s="116"/>
      <c r="I1927" s="137">
        <f t="shared" si="406"/>
        <v>0</v>
      </c>
    </row>
    <row r="1928" spans="1:9" s="62" customFormat="1" ht="18" customHeight="1" x14ac:dyDescent="0.4">
      <c r="A1928" s="63">
        <v>4</v>
      </c>
      <c r="B1928" s="121">
        <f>B1925</f>
        <v>6</v>
      </c>
      <c r="C1928" s="131">
        <f t="shared" si="407"/>
        <v>0</v>
      </c>
      <c r="D1928" s="131">
        <f t="shared" si="404"/>
        <v>0</v>
      </c>
      <c r="E1928" s="124">
        <f>VLOOKUP(B1921,別紙1!$A$5:$AS$267,16,FALSE)</f>
        <v>327</v>
      </c>
      <c r="F1928" s="132">
        <f>内訳書!$D$7</f>
        <v>0</v>
      </c>
      <c r="G1928" s="131">
        <f t="shared" si="405"/>
        <v>0</v>
      </c>
      <c r="H1928" s="116"/>
      <c r="I1928" s="137">
        <f t="shared" si="406"/>
        <v>0</v>
      </c>
    </row>
    <row r="1929" spans="1:9" s="62" customFormat="1" ht="18" customHeight="1" x14ac:dyDescent="0.4">
      <c r="A1929" s="63">
        <v>5</v>
      </c>
      <c r="B1929" s="121">
        <f>B1925</f>
        <v>6</v>
      </c>
      <c r="C1929" s="131">
        <f t="shared" si="407"/>
        <v>0</v>
      </c>
      <c r="D1929" s="131">
        <f t="shared" si="404"/>
        <v>0</v>
      </c>
      <c r="E1929" s="124">
        <f>VLOOKUP(B1921,別紙1!$A$5:$AS$267,19,FALSE)</f>
        <v>316</v>
      </c>
      <c r="F1929" s="132">
        <f>内訳書!$D$7</f>
        <v>0</v>
      </c>
      <c r="G1929" s="131">
        <f t="shared" si="405"/>
        <v>0</v>
      </c>
      <c r="H1929" s="116"/>
      <c r="I1929" s="137">
        <f t="shared" si="406"/>
        <v>0</v>
      </c>
    </row>
    <row r="1930" spans="1:9" s="62" customFormat="1" ht="18" customHeight="1" x14ac:dyDescent="0.4">
      <c r="A1930" s="63">
        <v>6</v>
      </c>
      <c r="B1930" s="121">
        <f>B1925</f>
        <v>6</v>
      </c>
      <c r="C1930" s="131">
        <f t="shared" si="407"/>
        <v>0</v>
      </c>
      <c r="D1930" s="131">
        <f t="shared" si="404"/>
        <v>0</v>
      </c>
      <c r="E1930" s="124">
        <f>VLOOKUP(B1921,別紙1!$A$5:$AS$267,22,FALSE)</f>
        <v>380</v>
      </c>
      <c r="F1930" s="132">
        <f>内訳書!$D$7</f>
        <v>0</v>
      </c>
      <c r="G1930" s="131">
        <f t="shared" si="405"/>
        <v>0</v>
      </c>
      <c r="H1930" s="116"/>
      <c r="I1930" s="137">
        <f t="shared" si="406"/>
        <v>0</v>
      </c>
    </row>
    <row r="1931" spans="1:9" s="62" customFormat="1" ht="18" customHeight="1" x14ac:dyDescent="0.4">
      <c r="A1931" s="63">
        <v>7</v>
      </c>
      <c r="B1931" s="121">
        <f>B1925</f>
        <v>6</v>
      </c>
      <c r="C1931" s="131">
        <f t="shared" si="407"/>
        <v>0</v>
      </c>
      <c r="D1931" s="131">
        <f t="shared" si="404"/>
        <v>0</v>
      </c>
      <c r="E1931" s="124">
        <f>VLOOKUP(B1921,別紙1!$A$5:$AS$267,26,FALSE)</f>
        <v>353</v>
      </c>
      <c r="F1931" s="133">
        <f>内訳書!$E$7</f>
        <v>0</v>
      </c>
      <c r="G1931" s="131">
        <f t="shared" si="405"/>
        <v>0</v>
      </c>
      <c r="H1931" s="116"/>
      <c r="I1931" s="137">
        <f t="shared" si="406"/>
        <v>0</v>
      </c>
    </row>
    <row r="1932" spans="1:9" s="62" customFormat="1" ht="18" customHeight="1" x14ac:dyDescent="0.4">
      <c r="A1932" s="63">
        <v>8</v>
      </c>
      <c r="B1932" s="121">
        <f>B1925</f>
        <v>6</v>
      </c>
      <c r="C1932" s="131">
        <f t="shared" si="407"/>
        <v>0</v>
      </c>
      <c r="D1932" s="131">
        <f t="shared" si="404"/>
        <v>0</v>
      </c>
      <c r="E1932" s="124">
        <f>VLOOKUP(B1921,別紙1!$A$5:$AS$267,29,FALSE)</f>
        <v>317</v>
      </c>
      <c r="F1932" s="133">
        <f>内訳書!$E$7</f>
        <v>0</v>
      </c>
      <c r="G1932" s="131">
        <f t="shared" si="405"/>
        <v>0</v>
      </c>
      <c r="H1932" s="116"/>
      <c r="I1932" s="137">
        <f t="shared" si="406"/>
        <v>0</v>
      </c>
    </row>
    <row r="1933" spans="1:9" s="62" customFormat="1" ht="18" customHeight="1" x14ac:dyDescent="0.4">
      <c r="A1933" s="63">
        <v>9</v>
      </c>
      <c r="B1933" s="121">
        <f>B1925</f>
        <v>6</v>
      </c>
      <c r="C1933" s="131">
        <f t="shared" si="407"/>
        <v>0</v>
      </c>
      <c r="D1933" s="131">
        <f t="shared" si="404"/>
        <v>0</v>
      </c>
      <c r="E1933" s="124">
        <f>VLOOKUP(B1921,別紙1!$A$5:$AS$267,32,FALSE)</f>
        <v>256</v>
      </c>
      <c r="F1933" s="133">
        <f>内訳書!$E$7</f>
        <v>0</v>
      </c>
      <c r="G1933" s="131">
        <f t="shared" si="405"/>
        <v>0</v>
      </c>
      <c r="H1933" s="116"/>
      <c r="I1933" s="137">
        <f t="shared" si="406"/>
        <v>0</v>
      </c>
    </row>
    <row r="1934" spans="1:9" s="62" customFormat="1" ht="18" customHeight="1" x14ac:dyDescent="0.4">
      <c r="A1934" s="63">
        <v>10</v>
      </c>
      <c r="B1934" s="121">
        <f>B1925</f>
        <v>6</v>
      </c>
      <c r="C1934" s="131">
        <f t="shared" si="407"/>
        <v>0</v>
      </c>
      <c r="D1934" s="131">
        <f t="shared" si="404"/>
        <v>0</v>
      </c>
      <c r="E1934" s="124">
        <f>VLOOKUP(B1921,別紙1!$A$5:$AS$267,34,FALSE)</f>
        <v>330</v>
      </c>
      <c r="F1934" s="132">
        <f>内訳書!$D$7</f>
        <v>0</v>
      </c>
      <c r="G1934" s="131">
        <f t="shared" si="405"/>
        <v>0</v>
      </c>
      <c r="H1934" s="116"/>
      <c r="I1934" s="137">
        <f t="shared" si="406"/>
        <v>0</v>
      </c>
    </row>
    <row r="1935" spans="1:9" s="62" customFormat="1" ht="18" customHeight="1" x14ac:dyDescent="0.4">
      <c r="A1935" s="63">
        <v>11</v>
      </c>
      <c r="B1935" s="121">
        <f>B1925</f>
        <v>6</v>
      </c>
      <c r="C1935" s="131">
        <f t="shared" si="407"/>
        <v>0</v>
      </c>
      <c r="D1935" s="131">
        <f t="shared" si="404"/>
        <v>0</v>
      </c>
      <c r="E1935" s="124">
        <f>VLOOKUP(B1921,別紙1!$A$5:$AS$267,37,FALSE)</f>
        <v>320</v>
      </c>
      <c r="F1935" s="132">
        <f>内訳書!$D$7</f>
        <v>0</v>
      </c>
      <c r="G1935" s="131">
        <f t="shared" si="405"/>
        <v>0</v>
      </c>
      <c r="H1935" s="116"/>
      <c r="I1935" s="137">
        <f t="shared" si="406"/>
        <v>0</v>
      </c>
    </row>
    <row r="1936" spans="1:9" s="62" customFormat="1" ht="18" customHeight="1" thickBot="1" x14ac:dyDescent="0.45">
      <c r="A1936" s="63">
        <v>12</v>
      </c>
      <c r="B1936" s="121">
        <f>B1925</f>
        <v>6</v>
      </c>
      <c r="C1936" s="131">
        <f>C1935</f>
        <v>0</v>
      </c>
      <c r="D1936" s="131">
        <f t="shared" si="404"/>
        <v>0</v>
      </c>
      <c r="E1936" s="124">
        <f>VLOOKUP(B1921,別紙1!$A$5:$AS$267,40,FALSE)</f>
        <v>314</v>
      </c>
      <c r="F1936" s="132">
        <f>内訳書!$D$7</f>
        <v>0</v>
      </c>
      <c r="G1936" s="131">
        <f t="shared" si="405"/>
        <v>0</v>
      </c>
      <c r="H1936" s="116"/>
      <c r="I1936" s="137">
        <f t="shared" si="406"/>
        <v>0</v>
      </c>
    </row>
    <row r="1937" spans="1:9" s="62" customFormat="1" ht="18" customHeight="1" thickBot="1" x14ac:dyDescent="0.45">
      <c r="A1937" s="66" t="s">
        <v>9</v>
      </c>
      <c r="B1937" s="120"/>
      <c r="C1937" s="120"/>
      <c r="D1937" s="120"/>
      <c r="E1937" s="124">
        <f>SUM(E1925:E1936)</f>
        <v>3918</v>
      </c>
      <c r="F1937" s="129"/>
      <c r="G1937" s="120"/>
      <c r="H1937" s="136">
        <f>SUM(H1925:H1936)</f>
        <v>0</v>
      </c>
      <c r="I1937" s="138">
        <f>IF(SUM(I1925:I1936)="","",SUM(I1925:I1936))</f>
        <v>0</v>
      </c>
    </row>
    <row r="1938" spans="1:9" ht="78" customHeight="1" x14ac:dyDescent="0.4">
      <c r="A1938" s="397" t="s">
        <v>347</v>
      </c>
      <c r="B1938" s="398"/>
      <c r="C1938" s="398"/>
      <c r="D1938" s="398"/>
      <c r="E1938" s="398"/>
      <c r="F1938" s="398"/>
      <c r="G1938" s="398"/>
      <c r="H1938" s="398"/>
      <c r="I1938" s="399"/>
    </row>
    <row r="1939" spans="1:9" ht="78" customHeight="1" x14ac:dyDescent="0.4">
      <c r="A1939" s="394" t="s">
        <v>22</v>
      </c>
      <c r="B1939" s="395"/>
      <c r="C1939" s="395"/>
      <c r="D1939" s="395"/>
      <c r="E1939" s="395"/>
      <c r="F1939" s="395"/>
      <c r="G1939" s="395"/>
      <c r="H1939" s="395"/>
      <c r="I1939" s="396"/>
    </row>
    <row r="1940" spans="1:9" ht="13.5" customHeight="1" x14ac:dyDescent="0.4">
      <c r="A1940" s="161" t="s">
        <v>12</v>
      </c>
      <c r="B1940" s="52">
        <f>B1921+1</f>
        <v>103</v>
      </c>
      <c r="C1940" s="161" t="s">
        <v>13</v>
      </c>
      <c r="D1940" s="53" t="str">
        <f>VLOOKUP(B1940,別紙1!$A$5:$AS$267,3,FALSE)</f>
        <v>樋越地下ポンプ場</v>
      </c>
      <c r="F1940" s="161"/>
      <c r="G1940" s="161"/>
      <c r="H1940" s="161"/>
      <c r="I1940" s="54" t="str">
        <f>VLOOKUP(B1940,別紙1!$A$5:$AS$267,5,FALSE)</f>
        <v>東京低圧電力</v>
      </c>
    </row>
    <row r="1941" spans="1:9" s="161" customFormat="1" ht="20.25" customHeight="1" x14ac:dyDescent="0.4">
      <c r="A1941" s="391" t="s">
        <v>14</v>
      </c>
      <c r="B1941" s="401" t="s">
        <v>3</v>
      </c>
      <c r="C1941" s="402"/>
      <c r="D1941" s="403"/>
      <c r="E1941" s="401" t="s">
        <v>4</v>
      </c>
      <c r="F1941" s="402"/>
      <c r="G1941" s="403"/>
      <c r="H1941" s="391" t="s">
        <v>44</v>
      </c>
      <c r="I1941" s="391" t="s">
        <v>45</v>
      </c>
    </row>
    <row r="1942" spans="1:9" s="161" customFormat="1" ht="40.5" x14ac:dyDescent="0.4">
      <c r="A1942" s="400"/>
      <c r="B1942" s="301" t="s">
        <v>2</v>
      </c>
      <c r="C1942" s="301" t="s">
        <v>15</v>
      </c>
      <c r="D1942" s="302" t="s">
        <v>82</v>
      </c>
      <c r="E1942" s="304" t="s">
        <v>16</v>
      </c>
      <c r="F1942" s="58" t="s">
        <v>17</v>
      </c>
      <c r="G1942" s="302" t="s">
        <v>18</v>
      </c>
      <c r="H1942" s="400"/>
      <c r="I1942" s="400"/>
    </row>
    <row r="1943" spans="1:9" s="59" customFormat="1" ht="22.5" x14ac:dyDescent="0.4">
      <c r="A1943" s="392"/>
      <c r="B1943" s="60" t="s">
        <v>5</v>
      </c>
      <c r="C1943" s="60" t="s">
        <v>19</v>
      </c>
      <c r="D1943" s="60" t="s">
        <v>8</v>
      </c>
      <c r="E1943" s="61" t="s">
        <v>20</v>
      </c>
      <c r="F1943" s="60" t="s">
        <v>21</v>
      </c>
      <c r="G1943" s="60" t="s">
        <v>8</v>
      </c>
      <c r="H1943" s="60" t="s">
        <v>43</v>
      </c>
      <c r="I1943" s="60" t="s">
        <v>8</v>
      </c>
    </row>
    <row r="1944" spans="1:9" s="62" customFormat="1" ht="18" customHeight="1" x14ac:dyDescent="0.4">
      <c r="A1944" s="63">
        <v>1</v>
      </c>
      <c r="B1944" s="121">
        <f>VLOOKUP(B1940,別紙1!$A$5:$AS$267,6,FALSE)</f>
        <v>7</v>
      </c>
      <c r="C1944" s="131">
        <f>内訳書!$C$7</f>
        <v>0</v>
      </c>
      <c r="D1944" s="131">
        <f>IF(E1944=0,ROUNDDOWN(B1944*C1944/2,2),ROUNDDOWN(B1944*C1944,2))</f>
        <v>0</v>
      </c>
      <c r="E1944" s="124">
        <f>VLOOKUP(B1940,別紙1!$A$5:$AS$267,7,FALSE)</f>
        <v>50</v>
      </c>
      <c r="F1944" s="132">
        <f>内訳書!$D$7</f>
        <v>0</v>
      </c>
      <c r="G1944" s="131">
        <f>ROUNDDOWN(E1944*F1944,2)</f>
        <v>0</v>
      </c>
      <c r="H1944" s="116"/>
      <c r="I1944" s="137">
        <f>ROUNDDOWN(D1944+G1944+H1944,0)</f>
        <v>0</v>
      </c>
    </row>
    <row r="1945" spans="1:9" s="62" customFormat="1" ht="18" customHeight="1" x14ac:dyDescent="0.4">
      <c r="A1945" s="63">
        <v>2</v>
      </c>
      <c r="B1945" s="121">
        <f>B1944</f>
        <v>7</v>
      </c>
      <c r="C1945" s="131">
        <f>C1944</f>
        <v>0</v>
      </c>
      <c r="D1945" s="131">
        <f t="shared" ref="D1945:D1955" si="408">IF(E1945=0,ROUNDDOWN(B1945*C1945/2,2),ROUNDDOWN(B1945*C1945,2))</f>
        <v>0</v>
      </c>
      <c r="E1945" s="124">
        <f>VLOOKUP(B1940,別紙1!$A$5:$AS$267,10,FALSE)</f>
        <v>50</v>
      </c>
      <c r="F1945" s="132">
        <f>内訳書!$D$7</f>
        <v>0</v>
      </c>
      <c r="G1945" s="131">
        <f t="shared" ref="G1945:G1955" si="409">ROUNDDOWN(E1945*F1945,2)</f>
        <v>0</v>
      </c>
      <c r="H1945" s="116"/>
      <c r="I1945" s="137">
        <f t="shared" ref="I1945:I1955" si="410">ROUNDDOWN(D1945+G1945+H1945,0)</f>
        <v>0</v>
      </c>
    </row>
    <row r="1946" spans="1:9" s="62" customFormat="1" ht="18" customHeight="1" x14ac:dyDescent="0.4">
      <c r="A1946" s="63">
        <v>3</v>
      </c>
      <c r="B1946" s="121">
        <f>B1944</f>
        <v>7</v>
      </c>
      <c r="C1946" s="131">
        <f t="shared" ref="C1946:C1954" si="411">C1945</f>
        <v>0</v>
      </c>
      <c r="D1946" s="131">
        <f t="shared" si="408"/>
        <v>0</v>
      </c>
      <c r="E1946" s="124">
        <f>VLOOKUP(B1940,別紙1!$A$5:$AS$267,13,FALSE)</f>
        <v>47</v>
      </c>
      <c r="F1946" s="132">
        <f>内訳書!$D$7</f>
        <v>0</v>
      </c>
      <c r="G1946" s="131">
        <f t="shared" si="409"/>
        <v>0</v>
      </c>
      <c r="H1946" s="116"/>
      <c r="I1946" s="137">
        <f t="shared" si="410"/>
        <v>0</v>
      </c>
    </row>
    <row r="1947" spans="1:9" s="62" customFormat="1" ht="18" customHeight="1" x14ac:dyDescent="0.4">
      <c r="A1947" s="63">
        <v>4</v>
      </c>
      <c r="B1947" s="121">
        <f>B1944</f>
        <v>7</v>
      </c>
      <c r="C1947" s="131">
        <f t="shared" si="411"/>
        <v>0</v>
      </c>
      <c r="D1947" s="131">
        <f t="shared" si="408"/>
        <v>0</v>
      </c>
      <c r="E1947" s="124">
        <f>VLOOKUP(B1940,別紙1!$A$5:$AS$267,16,FALSE)</f>
        <v>50</v>
      </c>
      <c r="F1947" s="132">
        <f>内訳書!$D$7</f>
        <v>0</v>
      </c>
      <c r="G1947" s="131">
        <f t="shared" si="409"/>
        <v>0</v>
      </c>
      <c r="H1947" s="116"/>
      <c r="I1947" s="137">
        <f t="shared" si="410"/>
        <v>0</v>
      </c>
    </row>
    <row r="1948" spans="1:9" s="62" customFormat="1" ht="18" customHeight="1" x14ac:dyDescent="0.4">
      <c r="A1948" s="63">
        <v>5</v>
      </c>
      <c r="B1948" s="121">
        <f>B1944</f>
        <v>7</v>
      </c>
      <c r="C1948" s="131">
        <f t="shared" si="411"/>
        <v>0</v>
      </c>
      <c r="D1948" s="131">
        <f t="shared" si="408"/>
        <v>0</v>
      </c>
      <c r="E1948" s="124">
        <f>VLOOKUP(B1940,別紙1!$A$5:$AS$267,19,FALSE)</f>
        <v>48</v>
      </c>
      <c r="F1948" s="132">
        <f>内訳書!$D$7</f>
        <v>0</v>
      </c>
      <c r="G1948" s="131">
        <f t="shared" si="409"/>
        <v>0</v>
      </c>
      <c r="H1948" s="116"/>
      <c r="I1948" s="137">
        <f t="shared" si="410"/>
        <v>0</v>
      </c>
    </row>
    <row r="1949" spans="1:9" s="62" customFormat="1" ht="18" customHeight="1" x14ac:dyDescent="0.4">
      <c r="A1949" s="63">
        <v>6</v>
      </c>
      <c r="B1949" s="121">
        <f>B1944</f>
        <v>7</v>
      </c>
      <c r="C1949" s="131">
        <f t="shared" si="411"/>
        <v>0</v>
      </c>
      <c r="D1949" s="131">
        <f t="shared" si="408"/>
        <v>0</v>
      </c>
      <c r="E1949" s="124">
        <f>VLOOKUP(B1940,別紙1!$A$5:$AS$267,22,FALSE)</f>
        <v>48</v>
      </c>
      <c r="F1949" s="132">
        <f>内訳書!$D$7</f>
        <v>0</v>
      </c>
      <c r="G1949" s="131">
        <f t="shared" si="409"/>
        <v>0</v>
      </c>
      <c r="H1949" s="116"/>
      <c r="I1949" s="137">
        <f t="shared" si="410"/>
        <v>0</v>
      </c>
    </row>
    <row r="1950" spans="1:9" s="62" customFormat="1" ht="18" customHeight="1" x14ac:dyDescent="0.4">
      <c r="A1950" s="63">
        <v>7</v>
      </c>
      <c r="B1950" s="121">
        <f>B1944</f>
        <v>7</v>
      </c>
      <c r="C1950" s="131">
        <f t="shared" si="411"/>
        <v>0</v>
      </c>
      <c r="D1950" s="131">
        <f t="shared" si="408"/>
        <v>0</v>
      </c>
      <c r="E1950" s="124">
        <f>VLOOKUP(B1940,別紙1!$A$5:$AS$267,26,FALSE)</f>
        <v>47</v>
      </c>
      <c r="F1950" s="133">
        <f>内訳書!$E$7</f>
        <v>0</v>
      </c>
      <c r="G1950" s="131">
        <f t="shared" si="409"/>
        <v>0</v>
      </c>
      <c r="H1950" s="116"/>
      <c r="I1950" s="137">
        <f t="shared" si="410"/>
        <v>0</v>
      </c>
    </row>
    <row r="1951" spans="1:9" s="62" customFormat="1" ht="18" customHeight="1" x14ac:dyDescent="0.4">
      <c r="A1951" s="63">
        <v>8</v>
      </c>
      <c r="B1951" s="121">
        <f>B1944</f>
        <v>7</v>
      </c>
      <c r="C1951" s="131">
        <f t="shared" si="411"/>
        <v>0</v>
      </c>
      <c r="D1951" s="131">
        <f t="shared" si="408"/>
        <v>0</v>
      </c>
      <c r="E1951" s="124">
        <f>VLOOKUP(B1940,別紙1!$A$5:$AS$267,29,FALSE)</f>
        <v>48</v>
      </c>
      <c r="F1951" s="133">
        <f>内訳書!$E$7</f>
        <v>0</v>
      </c>
      <c r="G1951" s="131">
        <f t="shared" si="409"/>
        <v>0</v>
      </c>
      <c r="H1951" s="116"/>
      <c r="I1951" s="137">
        <f t="shared" si="410"/>
        <v>0</v>
      </c>
    </row>
    <row r="1952" spans="1:9" s="62" customFormat="1" ht="18" customHeight="1" x14ac:dyDescent="0.4">
      <c r="A1952" s="63">
        <v>9</v>
      </c>
      <c r="B1952" s="121">
        <f>B1944</f>
        <v>7</v>
      </c>
      <c r="C1952" s="131">
        <f t="shared" si="411"/>
        <v>0</v>
      </c>
      <c r="D1952" s="131">
        <f t="shared" si="408"/>
        <v>0</v>
      </c>
      <c r="E1952" s="124">
        <f>VLOOKUP(B1940,別紙1!$A$5:$AS$267,32,FALSE)</f>
        <v>47</v>
      </c>
      <c r="F1952" s="133">
        <f>内訳書!$E$7</f>
        <v>0</v>
      </c>
      <c r="G1952" s="131">
        <f t="shared" si="409"/>
        <v>0</v>
      </c>
      <c r="H1952" s="116"/>
      <c r="I1952" s="137">
        <f t="shared" si="410"/>
        <v>0</v>
      </c>
    </row>
    <row r="1953" spans="1:9" s="62" customFormat="1" ht="18" customHeight="1" x14ac:dyDescent="0.4">
      <c r="A1953" s="63">
        <v>10</v>
      </c>
      <c r="B1953" s="121">
        <f>B1944</f>
        <v>7</v>
      </c>
      <c r="C1953" s="131">
        <f t="shared" si="411"/>
        <v>0</v>
      </c>
      <c r="D1953" s="131">
        <f t="shared" si="408"/>
        <v>0</v>
      </c>
      <c r="E1953" s="124">
        <f>VLOOKUP(B1940,別紙1!$A$5:$AS$267,34,FALSE)</f>
        <v>47</v>
      </c>
      <c r="F1953" s="132">
        <f>内訳書!$D$7</f>
        <v>0</v>
      </c>
      <c r="G1953" s="131">
        <f t="shared" si="409"/>
        <v>0</v>
      </c>
      <c r="H1953" s="116"/>
      <c r="I1953" s="137">
        <f t="shared" si="410"/>
        <v>0</v>
      </c>
    </row>
    <row r="1954" spans="1:9" s="62" customFormat="1" ht="18" customHeight="1" x14ac:dyDescent="0.4">
      <c r="A1954" s="63">
        <v>11</v>
      </c>
      <c r="B1954" s="121">
        <f>B1944</f>
        <v>7</v>
      </c>
      <c r="C1954" s="131">
        <f t="shared" si="411"/>
        <v>0</v>
      </c>
      <c r="D1954" s="131">
        <f t="shared" si="408"/>
        <v>0</v>
      </c>
      <c r="E1954" s="124">
        <f>VLOOKUP(B1940,別紙1!$A$5:$AS$267,37,FALSE)</f>
        <v>49</v>
      </c>
      <c r="F1954" s="132">
        <f>内訳書!$D$7</f>
        <v>0</v>
      </c>
      <c r="G1954" s="131">
        <f t="shared" si="409"/>
        <v>0</v>
      </c>
      <c r="H1954" s="116"/>
      <c r="I1954" s="137">
        <f t="shared" si="410"/>
        <v>0</v>
      </c>
    </row>
    <row r="1955" spans="1:9" s="62" customFormat="1" ht="18" customHeight="1" thickBot="1" x14ac:dyDescent="0.45">
      <c r="A1955" s="63">
        <v>12</v>
      </c>
      <c r="B1955" s="121">
        <f>B1944</f>
        <v>7</v>
      </c>
      <c r="C1955" s="131">
        <f>C1954</f>
        <v>0</v>
      </c>
      <c r="D1955" s="131">
        <f t="shared" si="408"/>
        <v>0</v>
      </c>
      <c r="E1955" s="124">
        <f>VLOOKUP(B1940,別紙1!$A$5:$AS$267,40,FALSE)</f>
        <v>48</v>
      </c>
      <c r="F1955" s="132">
        <f>内訳書!$D$7</f>
        <v>0</v>
      </c>
      <c r="G1955" s="131">
        <f t="shared" si="409"/>
        <v>0</v>
      </c>
      <c r="H1955" s="116"/>
      <c r="I1955" s="137">
        <f t="shared" si="410"/>
        <v>0</v>
      </c>
    </row>
    <row r="1956" spans="1:9" s="62" customFormat="1" ht="18" customHeight="1" thickBot="1" x14ac:dyDescent="0.45">
      <c r="A1956" s="66" t="s">
        <v>9</v>
      </c>
      <c r="B1956" s="120"/>
      <c r="C1956" s="120"/>
      <c r="D1956" s="120"/>
      <c r="E1956" s="124">
        <f>SUM(E1944:E1955)</f>
        <v>579</v>
      </c>
      <c r="F1956" s="129"/>
      <c r="G1956" s="120"/>
      <c r="H1956" s="136">
        <f>SUM(H1944:H1955)</f>
        <v>0</v>
      </c>
      <c r="I1956" s="138">
        <f>IF(SUM(I1944:I1955)="","",SUM(I1944:I1955))</f>
        <v>0</v>
      </c>
    </row>
    <row r="1957" spans="1:9" ht="78" customHeight="1" x14ac:dyDescent="0.4">
      <c r="A1957" s="397" t="s">
        <v>347</v>
      </c>
      <c r="B1957" s="398"/>
      <c r="C1957" s="398"/>
      <c r="D1957" s="398"/>
      <c r="E1957" s="398"/>
      <c r="F1957" s="398"/>
      <c r="G1957" s="398"/>
      <c r="H1957" s="398"/>
      <c r="I1957" s="399"/>
    </row>
    <row r="1958" spans="1:9" ht="78" customHeight="1" x14ac:dyDescent="0.4">
      <c r="A1958" s="394" t="s">
        <v>22</v>
      </c>
      <c r="B1958" s="395"/>
      <c r="C1958" s="395"/>
      <c r="D1958" s="395"/>
      <c r="E1958" s="395"/>
      <c r="F1958" s="395"/>
      <c r="G1958" s="395"/>
      <c r="H1958" s="395"/>
      <c r="I1958" s="396"/>
    </row>
    <row r="1959" spans="1:9" x14ac:dyDescent="0.4">
      <c r="A1959" s="161" t="s">
        <v>12</v>
      </c>
      <c r="B1959" s="52">
        <f>B1940+1</f>
        <v>104</v>
      </c>
      <c r="C1959" s="161" t="s">
        <v>13</v>
      </c>
      <c r="D1959" s="53" t="str">
        <f>VLOOKUP(B1959,別紙1!$A$5:$AS$267,3,FALSE)</f>
        <v>鼻毛石第一地下ポンプ場</v>
      </c>
      <c r="F1959" s="161"/>
      <c r="G1959" s="161"/>
      <c r="H1959" s="161"/>
      <c r="I1959" s="54" t="str">
        <f>VLOOKUP(B1959,別紙1!$A$5:$AS$267,5,FALSE)</f>
        <v>東京低圧電力</v>
      </c>
    </row>
    <row r="1960" spans="1:9" s="161" customFormat="1" ht="20.25" customHeight="1" x14ac:dyDescent="0.4">
      <c r="A1960" s="391" t="s">
        <v>14</v>
      </c>
      <c r="B1960" s="401" t="s">
        <v>3</v>
      </c>
      <c r="C1960" s="402"/>
      <c r="D1960" s="403"/>
      <c r="E1960" s="401" t="s">
        <v>4</v>
      </c>
      <c r="F1960" s="402"/>
      <c r="G1960" s="403"/>
      <c r="H1960" s="391" t="s">
        <v>44</v>
      </c>
      <c r="I1960" s="391" t="s">
        <v>45</v>
      </c>
    </row>
    <row r="1961" spans="1:9" s="161" customFormat="1" ht="40.5" x14ac:dyDescent="0.4">
      <c r="A1961" s="400"/>
      <c r="B1961" s="301" t="s">
        <v>2</v>
      </c>
      <c r="C1961" s="301" t="s">
        <v>15</v>
      </c>
      <c r="D1961" s="302" t="s">
        <v>82</v>
      </c>
      <c r="E1961" s="304" t="s">
        <v>16</v>
      </c>
      <c r="F1961" s="58" t="s">
        <v>17</v>
      </c>
      <c r="G1961" s="302" t="s">
        <v>18</v>
      </c>
      <c r="H1961" s="400"/>
      <c r="I1961" s="400"/>
    </row>
    <row r="1962" spans="1:9" s="59" customFormat="1" ht="22.5" x14ac:dyDescent="0.4">
      <c r="A1962" s="392"/>
      <c r="B1962" s="60" t="s">
        <v>5</v>
      </c>
      <c r="C1962" s="60" t="s">
        <v>19</v>
      </c>
      <c r="D1962" s="60" t="s">
        <v>8</v>
      </c>
      <c r="E1962" s="61" t="s">
        <v>20</v>
      </c>
      <c r="F1962" s="60" t="s">
        <v>21</v>
      </c>
      <c r="G1962" s="60" t="s">
        <v>8</v>
      </c>
      <c r="H1962" s="60" t="s">
        <v>43</v>
      </c>
      <c r="I1962" s="60" t="s">
        <v>8</v>
      </c>
    </row>
    <row r="1963" spans="1:9" s="62" customFormat="1" ht="18" customHeight="1" x14ac:dyDescent="0.4">
      <c r="A1963" s="63">
        <v>1</v>
      </c>
      <c r="B1963" s="121">
        <f>VLOOKUP(B1959,別紙1!$A$5:$AS$267,6,FALSE)</f>
        <v>4</v>
      </c>
      <c r="C1963" s="131">
        <f>内訳書!$C$7</f>
        <v>0</v>
      </c>
      <c r="D1963" s="131">
        <f>IF(E1963=0,ROUNDDOWN(B1963*C1963/2,2),ROUNDDOWN(B1963*C1963,2))</f>
        <v>0</v>
      </c>
      <c r="E1963" s="124">
        <f>VLOOKUP(B1959,別紙1!$A$5:$AS$267,7,FALSE)</f>
        <v>18</v>
      </c>
      <c r="F1963" s="132">
        <f>内訳書!$D$7</f>
        <v>0</v>
      </c>
      <c r="G1963" s="131">
        <f>ROUNDDOWN(E1963*F1963,2)</f>
        <v>0</v>
      </c>
      <c r="H1963" s="116"/>
      <c r="I1963" s="137">
        <f>ROUNDDOWN(D1963+G1963+H1963,0)</f>
        <v>0</v>
      </c>
    </row>
    <row r="1964" spans="1:9" s="62" customFormat="1" ht="18" customHeight="1" x14ac:dyDescent="0.4">
      <c r="A1964" s="63">
        <v>2</v>
      </c>
      <c r="B1964" s="121">
        <f>B1963</f>
        <v>4</v>
      </c>
      <c r="C1964" s="131">
        <f>C1963</f>
        <v>0</v>
      </c>
      <c r="D1964" s="131">
        <f t="shared" ref="D1964:D1974" si="412">IF(E1964=0,ROUNDDOWN(B1964*C1964/2,2),ROUNDDOWN(B1964*C1964,2))</f>
        <v>0</v>
      </c>
      <c r="E1964" s="124">
        <f>VLOOKUP(B1959,別紙1!$A$5:$AS$267,10,FALSE)</f>
        <v>20</v>
      </c>
      <c r="F1964" s="132">
        <f>内訳書!$D$7</f>
        <v>0</v>
      </c>
      <c r="G1964" s="131">
        <f t="shared" ref="G1964:G1974" si="413">ROUNDDOWN(E1964*F1964,2)</f>
        <v>0</v>
      </c>
      <c r="H1964" s="116"/>
      <c r="I1964" s="137">
        <f t="shared" ref="I1964:I1974" si="414">ROUNDDOWN(D1964+G1964+H1964,0)</f>
        <v>0</v>
      </c>
    </row>
    <row r="1965" spans="1:9" s="62" customFormat="1" ht="18" customHeight="1" x14ac:dyDescent="0.4">
      <c r="A1965" s="63">
        <v>3</v>
      </c>
      <c r="B1965" s="121">
        <f>B1963</f>
        <v>4</v>
      </c>
      <c r="C1965" s="131">
        <f t="shared" ref="C1965:C1973" si="415">C1964</f>
        <v>0</v>
      </c>
      <c r="D1965" s="131">
        <f t="shared" si="412"/>
        <v>0</v>
      </c>
      <c r="E1965" s="124">
        <f>VLOOKUP(B1959,別紙1!$A$5:$AS$267,13,FALSE)</f>
        <v>22</v>
      </c>
      <c r="F1965" s="132">
        <f>内訳書!$D$7</f>
        <v>0</v>
      </c>
      <c r="G1965" s="131">
        <f t="shared" si="413"/>
        <v>0</v>
      </c>
      <c r="H1965" s="116"/>
      <c r="I1965" s="137">
        <f t="shared" si="414"/>
        <v>0</v>
      </c>
    </row>
    <row r="1966" spans="1:9" s="62" customFormat="1" ht="18" customHeight="1" x14ac:dyDescent="0.4">
      <c r="A1966" s="63">
        <v>4</v>
      </c>
      <c r="B1966" s="121">
        <f>B1963</f>
        <v>4</v>
      </c>
      <c r="C1966" s="131">
        <f t="shared" si="415"/>
        <v>0</v>
      </c>
      <c r="D1966" s="131">
        <f t="shared" si="412"/>
        <v>0</v>
      </c>
      <c r="E1966" s="124">
        <f>VLOOKUP(B1959,別紙1!$A$5:$AS$267,16,FALSE)</f>
        <v>20</v>
      </c>
      <c r="F1966" s="132">
        <f>内訳書!$D$7</f>
        <v>0</v>
      </c>
      <c r="G1966" s="131">
        <f t="shared" si="413"/>
        <v>0</v>
      </c>
      <c r="H1966" s="116"/>
      <c r="I1966" s="137">
        <f t="shared" si="414"/>
        <v>0</v>
      </c>
    </row>
    <row r="1967" spans="1:9" s="62" customFormat="1" ht="18" customHeight="1" x14ac:dyDescent="0.4">
      <c r="A1967" s="63">
        <v>5</v>
      </c>
      <c r="B1967" s="121">
        <f>B1963</f>
        <v>4</v>
      </c>
      <c r="C1967" s="131">
        <f t="shared" si="415"/>
        <v>0</v>
      </c>
      <c r="D1967" s="131">
        <f t="shared" si="412"/>
        <v>0</v>
      </c>
      <c r="E1967" s="124">
        <f>VLOOKUP(B1959,別紙1!$A$5:$AS$267,19,FALSE)</f>
        <v>22</v>
      </c>
      <c r="F1967" s="132">
        <f>内訳書!$D$7</f>
        <v>0</v>
      </c>
      <c r="G1967" s="131">
        <f t="shared" si="413"/>
        <v>0</v>
      </c>
      <c r="H1967" s="116"/>
      <c r="I1967" s="137">
        <f t="shared" si="414"/>
        <v>0</v>
      </c>
    </row>
    <row r="1968" spans="1:9" s="62" customFormat="1" ht="18" customHeight="1" x14ac:dyDescent="0.4">
      <c r="A1968" s="63">
        <v>6</v>
      </c>
      <c r="B1968" s="121">
        <f>B1963</f>
        <v>4</v>
      </c>
      <c r="C1968" s="131">
        <f t="shared" si="415"/>
        <v>0</v>
      </c>
      <c r="D1968" s="131">
        <f t="shared" si="412"/>
        <v>0</v>
      </c>
      <c r="E1968" s="124">
        <f>VLOOKUP(B1959,別紙1!$A$5:$AS$267,22,FALSE)</f>
        <v>23</v>
      </c>
      <c r="F1968" s="132">
        <f>内訳書!$D$7</f>
        <v>0</v>
      </c>
      <c r="G1968" s="131">
        <f t="shared" si="413"/>
        <v>0</v>
      </c>
      <c r="H1968" s="116"/>
      <c r="I1968" s="137">
        <f t="shared" si="414"/>
        <v>0</v>
      </c>
    </row>
    <row r="1969" spans="1:9" s="62" customFormat="1" ht="18" customHeight="1" x14ac:dyDescent="0.4">
      <c r="A1969" s="63">
        <v>7</v>
      </c>
      <c r="B1969" s="121">
        <f>B1963</f>
        <v>4</v>
      </c>
      <c r="C1969" s="131">
        <f t="shared" si="415"/>
        <v>0</v>
      </c>
      <c r="D1969" s="131">
        <f t="shared" si="412"/>
        <v>0</v>
      </c>
      <c r="E1969" s="124">
        <f>VLOOKUP(B1959,別紙1!$A$5:$AS$267,26,FALSE)</f>
        <v>20</v>
      </c>
      <c r="F1969" s="133">
        <f>内訳書!$E$7</f>
        <v>0</v>
      </c>
      <c r="G1969" s="131">
        <f t="shared" si="413"/>
        <v>0</v>
      </c>
      <c r="H1969" s="116"/>
      <c r="I1969" s="137">
        <f t="shared" si="414"/>
        <v>0</v>
      </c>
    </row>
    <row r="1970" spans="1:9" s="62" customFormat="1" ht="18" customHeight="1" x14ac:dyDescent="0.4">
      <c r="A1970" s="63">
        <v>8</v>
      </c>
      <c r="B1970" s="121">
        <f>B1963</f>
        <v>4</v>
      </c>
      <c r="C1970" s="131">
        <f t="shared" si="415"/>
        <v>0</v>
      </c>
      <c r="D1970" s="131">
        <f t="shared" si="412"/>
        <v>0</v>
      </c>
      <c r="E1970" s="124">
        <f>VLOOKUP(B1959,別紙1!$A$5:$AS$267,29,FALSE)</f>
        <v>21</v>
      </c>
      <c r="F1970" s="133">
        <f>内訳書!$E$7</f>
        <v>0</v>
      </c>
      <c r="G1970" s="131">
        <f t="shared" si="413"/>
        <v>0</v>
      </c>
      <c r="H1970" s="116"/>
      <c r="I1970" s="137">
        <f t="shared" si="414"/>
        <v>0</v>
      </c>
    </row>
    <row r="1971" spans="1:9" s="62" customFormat="1" ht="18" customHeight="1" x14ac:dyDescent="0.4">
      <c r="A1971" s="63">
        <v>9</v>
      </c>
      <c r="B1971" s="121">
        <f>B1963</f>
        <v>4</v>
      </c>
      <c r="C1971" s="131">
        <f t="shared" si="415"/>
        <v>0</v>
      </c>
      <c r="D1971" s="131">
        <f t="shared" si="412"/>
        <v>0</v>
      </c>
      <c r="E1971" s="124">
        <f>VLOOKUP(B1959,別紙1!$A$5:$AS$267,32,FALSE)</f>
        <v>24</v>
      </c>
      <c r="F1971" s="133">
        <f>内訳書!$E$7</f>
        <v>0</v>
      </c>
      <c r="G1971" s="131">
        <f t="shared" si="413"/>
        <v>0</v>
      </c>
      <c r="H1971" s="116"/>
      <c r="I1971" s="137">
        <f t="shared" si="414"/>
        <v>0</v>
      </c>
    </row>
    <row r="1972" spans="1:9" s="62" customFormat="1" ht="18" customHeight="1" x14ac:dyDescent="0.4">
      <c r="A1972" s="63">
        <v>10</v>
      </c>
      <c r="B1972" s="121">
        <f>B1963</f>
        <v>4</v>
      </c>
      <c r="C1972" s="131">
        <f t="shared" si="415"/>
        <v>0</v>
      </c>
      <c r="D1972" s="131">
        <f t="shared" si="412"/>
        <v>0</v>
      </c>
      <c r="E1972" s="124">
        <f>VLOOKUP(B1959,別紙1!$A$5:$AS$267,34,FALSE)</f>
        <v>21</v>
      </c>
      <c r="F1972" s="132">
        <f>内訳書!$D$7</f>
        <v>0</v>
      </c>
      <c r="G1972" s="131">
        <f t="shared" si="413"/>
        <v>0</v>
      </c>
      <c r="H1972" s="116"/>
      <c r="I1972" s="137">
        <f t="shared" si="414"/>
        <v>0</v>
      </c>
    </row>
    <row r="1973" spans="1:9" s="62" customFormat="1" ht="18" customHeight="1" x14ac:dyDescent="0.4">
      <c r="A1973" s="63">
        <v>11</v>
      </c>
      <c r="B1973" s="121">
        <f>B1963</f>
        <v>4</v>
      </c>
      <c r="C1973" s="131">
        <f t="shared" si="415"/>
        <v>0</v>
      </c>
      <c r="D1973" s="131">
        <f t="shared" si="412"/>
        <v>0</v>
      </c>
      <c r="E1973" s="124">
        <f>VLOOKUP(B1959,別紙1!$A$5:$AS$267,37,FALSE)</f>
        <v>20</v>
      </c>
      <c r="F1973" s="132">
        <f>内訳書!$D$7</f>
        <v>0</v>
      </c>
      <c r="G1973" s="131">
        <f t="shared" si="413"/>
        <v>0</v>
      </c>
      <c r="H1973" s="116"/>
      <c r="I1973" s="137">
        <f t="shared" si="414"/>
        <v>0</v>
      </c>
    </row>
    <row r="1974" spans="1:9" s="62" customFormat="1" ht="18" customHeight="1" thickBot="1" x14ac:dyDescent="0.45">
      <c r="A1974" s="63">
        <v>12</v>
      </c>
      <c r="B1974" s="121">
        <f>B1963</f>
        <v>4</v>
      </c>
      <c r="C1974" s="131">
        <f>C1973</f>
        <v>0</v>
      </c>
      <c r="D1974" s="131">
        <f t="shared" si="412"/>
        <v>0</v>
      </c>
      <c r="E1974" s="124">
        <f>VLOOKUP(B1959,別紙1!$A$5:$AS$267,40,FALSE)</f>
        <v>18</v>
      </c>
      <c r="F1974" s="132">
        <f>内訳書!$D$7</f>
        <v>0</v>
      </c>
      <c r="G1974" s="131">
        <f t="shared" si="413"/>
        <v>0</v>
      </c>
      <c r="H1974" s="116"/>
      <c r="I1974" s="137">
        <f t="shared" si="414"/>
        <v>0</v>
      </c>
    </row>
    <row r="1975" spans="1:9" s="62" customFormat="1" ht="18" customHeight="1" thickBot="1" x14ac:dyDescent="0.45">
      <c r="A1975" s="66" t="s">
        <v>9</v>
      </c>
      <c r="B1975" s="120"/>
      <c r="C1975" s="120"/>
      <c r="D1975" s="120"/>
      <c r="E1975" s="124">
        <f>SUM(E1963:E1974)</f>
        <v>249</v>
      </c>
      <c r="F1975" s="129"/>
      <c r="G1975" s="120"/>
      <c r="H1975" s="136">
        <f>SUM(H1963:H1974)</f>
        <v>0</v>
      </c>
      <c r="I1975" s="138">
        <f>IF(SUM(I1963:I1974)="","",SUM(I1963:I1974))</f>
        <v>0</v>
      </c>
    </row>
    <row r="1976" spans="1:9" ht="78" customHeight="1" x14ac:dyDescent="0.4">
      <c r="A1976" s="397" t="s">
        <v>347</v>
      </c>
      <c r="B1976" s="398"/>
      <c r="C1976" s="398"/>
      <c r="D1976" s="398"/>
      <c r="E1976" s="398"/>
      <c r="F1976" s="398"/>
      <c r="G1976" s="398"/>
      <c r="H1976" s="398"/>
      <c r="I1976" s="399"/>
    </row>
    <row r="1977" spans="1:9" ht="78" customHeight="1" x14ac:dyDescent="0.4">
      <c r="A1977" s="394" t="s">
        <v>22</v>
      </c>
      <c r="B1977" s="395"/>
      <c r="C1977" s="395"/>
      <c r="D1977" s="395"/>
      <c r="E1977" s="395"/>
      <c r="F1977" s="395"/>
      <c r="G1977" s="395"/>
      <c r="H1977" s="395"/>
      <c r="I1977" s="396"/>
    </row>
    <row r="1978" spans="1:9" x14ac:dyDescent="0.4">
      <c r="A1978" s="161" t="s">
        <v>12</v>
      </c>
      <c r="B1978" s="52">
        <f>B1959+1</f>
        <v>105</v>
      </c>
      <c r="C1978" s="161" t="s">
        <v>13</v>
      </c>
      <c r="D1978" s="53" t="str">
        <f>VLOOKUP(B1978,別紙1!$A$5:$AS$267,3,FALSE)</f>
        <v>敷島地下ポンプ場</v>
      </c>
      <c r="F1978" s="161"/>
      <c r="G1978" s="161"/>
      <c r="H1978" s="161"/>
      <c r="I1978" s="54" t="str">
        <f>VLOOKUP(B1978,別紙1!$A$5:$AS$267,5,FALSE)</f>
        <v>東京低圧電力</v>
      </c>
    </row>
    <row r="1979" spans="1:9" s="161" customFormat="1" ht="20.25" customHeight="1" x14ac:dyDescent="0.4">
      <c r="A1979" s="391" t="s">
        <v>14</v>
      </c>
      <c r="B1979" s="401" t="s">
        <v>3</v>
      </c>
      <c r="C1979" s="402"/>
      <c r="D1979" s="403"/>
      <c r="E1979" s="401" t="s">
        <v>4</v>
      </c>
      <c r="F1979" s="402"/>
      <c r="G1979" s="403"/>
      <c r="H1979" s="391" t="s">
        <v>44</v>
      </c>
      <c r="I1979" s="391" t="s">
        <v>45</v>
      </c>
    </row>
    <row r="1980" spans="1:9" s="161" customFormat="1" ht="40.5" x14ac:dyDescent="0.4">
      <c r="A1980" s="400"/>
      <c r="B1980" s="301" t="s">
        <v>2</v>
      </c>
      <c r="C1980" s="301" t="s">
        <v>15</v>
      </c>
      <c r="D1980" s="302" t="s">
        <v>82</v>
      </c>
      <c r="E1980" s="304" t="s">
        <v>16</v>
      </c>
      <c r="F1980" s="58" t="s">
        <v>17</v>
      </c>
      <c r="G1980" s="302" t="s">
        <v>18</v>
      </c>
      <c r="H1980" s="400"/>
      <c r="I1980" s="400"/>
    </row>
    <row r="1981" spans="1:9" s="59" customFormat="1" ht="22.5" x14ac:dyDescent="0.4">
      <c r="A1981" s="392"/>
      <c r="B1981" s="60" t="s">
        <v>5</v>
      </c>
      <c r="C1981" s="60" t="s">
        <v>19</v>
      </c>
      <c r="D1981" s="60" t="s">
        <v>8</v>
      </c>
      <c r="E1981" s="61" t="s">
        <v>20</v>
      </c>
      <c r="F1981" s="60" t="s">
        <v>21</v>
      </c>
      <c r="G1981" s="60" t="s">
        <v>8</v>
      </c>
      <c r="H1981" s="60" t="s">
        <v>43</v>
      </c>
      <c r="I1981" s="60" t="s">
        <v>8</v>
      </c>
    </row>
    <row r="1982" spans="1:9" s="62" customFormat="1" ht="18" customHeight="1" x14ac:dyDescent="0.4">
      <c r="A1982" s="63">
        <v>1</v>
      </c>
      <c r="B1982" s="121">
        <f>VLOOKUP(B1978,別紙1!$A$5:$AS$267,6,FALSE)</f>
        <v>2</v>
      </c>
      <c r="C1982" s="131">
        <f>内訳書!$C$7</f>
        <v>0</v>
      </c>
      <c r="D1982" s="131">
        <f>IF(E1982=0,ROUNDDOWN(B1982*C1982/2,2),ROUNDDOWN(B1982*C1982,2))</f>
        <v>0</v>
      </c>
      <c r="E1982" s="124">
        <f>VLOOKUP(B1978,別紙1!$A$5:$AS$267,7,FALSE)</f>
        <v>361</v>
      </c>
      <c r="F1982" s="132">
        <f>内訳書!$D$7</f>
        <v>0</v>
      </c>
      <c r="G1982" s="131">
        <f>ROUNDDOWN(E1982*F1982,2)</f>
        <v>0</v>
      </c>
      <c r="H1982" s="116"/>
      <c r="I1982" s="137">
        <f>ROUNDDOWN(D1982+G1982+H1982,0)</f>
        <v>0</v>
      </c>
    </row>
    <row r="1983" spans="1:9" s="62" customFormat="1" ht="18" customHeight="1" x14ac:dyDescent="0.4">
      <c r="A1983" s="63">
        <v>2</v>
      </c>
      <c r="B1983" s="121">
        <f>B1982</f>
        <v>2</v>
      </c>
      <c r="C1983" s="131">
        <f>C1982</f>
        <v>0</v>
      </c>
      <c r="D1983" s="131">
        <f t="shared" ref="D1983:D1993" si="416">IF(E1983=0,ROUNDDOWN(B1983*C1983/2,2),ROUNDDOWN(B1983*C1983,2))</f>
        <v>0</v>
      </c>
      <c r="E1983" s="124">
        <f>VLOOKUP(B1978,別紙1!$A$5:$AS$267,10,FALSE)</f>
        <v>364</v>
      </c>
      <c r="F1983" s="132">
        <f>内訳書!$D$7</f>
        <v>0</v>
      </c>
      <c r="G1983" s="131">
        <f t="shared" ref="G1983:G1993" si="417">ROUNDDOWN(E1983*F1983,2)</f>
        <v>0</v>
      </c>
      <c r="H1983" s="116"/>
      <c r="I1983" s="137">
        <f t="shared" ref="I1983:I1993" si="418">ROUNDDOWN(D1983+G1983+H1983,0)</f>
        <v>0</v>
      </c>
    </row>
    <row r="1984" spans="1:9" s="62" customFormat="1" ht="18" customHeight="1" x14ac:dyDescent="0.4">
      <c r="A1984" s="63">
        <v>3</v>
      </c>
      <c r="B1984" s="121">
        <f>B1982</f>
        <v>2</v>
      </c>
      <c r="C1984" s="131">
        <f t="shared" ref="C1984:C1992" si="419">C1983</f>
        <v>0</v>
      </c>
      <c r="D1984" s="131">
        <f t="shared" si="416"/>
        <v>0</v>
      </c>
      <c r="E1984" s="124">
        <f>VLOOKUP(B1978,別紙1!$A$5:$AS$267,13,FALSE)</f>
        <v>346</v>
      </c>
      <c r="F1984" s="132">
        <f>内訳書!$D$7</f>
        <v>0</v>
      </c>
      <c r="G1984" s="131">
        <f t="shared" si="417"/>
        <v>0</v>
      </c>
      <c r="H1984" s="116"/>
      <c r="I1984" s="137">
        <f t="shared" si="418"/>
        <v>0</v>
      </c>
    </row>
    <row r="1985" spans="1:9" s="62" customFormat="1" ht="18" customHeight="1" x14ac:dyDescent="0.4">
      <c r="A1985" s="63">
        <v>4</v>
      </c>
      <c r="B1985" s="121">
        <f>B1982</f>
        <v>2</v>
      </c>
      <c r="C1985" s="131">
        <f t="shared" si="419"/>
        <v>0</v>
      </c>
      <c r="D1985" s="131">
        <f t="shared" si="416"/>
        <v>0</v>
      </c>
      <c r="E1985" s="124">
        <f>VLOOKUP(B1978,別紙1!$A$5:$AS$267,16,FALSE)</f>
        <v>374</v>
      </c>
      <c r="F1985" s="132">
        <f>内訳書!$D$7</f>
        <v>0</v>
      </c>
      <c r="G1985" s="131">
        <f t="shared" si="417"/>
        <v>0</v>
      </c>
      <c r="H1985" s="116"/>
      <c r="I1985" s="137">
        <f t="shared" si="418"/>
        <v>0</v>
      </c>
    </row>
    <row r="1986" spans="1:9" s="62" customFormat="1" ht="18" customHeight="1" x14ac:dyDescent="0.4">
      <c r="A1986" s="63">
        <v>5</v>
      </c>
      <c r="B1986" s="121">
        <f>B1982</f>
        <v>2</v>
      </c>
      <c r="C1986" s="131">
        <f t="shared" si="419"/>
        <v>0</v>
      </c>
      <c r="D1986" s="131">
        <f t="shared" si="416"/>
        <v>0</v>
      </c>
      <c r="E1986" s="124">
        <f>VLOOKUP(B1978,別紙1!$A$5:$AS$267,19,FALSE)</f>
        <v>355</v>
      </c>
      <c r="F1986" s="132">
        <f>内訳書!$D$7</f>
        <v>0</v>
      </c>
      <c r="G1986" s="131">
        <f t="shared" si="417"/>
        <v>0</v>
      </c>
      <c r="H1986" s="116"/>
      <c r="I1986" s="137">
        <f t="shared" si="418"/>
        <v>0</v>
      </c>
    </row>
    <row r="1987" spans="1:9" s="62" customFormat="1" ht="18" customHeight="1" x14ac:dyDescent="0.4">
      <c r="A1987" s="63">
        <v>6</v>
      </c>
      <c r="B1987" s="121">
        <f>B1982</f>
        <v>2</v>
      </c>
      <c r="C1987" s="131">
        <f t="shared" si="419"/>
        <v>0</v>
      </c>
      <c r="D1987" s="131">
        <f t="shared" si="416"/>
        <v>0</v>
      </c>
      <c r="E1987" s="124">
        <f>VLOOKUP(B1978,別紙1!$A$5:$AS$267,22,FALSE)</f>
        <v>361</v>
      </c>
      <c r="F1987" s="132">
        <f>内訳書!$D$7</f>
        <v>0</v>
      </c>
      <c r="G1987" s="131">
        <f t="shared" si="417"/>
        <v>0</v>
      </c>
      <c r="H1987" s="116"/>
      <c r="I1987" s="137">
        <f t="shared" si="418"/>
        <v>0</v>
      </c>
    </row>
    <row r="1988" spans="1:9" s="62" customFormat="1" ht="18" customHeight="1" x14ac:dyDescent="0.4">
      <c r="A1988" s="63">
        <v>7</v>
      </c>
      <c r="B1988" s="121">
        <f>B1982</f>
        <v>2</v>
      </c>
      <c r="C1988" s="131">
        <f t="shared" si="419"/>
        <v>0</v>
      </c>
      <c r="D1988" s="131">
        <f t="shared" si="416"/>
        <v>0</v>
      </c>
      <c r="E1988" s="124">
        <f>VLOOKUP(B1978,別紙1!$A$5:$AS$267,26,FALSE)</f>
        <v>340</v>
      </c>
      <c r="F1988" s="133">
        <f>内訳書!$E$7</f>
        <v>0</v>
      </c>
      <c r="G1988" s="131">
        <f t="shared" si="417"/>
        <v>0</v>
      </c>
      <c r="H1988" s="116"/>
      <c r="I1988" s="137">
        <f t="shared" si="418"/>
        <v>0</v>
      </c>
    </row>
    <row r="1989" spans="1:9" s="62" customFormat="1" ht="18" customHeight="1" x14ac:dyDescent="0.4">
      <c r="A1989" s="63">
        <v>8</v>
      </c>
      <c r="B1989" s="121">
        <f>B1982</f>
        <v>2</v>
      </c>
      <c r="C1989" s="131">
        <f t="shared" si="419"/>
        <v>0</v>
      </c>
      <c r="D1989" s="131">
        <f t="shared" si="416"/>
        <v>0</v>
      </c>
      <c r="E1989" s="124">
        <f>VLOOKUP(B1978,別紙1!$A$5:$AS$267,29,FALSE)</f>
        <v>348</v>
      </c>
      <c r="F1989" s="133">
        <f>内訳書!$E$7</f>
        <v>0</v>
      </c>
      <c r="G1989" s="131">
        <f t="shared" si="417"/>
        <v>0</v>
      </c>
      <c r="H1989" s="116"/>
      <c r="I1989" s="137">
        <f t="shared" si="418"/>
        <v>0</v>
      </c>
    </row>
    <row r="1990" spans="1:9" s="62" customFormat="1" ht="18" customHeight="1" x14ac:dyDescent="0.4">
      <c r="A1990" s="63">
        <v>9</v>
      </c>
      <c r="B1990" s="121">
        <f>B1982</f>
        <v>2</v>
      </c>
      <c r="C1990" s="131">
        <f t="shared" si="419"/>
        <v>0</v>
      </c>
      <c r="D1990" s="131">
        <f t="shared" si="416"/>
        <v>0</v>
      </c>
      <c r="E1990" s="124">
        <f>VLOOKUP(B1978,別紙1!$A$5:$AS$267,32,FALSE)</f>
        <v>336</v>
      </c>
      <c r="F1990" s="133">
        <f>内訳書!$E$7</f>
        <v>0</v>
      </c>
      <c r="G1990" s="131">
        <f t="shared" si="417"/>
        <v>0</v>
      </c>
      <c r="H1990" s="116"/>
      <c r="I1990" s="137">
        <f t="shared" si="418"/>
        <v>0</v>
      </c>
    </row>
    <row r="1991" spans="1:9" s="62" customFormat="1" ht="18" customHeight="1" x14ac:dyDescent="0.4">
      <c r="A1991" s="63">
        <v>10</v>
      </c>
      <c r="B1991" s="121">
        <f>B1982</f>
        <v>2</v>
      </c>
      <c r="C1991" s="131">
        <f t="shared" si="419"/>
        <v>0</v>
      </c>
      <c r="D1991" s="131">
        <f t="shared" si="416"/>
        <v>0</v>
      </c>
      <c r="E1991" s="124">
        <f>VLOOKUP(B1978,別紙1!$A$5:$AS$267,34,FALSE)</f>
        <v>325</v>
      </c>
      <c r="F1991" s="132">
        <f>内訳書!$D$7</f>
        <v>0</v>
      </c>
      <c r="G1991" s="131">
        <f t="shared" si="417"/>
        <v>0</v>
      </c>
      <c r="H1991" s="116"/>
      <c r="I1991" s="137">
        <f t="shared" si="418"/>
        <v>0</v>
      </c>
    </row>
    <row r="1992" spans="1:9" s="62" customFormat="1" ht="18" customHeight="1" x14ac:dyDescent="0.4">
      <c r="A1992" s="63">
        <v>11</v>
      </c>
      <c r="B1992" s="121">
        <f>B1982</f>
        <v>2</v>
      </c>
      <c r="C1992" s="131">
        <f t="shared" si="419"/>
        <v>0</v>
      </c>
      <c r="D1992" s="131">
        <f t="shared" si="416"/>
        <v>0</v>
      </c>
      <c r="E1992" s="124">
        <f>VLOOKUP(B1978,別紙1!$A$5:$AS$267,37,FALSE)</f>
        <v>334</v>
      </c>
      <c r="F1992" s="132">
        <f>内訳書!$D$7</f>
        <v>0</v>
      </c>
      <c r="G1992" s="131">
        <f t="shared" si="417"/>
        <v>0</v>
      </c>
      <c r="H1992" s="116"/>
      <c r="I1992" s="137">
        <f t="shared" si="418"/>
        <v>0</v>
      </c>
    </row>
    <row r="1993" spans="1:9" s="62" customFormat="1" ht="18" customHeight="1" thickBot="1" x14ac:dyDescent="0.45">
      <c r="A1993" s="63">
        <v>12</v>
      </c>
      <c r="B1993" s="121">
        <f>B1982</f>
        <v>2</v>
      </c>
      <c r="C1993" s="131">
        <f>C1992</f>
        <v>0</v>
      </c>
      <c r="D1993" s="131">
        <f t="shared" si="416"/>
        <v>0</v>
      </c>
      <c r="E1993" s="124">
        <f>VLOOKUP(B1978,別紙1!$A$5:$AS$267,40,FALSE)</f>
        <v>257</v>
      </c>
      <c r="F1993" s="132">
        <f>内訳書!$D$7</f>
        <v>0</v>
      </c>
      <c r="G1993" s="131">
        <f t="shared" si="417"/>
        <v>0</v>
      </c>
      <c r="H1993" s="116"/>
      <c r="I1993" s="137">
        <f t="shared" si="418"/>
        <v>0</v>
      </c>
    </row>
    <row r="1994" spans="1:9" s="62" customFormat="1" ht="18" customHeight="1" thickBot="1" x14ac:dyDescent="0.45">
      <c r="A1994" s="66" t="s">
        <v>9</v>
      </c>
      <c r="B1994" s="120"/>
      <c r="C1994" s="120"/>
      <c r="D1994" s="120"/>
      <c r="E1994" s="124">
        <f>SUM(E1982:E1993)</f>
        <v>4101</v>
      </c>
      <c r="F1994" s="129"/>
      <c r="G1994" s="120"/>
      <c r="H1994" s="136">
        <f>SUM(H1982:H1993)</f>
        <v>0</v>
      </c>
      <c r="I1994" s="138">
        <f>IF(SUM(I1982:I1993)="","",SUM(I1982:I1993))</f>
        <v>0</v>
      </c>
    </row>
    <row r="1995" spans="1:9" ht="78" customHeight="1" x14ac:dyDescent="0.4">
      <c r="A1995" s="397" t="s">
        <v>347</v>
      </c>
      <c r="B1995" s="398"/>
      <c r="C1995" s="398"/>
      <c r="D1995" s="398"/>
      <c r="E1995" s="398"/>
      <c r="F1995" s="398"/>
      <c r="G1995" s="398"/>
      <c r="H1995" s="398"/>
      <c r="I1995" s="399"/>
    </row>
    <row r="1996" spans="1:9" ht="78" customHeight="1" x14ac:dyDescent="0.4">
      <c r="A1996" s="394" t="s">
        <v>22</v>
      </c>
      <c r="B1996" s="395"/>
      <c r="C1996" s="395"/>
      <c r="D1996" s="395"/>
      <c r="E1996" s="395"/>
      <c r="F1996" s="395"/>
      <c r="G1996" s="395"/>
      <c r="H1996" s="395"/>
      <c r="I1996" s="396"/>
    </row>
    <row r="1997" spans="1:9" x14ac:dyDescent="0.4">
      <c r="A1997" s="161" t="s">
        <v>12</v>
      </c>
      <c r="B1997" s="52">
        <f>B1978+1</f>
        <v>106</v>
      </c>
      <c r="C1997" s="161" t="s">
        <v>13</v>
      </c>
      <c r="D1997" s="53" t="str">
        <f>VLOOKUP(B1997,別紙1!$A$5:$AS$267,3,FALSE)</f>
        <v>茂木地下ポンプ場</v>
      </c>
      <c r="F1997" s="161"/>
      <c r="G1997" s="161"/>
      <c r="H1997" s="161"/>
      <c r="I1997" s="54" t="str">
        <f>VLOOKUP(B1997,別紙1!$A$5:$AS$267,5,FALSE)</f>
        <v>東京低圧電力</v>
      </c>
    </row>
    <row r="1998" spans="1:9" s="161" customFormat="1" ht="20.25" customHeight="1" x14ac:dyDescent="0.4">
      <c r="A1998" s="391" t="s">
        <v>14</v>
      </c>
      <c r="B1998" s="401" t="s">
        <v>3</v>
      </c>
      <c r="C1998" s="402"/>
      <c r="D1998" s="403"/>
      <c r="E1998" s="401" t="s">
        <v>4</v>
      </c>
      <c r="F1998" s="402"/>
      <c r="G1998" s="403"/>
      <c r="H1998" s="391" t="s">
        <v>44</v>
      </c>
      <c r="I1998" s="391" t="s">
        <v>45</v>
      </c>
    </row>
    <row r="1999" spans="1:9" s="161" customFormat="1" ht="40.5" x14ac:dyDescent="0.4">
      <c r="A1999" s="400"/>
      <c r="B1999" s="301" t="s">
        <v>2</v>
      </c>
      <c r="C1999" s="301" t="s">
        <v>15</v>
      </c>
      <c r="D1999" s="302" t="s">
        <v>82</v>
      </c>
      <c r="E1999" s="304" t="s">
        <v>16</v>
      </c>
      <c r="F1999" s="58" t="s">
        <v>17</v>
      </c>
      <c r="G1999" s="302" t="s">
        <v>18</v>
      </c>
      <c r="H1999" s="400"/>
      <c r="I1999" s="400"/>
    </row>
    <row r="2000" spans="1:9" s="59" customFormat="1" ht="22.5" x14ac:dyDescent="0.4">
      <c r="A2000" s="392"/>
      <c r="B2000" s="60" t="s">
        <v>5</v>
      </c>
      <c r="C2000" s="60" t="s">
        <v>19</v>
      </c>
      <c r="D2000" s="60" t="s">
        <v>8</v>
      </c>
      <c r="E2000" s="61" t="s">
        <v>20</v>
      </c>
      <c r="F2000" s="60" t="s">
        <v>21</v>
      </c>
      <c r="G2000" s="60" t="s">
        <v>8</v>
      </c>
      <c r="H2000" s="60" t="s">
        <v>43</v>
      </c>
      <c r="I2000" s="60" t="s">
        <v>8</v>
      </c>
    </row>
    <row r="2001" spans="1:9" s="62" customFormat="1" ht="18" customHeight="1" x14ac:dyDescent="0.4">
      <c r="A2001" s="63">
        <v>1</v>
      </c>
      <c r="B2001" s="121">
        <f>VLOOKUP(B1997,別紙1!$A$5:$AS$267,6,FALSE)</f>
        <v>6</v>
      </c>
      <c r="C2001" s="131">
        <f>内訳書!$C$7</f>
        <v>0</v>
      </c>
      <c r="D2001" s="131">
        <f>IF(E2001=0,ROUNDDOWN(B2001*C2001/2,2),ROUNDDOWN(B2001*C2001,2))</f>
        <v>0</v>
      </c>
      <c r="E2001" s="124">
        <f>VLOOKUP(B1997,別紙1!$A$5:$AS$267,7,FALSE)</f>
        <v>278</v>
      </c>
      <c r="F2001" s="132">
        <f>内訳書!$D$7</f>
        <v>0</v>
      </c>
      <c r="G2001" s="131">
        <f>ROUNDDOWN(E2001*F2001,2)</f>
        <v>0</v>
      </c>
      <c r="H2001" s="116"/>
      <c r="I2001" s="137">
        <f>ROUNDDOWN(D2001+G2001+H2001,0)</f>
        <v>0</v>
      </c>
    </row>
    <row r="2002" spans="1:9" s="62" customFormat="1" ht="18" customHeight="1" x14ac:dyDescent="0.4">
      <c r="A2002" s="63">
        <v>2</v>
      </c>
      <c r="B2002" s="121">
        <f>B2001</f>
        <v>6</v>
      </c>
      <c r="C2002" s="131">
        <f>C2001</f>
        <v>0</v>
      </c>
      <c r="D2002" s="131">
        <f t="shared" ref="D2002:D2012" si="420">IF(E2002=0,ROUNDDOWN(B2002*C2002/2,2),ROUNDDOWN(B2002*C2002,2))</f>
        <v>0</v>
      </c>
      <c r="E2002" s="124">
        <f>VLOOKUP(B1997,別紙1!$A$5:$AS$267,10,FALSE)</f>
        <v>279</v>
      </c>
      <c r="F2002" s="132">
        <f>内訳書!$D$7</f>
        <v>0</v>
      </c>
      <c r="G2002" s="131">
        <f t="shared" ref="G2002:G2012" si="421">ROUNDDOWN(E2002*F2002,2)</f>
        <v>0</v>
      </c>
      <c r="H2002" s="116"/>
      <c r="I2002" s="137">
        <f t="shared" ref="I2002:I2012" si="422">ROUNDDOWN(D2002+G2002+H2002,0)</f>
        <v>0</v>
      </c>
    </row>
    <row r="2003" spans="1:9" s="62" customFormat="1" ht="18" customHeight="1" x14ac:dyDescent="0.4">
      <c r="A2003" s="63">
        <v>3</v>
      </c>
      <c r="B2003" s="121">
        <f>B2001</f>
        <v>6</v>
      </c>
      <c r="C2003" s="131">
        <f t="shared" ref="C2003:C2011" si="423">C2002</f>
        <v>0</v>
      </c>
      <c r="D2003" s="131">
        <f t="shared" si="420"/>
        <v>0</v>
      </c>
      <c r="E2003" s="124">
        <f>VLOOKUP(B1997,別紙1!$A$5:$AS$267,13,FALSE)</f>
        <v>253</v>
      </c>
      <c r="F2003" s="132">
        <f>内訳書!$D$7</f>
        <v>0</v>
      </c>
      <c r="G2003" s="131">
        <f t="shared" si="421"/>
        <v>0</v>
      </c>
      <c r="H2003" s="116"/>
      <c r="I2003" s="137">
        <f t="shared" si="422"/>
        <v>0</v>
      </c>
    </row>
    <row r="2004" spans="1:9" s="62" customFormat="1" ht="18" customHeight="1" x14ac:dyDescent="0.4">
      <c r="A2004" s="63">
        <v>4</v>
      </c>
      <c r="B2004" s="121">
        <f>B2001</f>
        <v>6</v>
      </c>
      <c r="C2004" s="131">
        <f t="shared" si="423"/>
        <v>0</v>
      </c>
      <c r="D2004" s="131">
        <f t="shared" si="420"/>
        <v>0</v>
      </c>
      <c r="E2004" s="124">
        <f>VLOOKUP(B1997,別紙1!$A$5:$AS$267,16,FALSE)</f>
        <v>270</v>
      </c>
      <c r="F2004" s="132">
        <f>内訳書!$D$7</f>
        <v>0</v>
      </c>
      <c r="G2004" s="131">
        <f t="shared" si="421"/>
        <v>0</v>
      </c>
      <c r="H2004" s="116"/>
      <c r="I2004" s="137">
        <f t="shared" si="422"/>
        <v>0</v>
      </c>
    </row>
    <row r="2005" spans="1:9" s="62" customFormat="1" ht="18" customHeight="1" x14ac:dyDescent="0.4">
      <c r="A2005" s="63">
        <v>5</v>
      </c>
      <c r="B2005" s="121">
        <f>B2001</f>
        <v>6</v>
      </c>
      <c r="C2005" s="131">
        <f t="shared" si="423"/>
        <v>0</v>
      </c>
      <c r="D2005" s="131">
        <f t="shared" si="420"/>
        <v>0</v>
      </c>
      <c r="E2005" s="124">
        <f>VLOOKUP(B1997,別紙1!$A$5:$AS$267,19,FALSE)</f>
        <v>255</v>
      </c>
      <c r="F2005" s="132">
        <f>内訳書!$D$7</f>
        <v>0</v>
      </c>
      <c r="G2005" s="131">
        <f t="shared" si="421"/>
        <v>0</v>
      </c>
      <c r="H2005" s="116"/>
      <c r="I2005" s="137">
        <f t="shared" si="422"/>
        <v>0</v>
      </c>
    </row>
    <row r="2006" spans="1:9" s="62" customFormat="1" ht="18" customHeight="1" x14ac:dyDescent="0.4">
      <c r="A2006" s="63">
        <v>6</v>
      </c>
      <c r="B2006" s="121">
        <f>B2001</f>
        <v>6</v>
      </c>
      <c r="C2006" s="131">
        <f t="shared" si="423"/>
        <v>0</v>
      </c>
      <c r="D2006" s="131">
        <f t="shared" si="420"/>
        <v>0</v>
      </c>
      <c r="E2006" s="124">
        <f>VLOOKUP(B1997,別紙1!$A$5:$AS$267,22,FALSE)</f>
        <v>265</v>
      </c>
      <c r="F2006" s="132">
        <f>内訳書!$D$7</f>
        <v>0</v>
      </c>
      <c r="G2006" s="131">
        <f t="shared" si="421"/>
        <v>0</v>
      </c>
      <c r="H2006" s="116"/>
      <c r="I2006" s="137">
        <f t="shared" si="422"/>
        <v>0</v>
      </c>
    </row>
    <row r="2007" spans="1:9" s="62" customFormat="1" ht="18" customHeight="1" x14ac:dyDescent="0.4">
      <c r="A2007" s="63">
        <v>7</v>
      </c>
      <c r="B2007" s="121">
        <f>B2001</f>
        <v>6</v>
      </c>
      <c r="C2007" s="131">
        <f t="shared" si="423"/>
        <v>0</v>
      </c>
      <c r="D2007" s="131">
        <f t="shared" si="420"/>
        <v>0</v>
      </c>
      <c r="E2007" s="124">
        <f>VLOOKUP(B1997,別紙1!$A$5:$AS$267,26,FALSE)</f>
        <v>251</v>
      </c>
      <c r="F2007" s="133">
        <f>内訳書!$E$7</f>
        <v>0</v>
      </c>
      <c r="G2007" s="131">
        <f t="shared" si="421"/>
        <v>0</v>
      </c>
      <c r="H2007" s="116"/>
      <c r="I2007" s="137">
        <f t="shared" si="422"/>
        <v>0</v>
      </c>
    </row>
    <row r="2008" spans="1:9" s="62" customFormat="1" ht="18" customHeight="1" x14ac:dyDescent="0.4">
      <c r="A2008" s="63">
        <v>8</v>
      </c>
      <c r="B2008" s="121">
        <f>B2001</f>
        <v>6</v>
      </c>
      <c r="C2008" s="131">
        <f t="shared" si="423"/>
        <v>0</v>
      </c>
      <c r="D2008" s="131">
        <f t="shared" si="420"/>
        <v>0</v>
      </c>
      <c r="E2008" s="124">
        <f>VLOOKUP(B1997,別紙1!$A$5:$AS$267,29,FALSE)</f>
        <v>266</v>
      </c>
      <c r="F2008" s="133">
        <f>内訳書!$E$7</f>
        <v>0</v>
      </c>
      <c r="G2008" s="131">
        <f t="shared" si="421"/>
        <v>0</v>
      </c>
      <c r="H2008" s="116"/>
      <c r="I2008" s="137">
        <f t="shared" si="422"/>
        <v>0</v>
      </c>
    </row>
    <row r="2009" spans="1:9" s="62" customFormat="1" ht="18" customHeight="1" x14ac:dyDescent="0.4">
      <c r="A2009" s="63">
        <v>9</v>
      </c>
      <c r="B2009" s="121">
        <f>B2001</f>
        <v>6</v>
      </c>
      <c r="C2009" s="131">
        <f t="shared" si="423"/>
        <v>0</v>
      </c>
      <c r="D2009" s="131">
        <f t="shared" si="420"/>
        <v>0</v>
      </c>
      <c r="E2009" s="124">
        <f>VLOOKUP(B1997,別紙1!$A$5:$AS$267,32,FALSE)</f>
        <v>260</v>
      </c>
      <c r="F2009" s="133">
        <f>内訳書!$E$7</f>
        <v>0</v>
      </c>
      <c r="G2009" s="131">
        <f t="shared" si="421"/>
        <v>0</v>
      </c>
      <c r="H2009" s="116"/>
      <c r="I2009" s="137">
        <f t="shared" si="422"/>
        <v>0</v>
      </c>
    </row>
    <row r="2010" spans="1:9" s="62" customFormat="1" ht="18" customHeight="1" x14ac:dyDescent="0.4">
      <c r="A2010" s="63">
        <v>10</v>
      </c>
      <c r="B2010" s="121">
        <f>B2001</f>
        <v>6</v>
      </c>
      <c r="C2010" s="131">
        <f t="shared" si="423"/>
        <v>0</v>
      </c>
      <c r="D2010" s="131">
        <f t="shared" si="420"/>
        <v>0</v>
      </c>
      <c r="E2010" s="124">
        <f>VLOOKUP(B1997,別紙1!$A$5:$AS$267,34,FALSE)</f>
        <v>261</v>
      </c>
      <c r="F2010" s="132">
        <f>内訳書!$D$7</f>
        <v>0</v>
      </c>
      <c r="G2010" s="131">
        <f t="shared" si="421"/>
        <v>0</v>
      </c>
      <c r="H2010" s="116"/>
      <c r="I2010" s="137">
        <f t="shared" si="422"/>
        <v>0</v>
      </c>
    </row>
    <row r="2011" spans="1:9" s="62" customFormat="1" ht="18" customHeight="1" x14ac:dyDescent="0.4">
      <c r="A2011" s="63">
        <v>11</v>
      </c>
      <c r="B2011" s="121">
        <f>B2001</f>
        <v>6</v>
      </c>
      <c r="C2011" s="131">
        <f t="shared" si="423"/>
        <v>0</v>
      </c>
      <c r="D2011" s="131">
        <f t="shared" si="420"/>
        <v>0</v>
      </c>
      <c r="E2011" s="124">
        <f>VLOOKUP(B1997,別紙1!$A$5:$AS$267,37,FALSE)</f>
        <v>253</v>
      </c>
      <c r="F2011" s="132">
        <f>内訳書!$D$7</f>
        <v>0</v>
      </c>
      <c r="G2011" s="131">
        <f t="shared" si="421"/>
        <v>0</v>
      </c>
      <c r="H2011" s="116"/>
      <c r="I2011" s="137">
        <f t="shared" si="422"/>
        <v>0</v>
      </c>
    </row>
    <row r="2012" spans="1:9" s="62" customFormat="1" ht="18" customHeight="1" thickBot="1" x14ac:dyDescent="0.45">
      <c r="A2012" s="63">
        <v>12</v>
      </c>
      <c r="B2012" s="121">
        <f>B2001</f>
        <v>6</v>
      </c>
      <c r="C2012" s="131">
        <f>C2011</f>
        <v>0</v>
      </c>
      <c r="D2012" s="131">
        <f t="shared" si="420"/>
        <v>0</v>
      </c>
      <c r="E2012" s="124">
        <f>VLOOKUP(B1997,別紙1!$A$5:$AS$267,40,FALSE)</f>
        <v>248</v>
      </c>
      <c r="F2012" s="132">
        <f>内訳書!$D$7</f>
        <v>0</v>
      </c>
      <c r="G2012" s="131">
        <f t="shared" si="421"/>
        <v>0</v>
      </c>
      <c r="H2012" s="116"/>
      <c r="I2012" s="137">
        <f t="shared" si="422"/>
        <v>0</v>
      </c>
    </row>
    <row r="2013" spans="1:9" s="62" customFormat="1" ht="18" customHeight="1" thickBot="1" x14ac:dyDescent="0.45">
      <c r="A2013" s="66" t="s">
        <v>9</v>
      </c>
      <c r="B2013" s="120"/>
      <c r="C2013" s="120"/>
      <c r="D2013" s="120"/>
      <c r="E2013" s="124">
        <f>SUM(E2001:E2012)</f>
        <v>3139</v>
      </c>
      <c r="F2013" s="129"/>
      <c r="G2013" s="120"/>
      <c r="H2013" s="136">
        <f>SUM(H2001:H2012)</f>
        <v>0</v>
      </c>
      <c r="I2013" s="138">
        <f>IF(SUM(I2001:I2012)="","",SUM(I2001:I2012))</f>
        <v>0</v>
      </c>
    </row>
    <row r="2014" spans="1:9" ht="78" customHeight="1" x14ac:dyDescent="0.4">
      <c r="A2014" s="397" t="s">
        <v>347</v>
      </c>
      <c r="B2014" s="398"/>
      <c r="C2014" s="398"/>
      <c r="D2014" s="398"/>
      <c r="E2014" s="398"/>
      <c r="F2014" s="398"/>
      <c r="G2014" s="398"/>
      <c r="H2014" s="398"/>
      <c r="I2014" s="399"/>
    </row>
    <row r="2015" spans="1:9" ht="78" customHeight="1" x14ac:dyDescent="0.4">
      <c r="A2015" s="394" t="s">
        <v>22</v>
      </c>
      <c r="B2015" s="395"/>
      <c r="C2015" s="395"/>
      <c r="D2015" s="395"/>
      <c r="E2015" s="395"/>
      <c r="F2015" s="395"/>
      <c r="G2015" s="395"/>
      <c r="H2015" s="395"/>
      <c r="I2015" s="396"/>
    </row>
    <row r="2016" spans="1:9" x14ac:dyDescent="0.4">
      <c r="A2016" s="161" t="s">
        <v>12</v>
      </c>
      <c r="B2016" s="52">
        <f>B1997+1</f>
        <v>107</v>
      </c>
      <c r="C2016" s="161" t="s">
        <v>13</v>
      </c>
      <c r="D2016" s="53" t="str">
        <f>VLOOKUP(B2016,別紙1!$A$5:$AS$267,3,FALSE)</f>
        <v>元総社第五地下</v>
      </c>
      <c r="F2016" s="161"/>
      <c r="G2016" s="161"/>
      <c r="H2016" s="161"/>
      <c r="I2016" s="54" t="str">
        <f>VLOOKUP(B2016,別紙1!$A$5:$AS$267,5,FALSE)</f>
        <v>低圧電力</v>
      </c>
    </row>
    <row r="2017" spans="1:9" s="161" customFormat="1" ht="20.25" customHeight="1" x14ac:dyDescent="0.4">
      <c r="A2017" s="391" t="s">
        <v>14</v>
      </c>
      <c r="B2017" s="401" t="s">
        <v>3</v>
      </c>
      <c r="C2017" s="402"/>
      <c r="D2017" s="403"/>
      <c r="E2017" s="401" t="s">
        <v>4</v>
      </c>
      <c r="F2017" s="402"/>
      <c r="G2017" s="403"/>
      <c r="H2017" s="391" t="s">
        <v>44</v>
      </c>
      <c r="I2017" s="391" t="s">
        <v>45</v>
      </c>
    </row>
    <row r="2018" spans="1:9" s="161" customFormat="1" ht="40.5" x14ac:dyDescent="0.4">
      <c r="A2018" s="400"/>
      <c r="B2018" s="301" t="s">
        <v>2</v>
      </c>
      <c r="C2018" s="301" t="s">
        <v>15</v>
      </c>
      <c r="D2018" s="302" t="s">
        <v>82</v>
      </c>
      <c r="E2018" s="304" t="s">
        <v>16</v>
      </c>
      <c r="F2018" s="58" t="s">
        <v>17</v>
      </c>
      <c r="G2018" s="302" t="s">
        <v>18</v>
      </c>
      <c r="H2018" s="400"/>
      <c r="I2018" s="400"/>
    </row>
    <row r="2019" spans="1:9" s="59" customFormat="1" ht="22.5" x14ac:dyDescent="0.4">
      <c r="A2019" s="392"/>
      <c r="B2019" s="60" t="s">
        <v>5</v>
      </c>
      <c r="C2019" s="60" t="s">
        <v>19</v>
      </c>
      <c r="D2019" s="60" t="s">
        <v>8</v>
      </c>
      <c r="E2019" s="61" t="s">
        <v>20</v>
      </c>
      <c r="F2019" s="60" t="s">
        <v>21</v>
      </c>
      <c r="G2019" s="60" t="s">
        <v>8</v>
      </c>
      <c r="H2019" s="60" t="s">
        <v>43</v>
      </c>
      <c r="I2019" s="60" t="s">
        <v>8</v>
      </c>
    </row>
    <row r="2020" spans="1:9" s="62" customFormat="1" ht="18" customHeight="1" x14ac:dyDescent="0.4">
      <c r="A2020" s="63">
        <v>1</v>
      </c>
      <c r="B2020" s="121">
        <f>VLOOKUP(B2016,別紙1!$A$5:$AS$267,6,FALSE)</f>
        <v>4</v>
      </c>
      <c r="C2020" s="131">
        <f>内訳書!$C$7</f>
        <v>0</v>
      </c>
      <c r="D2020" s="131">
        <f>IF(E2020=0,ROUNDDOWN(B2020*C2020/2,2),ROUNDDOWN(B2020*C2020,2))</f>
        <v>0</v>
      </c>
      <c r="E2020" s="124">
        <f>VLOOKUP(B2016,別紙1!$A$5:$AS$267,7,FALSE)</f>
        <v>0</v>
      </c>
      <c r="F2020" s="132">
        <f>内訳書!$D$7</f>
        <v>0</v>
      </c>
      <c r="G2020" s="131">
        <f>ROUNDDOWN(E2020*F2020,2)</f>
        <v>0</v>
      </c>
      <c r="H2020" s="116"/>
      <c r="I2020" s="137">
        <f>ROUNDDOWN(D2020+G2020+H2020,0)</f>
        <v>0</v>
      </c>
    </row>
    <row r="2021" spans="1:9" s="62" customFormat="1" ht="18" customHeight="1" x14ac:dyDescent="0.4">
      <c r="A2021" s="63">
        <v>2</v>
      </c>
      <c r="B2021" s="121">
        <f>B2020</f>
        <v>4</v>
      </c>
      <c r="C2021" s="131">
        <f>C2020</f>
        <v>0</v>
      </c>
      <c r="D2021" s="131">
        <f t="shared" ref="D2021:D2031" si="424">IF(E2021=0,ROUNDDOWN(B2021*C2021/2,2),ROUNDDOWN(B2021*C2021,2))</f>
        <v>0</v>
      </c>
      <c r="E2021" s="124">
        <f>VLOOKUP(B2016,別紙1!$A$5:$AS$267,10,FALSE)</f>
        <v>0</v>
      </c>
      <c r="F2021" s="132">
        <f>内訳書!$D$7</f>
        <v>0</v>
      </c>
      <c r="G2021" s="131">
        <f t="shared" ref="G2021:G2031" si="425">ROUNDDOWN(E2021*F2021,2)</f>
        <v>0</v>
      </c>
      <c r="H2021" s="116"/>
      <c r="I2021" s="137">
        <f t="shared" ref="I2021:I2031" si="426">ROUNDDOWN(D2021+G2021+H2021,0)</f>
        <v>0</v>
      </c>
    </row>
    <row r="2022" spans="1:9" s="62" customFormat="1" ht="18" customHeight="1" x14ac:dyDescent="0.4">
      <c r="A2022" s="63">
        <v>3</v>
      </c>
      <c r="B2022" s="121">
        <f>B2020</f>
        <v>4</v>
      </c>
      <c r="C2022" s="131">
        <f t="shared" ref="C2022:C2030" si="427">C2021</f>
        <v>0</v>
      </c>
      <c r="D2022" s="131">
        <f t="shared" si="424"/>
        <v>0</v>
      </c>
      <c r="E2022" s="124">
        <f>VLOOKUP(B2016,別紙1!$A$5:$AS$267,13,FALSE)</f>
        <v>0</v>
      </c>
      <c r="F2022" s="132">
        <f>内訳書!$D$7</f>
        <v>0</v>
      </c>
      <c r="G2022" s="131">
        <f t="shared" si="425"/>
        <v>0</v>
      </c>
      <c r="H2022" s="116"/>
      <c r="I2022" s="137">
        <f t="shared" si="426"/>
        <v>0</v>
      </c>
    </row>
    <row r="2023" spans="1:9" s="62" customFormat="1" ht="18" customHeight="1" x14ac:dyDescent="0.4">
      <c r="A2023" s="63">
        <v>4</v>
      </c>
      <c r="B2023" s="121">
        <f>B2020</f>
        <v>4</v>
      </c>
      <c r="C2023" s="131">
        <f t="shared" si="427"/>
        <v>0</v>
      </c>
      <c r="D2023" s="131">
        <f t="shared" si="424"/>
        <v>0</v>
      </c>
      <c r="E2023" s="124">
        <f>VLOOKUP(B2016,別紙1!$A$5:$AS$267,16,FALSE)</f>
        <v>0</v>
      </c>
      <c r="F2023" s="132">
        <f>内訳書!$D$7</f>
        <v>0</v>
      </c>
      <c r="G2023" s="131">
        <f t="shared" si="425"/>
        <v>0</v>
      </c>
      <c r="H2023" s="116"/>
      <c r="I2023" s="137">
        <f t="shared" si="426"/>
        <v>0</v>
      </c>
    </row>
    <row r="2024" spans="1:9" s="62" customFormat="1" ht="18" customHeight="1" x14ac:dyDescent="0.4">
      <c r="A2024" s="63">
        <v>5</v>
      </c>
      <c r="B2024" s="121">
        <f>B2020</f>
        <v>4</v>
      </c>
      <c r="C2024" s="131">
        <f t="shared" si="427"/>
        <v>0</v>
      </c>
      <c r="D2024" s="131">
        <f t="shared" si="424"/>
        <v>0</v>
      </c>
      <c r="E2024" s="124">
        <f>VLOOKUP(B2016,別紙1!$A$5:$AS$267,19,FALSE)</f>
        <v>0</v>
      </c>
      <c r="F2024" s="132">
        <f>内訳書!$D$7</f>
        <v>0</v>
      </c>
      <c r="G2024" s="131">
        <f t="shared" si="425"/>
        <v>0</v>
      </c>
      <c r="H2024" s="116"/>
      <c r="I2024" s="137">
        <f t="shared" si="426"/>
        <v>0</v>
      </c>
    </row>
    <row r="2025" spans="1:9" s="62" customFormat="1" ht="18" customHeight="1" x14ac:dyDescent="0.4">
      <c r="A2025" s="63">
        <v>6</v>
      </c>
      <c r="B2025" s="121">
        <f>B2020</f>
        <v>4</v>
      </c>
      <c r="C2025" s="131">
        <f t="shared" si="427"/>
        <v>0</v>
      </c>
      <c r="D2025" s="131">
        <f t="shared" si="424"/>
        <v>0</v>
      </c>
      <c r="E2025" s="124">
        <f>VLOOKUP(B2016,別紙1!$A$5:$AS$267,22,FALSE)</f>
        <v>0</v>
      </c>
      <c r="F2025" s="132">
        <f>内訳書!$D$7</f>
        <v>0</v>
      </c>
      <c r="G2025" s="131">
        <f t="shared" si="425"/>
        <v>0</v>
      </c>
      <c r="H2025" s="116"/>
      <c r="I2025" s="137">
        <f t="shared" si="426"/>
        <v>0</v>
      </c>
    </row>
    <row r="2026" spans="1:9" s="62" customFormat="1" ht="18" customHeight="1" x14ac:dyDescent="0.4">
      <c r="A2026" s="63">
        <v>7</v>
      </c>
      <c r="B2026" s="121">
        <f>B2020</f>
        <v>4</v>
      </c>
      <c r="C2026" s="131">
        <f t="shared" si="427"/>
        <v>0</v>
      </c>
      <c r="D2026" s="131">
        <f t="shared" si="424"/>
        <v>0</v>
      </c>
      <c r="E2026" s="124">
        <f>VLOOKUP(B2016,別紙1!$A$5:$AS$267,26,FALSE)</f>
        <v>0</v>
      </c>
      <c r="F2026" s="133">
        <f>内訳書!$E$7</f>
        <v>0</v>
      </c>
      <c r="G2026" s="131">
        <f t="shared" si="425"/>
        <v>0</v>
      </c>
      <c r="H2026" s="116"/>
      <c r="I2026" s="137">
        <f t="shared" si="426"/>
        <v>0</v>
      </c>
    </row>
    <row r="2027" spans="1:9" s="62" customFormat="1" ht="18" customHeight="1" x14ac:dyDescent="0.4">
      <c r="A2027" s="63">
        <v>8</v>
      </c>
      <c r="B2027" s="121">
        <f>B2020</f>
        <v>4</v>
      </c>
      <c r="C2027" s="131">
        <f t="shared" si="427"/>
        <v>0</v>
      </c>
      <c r="D2027" s="131">
        <f t="shared" si="424"/>
        <v>0</v>
      </c>
      <c r="E2027" s="124">
        <f>VLOOKUP(B2016,別紙1!$A$5:$AS$267,29,FALSE)</f>
        <v>0</v>
      </c>
      <c r="F2027" s="133">
        <f>内訳書!$E$7</f>
        <v>0</v>
      </c>
      <c r="G2027" s="131">
        <f t="shared" si="425"/>
        <v>0</v>
      </c>
      <c r="H2027" s="116"/>
      <c r="I2027" s="137">
        <f t="shared" si="426"/>
        <v>0</v>
      </c>
    </row>
    <row r="2028" spans="1:9" s="62" customFormat="1" ht="18" customHeight="1" x14ac:dyDescent="0.4">
      <c r="A2028" s="63">
        <v>9</v>
      </c>
      <c r="B2028" s="121">
        <f>B2020</f>
        <v>4</v>
      </c>
      <c r="C2028" s="131">
        <f t="shared" si="427"/>
        <v>0</v>
      </c>
      <c r="D2028" s="131">
        <f t="shared" si="424"/>
        <v>0</v>
      </c>
      <c r="E2028" s="124">
        <f>VLOOKUP(B2016,別紙1!$A$5:$AS$267,32,FALSE)</f>
        <v>0</v>
      </c>
      <c r="F2028" s="133">
        <f>内訳書!$E$7</f>
        <v>0</v>
      </c>
      <c r="G2028" s="131">
        <f t="shared" si="425"/>
        <v>0</v>
      </c>
      <c r="H2028" s="116"/>
      <c r="I2028" s="137">
        <f t="shared" si="426"/>
        <v>0</v>
      </c>
    </row>
    <row r="2029" spans="1:9" s="62" customFormat="1" ht="18" customHeight="1" x14ac:dyDescent="0.4">
      <c r="A2029" s="63">
        <v>10</v>
      </c>
      <c r="B2029" s="121">
        <f>B2020</f>
        <v>4</v>
      </c>
      <c r="C2029" s="131">
        <f t="shared" si="427"/>
        <v>0</v>
      </c>
      <c r="D2029" s="131">
        <f t="shared" si="424"/>
        <v>0</v>
      </c>
      <c r="E2029" s="124">
        <f>VLOOKUP(B2016,別紙1!$A$5:$AS$267,34,FALSE)</f>
        <v>0</v>
      </c>
      <c r="F2029" s="132">
        <f>内訳書!$D$7</f>
        <v>0</v>
      </c>
      <c r="G2029" s="131">
        <f t="shared" si="425"/>
        <v>0</v>
      </c>
      <c r="H2029" s="116"/>
      <c r="I2029" s="137">
        <f t="shared" si="426"/>
        <v>0</v>
      </c>
    </row>
    <row r="2030" spans="1:9" s="62" customFormat="1" ht="18" customHeight="1" x14ac:dyDescent="0.4">
      <c r="A2030" s="63">
        <v>11</v>
      </c>
      <c r="B2030" s="121">
        <f>B2020</f>
        <v>4</v>
      </c>
      <c r="C2030" s="131">
        <f t="shared" si="427"/>
        <v>0</v>
      </c>
      <c r="D2030" s="131">
        <f t="shared" si="424"/>
        <v>0</v>
      </c>
      <c r="E2030" s="124">
        <f>VLOOKUP(B2016,別紙1!$A$5:$AS$267,37,FALSE)</f>
        <v>0</v>
      </c>
      <c r="F2030" s="132">
        <f>内訳書!$D$7</f>
        <v>0</v>
      </c>
      <c r="G2030" s="131">
        <f t="shared" si="425"/>
        <v>0</v>
      </c>
      <c r="H2030" s="116"/>
      <c r="I2030" s="137">
        <f t="shared" si="426"/>
        <v>0</v>
      </c>
    </row>
    <row r="2031" spans="1:9" s="62" customFormat="1" ht="18" customHeight="1" thickBot="1" x14ac:dyDescent="0.45">
      <c r="A2031" s="63">
        <v>12</v>
      </c>
      <c r="B2031" s="121">
        <f>B2020</f>
        <v>4</v>
      </c>
      <c r="C2031" s="131">
        <f>C2030</f>
        <v>0</v>
      </c>
      <c r="D2031" s="131">
        <f t="shared" si="424"/>
        <v>0</v>
      </c>
      <c r="E2031" s="124">
        <f>VLOOKUP(B2016,別紙1!$A$5:$AS$267,40,FALSE)</f>
        <v>0</v>
      </c>
      <c r="F2031" s="132">
        <f>内訳書!$D$7</f>
        <v>0</v>
      </c>
      <c r="G2031" s="131">
        <f t="shared" si="425"/>
        <v>0</v>
      </c>
      <c r="H2031" s="116"/>
      <c r="I2031" s="137">
        <f t="shared" si="426"/>
        <v>0</v>
      </c>
    </row>
    <row r="2032" spans="1:9" s="62" customFormat="1" ht="18" customHeight="1" thickBot="1" x14ac:dyDescent="0.45">
      <c r="A2032" s="66" t="s">
        <v>9</v>
      </c>
      <c r="B2032" s="120"/>
      <c r="C2032" s="120"/>
      <c r="D2032" s="120"/>
      <c r="E2032" s="124">
        <f>SUM(E2020:E2031)</f>
        <v>0</v>
      </c>
      <c r="F2032" s="129"/>
      <c r="G2032" s="120"/>
      <c r="H2032" s="136">
        <f>SUM(H2020:H2031)</f>
        <v>0</v>
      </c>
      <c r="I2032" s="138">
        <f>IF(SUM(I2020:I2031)="","",SUM(I2020:I2031))</f>
        <v>0</v>
      </c>
    </row>
    <row r="2033" spans="1:9" ht="68.25" customHeight="1" x14ac:dyDescent="0.4">
      <c r="A2033" s="397" t="s">
        <v>347</v>
      </c>
      <c r="B2033" s="398"/>
      <c r="C2033" s="398"/>
      <c r="D2033" s="398"/>
      <c r="E2033" s="398"/>
      <c r="F2033" s="398"/>
      <c r="G2033" s="398"/>
      <c r="H2033" s="398"/>
      <c r="I2033" s="399"/>
    </row>
    <row r="2034" spans="1:9" ht="78" customHeight="1" x14ac:dyDescent="0.4">
      <c r="A2034" s="394" t="s">
        <v>22</v>
      </c>
      <c r="B2034" s="395"/>
      <c r="C2034" s="395"/>
      <c r="D2034" s="395"/>
      <c r="E2034" s="395"/>
      <c r="F2034" s="395"/>
      <c r="G2034" s="395"/>
      <c r="H2034" s="395"/>
      <c r="I2034" s="396"/>
    </row>
    <row r="2035" spans="1:9" x14ac:dyDescent="0.4">
      <c r="A2035" s="161" t="s">
        <v>12</v>
      </c>
      <c r="B2035" s="52">
        <f>B2016+1</f>
        <v>108</v>
      </c>
      <c r="C2035" s="161" t="s">
        <v>13</v>
      </c>
      <c r="D2035" s="53" t="str">
        <f>VLOOKUP(B2035,別紙1!$A$5:$AS$267,3,FALSE)</f>
        <v>道の駅地下ポンプ場</v>
      </c>
      <c r="F2035" s="161"/>
      <c r="G2035" s="161"/>
      <c r="H2035" s="161"/>
      <c r="I2035" s="54" t="str">
        <f>VLOOKUP(B2035,別紙1!$A$5:$AS$267,5,FALSE)</f>
        <v>低圧電力</v>
      </c>
    </row>
    <row r="2036" spans="1:9" s="161" customFormat="1" ht="20.25" customHeight="1" x14ac:dyDescent="0.4">
      <c r="A2036" s="391" t="s">
        <v>14</v>
      </c>
      <c r="B2036" s="401" t="s">
        <v>3</v>
      </c>
      <c r="C2036" s="402"/>
      <c r="D2036" s="403"/>
      <c r="E2036" s="401" t="s">
        <v>4</v>
      </c>
      <c r="F2036" s="402"/>
      <c r="G2036" s="403"/>
      <c r="H2036" s="391" t="s">
        <v>44</v>
      </c>
      <c r="I2036" s="391" t="s">
        <v>45</v>
      </c>
    </row>
    <row r="2037" spans="1:9" s="161" customFormat="1" ht="40.5" customHeight="1" x14ac:dyDescent="0.4">
      <c r="A2037" s="400"/>
      <c r="B2037" s="301" t="s">
        <v>2</v>
      </c>
      <c r="C2037" s="301" t="s">
        <v>15</v>
      </c>
      <c r="D2037" s="302" t="s">
        <v>82</v>
      </c>
      <c r="E2037" s="304" t="s">
        <v>16</v>
      </c>
      <c r="F2037" s="58" t="s">
        <v>17</v>
      </c>
      <c r="G2037" s="302" t="s">
        <v>18</v>
      </c>
      <c r="H2037" s="400"/>
      <c r="I2037" s="400"/>
    </row>
    <row r="2038" spans="1:9" s="59" customFormat="1" ht="22.5" x14ac:dyDescent="0.4">
      <c r="A2038" s="392"/>
      <c r="B2038" s="60" t="s">
        <v>5</v>
      </c>
      <c r="C2038" s="60" t="s">
        <v>19</v>
      </c>
      <c r="D2038" s="60" t="s">
        <v>8</v>
      </c>
      <c r="E2038" s="61" t="s">
        <v>20</v>
      </c>
      <c r="F2038" s="60" t="s">
        <v>21</v>
      </c>
      <c r="G2038" s="60" t="s">
        <v>8</v>
      </c>
      <c r="H2038" s="60" t="s">
        <v>43</v>
      </c>
      <c r="I2038" s="60" t="s">
        <v>8</v>
      </c>
    </row>
    <row r="2039" spans="1:9" s="62" customFormat="1" ht="18" customHeight="1" x14ac:dyDescent="0.4">
      <c r="A2039" s="63">
        <v>1</v>
      </c>
      <c r="B2039" s="121">
        <f>VLOOKUP(B2035,別紙1!$A$5:$AS$267,6,FALSE)</f>
        <v>9</v>
      </c>
      <c r="C2039" s="131">
        <f>内訳書!$C$7</f>
        <v>0</v>
      </c>
      <c r="D2039" s="131">
        <f>IF(E2039=0,ROUNDDOWN(B2039*C2039/2,2),ROUNDDOWN(B2039*C2039,2))</f>
        <v>0</v>
      </c>
      <c r="E2039" s="124">
        <f>VLOOKUP(B2035,別紙1!$A$5:$AS$267,7,FALSE)</f>
        <v>372</v>
      </c>
      <c r="F2039" s="132">
        <f>内訳書!$D$7</f>
        <v>0</v>
      </c>
      <c r="G2039" s="131">
        <f>ROUNDDOWN(E2039*F2039,2)</f>
        <v>0</v>
      </c>
      <c r="H2039" s="116"/>
      <c r="I2039" s="137">
        <f>ROUNDDOWN(D2039+G2039+H2039,0)</f>
        <v>0</v>
      </c>
    </row>
    <row r="2040" spans="1:9" s="62" customFormat="1" ht="18" customHeight="1" x14ac:dyDescent="0.4">
      <c r="A2040" s="63">
        <v>2</v>
      </c>
      <c r="B2040" s="121">
        <f>B2039</f>
        <v>9</v>
      </c>
      <c r="C2040" s="131">
        <f>C2039</f>
        <v>0</v>
      </c>
      <c r="D2040" s="131">
        <f t="shared" ref="D2040:D2050" si="428">IF(E2040=0,ROUNDDOWN(B2040*C2040/2,2),ROUNDDOWN(B2040*C2040,2))</f>
        <v>0</v>
      </c>
      <c r="E2040" s="124">
        <f>VLOOKUP(B2035,別紙1!$A$5:$AS$267,10,FALSE)</f>
        <v>356</v>
      </c>
      <c r="F2040" s="132">
        <f>内訳書!$D$7</f>
        <v>0</v>
      </c>
      <c r="G2040" s="131">
        <f t="shared" ref="G2040:G2050" si="429">ROUNDDOWN(E2040*F2040,2)</f>
        <v>0</v>
      </c>
      <c r="H2040" s="116"/>
      <c r="I2040" s="137">
        <f t="shared" ref="I2040:I2050" si="430">ROUNDDOWN(D2040+G2040+H2040,0)</f>
        <v>0</v>
      </c>
    </row>
    <row r="2041" spans="1:9" s="62" customFormat="1" ht="18" customHeight="1" x14ac:dyDescent="0.4">
      <c r="A2041" s="63">
        <v>3</v>
      </c>
      <c r="B2041" s="121">
        <f>B2039</f>
        <v>9</v>
      </c>
      <c r="C2041" s="131">
        <f t="shared" ref="C2041:C2049" si="431">C2040</f>
        <v>0</v>
      </c>
      <c r="D2041" s="131">
        <f t="shared" si="428"/>
        <v>0</v>
      </c>
      <c r="E2041" s="124">
        <f>VLOOKUP(B2035,別紙1!$A$5:$AS$267,13,FALSE)</f>
        <v>344</v>
      </c>
      <c r="F2041" s="132">
        <f>内訳書!$D$7</f>
        <v>0</v>
      </c>
      <c r="G2041" s="131">
        <f t="shared" si="429"/>
        <v>0</v>
      </c>
      <c r="H2041" s="116"/>
      <c r="I2041" s="137">
        <f t="shared" si="430"/>
        <v>0</v>
      </c>
    </row>
    <row r="2042" spans="1:9" s="62" customFormat="1" ht="18" customHeight="1" x14ac:dyDescent="0.4">
      <c r="A2042" s="63">
        <v>4</v>
      </c>
      <c r="B2042" s="121">
        <f>B2039</f>
        <v>9</v>
      </c>
      <c r="C2042" s="131">
        <f t="shared" si="431"/>
        <v>0</v>
      </c>
      <c r="D2042" s="131">
        <f t="shared" si="428"/>
        <v>0</v>
      </c>
      <c r="E2042" s="124">
        <f>VLOOKUP(B2035,別紙1!$A$5:$AS$267,16,FALSE)</f>
        <v>354</v>
      </c>
      <c r="F2042" s="132">
        <f>内訳書!$D$7</f>
        <v>0</v>
      </c>
      <c r="G2042" s="131">
        <f t="shared" si="429"/>
        <v>0</v>
      </c>
      <c r="H2042" s="116"/>
      <c r="I2042" s="137">
        <f t="shared" si="430"/>
        <v>0</v>
      </c>
    </row>
    <row r="2043" spans="1:9" s="62" customFormat="1" ht="18" customHeight="1" x14ac:dyDescent="0.4">
      <c r="A2043" s="63">
        <v>5</v>
      </c>
      <c r="B2043" s="121">
        <f>B2039</f>
        <v>9</v>
      </c>
      <c r="C2043" s="131">
        <f t="shared" si="431"/>
        <v>0</v>
      </c>
      <c r="D2043" s="131">
        <f t="shared" si="428"/>
        <v>0</v>
      </c>
      <c r="E2043" s="124">
        <f>VLOOKUP(B2035,別紙1!$A$5:$AS$267,19,FALSE)</f>
        <v>356</v>
      </c>
      <c r="F2043" s="132">
        <f>内訳書!$D$7</f>
        <v>0</v>
      </c>
      <c r="G2043" s="131">
        <f t="shared" si="429"/>
        <v>0</v>
      </c>
      <c r="H2043" s="116"/>
      <c r="I2043" s="137">
        <f t="shared" si="430"/>
        <v>0</v>
      </c>
    </row>
    <row r="2044" spans="1:9" s="62" customFormat="1" ht="18" customHeight="1" x14ac:dyDescent="0.4">
      <c r="A2044" s="63">
        <v>6</v>
      </c>
      <c r="B2044" s="121">
        <f>B2039</f>
        <v>9</v>
      </c>
      <c r="C2044" s="131">
        <f t="shared" si="431"/>
        <v>0</v>
      </c>
      <c r="D2044" s="131">
        <f t="shared" si="428"/>
        <v>0</v>
      </c>
      <c r="E2044" s="124">
        <f>VLOOKUP(B2035,別紙1!$A$5:$AS$267,22,FALSE)</f>
        <v>378</v>
      </c>
      <c r="F2044" s="132">
        <f>内訳書!$D$7</f>
        <v>0</v>
      </c>
      <c r="G2044" s="131">
        <f t="shared" si="429"/>
        <v>0</v>
      </c>
      <c r="H2044" s="116"/>
      <c r="I2044" s="137">
        <f t="shared" si="430"/>
        <v>0</v>
      </c>
    </row>
    <row r="2045" spans="1:9" s="62" customFormat="1" ht="18" customHeight="1" x14ac:dyDescent="0.4">
      <c r="A2045" s="63">
        <v>7</v>
      </c>
      <c r="B2045" s="121">
        <f>B2039</f>
        <v>9</v>
      </c>
      <c r="C2045" s="131">
        <f t="shared" si="431"/>
        <v>0</v>
      </c>
      <c r="D2045" s="131">
        <f t="shared" si="428"/>
        <v>0</v>
      </c>
      <c r="E2045" s="124">
        <f>VLOOKUP(B2035,別紙1!$A$5:$AS$267,26,FALSE)</f>
        <v>366</v>
      </c>
      <c r="F2045" s="133">
        <f>内訳書!$E$7</f>
        <v>0</v>
      </c>
      <c r="G2045" s="131">
        <f t="shared" si="429"/>
        <v>0</v>
      </c>
      <c r="H2045" s="116"/>
      <c r="I2045" s="137">
        <f t="shared" si="430"/>
        <v>0</v>
      </c>
    </row>
    <row r="2046" spans="1:9" s="62" customFormat="1" ht="18" customHeight="1" x14ac:dyDescent="0.4">
      <c r="A2046" s="63">
        <v>8</v>
      </c>
      <c r="B2046" s="121">
        <f>B2039</f>
        <v>9</v>
      </c>
      <c r="C2046" s="131">
        <f t="shared" si="431"/>
        <v>0</v>
      </c>
      <c r="D2046" s="131">
        <f t="shared" si="428"/>
        <v>0</v>
      </c>
      <c r="E2046" s="124">
        <f>VLOOKUP(B2035,別紙1!$A$5:$AS$267,29,FALSE)</f>
        <v>374</v>
      </c>
      <c r="F2046" s="133">
        <f>内訳書!$E$7</f>
        <v>0</v>
      </c>
      <c r="G2046" s="131">
        <f t="shared" si="429"/>
        <v>0</v>
      </c>
      <c r="H2046" s="116"/>
      <c r="I2046" s="137">
        <f t="shared" si="430"/>
        <v>0</v>
      </c>
    </row>
    <row r="2047" spans="1:9" s="62" customFormat="1" ht="18" customHeight="1" x14ac:dyDescent="0.4">
      <c r="A2047" s="63">
        <v>9</v>
      </c>
      <c r="B2047" s="121">
        <f>B2039</f>
        <v>9</v>
      </c>
      <c r="C2047" s="131">
        <f t="shared" si="431"/>
        <v>0</v>
      </c>
      <c r="D2047" s="131">
        <f t="shared" si="428"/>
        <v>0</v>
      </c>
      <c r="E2047" s="124">
        <f>VLOOKUP(B2035,別紙1!$A$5:$AS$267,32,FALSE)</f>
        <v>429</v>
      </c>
      <c r="F2047" s="133">
        <f>内訳書!$E$7</f>
        <v>0</v>
      </c>
      <c r="G2047" s="131">
        <f t="shared" si="429"/>
        <v>0</v>
      </c>
      <c r="H2047" s="116"/>
      <c r="I2047" s="137">
        <f t="shared" si="430"/>
        <v>0</v>
      </c>
    </row>
    <row r="2048" spans="1:9" s="62" customFormat="1" ht="18" customHeight="1" x14ac:dyDescent="0.4">
      <c r="A2048" s="63">
        <v>10</v>
      </c>
      <c r="B2048" s="121">
        <f>B2039</f>
        <v>9</v>
      </c>
      <c r="C2048" s="131">
        <f t="shared" si="431"/>
        <v>0</v>
      </c>
      <c r="D2048" s="131">
        <f t="shared" si="428"/>
        <v>0</v>
      </c>
      <c r="E2048" s="124">
        <f>VLOOKUP(B2035,別紙1!$A$5:$AS$267,34,FALSE)</f>
        <v>412</v>
      </c>
      <c r="F2048" s="132">
        <f>内訳書!$D$7</f>
        <v>0</v>
      </c>
      <c r="G2048" s="131">
        <f t="shared" si="429"/>
        <v>0</v>
      </c>
      <c r="H2048" s="116"/>
      <c r="I2048" s="137">
        <f t="shared" si="430"/>
        <v>0</v>
      </c>
    </row>
    <row r="2049" spans="1:9" s="62" customFormat="1" ht="18" customHeight="1" x14ac:dyDescent="0.4">
      <c r="A2049" s="63">
        <v>11</v>
      </c>
      <c r="B2049" s="121">
        <f>B2039</f>
        <v>9</v>
      </c>
      <c r="C2049" s="131">
        <f t="shared" si="431"/>
        <v>0</v>
      </c>
      <c r="D2049" s="131">
        <f t="shared" si="428"/>
        <v>0</v>
      </c>
      <c r="E2049" s="124">
        <f>VLOOKUP(B2035,別紙1!$A$5:$AS$267,37,FALSE)</f>
        <v>453</v>
      </c>
      <c r="F2049" s="132">
        <f>内訳書!$D$7</f>
        <v>0</v>
      </c>
      <c r="G2049" s="131">
        <f t="shared" si="429"/>
        <v>0</v>
      </c>
      <c r="H2049" s="116"/>
      <c r="I2049" s="137">
        <f t="shared" si="430"/>
        <v>0</v>
      </c>
    </row>
    <row r="2050" spans="1:9" s="62" customFormat="1" ht="18" customHeight="1" thickBot="1" x14ac:dyDescent="0.45">
      <c r="A2050" s="63">
        <v>12</v>
      </c>
      <c r="B2050" s="121">
        <f>B2039</f>
        <v>9</v>
      </c>
      <c r="C2050" s="131">
        <f>C2049</f>
        <v>0</v>
      </c>
      <c r="D2050" s="131">
        <f t="shared" si="428"/>
        <v>0</v>
      </c>
      <c r="E2050" s="124">
        <f>VLOOKUP(B2035,別紙1!$A$5:$AS$267,40,FALSE)</f>
        <v>438</v>
      </c>
      <c r="F2050" s="132">
        <f>内訳書!$D$7</f>
        <v>0</v>
      </c>
      <c r="G2050" s="131">
        <f t="shared" si="429"/>
        <v>0</v>
      </c>
      <c r="H2050" s="116"/>
      <c r="I2050" s="137">
        <f t="shared" si="430"/>
        <v>0</v>
      </c>
    </row>
    <row r="2051" spans="1:9" s="62" customFormat="1" ht="18" customHeight="1" thickBot="1" x14ac:dyDescent="0.45">
      <c r="A2051" s="66" t="s">
        <v>9</v>
      </c>
      <c r="B2051" s="120"/>
      <c r="C2051" s="120"/>
      <c r="D2051" s="120"/>
      <c r="E2051" s="124">
        <f>SUM(E2039:E2050)</f>
        <v>4632</v>
      </c>
      <c r="F2051" s="129"/>
      <c r="G2051" s="120"/>
      <c r="H2051" s="136">
        <f>SUM(H2039:H2050)</f>
        <v>0</v>
      </c>
      <c r="I2051" s="138">
        <f>IF(SUM(I2039:I2050)="","",SUM(I2039:I2050))</f>
        <v>0</v>
      </c>
    </row>
    <row r="2052" spans="1:9" ht="78" customHeight="1" x14ac:dyDescent="0.4">
      <c r="A2052" s="397" t="s">
        <v>347</v>
      </c>
      <c r="B2052" s="398"/>
      <c r="C2052" s="398"/>
      <c r="D2052" s="398"/>
      <c r="E2052" s="398"/>
      <c r="F2052" s="398"/>
      <c r="G2052" s="398"/>
      <c r="H2052" s="398"/>
      <c r="I2052" s="399"/>
    </row>
    <row r="2053" spans="1:9" ht="78" customHeight="1" x14ac:dyDescent="0.4">
      <c r="A2053" s="394" t="s">
        <v>22</v>
      </c>
      <c r="B2053" s="395"/>
      <c r="C2053" s="395"/>
      <c r="D2053" s="395"/>
      <c r="E2053" s="395"/>
      <c r="F2053" s="395"/>
      <c r="G2053" s="395"/>
      <c r="H2053" s="395"/>
      <c r="I2053" s="396"/>
    </row>
    <row r="2054" spans="1:9" ht="13.5" customHeight="1" x14ac:dyDescent="0.4">
      <c r="A2054" s="161" t="s">
        <v>12</v>
      </c>
      <c r="B2054" s="52">
        <f>B2035+1</f>
        <v>109</v>
      </c>
      <c r="C2054" s="161" t="s">
        <v>13</v>
      </c>
      <c r="D2054" s="53" t="str">
        <f>VLOOKUP(B2054,別紙1!$A$5:$AS$267,3,FALSE)</f>
        <v>田口第二地下ポンプ場</v>
      </c>
      <c r="F2054" s="161"/>
      <c r="G2054" s="161"/>
      <c r="H2054" s="161"/>
      <c r="I2054" s="54" t="str">
        <f>VLOOKUP(B2054,別紙1!$A$5:$AS$267,5,FALSE)</f>
        <v>低圧電力</v>
      </c>
    </row>
    <row r="2055" spans="1:9" s="161" customFormat="1" ht="20.25" customHeight="1" x14ac:dyDescent="0.4">
      <c r="A2055" s="391" t="s">
        <v>14</v>
      </c>
      <c r="B2055" s="401" t="s">
        <v>3</v>
      </c>
      <c r="C2055" s="402"/>
      <c r="D2055" s="403"/>
      <c r="E2055" s="401" t="s">
        <v>4</v>
      </c>
      <c r="F2055" s="402"/>
      <c r="G2055" s="403"/>
      <c r="H2055" s="391" t="s">
        <v>44</v>
      </c>
      <c r="I2055" s="391" t="s">
        <v>45</v>
      </c>
    </row>
    <row r="2056" spans="1:9" s="161" customFormat="1" ht="40.5" x14ac:dyDescent="0.4">
      <c r="A2056" s="400"/>
      <c r="B2056" s="301" t="s">
        <v>2</v>
      </c>
      <c r="C2056" s="301" t="s">
        <v>15</v>
      </c>
      <c r="D2056" s="302" t="s">
        <v>82</v>
      </c>
      <c r="E2056" s="304" t="s">
        <v>16</v>
      </c>
      <c r="F2056" s="58" t="s">
        <v>17</v>
      </c>
      <c r="G2056" s="302" t="s">
        <v>18</v>
      </c>
      <c r="H2056" s="400"/>
      <c r="I2056" s="400"/>
    </row>
    <row r="2057" spans="1:9" s="59" customFormat="1" ht="22.5" x14ac:dyDescent="0.4">
      <c r="A2057" s="392"/>
      <c r="B2057" s="60" t="s">
        <v>5</v>
      </c>
      <c r="C2057" s="60" t="s">
        <v>19</v>
      </c>
      <c r="D2057" s="60" t="s">
        <v>8</v>
      </c>
      <c r="E2057" s="61" t="s">
        <v>20</v>
      </c>
      <c r="F2057" s="60" t="s">
        <v>21</v>
      </c>
      <c r="G2057" s="60" t="s">
        <v>8</v>
      </c>
      <c r="H2057" s="60" t="s">
        <v>43</v>
      </c>
      <c r="I2057" s="60" t="s">
        <v>8</v>
      </c>
    </row>
    <row r="2058" spans="1:9" s="62" customFormat="1" ht="18" customHeight="1" x14ac:dyDescent="0.4">
      <c r="A2058" s="63">
        <v>1</v>
      </c>
      <c r="B2058" s="121">
        <f>VLOOKUP(B2054,別紙1!$A$5:$AS$267,6,FALSE)</f>
        <v>4</v>
      </c>
      <c r="C2058" s="131">
        <f>内訳書!$C$7</f>
        <v>0</v>
      </c>
      <c r="D2058" s="131">
        <f>IF(E2058=0,ROUNDDOWN(B2058*C2058/2,2),ROUNDDOWN(B2058*C2058,2))</f>
        <v>0</v>
      </c>
      <c r="E2058" s="124">
        <f>VLOOKUP(B2054,別紙1!$A$5:$AS$267,7,FALSE)</f>
        <v>0</v>
      </c>
      <c r="F2058" s="132">
        <f>内訳書!$D$7</f>
        <v>0</v>
      </c>
      <c r="G2058" s="131">
        <f>ROUNDDOWN(E2058*F2058,2)</f>
        <v>0</v>
      </c>
      <c r="H2058" s="116"/>
      <c r="I2058" s="137">
        <f>ROUNDDOWN(D2058+G2058+H2058,0)</f>
        <v>0</v>
      </c>
    </row>
    <row r="2059" spans="1:9" s="62" customFormat="1" ht="18" customHeight="1" x14ac:dyDescent="0.4">
      <c r="A2059" s="63">
        <v>2</v>
      </c>
      <c r="B2059" s="121">
        <f>B2058</f>
        <v>4</v>
      </c>
      <c r="C2059" s="131">
        <f>C2058</f>
        <v>0</v>
      </c>
      <c r="D2059" s="131">
        <f t="shared" ref="D2059:D2069" si="432">IF(E2059=0,ROUNDDOWN(B2059*C2059/2,2),ROUNDDOWN(B2059*C2059,2))</f>
        <v>0</v>
      </c>
      <c r="E2059" s="124">
        <f>VLOOKUP(B2054,別紙1!$A$5:$AS$267,10,FALSE)</f>
        <v>0</v>
      </c>
      <c r="F2059" s="132">
        <f>内訳書!$D$7</f>
        <v>0</v>
      </c>
      <c r="G2059" s="131">
        <f t="shared" ref="G2059:G2069" si="433">ROUNDDOWN(E2059*F2059,2)</f>
        <v>0</v>
      </c>
      <c r="H2059" s="116"/>
      <c r="I2059" s="137">
        <f t="shared" ref="I2059:I2069" si="434">ROUNDDOWN(D2059+G2059+H2059,0)</f>
        <v>0</v>
      </c>
    </row>
    <row r="2060" spans="1:9" s="62" customFormat="1" ht="18" customHeight="1" x14ac:dyDescent="0.4">
      <c r="A2060" s="63">
        <v>3</v>
      </c>
      <c r="B2060" s="121">
        <f>B2058</f>
        <v>4</v>
      </c>
      <c r="C2060" s="131">
        <f t="shared" ref="C2060:C2068" si="435">C2059</f>
        <v>0</v>
      </c>
      <c r="D2060" s="131">
        <f t="shared" si="432"/>
        <v>0</v>
      </c>
      <c r="E2060" s="124">
        <f>VLOOKUP(B2054,別紙1!$A$5:$AS$267,13,FALSE)</f>
        <v>0</v>
      </c>
      <c r="F2060" s="132">
        <f>内訳書!$D$7</f>
        <v>0</v>
      </c>
      <c r="G2060" s="131">
        <f t="shared" si="433"/>
        <v>0</v>
      </c>
      <c r="H2060" s="116"/>
      <c r="I2060" s="137">
        <f t="shared" si="434"/>
        <v>0</v>
      </c>
    </row>
    <row r="2061" spans="1:9" s="62" customFormat="1" ht="18" customHeight="1" x14ac:dyDescent="0.4">
      <c r="A2061" s="63">
        <v>4</v>
      </c>
      <c r="B2061" s="121">
        <f>B2058</f>
        <v>4</v>
      </c>
      <c r="C2061" s="131">
        <f t="shared" si="435"/>
        <v>0</v>
      </c>
      <c r="D2061" s="131">
        <f t="shared" si="432"/>
        <v>0</v>
      </c>
      <c r="E2061" s="124">
        <f>VLOOKUP(B2054,別紙1!$A$5:$AS$267,16,FALSE)</f>
        <v>0</v>
      </c>
      <c r="F2061" s="132">
        <f>内訳書!$D$7</f>
        <v>0</v>
      </c>
      <c r="G2061" s="131">
        <f t="shared" si="433"/>
        <v>0</v>
      </c>
      <c r="H2061" s="116"/>
      <c r="I2061" s="137">
        <f t="shared" si="434"/>
        <v>0</v>
      </c>
    </row>
    <row r="2062" spans="1:9" s="62" customFormat="1" ht="18" customHeight="1" x14ac:dyDescent="0.4">
      <c r="A2062" s="63">
        <v>5</v>
      </c>
      <c r="B2062" s="121">
        <f>B2058</f>
        <v>4</v>
      </c>
      <c r="C2062" s="131">
        <f t="shared" si="435"/>
        <v>0</v>
      </c>
      <c r="D2062" s="131">
        <f t="shared" si="432"/>
        <v>0</v>
      </c>
      <c r="E2062" s="124">
        <f>VLOOKUP(B2054,別紙1!$A$5:$AS$267,19,FALSE)</f>
        <v>1</v>
      </c>
      <c r="F2062" s="132">
        <f>内訳書!$D$7</f>
        <v>0</v>
      </c>
      <c r="G2062" s="131">
        <f t="shared" si="433"/>
        <v>0</v>
      </c>
      <c r="H2062" s="116"/>
      <c r="I2062" s="137">
        <f t="shared" si="434"/>
        <v>0</v>
      </c>
    </row>
    <row r="2063" spans="1:9" s="62" customFormat="1" ht="18" customHeight="1" x14ac:dyDescent="0.4">
      <c r="A2063" s="63">
        <v>6</v>
      </c>
      <c r="B2063" s="121">
        <f>B2058</f>
        <v>4</v>
      </c>
      <c r="C2063" s="131">
        <f t="shared" si="435"/>
        <v>0</v>
      </c>
      <c r="D2063" s="131">
        <f t="shared" si="432"/>
        <v>0</v>
      </c>
      <c r="E2063" s="124">
        <f>VLOOKUP(B2054,別紙1!$A$5:$AS$267,22,FALSE)</f>
        <v>4</v>
      </c>
      <c r="F2063" s="132">
        <f>内訳書!$D$7</f>
        <v>0</v>
      </c>
      <c r="G2063" s="131">
        <f t="shared" si="433"/>
        <v>0</v>
      </c>
      <c r="H2063" s="116"/>
      <c r="I2063" s="137">
        <f t="shared" si="434"/>
        <v>0</v>
      </c>
    </row>
    <row r="2064" spans="1:9" s="62" customFormat="1" ht="18" customHeight="1" x14ac:dyDescent="0.4">
      <c r="A2064" s="63">
        <v>7</v>
      </c>
      <c r="B2064" s="121">
        <f>B2058</f>
        <v>4</v>
      </c>
      <c r="C2064" s="131">
        <f t="shared" si="435"/>
        <v>0</v>
      </c>
      <c r="D2064" s="131">
        <f t="shared" si="432"/>
        <v>0</v>
      </c>
      <c r="E2064" s="124">
        <f>VLOOKUP(B2054,別紙1!$A$5:$AS$267,26,FALSE)</f>
        <v>8</v>
      </c>
      <c r="F2064" s="133">
        <f>内訳書!$E$7</f>
        <v>0</v>
      </c>
      <c r="G2064" s="131">
        <f t="shared" si="433"/>
        <v>0</v>
      </c>
      <c r="H2064" s="116"/>
      <c r="I2064" s="137">
        <f t="shared" si="434"/>
        <v>0</v>
      </c>
    </row>
    <row r="2065" spans="1:9" s="62" customFormat="1" ht="18" customHeight="1" x14ac:dyDescent="0.4">
      <c r="A2065" s="63">
        <v>8</v>
      </c>
      <c r="B2065" s="121">
        <f>B2058</f>
        <v>4</v>
      </c>
      <c r="C2065" s="131">
        <f t="shared" si="435"/>
        <v>0</v>
      </c>
      <c r="D2065" s="131">
        <f t="shared" si="432"/>
        <v>0</v>
      </c>
      <c r="E2065" s="124">
        <f>VLOOKUP(B2054,別紙1!$A$5:$AS$267,29,FALSE)</f>
        <v>9</v>
      </c>
      <c r="F2065" s="133">
        <f>内訳書!$E$7</f>
        <v>0</v>
      </c>
      <c r="G2065" s="131">
        <f t="shared" si="433"/>
        <v>0</v>
      </c>
      <c r="H2065" s="116"/>
      <c r="I2065" s="137">
        <f t="shared" si="434"/>
        <v>0</v>
      </c>
    </row>
    <row r="2066" spans="1:9" s="62" customFormat="1" ht="18" customHeight="1" x14ac:dyDescent="0.4">
      <c r="A2066" s="63">
        <v>9</v>
      </c>
      <c r="B2066" s="121">
        <f>B2058</f>
        <v>4</v>
      </c>
      <c r="C2066" s="131">
        <f t="shared" si="435"/>
        <v>0</v>
      </c>
      <c r="D2066" s="131">
        <f t="shared" si="432"/>
        <v>0</v>
      </c>
      <c r="E2066" s="124">
        <f>VLOOKUP(B2054,別紙1!$A$5:$AS$267,32,FALSE)</f>
        <v>10</v>
      </c>
      <c r="F2066" s="133">
        <f>内訳書!$E$7</f>
        <v>0</v>
      </c>
      <c r="G2066" s="131">
        <f t="shared" si="433"/>
        <v>0</v>
      </c>
      <c r="H2066" s="116"/>
      <c r="I2066" s="137">
        <f t="shared" si="434"/>
        <v>0</v>
      </c>
    </row>
    <row r="2067" spans="1:9" s="62" customFormat="1" ht="18" customHeight="1" x14ac:dyDescent="0.4">
      <c r="A2067" s="63">
        <v>10</v>
      </c>
      <c r="B2067" s="121">
        <f>B2058</f>
        <v>4</v>
      </c>
      <c r="C2067" s="131">
        <f t="shared" si="435"/>
        <v>0</v>
      </c>
      <c r="D2067" s="131">
        <f t="shared" si="432"/>
        <v>0</v>
      </c>
      <c r="E2067" s="124">
        <f>VLOOKUP(B2054,別紙1!$A$5:$AS$267,34,FALSE)</f>
        <v>9</v>
      </c>
      <c r="F2067" s="132">
        <f>内訳書!$D$7</f>
        <v>0</v>
      </c>
      <c r="G2067" s="131">
        <f t="shared" si="433"/>
        <v>0</v>
      </c>
      <c r="H2067" s="116"/>
      <c r="I2067" s="137">
        <f t="shared" si="434"/>
        <v>0</v>
      </c>
    </row>
    <row r="2068" spans="1:9" s="62" customFormat="1" ht="18" customHeight="1" x14ac:dyDescent="0.4">
      <c r="A2068" s="63">
        <v>11</v>
      </c>
      <c r="B2068" s="121">
        <f>B2058</f>
        <v>4</v>
      </c>
      <c r="C2068" s="131">
        <f t="shared" si="435"/>
        <v>0</v>
      </c>
      <c r="D2068" s="131">
        <f t="shared" si="432"/>
        <v>0</v>
      </c>
      <c r="E2068" s="124">
        <f>VLOOKUP(B2054,別紙1!$A$5:$AS$267,37,FALSE)</f>
        <v>9</v>
      </c>
      <c r="F2068" s="132">
        <f>内訳書!$D$7</f>
        <v>0</v>
      </c>
      <c r="G2068" s="131">
        <f t="shared" si="433"/>
        <v>0</v>
      </c>
      <c r="H2068" s="116"/>
      <c r="I2068" s="137">
        <f t="shared" si="434"/>
        <v>0</v>
      </c>
    </row>
    <row r="2069" spans="1:9" s="62" customFormat="1" ht="18" customHeight="1" thickBot="1" x14ac:dyDescent="0.45">
      <c r="A2069" s="63">
        <v>12</v>
      </c>
      <c r="B2069" s="121">
        <f>B2058</f>
        <v>4</v>
      </c>
      <c r="C2069" s="131">
        <f>C2068</f>
        <v>0</v>
      </c>
      <c r="D2069" s="131">
        <f t="shared" si="432"/>
        <v>0</v>
      </c>
      <c r="E2069" s="124">
        <f>VLOOKUP(B2054,別紙1!$A$5:$AS$267,40,FALSE)</f>
        <v>10</v>
      </c>
      <c r="F2069" s="132">
        <f>内訳書!$D$7</f>
        <v>0</v>
      </c>
      <c r="G2069" s="131">
        <f t="shared" si="433"/>
        <v>0</v>
      </c>
      <c r="H2069" s="116"/>
      <c r="I2069" s="137">
        <f t="shared" si="434"/>
        <v>0</v>
      </c>
    </row>
    <row r="2070" spans="1:9" s="62" customFormat="1" ht="18" customHeight="1" thickBot="1" x14ac:dyDescent="0.45">
      <c r="A2070" s="66" t="s">
        <v>9</v>
      </c>
      <c r="B2070" s="120"/>
      <c r="C2070" s="120"/>
      <c r="D2070" s="120"/>
      <c r="E2070" s="124">
        <f>SUM(E2058:E2069)</f>
        <v>60</v>
      </c>
      <c r="F2070" s="129"/>
      <c r="G2070" s="120"/>
      <c r="H2070" s="136">
        <f>SUM(H2058:H2069)</f>
        <v>0</v>
      </c>
      <c r="I2070" s="138">
        <f>IF(SUM(I2058:I2069)="","",SUM(I2058:I2069))</f>
        <v>0</v>
      </c>
    </row>
    <row r="2071" spans="1:9" ht="78" customHeight="1" x14ac:dyDescent="0.4">
      <c r="A2071" s="397" t="s">
        <v>347</v>
      </c>
      <c r="B2071" s="398"/>
      <c r="C2071" s="398"/>
      <c r="D2071" s="398"/>
      <c r="E2071" s="398"/>
      <c r="F2071" s="398"/>
      <c r="G2071" s="398"/>
      <c r="H2071" s="398"/>
      <c r="I2071" s="399"/>
    </row>
    <row r="2072" spans="1:9" ht="78" customHeight="1" x14ac:dyDescent="0.4">
      <c r="A2072" s="394" t="s">
        <v>22</v>
      </c>
      <c r="B2072" s="395"/>
      <c r="C2072" s="395"/>
      <c r="D2072" s="395"/>
      <c r="E2072" s="395"/>
      <c r="F2072" s="395"/>
      <c r="G2072" s="395"/>
      <c r="H2072" s="395"/>
      <c r="I2072" s="396"/>
    </row>
    <row r="2073" spans="1:9" x14ac:dyDescent="0.4">
      <c r="A2073" s="161" t="s">
        <v>12</v>
      </c>
      <c r="B2073" s="52">
        <f>B2054+1</f>
        <v>110</v>
      </c>
      <c r="C2073" s="161" t="s">
        <v>13</v>
      </c>
      <c r="D2073" s="53" t="str">
        <f>VLOOKUP(B2073,別紙1!$A$5:$AS$267,3,FALSE)</f>
        <v>荻窪地下ポンプ場</v>
      </c>
      <c r="F2073" s="161"/>
      <c r="G2073" s="161"/>
      <c r="H2073" s="161"/>
      <c r="I2073" s="54" t="str">
        <f>VLOOKUP(B2073,別紙1!$A$5:$AS$267,5,FALSE)</f>
        <v>低圧電力</v>
      </c>
    </row>
    <row r="2074" spans="1:9" s="161" customFormat="1" ht="20.25" customHeight="1" x14ac:dyDescent="0.4">
      <c r="A2074" s="391" t="s">
        <v>14</v>
      </c>
      <c r="B2074" s="401" t="s">
        <v>3</v>
      </c>
      <c r="C2074" s="402"/>
      <c r="D2074" s="403"/>
      <c r="E2074" s="401" t="s">
        <v>4</v>
      </c>
      <c r="F2074" s="402"/>
      <c r="G2074" s="403"/>
      <c r="H2074" s="391" t="s">
        <v>44</v>
      </c>
      <c r="I2074" s="391" t="s">
        <v>45</v>
      </c>
    </row>
    <row r="2075" spans="1:9" s="161" customFormat="1" ht="40.5" x14ac:dyDescent="0.4">
      <c r="A2075" s="400"/>
      <c r="B2075" s="301" t="s">
        <v>2</v>
      </c>
      <c r="C2075" s="301" t="s">
        <v>15</v>
      </c>
      <c r="D2075" s="302" t="s">
        <v>82</v>
      </c>
      <c r="E2075" s="304" t="s">
        <v>16</v>
      </c>
      <c r="F2075" s="58" t="s">
        <v>17</v>
      </c>
      <c r="G2075" s="302" t="s">
        <v>18</v>
      </c>
      <c r="H2075" s="400"/>
      <c r="I2075" s="400"/>
    </row>
    <row r="2076" spans="1:9" s="59" customFormat="1" ht="22.5" x14ac:dyDescent="0.4">
      <c r="A2076" s="392"/>
      <c r="B2076" s="60" t="s">
        <v>5</v>
      </c>
      <c r="C2076" s="60" t="s">
        <v>19</v>
      </c>
      <c r="D2076" s="60" t="s">
        <v>8</v>
      </c>
      <c r="E2076" s="61" t="s">
        <v>20</v>
      </c>
      <c r="F2076" s="60" t="s">
        <v>21</v>
      </c>
      <c r="G2076" s="60" t="s">
        <v>8</v>
      </c>
      <c r="H2076" s="60" t="s">
        <v>43</v>
      </c>
      <c r="I2076" s="60" t="s">
        <v>8</v>
      </c>
    </row>
    <row r="2077" spans="1:9" s="62" customFormat="1" ht="18" customHeight="1" x14ac:dyDescent="0.4">
      <c r="A2077" s="63">
        <v>1</v>
      </c>
      <c r="B2077" s="121">
        <f>VLOOKUP(B2073,別紙1!$A$5:$AS$267,6,FALSE)</f>
        <v>4</v>
      </c>
      <c r="C2077" s="131">
        <f>内訳書!$C$7</f>
        <v>0</v>
      </c>
      <c r="D2077" s="131">
        <f>IF(E2077=0,ROUNDDOWN(B2077*C2077/2,2),ROUNDDOWN(B2077*C2077,2))</f>
        <v>0</v>
      </c>
      <c r="E2077" s="124">
        <f>VLOOKUP(B2073,別紙1!$A$5:$AS$267,7,FALSE)</f>
        <v>0</v>
      </c>
      <c r="F2077" s="132">
        <f>内訳書!$D$7</f>
        <v>0</v>
      </c>
      <c r="G2077" s="131">
        <f>ROUNDDOWN(E2077*F2077,2)</f>
        <v>0</v>
      </c>
      <c r="H2077" s="116"/>
      <c r="I2077" s="137">
        <f>ROUNDDOWN(D2077+G2077+H2077,0)</f>
        <v>0</v>
      </c>
    </row>
    <row r="2078" spans="1:9" s="62" customFormat="1" ht="18" customHeight="1" x14ac:dyDescent="0.4">
      <c r="A2078" s="63">
        <v>2</v>
      </c>
      <c r="B2078" s="121">
        <f>B2077</f>
        <v>4</v>
      </c>
      <c r="C2078" s="131">
        <f>C2077</f>
        <v>0</v>
      </c>
      <c r="D2078" s="131">
        <f t="shared" ref="D2078:D2088" si="436">IF(E2078=0,ROUNDDOWN(B2078*C2078/2,2),ROUNDDOWN(B2078*C2078,2))</f>
        <v>0</v>
      </c>
      <c r="E2078" s="124">
        <f>VLOOKUP(B2073,別紙1!$A$5:$AS$267,10,FALSE)</f>
        <v>0</v>
      </c>
      <c r="F2078" s="132">
        <f>内訳書!$D$7</f>
        <v>0</v>
      </c>
      <c r="G2078" s="131">
        <f t="shared" ref="G2078:G2088" si="437">ROUNDDOWN(E2078*F2078,2)</f>
        <v>0</v>
      </c>
      <c r="H2078" s="116"/>
      <c r="I2078" s="137">
        <f t="shared" ref="I2078:I2088" si="438">ROUNDDOWN(D2078+G2078+H2078,0)</f>
        <v>0</v>
      </c>
    </row>
    <row r="2079" spans="1:9" s="62" customFormat="1" ht="18" customHeight="1" x14ac:dyDescent="0.4">
      <c r="A2079" s="63">
        <v>3</v>
      </c>
      <c r="B2079" s="121">
        <f>B2077</f>
        <v>4</v>
      </c>
      <c r="C2079" s="131">
        <f t="shared" ref="C2079:C2087" si="439">C2078</f>
        <v>0</v>
      </c>
      <c r="D2079" s="131">
        <f t="shared" si="436"/>
        <v>0</v>
      </c>
      <c r="E2079" s="124">
        <f>VLOOKUP(B2073,別紙1!$A$5:$AS$267,13,FALSE)</f>
        <v>0</v>
      </c>
      <c r="F2079" s="132">
        <f>内訳書!$D$7</f>
        <v>0</v>
      </c>
      <c r="G2079" s="131">
        <f t="shared" si="437"/>
        <v>0</v>
      </c>
      <c r="H2079" s="116"/>
      <c r="I2079" s="137">
        <f t="shared" si="438"/>
        <v>0</v>
      </c>
    </row>
    <row r="2080" spans="1:9" s="62" customFormat="1" ht="18" customHeight="1" x14ac:dyDescent="0.4">
      <c r="A2080" s="63">
        <v>4</v>
      </c>
      <c r="B2080" s="121">
        <f>B2077</f>
        <v>4</v>
      </c>
      <c r="C2080" s="131">
        <f t="shared" si="439"/>
        <v>0</v>
      </c>
      <c r="D2080" s="131">
        <f t="shared" si="436"/>
        <v>0</v>
      </c>
      <c r="E2080" s="124">
        <f>VLOOKUP(B2073,別紙1!$A$5:$AS$267,16,FALSE)</f>
        <v>0</v>
      </c>
      <c r="F2080" s="132">
        <f>内訳書!$D$7</f>
        <v>0</v>
      </c>
      <c r="G2080" s="131">
        <f t="shared" si="437"/>
        <v>0</v>
      </c>
      <c r="H2080" s="116"/>
      <c r="I2080" s="137">
        <f t="shared" si="438"/>
        <v>0</v>
      </c>
    </row>
    <row r="2081" spans="1:9" s="62" customFormat="1" ht="18" customHeight="1" x14ac:dyDescent="0.4">
      <c r="A2081" s="63">
        <v>5</v>
      </c>
      <c r="B2081" s="121">
        <f>B2077</f>
        <v>4</v>
      </c>
      <c r="C2081" s="131">
        <f t="shared" si="439"/>
        <v>0</v>
      </c>
      <c r="D2081" s="131">
        <f t="shared" si="436"/>
        <v>0</v>
      </c>
      <c r="E2081" s="124">
        <f>VLOOKUP(B2073,別紙1!$A$5:$AS$267,19,FALSE)</f>
        <v>0</v>
      </c>
      <c r="F2081" s="132">
        <f>内訳書!$D$7</f>
        <v>0</v>
      </c>
      <c r="G2081" s="131">
        <f t="shared" si="437"/>
        <v>0</v>
      </c>
      <c r="H2081" s="116"/>
      <c r="I2081" s="137">
        <f t="shared" si="438"/>
        <v>0</v>
      </c>
    </row>
    <row r="2082" spans="1:9" s="62" customFormat="1" ht="18" customHeight="1" x14ac:dyDescent="0.4">
      <c r="A2082" s="63">
        <v>6</v>
      </c>
      <c r="B2082" s="121">
        <f>B2077</f>
        <v>4</v>
      </c>
      <c r="C2082" s="131">
        <f t="shared" si="439"/>
        <v>0</v>
      </c>
      <c r="D2082" s="131">
        <f t="shared" si="436"/>
        <v>0</v>
      </c>
      <c r="E2082" s="124">
        <f>VLOOKUP(B2073,別紙1!$A$5:$AS$267,22,FALSE)</f>
        <v>0</v>
      </c>
      <c r="F2082" s="132">
        <f>内訳書!$D$7</f>
        <v>0</v>
      </c>
      <c r="G2082" s="131">
        <f t="shared" si="437"/>
        <v>0</v>
      </c>
      <c r="H2082" s="116"/>
      <c r="I2082" s="137">
        <f t="shared" si="438"/>
        <v>0</v>
      </c>
    </row>
    <row r="2083" spans="1:9" s="62" customFormat="1" ht="18" customHeight="1" x14ac:dyDescent="0.4">
      <c r="A2083" s="63">
        <v>7</v>
      </c>
      <c r="B2083" s="121">
        <f>B2077</f>
        <v>4</v>
      </c>
      <c r="C2083" s="131">
        <f t="shared" si="439"/>
        <v>0</v>
      </c>
      <c r="D2083" s="131">
        <f t="shared" si="436"/>
        <v>0</v>
      </c>
      <c r="E2083" s="124">
        <f>VLOOKUP(B2073,別紙1!$A$5:$AS$267,26,FALSE)</f>
        <v>0</v>
      </c>
      <c r="F2083" s="133">
        <f>内訳書!$E$7</f>
        <v>0</v>
      </c>
      <c r="G2083" s="131">
        <f t="shared" si="437"/>
        <v>0</v>
      </c>
      <c r="H2083" s="116"/>
      <c r="I2083" s="137">
        <f t="shared" si="438"/>
        <v>0</v>
      </c>
    </row>
    <row r="2084" spans="1:9" s="62" customFormat="1" ht="18" customHeight="1" x14ac:dyDescent="0.4">
      <c r="A2084" s="63">
        <v>8</v>
      </c>
      <c r="B2084" s="121">
        <f>B2077</f>
        <v>4</v>
      </c>
      <c r="C2084" s="131">
        <f t="shared" si="439"/>
        <v>0</v>
      </c>
      <c r="D2084" s="131">
        <f t="shared" si="436"/>
        <v>0</v>
      </c>
      <c r="E2084" s="124">
        <f>VLOOKUP(B2073,別紙1!$A$5:$AS$267,29,FALSE)</f>
        <v>0</v>
      </c>
      <c r="F2084" s="133">
        <f>内訳書!$E$7</f>
        <v>0</v>
      </c>
      <c r="G2084" s="131">
        <f t="shared" si="437"/>
        <v>0</v>
      </c>
      <c r="H2084" s="116"/>
      <c r="I2084" s="137">
        <f t="shared" si="438"/>
        <v>0</v>
      </c>
    </row>
    <row r="2085" spans="1:9" s="62" customFormat="1" ht="18" customHeight="1" x14ac:dyDescent="0.4">
      <c r="A2085" s="63">
        <v>9</v>
      </c>
      <c r="B2085" s="121">
        <f>B2077</f>
        <v>4</v>
      </c>
      <c r="C2085" s="131">
        <f t="shared" si="439"/>
        <v>0</v>
      </c>
      <c r="D2085" s="131">
        <f t="shared" si="436"/>
        <v>0</v>
      </c>
      <c r="E2085" s="124">
        <f>VLOOKUP(B2073,別紙1!$A$5:$AS$267,32,FALSE)</f>
        <v>0</v>
      </c>
      <c r="F2085" s="133">
        <f>内訳書!$E$7</f>
        <v>0</v>
      </c>
      <c r="G2085" s="131">
        <f t="shared" si="437"/>
        <v>0</v>
      </c>
      <c r="H2085" s="116"/>
      <c r="I2085" s="137">
        <f t="shared" si="438"/>
        <v>0</v>
      </c>
    </row>
    <row r="2086" spans="1:9" s="62" customFormat="1" ht="18" customHeight="1" x14ac:dyDescent="0.4">
      <c r="A2086" s="63">
        <v>10</v>
      </c>
      <c r="B2086" s="121">
        <f>B2077</f>
        <v>4</v>
      </c>
      <c r="C2086" s="131">
        <f t="shared" si="439"/>
        <v>0</v>
      </c>
      <c r="D2086" s="131">
        <f t="shared" si="436"/>
        <v>0</v>
      </c>
      <c r="E2086" s="124">
        <f>VLOOKUP(B2073,別紙1!$A$5:$AS$267,34,FALSE)</f>
        <v>0</v>
      </c>
      <c r="F2086" s="132">
        <f>内訳書!$D$7</f>
        <v>0</v>
      </c>
      <c r="G2086" s="131">
        <f t="shared" si="437"/>
        <v>0</v>
      </c>
      <c r="H2086" s="116"/>
      <c r="I2086" s="137">
        <f t="shared" si="438"/>
        <v>0</v>
      </c>
    </row>
    <row r="2087" spans="1:9" s="62" customFormat="1" ht="18" customHeight="1" x14ac:dyDescent="0.4">
      <c r="A2087" s="63">
        <v>11</v>
      </c>
      <c r="B2087" s="121">
        <f>B2077</f>
        <v>4</v>
      </c>
      <c r="C2087" s="131">
        <f t="shared" si="439"/>
        <v>0</v>
      </c>
      <c r="D2087" s="131">
        <f t="shared" si="436"/>
        <v>0</v>
      </c>
      <c r="E2087" s="124">
        <f>VLOOKUP(B2073,別紙1!$A$5:$AS$267,37,FALSE)</f>
        <v>0</v>
      </c>
      <c r="F2087" s="132">
        <f>内訳書!$D$7</f>
        <v>0</v>
      </c>
      <c r="G2087" s="131">
        <f t="shared" si="437"/>
        <v>0</v>
      </c>
      <c r="H2087" s="116"/>
      <c r="I2087" s="137">
        <f t="shared" si="438"/>
        <v>0</v>
      </c>
    </row>
    <row r="2088" spans="1:9" s="62" customFormat="1" ht="18" customHeight="1" thickBot="1" x14ac:dyDescent="0.45">
      <c r="A2088" s="63">
        <v>12</v>
      </c>
      <c r="B2088" s="121">
        <f>B2077</f>
        <v>4</v>
      </c>
      <c r="C2088" s="131">
        <f>C2087</f>
        <v>0</v>
      </c>
      <c r="D2088" s="131">
        <f t="shared" si="436"/>
        <v>0</v>
      </c>
      <c r="E2088" s="124">
        <f>VLOOKUP(B2073,別紙1!$A$5:$AS$267,40,FALSE)</f>
        <v>0</v>
      </c>
      <c r="F2088" s="132">
        <f>内訳書!$D$7</f>
        <v>0</v>
      </c>
      <c r="G2088" s="131">
        <f t="shared" si="437"/>
        <v>0</v>
      </c>
      <c r="H2088" s="116"/>
      <c r="I2088" s="137">
        <f t="shared" si="438"/>
        <v>0</v>
      </c>
    </row>
    <row r="2089" spans="1:9" s="62" customFormat="1" ht="18" customHeight="1" thickBot="1" x14ac:dyDescent="0.45">
      <c r="A2089" s="66" t="s">
        <v>9</v>
      </c>
      <c r="B2089" s="120"/>
      <c r="C2089" s="120"/>
      <c r="D2089" s="120"/>
      <c r="E2089" s="124">
        <f>SUM(E2077:E2088)</f>
        <v>0</v>
      </c>
      <c r="F2089" s="129"/>
      <c r="G2089" s="120"/>
      <c r="H2089" s="136">
        <f>SUM(H2077:H2088)</f>
        <v>0</v>
      </c>
      <c r="I2089" s="138">
        <f>IF(SUM(I2077:I2088)="","",SUM(I2077:I2088))</f>
        <v>0</v>
      </c>
    </row>
    <row r="2090" spans="1:9" ht="78" customHeight="1" x14ac:dyDescent="0.4">
      <c r="A2090" s="397" t="s">
        <v>347</v>
      </c>
      <c r="B2090" s="398"/>
      <c r="C2090" s="398"/>
      <c r="D2090" s="398"/>
      <c r="E2090" s="398"/>
      <c r="F2090" s="398"/>
      <c r="G2090" s="398"/>
      <c r="H2090" s="398"/>
      <c r="I2090" s="399"/>
    </row>
    <row r="2091" spans="1:9" ht="78" customHeight="1" x14ac:dyDescent="0.4">
      <c r="A2091" s="394" t="s">
        <v>22</v>
      </c>
      <c r="B2091" s="395"/>
      <c r="C2091" s="395"/>
      <c r="D2091" s="395"/>
      <c r="E2091" s="395"/>
      <c r="F2091" s="395"/>
      <c r="G2091" s="395"/>
      <c r="H2091" s="395"/>
      <c r="I2091" s="396"/>
    </row>
    <row r="2092" spans="1:9" x14ac:dyDescent="0.4">
      <c r="A2092" s="161" t="s">
        <v>12</v>
      </c>
      <c r="B2092" s="52">
        <f>B2073+1</f>
        <v>111</v>
      </c>
      <c r="C2092" s="161" t="s">
        <v>13</v>
      </c>
      <c r="D2092" s="53" t="str">
        <f>VLOOKUP(B2092,別紙1!$A$5:$AS$267,3,FALSE)</f>
        <v>岩神雨水吐室ＮＯ．１４</v>
      </c>
      <c r="F2092" s="161"/>
      <c r="G2092" s="161"/>
      <c r="H2092" s="161"/>
      <c r="I2092" s="54" t="str">
        <f>VLOOKUP(B2092,別紙1!$A$5:$AS$267,5,FALSE)</f>
        <v>東京低圧電力</v>
      </c>
    </row>
    <row r="2093" spans="1:9" s="161" customFormat="1" ht="20.25" customHeight="1" x14ac:dyDescent="0.4">
      <c r="A2093" s="391" t="s">
        <v>14</v>
      </c>
      <c r="B2093" s="401" t="s">
        <v>3</v>
      </c>
      <c r="C2093" s="402"/>
      <c r="D2093" s="403"/>
      <c r="E2093" s="401" t="s">
        <v>4</v>
      </c>
      <c r="F2093" s="402"/>
      <c r="G2093" s="403"/>
      <c r="H2093" s="391" t="s">
        <v>44</v>
      </c>
      <c r="I2093" s="391" t="s">
        <v>45</v>
      </c>
    </row>
    <row r="2094" spans="1:9" s="161" customFormat="1" ht="40.5" x14ac:dyDescent="0.4">
      <c r="A2094" s="400"/>
      <c r="B2094" s="301" t="s">
        <v>2</v>
      </c>
      <c r="C2094" s="301" t="s">
        <v>15</v>
      </c>
      <c r="D2094" s="302" t="s">
        <v>82</v>
      </c>
      <c r="E2094" s="304" t="s">
        <v>16</v>
      </c>
      <c r="F2094" s="58" t="s">
        <v>17</v>
      </c>
      <c r="G2094" s="302" t="s">
        <v>18</v>
      </c>
      <c r="H2094" s="400"/>
      <c r="I2094" s="400"/>
    </row>
    <row r="2095" spans="1:9" s="59" customFormat="1" ht="22.5" x14ac:dyDescent="0.4">
      <c r="A2095" s="392"/>
      <c r="B2095" s="60" t="s">
        <v>5</v>
      </c>
      <c r="C2095" s="60" t="s">
        <v>19</v>
      </c>
      <c r="D2095" s="60" t="s">
        <v>8</v>
      </c>
      <c r="E2095" s="61" t="s">
        <v>20</v>
      </c>
      <c r="F2095" s="60" t="s">
        <v>21</v>
      </c>
      <c r="G2095" s="60" t="s">
        <v>8</v>
      </c>
      <c r="H2095" s="60" t="s">
        <v>43</v>
      </c>
      <c r="I2095" s="60" t="s">
        <v>8</v>
      </c>
    </row>
    <row r="2096" spans="1:9" s="62" customFormat="1" ht="18" customHeight="1" x14ac:dyDescent="0.4">
      <c r="A2096" s="63">
        <v>1</v>
      </c>
      <c r="B2096" s="121">
        <f>VLOOKUP(B2092,別紙1!$A$5:$AS$267,6,FALSE)</f>
        <v>1</v>
      </c>
      <c r="C2096" s="131">
        <f>内訳書!$C$7</f>
        <v>0</v>
      </c>
      <c r="D2096" s="131">
        <f>IF(E2096=0,ROUNDDOWN(B2096*C2096/2,2),ROUNDDOWN(B2096*C2096,2))</f>
        <v>0</v>
      </c>
      <c r="E2096" s="124">
        <f>VLOOKUP(B2092,別紙1!$A$5:$AS$267,7,FALSE)</f>
        <v>0</v>
      </c>
      <c r="F2096" s="132">
        <f>内訳書!$D$7</f>
        <v>0</v>
      </c>
      <c r="G2096" s="131">
        <f>ROUNDDOWN(E2096*F2096,2)</f>
        <v>0</v>
      </c>
      <c r="H2096" s="116"/>
      <c r="I2096" s="137">
        <f>ROUNDDOWN(D2096+G2096+H2096,0)</f>
        <v>0</v>
      </c>
    </row>
    <row r="2097" spans="1:9" s="62" customFormat="1" ht="18" customHeight="1" x14ac:dyDescent="0.4">
      <c r="A2097" s="63">
        <v>2</v>
      </c>
      <c r="B2097" s="121">
        <f>B2096</f>
        <v>1</v>
      </c>
      <c r="C2097" s="131">
        <f>C2096</f>
        <v>0</v>
      </c>
      <c r="D2097" s="131">
        <f t="shared" ref="D2097:D2107" si="440">IF(E2097=0,ROUNDDOWN(B2097*C2097/2,2),ROUNDDOWN(B2097*C2097,2))</f>
        <v>0</v>
      </c>
      <c r="E2097" s="124">
        <f>VLOOKUP(B2092,別紙1!$A$5:$AS$267,10,FALSE)</f>
        <v>2</v>
      </c>
      <c r="F2097" s="132">
        <f>内訳書!$D$7</f>
        <v>0</v>
      </c>
      <c r="G2097" s="131">
        <f t="shared" ref="G2097:G2107" si="441">ROUNDDOWN(E2097*F2097,2)</f>
        <v>0</v>
      </c>
      <c r="H2097" s="116"/>
      <c r="I2097" s="137">
        <f t="shared" ref="I2097:I2107" si="442">ROUNDDOWN(D2097+G2097+H2097,0)</f>
        <v>0</v>
      </c>
    </row>
    <row r="2098" spans="1:9" s="62" customFormat="1" ht="18" customHeight="1" x14ac:dyDescent="0.4">
      <c r="A2098" s="63">
        <v>3</v>
      </c>
      <c r="B2098" s="121">
        <f>B2096</f>
        <v>1</v>
      </c>
      <c r="C2098" s="131">
        <f t="shared" ref="C2098:C2106" si="443">C2097</f>
        <v>0</v>
      </c>
      <c r="D2098" s="131">
        <f t="shared" si="440"/>
        <v>0</v>
      </c>
      <c r="E2098" s="124">
        <f>VLOOKUP(B2092,別紙1!$A$5:$AS$267,13,FALSE)</f>
        <v>4</v>
      </c>
      <c r="F2098" s="132">
        <f>内訳書!$D$7</f>
        <v>0</v>
      </c>
      <c r="G2098" s="131">
        <f t="shared" si="441"/>
        <v>0</v>
      </c>
      <c r="H2098" s="116"/>
      <c r="I2098" s="137">
        <f t="shared" si="442"/>
        <v>0</v>
      </c>
    </row>
    <row r="2099" spans="1:9" s="62" customFormat="1" ht="18" customHeight="1" x14ac:dyDescent="0.4">
      <c r="A2099" s="63">
        <v>4</v>
      </c>
      <c r="B2099" s="121">
        <f>B2096</f>
        <v>1</v>
      </c>
      <c r="C2099" s="131">
        <f t="shared" si="443"/>
        <v>0</v>
      </c>
      <c r="D2099" s="131">
        <f t="shared" si="440"/>
        <v>0</v>
      </c>
      <c r="E2099" s="124">
        <f>VLOOKUP(B2092,別紙1!$A$5:$AS$267,16,FALSE)</f>
        <v>5</v>
      </c>
      <c r="F2099" s="132">
        <f>内訳書!$D$7</f>
        <v>0</v>
      </c>
      <c r="G2099" s="131">
        <f t="shared" si="441"/>
        <v>0</v>
      </c>
      <c r="H2099" s="116"/>
      <c r="I2099" s="137">
        <f t="shared" si="442"/>
        <v>0</v>
      </c>
    </row>
    <row r="2100" spans="1:9" s="62" customFormat="1" ht="18" customHeight="1" x14ac:dyDescent="0.4">
      <c r="A2100" s="63">
        <v>5</v>
      </c>
      <c r="B2100" s="121">
        <f>B2096</f>
        <v>1</v>
      </c>
      <c r="C2100" s="131">
        <f t="shared" si="443"/>
        <v>0</v>
      </c>
      <c r="D2100" s="131">
        <f t="shared" si="440"/>
        <v>0</v>
      </c>
      <c r="E2100" s="124">
        <f>VLOOKUP(B2092,別紙1!$A$5:$AS$267,19,FALSE)</f>
        <v>3</v>
      </c>
      <c r="F2100" s="132">
        <f>内訳書!$D$7</f>
        <v>0</v>
      </c>
      <c r="G2100" s="131">
        <f t="shared" si="441"/>
        <v>0</v>
      </c>
      <c r="H2100" s="116"/>
      <c r="I2100" s="137">
        <f t="shared" si="442"/>
        <v>0</v>
      </c>
    </row>
    <row r="2101" spans="1:9" s="62" customFormat="1" ht="18" customHeight="1" x14ac:dyDescent="0.4">
      <c r="A2101" s="63">
        <v>6</v>
      </c>
      <c r="B2101" s="121">
        <f>B2096</f>
        <v>1</v>
      </c>
      <c r="C2101" s="131">
        <f t="shared" si="443"/>
        <v>0</v>
      </c>
      <c r="D2101" s="131">
        <f t="shared" si="440"/>
        <v>0</v>
      </c>
      <c r="E2101" s="124">
        <f>VLOOKUP(B2092,別紙1!$A$5:$AS$267,22,FALSE)</f>
        <v>6</v>
      </c>
      <c r="F2101" s="132">
        <f>内訳書!$D$7</f>
        <v>0</v>
      </c>
      <c r="G2101" s="131">
        <f t="shared" si="441"/>
        <v>0</v>
      </c>
      <c r="H2101" s="116"/>
      <c r="I2101" s="137">
        <f t="shared" si="442"/>
        <v>0</v>
      </c>
    </row>
    <row r="2102" spans="1:9" s="62" customFormat="1" ht="18" customHeight="1" x14ac:dyDescent="0.4">
      <c r="A2102" s="63">
        <v>7</v>
      </c>
      <c r="B2102" s="121">
        <f>B2096</f>
        <v>1</v>
      </c>
      <c r="C2102" s="131">
        <f t="shared" si="443"/>
        <v>0</v>
      </c>
      <c r="D2102" s="131">
        <f t="shared" si="440"/>
        <v>0</v>
      </c>
      <c r="E2102" s="124">
        <f>VLOOKUP(B2092,別紙1!$A$5:$AS$267,26,FALSE)</f>
        <v>3</v>
      </c>
      <c r="F2102" s="133">
        <f>内訳書!$E$7</f>
        <v>0</v>
      </c>
      <c r="G2102" s="131">
        <f t="shared" si="441"/>
        <v>0</v>
      </c>
      <c r="H2102" s="116"/>
      <c r="I2102" s="137">
        <f t="shared" si="442"/>
        <v>0</v>
      </c>
    </row>
    <row r="2103" spans="1:9" s="62" customFormat="1" ht="18" customHeight="1" x14ac:dyDescent="0.4">
      <c r="A2103" s="63">
        <v>8</v>
      </c>
      <c r="B2103" s="121">
        <f>B2096</f>
        <v>1</v>
      </c>
      <c r="C2103" s="131">
        <f t="shared" si="443"/>
        <v>0</v>
      </c>
      <c r="D2103" s="131">
        <f t="shared" si="440"/>
        <v>0</v>
      </c>
      <c r="E2103" s="124">
        <f>VLOOKUP(B2092,別紙1!$A$5:$AS$267,29,FALSE)</f>
        <v>4</v>
      </c>
      <c r="F2103" s="133">
        <f>内訳書!$E$7</f>
        <v>0</v>
      </c>
      <c r="G2103" s="131">
        <f t="shared" si="441"/>
        <v>0</v>
      </c>
      <c r="H2103" s="116"/>
      <c r="I2103" s="137">
        <f t="shared" si="442"/>
        <v>0</v>
      </c>
    </row>
    <row r="2104" spans="1:9" s="62" customFormat="1" ht="18" customHeight="1" x14ac:dyDescent="0.4">
      <c r="A2104" s="63">
        <v>9</v>
      </c>
      <c r="B2104" s="121">
        <f>B2096</f>
        <v>1</v>
      </c>
      <c r="C2104" s="131">
        <f t="shared" si="443"/>
        <v>0</v>
      </c>
      <c r="D2104" s="131">
        <f t="shared" si="440"/>
        <v>0</v>
      </c>
      <c r="E2104" s="124">
        <f>VLOOKUP(B2092,別紙1!$A$5:$AS$267,32,FALSE)</f>
        <v>7</v>
      </c>
      <c r="F2104" s="133">
        <f>内訳書!$E$7</f>
        <v>0</v>
      </c>
      <c r="G2104" s="131">
        <f t="shared" si="441"/>
        <v>0</v>
      </c>
      <c r="H2104" s="116"/>
      <c r="I2104" s="137">
        <f t="shared" si="442"/>
        <v>0</v>
      </c>
    </row>
    <row r="2105" spans="1:9" s="62" customFormat="1" ht="18" customHeight="1" x14ac:dyDescent="0.4">
      <c r="A2105" s="63">
        <v>10</v>
      </c>
      <c r="B2105" s="121">
        <f>B2096</f>
        <v>1</v>
      </c>
      <c r="C2105" s="131">
        <f t="shared" si="443"/>
        <v>0</v>
      </c>
      <c r="D2105" s="131">
        <f t="shared" si="440"/>
        <v>0</v>
      </c>
      <c r="E2105" s="124">
        <f>VLOOKUP(B2092,別紙1!$A$5:$AS$267,34,FALSE)</f>
        <v>3</v>
      </c>
      <c r="F2105" s="132">
        <f>内訳書!$D$7</f>
        <v>0</v>
      </c>
      <c r="G2105" s="131">
        <f t="shared" si="441"/>
        <v>0</v>
      </c>
      <c r="H2105" s="116"/>
      <c r="I2105" s="137">
        <f t="shared" si="442"/>
        <v>0</v>
      </c>
    </row>
    <row r="2106" spans="1:9" s="62" customFormat="1" ht="18" customHeight="1" x14ac:dyDescent="0.4">
      <c r="A2106" s="63">
        <v>11</v>
      </c>
      <c r="B2106" s="121">
        <f>B2096</f>
        <v>1</v>
      </c>
      <c r="C2106" s="131">
        <f t="shared" si="443"/>
        <v>0</v>
      </c>
      <c r="D2106" s="131">
        <f t="shared" si="440"/>
        <v>0</v>
      </c>
      <c r="E2106" s="124">
        <f>VLOOKUP(B2092,別紙1!$A$5:$AS$267,37,FALSE)</f>
        <v>3</v>
      </c>
      <c r="F2106" s="132">
        <f>内訳書!$D$7</f>
        <v>0</v>
      </c>
      <c r="G2106" s="131">
        <f t="shared" si="441"/>
        <v>0</v>
      </c>
      <c r="H2106" s="116"/>
      <c r="I2106" s="137">
        <f t="shared" si="442"/>
        <v>0</v>
      </c>
    </row>
    <row r="2107" spans="1:9" s="62" customFormat="1" ht="18" customHeight="1" thickBot="1" x14ac:dyDescent="0.45">
      <c r="A2107" s="63">
        <v>12</v>
      </c>
      <c r="B2107" s="121">
        <f>B2096</f>
        <v>1</v>
      </c>
      <c r="C2107" s="131">
        <f>C2106</f>
        <v>0</v>
      </c>
      <c r="D2107" s="131">
        <f t="shared" si="440"/>
        <v>0</v>
      </c>
      <c r="E2107" s="124">
        <f>VLOOKUP(B2092,別紙1!$A$5:$AS$267,40,FALSE)</f>
        <v>0</v>
      </c>
      <c r="F2107" s="132">
        <f>内訳書!$D$7</f>
        <v>0</v>
      </c>
      <c r="G2107" s="131">
        <f t="shared" si="441"/>
        <v>0</v>
      </c>
      <c r="H2107" s="116"/>
      <c r="I2107" s="137">
        <f t="shared" si="442"/>
        <v>0</v>
      </c>
    </row>
    <row r="2108" spans="1:9" s="62" customFormat="1" ht="18" customHeight="1" thickBot="1" x14ac:dyDescent="0.45">
      <c r="A2108" s="66" t="s">
        <v>9</v>
      </c>
      <c r="B2108" s="120"/>
      <c r="C2108" s="120"/>
      <c r="D2108" s="120"/>
      <c r="E2108" s="124">
        <f>SUM(E2096:E2107)</f>
        <v>40</v>
      </c>
      <c r="F2108" s="129"/>
      <c r="G2108" s="120"/>
      <c r="H2108" s="136">
        <f>SUM(H2096:H2107)</f>
        <v>0</v>
      </c>
      <c r="I2108" s="138">
        <f>IF(SUM(I2096:I2107)="","",SUM(I2096:I2107))</f>
        <v>0</v>
      </c>
    </row>
    <row r="2109" spans="1:9" ht="78" customHeight="1" x14ac:dyDescent="0.4">
      <c r="A2109" s="397" t="s">
        <v>347</v>
      </c>
      <c r="B2109" s="398"/>
      <c r="C2109" s="398"/>
      <c r="D2109" s="398"/>
      <c r="E2109" s="398"/>
      <c r="F2109" s="398"/>
      <c r="G2109" s="398"/>
      <c r="H2109" s="398"/>
      <c r="I2109" s="399"/>
    </row>
    <row r="2110" spans="1:9" ht="78" customHeight="1" x14ac:dyDescent="0.4">
      <c r="A2110" s="394" t="s">
        <v>22</v>
      </c>
      <c r="B2110" s="395"/>
      <c r="C2110" s="395"/>
      <c r="D2110" s="395"/>
      <c r="E2110" s="395"/>
      <c r="F2110" s="395"/>
      <c r="G2110" s="395"/>
      <c r="H2110" s="395"/>
      <c r="I2110" s="396"/>
    </row>
    <row r="2111" spans="1:9" x14ac:dyDescent="0.4">
      <c r="A2111" s="161" t="s">
        <v>12</v>
      </c>
      <c r="B2111" s="52">
        <f>B2092+1</f>
        <v>112</v>
      </c>
      <c r="C2111" s="161" t="s">
        <v>13</v>
      </c>
      <c r="D2111" s="53" t="str">
        <f>VLOOKUP(B2111,別紙1!$A$5:$AS$267,3,FALSE)</f>
        <v>岩神滞水池</v>
      </c>
      <c r="F2111" s="161"/>
      <c r="G2111" s="161"/>
      <c r="H2111" s="161"/>
      <c r="I2111" s="54" t="str">
        <f>VLOOKUP(B2111,別紙1!$A$5:$AS$267,5,FALSE)</f>
        <v>東京低圧電力（970.90，13.82，12.56）</v>
      </c>
    </row>
    <row r="2112" spans="1:9" s="161" customFormat="1" ht="20.25" customHeight="1" x14ac:dyDescent="0.4">
      <c r="A2112" s="391" t="s">
        <v>14</v>
      </c>
      <c r="B2112" s="401" t="s">
        <v>3</v>
      </c>
      <c r="C2112" s="402"/>
      <c r="D2112" s="403"/>
      <c r="E2112" s="401" t="s">
        <v>4</v>
      </c>
      <c r="F2112" s="402"/>
      <c r="G2112" s="403"/>
      <c r="H2112" s="391" t="s">
        <v>44</v>
      </c>
      <c r="I2112" s="391" t="s">
        <v>45</v>
      </c>
    </row>
    <row r="2113" spans="1:9" s="161" customFormat="1" ht="40.5" x14ac:dyDescent="0.4">
      <c r="A2113" s="400"/>
      <c r="B2113" s="301" t="s">
        <v>2</v>
      </c>
      <c r="C2113" s="301" t="s">
        <v>15</v>
      </c>
      <c r="D2113" s="302" t="s">
        <v>82</v>
      </c>
      <c r="E2113" s="304" t="s">
        <v>16</v>
      </c>
      <c r="F2113" s="58" t="s">
        <v>17</v>
      </c>
      <c r="G2113" s="302" t="s">
        <v>18</v>
      </c>
      <c r="H2113" s="400"/>
      <c r="I2113" s="400"/>
    </row>
    <row r="2114" spans="1:9" s="59" customFormat="1" ht="22.5" x14ac:dyDescent="0.4">
      <c r="A2114" s="392"/>
      <c r="B2114" s="60" t="s">
        <v>5</v>
      </c>
      <c r="C2114" s="60" t="s">
        <v>19</v>
      </c>
      <c r="D2114" s="60" t="s">
        <v>8</v>
      </c>
      <c r="E2114" s="61" t="s">
        <v>20</v>
      </c>
      <c r="F2114" s="60" t="s">
        <v>21</v>
      </c>
      <c r="G2114" s="60" t="s">
        <v>8</v>
      </c>
      <c r="H2114" s="60" t="s">
        <v>43</v>
      </c>
      <c r="I2114" s="60" t="s">
        <v>8</v>
      </c>
    </row>
    <row r="2115" spans="1:9" s="62" customFormat="1" ht="18" customHeight="1" x14ac:dyDescent="0.4">
      <c r="A2115" s="63">
        <v>1</v>
      </c>
      <c r="B2115" s="121">
        <f>VLOOKUP(B2111,別紙1!$A$5:$AS$267,6,FALSE)</f>
        <v>5</v>
      </c>
      <c r="C2115" s="131">
        <f>内訳書!$C$7</f>
        <v>0</v>
      </c>
      <c r="D2115" s="131">
        <f>IF(E2115=0,ROUNDDOWN(B2115*C2115/2,2),ROUNDDOWN(B2115*C2115,2))</f>
        <v>0</v>
      </c>
      <c r="E2115" s="124">
        <f>VLOOKUP(B2111,別紙1!$A$5:$AS$267,7,FALSE)</f>
        <v>38</v>
      </c>
      <c r="F2115" s="132">
        <f>内訳書!$D$7</f>
        <v>0</v>
      </c>
      <c r="G2115" s="131">
        <f>ROUNDDOWN(E2115*F2115,2)</f>
        <v>0</v>
      </c>
      <c r="H2115" s="116"/>
      <c r="I2115" s="137">
        <f>ROUNDDOWN(D2115+G2115+H2115,0)</f>
        <v>0</v>
      </c>
    </row>
    <row r="2116" spans="1:9" s="62" customFormat="1" ht="18" customHeight="1" x14ac:dyDescent="0.4">
      <c r="A2116" s="63">
        <v>2</v>
      </c>
      <c r="B2116" s="121">
        <f>B2115</f>
        <v>5</v>
      </c>
      <c r="C2116" s="131">
        <f>C2115</f>
        <v>0</v>
      </c>
      <c r="D2116" s="131">
        <f t="shared" ref="D2116:D2126" si="444">IF(E2116=0,ROUNDDOWN(B2116*C2116/2,2),ROUNDDOWN(B2116*C2116,2))</f>
        <v>0</v>
      </c>
      <c r="E2116" s="124">
        <f>VLOOKUP(B2111,別紙1!$A$5:$AS$267,10,FALSE)</f>
        <v>63</v>
      </c>
      <c r="F2116" s="132">
        <f>内訳書!$D$7</f>
        <v>0</v>
      </c>
      <c r="G2116" s="131">
        <f t="shared" ref="G2116:G2126" si="445">ROUNDDOWN(E2116*F2116,2)</f>
        <v>0</v>
      </c>
      <c r="H2116" s="116"/>
      <c r="I2116" s="137">
        <f t="shared" ref="I2116:I2126" si="446">ROUNDDOWN(D2116+G2116+H2116,0)</f>
        <v>0</v>
      </c>
    </row>
    <row r="2117" spans="1:9" s="62" customFormat="1" ht="18" customHeight="1" x14ac:dyDescent="0.4">
      <c r="A2117" s="63">
        <v>3</v>
      </c>
      <c r="B2117" s="121">
        <f>B2115</f>
        <v>5</v>
      </c>
      <c r="C2117" s="131">
        <f t="shared" ref="C2117:C2125" si="447">C2116</f>
        <v>0</v>
      </c>
      <c r="D2117" s="131">
        <f t="shared" si="444"/>
        <v>0</v>
      </c>
      <c r="E2117" s="124">
        <f>VLOOKUP(B2111,別紙1!$A$5:$AS$267,13,FALSE)</f>
        <v>39</v>
      </c>
      <c r="F2117" s="132">
        <f>内訳書!$D$7</f>
        <v>0</v>
      </c>
      <c r="G2117" s="131">
        <f t="shared" si="445"/>
        <v>0</v>
      </c>
      <c r="H2117" s="116"/>
      <c r="I2117" s="137">
        <f t="shared" si="446"/>
        <v>0</v>
      </c>
    </row>
    <row r="2118" spans="1:9" s="62" customFormat="1" ht="18" customHeight="1" x14ac:dyDescent="0.4">
      <c r="A2118" s="63">
        <v>4</v>
      </c>
      <c r="B2118" s="121">
        <f>B2115</f>
        <v>5</v>
      </c>
      <c r="C2118" s="131">
        <f t="shared" si="447"/>
        <v>0</v>
      </c>
      <c r="D2118" s="131">
        <f t="shared" si="444"/>
        <v>0</v>
      </c>
      <c r="E2118" s="124">
        <f>VLOOKUP(B2111,別紙1!$A$5:$AS$267,16,FALSE)</f>
        <v>119</v>
      </c>
      <c r="F2118" s="132">
        <f>内訳書!$D$7</f>
        <v>0</v>
      </c>
      <c r="G2118" s="131">
        <f t="shared" si="445"/>
        <v>0</v>
      </c>
      <c r="H2118" s="116"/>
      <c r="I2118" s="137">
        <f t="shared" si="446"/>
        <v>0</v>
      </c>
    </row>
    <row r="2119" spans="1:9" s="62" customFormat="1" ht="18" customHeight="1" x14ac:dyDescent="0.4">
      <c r="A2119" s="63">
        <v>5</v>
      </c>
      <c r="B2119" s="121">
        <f>B2115</f>
        <v>5</v>
      </c>
      <c r="C2119" s="131">
        <f t="shared" si="447"/>
        <v>0</v>
      </c>
      <c r="D2119" s="131">
        <f t="shared" si="444"/>
        <v>0</v>
      </c>
      <c r="E2119" s="124">
        <f>VLOOKUP(B2111,別紙1!$A$5:$AS$267,19,FALSE)</f>
        <v>66</v>
      </c>
      <c r="F2119" s="132">
        <f>内訳書!$D$7</f>
        <v>0</v>
      </c>
      <c r="G2119" s="131">
        <f t="shared" si="445"/>
        <v>0</v>
      </c>
      <c r="H2119" s="116"/>
      <c r="I2119" s="137">
        <f t="shared" si="446"/>
        <v>0</v>
      </c>
    </row>
    <row r="2120" spans="1:9" s="62" customFormat="1" ht="18" customHeight="1" x14ac:dyDescent="0.4">
      <c r="A2120" s="63">
        <v>6</v>
      </c>
      <c r="B2120" s="121">
        <f>B2115</f>
        <v>5</v>
      </c>
      <c r="C2120" s="131">
        <f t="shared" si="447"/>
        <v>0</v>
      </c>
      <c r="D2120" s="131">
        <f t="shared" si="444"/>
        <v>0</v>
      </c>
      <c r="E2120" s="124">
        <f>VLOOKUP(B2111,別紙1!$A$5:$AS$267,22,FALSE)</f>
        <v>70</v>
      </c>
      <c r="F2120" s="132">
        <f>内訳書!$D$7</f>
        <v>0</v>
      </c>
      <c r="G2120" s="131">
        <f t="shared" si="445"/>
        <v>0</v>
      </c>
      <c r="H2120" s="116"/>
      <c r="I2120" s="137">
        <f t="shared" si="446"/>
        <v>0</v>
      </c>
    </row>
    <row r="2121" spans="1:9" s="62" customFormat="1" ht="18" customHeight="1" x14ac:dyDescent="0.4">
      <c r="A2121" s="63">
        <v>7</v>
      </c>
      <c r="B2121" s="121">
        <f>B2115</f>
        <v>5</v>
      </c>
      <c r="C2121" s="131">
        <f t="shared" si="447"/>
        <v>0</v>
      </c>
      <c r="D2121" s="131">
        <f t="shared" si="444"/>
        <v>0</v>
      </c>
      <c r="E2121" s="124">
        <f>VLOOKUP(B2111,別紙1!$A$5:$AS$267,26,FALSE)</f>
        <v>97</v>
      </c>
      <c r="F2121" s="133">
        <f>内訳書!$E$7</f>
        <v>0</v>
      </c>
      <c r="G2121" s="131">
        <f t="shared" si="445"/>
        <v>0</v>
      </c>
      <c r="H2121" s="116"/>
      <c r="I2121" s="137">
        <f t="shared" si="446"/>
        <v>0</v>
      </c>
    </row>
    <row r="2122" spans="1:9" s="62" customFormat="1" ht="18" customHeight="1" x14ac:dyDescent="0.4">
      <c r="A2122" s="63">
        <v>8</v>
      </c>
      <c r="B2122" s="121">
        <f>B2115</f>
        <v>5</v>
      </c>
      <c r="C2122" s="131">
        <f t="shared" si="447"/>
        <v>0</v>
      </c>
      <c r="D2122" s="131">
        <f t="shared" si="444"/>
        <v>0</v>
      </c>
      <c r="E2122" s="124">
        <f>VLOOKUP(B2111,別紙1!$A$5:$AS$267,29,FALSE)</f>
        <v>161</v>
      </c>
      <c r="F2122" s="133">
        <f>内訳書!$E$7</f>
        <v>0</v>
      </c>
      <c r="G2122" s="131">
        <f t="shared" si="445"/>
        <v>0</v>
      </c>
      <c r="H2122" s="116"/>
      <c r="I2122" s="137">
        <f t="shared" si="446"/>
        <v>0</v>
      </c>
    </row>
    <row r="2123" spans="1:9" s="62" customFormat="1" ht="18" customHeight="1" x14ac:dyDescent="0.4">
      <c r="A2123" s="63">
        <v>9</v>
      </c>
      <c r="B2123" s="121">
        <f>B2115</f>
        <v>5</v>
      </c>
      <c r="C2123" s="131">
        <f t="shared" si="447"/>
        <v>0</v>
      </c>
      <c r="D2123" s="131">
        <f t="shared" si="444"/>
        <v>0</v>
      </c>
      <c r="E2123" s="124">
        <f>VLOOKUP(B2111,別紙1!$A$5:$AS$267,32,FALSE)</f>
        <v>144</v>
      </c>
      <c r="F2123" s="133">
        <f>内訳書!$E$7</f>
        <v>0</v>
      </c>
      <c r="G2123" s="131">
        <f t="shared" si="445"/>
        <v>0</v>
      </c>
      <c r="H2123" s="116"/>
      <c r="I2123" s="137">
        <f t="shared" si="446"/>
        <v>0</v>
      </c>
    </row>
    <row r="2124" spans="1:9" s="62" customFormat="1" ht="18" customHeight="1" x14ac:dyDescent="0.4">
      <c r="A2124" s="63">
        <v>10</v>
      </c>
      <c r="B2124" s="121">
        <f>B2115</f>
        <v>5</v>
      </c>
      <c r="C2124" s="131">
        <f t="shared" si="447"/>
        <v>0</v>
      </c>
      <c r="D2124" s="131">
        <f t="shared" si="444"/>
        <v>0</v>
      </c>
      <c r="E2124" s="124">
        <f>VLOOKUP(B2111,別紙1!$A$5:$AS$267,34,FALSE)</f>
        <v>98</v>
      </c>
      <c r="F2124" s="132">
        <f>内訳書!$D$7</f>
        <v>0</v>
      </c>
      <c r="G2124" s="131">
        <f t="shared" si="445"/>
        <v>0</v>
      </c>
      <c r="H2124" s="116"/>
      <c r="I2124" s="137">
        <f t="shared" si="446"/>
        <v>0</v>
      </c>
    </row>
    <row r="2125" spans="1:9" s="62" customFormat="1" ht="18" customHeight="1" x14ac:dyDescent="0.4">
      <c r="A2125" s="63">
        <v>11</v>
      </c>
      <c r="B2125" s="121">
        <f>B2115</f>
        <v>5</v>
      </c>
      <c r="C2125" s="131">
        <f t="shared" si="447"/>
        <v>0</v>
      </c>
      <c r="D2125" s="131">
        <f t="shared" si="444"/>
        <v>0</v>
      </c>
      <c r="E2125" s="124">
        <f>VLOOKUP(B2111,別紙1!$A$5:$AS$267,37,FALSE)</f>
        <v>76</v>
      </c>
      <c r="F2125" s="132">
        <f>内訳書!$D$7</f>
        <v>0</v>
      </c>
      <c r="G2125" s="131">
        <f t="shared" si="445"/>
        <v>0</v>
      </c>
      <c r="H2125" s="116"/>
      <c r="I2125" s="137">
        <f t="shared" si="446"/>
        <v>0</v>
      </c>
    </row>
    <row r="2126" spans="1:9" s="62" customFormat="1" ht="18" customHeight="1" thickBot="1" x14ac:dyDescent="0.45">
      <c r="A2126" s="63">
        <v>12</v>
      </c>
      <c r="B2126" s="121">
        <f>B2115</f>
        <v>5</v>
      </c>
      <c r="C2126" s="131">
        <f>C2125</f>
        <v>0</v>
      </c>
      <c r="D2126" s="131">
        <f t="shared" si="444"/>
        <v>0</v>
      </c>
      <c r="E2126" s="124">
        <f>VLOOKUP(B2111,別紙1!$A$5:$AS$267,40,FALSE)</f>
        <v>40</v>
      </c>
      <c r="F2126" s="132">
        <f>内訳書!$D$7</f>
        <v>0</v>
      </c>
      <c r="G2126" s="131">
        <f t="shared" si="445"/>
        <v>0</v>
      </c>
      <c r="H2126" s="116"/>
      <c r="I2126" s="137">
        <f t="shared" si="446"/>
        <v>0</v>
      </c>
    </row>
    <row r="2127" spans="1:9" s="62" customFormat="1" ht="18" customHeight="1" thickBot="1" x14ac:dyDescent="0.45">
      <c r="A2127" s="66" t="s">
        <v>9</v>
      </c>
      <c r="B2127" s="120"/>
      <c r="C2127" s="120"/>
      <c r="D2127" s="120"/>
      <c r="E2127" s="124">
        <f>SUM(E2115:E2126)</f>
        <v>1011</v>
      </c>
      <c r="F2127" s="129"/>
      <c r="G2127" s="120"/>
      <c r="H2127" s="136">
        <f>SUM(H2115:H2126)</f>
        <v>0</v>
      </c>
      <c r="I2127" s="138">
        <f>IF(SUM(I2115:I2126)="","",SUM(I2115:I2126))</f>
        <v>0</v>
      </c>
    </row>
    <row r="2128" spans="1:9" ht="78" customHeight="1" x14ac:dyDescent="0.4">
      <c r="A2128" s="397" t="s">
        <v>347</v>
      </c>
      <c r="B2128" s="398"/>
      <c r="C2128" s="398"/>
      <c r="D2128" s="398"/>
      <c r="E2128" s="398"/>
      <c r="F2128" s="398"/>
      <c r="G2128" s="398"/>
      <c r="H2128" s="398"/>
      <c r="I2128" s="399"/>
    </row>
    <row r="2129" spans="1:9" ht="78" customHeight="1" x14ac:dyDescent="0.4">
      <c r="A2129" s="394" t="s">
        <v>22</v>
      </c>
      <c r="B2129" s="395"/>
      <c r="C2129" s="395"/>
      <c r="D2129" s="395"/>
      <c r="E2129" s="395"/>
      <c r="F2129" s="395"/>
      <c r="G2129" s="395"/>
      <c r="H2129" s="395"/>
      <c r="I2129" s="396"/>
    </row>
    <row r="2130" spans="1:9" x14ac:dyDescent="0.4">
      <c r="A2130" s="161" t="s">
        <v>12</v>
      </c>
      <c r="B2130" s="52">
        <f>B2111+1</f>
        <v>113</v>
      </c>
      <c r="C2130" s="161" t="s">
        <v>13</v>
      </c>
      <c r="D2130" s="53" t="str">
        <f>VLOOKUP(B2130,別紙1!$A$5:$AS$267,3,FALSE)</f>
        <v>昭和雨水吐室ＮＯ．１２</v>
      </c>
      <c r="F2130" s="161"/>
      <c r="G2130" s="161"/>
      <c r="H2130" s="161"/>
      <c r="I2130" s="54" t="str">
        <f>VLOOKUP(B2130,別紙1!$A$5:$AS$267,5,FALSE)</f>
        <v>東京低圧電力</v>
      </c>
    </row>
    <row r="2131" spans="1:9" s="161" customFormat="1" ht="20.25" customHeight="1" x14ac:dyDescent="0.4">
      <c r="A2131" s="391" t="s">
        <v>14</v>
      </c>
      <c r="B2131" s="401" t="s">
        <v>3</v>
      </c>
      <c r="C2131" s="402"/>
      <c r="D2131" s="403"/>
      <c r="E2131" s="401" t="s">
        <v>4</v>
      </c>
      <c r="F2131" s="402"/>
      <c r="G2131" s="403"/>
      <c r="H2131" s="391" t="s">
        <v>44</v>
      </c>
      <c r="I2131" s="391" t="s">
        <v>45</v>
      </c>
    </row>
    <row r="2132" spans="1:9" s="161" customFormat="1" ht="40.5" x14ac:dyDescent="0.4">
      <c r="A2132" s="400"/>
      <c r="B2132" s="301" t="s">
        <v>2</v>
      </c>
      <c r="C2132" s="301" t="s">
        <v>15</v>
      </c>
      <c r="D2132" s="302" t="s">
        <v>82</v>
      </c>
      <c r="E2132" s="304" t="s">
        <v>16</v>
      </c>
      <c r="F2132" s="58" t="s">
        <v>17</v>
      </c>
      <c r="G2132" s="302" t="s">
        <v>18</v>
      </c>
      <c r="H2132" s="400"/>
      <c r="I2132" s="400"/>
    </row>
    <row r="2133" spans="1:9" s="59" customFormat="1" ht="22.5" x14ac:dyDescent="0.4">
      <c r="A2133" s="392"/>
      <c r="B2133" s="60" t="s">
        <v>5</v>
      </c>
      <c r="C2133" s="60" t="s">
        <v>19</v>
      </c>
      <c r="D2133" s="60" t="s">
        <v>8</v>
      </c>
      <c r="E2133" s="61" t="s">
        <v>20</v>
      </c>
      <c r="F2133" s="60" t="s">
        <v>21</v>
      </c>
      <c r="G2133" s="60" t="s">
        <v>8</v>
      </c>
      <c r="H2133" s="60" t="s">
        <v>43</v>
      </c>
      <c r="I2133" s="60" t="s">
        <v>8</v>
      </c>
    </row>
    <row r="2134" spans="1:9" s="62" customFormat="1" ht="18" customHeight="1" x14ac:dyDescent="0.4">
      <c r="A2134" s="63">
        <v>1</v>
      </c>
      <c r="B2134" s="121">
        <f>VLOOKUP(B2130,別紙1!$A$5:$AS$267,6,FALSE)</f>
        <v>0.5</v>
      </c>
      <c r="C2134" s="131">
        <f>内訳書!$C$7</f>
        <v>0</v>
      </c>
      <c r="D2134" s="131">
        <f>IF(E2134=0,ROUNDDOWN(B2134*C2134/2,2),ROUNDDOWN(B2134*C2134,2))</f>
        <v>0</v>
      </c>
      <c r="E2134" s="124">
        <f>VLOOKUP(B2130,別紙1!$A$5:$AS$267,7,FALSE)</f>
        <v>0</v>
      </c>
      <c r="F2134" s="132">
        <f>内訳書!$D$7</f>
        <v>0</v>
      </c>
      <c r="G2134" s="131">
        <f>ROUNDDOWN(E2134*F2134,2)</f>
        <v>0</v>
      </c>
      <c r="H2134" s="116"/>
      <c r="I2134" s="137">
        <f>ROUNDDOWN(D2134+G2134+H2134,0)</f>
        <v>0</v>
      </c>
    </row>
    <row r="2135" spans="1:9" s="62" customFormat="1" ht="18" customHeight="1" x14ac:dyDescent="0.4">
      <c r="A2135" s="63">
        <v>2</v>
      </c>
      <c r="B2135" s="121">
        <f>B2134</f>
        <v>0.5</v>
      </c>
      <c r="C2135" s="131">
        <f>C2134</f>
        <v>0</v>
      </c>
      <c r="D2135" s="131">
        <f t="shared" ref="D2135:D2145" si="448">IF(E2135=0,ROUNDDOWN(B2135*C2135/2,2),ROUNDDOWN(B2135*C2135,2))</f>
        <v>0</v>
      </c>
      <c r="E2135" s="124">
        <f>VLOOKUP(B2130,別紙1!$A$5:$AS$267,10,FALSE)</f>
        <v>0</v>
      </c>
      <c r="F2135" s="132">
        <f>内訳書!$D$7</f>
        <v>0</v>
      </c>
      <c r="G2135" s="131">
        <f t="shared" ref="G2135:G2145" si="449">ROUNDDOWN(E2135*F2135,2)</f>
        <v>0</v>
      </c>
      <c r="H2135" s="116"/>
      <c r="I2135" s="137">
        <f t="shared" ref="I2135:I2145" si="450">ROUNDDOWN(D2135+G2135+H2135,0)</f>
        <v>0</v>
      </c>
    </row>
    <row r="2136" spans="1:9" s="62" customFormat="1" ht="18" customHeight="1" x14ac:dyDescent="0.4">
      <c r="A2136" s="63">
        <v>3</v>
      </c>
      <c r="B2136" s="121">
        <f>B2134</f>
        <v>0.5</v>
      </c>
      <c r="C2136" s="131">
        <f t="shared" ref="C2136:C2144" si="451">C2135</f>
        <v>0</v>
      </c>
      <c r="D2136" s="131">
        <f t="shared" si="448"/>
        <v>0</v>
      </c>
      <c r="E2136" s="124">
        <f>VLOOKUP(B2130,別紙1!$A$5:$AS$267,13,FALSE)</f>
        <v>0</v>
      </c>
      <c r="F2136" s="132">
        <f>内訳書!$D$7</f>
        <v>0</v>
      </c>
      <c r="G2136" s="131">
        <f t="shared" si="449"/>
        <v>0</v>
      </c>
      <c r="H2136" s="116"/>
      <c r="I2136" s="137">
        <f t="shared" si="450"/>
        <v>0</v>
      </c>
    </row>
    <row r="2137" spans="1:9" s="62" customFormat="1" ht="18" customHeight="1" x14ac:dyDescent="0.4">
      <c r="A2137" s="63">
        <v>4</v>
      </c>
      <c r="B2137" s="121">
        <f>B2134</f>
        <v>0.5</v>
      </c>
      <c r="C2137" s="131">
        <f t="shared" si="451"/>
        <v>0</v>
      </c>
      <c r="D2137" s="131">
        <f t="shared" si="448"/>
        <v>0</v>
      </c>
      <c r="E2137" s="124">
        <f>VLOOKUP(B2130,別紙1!$A$5:$AS$267,16,FALSE)</f>
        <v>0</v>
      </c>
      <c r="F2137" s="132">
        <f>内訳書!$D$7</f>
        <v>0</v>
      </c>
      <c r="G2137" s="131">
        <f t="shared" si="449"/>
        <v>0</v>
      </c>
      <c r="H2137" s="116"/>
      <c r="I2137" s="137">
        <f t="shared" si="450"/>
        <v>0</v>
      </c>
    </row>
    <row r="2138" spans="1:9" s="62" customFormat="1" ht="18" customHeight="1" x14ac:dyDescent="0.4">
      <c r="A2138" s="63">
        <v>5</v>
      </c>
      <c r="B2138" s="121">
        <f>B2134</f>
        <v>0.5</v>
      </c>
      <c r="C2138" s="131">
        <f t="shared" si="451"/>
        <v>0</v>
      </c>
      <c r="D2138" s="131">
        <f t="shared" si="448"/>
        <v>0</v>
      </c>
      <c r="E2138" s="124">
        <f>VLOOKUP(B2130,別紙1!$A$5:$AS$267,19,FALSE)</f>
        <v>0</v>
      </c>
      <c r="F2138" s="132">
        <f>内訳書!$D$7</f>
        <v>0</v>
      </c>
      <c r="G2138" s="131">
        <f t="shared" si="449"/>
        <v>0</v>
      </c>
      <c r="H2138" s="116"/>
      <c r="I2138" s="137">
        <f t="shared" si="450"/>
        <v>0</v>
      </c>
    </row>
    <row r="2139" spans="1:9" s="62" customFormat="1" ht="18" customHeight="1" x14ac:dyDescent="0.4">
      <c r="A2139" s="63">
        <v>6</v>
      </c>
      <c r="B2139" s="121">
        <f>B2134</f>
        <v>0.5</v>
      </c>
      <c r="C2139" s="131">
        <f t="shared" si="451"/>
        <v>0</v>
      </c>
      <c r="D2139" s="131">
        <f t="shared" si="448"/>
        <v>0</v>
      </c>
      <c r="E2139" s="124">
        <f>VLOOKUP(B2130,別紙1!$A$5:$AS$267,22,FALSE)</f>
        <v>1</v>
      </c>
      <c r="F2139" s="132">
        <f>内訳書!$D$7</f>
        <v>0</v>
      </c>
      <c r="G2139" s="131">
        <f t="shared" si="449"/>
        <v>0</v>
      </c>
      <c r="H2139" s="116"/>
      <c r="I2139" s="137">
        <f t="shared" si="450"/>
        <v>0</v>
      </c>
    </row>
    <row r="2140" spans="1:9" s="62" customFormat="1" ht="18" customHeight="1" x14ac:dyDescent="0.4">
      <c r="A2140" s="63">
        <v>7</v>
      </c>
      <c r="B2140" s="121">
        <f>B2134</f>
        <v>0.5</v>
      </c>
      <c r="C2140" s="131">
        <f t="shared" si="451"/>
        <v>0</v>
      </c>
      <c r="D2140" s="131">
        <f t="shared" si="448"/>
        <v>0</v>
      </c>
      <c r="E2140" s="124">
        <f>VLOOKUP(B2130,別紙1!$A$5:$AS$267,26,FALSE)</f>
        <v>0</v>
      </c>
      <c r="F2140" s="133">
        <f>内訳書!$E$7</f>
        <v>0</v>
      </c>
      <c r="G2140" s="131">
        <f t="shared" si="449"/>
        <v>0</v>
      </c>
      <c r="H2140" s="116"/>
      <c r="I2140" s="137">
        <f t="shared" si="450"/>
        <v>0</v>
      </c>
    </row>
    <row r="2141" spans="1:9" s="62" customFormat="1" ht="18" customHeight="1" x14ac:dyDescent="0.4">
      <c r="A2141" s="63">
        <v>8</v>
      </c>
      <c r="B2141" s="121">
        <f>B2134</f>
        <v>0.5</v>
      </c>
      <c r="C2141" s="131">
        <f t="shared" si="451"/>
        <v>0</v>
      </c>
      <c r="D2141" s="131">
        <f t="shared" si="448"/>
        <v>0</v>
      </c>
      <c r="E2141" s="124">
        <f>VLOOKUP(B2130,別紙1!$A$5:$AS$267,29,FALSE)</f>
        <v>1</v>
      </c>
      <c r="F2141" s="133">
        <f>内訳書!$E$7</f>
        <v>0</v>
      </c>
      <c r="G2141" s="131">
        <f t="shared" si="449"/>
        <v>0</v>
      </c>
      <c r="H2141" s="116"/>
      <c r="I2141" s="137">
        <f t="shared" si="450"/>
        <v>0</v>
      </c>
    </row>
    <row r="2142" spans="1:9" s="62" customFormat="1" ht="18" customHeight="1" x14ac:dyDescent="0.4">
      <c r="A2142" s="63">
        <v>9</v>
      </c>
      <c r="B2142" s="121">
        <f>B2134</f>
        <v>0.5</v>
      </c>
      <c r="C2142" s="131">
        <f t="shared" si="451"/>
        <v>0</v>
      </c>
      <c r="D2142" s="131">
        <f t="shared" si="448"/>
        <v>0</v>
      </c>
      <c r="E2142" s="124">
        <f>VLOOKUP(B2130,別紙1!$A$5:$AS$267,32,FALSE)</f>
        <v>3</v>
      </c>
      <c r="F2142" s="133">
        <f>内訳書!$E$7</f>
        <v>0</v>
      </c>
      <c r="G2142" s="131">
        <f t="shared" si="449"/>
        <v>0</v>
      </c>
      <c r="H2142" s="116"/>
      <c r="I2142" s="137">
        <f t="shared" si="450"/>
        <v>0</v>
      </c>
    </row>
    <row r="2143" spans="1:9" s="62" customFormat="1" ht="18" customHeight="1" x14ac:dyDescent="0.4">
      <c r="A2143" s="63">
        <v>10</v>
      </c>
      <c r="B2143" s="121">
        <f>B2134</f>
        <v>0.5</v>
      </c>
      <c r="C2143" s="131">
        <f t="shared" si="451"/>
        <v>0</v>
      </c>
      <c r="D2143" s="131">
        <f t="shared" si="448"/>
        <v>0</v>
      </c>
      <c r="E2143" s="124">
        <f>VLOOKUP(B2130,別紙1!$A$5:$AS$267,34,FALSE)</f>
        <v>0</v>
      </c>
      <c r="F2143" s="132">
        <f>内訳書!$D$7</f>
        <v>0</v>
      </c>
      <c r="G2143" s="131">
        <f t="shared" si="449"/>
        <v>0</v>
      </c>
      <c r="H2143" s="116"/>
      <c r="I2143" s="137">
        <f t="shared" si="450"/>
        <v>0</v>
      </c>
    </row>
    <row r="2144" spans="1:9" s="62" customFormat="1" ht="18" customHeight="1" x14ac:dyDescent="0.4">
      <c r="A2144" s="63">
        <v>11</v>
      </c>
      <c r="B2144" s="121">
        <f>B2134</f>
        <v>0.5</v>
      </c>
      <c r="C2144" s="131">
        <f t="shared" si="451"/>
        <v>0</v>
      </c>
      <c r="D2144" s="131">
        <f t="shared" si="448"/>
        <v>0</v>
      </c>
      <c r="E2144" s="124">
        <f>VLOOKUP(B2130,別紙1!$A$5:$AS$267,37,FALSE)</f>
        <v>0</v>
      </c>
      <c r="F2144" s="132">
        <f>内訳書!$D$7</f>
        <v>0</v>
      </c>
      <c r="G2144" s="131">
        <f t="shared" si="449"/>
        <v>0</v>
      </c>
      <c r="H2144" s="116"/>
      <c r="I2144" s="137">
        <f t="shared" si="450"/>
        <v>0</v>
      </c>
    </row>
    <row r="2145" spans="1:9" s="62" customFormat="1" ht="18" customHeight="1" thickBot="1" x14ac:dyDescent="0.45">
      <c r="A2145" s="63">
        <v>12</v>
      </c>
      <c r="B2145" s="121">
        <f>B2134</f>
        <v>0.5</v>
      </c>
      <c r="C2145" s="131">
        <f>C2144</f>
        <v>0</v>
      </c>
      <c r="D2145" s="131">
        <f t="shared" si="448"/>
        <v>0</v>
      </c>
      <c r="E2145" s="124">
        <f>VLOOKUP(B2130,別紙1!$A$5:$AS$267,40,FALSE)</f>
        <v>0</v>
      </c>
      <c r="F2145" s="132">
        <f>内訳書!$D$7</f>
        <v>0</v>
      </c>
      <c r="G2145" s="131">
        <f t="shared" si="449"/>
        <v>0</v>
      </c>
      <c r="H2145" s="116"/>
      <c r="I2145" s="137">
        <f t="shared" si="450"/>
        <v>0</v>
      </c>
    </row>
    <row r="2146" spans="1:9" s="62" customFormat="1" ht="18" customHeight="1" thickBot="1" x14ac:dyDescent="0.45">
      <c r="A2146" s="66" t="s">
        <v>9</v>
      </c>
      <c r="B2146" s="120"/>
      <c r="C2146" s="120"/>
      <c r="D2146" s="120"/>
      <c r="E2146" s="124">
        <f>SUM(E2134:E2145)</f>
        <v>5</v>
      </c>
      <c r="F2146" s="129"/>
      <c r="G2146" s="120"/>
      <c r="H2146" s="136">
        <f>SUM(H2134:H2145)</f>
        <v>0</v>
      </c>
      <c r="I2146" s="138">
        <f>IF(SUM(I2134:I2145)="","",SUM(I2134:I2145))</f>
        <v>0</v>
      </c>
    </row>
    <row r="2147" spans="1:9" ht="68.25" customHeight="1" x14ac:dyDescent="0.4">
      <c r="A2147" s="397" t="s">
        <v>347</v>
      </c>
      <c r="B2147" s="398"/>
      <c r="C2147" s="398"/>
      <c r="D2147" s="398"/>
      <c r="E2147" s="398"/>
      <c r="F2147" s="398"/>
      <c r="G2147" s="398"/>
      <c r="H2147" s="398"/>
      <c r="I2147" s="399"/>
    </row>
    <row r="2148" spans="1:9" ht="78" customHeight="1" x14ac:dyDescent="0.4">
      <c r="A2148" s="394" t="s">
        <v>22</v>
      </c>
      <c r="B2148" s="395"/>
      <c r="C2148" s="395"/>
      <c r="D2148" s="395"/>
      <c r="E2148" s="395"/>
      <c r="F2148" s="395"/>
      <c r="G2148" s="395"/>
      <c r="H2148" s="395"/>
      <c r="I2148" s="396"/>
    </row>
    <row r="2149" spans="1:9" x14ac:dyDescent="0.4">
      <c r="A2149" s="161" t="s">
        <v>12</v>
      </c>
      <c r="B2149" s="52">
        <f>B2130+1</f>
        <v>114</v>
      </c>
      <c r="C2149" s="161" t="s">
        <v>13</v>
      </c>
      <c r="D2149" s="53" t="str">
        <f>VLOOKUP(B2149,別紙1!$A$5:$AS$267,3,FALSE)</f>
        <v>城東雨水吐室</v>
      </c>
      <c r="F2149" s="161"/>
      <c r="G2149" s="161"/>
      <c r="H2149" s="161"/>
      <c r="I2149" s="54" t="str">
        <f>VLOOKUP(B2149,別紙1!$A$5:$AS$267,5,FALSE)</f>
        <v>東京低圧電力</v>
      </c>
    </row>
    <row r="2150" spans="1:9" s="161" customFormat="1" ht="20.25" customHeight="1" x14ac:dyDescent="0.4">
      <c r="A2150" s="391" t="s">
        <v>14</v>
      </c>
      <c r="B2150" s="401" t="s">
        <v>3</v>
      </c>
      <c r="C2150" s="402"/>
      <c r="D2150" s="403"/>
      <c r="E2150" s="401" t="s">
        <v>4</v>
      </c>
      <c r="F2150" s="402"/>
      <c r="G2150" s="403"/>
      <c r="H2150" s="391" t="s">
        <v>44</v>
      </c>
      <c r="I2150" s="391" t="s">
        <v>45</v>
      </c>
    </row>
    <row r="2151" spans="1:9" s="161" customFormat="1" ht="40.5" customHeight="1" x14ac:dyDescent="0.4">
      <c r="A2151" s="400"/>
      <c r="B2151" s="301" t="s">
        <v>2</v>
      </c>
      <c r="C2151" s="301" t="s">
        <v>15</v>
      </c>
      <c r="D2151" s="302" t="s">
        <v>82</v>
      </c>
      <c r="E2151" s="304" t="s">
        <v>16</v>
      </c>
      <c r="F2151" s="58" t="s">
        <v>17</v>
      </c>
      <c r="G2151" s="302" t="s">
        <v>18</v>
      </c>
      <c r="H2151" s="400"/>
      <c r="I2151" s="400"/>
    </row>
    <row r="2152" spans="1:9" s="59" customFormat="1" ht="22.5" x14ac:dyDescent="0.4">
      <c r="A2152" s="392"/>
      <c r="B2152" s="60" t="s">
        <v>5</v>
      </c>
      <c r="C2152" s="60" t="s">
        <v>19</v>
      </c>
      <c r="D2152" s="60" t="s">
        <v>8</v>
      </c>
      <c r="E2152" s="61" t="s">
        <v>20</v>
      </c>
      <c r="F2152" s="60" t="s">
        <v>21</v>
      </c>
      <c r="G2152" s="60" t="s">
        <v>8</v>
      </c>
      <c r="H2152" s="60" t="s">
        <v>43</v>
      </c>
      <c r="I2152" s="60" t="s">
        <v>8</v>
      </c>
    </row>
    <row r="2153" spans="1:9" s="62" customFormat="1" ht="18" customHeight="1" x14ac:dyDescent="0.4">
      <c r="A2153" s="63">
        <v>1</v>
      </c>
      <c r="B2153" s="121">
        <f>VLOOKUP(B2149,別紙1!$A$5:$AS$267,6,FALSE)</f>
        <v>0.5</v>
      </c>
      <c r="C2153" s="131">
        <f>内訳書!$C$7</f>
        <v>0</v>
      </c>
      <c r="D2153" s="131">
        <f>IF(E2153=0,ROUNDDOWN(B2153*C2153/2,2),ROUNDDOWN(B2153*C2153,2))</f>
        <v>0</v>
      </c>
      <c r="E2153" s="124">
        <f>VLOOKUP(B2149,別紙1!$A$5:$AS$267,7,FALSE)</f>
        <v>0</v>
      </c>
      <c r="F2153" s="132">
        <f>内訳書!$D$7</f>
        <v>0</v>
      </c>
      <c r="G2153" s="131">
        <f>ROUNDDOWN(E2153*F2153,2)</f>
        <v>0</v>
      </c>
      <c r="H2153" s="116"/>
      <c r="I2153" s="137">
        <f>ROUNDDOWN(D2153+G2153+H2153,0)</f>
        <v>0</v>
      </c>
    </row>
    <row r="2154" spans="1:9" s="62" customFormat="1" ht="18" customHeight="1" x14ac:dyDescent="0.4">
      <c r="A2154" s="63">
        <v>2</v>
      </c>
      <c r="B2154" s="121">
        <f>B2153</f>
        <v>0.5</v>
      </c>
      <c r="C2154" s="131">
        <f>C2153</f>
        <v>0</v>
      </c>
      <c r="D2154" s="131">
        <f t="shared" ref="D2154:D2164" si="452">IF(E2154=0,ROUNDDOWN(B2154*C2154/2,2),ROUNDDOWN(B2154*C2154,2))</f>
        <v>0</v>
      </c>
      <c r="E2154" s="124">
        <f>VLOOKUP(B2149,別紙1!$A$5:$AS$267,10,FALSE)</f>
        <v>0</v>
      </c>
      <c r="F2154" s="132">
        <f>内訳書!$D$7</f>
        <v>0</v>
      </c>
      <c r="G2154" s="131">
        <f t="shared" ref="G2154:G2164" si="453">ROUNDDOWN(E2154*F2154,2)</f>
        <v>0</v>
      </c>
      <c r="H2154" s="116"/>
      <c r="I2154" s="137">
        <f t="shared" ref="I2154:I2164" si="454">ROUNDDOWN(D2154+G2154+H2154,0)</f>
        <v>0</v>
      </c>
    </row>
    <row r="2155" spans="1:9" s="62" customFormat="1" ht="18" customHeight="1" x14ac:dyDescent="0.4">
      <c r="A2155" s="63">
        <v>3</v>
      </c>
      <c r="B2155" s="121">
        <f>B2153</f>
        <v>0.5</v>
      </c>
      <c r="C2155" s="131">
        <f t="shared" ref="C2155:C2163" si="455">C2154</f>
        <v>0</v>
      </c>
      <c r="D2155" s="131">
        <f t="shared" si="452"/>
        <v>0</v>
      </c>
      <c r="E2155" s="124">
        <f>VLOOKUP(B2149,別紙1!$A$5:$AS$267,13,FALSE)</f>
        <v>0</v>
      </c>
      <c r="F2155" s="132">
        <f>内訳書!$D$7</f>
        <v>0</v>
      </c>
      <c r="G2155" s="131">
        <f t="shared" si="453"/>
        <v>0</v>
      </c>
      <c r="H2155" s="116"/>
      <c r="I2155" s="137">
        <f t="shared" si="454"/>
        <v>0</v>
      </c>
    </row>
    <row r="2156" spans="1:9" s="62" customFormat="1" ht="18" customHeight="1" x14ac:dyDescent="0.4">
      <c r="A2156" s="63">
        <v>4</v>
      </c>
      <c r="B2156" s="121">
        <f>B2153</f>
        <v>0.5</v>
      </c>
      <c r="C2156" s="131">
        <f t="shared" si="455"/>
        <v>0</v>
      </c>
      <c r="D2156" s="131">
        <f t="shared" si="452"/>
        <v>0</v>
      </c>
      <c r="E2156" s="124">
        <f>VLOOKUP(B2149,別紙1!$A$5:$AS$267,16,FALSE)</f>
        <v>0</v>
      </c>
      <c r="F2156" s="132">
        <f>内訳書!$D$7</f>
        <v>0</v>
      </c>
      <c r="G2156" s="131">
        <f t="shared" si="453"/>
        <v>0</v>
      </c>
      <c r="H2156" s="116"/>
      <c r="I2156" s="137">
        <f t="shared" si="454"/>
        <v>0</v>
      </c>
    </row>
    <row r="2157" spans="1:9" s="62" customFormat="1" ht="18" customHeight="1" x14ac:dyDescent="0.4">
      <c r="A2157" s="63">
        <v>5</v>
      </c>
      <c r="B2157" s="121">
        <f>B2153</f>
        <v>0.5</v>
      </c>
      <c r="C2157" s="131">
        <f t="shared" si="455"/>
        <v>0</v>
      </c>
      <c r="D2157" s="131">
        <f t="shared" si="452"/>
        <v>0</v>
      </c>
      <c r="E2157" s="124">
        <f>VLOOKUP(B2149,別紙1!$A$5:$AS$267,19,FALSE)</f>
        <v>0</v>
      </c>
      <c r="F2157" s="132">
        <f>内訳書!$D$7</f>
        <v>0</v>
      </c>
      <c r="G2157" s="131">
        <f t="shared" si="453"/>
        <v>0</v>
      </c>
      <c r="H2157" s="116"/>
      <c r="I2157" s="137">
        <f t="shared" si="454"/>
        <v>0</v>
      </c>
    </row>
    <row r="2158" spans="1:9" s="62" customFormat="1" ht="18" customHeight="1" x14ac:dyDescent="0.4">
      <c r="A2158" s="63">
        <v>6</v>
      </c>
      <c r="B2158" s="121">
        <f>B2153</f>
        <v>0.5</v>
      </c>
      <c r="C2158" s="131">
        <f t="shared" si="455"/>
        <v>0</v>
      </c>
      <c r="D2158" s="131">
        <f t="shared" si="452"/>
        <v>0</v>
      </c>
      <c r="E2158" s="124">
        <f>VLOOKUP(B2149,別紙1!$A$5:$AS$267,22,FALSE)</f>
        <v>0</v>
      </c>
      <c r="F2158" s="132">
        <f>内訳書!$D$7</f>
        <v>0</v>
      </c>
      <c r="G2158" s="131">
        <f t="shared" si="453"/>
        <v>0</v>
      </c>
      <c r="H2158" s="116"/>
      <c r="I2158" s="137">
        <f t="shared" si="454"/>
        <v>0</v>
      </c>
    </row>
    <row r="2159" spans="1:9" s="62" customFormat="1" ht="18" customHeight="1" x14ac:dyDescent="0.4">
      <c r="A2159" s="63">
        <v>7</v>
      </c>
      <c r="B2159" s="121">
        <f>B2153</f>
        <v>0.5</v>
      </c>
      <c r="C2159" s="131">
        <f t="shared" si="455"/>
        <v>0</v>
      </c>
      <c r="D2159" s="131">
        <f t="shared" si="452"/>
        <v>0</v>
      </c>
      <c r="E2159" s="124">
        <f>VLOOKUP(B2149,別紙1!$A$5:$AS$267,26,FALSE)</f>
        <v>0</v>
      </c>
      <c r="F2159" s="133">
        <f>内訳書!$E$7</f>
        <v>0</v>
      </c>
      <c r="G2159" s="131">
        <f t="shared" si="453"/>
        <v>0</v>
      </c>
      <c r="H2159" s="116"/>
      <c r="I2159" s="137">
        <f t="shared" si="454"/>
        <v>0</v>
      </c>
    </row>
    <row r="2160" spans="1:9" s="62" customFormat="1" ht="18" customHeight="1" x14ac:dyDescent="0.4">
      <c r="A2160" s="63">
        <v>8</v>
      </c>
      <c r="B2160" s="121">
        <f>B2153</f>
        <v>0.5</v>
      </c>
      <c r="C2160" s="131">
        <f t="shared" si="455"/>
        <v>0</v>
      </c>
      <c r="D2160" s="131">
        <f t="shared" si="452"/>
        <v>0</v>
      </c>
      <c r="E2160" s="124">
        <f>VLOOKUP(B2149,別紙1!$A$5:$AS$267,29,FALSE)</f>
        <v>0</v>
      </c>
      <c r="F2160" s="133">
        <f>内訳書!$E$7</f>
        <v>0</v>
      </c>
      <c r="G2160" s="131">
        <f t="shared" si="453"/>
        <v>0</v>
      </c>
      <c r="H2160" s="116"/>
      <c r="I2160" s="137">
        <f t="shared" si="454"/>
        <v>0</v>
      </c>
    </row>
    <row r="2161" spans="1:9" s="62" customFormat="1" ht="18" customHeight="1" x14ac:dyDescent="0.4">
      <c r="A2161" s="63">
        <v>9</v>
      </c>
      <c r="B2161" s="121">
        <f>B2153</f>
        <v>0.5</v>
      </c>
      <c r="C2161" s="131">
        <f t="shared" si="455"/>
        <v>0</v>
      </c>
      <c r="D2161" s="131">
        <f t="shared" si="452"/>
        <v>0</v>
      </c>
      <c r="E2161" s="124">
        <f>VLOOKUP(B2149,別紙1!$A$5:$AS$267,32,FALSE)</f>
        <v>1</v>
      </c>
      <c r="F2161" s="133">
        <f>内訳書!$E$7</f>
        <v>0</v>
      </c>
      <c r="G2161" s="131">
        <f t="shared" si="453"/>
        <v>0</v>
      </c>
      <c r="H2161" s="116"/>
      <c r="I2161" s="137">
        <f t="shared" si="454"/>
        <v>0</v>
      </c>
    </row>
    <row r="2162" spans="1:9" s="62" customFormat="1" ht="18" customHeight="1" x14ac:dyDescent="0.4">
      <c r="A2162" s="63">
        <v>10</v>
      </c>
      <c r="B2162" s="121">
        <f>B2153</f>
        <v>0.5</v>
      </c>
      <c r="C2162" s="131">
        <f t="shared" si="455"/>
        <v>0</v>
      </c>
      <c r="D2162" s="131">
        <f t="shared" si="452"/>
        <v>0</v>
      </c>
      <c r="E2162" s="124">
        <f>VLOOKUP(B2149,別紙1!$A$5:$AS$267,34,FALSE)</f>
        <v>1</v>
      </c>
      <c r="F2162" s="132">
        <f>内訳書!$D$7</f>
        <v>0</v>
      </c>
      <c r="G2162" s="131">
        <f t="shared" si="453"/>
        <v>0</v>
      </c>
      <c r="H2162" s="116"/>
      <c r="I2162" s="137">
        <f t="shared" si="454"/>
        <v>0</v>
      </c>
    </row>
    <row r="2163" spans="1:9" s="62" customFormat="1" ht="18" customHeight="1" x14ac:dyDescent="0.4">
      <c r="A2163" s="63">
        <v>11</v>
      </c>
      <c r="B2163" s="121">
        <f>B2153</f>
        <v>0.5</v>
      </c>
      <c r="C2163" s="131">
        <f t="shared" si="455"/>
        <v>0</v>
      </c>
      <c r="D2163" s="131">
        <f t="shared" si="452"/>
        <v>0</v>
      </c>
      <c r="E2163" s="124">
        <f>VLOOKUP(B2149,別紙1!$A$5:$AS$267,37,FALSE)</f>
        <v>0</v>
      </c>
      <c r="F2163" s="132">
        <f>内訳書!$D$7</f>
        <v>0</v>
      </c>
      <c r="G2163" s="131">
        <f t="shared" si="453"/>
        <v>0</v>
      </c>
      <c r="H2163" s="116"/>
      <c r="I2163" s="137">
        <f t="shared" si="454"/>
        <v>0</v>
      </c>
    </row>
    <row r="2164" spans="1:9" s="62" customFormat="1" ht="18" customHeight="1" thickBot="1" x14ac:dyDescent="0.45">
      <c r="A2164" s="63">
        <v>12</v>
      </c>
      <c r="B2164" s="121">
        <f>B2153</f>
        <v>0.5</v>
      </c>
      <c r="C2164" s="131">
        <f>C2163</f>
        <v>0</v>
      </c>
      <c r="D2164" s="131">
        <f t="shared" si="452"/>
        <v>0</v>
      </c>
      <c r="E2164" s="124">
        <f>VLOOKUP(B2149,別紙1!$A$5:$AS$267,40,FALSE)</f>
        <v>0</v>
      </c>
      <c r="F2164" s="132">
        <f>内訳書!$D$7</f>
        <v>0</v>
      </c>
      <c r="G2164" s="131">
        <f t="shared" si="453"/>
        <v>0</v>
      </c>
      <c r="H2164" s="116"/>
      <c r="I2164" s="137">
        <f t="shared" si="454"/>
        <v>0</v>
      </c>
    </row>
    <row r="2165" spans="1:9" s="62" customFormat="1" ht="18" customHeight="1" thickBot="1" x14ac:dyDescent="0.45">
      <c r="A2165" s="66" t="s">
        <v>9</v>
      </c>
      <c r="B2165" s="120"/>
      <c r="C2165" s="120"/>
      <c r="D2165" s="120"/>
      <c r="E2165" s="124">
        <f>SUM(E2153:E2164)</f>
        <v>2</v>
      </c>
      <c r="F2165" s="129"/>
      <c r="G2165" s="120"/>
      <c r="H2165" s="136">
        <f>SUM(H2153:H2164)</f>
        <v>0</v>
      </c>
      <c r="I2165" s="138">
        <f>IF(SUM(I2153:I2164)="","",SUM(I2153:I2164))</f>
        <v>0</v>
      </c>
    </row>
    <row r="2166" spans="1:9" ht="78" customHeight="1" x14ac:dyDescent="0.4">
      <c r="A2166" s="397" t="s">
        <v>347</v>
      </c>
      <c r="B2166" s="398"/>
      <c r="C2166" s="398"/>
      <c r="D2166" s="398"/>
      <c r="E2166" s="398"/>
      <c r="F2166" s="398"/>
      <c r="G2166" s="398"/>
      <c r="H2166" s="398"/>
      <c r="I2166" s="399"/>
    </row>
    <row r="2167" spans="1:9" ht="78" customHeight="1" x14ac:dyDescent="0.4">
      <c r="A2167" s="394" t="s">
        <v>22</v>
      </c>
      <c r="B2167" s="395"/>
      <c r="C2167" s="395"/>
      <c r="D2167" s="395"/>
      <c r="E2167" s="395"/>
      <c r="F2167" s="395"/>
      <c r="G2167" s="395"/>
      <c r="H2167" s="395"/>
      <c r="I2167" s="396"/>
    </row>
    <row r="2168" spans="1:9" ht="13.5" customHeight="1" x14ac:dyDescent="0.4">
      <c r="A2168" s="161" t="s">
        <v>12</v>
      </c>
      <c r="B2168" s="52">
        <f>B2149+1</f>
        <v>115</v>
      </c>
      <c r="C2168" s="161" t="s">
        <v>13</v>
      </c>
      <c r="D2168" s="53" t="str">
        <f>VLOOKUP(B2168,別紙1!$A$5:$AS$267,3,FALSE)</f>
        <v>大手雨水吐室ポンプ場内</v>
      </c>
      <c r="F2168" s="161"/>
      <c r="G2168" s="161"/>
      <c r="H2168" s="161"/>
      <c r="I2168" s="54" t="str">
        <f>VLOOKUP(B2168,別紙1!$A$5:$AS$267,5,FALSE)</f>
        <v>東京低圧電力</v>
      </c>
    </row>
    <row r="2169" spans="1:9" s="161" customFormat="1" ht="20.25" customHeight="1" x14ac:dyDescent="0.4">
      <c r="A2169" s="391" t="s">
        <v>14</v>
      </c>
      <c r="B2169" s="401" t="s">
        <v>3</v>
      </c>
      <c r="C2169" s="402"/>
      <c r="D2169" s="403"/>
      <c r="E2169" s="401" t="s">
        <v>4</v>
      </c>
      <c r="F2169" s="402"/>
      <c r="G2169" s="403"/>
      <c r="H2169" s="391" t="s">
        <v>44</v>
      </c>
      <c r="I2169" s="391" t="s">
        <v>45</v>
      </c>
    </row>
    <row r="2170" spans="1:9" s="161" customFormat="1" ht="40.5" x14ac:dyDescent="0.4">
      <c r="A2170" s="400"/>
      <c r="B2170" s="301" t="s">
        <v>2</v>
      </c>
      <c r="C2170" s="301" t="s">
        <v>15</v>
      </c>
      <c r="D2170" s="302" t="s">
        <v>82</v>
      </c>
      <c r="E2170" s="304" t="s">
        <v>16</v>
      </c>
      <c r="F2170" s="58" t="s">
        <v>17</v>
      </c>
      <c r="G2170" s="302" t="s">
        <v>18</v>
      </c>
      <c r="H2170" s="400"/>
      <c r="I2170" s="400"/>
    </row>
    <row r="2171" spans="1:9" s="59" customFormat="1" ht="22.5" x14ac:dyDescent="0.4">
      <c r="A2171" s="392"/>
      <c r="B2171" s="60" t="s">
        <v>5</v>
      </c>
      <c r="C2171" s="60" t="s">
        <v>19</v>
      </c>
      <c r="D2171" s="60" t="s">
        <v>8</v>
      </c>
      <c r="E2171" s="61" t="s">
        <v>20</v>
      </c>
      <c r="F2171" s="60" t="s">
        <v>21</v>
      </c>
      <c r="G2171" s="60" t="s">
        <v>8</v>
      </c>
      <c r="H2171" s="60" t="s">
        <v>43</v>
      </c>
      <c r="I2171" s="60" t="s">
        <v>8</v>
      </c>
    </row>
    <row r="2172" spans="1:9" s="62" customFormat="1" ht="18" customHeight="1" x14ac:dyDescent="0.4">
      <c r="A2172" s="63">
        <v>1</v>
      </c>
      <c r="B2172" s="121">
        <f>VLOOKUP(B2168,別紙1!$A$5:$AS$267,6,FALSE)</f>
        <v>1</v>
      </c>
      <c r="C2172" s="131">
        <f>内訳書!$C$7</f>
        <v>0</v>
      </c>
      <c r="D2172" s="131">
        <f>IF(E2172=0,ROUNDDOWN(B2172*C2172/2,2),ROUNDDOWN(B2172*C2172,2))</f>
        <v>0</v>
      </c>
      <c r="E2172" s="124">
        <f>VLOOKUP(B2168,別紙1!$A$5:$AS$267,7,FALSE)</f>
        <v>0</v>
      </c>
      <c r="F2172" s="132">
        <f>内訳書!$D$7</f>
        <v>0</v>
      </c>
      <c r="G2172" s="131">
        <f>ROUNDDOWN(E2172*F2172,2)</f>
        <v>0</v>
      </c>
      <c r="H2172" s="116"/>
      <c r="I2172" s="137">
        <f>ROUNDDOWN(D2172+G2172+H2172,0)</f>
        <v>0</v>
      </c>
    </row>
    <row r="2173" spans="1:9" s="62" customFormat="1" ht="18" customHeight="1" x14ac:dyDescent="0.4">
      <c r="A2173" s="63">
        <v>2</v>
      </c>
      <c r="B2173" s="121">
        <f>B2172</f>
        <v>1</v>
      </c>
      <c r="C2173" s="131">
        <f>C2172</f>
        <v>0</v>
      </c>
      <c r="D2173" s="131">
        <f t="shared" ref="D2173:D2183" si="456">IF(E2173=0,ROUNDDOWN(B2173*C2173/2,2),ROUNDDOWN(B2173*C2173,2))</f>
        <v>0</v>
      </c>
      <c r="E2173" s="124">
        <f>VLOOKUP(B2168,別紙1!$A$5:$AS$267,10,FALSE)</f>
        <v>0</v>
      </c>
      <c r="F2173" s="132">
        <f>内訳書!$D$7</f>
        <v>0</v>
      </c>
      <c r="G2173" s="131">
        <f t="shared" ref="G2173:G2183" si="457">ROUNDDOWN(E2173*F2173,2)</f>
        <v>0</v>
      </c>
      <c r="H2173" s="116"/>
      <c r="I2173" s="137">
        <f t="shared" ref="I2173:I2183" si="458">ROUNDDOWN(D2173+G2173+H2173,0)</f>
        <v>0</v>
      </c>
    </row>
    <row r="2174" spans="1:9" s="62" customFormat="1" ht="18" customHeight="1" x14ac:dyDescent="0.4">
      <c r="A2174" s="63">
        <v>3</v>
      </c>
      <c r="B2174" s="121">
        <f>B2172</f>
        <v>1</v>
      </c>
      <c r="C2174" s="131">
        <f t="shared" ref="C2174:C2182" si="459">C2173</f>
        <v>0</v>
      </c>
      <c r="D2174" s="131">
        <f t="shared" si="456"/>
        <v>0</v>
      </c>
      <c r="E2174" s="124">
        <f>VLOOKUP(B2168,別紙1!$A$5:$AS$267,13,FALSE)</f>
        <v>0</v>
      </c>
      <c r="F2174" s="132">
        <f>内訳書!$D$7</f>
        <v>0</v>
      </c>
      <c r="G2174" s="131">
        <f t="shared" si="457"/>
        <v>0</v>
      </c>
      <c r="H2174" s="116"/>
      <c r="I2174" s="137">
        <f t="shared" si="458"/>
        <v>0</v>
      </c>
    </row>
    <row r="2175" spans="1:9" s="62" customFormat="1" ht="18" customHeight="1" x14ac:dyDescent="0.4">
      <c r="A2175" s="63">
        <v>4</v>
      </c>
      <c r="B2175" s="121">
        <f>B2172</f>
        <v>1</v>
      </c>
      <c r="C2175" s="131">
        <f t="shared" si="459"/>
        <v>0</v>
      </c>
      <c r="D2175" s="131">
        <f t="shared" si="456"/>
        <v>0</v>
      </c>
      <c r="E2175" s="124">
        <f>VLOOKUP(B2168,別紙1!$A$5:$AS$267,16,FALSE)</f>
        <v>0</v>
      </c>
      <c r="F2175" s="132">
        <f>内訳書!$D$7</f>
        <v>0</v>
      </c>
      <c r="G2175" s="131">
        <f t="shared" si="457"/>
        <v>0</v>
      </c>
      <c r="H2175" s="116"/>
      <c r="I2175" s="137">
        <f t="shared" si="458"/>
        <v>0</v>
      </c>
    </row>
    <row r="2176" spans="1:9" s="62" customFormat="1" ht="18" customHeight="1" x14ac:dyDescent="0.4">
      <c r="A2176" s="63">
        <v>5</v>
      </c>
      <c r="B2176" s="121">
        <f>B2172</f>
        <v>1</v>
      </c>
      <c r="C2176" s="131">
        <f t="shared" si="459"/>
        <v>0</v>
      </c>
      <c r="D2176" s="131">
        <f t="shared" si="456"/>
        <v>0</v>
      </c>
      <c r="E2176" s="124">
        <f>VLOOKUP(B2168,別紙1!$A$5:$AS$267,19,FALSE)</f>
        <v>0</v>
      </c>
      <c r="F2176" s="132">
        <f>内訳書!$D$7</f>
        <v>0</v>
      </c>
      <c r="G2176" s="131">
        <f t="shared" si="457"/>
        <v>0</v>
      </c>
      <c r="H2176" s="116"/>
      <c r="I2176" s="137">
        <f t="shared" si="458"/>
        <v>0</v>
      </c>
    </row>
    <row r="2177" spans="1:9" s="62" customFormat="1" ht="18" customHeight="1" x14ac:dyDescent="0.4">
      <c r="A2177" s="63">
        <v>6</v>
      </c>
      <c r="B2177" s="121">
        <f>B2172</f>
        <v>1</v>
      </c>
      <c r="C2177" s="131">
        <f t="shared" si="459"/>
        <v>0</v>
      </c>
      <c r="D2177" s="131">
        <f t="shared" si="456"/>
        <v>0</v>
      </c>
      <c r="E2177" s="124">
        <f>VLOOKUP(B2168,別紙1!$A$5:$AS$267,22,FALSE)</f>
        <v>0</v>
      </c>
      <c r="F2177" s="132">
        <f>内訳書!$D$7</f>
        <v>0</v>
      </c>
      <c r="G2177" s="131">
        <f t="shared" si="457"/>
        <v>0</v>
      </c>
      <c r="H2177" s="116"/>
      <c r="I2177" s="137">
        <f t="shared" si="458"/>
        <v>0</v>
      </c>
    </row>
    <row r="2178" spans="1:9" s="62" customFormat="1" ht="18" customHeight="1" x14ac:dyDescent="0.4">
      <c r="A2178" s="63">
        <v>7</v>
      </c>
      <c r="B2178" s="121">
        <f>B2172</f>
        <v>1</v>
      </c>
      <c r="C2178" s="131">
        <f t="shared" si="459"/>
        <v>0</v>
      </c>
      <c r="D2178" s="131">
        <f t="shared" si="456"/>
        <v>0</v>
      </c>
      <c r="E2178" s="124">
        <f>VLOOKUP(B2168,別紙1!$A$5:$AS$267,26,FALSE)</f>
        <v>0</v>
      </c>
      <c r="F2178" s="133">
        <f>内訳書!$E$7</f>
        <v>0</v>
      </c>
      <c r="G2178" s="131">
        <f t="shared" si="457"/>
        <v>0</v>
      </c>
      <c r="H2178" s="116"/>
      <c r="I2178" s="137">
        <f t="shared" si="458"/>
        <v>0</v>
      </c>
    </row>
    <row r="2179" spans="1:9" s="62" customFormat="1" ht="18" customHeight="1" x14ac:dyDescent="0.4">
      <c r="A2179" s="63">
        <v>8</v>
      </c>
      <c r="B2179" s="121">
        <f>B2172</f>
        <v>1</v>
      </c>
      <c r="C2179" s="131">
        <f t="shared" si="459"/>
        <v>0</v>
      </c>
      <c r="D2179" s="131">
        <f t="shared" si="456"/>
        <v>0</v>
      </c>
      <c r="E2179" s="124">
        <f>VLOOKUP(B2168,別紙1!$A$5:$AS$267,29,FALSE)</f>
        <v>0</v>
      </c>
      <c r="F2179" s="133">
        <f>内訳書!$E$7</f>
        <v>0</v>
      </c>
      <c r="G2179" s="131">
        <f t="shared" si="457"/>
        <v>0</v>
      </c>
      <c r="H2179" s="116"/>
      <c r="I2179" s="137">
        <f t="shared" si="458"/>
        <v>0</v>
      </c>
    </row>
    <row r="2180" spans="1:9" s="62" customFormat="1" ht="18" customHeight="1" x14ac:dyDescent="0.4">
      <c r="A2180" s="63">
        <v>9</v>
      </c>
      <c r="B2180" s="121">
        <f>B2172</f>
        <v>1</v>
      </c>
      <c r="C2180" s="131">
        <f t="shared" si="459"/>
        <v>0</v>
      </c>
      <c r="D2180" s="131">
        <f t="shared" si="456"/>
        <v>0</v>
      </c>
      <c r="E2180" s="124">
        <f>VLOOKUP(B2168,別紙1!$A$5:$AS$267,32,FALSE)</f>
        <v>2</v>
      </c>
      <c r="F2180" s="133">
        <f>内訳書!$E$7</f>
        <v>0</v>
      </c>
      <c r="G2180" s="131">
        <f t="shared" si="457"/>
        <v>0</v>
      </c>
      <c r="H2180" s="116"/>
      <c r="I2180" s="137">
        <f t="shared" si="458"/>
        <v>0</v>
      </c>
    </row>
    <row r="2181" spans="1:9" s="62" customFormat="1" ht="18" customHeight="1" x14ac:dyDescent="0.4">
      <c r="A2181" s="63">
        <v>10</v>
      </c>
      <c r="B2181" s="121">
        <f>B2172</f>
        <v>1</v>
      </c>
      <c r="C2181" s="131">
        <f t="shared" si="459"/>
        <v>0</v>
      </c>
      <c r="D2181" s="131">
        <f t="shared" si="456"/>
        <v>0</v>
      </c>
      <c r="E2181" s="124">
        <f>VLOOKUP(B2168,別紙1!$A$5:$AS$267,34,FALSE)</f>
        <v>0</v>
      </c>
      <c r="F2181" s="132">
        <f>内訳書!$D$7</f>
        <v>0</v>
      </c>
      <c r="G2181" s="131">
        <f t="shared" si="457"/>
        <v>0</v>
      </c>
      <c r="H2181" s="116"/>
      <c r="I2181" s="137">
        <f t="shared" si="458"/>
        <v>0</v>
      </c>
    </row>
    <row r="2182" spans="1:9" s="62" customFormat="1" ht="18" customHeight="1" x14ac:dyDescent="0.4">
      <c r="A2182" s="63">
        <v>11</v>
      </c>
      <c r="B2182" s="121">
        <f>B2172</f>
        <v>1</v>
      </c>
      <c r="C2182" s="131">
        <f t="shared" si="459"/>
        <v>0</v>
      </c>
      <c r="D2182" s="131">
        <f t="shared" si="456"/>
        <v>0</v>
      </c>
      <c r="E2182" s="124">
        <f>VLOOKUP(B2168,別紙1!$A$5:$AS$267,37,FALSE)</f>
        <v>0</v>
      </c>
      <c r="F2182" s="132">
        <f>内訳書!$D$7</f>
        <v>0</v>
      </c>
      <c r="G2182" s="131">
        <f t="shared" si="457"/>
        <v>0</v>
      </c>
      <c r="H2182" s="116"/>
      <c r="I2182" s="137">
        <f t="shared" si="458"/>
        <v>0</v>
      </c>
    </row>
    <row r="2183" spans="1:9" s="62" customFormat="1" ht="18" customHeight="1" thickBot="1" x14ac:dyDescent="0.45">
      <c r="A2183" s="63">
        <v>12</v>
      </c>
      <c r="B2183" s="121">
        <f>B2172</f>
        <v>1</v>
      </c>
      <c r="C2183" s="131">
        <f>C2182</f>
        <v>0</v>
      </c>
      <c r="D2183" s="131">
        <f t="shared" si="456"/>
        <v>0</v>
      </c>
      <c r="E2183" s="124">
        <f>VLOOKUP(B2168,別紙1!$A$5:$AS$267,40,FALSE)</f>
        <v>0</v>
      </c>
      <c r="F2183" s="132">
        <f>内訳書!$D$7</f>
        <v>0</v>
      </c>
      <c r="G2183" s="131">
        <f t="shared" si="457"/>
        <v>0</v>
      </c>
      <c r="H2183" s="116"/>
      <c r="I2183" s="137">
        <f t="shared" si="458"/>
        <v>0</v>
      </c>
    </row>
    <row r="2184" spans="1:9" s="62" customFormat="1" ht="18" customHeight="1" thickBot="1" x14ac:dyDescent="0.45">
      <c r="A2184" s="66" t="s">
        <v>9</v>
      </c>
      <c r="B2184" s="120"/>
      <c r="C2184" s="120"/>
      <c r="D2184" s="120"/>
      <c r="E2184" s="124">
        <f>SUM(E2172:E2183)</f>
        <v>2</v>
      </c>
      <c r="F2184" s="129"/>
      <c r="G2184" s="120"/>
      <c r="H2184" s="136">
        <f>SUM(H2172:H2183)</f>
        <v>0</v>
      </c>
      <c r="I2184" s="138">
        <f>IF(SUM(I2172:I2183)="","",SUM(I2172:I2183))</f>
        <v>0</v>
      </c>
    </row>
    <row r="2185" spans="1:9" ht="78" customHeight="1" x14ac:dyDescent="0.4">
      <c r="A2185" s="397" t="s">
        <v>347</v>
      </c>
      <c r="B2185" s="398"/>
      <c r="C2185" s="398"/>
      <c r="D2185" s="398"/>
      <c r="E2185" s="398"/>
      <c r="F2185" s="398"/>
      <c r="G2185" s="398"/>
      <c r="H2185" s="398"/>
      <c r="I2185" s="399"/>
    </row>
    <row r="2186" spans="1:9" ht="78" customHeight="1" x14ac:dyDescent="0.4">
      <c r="A2186" s="394" t="s">
        <v>22</v>
      </c>
      <c r="B2186" s="395"/>
      <c r="C2186" s="395"/>
      <c r="D2186" s="395"/>
      <c r="E2186" s="395"/>
      <c r="F2186" s="395"/>
      <c r="G2186" s="395"/>
      <c r="H2186" s="395"/>
      <c r="I2186" s="396"/>
    </row>
    <row r="2187" spans="1:9" x14ac:dyDescent="0.4">
      <c r="A2187" s="161" t="s">
        <v>12</v>
      </c>
      <c r="B2187" s="52">
        <f>B2168+1</f>
        <v>116</v>
      </c>
      <c r="C2187" s="161" t="s">
        <v>13</v>
      </c>
      <c r="D2187" s="53" t="str">
        <f>VLOOKUP(B2187,別紙1!$A$5:$AS$267,3,FALSE)</f>
        <v>朝倉雨水吐室ＮＯ．２０３</v>
      </c>
      <c r="F2187" s="161"/>
      <c r="G2187" s="161"/>
      <c r="H2187" s="161"/>
      <c r="I2187" s="54" t="str">
        <f>VLOOKUP(B2187,別紙1!$A$5:$AS$267,5,FALSE)</f>
        <v>東京低圧電力</v>
      </c>
    </row>
    <row r="2188" spans="1:9" s="161" customFormat="1" ht="20.25" customHeight="1" x14ac:dyDescent="0.4">
      <c r="A2188" s="391" t="s">
        <v>14</v>
      </c>
      <c r="B2188" s="401" t="s">
        <v>3</v>
      </c>
      <c r="C2188" s="402"/>
      <c r="D2188" s="403"/>
      <c r="E2188" s="401" t="s">
        <v>4</v>
      </c>
      <c r="F2188" s="402"/>
      <c r="G2188" s="403"/>
      <c r="H2188" s="391" t="s">
        <v>44</v>
      </c>
      <c r="I2188" s="391" t="s">
        <v>45</v>
      </c>
    </row>
    <row r="2189" spans="1:9" s="161" customFormat="1" ht="40.5" x14ac:dyDescent="0.4">
      <c r="A2189" s="400"/>
      <c r="B2189" s="301" t="s">
        <v>2</v>
      </c>
      <c r="C2189" s="301" t="s">
        <v>15</v>
      </c>
      <c r="D2189" s="302" t="s">
        <v>82</v>
      </c>
      <c r="E2189" s="304" t="s">
        <v>16</v>
      </c>
      <c r="F2189" s="58" t="s">
        <v>17</v>
      </c>
      <c r="G2189" s="302" t="s">
        <v>18</v>
      </c>
      <c r="H2189" s="400"/>
      <c r="I2189" s="400"/>
    </row>
    <row r="2190" spans="1:9" s="59" customFormat="1" ht="22.5" x14ac:dyDescent="0.4">
      <c r="A2190" s="392"/>
      <c r="B2190" s="60" t="s">
        <v>5</v>
      </c>
      <c r="C2190" s="60" t="s">
        <v>19</v>
      </c>
      <c r="D2190" s="60" t="s">
        <v>8</v>
      </c>
      <c r="E2190" s="61" t="s">
        <v>20</v>
      </c>
      <c r="F2190" s="60" t="s">
        <v>21</v>
      </c>
      <c r="G2190" s="60" t="s">
        <v>8</v>
      </c>
      <c r="H2190" s="60" t="s">
        <v>43</v>
      </c>
      <c r="I2190" s="60" t="s">
        <v>8</v>
      </c>
    </row>
    <row r="2191" spans="1:9" s="62" customFormat="1" ht="18" customHeight="1" x14ac:dyDescent="0.4">
      <c r="A2191" s="63">
        <v>1</v>
      </c>
      <c r="B2191" s="121">
        <f>VLOOKUP(B2187,別紙1!$A$5:$AS$267,6,FALSE)</f>
        <v>1</v>
      </c>
      <c r="C2191" s="131">
        <f>内訳書!$C$7</f>
        <v>0</v>
      </c>
      <c r="D2191" s="131">
        <f>IF(E2191=0,ROUNDDOWN(B2191*C2191/2,2),ROUNDDOWN(B2191*C2191,2))</f>
        <v>0</v>
      </c>
      <c r="E2191" s="124">
        <f>VLOOKUP(B2187,別紙1!$A$5:$AS$267,7,FALSE)</f>
        <v>0</v>
      </c>
      <c r="F2191" s="132">
        <f>内訳書!$D$7</f>
        <v>0</v>
      </c>
      <c r="G2191" s="131">
        <f>ROUNDDOWN(E2191*F2191,2)</f>
        <v>0</v>
      </c>
      <c r="H2191" s="116"/>
      <c r="I2191" s="137">
        <f>ROUNDDOWN(D2191+G2191+H2191,0)</f>
        <v>0</v>
      </c>
    </row>
    <row r="2192" spans="1:9" s="62" customFormat="1" ht="18" customHeight="1" x14ac:dyDescent="0.4">
      <c r="A2192" s="63">
        <v>2</v>
      </c>
      <c r="B2192" s="121">
        <f>B2191</f>
        <v>1</v>
      </c>
      <c r="C2192" s="131">
        <f>C2191</f>
        <v>0</v>
      </c>
      <c r="D2192" s="131">
        <f t="shared" ref="D2192:D2202" si="460">IF(E2192=0,ROUNDDOWN(B2192*C2192/2,2),ROUNDDOWN(B2192*C2192,2))</f>
        <v>0</v>
      </c>
      <c r="E2192" s="124">
        <f>VLOOKUP(B2187,別紙1!$A$5:$AS$267,10,FALSE)</f>
        <v>0</v>
      </c>
      <c r="F2192" s="132">
        <f>内訳書!$D$7</f>
        <v>0</v>
      </c>
      <c r="G2192" s="131">
        <f t="shared" ref="G2192:G2202" si="461">ROUNDDOWN(E2192*F2192,2)</f>
        <v>0</v>
      </c>
      <c r="H2192" s="116"/>
      <c r="I2192" s="137">
        <f t="shared" ref="I2192:I2202" si="462">ROUNDDOWN(D2192+G2192+H2192,0)</f>
        <v>0</v>
      </c>
    </row>
    <row r="2193" spans="1:9" s="62" customFormat="1" ht="18" customHeight="1" x14ac:dyDescent="0.4">
      <c r="A2193" s="63">
        <v>3</v>
      </c>
      <c r="B2193" s="121">
        <f>B2191</f>
        <v>1</v>
      </c>
      <c r="C2193" s="131">
        <f t="shared" ref="C2193:C2201" si="463">C2192</f>
        <v>0</v>
      </c>
      <c r="D2193" s="131">
        <f t="shared" si="460"/>
        <v>0</v>
      </c>
      <c r="E2193" s="124">
        <f>VLOOKUP(B2187,別紙1!$A$5:$AS$267,13,FALSE)</f>
        <v>0</v>
      </c>
      <c r="F2193" s="132">
        <f>内訳書!$D$7</f>
        <v>0</v>
      </c>
      <c r="G2193" s="131">
        <f t="shared" si="461"/>
        <v>0</v>
      </c>
      <c r="H2193" s="116"/>
      <c r="I2193" s="137">
        <f t="shared" si="462"/>
        <v>0</v>
      </c>
    </row>
    <row r="2194" spans="1:9" s="62" customFormat="1" ht="18" customHeight="1" x14ac:dyDescent="0.4">
      <c r="A2194" s="63">
        <v>4</v>
      </c>
      <c r="B2194" s="121">
        <f>B2191</f>
        <v>1</v>
      </c>
      <c r="C2194" s="131">
        <f t="shared" si="463"/>
        <v>0</v>
      </c>
      <c r="D2194" s="131">
        <f t="shared" si="460"/>
        <v>0</v>
      </c>
      <c r="E2194" s="124">
        <f>VLOOKUP(B2187,別紙1!$A$5:$AS$267,16,FALSE)</f>
        <v>0</v>
      </c>
      <c r="F2194" s="132">
        <f>内訳書!$D$7</f>
        <v>0</v>
      </c>
      <c r="G2194" s="131">
        <f t="shared" si="461"/>
        <v>0</v>
      </c>
      <c r="H2194" s="116"/>
      <c r="I2194" s="137">
        <f t="shared" si="462"/>
        <v>0</v>
      </c>
    </row>
    <row r="2195" spans="1:9" s="62" customFormat="1" ht="18" customHeight="1" x14ac:dyDescent="0.4">
      <c r="A2195" s="63">
        <v>5</v>
      </c>
      <c r="B2195" s="121">
        <f>B2191</f>
        <v>1</v>
      </c>
      <c r="C2195" s="131">
        <f t="shared" si="463"/>
        <v>0</v>
      </c>
      <c r="D2195" s="131">
        <f t="shared" si="460"/>
        <v>0</v>
      </c>
      <c r="E2195" s="124">
        <f>VLOOKUP(B2187,別紙1!$A$5:$AS$267,19,FALSE)</f>
        <v>0</v>
      </c>
      <c r="F2195" s="132">
        <f>内訳書!$D$7</f>
        <v>0</v>
      </c>
      <c r="G2195" s="131">
        <f t="shared" si="461"/>
        <v>0</v>
      </c>
      <c r="H2195" s="116"/>
      <c r="I2195" s="137">
        <f t="shared" si="462"/>
        <v>0</v>
      </c>
    </row>
    <row r="2196" spans="1:9" s="62" customFormat="1" ht="18" customHeight="1" x14ac:dyDescent="0.4">
      <c r="A2196" s="63">
        <v>6</v>
      </c>
      <c r="B2196" s="121">
        <f>B2191</f>
        <v>1</v>
      </c>
      <c r="C2196" s="131">
        <f t="shared" si="463"/>
        <v>0</v>
      </c>
      <c r="D2196" s="131">
        <f t="shared" si="460"/>
        <v>0</v>
      </c>
      <c r="E2196" s="124">
        <f>VLOOKUP(B2187,別紙1!$A$5:$AS$267,22,FALSE)</f>
        <v>1</v>
      </c>
      <c r="F2196" s="132">
        <f>内訳書!$D$7</f>
        <v>0</v>
      </c>
      <c r="G2196" s="131">
        <f t="shared" si="461"/>
        <v>0</v>
      </c>
      <c r="H2196" s="116"/>
      <c r="I2196" s="137">
        <f t="shared" si="462"/>
        <v>0</v>
      </c>
    </row>
    <row r="2197" spans="1:9" s="62" customFormat="1" ht="18" customHeight="1" x14ac:dyDescent="0.4">
      <c r="A2197" s="63">
        <v>7</v>
      </c>
      <c r="B2197" s="121">
        <f>B2191</f>
        <v>1</v>
      </c>
      <c r="C2197" s="131">
        <f t="shared" si="463"/>
        <v>0</v>
      </c>
      <c r="D2197" s="131">
        <f t="shared" si="460"/>
        <v>0</v>
      </c>
      <c r="E2197" s="124">
        <f>VLOOKUP(B2187,別紙1!$A$5:$AS$267,26,FALSE)</f>
        <v>1</v>
      </c>
      <c r="F2197" s="133">
        <f>内訳書!$E$7</f>
        <v>0</v>
      </c>
      <c r="G2197" s="131">
        <f t="shared" si="461"/>
        <v>0</v>
      </c>
      <c r="H2197" s="116"/>
      <c r="I2197" s="137">
        <f t="shared" si="462"/>
        <v>0</v>
      </c>
    </row>
    <row r="2198" spans="1:9" s="62" customFormat="1" ht="18" customHeight="1" x14ac:dyDescent="0.4">
      <c r="A2198" s="63">
        <v>8</v>
      </c>
      <c r="B2198" s="121">
        <f>B2191</f>
        <v>1</v>
      </c>
      <c r="C2198" s="131">
        <f t="shared" si="463"/>
        <v>0</v>
      </c>
      <c r="D2198" s="131">
        <f t="shared" si="460"/>
        <v>0</v>
      </c>
      <c r="E2198" s="124">
        <f>VLOOKUP(B2187,別紙1!$A$5:$AS$267,29,FALSE)</f>
        <v>1</v>
      </c>
      <c r="F2198" s="133">
        <f>内訳書!$E$7</f>
        <v>0</v>
      </c>
      <c r="G2198" s="131">
        <f t="shared" si="461"/>
        <v>0</v>
      </c>
      <c r="H2198" s="116"/>
      <c r="I2198" s="137">
        <f t="shared" si="462"/>
        <v>0</v>
      </c>
    </row>
    <row r="2199" spans="1:9" s="62" customFormat="1" ht="18" customHeight="1" x14ac:dyDescent="0.4">
      <c r="A2199" s="63">
        <v>9</v>
      </c>
      <c r="B2199" s="121">
        <f>B2191</f>
        <v>1</v>
      </c>
      <c r="C2199" s="131">
        <f t="shared" si="463"/>
        <v>0</v>
      </c>
      <c r="D2199" s="131">
        <f t="shared" si="460"/>
        <v>0</v>
      </c>
      <c r="E2199" s="124">
        <f>VLOOKUP(B2187,別紙1!$A$5:$AS$267,32,FALSE)</f>
        <v>4</v>
      </c>
      <c r="F2199" s="133">
        <f>内訳書!$E$7</f>
        <v>0</v>
      </c>
      <c r="G2199" s="131">
        <f t="shared" si="461"/>
        <v>0</v>
      </c>
      <c r="H2199" s="116"/>
      <c r="I2199" s="137">
        <f t="shared" si="462"/>
        <v>0</v>
      </c>
    </row>
    <row r="2200" spans="1:9" s="62" customFormat="1" ht="18" customHeight="1" x14ac:dyDescent="0.4">
      <c r="A2200" s="63">
        <v>10</v>
      </c>
      <c r="B2200" s="121">
        <f>B2191</f>
        <v>1</v>
      </c>
      <c r="C2200" s="131">
        <f t="shared" si="463"/>
        <v>0</v>
      </c>
      <c r="D2200" s="131">
        <f t="shared" si="460"/>
        <v>0</v>
      </c>
      <c r="E2200" s="124">
        <f>VLOOKUP(B2187,別紙1!$A$5:$AS$267,34,FALSE)</f>
        <v>0</v>
      </c>
      <c r="F2200" s="132">
        <f>内訳書!$D$7</f>
        <v>0</v>
      </c>
      <c r="G2200" s="131">
        <f t="shared" si="461"/>
        <v>0</v>
      </c>
      <c r="H2200" s="116"/>
      <c r="I2200" s="137">
        <f t="shared" si="462"/>
        <v>0</v>
      </c>
    </row>
    <row r="2201" spans="1:9" s="62" customFormat="1" ht="18" customHeight="1" x14ac:dyDescent="0.4">
      <c r="A2201" s="63">
        <v>11</v>
      </c>
      <c r="B2201" s="121">
        <f>B2191</f>
        <v>1</v>
      </c>
      <c r="C2201" s="131">
        <f t="shared" si="463"/>
        <v>0</v>
      </c>
      <c r="D2201" s="131">
        <f t="shared" si="460"/>
        <v>0</v>
      </c>
      <c r="E2201" s="124">
        <f>VLOOKUP(B2187,別紙1!$A$5:$AS$267,37,FALSE)</f>
        <v>1</v>
      </c>
      <c r="F2201" s="132">
        <f>内訳書!$D$7</f>
        <v>0</v>
      </c>
      <c r="G2201" s="131">
        <f t="shared" si="461"/>
        <v>0</v>
      </c>
      <c r="H2201" s="116"/>
      <c r="I2201" s="137">
        <f t="shared" si="462"/>
        <v>0</v>
      </c>
    </row>
    <row r="2202" spans="1:9" s="62" customFormat="1" ht="18" customHeight="1" thickBot="1" x14ac:dyDescent="0.45">
      <c r="A2202" s="63">
        <v>12</v>
      </c>
      <c r="B2202" s="121">
        <f>B2191</f>
        <v>1</v>
      </c>
      <c r="C2202" s="131">
        <f>C2201</f>
        <v>0</v>
      </c>
      <c r="D2202" s="131">
        <f t="shared" si="460"/>
        <v>0</v>
      </c>
      <c r="E2202" s="124">
        <f>VLOOKUP(B2187,別紙1!$A$5:$AS$267,40,FALSE)</f>
        <v>0</v>
      </c>
      <c r="F2202" s="132">
        <f>内訳書!$D$7</f>
        <v>0</v>
      </c>
      <c r="G2202" s="131">
        <f t="shared" si="461"/>
        <v>0</v>
      </c>
      <c r="H2202" s="116"/>
      <c r="I2202" s="137">
        <f t="shared" si="462"/>
        <v>0</v>
      </c>
    </row>
    <row r="2203" spans="1:9" s="62" customFormat="1" ht="18" customHeight="1" thickBot="1" x14ac:dyDescent="0.45">
      <c r="A2203" s="66" t="s">
        <v>9</v>
      </c>
      <c r="B2203" s="120"/>
      <c r="C2203" s="120"/>
      <c r="D2203" s="120"/>
      <c r="E2203" s="124">
        <f>SUM(E2191:E2202)</f>
        <v>8</v>
      </c>
      <c r="F2203" s="129"/>
      <c r="G2203" s="120"/>
      <c r="H2203" s="136">
        <f>SUM(H2191:H2202)</f>
        <v>0</v>
      </c>
      <c r="I2203" s="138">
        <f>IF(SUM(I2191:I2202)="","",SUM(I2191:I2202))</f>
        <v>0</v>
      </c>
    </row>
    <row r="2204" spans="1:9" ht="78" customHeight="1" x14ac:dyDescent="0.4">
      <c r="A2204" s="397" t="s">
        <v>347</v>
      </c>
      <c r="B2204" s="398"/>
      <c r="C2204" s="398"/>
      <c r="D2204" s="398"/>
      <c r="E2204" s="398"/>
      <c r="F2204" s="398"/>
      <c r="G2204" s="398"/>
      <c r="H2204" s="398"/>
      <c r="I2204" s="399"/>
    </row>
    <row r="2205" spans="1:9" ht="78" customHeight="1" x14ac:dyDescent="0.4">
      <c r="A2205" s="394" t="s">
        <v>22</v>
      </c>
      <c r="B2205" s="395"/>
      <c r="C2205" s="395"/>
      <c r="D2205" s="395"/>
      <c r="E2205" s="395"/>
      <c r="F2205" s="395"/>
      <c r="G2205" s="395"/>
      <c r="H2205" s="395"/>
      <c r="I2205" s="396"/>
    </row>
    <row r="2206" spans="1:9" x14ac:dyDescent="0.4">
      <c r="A2206" s="161" t="s">
        <v>12</v>
      </c>
      <c r="B2206" s="52">
        <f>B2187+1</f>
        <v>117</v>
      </c>
      <c r="C2206" s="161" t="s">
        <v>13</v>
      </c>
      <c r="D2206" s="53" t="str">
        <f>VLOOKUP(B2206,別紙1!$A$5:$AS$267,3,FALSE)</f>
        <v>朝日雨水吐室ＮＯ．１８</v>
      </c>
      <c r="F2206" s="161"/>
      <c r="G2206" s="161"/>
      <c r="H2206" s="161"/>
      <c r="I2206" s="54" t="str">
        <f>VLOOKUP(B2206,別紙1!$A$5:$AS$267,5,FALSE)</f>
        <v>東京低圧電力</v>
      </c>
    </row>
    <row r="2207" spans="1:9" s="161" customFormat="1" ht="20.25" customHeight="1" x14ac:dyDescent="0.4">
      <c r="A2207" s="391" t="s">
        <v>14</v>
      </c>
      <c r="B2207" s="401" t="s">
        <v>3</v>
      </c>
      <c r="C2207" s="402"/>
      <c r="D2207" s="403"/>
      <c r="E2207" s="401" t="s">
        <v>4</v>
      </c>
      <c r="F2207" s="402"/>
      <c r="G2207" s="403"/>
      <c r="H2207" s="391" t="s">
        <v>44</v>
      </c>
      <c r="I2207" s="391" t="s">
        <v>45</v>
      </c>
    </row>
    <row r="2208" spans="1:9" s="161" customFormat="1" ht="40.5" x14ac:dyDescent="0.4">
      <c r="A2208" s="400"/>
      <c r="B2208" s="301" t="s">
        <v>2</v>
      </c>
      <c r="C2208" s="301" t="s">
        <v>15</v>
      </c>
      <c r="D2208" s="302" t="s">
        <v>82</v>
      </c>
      <c r="E2208" s="304" t="s">
        <v>16</v>
      </c>
      <c r="F2208" s="58" t="s">
        <v>17</v>
      </c>
      <c r="G2208" s="302" t="s">
        <v>18</v>
      </c>
      <c r="H2208" s="400"/>
      <c r="I2208" s="400"/>
    </row>
    <row r="2209" spans="1:9" s="59" customFormat="1" ht="22.5" x14ac:dyDescent="0.4">
      <c r="A2209" s="392"/>
      <c r="B2209" s="60" t="s">
        <v>5</v>
      </c>
      <c r="C2209" s="60" t="s">
        <v>19</v>
      </c>
      <c r="D2209" s="60" t="s">
        <v>8</v>
      </c>
      <c r="E2209" s="61" t="s">
        <v>20</v>
      </c>
      <c r="F2209" s="60" t="s">
        <v>21</v>
      </c>
      <c r="G2209" s="60" t="s">
        <v>8</v>
      </c>
      <c r="H2209" s="60" t="s">
        <v>43</v>
      </c>
      <c r="I2209" s="60" t="s">
        <v>8</v>
      </c>
    </row>
    <row r="2210" spans="1:9" s="62" customFormat="1" ht="18" customHeight="1" x14ac:dyDescent="0.4">
      <c r="A2210" s="63">
        <v>1</v>
      </c>
      <c r="B2210" s="121">
        <f>VLOOKUP(B2206,別紙1!$A$5:$AS$267,6,FALSE)</f>
        <v>0.5</v>
      </c>
      <c r="C2210" s="131">
        <f>内訳書!$C$7</f>
        <v>0</v>
      </c>
      <c r="D2210" s="131">
        <f>IF(E2210=0,ROUNDDOWN(B2210*C2210/2,2),ROUNDDOWN(B2210*C2210,2))</f>
        <v>0</v>
      </c>
      <c r="E2210" s="124">
        <f>VLOOKUP(B2206,別紙1!$A$5:$AS$267,7,FALSE)</f>
        <v>0</v>
      </c>
      <c r="F2210" s="132">
        <f>内訳書!$D$7</f>
        <v>0</v>
      </c>
      <c r="G2210" s="131">
        <f>ROUNDDOWN(E2210*F2210,2)</f>
        <v>0</v>
      </c>
      <c r="H2210" s="116"/>
      <c r="I2210" s="137">
        <f>ROUNDDOWN(D2210+G2210+H2210,0)</f>
        <v>0</v>
      </c>
    </row>
    <row r="2211" spans="1:9" s="62" customFormat="1" ht="18" customHeight="1" x14ac:dyDescent="0.4">
      <c r="A2211" s="63">
        <v>2</v>
      </c>
      <c r="B2211" s="121">
        <f>B2210</f>
        <v>0.5</v>
      </c>
      <c r="C2211" s="131">
        <f>C2210</f>
        <v>0</v>
      </c>
      <c r="D2211" s="131">
        <f t="shared" ref="D2211:D2221" si="464">IF(E2211=0,ROUNDDOWN(B2211*C2211/2,2),ROUNDDOWN(B2211*C2211,2))</f>
        <v>0</v>
      </c>
      <c r="E2211" s="124">
        <f>VLOOKUP(B2206,別紙1!$A$5:$AS$267,10,FALSE)</f>
        <v>0</v>
      </c>
      <c r="F2211" s="132">
        <f>内訳書!$D$7</f>
        <v>0</v>
      </c>
      <c r="G2211" s="131">
        <f t="shared" ref="G2211:G2221" si="465">ROUNDDOWN(E2211*F2211,2)</f>
        <v>0</v>
      </c>
      <c r="H2211" s="116"/>
      <c r="I2211" s="137">
        <f t="shared" ref="I2211:I2221" si="466">ROUNDDOWN(D2211+G2211+H2211,0)</f>
        <v>0</v>
      </c>
    </row>
    <row r="2212" spans="1:9" s="62" customFormat="1" ht="18" customHeight="1" x14ac:dyDescent="0.4">
      <c r="A2212" s="63">
        <v>3</v>
      </c>
      <c r="B2212" s="121">
        <f>B2210</f>
        <v>0.5</v>
      </c>
      <c r="C2212" s="131">
        <f t="shared" ref="C2212:C2220" si="467">C2211</f>
        <v>0</v>
      </c>
      <c r="D2212" s="131">
        <f t="shared" si="464"/>
        <v>0</v>
      </c>
      <c r="E2212" s="124">
        <f>VLOOKUP(B2206,別紙1!$A$5:$AS$267,13,FALSE)</f>
        <v>0</v>
      </c>
      <c r="F2212" s="132">
        <f>内訳書!$D$7</f>
        <v>0</v>
      </c>
      <c r="G2212" s="131">
        <f t="shared" si="465"/>
        <v>0</v>
      </c>
      <c r="H2212" s="116"/>
      <c r="I2212" s="137">
        <f t="shared" si="466"/>
        <v>0</v>
      </c>
    </row>
    <row r="2213" spans="1:9" s="62" customFormat="1" ht="18" customHeight="1" x14ac:dyDescent="0.4">
      <c r="A2213" s="63">
        <v>4</v>
      </c>
      <c r="B2213" s="121">
        <f>B2210</f>
        <v>0.5</v>
      </c>
      <c r="C2213" s="131">
        <f t="shared" si="467"/>
        <v>0</v>
      </c>
      <c r="D2213" s="131">
        <f t="shared" si="464"/>
        <v>0</v>
      </c>
      <c r="E2213" s="124">
        <f>VLOOKUP(B2206,別紙1!$A$5:$AS$267,16,FALSE)</f>
        <v>0</v>
      </c>
      <c r="F2213" s="132">
        <f>内訳書!$D$7</f>
        <v>0</v>
      </c>
      <c r="G2213" s="131">
        <f t="shared" si="465"/>
        <v>0</v>
      </c>
      <c r="H2213" s="116"/>
      <c r="I2213" s="137">
        <f t="shared" si="466"/>
        <v>0</v>
      </c>
    </row>
    <row r="2214" spans="1:9" s="62" customFormat="1" ht="18" customHeight="1" x14ac:dyDescent="0.4">
      <c r="A2214" s="63">
        <v>5</v>
      </c>
      <c r="B2214" s="121">
        <f>B2210</f>
        <v>0.5</v>
      </c>
      <c r="C2214" s="131">
        <f t="shared" si="467"/>
        <v>0</v>
      </c>
      <c r="D2214" s="131">
        <f t="shared" si="464"/>
        <v>0</v>
      </c>
      <c r="E2214" s="124">
        <f>VLOOKUP(B2206,別紙1!$A$5:$AS$267,19,FALSE)</f>
        <v>0</v>
      </c>
      <c r="F2214" s="132">
        <f>内訳書!$D$7</f>
        <v>0</v>
      </c>
      <c r="G2214" s="131">
        <f t="shared" si="465"/>
        <v>0</v>
      </c>
      <c r="H2214" s="116"/>
      <c r="I2214" s="137">
        <f t="shared" si="466"/>
        <v>0</v>
      </c>
    </row>
    <row r="2215" spans="1:9" s="62" customFormat="1" ht="18" customHeight="1" x14ac:dyDescent="0.4">
      <c r="A2215" s="63">
        <v>6</v>
      </c>
      <c r="B2215" s="121">
        <f>B2210</f>
        <v>0.5</v>
      </c>
      <c r="C2215" s="131">
        <f t="shared" si="467"/>
        <v>0</v>
      </c>
      <c r="D2215" s="131">
        <f t="shared" si="464"/>
        <v>0</v>
      </c>
      <c r="E2215" s="124">
        <f>VLOOKUP(B2206,別紙1!$A$5:$AS$267,22,FALSE)</f>
        <v>1</v>
      </c>
      <c r="F2215" s="132">
        <f>内訳書!$D$7</f>
        <v>0</v>
      </c>
      <c r="G2215" s="131">
        <f t="shared" si="465"/>
        <v>0</v>
      </c>
      <c r="H2215" s="116"/>
      <c r="I2215" s="137">
        <f t="shared" si="466"/>
        <v>0</v>
      </c>
    </row>
    <row r="2216" spans="1:9" s="62" customFormat="1" ht="18" customHeight="1" x14ac:dyDescent="0.4">
      <c r="A2216" s="63">
        <v>7</v>
      </c>
      <c r="B2216" s="121">
        <f>B2210</f>
        <v>0.5</v>
      </c>
      <c r="C2216" s="131">
        <f t="shared" si="467"/>
        <v>0</v>
      </c>
      <c r="D2216" s="131">
        <f t="shared" si="464"/>
        <v>0</v>
      </c>
      <c r="E2216" s="124">
        <f>VLOOKUP(B2206,別紙1!$A$5:$AS$267,26,FALSE)</f>
        <v>1</v>
      </c>
      <c r="F2216" s="133">
        <f>内訳書!$E$7</f>
        <v>0</v>
      </c>
      <c r="G2216" s="131">
        <f t="shared" si="465"/>
        <v>0</v>
      </c>
      <c r="H2216" s="116"/>
      <c r="I2216" s="137">
        <f t="shared" si="466"/>
        <v>0</v>
      </c>
    </row>
    <row r="2217" spans="1:9" s="62" customFormat="1" ht="18" customHeight="1" x14ac:dyDescent="0.4">
      <c r="A2217" s="63">
        <v>8</v>
      </c>
      <c r="B2217" s="121">
        <f>B2210</f>
        <v>0.5</v>
      </c>
      <c r="C2217" s="131">
        <f t="shared" si="467"/>
        <v>0</v>
      </c>
      <c r="D2217" s="131">
        <f t="shared" si="464"/>
        <v>0</v>
      </c>
      <c r="E2217" s="124">
        <f>VLOOKUP(B2206,別紙1!$A$5:$AS$267,29,FALSE)</f>
        <v>2</v>
      </c>
      <c r="F2217" s="133">
        <f>内訳書!$E$7</f>
        <v>0</v>
      </c>
      <c r="G2217" s="131">
        <f t="shared" si="465"/>
        <v>0</v>
      </c>
      <c r="H2217" s="116"/>
      <c r="I2217" s="137">
        <f t="shared" si="466"/>
        <v>0</v>
      </c>
    </row>
    <row r="2218" spans="1:9" s="62" customFormat="1" ht="18" customHeight="1" x14ac:dyDescent="0.4">
      <c r="A2218" s="63">
        <v>9</v>
      </c>
      <c r="B2218" s="121">
        <f>B2210</f>
        <v>0.5</v>
      </c>
      <c r="C2218" s="131">
        <f t="shared" si="467"/>
        <v>0</v>
      </c>
      <c r="D2218" s="131">
        <f t="shared" si="464"/>
        <v>0</v>
      </c>
      <c r="E2218" s="124">
        <f>VLOOKUP(B2206,別紙1!$A$5:$AS$267,32,FALSE)</f>
        <v>4</v>
      </c>
      <c r="F2218" s="133">
        <f>内訳書!$E$7</f>
        <v>0</v>
      </c>
      <c r="G2218" s="131">
        <f t="shared" si="465"/>
        <v>0</v>
      </c>
      <c r="H2218" s="116"/>
      <c r="I2218" s="137">
        <f t="shared" si="466"/>
        <v>0</v>
      </c>
    </row>
    <row r="2219" spans="1:9" s="62" customFormat="1" ht="18" customHeight="1" x14ac:dyDescent="0.4">
      <c r="A2219" s="63">
        <v>10</v>
      </c>
      <c r="B2219" s="121">
        <f>B2210</f>
        <v>0.5</v>
      </c>
      <c r="C2219" s="131">
        <f t="shared" si="467"/>
        <v>0</v>
      </c>
      <c r="D2219" s="131">
        <f t="shared" si="464"/>
        <v>0</v>
      </c>
      <c r="E2219" s="124">
        <f>VLOOKUP(B2206,別紙1!$A$5:$AS$267,34,FALSE)</f>
        <v>1</v>
      </c>
      <c r="F2219" s="132">
        <f>内訳書!$D$7</f>
        <v>0</v>
      </c>
      <c r="G2219" s="131">
        <f t="shared" si="465"/>
        <v>0</v>
      </c>
      <c r="H2219" s="116"/>
      <c r="I2219" s="137">
        <f t="shared" si="466"/>
        <v>0</v>
      </c>
    </row>
    <row r="2220" spans="1:9" s="62" customFormat="1" ht="18" customHeight="1" x14ac:dyDescent="0.4">
      <c r="A2220" s="63">
        <v>11</v>
      </c>
      <c r="B2220" s="121">
        <f>B2210</f>
        <v>0.5</v>
      </c>
      <c r="C2220" s="131">
        <f t="shared" si="467"/>
        <v>0</v>
      </c>
      <c r="D2220" s="131">
        <f t="shared" si="464"/>
        <v>0</v>
      </c>
      <c r="E2220" s="124">
        <f>VLOOKUP(B2206,別紙1!$A$5:$AS$267,37,FALSE)</f>
        <v>1</v>
      </c>
      <c r="F2220" s="132">
        <f>内訳書!$D$7</f>
        <v>0</v>
      </c>
      <c r="G2220" s="131">
        <f t="shared" si="465"/>
        <v>0</v>
      </c>
      <c r="H2220" s="116"/>
      <c r="I2220" s="137">
        <f t="shared" si="466"/>
        <v>0</v>
      </c>
    </row>
    <row r="2221" spans="1:9" s="62" customFormat="1" ht="18" customHeight="1" thickBot="1" x14ac:dyDescent="0.45">
      <c r="A2221" s="63">
        <v>12</v>
      </c>
      <c r="B2221" s="121">
        <f>B2210</f>
        <v>0.5</v>
      </c>
      <c r="C2221" s="131">
        <f>C2220</f>
        <v>0</v>
      </c>
      <c r="D2221" s="131">
        <f t="shared" si="464"/>
        <v>0</v>
      </c>
      <c r="E2221" s="124">
        <f>VLOOKUP(B2206,別紙1!$A$5:$AS$267,40,FALSE)</f>
        <v>0</v>
      </c>
      <c r="F2221" s="132">
        <f>内訳書!$D$7</f>
        <v>0</v>
      </c>
      <c r="G2221" s="131">
        <f t="shared" si="465"/>
        <v>0</v>
      </c>
      <c r="H2221" s="116"/>
      <c r="I2221" s="137">
        <f t="shared" si="466"/>
        <v>0</v>
      </c>
    </row>
    <row r="2222" spans="1:9" s="62" customFormat="1" ht="18" customHeight="1" thickBot="1" x14ac:dyDescent="0.45">
      <c r="A2222" s="66" t="s">
        <v>9</v>
      </c>
      <c r="B2222" s="120"/>
      <c r="C2222" s="120"/>
      <c r="D2222" s="120"/>
      <c r="E2222" s="124">
        <f>SUM(E2210:E2221)</f>
        <v>10</v>
      </c>
      <c r="F2222" s="129"/>
      <c r="G2222" s="120"/>
      <c r="H2222" s="136">
        <f>SUM(H2210:H2221)</f>
        <v>0</v>
      </c>
      <c r="I2222" s="138">
        <f>IF(SUM(I2210:I2221)="","",SUM(I2210:I2221))</f>
        <v>0</v>
      </c>
    </row>
    <row r="2223" spans="1:9" ht="78" customHeight="1" x14ac:dyDescent="0.4">
      <c r="A2223" s="397" t="s">
        <v>347</v>
      </c>
      <c r="B2223" s="398"/>
      <c r="C2223" s="398"/>
      <c r="D2223" s="398"/>
      <c r="E2223" s="398"/>
      <c r="F2223" s="398"/>
      <c r="G2223" s="398"/>
      <c r="H2223" s="398"/>
      <c r="I2223" s="399"/>
    </row>
    <row r="2224" spans="1:9" ht="78" customHeight="1" x14ac:dyDescent="0.4">
      <c r="A2224" s="394" t="s">
        <v>22</v>
      </c>
      <c r="B2224" s="395"/>
      <c r="C2224" s="395"/>
      <c r="D2224" s="395"/>
      <c r="E2224" s="395"/>
      <c r="F2224" s="395"/>
      <c r="G2224" s="395"/>
      <c r="H2224" s="395"/>
      <c r="I2224" s="396"/>
    </row>
    <row r="2225" spans="1:9" x14ac:dyDescent="0.4">
      <c r="A2225" s="161" t="s">
        <v>12</v>
      </c>
      <c r="B2225" s="52">
        <f>B2206+1</f>
        <v>118</v>
      </c>
      <c r="C2225" s="161" t="s">
        <v>13</v>
      </c>
      <c r="D2225" s="53" t="str">
        <f>VLOOKUP(B2225,別紙1!$A$5:$AS$267,3,FALSE)</f>
        <v>天川滞水池</v>
      </c>
      <c r="F2225" s="161"/>
      <c r="G2225" s="161"/>
      <c r="H2225" s="161"/>
      <c r="I2225" s="54" t="str">
        <f>VLOOKUP(B2225,別紙1!$A$5:$AS$267,5,FALSE)</f>
        <v>東京低圧電力（970.90，13.82，12.56）</v>
      </c>
    </row>
    <row r="2226" spans="1:9" s="161" customFormat="1" ht="20.25" customHeight="1" x14ac:dyDescent="0.4">
      <c r="A2226" s="391" t="s">
        <v>14</v>
      </c>
      <c r="B2226" s="401" t="s">
        <v>3</v>
      </c>
      <c r="C2226" s="402"/>
      <c r="D2226" s="403"/>
      <c r="E2226" s="401" t="s">
        <v>4</v>
      </c>
      <c r="F2226" s="402"/>
      <c r="G2226" s="403"/>
      <c r="H2226" s="391" t="s">
        <v>44</v>
      </c>
      <c r="I2226" s="391" t="s">
        <v>45</v>
      </c>
    </row>
    <row r="2227" spans="1:9" s="161" customFormat="1" ht="40.5" x14ac:dyDescent="0.4">
      <c r="A2227" s="400"/>
      <c r="B2227" s="301" t="s">
        <v>2</v>
      </c>
      <c r="C2227" s="301" t="s">
        <v>15</v>
      </c>
      <c r="D2227" s="302" t="s">
        <v>82</v>
      </c>
      <c r="E2227" s="304" t="s">
        <v>16</v>
      </c>
      <c r="F2227" s="58" t="s">
        <v>17</v>
      </c>
      <c r="G2227" s="302" t="s">
        <v>18</v>
      </c>
      <c r="H2227" s="400"/>
      <c r="I2227" s="400"/>
    </row>
    <row r="2228" spans="1:9" s="59" customFormat="1" ht="22.5" x14ac:dyDescent="0.4">
      <c r="A2228" s="392"/>
      <c r="B2228" s="60" t="s">
        <v>5</v>
      </c>
      <c r="C2228" s="60" t="s">
        <v>19</v>
      </c>
      <c r="D2228" s="60" t="s">
        <v>8</v>
      </c>
      <c r="E2228" s="61" t="s">
        <v>20</v>
      </c>
      <c r="F2228" s="60" t="s">
        <v>21</v>
      </c>
      <c r="G2228" s="60" t="s">
        <v>8</v>
      </c>
      <c r="H2228" s="60" t="s">
        <v>43</v>
      </c>
      <c r="I2228" s="60" t="s">
        <v>8</v>
      </c>
    </row>
    <row r="2229" spans="1:9" s="62" customFormat="1" ht="18" customHeight="1" x14ac:dyDescent="0.4">
      <c r="A2229" s="63">
        <v>1</v>
      </c>
      <c r="B2229" s="121">
        <f>VLOOKUP(B2225,別紙1!$A$5:$AS$267,6,FALSE)</f>
        <v>8</v>
      </c>
      <c r="C2229" s="131">
        <f>内訳書!$C$7</f>
        <v>0</v>
      </c>
      <c r="D2229" s="131">
        <f>IF(E2229=0,ROUNDDOWN(B2229*C2229/2,2),ROUNDDOWN(B2229*C2229,2))</f>
        <v>0</v>
      </c>
      <c r="E2229" s="124">
        <f>VLOOKUP(B2225,別紙1!$A$5:$AS$267,7,FALSE)</f>
        <v>37</v>
      </c>
      <c r="F2229" s="132">
        <f>内訳書!$D$7</f>
        <v>0</v>
      </c>
      <c r="G2229" s="131">
        <f>ROUNDDOWN(E2229*F2229,2)</f>
        <v>0</v>
      </c>
      <c r="H2229" s="116"/>
      <c r="I2229" s="137">
        <f>ROUNDDOWN(D2229+G2229+H2229,0)</f>
        <v>0</v>
      </c>
    </row>
    <row r="2230" spans="1:9" s="62" customFormat="1" ht="18" customHeight="1" x14ac:dyDescent="0.4">
      <c r="A2230" s="63">
        <v>2</v>
      </c>
      <c r="B2230" s="121">
        <f>B2229</f>
        <v>8</v>
      </c>
      <c r="C2230" s="131">
        <f>C2229</f>
        <v>0</v>
      </c>
      <c r="D2230" s="131">
        <f t="shared" ref="D2230:D2240" si="468">IF(E2230=0,ROUNDDOWN(B2230*C2230/2,2),ROUNDDOWN(B2230*C2230,2))</f>
        <v>0</v>
      </c>
      <c r="E2230" s="124">
        <f>VLOOKUP(B2225,別紙1!$A$5:$AS$267,10,FALSE)</f>
        <v>187</v>
      </c>
      <c r="F2230" s="132">
        <f>内訳書!$D$7</f>
        <v>0</v>
      </c>
      <c r="G2230" s="131">
        <f t="shared" ref="G2230:G2240" si="469">ROUNDDOWN(E2230*F2230,2)</f>
        <v>0</v>
      </c>
      <c r="H2230" s="116"/>
      <c r="I2230" s="137">
        <f t="shared" ref="I2230:I2240" si="470">ROUNDDOWN(D2230+G2230+H2230,0)</f>
        <v>0</v>
      </c>
    </row>
    <row r="2231" spans="1:9" s="62" customFormat="1" ht="18" customHeight="1" x14ac:dyDescent="0.4">
      <c r="A2231" s="63">
        <v>3</v>
      </c>
      <c r="B2231" s="121">
        <f>B2229</f>
        <v>8</v>
      </c>
      <c r="C2231" s="131">
        <f t="shared" ref="C2231:C2239" si="471">C2230</f>
        <v>0</v>
      </c>
      <c r="D2231" s="131">
        <f t="shared" si="468"/>
        <v>0</v>
      </c>
      <c r="E2231" s="124">
        <f>VLOOKUP(B2225,別紙1!$A$5:$AS$267,13,FALSE)</f>
        <v>129</v>
      </c>
      <c r="F2231" s="132">
        <f>内訳書!$D$7</f>
        <v>0</v>
      </c>
      <c r="G2231" s="131">
        <f t="shared" si="469"/>
        <v>0</v>
      </c>
      <c r="H2231" s="116"/>
      <c r="I2231" s="137">
        <f t="shared" si="470"/>
        <v>0</v>
      </c>
    </row>
    <row r="2232" spans="1:9" s="62" customFormat="1" ht="18" customHeight="1" x14ac:dyDescent="0.4">
      <c r="A2232" s="63">
        <v>4</v>
      </c>
      <c r="B2232" s="121">
        <f>B2229</f>
        <v>8</v>
      </c>
      <c r="C2232" s="131">
        <f t="shared" si="471"/>
        <v>0</v>
      </c>
      <c r="D2232" s="131">
        <f t="shared" si="468"/>
        <v>0</v>
      </c>
      <c r="E2232" s="124">
        <f>VLOOKUP(B2225,別紙1!$A$5:$AS$267,16,FALSE)</f>
        <v>359</v>
      </c>
      <c r="F2232" s="132">
        <f>内訳書!$D$7</f>
        <v>0</v>
      </c>
      <c r="G2232" s="131">
        <f t="shared" si="469"/>
        <v>0</v>
      </c>
      <c r="H2232" s="116"/>
      <c r="I2232" s="137">
        <f t="shared" si="470"/>
        <v>0</v>
      </c>
    </row>
    <row r="2233" spans="1:9" s="62" customFormat="1" ht="18" customHeight="1" x14ac:dyDescent="0.4">
      <c r="A2233" s="63">
        <v>5</v>
      </c>
      <c r="B2233" s="121">
        <f>B2229</f>
        <v>8</v>
      </c>
      <c r="C2233" s="131">
        <f t="shared" si="471"/>
        <v>0</v>
      </c>
      <c r="D2233" s="131">
        <f t="shared" si="468"/>
        <v>0</v>
      </c>
      <c r="E2233" s="124">
        <f>VLOOKUP(B2225,別紙1!$A$5:$AS$267,19,FALSE)</f>
        <v>235</v>
      </c>
      <c r="F2233" s="132">
        <f>内訳書!$D$7</f>
        <v>0</v>
      </c>
      <c r="G2233" s="131">
        <f t="shared" si="469"/>
        <v>0</v>
      </c>
      <c r="H2233" s="116"/>
      <c r="I2233" s="137">
        <f t="shared" si="470"/>
        <v>0</v>
      </c>
    </row>
    <row r="2234" spans="1:9" s="62" customFormat="1" ht="18" customHeight="1" x14ac:dyDescent="0.4">
      <c r="A2234" s="63">
        <v>6</v>
      </c>
      <c r="B2234" s="121">
        <f>B2229</f>
        <v>8</v>
      </c>
      <c r="C2234" s="131">
        <f t="shared" si="471"/>
        <v>0</v>
      </c>
      <c r="D2234" s="131">
        <f t="shared" si="468"/>
        <v>0</v>
      </c>
      <c r="E2234" s="124">
        <f>VLOOKUP(B2225,別紙1!$A$5:$AS$267,22,FALSE)</f>
        <v>229</v>
      </c>
      <c r="F2234" s="132">
        <f>内訳書!$D$7</f>
        <v>0</v>
      </c>
      <c r="G2234" s="131">
        <f t="shared" si="469"/>
        <v>0</v>
      </c>
      <c r="H2234" s="116"/>
      <c r="I2234" s="137">
        <f t="shared" si="470"/>
        <v>0</v>
      </c>
    </row>
    <row r="2235" spans="1:9" s="62" customFormat="1" ht="18" customHeight="1" x14ac:dyDescent="0.4">
      <c r="A2235" s="63">
        <v>7</v>
      </c>
      <c r="B2235" s="121">
        <f>B2229</f>
        <v>8</v>
      </c>
      <c r="C2235" s="131">
        <f t="shared" si="471"/>
        <v>0</v>
      </c>
      <c r="D2235" s="131">
        <f t="shared" si="468"/>
        <v>0</v>
      </c>
      <c r="E2235" s="124">
        <f>VLOOKUP(B2225,別紙1!$A$5:$AS$267,26,FALSE)</f>
        <v>373</v>
      </c>
      <c r="F2235" s="133">
        <f>内訳書!$E$7</f>
        <v>0</v>
      </c>
      <c r="G2235" s="131">
        <f t="shared" si="469"/>
        <v>0</v>
      </c>
      <c r="H2235" s="116"/>
      <c r="I2235" s="137">
        <f t="shared" si="470"/>
        <v>0</v>
      </c>
    </row>
    <row r="2236" spans="1:9" s="62" customFormat="1" ht="18" customHeight="1" x14ac:dyDescent="0.4">
      <c r="A2236" s="63">
        <v>8</v>
      </c>
      <c r="B2236" s="121">
        <f>B2229</f>
        <v>8</v>
      </c>
      <c r="C2236" s="131">
        <f t="shared" si="471"/>
        <v>0</v>
      </c>
      <c r="D2236" s="131">
        <f t="shared" si="468"/>
        <v>0</v>
      </c>
      <c r="E2236" s="124">
        <f>VLOOKUP(B2225,別紙1!$A$5:$AS$267,29,FALSE)</f>
        <v>539</v>
      </c>
      <c r="F2236" s="133">
        <f>内訳書!$E$7</f>
        <v>0</v>
      </c>
      <c r="G2236" s="131">
        <f t="shared" si="469"/>
        <v>0</v>
      </c>
      <c r="H2236" s="116"/>
      <c r="I2236" s="137">
        <f t="shared" si="470"/>
        <v>0</v>
      </c>
    </row>
    <row r="2237" spans="1:9" s="62" customFormat="1" ht="18" customHeight="1" x14ac:dyDescent="0.4">
      <c r="A2237" s="63">
        <v>9</v>
      </c>
      <c r="B2237" s="121">
        <f>B2229</f>
        <v>8</v>
      </c>
      <c r="C2237" s="131">
        <f t="shared" si="471"/>
        <v>0</v>
      </c>
      <c r="D2237" s="131">
        <f t="shared" si="468"/>
        <v>0</v>
      </c>
      <c r="E2237" s="124">
        <f>VLOOKUP(B2225,別紙1!$A$5:$AS$267,32,FALSE)</f>
        <v>586</v>
      </c>
      <c r="F2237" s="133">
        <f>内訳書!$E$7</f>
        <v>0</v>
      </c>
      <c r="G2237" s="131">
        <f t="shared" si="469"/>
        <v>0</v>
      </c>
      <c r="H2237" s="116"/>
      <c r="I2237" s="137">
        <f t="shared" si="470"/>
        <v>0</v>
      </c>
    </row>
    <row r="2238" spans="1:9" s="62" customFormat="1" ht="18" customHeight="1" x14ac:dyDescent="0.4">
      <c r="A2238" s="63">
        <v>10</v>
      </c>
      <c r="B2238" s="121">
        <f>B2229</f>
        <v>8</v>
      </c>
      <c r="C2238" s="131">
        <f t="shared" si="471"/>
        <v>0</v>
      </c>
      <c r="D2238" s="131">
        <f t="shared" si="468"/>
        <v>0</v>
      </c>
      <c r="E2238" s="124">
        <f>VLOOKUP(B2225,別紙1!$A$5:$AS$267,34,FALSE)</f>
        <v>115</v>
      </c>
      <c r="F2238" s="132">
        <f>内訳書!$D$7</f>
        <v>0</v>
      </c>
      <c r="G2238" s="131">
        <f t="shared" si="469"/>
        <v>0</v>
      </c>
      <c r="H2238" s="116"/>
      <c r="I2238" s="137">
        <f t="shared" si="470"/>
        <v>0</v>
      </c>
    </row>
    <row r="2239" spans="1:9" s="62" customFormat="1" ht="18" customHeight="1" x14ac:dyDescent="0.4">
      <c r="A2239" s="63">
        <v>11</v>
      </c>
      <c r="B2239" s="121">
        <f>B2229</f>
        <v>8</v>
      </c>
      <c r="C2239" s="131">
        <f t="shared" si="471"/>
        <v>0</v>
      </c>
      <c r="D2239" s="131">
        <f t="shared" si="468"/>
        <v>0</v>
      </c>
      <c r="E2239" s="124">
        <f>VLOOKUP(B2225,別紙1!$A$5:$AS$267,37,FALSE)</f>
        <v>197</v>
      </c>
      <c r="F2239" s="132">
        <f>内訳書!$D$7</f>
        <v>0</v>
      </c>
      <c r="G2239" s="131">
        <f t="shared" si="469"/>
        <v>0</v>
      </c>
      <c r="H2239" s="116"/>
      <c r="I2239" s="137">
        <f t="shared" si="470"/>
        <v>0</v>
      </c>
    </row>
    <row r="2240" spans="1:9" s="62" customFormat="1" ht="18" customHeight="1" thickBot="1" x14ac:dyDescent="0.45">
      <c r="A2240" s="63">
        <v>12</v>
      </c>
      <c r="B2240" s="121">
        <f>B2229</f>
        <v>8</v>
      </c>
      <c r="C2240" s="131">
        <f>C2239</f>
        <v>0</v>
      </c>
      <c r="D2240" s="131">
        <f t="shared" si="468"/>
        <v>0</v>
      </c>
      <c r="E2240" s="124">
        <f>VLOOKUP(B2225,別紙1!$A$5:$AS$267,40,FALSE)</f>
        <v>36</v>
      </c>
      <c r="F2240" s="132">
        <f>内訳書!$D$7</f>
        <v>0</v>
      </c>
      <c r="G2240" s="131">
        <f t="shared" si="469"/>
        <v>0</v>
      </c>
      <c r="H2240" s="116"/>
      <c r="I2240" s="137">
        <f t="shared" si="470"/>
        <v>0</v>
      </c>
    </row>
    <row r="2241" spans="1:9" s="62" customFormat="1" ht="18" customHeight="1" thickBot="1" x14ac:dyDescent="0.45">
      <c r="A2241" s="66" t="s">
        <v>9</v>
      </c>
      <c r="B2241" s="120"/>
      <c r="C2241" s="120"/>
      <c r="D2241" s="120"/>
      <c r="E2241" s="124">
        <f>SUM(E2229:E2240)</f>
        <v>3022</v>
      </c>
      <c r="F2241" s="129"/>
      <c r="G2241" s="120"/>
      <c r="H2241" s="136">
        <f>SUM(H2229:H2240)</f>
        <v>0</v>
      </c>
      <c r="I2241" s="138">
        <f>IF(SUM(I2229:I2240)="","",SUM(I2229:I2240))</f>
        <v>0</v>
      </c>
    </row>
    <row r="2242" spans="1:9" ht="78" customHeight="1" x14ac:dyDescent="0.4">
      <c r="A2242" s="397" t="s">
        <v>347</v>
      </c>
      <c r="B2242" s="398"/>
      <c r="C2242" s="398"/>
      <c r="D2242" s="398"/>
      <c r="E2242" s="398"/>
      <c r="F2242" s="398"/>
      <c r="G2242" s="398"/>
      <c r="H2242" s="398"/>
      <c r="I2242" s="399"/>
    </row>
    <row r="2243" spans="1:9" ht="78" customHeight="1" x14ac:dyDescent="0.4">
      <c r="A2243" s="394" t="s">
        <v>22</v>
      </c>
      <c r="B2243" s="395"/>
      <c r="C2243" s="395"/>
      <c r="D2243" s="395"/>
      <c r="E2243" s="395"/>
      <c r="F2243" s="395"/>
      <c r="G2243" s="395"/>
      <c r="H2243" s="395"/>
      <c r="I2243" s="396"/>
    </row>
    <row r="2244" spans="1:9" x14ac:dyDescent="0.4">
      <c r="A2244" s="161" t="s">
        <v>12</v>
      </c>
      <c r="B2244" s="52">
        <f>B2225+1</f>
        <v>119</v>
      </c>
      <c r="C2244" s="161" t="s">
        <v>13</v>
      </c>
      <c r="D2244" s="53" t="str">
        <f>VLOOKUP(B2244,別紙1!$A$5:$AS$267,3,FALSE)</f>
        <v>南町貯留管</v>
      </c>
      <c r="F2244" s="161"/>
      <c r="G2244" s="161"/>
      <c r="H2244" s="161"/>
      <c r="I2244" s="54" t="str">
        <f>VLOOKUP(B2244,別紙1!$A$5:$AS$267,5,FALSE)</f>
        <v>東京低圧電力（970.90，13.82，12.56）</v>
      </c>
    </row>
    <row r="2245" spans="1:9" s="161" customFormat="1" ht="20.25" customHeight="1" x14ac:dyDescent="0.4">
      <c r="A2245" s="391" t="s">
        <v>14</v>
      </c>
      <c r="B2245" s="401" t="s">
        <v>3</v>
      </c>
      <c r="C2245" s="402"/>
      <c r="D2245" s="403"/>
      <c r="E2245" s="401" t="s">
        <v>4</v>
      </c>
      <c r="F2245" s="402"/>
      <c r="G2245" s="403"/>
      <c r="H2245" s="391" t="s">
        <v>44</v>
      </c>
      <c r="I2245" s="391" t="s">
        <v>45</v>
      </c>
    </row>
    <row r="2246" spans="1:9" s="161" customFormat="1" ht="40.5" x14ac:dyDescent="0.4">
      <c r="A2246" s="400"/>
      <c r="B2246" s="301" t="s">
        <v>2</v>
      </c>
      <c r="C2246" s="301" t="s">
        <v>15</v>
      </c>
      <c r="D2246" s="302" t="s">
        <v>82</v>
      </c>
      <c r="E2246" s="304" t="s">
        <v>16</v>
      </c>
      <c r="F2246" s="58" t="s">
        <v>17</v>
      </c>
      <c r="G2246" s="302" t="s">
        <v>18</v>
      </c>
      <c r="H2246" s="400"/>
      <c r="I2246" s="400"/>
    </row>
    <row r="2247" spans="1:9" s="59" customFormat="1" ht="22.5" x14ac:dyDescent="0.4">
      <c r="A2247" s="392"/>
      <c r="B2247" s="60" t="s">
        <v>5</v>
      </c>
      <c r="C2247" s="60" t="s">
        <v>19</v>
      </c>
      <c r="D2247" s="60" t="s">
        <v>8</v>
      </c>
      <c r="E2247" s="61" t="s">
        <v>20</v>
      </c>
      <c r="F2247" s="60" t="s">
        <v>21</v>
      </c>
      <c r="G2247" s="60" t="s">
        <v>8</v>
      </c>
      <c r="H2247" s="60" t="s">
        <v>43</v>
      </c>
      <c r="I2247" s="60" t="s">
        <v>8</v>
      </c>
    </row>
    <row r="2248" spans="1:9" s="62" customFormat="1" ht="18" customHeight="1" x14ac:dyDescent="0.4">
      <c r="A2248" s="63">
        <v>1</v>
      </c>
      <c r="B2248" s="121">
        <f>VLOOKUP(B2244,別紙1!$A$5:$AS$267,6,FALSE)</f>
        <v>26</v>
      </c>
      <c r="C2248" s="131">
        <f>内訳書!$C$7</f>
        <v>0</v>
      </c>
      <c r="D2248" s="131">
        <f>IF(E2248=0,ROUNDDOWN(B2248*C2248/2,2),ROUNDDOWN(B2248*C2248,2))</f>
        <v>0</v>
      </c>
      <c r="E2248" s="124">
        <f>VLOOKUP(B2244,別紙1!$A$5:$AS$267,7,FALSE)</f>
        <v>193</v>
      </c>
      <c r="F2248" s="132">
        <f>内訳書!$D$7</f>
        <v>0</v>
      </c>
      <c r="G2248" s="131">
        <f>ROUNDDOWN(E2248*F2248,2)</f>
        <v>0</v>
      </c>
      <c r="H2248" s="116"/>
      <c r="I2248" s="137">
        <f>ROUNDDOWN(D2248+G2248+H2248,0)</f>
        <v>0</v>
      </c>
    </row>
    <row r="2249" spans="1:9" s="62" customFormat="1" ht="18" customHeight="1" x14ac:dyDescent="0.4">
      <c r="A2249" s="63">
        <v>2</v>
      </c>
      <c r="B2249" s="121">
        <f>B2248</f>
        <v>26</v>
      </c>
      <c r="C2249" s="131">
        <f>C2248</f>
        <v>0</v>
      </c>
      <c r="D2249" s="131">
        <f t="shared" ref="D2249:D2259" si="472">IF(E2249=0,ROUNDDOWN(B2249*C2249/2,2),ROUNDDOWN(B2249*C2249,2))</f>
        <v>0</v>
      </c>
      <c r="E2249" s="124">
        <f>VLOOKUP(B2244,別紙1!$A$5:$AS$267,10,FALSE)</f>
        <v>141</v>
      </c>
      <c r="F2249" s="132">
        <f>内訳書!$D$7</f>
        <v>0</v>
      </c>
      <c r="G2249" s="131">
        <f t="shared" ref="G2249:G2259" si="473">ROUNDDOWN(E2249*F2249,2)</f>
        <v>0</v>
      </c>
      <c r="H2249" s="116"/>
      <c r="I2249" s="137">
        <f t="shared" ref="I2249:I2259" si="474">ROUNDDOWN(D2249+G2249+H2249,0)</f>
        <v>0</v>
      </c>
    </row>
    <row r="2250" spans="1:9" s="62" customFormat="1" ht="18" customHeight="1" x14ac:dyDescent="0.4">
      <c r="A2250" s="63">
        <v>3</v>
      </c>
      <c r="B2250" s="121">
        <f>B2248</f>
        <v>26</v>
      </c>
      <c r="C2250" s="131">
        <f t="shared" ref="C2250:C2258" si="475">C2249</f>
        <v>0</v>
      </c>
      <c r="D2250" s="131">
        <f t="shared" si="472"/>
        <v>0</v>
      </c>
      <c r="E2250" s="124">
        <f>VLOOKUP(B2244,別紙1!$A$5:$AS$267,13,FALSE)</f>
        <v>214</v>
      </c>
      <c r="F2250" s="132">
        <f>内訳書!$D$7</f>
        <v>0</v>
      </c>
      <c r="G2250" s="131">
        <f t="shared" si="473"/>
        <v>0</v>
      </c>
      <c r="H2250" s="116"/>
      <c r="I2250" s="137">
        <f t="shared" si="474"/>
        <v>0</v>
      </c>
    </row>
    <row r="2251" spans="1:9" s="62" customFormat="1" ht="18" customHeight="1" x14ac:dyDescent="0.4">
      <c r="A2251" s="63">
        <v>4</v>
      </c>
      <c r="B2251" s="121">
        <f>B2248</f>
        <v>26</v>
      </c>
      <c r="C2251" s="131">
        <f t="shared" si="475"/>
        <v>0</v>
      </c>
      <c r="D2251" s="131">
        <f t="shared" si="472"/>
        <v>0</v>
      </c>
      <c r="E2251" s="124">
        <f>VLOOKUP(B2244,別紙1!$A$5:$AS$267,16,FALSE)</f>
        <v>491</v>
      </c>
      <c r="F2251" s="132">
        <f>内訳書!$D$7</f>
        <v>0</v>
      </c>
      <c r="G2251" s="131">
        <f t="shared" si="473"/>
        <v>0</v>
      </c>
      <c r="H2251" s="116"/>
      <c r="I2251" s="137">
        <f t="shared" si="474"/>
        <v>0</v>
      </c>
    </row>
    <row r="2252" spans="1:9" s="62" customFormat="1" ht="18" customHeight="1" x14ac:dyDescent="0.4">
      <c r="A2252" s="63">
        <v>5</v>
      </c>
      <c r="B2252" s="121">
        <f>B2248</f>
        <v>26</v>
      </c>
      <c r="C2252" s="131">
        <f t="shared" si="475"/>
        <v>0</v>
      </c>
      <c r="D2252" s="131">
        <f t="shared" si="472"/>
        <v>0</v>
      </c>
      <c r="E2252" s="124">
        <f>VLOOKUP(B2244,別紙1!$A$5:$AS$267,19,FALSE)</f>
        <v>456</v>
      </c>
      <c r="F2252" s="132">
        <f>内訳書!$D$7</f>
        <v>0</v>
      </c>
      <c r="G2252" s="131">
        <f t="shared" si="473"/>
        <v>0</v>
      </c>
      <c r="H2252" s="116"/>
      <c r="I2252" s="137">
        <f t="shared" si="474"/>
        <v>0</v>
      </c>
    </row>
    <row r="2253" spans="1:9" s="62" customFormat="1" ht="18" customHeight="1" x14ac:dyDescent="0.4">
      <c r="A2253" s="63">
        <v>6</v>
      </c>
      <c r="B2253" s="121">
        <f>B2248</f>
        <v>26</v>
      </c>
      <c r="C2253" s="131">
        <f t="shared" si="475"/>
        <v>0</v>
      </c>
      <c r="D2253" s="131">
        <f t="shared" si="472"/>
        <v>0</v>
      </c>
      <c r="E2253" s="124">
        <f>VLOOKUP(B2244,別紙1!$A$5:$AS$267,22,FALSE)</f>
        <v>575</v>
      </c>
      <c r="F2253" s="132">
        <f>内訳書!$D$7</f>
        <v>0</v>
      </c>
      <c r="G2253" s="131">
        <f t="shared" si="473"/>
        <v>0</v>
      </c>
      <c r="H2253" s="116"/>
      <c r="I2253" s="137">
        <f t="shared" si="474"/>
        <v>0</v>
      </c>
    </row>
    <row r="2254" spans="1:9" s="62" customFormat="1" ht="18" customHeight="1" x14ac:dyDescent="0.4">
      <c r="A2254" s="63">
        <v>7</v>
      </c>
      <c r="B2254" s="121">
        <f>B2248</f>
        <v>26</v>
      </c>
      <c r="C2254" s="131">
        <f t="shared" si="475"/>
        <v>0</v>
      </c>
      <c r="D2254" s="131">
        <f t="shared" si="472"/>
        <v>0</v>
      </c>
      <c r="E2254" s="124">
        <f>VLOOKUP(B2244,別紙1!$A$5:$AS$267,26,FALSE)</f>
        <v>652</v>
      </c>
      <c r="F2254" s="133">
        <f>内訳書!$E$7</f>
        <v>0</v>
      </c>
      <c r="G2254" s="131">
        <f t="shared" si="473"/>
        <v>0</v>
      </c>
      <c r="H2254" s="116"/>
      <c r="I2254" s="137">
        <f t="shared" si="474"/>
        <v>0</v>
      </c>
    </row>
    <row r="2255" spans="1:9" s="62" customFormat="1" ht="18" customHeight="1" x14ac:dyDescent="0.4">
      <c r="A2255" s="63">
        <v>8</v>
      </c>
      <c r="B2255" s="121">
        <f>B2248</f>
        <v>26</v>
      </c>
      <c r="C2255" s="131">
        <f t="shared" si="475"/>
        <v>0</v>
      </c>
      <c r="D2255" s="131">
        <f t="shared" si="472"/>
        <v>0</v>
      </c>
      <c r="E2255" s="124">
        <f>VLOOKUP(B2244,別紙1!$A$5:$AS$267,29,FALSE)</f>
        <v>774</v>
      </c>
      <c r="F2255" s="133">
        <f>内訳書!$E$7</f>
        <v>0</v>
      </c>
      <c r="G2255" s="131">
        <f t="shared" si="473"/>
        <v>0</v>
      </c>
      <c r="H2255" s="116"/>
      <c r="I2255" s="137">
        <f t="shared" si="474"/>
        <v>0</v>
      </c>
    </row>
    <row r="2256" spans="1:9" s="62" customFormat="1" ht="18" customHeight="1" x14ac:dyDescent="0.4">
      <c r="A2256" s="63">
        <v>9</v>
      </c>
      <c r="B2256" s="121">
        <f>B2248</f>
        <v>26</v>
      </c>
      <c r="C2256" s="131">
        <f t="shared" si="475"/>
        <v>0</v>
      </c>
      <c r="D2256" s="131">
        <f t="shared" si="472"/>
        <v>0</v>
      </c>
      <c r="E2256" s="124">
        <f>VLOOKUP(B2244,別紙1!$A$5:$AS$267,32,FALSE)</f>
        <v>1077</v>
      </c>
      <c r="F2256" s="133">
        <f>内訳書!$E$7</f>
        <v>0</v>
      </c>
      <c r="G2256" s="131">
        <f t="shared" si="473"/>
        <v>0</v>
      </c>
      <c r="H2256" s="116"/>
      <c r="I2256" s="137">
        <f t="shared" si="474"/>
        <v>0</v>
      </c>
    </row>
    <row r="2257" spans="1:9" s="62" customFormat="1" ht="18" customHeight="1" x14ac:dyDescent="0.4">
      <c r="A2257" s="63">
        <v>10</v>
      </c>
      <c r="B2257" s="121">
        <f>B2248</f>
        <v>26</v>
      </c>
      <c r="C2257" s="131">
        <f t="shared" si="475"/>
        <v>0</v>
      </c>
      <c r="D2257" s="131">
        <f t="shared" si="472"/>
        <v>0</v>
      </c>
      <c r="E2257" s="124">
        <f>VLOOKUP(B2244,別紙1!$A$5:$AS$267,34,FALSE)</f>
        <v>250</v>
      </c>
      <c r="F2257" s="132">
        <f>内訳書!$D$7</f>
        <v>0</v>
      </c>
      <c r="G2257" s="131">
        <f t="shared" si="473"/>
        <v>0</v>
      </c>
      <c r="H2257" s="116"/>
      <c r="I2257" s="137">
        <f t="shared" si="474"/>
        <v>0</v>
      </c>
    </row>
    <row r="2258" spans="1:9" s="62" customFormat="1" ht="18" customHeight="1" x14ac:dyDescent="0.4">
      <c r="A2258" s="63">
        <v>11</v>
      </c>
      <c r="B2258" s="121">
        <f>B2248</f>
        <v>26</v>
      </c>
      <c r="C2258" s="131">
        <f t="shared" si="475"/>
        <v>0</v>
      </c>
      <c r="D2258" s="131">
        <f t="shared" si="472"/>
        <v>0</v>
      </c>
      <c r="E2258" s="124">
        <f>VLOOKUP(B2244,別紙1!$A$5:$AS$267,37,FALSE)</f>
        <v>345</v>
      </c>
      <c r="F2258" s="132">
        <f>内訳書!$D$7</f>
        <v>0</v>
      </c>
      <c r="G2258" s="131">
        <f t="shared" si="473"/>
        <v>0</v>
      </c>
      <c r="H2258" s="116"/>
      <c r="I2258" s="137">
        <f t="shared" si="474"/>
        <v>0</v>
      </c>
    </row>
    <row r="2259" spans="1:9" s="62" customFormat="1" ht="18" customHeight="1" thickBot="1" x14ac:dyDescent="0.45">
      <c r="A2259" s="63">
        <v>12</v>
      </c>
      <c r="B2259" s="121">
        <f>B2248</f>
        <v>26</v>
      </c>
      <c r="C2259" s="131">
        <f>C2258</f>
        <v>0</v>
      </c>
      <c r="D2259" s="131">
        <f t="shared" si="472"/>
        <v>0</v>
      </c>
      <c r="E2259" s="124">
        <f>VLOOKUP(B2244,別紙1!$A$5:$AS$267,40,FALSE)</f>
        <v>136</v>
      </c>
      <c r="F2259" s="132">
        <f>内訳書!$D$7</f>
        <v>0</v>
      </c>
      <c r="G2259" s="131">
        <f t="shared" si="473"/>
        <v>0</v>
      </c>
      <c r="H2259" s="116"/>
      <c r="I2259" s="137">
        <f t="shared" si="474"/>
        <v>0</v>
      </c>
    </row>
    <row r="2260" spans="1:9" s="62" customFormat="1" ht="18" customHeight="1" thickBot="1" x14ac:dyDescent="0.45">
      <c r="A2260" s="66" t="s">
        <v>9</v>
      </c>
      <c r="B2260" s="120"/>
      <c r="C2260" s="120"/>
      <c r="D2260" s="120"/>
      <c r="E2260" s="124">
        <f>SUM(E2248:E2259)</f>
        <v>5304</v>
      </c>
      <c r="F2260" s="129"/>
      <c r="G2260" s="120"/>
      <c r="H2260" s="136">
        <f>SUM(H2248:H2259)</f>
        <v>0</v>
      </c>
      <c r="I2260" s="138">
        <f>IF(SUM(I2248:I2259)="","",SUM(I2248:I2259))</f>
        <v>0</v>
      </c>
    </row>
    <row r="2261" spans="1:9" ht="78" customHeight="1" x14ac:dyDescent="0.4">
      <c r="A2261" s="397" t="s">
        <v>347</v>
      </c>
      <c r="B2261" s="398"/>
      <c r="C2261" s="398"/>
      <c r="D2261" s="398"/>
      <c r="E2261" s="398"/>
      <c r="F2261" s="398"/>
      <c r="G2261" s="398"/>
      <c r="H2261" s="398"/>
      <c r="I2261" s="399"/>
    </row>
    <row r="2262" spans="1:9" ht="78" customHeight="1" x14ac:dyDescent="0.4">
      <c r="A2262" s="394" t="s">
        <v>22</v>
      </c>
      <c r="B2262" s="395"/>
      <c r="C2262" s="395"/>
      <c r="D2262" s="395"/>
      <c r="E2262" s="395"/>
      <c r="F2262" s="395"/>
      <c r="G2262" s="395"/>
      <c r="H2262" s="395"/>
      <c r="I2262" s="396"/>
    </row>
    <row r="2263" spans="1:9" x14ac:dyDescent="0.4">
      <c r="A2263" s="161" t="s">
        <v>12</v>
      </c>
      <c r="B2263" s="52">
        <f>B2244+1</f>
        <v>120</v>
      </c>
      <c r="C2263" s="161" t="s">
        <v>13</v>
      </c>
      <c r="D2263" s="53" t="str">
        <f>VLOOKUP(B2263,別紙1!$A$5:$AS$267,3,FALSE)</f>
        <v>稲里第１ポンプ場</v>
      </c>
      <c r="F2263" s="161"/>
      <c r="G2263" s="161"/>
      <c r="H2263" s="161"/>
      <c r="I2263" s="54" t="str">
        <f>VLOOKUP(B2263,別紙1!$A$5:$AS$267,5,FALSE)</f>
        <v>低圧電力</v>
      </c>
    </row>
    <row r="2264" spans="1:9" s="161" customFormat="1" ht="20.25" customHeight="1" x14ac:dyDescent="0.4">
      <c r="A2264" s="391" t="s">
        <v>14</v>
      </c>
      <c r="B2264" s="401" t="s">
        <v>3</v>
      </c>
      <c r="C2264" s="402"/>
      <c r="D2264" s="403"/>
      <c r="E2264" s="401" t="s">
        <v>4</v>
      </c>
      <c r="F2264" s="402"/>
      <c r="G2264" s="403"/>
      <c r="H2264" s="391" t="s">
        <v>44</v>
      </c>
      <c r="I2264" s="391" t="s">
        <v>45</v>
      </c>
    </row>
    <row r="2265" spans="1:9" s="161" customFormat="1" ht="40.5" x14ac:dyDescent="0.4">
      <c r="A2265" s="400"/>
      <c r="B2265" s="301" t="s">
        <v>2</v>
      </c>
      <c r="C2265" s="301" t="s">
        <v>15</v>
      </c>
      <c r="D2265" s="302" t="s">
        <v>82</v>
      </c>
      <c r="E2265" s="304" t="s">
        <v>16</v>
      </c>
      <c r="F2265" s="58" t="s">
        <v>17</v>
      </c>
      <c r="G2265" s="302" t="s">
        <v>18</v>
      </c>
      <c r="H2265" s="400"/>
      <c r="I2265" s="400"/>
    </row>
    <row r="2266" spans="1:9" s="59" customFormat="1" ht="22.5" x14ac:dyDescent="0.4">
      <c r="A2266" s="392"/>
      <c r="B2266" s="60" t="s">
        <v>5</v>
      </c>
      <c r="C2266" s="60" t="s">
        <v>19</v>
      </c>
      <c r="D2266" s="60" t="s">
        <v>8</v>
      </c>
      <c r="E2266" s="61" t="s">
        <v>20</v>
      </c>
      <c r="F2266" s="60" t="s">
        <v>21</v>
      </c>
      <c r="G2266" s="60" t="s">
        <v>8</v>
      </c>
      <c r="H2266" s="60" t="s">
        <v>43</v>
      </c>
      <c r="I2266" s="60" t="s">
        <v>8</v>
      </c>
    </row>
    <row r="2267" spans="1:9" s="62" customFormat="1" ht="18" customHeight="1" x14ac:dyDescent="0.4">
      <c r="A2267" s="63">
        <v>1</v>
      </c>
      <c r="B2267" s="121">
        <f>VLOOKUP(B2263,別紙1!$A$5:$AS$267,6,FALSE)</f>
        <v>4</v>
      </c>
      <c r="C2267" s="131">
        <f>内訳書!$C$7</f>
        <v>0</v>
      </c>
      <c r="D2267" s="131">
        <f>IF(E2267=0,ROUNDDOWN(B2267*C2267/2,2),ROUNDDOWN(B2267*C2267,2))</f>
        <v>0</v>
      </c>
      <c r="E2267" s="124">
        <f>VLOOKUP(B2263,別紙1!$A$5:$AS$267,7,FALSE)</f>
        <v>18</v>
      </c>
      <c r="F2267" s="132">
        <f>内訳書!$D$7</f>
        <v>0</v>
      </c>
      <c r="G2267" s="131">
        <f>ROUNDDOWN(E2267*F2267,2)</f>
        <v>0</v>
      </c>
      <c r="H2267" s="116"/>
      <c r="I2267" s="137">
        <f>ROUNDDOWN(D2267+G2267+H2267,0)</f>
        <v>0</v>
      </c>
    </row>
    <row r="2268" spans="1:9" s="62" customFormat="1" ht="18" customHeight="1" x14ac:dyDescent="0.4">
      <c r="A2268" s="63">
        <v>2</v>
      </c>
      <c r="B2268" s="121">
        <f>B2267</f>
        <v>4</v>
      </c>
      <c r="C2268" s="131">
        <f>C2267</f>
        <v>0</v>
      </c>
      <c r="D2268" s="131">
        <f t="shared" ref="D2268:D2278" si="476">IF(E2268=0,ROUNDDOWN(B2268*C2268/2,2),ROUNDDOWN(B2268*C2268,2))</f>
        <v>0</v>
      </c>
      <c r="E2268" s="124">
        <f>VLOOKUP(B2263,別紙1!$A$5:$AS$267,10,FALSE)</f>
        <v>22</v>
      </c>
      <c r="F2268" s="132">
        <f>内訳書!$D$7</f>
        <v>0</v>
      </c>
      <c r="G2268" s="131">
        <f t="shared" ref="G2268:G2278" si="477">ROUNDDOWN(E2268*F2268,2)</f>
        <v>0</v>
      </c>
      <c r="H2268" s="116"/>
      <c r="I2268" s="137">
        <f t="shared" ref="I2268:I2278" si="478">ROUNDDOWN(D2268+G2268+H2268,0)</f>
        <v>0</v>
      </c>
    </row>
    <row r="2269" spans="1:9" s="62" customFormat="1" ht="18" customHeight="1" x14ac:dyDescent="0.4">
      <c r="A2269" s="63">
        <v>3</v>
      </c>
      <c r="B2269" s="121">
        <f>B2267</f>
        <v>4</v>
      </c>
      <c r="C2269" s="131">
        <f t="shared" ref="C2269:C2277" si="479">C2268</f>
        <v>0</v>
      </c>
      <c r="D2269" s="131">
        <f t="shared" si="476"/>
        <v>0</v>
      </c>
      <c r="E2269" s="124">
        <f>VLOOKUP(B2263,別紙1!$A$5:$AS$267,13,FALSE)</f>
        <v>15</v>
      </c>
      <c r="F2269" s="132">
        <f>内訳書!$D$7</f>
        <v>0</v>
      </c>
      <c r="G2269" s="131">
        <f t="shared" si="477"/>
        <v>0</v>
      </c>
      <c r="H2269" s="116"/>
      <c r="I2269" s="137">
        <f t="shared" si="478"/>
        <v>0</v>
      </c>
    </row>
    <row r="2270" spans="1:9" s="62" customFormat="1" ht="18" customHeight="1" x14ac:dyDescent="0.4">
      <c r="A2270" s="63">
        <v>4</v>
      </c>
      <c r="B2270" s="121">
        <f>B2267</f>
        <v>4</v>
      </c>
      <c r="C2270" s="131">
        <f t="shared" si="479"/>
        <v>0</v>
      </c>
      <c r="D2270" s="131">
        <f t="shared" si="476"/>
        <v>0</v>
      </c>
      <c r="E2270" s="124">
        <f>VLOOKUP(B2263,別紙1!$A$5:$AS$267,16,FALSE)</f>
        <v>11</v>
      </c>
      <c r="F2270" s="132">
        <f>内訳書!$D$7</f>
        <v>0</v>
      </c>
      <c r="G2270" s="131">
        <f t="shared" si="477"/>
        <v>0</v>
      </c>
      <c r="H2270" s="116"/>
      <c r="I2270" s="137">
        <f t="shared" si="478"/>
        <v>0</v>
      </c>
    </row>
    <row r="2271" spans="1:9" s="62" customFormat="1" ht="18" customHeight="1" x14ac:dyDescent="0.4">
      <c r="A2271" s="63">
        <v>5</v>
      </c>
      <c r="B2271" s="121">
        <f>B2267</f>
        <v>4</v>
      </c>
      <c r="C2271" s="131">
        <f t="shared" si="479"/>
        <v>0</v>
      </c>
      <c r="D2271" s="131">
        <f t="shared" si="476"/>
        <v>0</v>
      </c>
      <c r="E2271" s="124">
        <f>VLOOKUP(B2263,別紙1!$A$5:$AS$267,19,FALSE)</f>
        <v>6</v>
      </c>
      <c r="F2271" s="132">
        <f>内訳書!$D$7</f>
        <v>0</v>
      </c>
      <c r="G2271" s="131">
        <f t="shared" si="477"/>
        <v>0</v>
      </c>
      <c r="H2271" s="116"/>
      <c r="I2271" s="137">
        <f t="shared" si="478"/>
        <v>0</v>
      </c>
    </row>
    <row r="2272" spans="1:9" s="62" customFormat="1" ht="18" customHeight="1" x14ac:dyDescent="0.4">
      <c r="A2272" s="63">
        <v>6</v>
      </c>
      <c r="B2272" s="121">
        <f>B2267</f>
        <v>4</v>
      </c>
      <c r="C2272" s="131">
        <f t="shared" si="479"/>
        <v>0</v>
      </c>
      <c r="D2272" s="131">
        <f t="shared" si="476"/>
        <v>0</v>
      </c>
      <c r="E2272" s="124">
        <f>VLOOKUP(B2263,別紙1!$A$5:$AS$267,22,FALSE)</f>
        <v>5</v>
      </c>
      <c r="F2272" s="132">
        <f>内訳書!$D$7</f>
        <v>0</v>
      </c>
      <c r="G2272" s="131">
        <f t="shared" si="477"/>
        <v>0</v>
      </c>
      <c r="H2272" s="116"/>
      <c r="I2272" s="137">
        <f t="shared" si="478"/>
        <v>0</v>
      </c>
    </row>
    <row r="2273" spans="1:9" s="62" customFormat="1" ht="18" customHeight="1" x14ac:dyDescent="0.4">
      <c r="A2273" s="63">
        <v>7</v>
      </c>
      <c r="B2273" s="121">
        <f>B2267</f>
        <v>4</v>
      </c>
      <c r="C2273" s="131">
        <f t="shared" si="479"/>
        <v>0</v>
      </c>
      <c r="D2273" s="131">
        <f t="shared" si="476"/>
        <v>0</v>
      </c>
      <c r="E2273" s="124">
        <f>VLOOKUP(B2263,別紙1!$A$5:$AS$267,26,FALSE)</f>
        <v>5</v>
      </c>
      <c r="F2273" s="133">
        <f>内訳書!$E$7</f>
        <v>0</v>
      </c>
      <c r="G2273" s="131">
        <f t="shared" si="477"/>
        <v>0</v>
      </c>
      <c r="H2273" s="116"/>
      <c r="I2273" s="137">
        <f t="shared" si="478"/>
        <v>0</v>
      </c>
    </row>
    <row r="2274" spans="1:9" s="62" customFormat="1" ht="18" customHeight="1" x14ac:dyDescent="0.4">
      <c r="A2274" s="63">
        <v>8</v>
      </c>
      <c r="B2274" s="121">
        <f>B2267</f>
        <v>4</v>
      </c>
      <c r="C2274" s="131">
        <f t="shared" si="479"/>
        <v>0</v>
      </c>
      <c r="D2274" s="131">
        <f t="shared" si="476"/>
        <v>0</v>
      </c>
      <c r="E2274" s="124">
        <f>VLOOKUP(B2263,別紙1!$A$5:$AS$267,29,FALSE)</f>
        <v>6</v>
      </c>
      <c r="F2274" s="133">
        <f>内訳書!$E$7</f>
        <v>0</v>
      </c>
      <c r="G2274" s="131">
        <f t="shared" si="477"/>
        <v>0</v>
      </c>
      <c r="H2274" s="116"/>
      <c r="I2274" s="137">
        <f t="shared" si="478"/>
        <v>0</v>
      </c>
    </row>
    <row r="2275" spans="1:9" s="62" customFormat="1" ht="18" customHeight="1" x14ac:dyDescent="0.4">
      <c r="A2275" s="63">
        <v>9</v>
      </c>
      <c r="B2275" s="121">
        <f>B2267</f>
        <v>4</v>
      </c>
      <c r="C2275" s="131">
        <f t="shared" si="479"/>
        <v>0</v>
      </c>
      <c r="D2275" s="131">
        <f t="shared" si="476"/>
        <v>0</v>
      </c>
      <c r="E2275" s="124">
        <f>VLOOKUP(B2263,別紙1!$A$5:$AS$267,32,FALSE)</f>
        <v>6</v>
      </c>
      <c r="F2275" s="133">
        <f>内訳書!$E$7</f>
        <v>0</v>
      </c>
      <c r="G2275" s="131">
        <f t="shared" si="477"/>
        <v>0</v>
      </c>
      <c r="H2275" s="116"/>
      <c r="I2275" s="137">
        <f t="shared" si="478"/>
        <v>0</v>
      </c>
    </row>
    <row r="2276" spans="1:9" s="62" customFormat="1" ht="18" customHeight="1" x14ac:dyDescent="0.4">
      <c r="A2276" s="63">
        <v>10</v>
      </c>
      <c r="B2276" s="121">
        <f>B2267</f>
        <v>4</v>
      </c>
      <c r="C2276" s="131">
        <f t="shared" si="479"/>
        <v>0</v>
      </c>
      <c r="D2276" s="131">
        <f t="shared" si="476"/>
        <v>0</v>
      </c>
      <c r="E2276" s="124">
        <f>VLOOKUP(B2263,別紙1!$A$5:$AS$267,34,FALSE)</f>
        <v>5</v>
      </c>
      <c r="F2276" s="132">
        <f>内訳書!$D$7</f>
        <v>0</v>
      </c>
      <c r="G2276" s="131">
        <f t="shared" si="477"/>
        <v>0</v>
      </c>
      <c r="H2276" s="116"/>
      <c r="I2276" s="137">
        <f t="shared" si="478"/>
        <v>0</v>
      </c>
    </row>
    <row r="2277" spans="1:9" s="62" customFormat="1" ht="18" customHeight="1" x14ac:dyDescent="0.4">
      <c r="A2277" s="63">
        <v>11</v>
      </c>
      <c r="B2277" s="121">
        <f>B2267</f>
        <v>4</v>
      </c>
      <c r="C2277" s="131">
        <f t="shared" si="479"/>
        <v>0</v>
      </c>
      <c r="D2277" s="131">
        <f t="shared" si="476"/>
        <v>0</v>
      </c>
      <c r="E2277" s="124">
        <f>VLOOKUP(B2263,別紙1!$A$5:$AS$267,37,FALSE)</f>
        <v>6</v>
      </c>
      <c r="F2277" s="132">
        <f>内訳書!$D$7</f>
        <v>0</v>
      </c>
      <c r="G2277" s="131">
        <f t="shared" si="477"/>
        <v>0</v>
      </c>
      <c r="H2277" s="116"/>
      <c r="I2277" s="137">
        <f t="shared" si="478"/>
        <v>0</v>
      </c>
    </row>
    <row r="2278" spans="1:9" s="62" customFormat="1" ht="18" customHeight="1" thickBot="1" x14ac:dyDescent="0.45">
      <c r="A2278" s="63">
        <v>12</v>
      </c>
      <c r="B2278" s="121">
        <f>B2267</f>
        <v>4</v>
      </c>
      <c r="C2278" s="131">
        <f>C2277</f>
        <v>0</v>
      </c>
      <c r="D2278" s="131">
        <f t="shared" si="476"/>
        <v>0</v>
      </c>
      <c r="E2278" s="124">
        <f>VLOOKUP(B2263,別紙1!$A$5:$AS$267,40,FALSE)</f>
        <v>9</v>
      </c>
      <c r="F2278" s="132">
        <f>内訳書!$D$7</f>
        <v>0</v>
      </c>
      <c r="G2278" s="131">
        <f t="shared" si="477"/>
        <v>0</v>
      </c>
      <c r="H2278" s="116"/>
      <c r="I2278" s="137">
        <f t="shared" si="478"/>
        <v>0</v>
      </c>
    </row>
    <row r="2279" spans="1:9" s="62" customFormat="1" ht="18" customHeight="1" thickBot="1" x14ac:dyDescent="0.45">
      <c r="A2279" s="66" t="s">
        <v>9</v>
      </c>
      <c r="B2279" s="120"/>
      <c r="C2279" s="120"/>
      <c r="D2279" s="120"/>
      <c r="E2279" s="124">
        <f>SUM(E2267:E2278)</f>
        <v>114</v>
      </c>
      <c r="F2279" s="129"/>
      <c r="G2279" s="120"/>
      <c r="H2279" s="136">
        <f>SUM(H2267:H2278)</f>
        <v>0</v>
      </c>
      <c r="I2279" s="138">
        <f>IF(SUM(I2267:I2278)="","",SUM(I2267:I2278))</f>
        <v>0</v>
      </c>
    </row>
    <row r="2280" spans="1:9" ht="68.25" customHeight="1" x14ac:dyDescent="0.4">
      <c r="A2280" s="397" t="s">
        <v>347</v>
      </c>
      <c r="B2280" s="398"/>
      <c r="C2280" s="398"/>
      <c r="D2280" s="398"/>
      <c r="E2280" s="398"/>
      <c r="F2280" s="398"/>
      <c r="G2280" s="398"/>
      <c r="H2280" s="398"/>
      <c r="I2280" s="399"/>
    </row>
    <row r="2281" spans="1:9" ht="78" customHeight="1" x14ac:dyDescent="0.4">
      <c r="A2281" s="394" t="s">
        <v>22</v>
      </c>
      <c r="B2281" s="395"/>
      <c r="C2281" s="395"/>
      <c r="D2281" s="395"/>
      <c r="E2281" s="395"/>
      <c r="F2281" s="395"/>
      <c r="G2281" s="395"/>
      <c r="H2281" s="395"/>
      <c r="I2281" s="396"/>
    </row>
    <row r="2282" spans="1:9" x14ac:dyDescent="0.4">
      <c r="A2282" s="161" t="s">
        <v>12</v>
      </c>
      <c r="B2282" s="52">
        <f>B2263+1</f>
        <v>121</v>
      </c>
      <c r="C2282" s="161" t="s">
        <v>13</v>
      </c>
      <c r="D2282" s="53" t="str">
        <f>VLOOKUP(B2282,別紙1!$A$5:$AS$267,3,FALSE)</f>
        <v>横引第１ポンプ場</v>
      </c>
      <c r="F2282" s="161"/>
      <c r="G2282" s="161"/>
      <c r="H2282" s="161"/>
      <c r="I2282" s="54" t="str">
        <f>VLOOKUP(B2282,別紙1!$A$5:$AS$267,5,FALSE)</f>
        <v>低圧電力</v>
      </c>
    </row>
    <row r="2283" spans="1:9" s="161" customFormat="1" ht="20.25" customHeight="1" x14ac:dyDescent="0.4">
      <c r="A2283" s="391" t="s">
        <v>14</v>
      </c>
      <c r="B2283" s="401" t="s">
        <v>3</v>
      </c>
      <c r="C2283" s="402"/>
      <c r="D2283" s="403"/>
      <c r="E2283" s="401" t="s">
        <v>4</v>
      </c>
      <c r="F2283" s="402"/>
      <c r="G2283" s="403"/>
      <c r="H2283" s="391" t="s">
        <v>44</v>
      </c>
      <c r="I2283" s="391" t="s">
        <v>45</v>
      </c>
    </row>
    <row r="2284" spans="1:9" s="161" customFormat="1" ht="40.5" customHeight="1" x14ac:dyDescent="0.4">
      <c r="A2284" s="400"/>
      <c r="B2284" s="301" t="s">
        <v>2</v>
      </c>
      <c r="C2284" s="301" t="s">
        <v>15</v>
      </c>
      <c r="D2284" s="302" t="s">
        <v>82</v>
      </c>
      <c r="E2284" s="304" t="s">
        <v>16</v>
      </c>
      <c r="F2284" s="58" t="s">
        <v>17</v>
      </c>
      <c r="G2284" s="302" t="s">
        <v>18</v>
      </c>
      <c r="H2284" s="400"/>
      <c r="I2284" s="400"/>
    </row>
    <row r="2285" spans="1:9" s="59" customFormat="1" ht="22.5" x14ac:dyDescent="0.4">
      <c r="A2285" s="392"/>
      <c r="B2285" s="60" t="s">
        <v>5</v>
      </c>
      <c r="C2285" s="60" t="s">
        <v>19</v>
      </c>
      <c r="D2285" s="60" t="s">
        <v>8</v>
      </c>
      <c r="E2285" s="61" t="s">
        <v>20</v>
      </c>
      <c r="F2285" s="60" t="s">
        <v>21</v>
      </c>
      <c r="G2285" s="60" t="s">
        <v>8</v>
      </c>
      <c r="H2285" s="60" t="s">
        <v>43</v>
      </c>
      <c r="I2285" s="60" t="s">
        <v>8</v>
      </c>
    </row>
    <row r="2286" spans="1:9" s="62" customFormat="1" ht="18" customHeight="1" x14ac:dyDescent="0.4">
      <c r="A2286" s="63">
        <v>1</v>
      </c>
      <c r="B2286" s="121">
        <f>VLOOKUP(B2282,別紙1!$A$5:$AS$267,6,FALSE)</f>
        <v>6</v>
      </c>
      <c r="C2286" s="131">
        <f>内訳書!$C$7</f>
        <v>0</v>
      </c>
      <c r="D2286" s="131">
        <f>IF(E2286=0,ROUNDDOWN(B2286*C2286/2,2),ROUNDDOWN(B2286*C2286,2))</f>
        <v>0</v>
      </c>
      <c r="E2286" s="124">
        <f>VLOOKUP(B2282,別紙1!$A$5:$AS$267,7,FALSE)</f>
        <v>21</v>
      </c>
      <c r="F2286" s="132">
        <f>内訳書!$D$7</f>
        <v>0</v>
      </c>
      <c r="G2286" s="131">
        <f>ROUNDDOWN(E2286*F2286,2)</f>
        <v>0</v>
      </c>
      <c r="H2286" s="116"/>
      <c r="I2286" s="137">
        <f>ROUNDDOWN(D2286+G2286+H2286,0)</f>
        <v>0</v>
      </c>
    </row>
    <row r="2287" spans="1:9" s="62" customFormat="1" ht="18" customHeight="1" x14ac:dyDescent="0.4">
      <c r="A2287" s="63">
        <v>2</v>
      </c>
      <c r="B2287" s="121">
        <f>B2286</f>
        <v>6</v>
      </c>
      <c r="C2287" s="131">
        <f>C2286</f>
        <v>0</v>
      </c>
      <c r="D2287" s="131">
        <f t="shared" ref="D2287:D2297" si="480">IF(E2287=0,ROUNDDOWN(B2287*C2287/2,2),ROUNDDOWN(B2287*C2287,2))</f>
        <v>0</v>
      </c>
      <c r="E2287" s="124">
        <f>VLOOKUP(B2282,別紙1!$A$5:$AS$267,10,FALSE)</f>
        <v>20</v>
      </c>
      <c r="F2287" s="132">
        <f>内訳書!$D$7</f>
        <v>0</v>
      </c>
      <c r="G2287" s="131">
        <f t="shared" ref="G2287:G2297" si="481">ROUNDDOWN(E2287*F2287,2)</f>
        <v>0</v>
      </c>
      <c r="H2287" s="116"/>
      <c r="I2287" s="137">
        <f t="shared" ref="I2287:I2297" si="482">ROUNDDOWN(D2287+G2287+H2287,0)</f>
        <v>0</v>
      </c>
    </row>
    <row r="2288" spans="1:9" s="62" customFormat="1" ht="18" customHeight="1" x14ac:dyDescent="0.4">
      <c r="A2288" s="63">
        <v>3</v>
      </c>
      <c r="B2288" s="121">
        <f>B2286</f>
        <v>6</v>
      </c>
      <c r="C2288" s="131">
        <f t="shared" ref="C2288:C2296" si="483">C2287</f>
        <v>0</v>
      </c>
      <c r="D2288" s="131">
        <f t="shared" si="480"/>
        <v>0</v>
      </c>
      <c r="E2288" s="124">
        <f>VLOOKUP(B2282,別紙1!$A$5:$AS$267,13,FALSE)</f>
        <v>18</v>
      </c>
      <c r="F2288" s="132">
        <f>内訳書!$D$7</f>
        <v>0</v>
      </c>
      <c r="G2288" s="131">
        <f t="shared" si="481"/>
        <v>0</v>
      </c>
      <c r="H2288" s="116"/>
      <c r="I2288" s="137">
        <f t="shared" si="482"/>
        <v>0</v>
      </c>
    </row>
    <row r="2289" spans="1:9" s="62" customFormat="1" ht="18" customHeight="1" x14ac:dyDescent="0.4">
      <c r="A2289" s="63">
        <v>4</v>
      </c>
      <c r="B2289" s="121">
        <f>B2286</f>
        <v>6</v>
      </c>
      <c r="C2289" s="131">
        <f t="shared" si="483"/>
        <v>0</v>
      </c>
      <c r="D2289" s="131">
        <f t="shared" si="480"/>
        <v>0</v>
      </c>
      <c r="E2289" s="124">
        <f>VLOOKUP(B2282,別紙1!$A$5:$AS$267,16,FALSE)</f>
        <v>18</v>
      </c>
      <c r="F2289" s="132">
        <f>内訳書!$D$7</f>
        <v>0</v>
      </c>
      <c r="G2289" s="131">
        <f t="shared" si="481"/>
        <v>0</v>
      </c>
      <c r="H2289" s="116"/>
      <c r="I2289" s="137">
        <f t="shared" si="482"/>
        <v>0</v>
      </c>
    </row>
    <row r="2290" spans="1:9" s="62" customFormat="1" ht="18" customHeight="1" x14ac:dyDescent="0.4">
      <c r="A2290" s="63">
        <v>5</v>
      </c>
      <c r="B2290" s="121">
        <f>B2286</f>
        <v>6</v>
      </c>
      <c r="C2290" s="131">
        <f t="shared" si="483"/>
        <v>0</v>
      </c>
      <c r="D2290" s="131">
        <f t="shared" si="480"/>
        <v>0</v>
      </c>
      <c r="E2290" s="124">
        <f>VLOOKUP(B2282,別紙1!$A$5:$AS$267,19,FALSE)</f>
        <v>15</v>
      </c>
      <c r="F2290" s="132">
        <f>内訳書!$D$7</f>
        <v>0</v>
      </c>
      <c r="G2290" s="131">
        <f t="shared" si="481"/>
        <v>0</v>
      </c>
      <c r="H2290" s="116"/>
      <c r="I2290" s="137">
        <f t="shared" si="482"/>
        <v>0</v>
      </c>
    </row>
    <row r="2291" spans="1:9" s="62" customFormat="1" ht="18" customHeight="1" x14ac:dyDescent="0.4">
      <c r="A2291" s="63">
        <v>6</v>
      </c>
      <c r="B2291" s="121">
        <f>B2286</f>
        <v>6</v>
      </c>
      <c r="C2291" s="131">
        <f t="shared" si="483"/>
        <v>0</v>
      </c>
      <c r="D2291" s="131">
        <f t="shared" si="480"/>
        <v>0</v>
      </c>
      <c r="E2291" s="124">
        <f>VLOOKUP(B2282,別紙1!$A$5:$AS$267,22,FALSE)</f>
        <v>14</v>
      </c>
      <c r="F2291" s="132">
        <f>内訳書!$D$7</f>
        <v>0</v>
      </c>
      <c r="G2291" s="131">
        <f t="shared" si="481"/>
        <v>0</v>
      </c>
      <c r="H2291" s="116"/>
      <c r="I2291" s="137">
        <f t="shared" si="482"/>
        <v>0</v>
      </c>
    </row>
    <row r="2292" spans="1:9" s="62" customFormat="1" ht="18" customHeight="1" x14ac:dyDescent="0.4">
      <c r="A2292" s="63">
        <v>7</v>
      </c>
      <c r="B2292" s="121">
        <f>B2286</f>
        <v>6</v>
      </c>
      <c r="C2292" s="131">
        <f t="shared" si="483"/>
        <v>0</v>
      </c>
      <c r="D2292" s="131">
        <f t="shared" si="480"/>
        <v>0</v>
      </c>
      <c r="E2292" s="124">
        <f>VLOOKUP(B2282,別紙1!$A$5:$AS$267,26,FALSE)</f>
        <v>25</v>
      </c>
      <c r="F2292" s="133">
        <f>内訳書!$E$7</f>
        <v>0</v>
      </c>
      <c r="G2292" s="131">
        <f t="shared" si="481"/>
        <v>0</v>
      </c>
      <c r="H2292" s="116"/>
      <c r="I2292" s="137">
        <f t="shared" si="482"/>
        <v>0</v>
      </c>
    </row>
    <row r="2293" spans="1:9" s="62" customFormat="1" ht="18" customHeight="1" x14ac:dyDescent="0.4">
      <c r="A2293" s="63">
        <v>8</v>
      </c>
      <c r="B2293" s="121">
        <f>B2286</f>
        <v>6</v>
      </c>
      <c r="C2293" s="131">
        <f t="shared" si="483"/>
        <v>0</v>
      </c>
      <c r="D2293" s="131">
        <f t="shared" si="480"/>
        <v>0</v>
      </c>
      <c r="E2293" s="124">
        <f>VLOOKUP(B2282,別紙1!$A$5:$AS$267,29,FALSE)</f>
        <v>26</v>
      </c>
      <c r="F2293" s="133">
        <f>内訳書!$E$7</f>
        <v>0</v>
      </c>
      <c r="G2293" s="131">
        <f t="shared" si="481"/>
        <v>0</v>
      </c>
      <c r="H2293" s="116"/>
      <c r="I2293" s="137">
        <f t="shared" si="482"/>
        <v>0</v>
      </c>
    </row>
    <row r="2294" spans="1:9" s="62" customFormat="1" ht="18" customHeight="1" x14ac:dyDescent="0.4">
      <c r="A2294" s="63">
        <v>9</v>
      </c>
      <c r="B2294" s="121">
        <f>B2286</f>
        <v>6</v>
      </c>
      <c r="C2294" s="131">
        <f t="shared" si="483"/>
        <v>0</v>
      </c>
      <c r="D2294" s="131">
        <f t="shared" si="480"/>
        <v>0</v>
      </c>
      <c r="E2294" s="124">
        <f>VLOOKUP(B2282,別紙1!$A$5:$AS$267,32,FALSE)</f>
        <v>28</v>
      </c>
      <c r="F2294" s="133">
        <f>内訳書!$E$7</f>
        <v>0</v>
      </c>
      <c r="G2294" s="131">
        <f t="shared" si="481"/>
        <v>0</v>
      </c>
      <c r="H2294" s="116"/>
      <c r="I2294" s="137">
        <f t="shared" si="482"/>
        <v>0</v>
      </c>
    </row>
    <row r="2295" spans="1:9" s="62" customFormat="1" ht="18" customHeight="1" x14ac:dyDescent="0.4">
      <c r="A2295" s="63">
        <v>10</v>
      </c>
      <c r="B2295" s="121">
        <f>B2286</f>
        <v>6</v>
      </c>
      <c r="C2295" s="131">
        <f t="shared" si="483"/>
        <v>0</v>
      </c>
      <c r="D2295" s="131">
        <f t="shared" si="480"/>
        <v>0</v>
      </c>
      <c r="E2295" s="124">
        <f>VLOOKUP(B2282,別紙1!$A$5:$AS$267,34,FALSE)</f>
        <v>37</v>
      </c>
      <c r="F2295" s="132">
        <f>内訳書!$D$7</f>
        <v>0</v>
      </c>
      <c r="G2295" s="131">
        <f t="shared" si="481"/>
        <v>0</v>
      </c>
      <c r="H2295" s="116"/>
      <c r="I2295" s="137">
        <f t="shared" si="482"/>
        <v>0</v>
      </c>
    </row>
    <row r="2296" spans="1:9" s="62" customFormat="1" ht="18" customHeight="1" x14ac:dyDescent="0.4">
      <c r="A2296" s="63">
        <v>11</v>
      </c>
      <c r="B2296" s="121">
        <f>B2286</f>
        <v>6</v>
      </c>
      <c r="C2296" s="131">
        <f t="shared" si="483"/>
        <v>0</v>
      </c>
      <c r="D2296" s="131">
        <f t="shared" si="480"/>
        <v>0</v>
      </c>
      <c r="E2296" s="124">
        <f>VLOOKUP(B2282,別紙1!$A$5:$AS$267,37,FALSE)</f>
        <v>29</v>
      </c>
      <c r="F2296" s="132">
        <f>内訳書!$D$7</f>
        <v>0</v>
      </c>
      <c r="G2296" s="131">
        <f t="shared" si="481"/>
        <v>0</v>
      </c>
      <c r="H2296" s="116"/>
      <c r="I2296" s="137">
        <f t="shared" si="482"/>
        <v>0</v>
      </c>
    </row>
    <row r="2297" spans="1:9" s="62" customFormat="1" ht="18" customHeight="1" thickBot="1" x14ac:dyDescent="0.45">
      <c r="A2297" s="63">
        <v>12</v>
      </c>
      <c r="B2297" s="121">
        <f>B2286</f>
        <v>6</v>
      </c>
      <c r="C2297" s="131">
        <f>C2296</f>
        <v>0</v>
      </c>
      <c r="D2297" s="131">
        <f t="shared" si="480"/>
        <v>0</v>
      </c>
      <c r="E2297" s="124">
        <f>VLOOKUP(B2282,別紙1!$A$5:$AS$267,40,FALSE)</f>
        <v>25</v>
      </c>
      <c r="F2297" s="132">
        <f>内訳書!$D$7</f>
        <v>0</v>
      </c>
      <c r="G2297" s="131">
        <f t="shared" si="481"/>
        <v>0</v>
      </c>
      <c r="H2297" s="116"/>
      <c r="I2297" s="137">
        <f t="shared" si="482"/>
        <v>0</v>
      </c>
    </row>
    <row r="2298" spans="1:9" s="62" customFormat="1" ht="18" customHeight="1" thickBot="1" x14ac:dyDescent="0.45">
      <c r="A2298" s="66" t="s">
        <v>9</v>
      </c>
      <c r="B2298" s="120"/>
      <c r="C2298" s="120"/>
      <c r="D2298" s="120"/>
      <c r="E2298" s="124">
        <f>SUM(E2286:E2297)</f>
        <v>276</v>
      </c>
      <c r="F2298" s="129"/>
      <c r="G2298" s="120"/>
      <c r="H2298" s="136">
        <f>SUM(H2286:H2297)</f>
        <v>0</v>
      </c>
      <c r="I2298" s="138">
        <f>IF(SUM(I2286:I2297)="","",SUM(I2286:I2297))</f>
        <v>0</v>
      </c>
    </row>
    <row r="2299" spans="1:9" ht="78" customHeight="1" x14ac:dyDescent="0.4">
      <c r="A2299" s="397" t="s">
        <v>347</v>
      </c>
      <c r="B2299" s="398"/>
      <c r="C2299" s="398"/>
      <c r="D2299" s="398"/>
      <c r="E2299" s="398"/>
      <c r="F2299" s="398"/>
      <c r="G2299" s="398"/>
      <c r="H2299" s="398"/>
      <c r="I2299" s="399"/>
    </row>
    <row r="2300" spans="1:9" ht="78" customHeight="1" x14ac:dyDescent="0.4">
      <c r="A2300" s="394" t="s">
        <v>22</v>
      </c>
      <c r="B2300" s="395"/>
      <c r="C2300" s="395"/>
      <c r="D2300" s="395"/>
      <c r="E2300" s="395"/>
      <c r="F2300" s="395"/>
      <c r="G2300" s="395"/>
      <c r="H2300" s="395"/>
      <c r="I2300" s="396"/>
    </row>
    <row r="2301" spans="1:9" ht="13.5" customHeight="1" x14ac:dyDescent="0.4">
      <c r="A2301" s="161" t="s">
        <v>12</v>
      </c>
      <c r="B2301" s="52">
        <f>B2282+1</f>
        <v>122</v>
      </c>
      <c r="C2301" s="161" t="s">
        <v>13</v>
      </c>
      <c r="D2301" s="53" t="str">
        <f>VLOOKUP(B2301,別紙1!$A$5:$AS$267,3,FALSE)</f>
        <v>横引第２ポンプ場</v>
      </c>
      <c r="F2301" s="161"/>
      <c r="G2301" s="161"/>
      <c r="H2301" s="161"/>
      <c r="I2301" s="54" t="str">
        <f>VLOOKUP(B2301,別紙1!$A$5:$AS$267,5,FALSE)</f>
        <v>低圧電力</v>
      </c>
    </row>
    <row r="2302" spans="1:9" s="161" customFormat="1" ht="20.25" customHeight="1" x14ac:dyDescent="0.4">
      <c r="A2302" s="391" t="s">
        <v>14</v>
      </c>
      <c r="B2302" s="401" t="s">
        <v>3</v>
      </c>
      <c r="C2302" s="402"/>
      <c r="D2302" s="403"/>
      <c r="E2302" s="401" t="s">
        <v>4</v>
      </c>
      <c r="F2302" s="402"/>
      <c r="G2302" s="403"/>
      <c r="H2302" s="391" t="s">
        <v>44</v>
      </c>
      <c r="I2302" s="391" t="s">
        <v>45</v>
      </c>
    </row>
    <row r="2303" spans="1:9" s="161" customFormat="1" ht="40.5" x14ac:dyDescent="0.4">
      <c r="A2303" s="400"/>
      <c r="B2303" s="301" t="s">
        <v>2</v>
      </c>
      <c r="C2303" s="301" t="s">
        <v>15</v>
      </c>
      <c r="D2303" s="302" t="s">
        <v>82</v>
      </c>
      <c r="E2303" s="304" t="s">
        <v>16</v>
      </c>
      <c r="F2303" s="58" t="s">
        <v>17</v>
      </c>
      <c r="G2303" s="302" t="s">
        <v>18</v>
      </c>
      <c r="H2303" s="400"/>
      <c r="I2303" s="400"/>
    </row>
    <row r="2304" spans="1:9" s="59" customFormat="1" ht="22.5" x14ac:dyDescent="0.4">
      <c r="A2304" s="392"/>
      <c r="B2304" s="60" t="s">
        <v>5</v>
      </c>
      <c r="C2304" s="60" t="s">
        <v>19</v>
      </c>
      <c r="D2304" s="60" t="s">
        <v>8</v>
      </c>
      <c r="E2304" s="61" t="s">
        <v>20</v>
      </c>
      <c r="F2304" s="60" t="s">
        <v>21</v>
      </c>
      <c r="G2304" s="60" t="s">
        <v>8</v>
      </c>
      <c r="H2304" s="60" t="s">
        <v>43</v>
      </c>
      <c r="I2304" s="60" t="s">
        <v>8</v>
      </c>
    </row>
    <row r="2305" spans="1:9" s="62" customFormat="1" ht="18" customHeight="1" x14ac:dyDescent="0.4">
      <c r="A2305" s="63">
        <v>1</v>
      </c>
      <c r="B2305" s="121">
        <f>VLOOKUP(B2301,別紙1!$A$5:$AS$267,6,FALSE)</f>
        <v>4</v>
      </c>
      <c r="C2305" s="131">
        <f>内訳書!$C$7</f>
        <v>0</v>
      </c>
      <c r="D2305" s="131">
        <f>IF(E2305=0,ROUNDDOWN(B2305*C2305/2,2),ROUNDDOWN(B2305*C2305,2))</f>
        <v>0</v>
      </c>
      <c r="E2305" s="124">
        <f>VLOOKUP(B2301,別紙1!$A$5:$AS$267,7,FALSE)</f>
        <v>22</v>
      </c>
      <c r="F2305" s="132">
        <f>内訳書!$D$7</f>
        <v>0</v>
      </c>
      <c r="G2305" s="131">
        <f>ROUNDDOWN(E2305*F2305,2)</f>
        <v>0</v>
      </c>
      <c r="H2305" s="116"/>
      <c r="I2305" s="137">
        <f>ROUNDDOWN(D2305+G2305+H2305,0)</f>
        <v>0</v>
      </c>
    </row>
    <row r="2306" spans="1:9" s="62" customFormat="1" ht="18" customHeight="1" x14ac:dyDescent="0.4">
      <c r="A2306" s="63">
        <v>2</v>
      </c>
      <c r="B2306" s="121">
        <f>B2305</f>
        <v>4</v>
      </c>
      <c r="C2306" s="131">
        <f>C2305</f>
        <v>0</v>
      </c>
      <c r="D2306" s="131">
        <f t="shared" ref="D2306:D2316" si="484">IF(E2306=0,ROUNDDOWN(B2306*C2306/2,2),ROUNDDOWN(B2306*C2306,2))</f>
        <v>0</v>
      </c>
      <c r="E2306" s="124">
        <f>VLOOKUP(B2301,別紙1!$A$5:$AS$267,10,FALSE)</f>
        <v>30</v>
      </c>
      <c r="F2306" s="132">
        <f>内訳書!$D$7</f>
        <v>0</v>
      </c>
      <c r="G2306" s="131">
        <f t="shared" ref="G2306:G2316" si="485">ROUNDDOWN(E2306*F2306,2)</f>
        <v>0</v>
      </c>
      <c r="H2306" s="116"/>
      <c r="I2306" s="137">
        <f t="shared" ref="I2306:I2316" si="486">ROUNDDOWN(D2306+G2306+H2306,0)</f>
        <v>0</v>
      </c>
    </row>
    <row r="2307" spans="1:9" s="62" customFormat="1" ht="18" customHeight="1" x14ac:dyDescent="0.4">
      <c r="A2307" s="63">
        <v>3</v>
      </c>
      <c r="B2307" s="121">
        <f>B2305</f>
        <v>4</v>
      </c>
      <c r="C2307" s="131">
        <f t="shared" ref="C2307:C2315" si="487">C2306</f>
        <v>0</v>
      </c>
      <c r="D2307" s="131">
        <f t="shared" si="484"/>
        <v>0</v>
      </c>
      <c r="E2307" s="124">
        <f>VLOOKUP(B2301,別紙1!$A$5:$AS$267,13,FALSE)</f>
        <v>25</v>
      </c>
      <c r="F2307" s="132">
        <f>内訳書!$D$7</f>
        <v>0</v>
      </c>
      <c r="G2307" s="131">
        <f t="shared" si="485"/>
        <v>0</v>
      </c>
      <c r="H2307" s="116"/>
      <c r="I2307" s="137">
        <f t="shared" si="486"/>
        <v>0</v>
      </c>
    </row>
    <row r="2308" spans="1:9" s="62" customFormat="1" ht="18" customHeight="1" x14ac:dyDescent="0.4">
      <c r="A2308" s="63">
        <v>4</v>
      </c>
      <c r="B2308" s="121">
        <f>B2305</f>
        <v>4</v>
      </c>
      <c r="C2308" s="131">
        <f t="shared" si="487"/>
        <v>0</v>
      </c>
      <c r="D2308" s="131">
        <f t="shared" si="484"/>
        <v>0</v>
      </c>
      <c r="E2308" s="124">
        <f>VLOOKUP(B2301,別紙1!$A$5:$AS$267,16,FALSE)</f>
        <v>23</v>
      </c>
      <c r="F2308" s="132">
        <f>内訳書!$D$7</f>
        <v>0</v>
      </c>
      <c r="G2308" s="131">
        <f t="shared" si="485"/>
        <v>0</v>
      </c>
      <c r="H2308" s="116"/>
      <c r="I2308" s="137">
        <f t="shared" si="486"/>
        <v>0</v>
      </c>
    </row>
    <row r="2309" spans="1:9" s="62" customFormat="1" ht="18" customHeight="1" x14ac:dyDescent="0.4">
      <c r="A2309" s="63">
        <v>5</v>
      </c>
      <c r="B2309" s="121">
        <f>B2305</f>
        <v>4</v>
      </c>
      <c r="C2309" s="131">
        <f t="shared" si="487"/>
        <v>0</v>
      </c>
      <c r="D2309" s="131">
        <f t="shared" si="484"/>
        <v>0</v>
      </c>
      <c r="E2309" s="124">
        <f>VLOOKUP(B2301,別紙1!$A$5:$AS$267,19,FALSE)</f>
        <v>17</v>
      </c>
      <c r="F2309" s="132">
        <f>内訳書!$D$7</f>
        <v>0</v>
      </c>
      <c r="G2309" s="131">
        <f t="shared" si="485"/>
        <v>0</v>
      </c>
      <c r="H2309" s="116"/>
      <c r="I2309" s="137">
        <f t="shared" si="486"/>
        <v>0</v>
      </c>
    </row>
    <row r="2310" spans="1:9" s="62" customFormat="1" ht="18" customHeight="1" x14ac:dyDescent="0.4">
      <c r="A2310" s="63">
        <v>6</v>
      </c>
      <c r="B2310" s="121">
        <f>B2305</f>
        <v>4</v>
      </c>
      <c r="C2310" s="131">
        <f t="shared" si="487"/>
        <v>0</v>
      </c>
      <c r="D2310" s="131">
        <f t="shared" si="484"/>
        <v>0</v>
      </c>
      <c r="E2310" s="124">
        <f>VLOOKUP(B2301,別紙1!$A$5:$AS$267,22,FALSE)</f>
        <v>20</v>
      </c>
      <c r="F2310" s="132">
        <f>内訳書!$D$7</f>
        <v>0</v>
      </c>
      <c r="G2310" s="131">
        <f t="shared" si="485"/>
        <v>0</v>
      </c>
      <c r="H2310" s="116"/>
      <c r="I2310" s="137">
        <f t="shared" si="486"/>
        <v>0</v>
      </c>
    </row>
    <row r="2311" spans="1:9" s="62" customFormat="1" ht="18" customHeight="1" x14ac:dyDescent="0.4">
      <c r="A2311" s="63">
        <v>7</v>
      </c>
      <c r="B2311" s="121">
        <f>B2305</f>
        <v>4</v>
      </c>
      <c r="C2311" s="131">
        <f t="shared" si="487"/>
        <v>0</v>
      </c>
      <c r="D2311" s="131">
        <f t="shared" si="484"/>
        <v>0</v>
      </c>
      <c r="E2311" s="124">
        <f>VLOOKUP(B2301,別紙1!$A$5:$AS$267,26,FALSE)</f>
        <v>23</v>
      </c>
      <c r="F2311" s="133">
        <f>内訳書!$E$7</f>
        <v>0</v>
      </c>
      <c r="G2311" s="131">
        <f t="shared" si="485"/>
        <v>0</v>
      </c>
      <c r="H2311" s="116"/>
      <c r="I2311" s="137">
        <f t="shared" si="486"/>
        <v>0</v>
      </c>
    </row>
    <row r="2312" spans="1:9" s="62" customFormat="1" ht="18" customHeight="1" x14ac:dyDescent="0.4">
      <c r="A2312" s="63">
        <v>8</v>
      </c>
      <c r="B2312" s="121">
        <f>B2305</f>
        <v>4</v>
      </c>
      <c r="C2312" s="131">
        <f t="shared" si="487"/>
        <v>0</v>
      </c>
      <c r="D2312" s="131">
        <f t="shared" si="484"/>
        <v>0</v>
      </c>
      <c r="E2312" s="124">
        <f>VLOOKUP(B2301,別紙1!$A$5:$AS$267,29,FALSE)</f>
        <v>24</v>
      </c>
      <c r="F2312" s="133">
        <f>内訳書!$E$7</f>
        <v>0</v>
      </c>
      <c r="G2312" s="131">
        <f t="shared" si="485"/>
        <v>0</v>
      </c>
      <c r="H2312" s="116"/>
      <c r="I2312" s="137">
        <f t="shared" si="486"/>
        <v>0</v>
      </c>
    </row>
    <row r="2313" spans="1:9" s="62" customFormat="1" ht="18" customHeight="1" x14ac:dyDescent="0.4">
      <c r="A2313" s="63">
        <v>9</v>
      </c>
      <c r="B2313" s="121">
        <f>B2305</f>
        <v>4</v>
      </c>
      <c r="C2313" s="131">
        <f t="shared" si="487"/>
        <v>0</v>
      </c>
      <c r="D2313" s="131">
        <f t="shared" si="484"/>
        <v>0</v>
      </c>
      <c r="E2313" s="124">
        <f>VLOOKUP(B2301,別紙1!$A$5:$AS$267,32,FALSE)</f>
        <v>24</v>
      </c>
      <c r="F2313" s="133">
        <f>内訳書!$E$7</f>
        <v>0</v>
      </c>
      <c r="G2313" s="131">
        <f t="shared" si="485"/>
        <v>0</v>
      </c>
      <c r="H2313" s="116"/>
      <c r="I2313" s="137">
        <f t="shared" si="486"/>
        <v>0</v>
      </c>
    </row>
    <row r="2314" spans="1:9" s="62" customFormat="1" ht="18" customHeight="1" x14ac:dyDescent="0.4">
      <c r="A2314" s="63">
        <v>10</v>
      </c>
      <c r="B2314" s="121">
        <f>B2305</f>
        <v>4</v>
      </c>
      <c r="C2314" s="131">
        <f t="shared" si="487"/>
        <v>0</v>
      </c>
      <c r="D2314" s="131">
        <f t="shared" si="484"/>
        <v>0</v>
      </c>
      <c r="E2314" s="124">
        <f>VLOOKUP(B2301,別紙1!$A$5:$AS$267,34,FALSE)</f>
        <v>23</v>
      </c>
      <c r="F2314" s="132">
        <f>内訳書!$D$7</f>
        <v>0</v>
      </c>
      <c r="G2314" s="131">
        <f t="shared" si="485"/>
        <v>0</v>
      </c>
      <c r="H2314" s="116"/>
      <c r="I2314" s="137">
        <f t="shared" si="486"/>
        <v>0</v>
      </c>
    </row>
    <row r="2315" spans="1:9" s="62" customFormat="1" ht="18" customHeight="1" x14ac:dyDescent="0.4">
      <c r="A2315" s="63">
        <v>11</v>
      </c>
      <c r="B2315" s="121">
        <f>B2305</f>
        <v>4</v>
      </c>
      <c r="C2315" s="131">
        <f t="shared" si="487"/>
        <v>0</v>
      </c>
      <c r="D2315" s="131">
        <f t="shared" si="484"/>
        <v>0</v>
      </c>
      <c r="E2315" s="124">
        <f>VLOOKUP(B2301,別紙1!$A$5:$AS$267,37,FALSE)</f>
        <v>25</v>
      </c>
      <c r="F2315" s="132">
        <f>内訳書!$D$7</f>
        <v>0</v>
      </c>
      <c r="G2315" s="131">
        <f t="shared" si="485"/>
        <v>0</v>
      </c>
      <c r="H2315" s="116"/>
      <c r="I2315" s="137">
        <f t="shared" si="486"/>
        <v>0</v>
      </c>
    </row>
    <row r="2316" spans="1:9" s="62" customFormat="1" ht="18" customHeight="1" thickBot="1" x14ac:dyDescent="0.45">
      <c r="A2316" s="63">
        <v>12</v>
      </c>
      <c r="B2316" s="121">
        <f>B2305</f>
        <v>4</v>
      </c>
      <c r="C2316" s="131">
        <f>C2315</f>
        <v>0</v>
      </c>
      <c r="D2316" s="131">
        <f t="shared" si="484"/>
        <v>0</v>
      </c>
      <c r="E2316" s="124">
        <f>VLOOKUP(B2301,別紙1!$A$5:$AS$267,40,FALSE)</f>
        <v>24</v>
      </c>
      <c r="F2316" s="132">
        <f>内訳書!$D$7</f>
        <v>0</v>
      </c>
      <c r="G2316" s="131">
        <f t="shared" si="485"/>
        <v>0</v>
      </c>
      <c r="H2316" s="116"/>
      <c r="I2316" s="137">
        <f t="shared" si="486"/>
        <v>0</v>
      </c>
    </row>
    <row r="2317" spans="1:9" s="62" customFormat="1" ht="18" customHeight="1" thickBot="1" x14ac:dyDescent="0.45">
      <c r="A2317" s="66" t="s">
        <v>9</v>
      </c>
      <c r="B2317" s="120"/>
      <c r="C2317" s="120"/>
      <c r="D2317" s="120"/>
      <c r="E2317" s="124">
        <f>SUM(E2305:E2316)</f>
        <v>280</v>
      </c>
      <c r="F2317" s="129"/>
      <c r="G2317" s="120"/>
      <c r="H2317" s="136">
        <f>SUM(H2305:H2316)</f>
        <v>0</v>
      </c>
      <c r="I2317" s="138">
        <f>IF(SUM(I2305:I2316)="","",SUM(I2305:I2316))</f>
        <v>0</v>
      </c>
    </row>
    <row r="2318" spans="1:9" ht="78" customHeight="1" x14ac:dyDescent="0.4">
      <c r="A2318" s="397" t="s">
        <v>347</v>
      </c>
      <c r="B2318" s="398"/>
      <c r="C2318" s="398"/>
      <c r="D2318" s="398"/>
      <c r="E2318" s="398"/>
      <c r="F2318" s="398"/>
      <c r="G2318" s="398"/>
      <c r="H2318" s="398"/>
      <c r="I2318" s="399"/>
    </row>
    <row r="2319" spans="1:9" ht="78" customHeight="1" x14ac:dyDescent="0.4">
      <c r="A2319" s="394" t="s">
        <v>22</v>
      </c>
      <c r="B2319" s="395"/>
      <c r="C2319" s="395"/>
      <c r="D2319" s="395"/>
      <c r="E2319" s="395"/>
      <c r="F2319" s="395"/>
      <c r="G2319" s="395"/>
      <c r="H2319" s="395"/>
      <c r="I2319" s="396"/>
    </row>
    <row r="2320" spans="1:9" x14ac:dyDescent="0.4">
      <c r="A2320" s="161" t="s">
        <v>12</v>
      </c>
      <c r="B2320" s="52">
        <f>B2301+1</f>
        <v>123</v>
      </c>
      <c r="C2320" s="161" t="s">
        <v>13</v>
      </c>
      <c r="D2320" s="53" t="str">
        <f>VLOOKUP(B2320,別紙1!$A$5:$AS$267,3,FALSE)</f>
        <v>横引第３ポンプ場</v>
      </c>
      <c r="F2320" s="161"/>
      <c r="G2320" s="161"/>
      <c r="H2320" s="161"/>
      <c r="I2320" s="54" t="str">
        <f>VLOOKUP(B2320,別紙1!$A$5:$AS$267,5,FALSE)</f>
        <v>低圧電力</v>
      </c>
    </row>
    <row r="2321" spans="1:9" s="161" customFormat="1" ht="20.25" customHeight="1" x14ac:dyDescent="0.4">
      <c r="A2321" s="391" t="s">
        <v>14</v>
      </c>
      <c r="B2321" s="401" t="s">
        <v>3</v>
      </c>
      <c r="C2321" s="402"/>
      <c r="D2321" s="403"/>
      <c r="E2321" s="401" t="s">
        <v>4</v>
      </c>
      <c r="F2321" s="402"/>
      <c r="G2321" s="403"/>
      <c r="H2321" s="391" t="s">
        <v>44</v>
      </c>
      <c r="I2321" s="391" t="s">
        <v>45</v>
      </c>
    </row>
    <row r="2322" spans="1:9" s="161" customFormat="1" ht="40.5" x14ac:dyDescent="0.4">
      <c r="A2322" s="400"/>
      <c r="B2322" s="301" t="s">
        <v>2</v>
      </c>
      <c r="C2322" s="301" t="s">
        <v>15</v>
      </c>
      <c r="D2322" s="302" t="s">
        <v>82</v>
      </c>
      <c r="E2322" s="304" t="s">
        <v>16</v>
      </c>
      <c r="F2322" s="58" t="s">
        <v>17</v>
      </c>
      <c r="G2322" s="302" t="s">
        <v>18</v>
      </c>
      <c r="H2322" s="400"/>
      <c r="I2322" s="400"/>
    </row>
    <row r="2323" spans="1:9" s="59" customFormat="1" ht="22.5" x14ac:dyDescent="0.4">
      <c r="A2323" s="392"/>
      <c r="B2323" s="60" t="s">
        <v>5</v>
      </c>
      <c r="C2323" s="60" t="s">
        <v>19</v>
      </c>
      <c r="D2323" s="60" t="s">
        <v>8</v>
      </c>
      <c r="E2323" s="61" t="s">
        <v>20</v>
      </c>
      <c r="F2323" s="60" t="s">
        <v>21</v>
      </c>
      <c r="G2323" s="60" t="s">
        <v>8</v>
      </c>
      <c r="H2323" s="60" t="s">
        <v>43</v>
      </c>
      <c r="I2323" s="60" t="s">
        <v>8</v>
      </c>
    </row>
    <row r="2324" spans="1:9" s="62" customFormat="1" ht="18" customHeight="1" x14ac:dyDescent="0.4">
      <c r="A2324" s="63">
        <v>1</v>
      </c>
      <c r="B2324" s="121">
        <f>VLOOKUP(B2320,別紙1!$A$5:$AS$267,6,FALSE)</f>
        <v>2</v>
      </c>
      <c r="C2324" s="131">
        <f>内訳書!$C$7</f>
        <v>0</v>
      </c>
      <c r="D2324" s="131">
        <f>IF(E2324=0,ROUNDDOWN(B2324*C2324/2,2),ROUNDDOWN(B2324*C2324,2))</f>
        <v>0</v>
      </c>
      <c r="E2324" s="124">
        <f>VLOOKUP(B2320,別紙1!$A$5:$AS$267,7,FALSE)</f>
        <v>30</v>
      </c>
      <c r="F2324" s="132">
        <f>内訳書!$D$7</f>
        <v>0</v>
      </c>
      <c r="G2324" s="131">
        <f>ROUNDDOWN(E2324*F2324,2)</f>
        <v>0</v>
      </c>
      <c r="H2324" s="116"/>
      <c r="I2324" s="137">
        <f>ROUNDDOWN(D2324+G2324+H2324,0)</f>
        <v>0</v>
      </c>
    </row>
    <row r="2325" spans="1:9" s="62" customFormat="1" ht="18" customHeight="1" x14ac:dyDescent="0.4">
      <c r="A2325" s="63">
        <v>2</v>
      </c>
      <c r="B2325" s="121">
        <f>B2324</f>
        <v>2</v>
      </c>
      <c r="C2325" s="131">
        <f>C2324</f>
        <v>0</v>
      </c>
      <c r="D2325" s="131">
        <f t="shared" ref="D2325:D2335" si="488">IF(E2325=0,ROUNDDOWN(B2325*C2325/2,2),ROUNDDOWN(B2325*C2325,2))</f>
        <v>0</v>
      </c>
      <c r="E2325" s="124">
        <f>VLOOKUP(B2320,別紙1!$A$5:$AS$267,10,FALSE)</f>
        <v>29</v>
      </c>
      <c r="F2325" s="132">
        <f>内訳書!$D$7</f>
        <v>0</v>
      </c>
      <c r="G2325" s="131">
        <f t="shared" ref="G2325:G2335" si="489">ROUNDDOWN(E2325*F2325,2)</f>
        <v>0</v>
      </c>
      <c r="H2325" s="116"/>
      <c r="I2325" s="137">
        <f t="shared" ref="I2325:I2335" si="490">ROUNDDOWN(D2325+G2325+H2325,0)</f>
        <v>0</v>
      </c>
    </row>
    <row r="2326" spans="1:9" s="62" customFormat="1" ht="18" customHeight="1" x14ac:dyDescent="0.4">
      <c r="A2326" s="63">
        <v>3</v>
      </c>
      <c r="B2326" s="121">
        <f>B2324</f>
        <v>2</v>
      </c>
      <c r="C2326" s="131">
        <f t="shared" ref="C2326:C2334" si="491">C2325</f>
        <v>0</v>
      </c>
      <c r="D2326" s="131">
        <f t="shared" si="488"/>
        <v>0</v>
      </c>
      <c r="E2326" s="124">
        <f>VLOOKUP(B2320,別紙1!$A$5:$AS$267,13,FALSE)</f>
        <v>27</v>
      </c>
      <c r="F2326" s="132">
        <f>内訳書!$D$7</f>
        <v>0</v>
      </c>
      <c r="G2326" s="131">
        <f t="shared" si="489"/>
        <v>0</v>
      </c>
      <c r="H2326" s="116"/>
      <c r="I2326" s="137">
        <f t="shared" si="490"/>
        <v>0</v>
      </c>
    </row>
    <row r="2327" spans="1:9" s="62" customFormat="1" ht="18" customHeight="1" x14ac:dyDescent="0.4">
      <c r="A2327" s="63">
        <v>4</v>
      </c>
      <c r="B2327" s="121">
        <f>B2324</f>
        <v>2</v>
      </c>
      <c r="C2327" s="131">
        <f t="shared" si="491"/>
        <v>0</v>
      </c>
      <c r="D2327" s="131">
        <f t="shared" si="488"/>
        <v>0</v>
      </c>
      <c r="E2327" s="124">
        <f>VLOOKUP(B2320,別紙1!$A$5:$AS$267,16,FALSE)</f>
        <v>29</v>
      </c>
      <c r="F2327" s="132">
        <f>内訳書!$D$7</f>
        <v>0</v>
      </c>
      <c r="G2327" s="131">
        <f t="shared" si="489"/>
        <v>0</v>
      </c>
      <c r="H2327" s="116"/>
      <c r="I2327" s="137">
        <f t="shared" si="490"/>
        <v>0</v>
      </c>
    </row>
    <row r="2328" spans="1:9" s="62" customFormat="1" ht="18" customHeight="1" x14ac:dyDescent="0.4">
      <c r="A2328" s="63">
        <v>5</v>
      </c>
      <c r="B2328" s="121">
        <f>B2324</f>
        <v>2</v>
      </c>
      <c r="C2328" s="131">
        <f t="shared" si="491"/>
        <v>0</v>
      </c>
      <c r="D2328" s="131">
        <f t="shared" si="488"/>
        <v>0</v>
      </c>
      <c r="E2328" s="124">
        <f>VLOOKUP(B2320,別紙1!$A$5:$AS$267,19,FALSE)</f>
        <v>29</v>
      </c>
      <c r="F2328" s="132">
        <f>内訳書!$D$7</f>
        <v>0</v>
      </c>
      <c r="G2328" s="131">
        <f t="shared" si="489"/>
        <v>0</v>
      </c>
      <c r="H2328" s="116"/>
      <c r="I2328" s="137">
        <f t="shared" si="490"/>
        <v>0</v>
      </c>
    </row>
    <row r="2329" spans="1:9" s="62" customFormat="1" ht="18" customHeight="1" x14ac:dyDescent="0.4">
      <c r="A2329" s="63">
        <v>6</v>
      </c>
      <c r="B2329" s="121">
        <f>B2324</f>
        <v>2</v>
      </c>
      <c r="C2329" s="131">
        <f t="shared" si="491"/>
        <v>0</v>
      </c>
      <c r="D2329" s="131">
        <f t="shared" si="488"/>
        <v>0</v>
      </c>
      <c r="E2329" s="124">
        <f>VLOOKUP(B2320,別紙1!$A$5:$AS$267,22,FALSE)</f>
        <v>29</v>
      </c>
      <c r="F2329" s="132">
        <f>内訳書!$D$7</f>
        <v>0</v>
      </c>
      <c r="G2329" s="131">
        <f t="shared" si="489"/>
        <v>0</v>
      </c>
      <c r="H2329" s="116"/>
      <c r="I2329" s="137">
        <f t="shared" si="490"/>
        <v>0</v>
      </c>
    </row>
    <row r="2330" spans="1:9" s="62" customFormat="1" ht="18" customHeight="1" x14ac:dyDescent="0.4">
      <c r="A2330" s="63">
        <v>7</v>
      </c>
      <c r="B2330" s="121">
        <f>B2324</f>
        <v>2</v>
      </c>
      <c r="C2330" s="131">
        <f t="shared" si="491"/>
        <v>0</v>
      </c>
      <c r="D2330" s="131">
        <f t="shared" si="488"/>
        <v>0</v>
      </c>
      <c r="E2330" s="124">
        <f>VLOOKUP(B2320,別紙1!$A$5:$AS$267,26,FALSE)</f>
        <v>28</v>
      </c>
      <c r="F2330" s="133">
        <f>内訳書!$E$7</f>
        <v>0</v>
      </c>
      <c r="G2330" s="131">
        <f t="shared" si="489"/>
        <v>0</v>
      </c>
      <c r="H2330" s="116"/>
      <c r="I2330" s="137">
        <f t="shared" si="490"/>
        <v>0</v>
      </c>
    </row>
    <row r="2331" spans="1:9" s="62" customFormat="1" ht="18" customHeight="1" x14ac:dyDescent="0.4">
      <c r="A2331" s="63">
        <v>8</v>
      </c>
      <c r="B2331" s="121">
        <f>B2324</f>
        <v>2</v>
      </c>
      <c r="C2331" s="131">
        <f t="shared" si="491"/>
        <v>0</v>
      </c>
      <c r="D2331" s="131">
        <f t="shared" si="488"/>
        <v>0</v>
      </c>
      <c r="E2331" s="124">
        <f>VLOOKUP(B2320,別紙1!$A$5:$AS$267,29,FALSE)</f>
        <v>30</v>
      </c>
      <c r="F2331" s="133">
        <f>内訳書!$E$7</f>
        <v>0</v>
      </c>
      <c r="G2331" s="131">
        <f t="shared" si="489"/>
        <v>0</v>
      </c>
      <c r="H2331" s="116"/>
      <c r="I2331" s="137">
        <f t="shared" si="490"/>
        <v>0</v>
      </c>
    </row>
    <row r="2332" spans="1:9" s="62" customFormat="1" ht="18" customHeight="1" x14ac:dyDescent="0.4">
      <c r="A2332" s="63">
        <v>9</v>
      </c>
      <c r="B2332" s="121">
        <f>B2324</f>
        <v>2</v>
      </c>
      <c r="C2332" s="131">
        <f t="shared" si="491"/>
        <v>0</v>
      </c>
      <c r="D2332" s="131">
        <f t="shared" si="488"/>
        <v>0</v>
      </c>
      <c r="E2332" s="124">
        <f>VLOOKUP(B2320,別紙1!$A$5:$AS$267,32,FALSE)</f>
        <v>27</v>
      </c>
      <c r="F2332" s="133">
        <f>内訳書!$E$7</f>
        <v>0</v>
      </c>
      <c r="G2332" s="131">
        <f t="shared" si="489"/>
        <v>0</v>
      </c>
      <c r="H2332" s="116"/>
      <c r="I2332" s="137">
        <f t="shared" si="490"/>
        <v>0</v>
      </c>
    </row>
    <row r="2333" spans="1:9" s="62" customFormat="1" ht="18" customHeight="1" x14ac:dyDescent="0.4">
      <c r="A2333" s="63">
        <v>10</v>
      </c>
      <c r="B2333" s="121">
        <f>B2324</f>
        <v>2</v>
      </c>
      <c r="C2333" s="131">
        <f t="shared" si="491"/>
        <v>0</v>
      </c>
      <c r="D2333" s="131">
        <f t="shared" si="488"/>
        <v>0</v>
      </c>
      <c r="E2333" s="124">
        <f>VLOOKUP(B2320,別紙1!$A$5:$AS$267,34,FALSE)</f>
        <v>28</v>
      </c>
      <c r="F2333" s="132">
        <f>内訳書!$D$7</f>
        <v>0</v>
      </c>
      <c r="G2333" s="131">
        <f t="shared" si="489"/>
        <v>0</v>
      </c>
      <c r="H2333" s="116"/>
      <c r="I2333" s="137">
        <f t="shared" si="490"/>
        <v>0</v>
      </c>
    </row>
    <row r="2334" spans="1:9" s="62" customFormat="1" ht="18" customHeight="1" x14ac:dyDescent="0.4">
      <c r="A2334" s="63">
        <v>11</v>
      </c>
      <c r="B2334" s="121">
        <f>B2324</f>
        <v>2</v>
      </c>
      <c r="C2334" s="131">
        <f t="shared" si="491"/>
        <v>0</v>
      </c>
      <c r="D2334" s="131">
        <f t="shared" si="488"/>
        <v>0</v>
      </c>
      <c r="E2334" s="124">
        <f>VLOOKUP(B2320,別紙1!$A$5:$AS$267,37,FALSE)</f>
        <v>29</v>
      </c>
      <c r="F2334" s="132">
        <f>内訳書!$D$7</f>
        <v>0</v>
      </c>
      <c r="G2334" s="131">
        <f t="shared" si="489"/>
        <v>0</v>
      </c>
      <c r="H2334" s="116"/>
      <c r="I2334" s="137">
        <f t="shared" si="490"/>
        <v>0</v>
      </c>
    </row>
    <row r="2335" spans="1:9" s="62" customFormat="1" ht="18" customHeight="1" thickBot="1" x14ac:dyDescent="0.45">
      <c r="A2335" s="63">
        <v>12</v>
      </c>
      <c r="B2335" s="121">
        <f>B2324</f>
        <v>2</v>
      </c>
      <c r="C2335" s="131">
        <f>C2334</f>
        <v>0</v>
      </c>
      <c r="D2335" s="131">
        <f t="shared" si="488"/>
        <v>0</v>
      </c>
      <c r="E2335" s="124">
        <f>VLOOKUP(B2320,別紙1!$A$5:$AS$267,40,FALSE)</f>
        <v>28</v>
      </c>
      <c r="F2335" s="132">
        <f>内訳書!$D$7</f>
        <v>0</v>
      </c>
      <c r="G2335" s="131">
        <f t="shared" si="489"/>
        <v>0</v>
      </c>
      <c r="H2335" s="116"/>
      <c r="I2335" s="137">
        <f t="shared" si="490"/>
        <v>0</v>
      </c>
    </row>
    <row r="2336" spans="1:9" s="62" customFormat="1" ht="18" customHeight="1" thickBot="1" x14ac:dyDescent="0.45">
      <c r="A2336" s="66" t="s">
        <v>9</v>
      </c>
      <c r="B2336" s="120"/>
      <c r="C2336" s="120"/>
      <c r="D2336" s="120"/>
      <c r="E2336" s="124">
        <f>SUM(E2324:E2335)</f>
        <v>343</v>
      </c>
      <c r="F2336" s="129"/>
      <c r="G2336" s="120"/>
      <c r="H2336" s="136">
        <f>SUM(H2324:H2335)</f>
        <v>0</v>
      </c>
      <c r="I2336" s="138">
        <f>IF(SUM(I2324:I2335)="","",SUM(I2324:I2335))</f>
        <v>0</v>
      </c>
    </row>
    <row r="2337" spans="1:9" ht="78" customHeight="1" x14ac:dyDescent="0.4">
      <c r="A2337" s="397" t="s">
        <v>347</v>
      </c>
      <c r="B2337" s="398"/>
      <c r="C2337" s="398"/>
      <c r="D2337" s="398"/>
      <c r="E2337" s="398"/>
      <c r="F2337" s="398"/>
      <c r="G2337" s="398"/>
      <c r="H2337" s="398"/>
      <c r="I2337" s="399"/>
    </row>
    <row r="2338" spans="1:9" ht="78" customHeight="1" x14ac:dyDescent="0.4">
      <c r="A2338" s="394" t="s">
        <v>22</v>
      </c>
      <c r="B2338" s="395"/>
      <c r="C2338" s="395"/>
      <c r="D2338" s="395"/>
      <c r="E2338" s="395"/>
      <c r="F2338" s="395"/>
      <c r="G2338" s="395"/>
      <c r="H2338" s="395"/>
      <c r="I2338" s="396"/>
    </row>
    <row r="2339" spans="1:9" x14ac:dyDescent="0.4">
      <c r="A2339" s="161" t="s">
        <v>12</v>
      </c>
      <c r="B2339" s="52">
        <f>B2320+1</f>
        <v>124</v>
      </c>
      <c r="C2339" s="161" t="s">
        <v>13</v>
      </c>
      <c r="D2339" s="53" t="str">
        <f>VLOOKUP(B2339,別紙1!$A$5:$AS$267,3,FALSE)</f>
        <v>横引第４ポンプ場</v>
      </c>
      <c r="F2339" s="161"/>
      <c r="G2339" s="161"/>
      <c r="H2339" s="161"/>
      <c r="I2339" s="54" t="str">
        <f>VLOOKUP(B2339,別紙1!$A$5:$AS$267,5,FALSE)</f>
        <v>低圧電力</v>
      </c>
    </row>
    <row r="2340" spans="1:9" s="161" customFormat="1" ht="20.25" customHeight="1" x14ac:dyDescent="0.4">
      <c r="A2340" s="391" t="s">
        <v>14</v>
      </c>
      <c r="B2340" s="401" t="s">
        <v>3</v>
      </c>
      <c r="C2340" s="402"/>
      <c r="D2340" s="403"/>
      <c r="E2340" s="401" t="s">
        <v>4</v>
      </c>
      <c r="F2340" s="402"/>
      <c r="G2340" s="403"/>
      <c r="H2340" s="391" t="s">
        <v>44</v>
      </c>
      <c r="I2340" s="391" t="s">
        <v>45</v>
      </c>
    </row>
    <row r="2341" spans="1:9" s="161" customFormat="1" ht="40.5" x14ac:dyDescent="0.4">
      <c r="A2341" s="400"/>
      <c r="B2341" s="301" t="s">
        <v>2</v>
      </c>
      <c r="C2341" s="301" t="s">
        <v>15</v>
      </c>
      <c r="D2341" s="302" t="s">
        <v>82</v>
      </c>
      <c r="E2341" s="304" t="s">
        <v>16</v>
      </c>
      <c r="F2341" s="58" t="s">
        <v>17</v>
      </c>
      <c r="G2341" s="302" t="s">
        <v>18</v>
      </c>
      <c r="H2341" s="400"/>
      <c r="I2341" s="400"/>
    </row>
    <row r="2342" spans="1:9" s="59" customFormat="1" ht="22.5" x14ac:dyDescent="0.4">
      <c r="A2342" s="392"/>
      <c r="B2342" s="60" t="s">
        <v>5</v>
      </c>
      <c r="C2342" s="60" t="s">
        <v>19</v>
      </c>
      <c r="D2342" s="60" t="s">
        <v>8</v>
      </c>
      <c r="E2342" s="61" t="s">
        <v>20</v>
      </c>
      <c r="F2342" s="60" t="s">
        <v>21</v>
      </c>
      <c r="G2342" s="60" t="s">
        <v>8</v>
      </c>
      <c r="H2342" s="60" t="s">
        <v>43</v>
      </c>
      <c r="I2342" s="60" t="s">
        <v>8</v>
      </c>
    </row>
    <row r="2343" spans="1:9" s="62" customFormat="1" ht="18" customHeight="1" x14ac:dyDescent="0.4">
      <c r="A2343" s="63">
        <v>1</v>
      </c>
      <c r="B2343" s="121">
        <f>VLOOKUP(B2339,別紙1!$A$5:$AS$267,6,FALSE)</f>
        <v>6</v>
      </c>
      <c r="C2343" s="131">
        <f>内訳書!$C$7</f>
        <v>0</v>
      </c>
      <c r="D2343" s="131">
        <f>IF(E2343=0,ROUNDDOWN(B2343*C2343/2,2),ROUNDDOWN(B2343*C2343,2))</f>
        <v>0</v>
      </c>
      <c r="E2343" s="124">
        <f>VLOOKUP(B2339,別紙1!$A$5:$AS$267,7,FALSE)</f>
        <v>29</v>
      </c>
      <c r="F2343" s="132">
        <f>内訳書!$D$7</f>
        <v>0</v>
      </c>
      <c r="G2343" s="131">
        <f>ROUNDDOWN(E2343*F2343,2)</f>
        <v>0</v>
      </c>
      <c r="H2343" s="116"/>
      <c r="I2343" s="137">
        <f>ROUNDDOWN(D2343+G2343+H2343,0)</f>
        <v>0</v>
      </c>
    </row>
    <row r="2344" spans="1:9" s="62" customFormat="1" ht="18" customHeight="1" x14ac:dyDescent="0.4">
      <c r="A2344" s="63">
        <v>2</v>
      </c>
      <c r="B2344" s="121">
        <f>B2343</f>
        <v>6</v>
      </c>
      <c r="C2344" s="131">
        <f>C2343</f>
        <v>0</v>
      </c>
      <c r="D2344" s="131">
        <f t="shared" ref="D2344:D2354" si="492">IF(E2344=0,ROUNDDOWN(B2344*C2344/2,2),ROUNDDOWN(B2344*C2344,2))</f>
        <v>0</v>
      </c>
      <c r="E2344" s="124">
        <f>VLOOKUP(B2339,別紙1!$A$5:$AS$267,10,FALSE)</f>
        <v>29</v>
      </c>
      <c r="F2344" s="132">
        <f>内訳書!$D$7</f>
        <v>0</v>
      </c>
      <c r="G2344" s="131">
        <f t="shared" ref="G2344:G2354" si="493">ROUNDDOWN(E2344*F2344,2)</f>
        <v>0</v>
      </c>
      <c r="H2344" s="116"/>
      <c r="I2344" s="137">
        <f t="shared" ref="I2344:I2354" si="494">ROUNDDOWN(D2344+G2344+H2344,0)</f>
        <v>0</v>
      </c>
    </row>
    <row r="2345" spans="1:9" s="62" customFormat="1" ht="18" customHeight="1" x14ac:dyDescent="0.4">
      <c r="A2345" s="63">
        <v>3</v>
      </c>
      <c r="B2345" s="121">
        <f>B2343</f>
        <v>6</v>
      </c>
      <c r="C2345" s="131">
        <f t="shared" ref="C2345:C2353" si="495">C2344</f>
        <v>0</v>
      </c>
      <c r="D2345" s="131">
        <f t="shared" si="492"/>
        <v>0</v>
      </c>
      <c r="E2345" s="124">
        <f>VLOOKUP(B2339,別紙1!$A$5:$AS$267,13,FALSE)</f>
        <v>28</v>
      </c>
      <c r="F2345" s="132">
        <f>内訳書!$D$7</f>
        <v>0</v>
      </c>
      <c r="G2345" s="131">
        <f t="shared" si="493"/>
        <v>0</v>
      </c>
      <c r="H2345" s="116"/>
      <c r="I2345" s="137">
        <f t="shared" si="494"/>
        <v>0</v>
      </c>
    </row>
    <row r="2346" spans="1:9" s="62" customFormat="1" ht="18" customHeight="1" x14ac:dyDescent="0.4">
      <c r="A2346" s="63">
        <v>4</v>
      </c>
      <c r="B2346" s="121">
        <f>B2343</f>
        <v>6</v>
      </c>
      <c r="C2346" s="131">
        <f t="shared" si="495"/>
        <v>0</v>
      </c>
      <c r="D2346" s="131">
        <f t="shared" si="492"/>
        <v>0</v>
      </c>
      <c r="E2346" s="124">
        <f>VLOOKUP(B2339,別紙1!$A$5:$AS$267,16,FALSE)</f>
        <v>29</v>
      </c>
      <c r="F2346" s="132">
        <f>内訳書!$D$7</f>
        <v>0</v>
      </c>
      <c r="G2346" s="131">
        <f t="shared" si="493"/>
        <v>0</v>
      </c>
      <c r="H2346" s="116"/>
      <c r="I2346" s="137">
        <f t="shared" si="494"/>
        <v>0</v>
      </c>
    </row>
    <row r="2347" spans="1:9" s="62" customFormat="1" ht="18" customHeight="1" x14ac:dyDescent="0.4">
      <c r="A2347" s="63">
        <v>5</v>
      </c>
      <c r="B2347" s="121">
        <f>B2343</f>
        <v>6</v>
      </c>
      <c r="C2347" s="131">
        <f t="shared" si="495"/>
        <v>0</v>
      </c>
      <c r="D2347" s="131">
        <f t="shared" si="492"/>
        <v>0</v>
      </c>
      <c r="E2347" s="124">
        <f>VLOOKUP(B2339,別紙1!$A$5:$AS$267,19,FALSE)</f>
        <v>29</v>
      </c>
      <c r="F2347" s="132">
        <f>内訳書!$D$7</f>
        <v>0</v>
      </c>
      <c r="G2347" s="131">
        <f t="shared" si="493"/>
        <v>0</v>
      </c>
      <c r="H2347" s="116"/>
      <c r="I2347" s="137">
        <f t="shared" si="494"/>
        <v>0</v>
      </c>
    </row>
    <row r="2348" spans="1:9" s="62" customFormat="1" ht="18" customHeight="1" x14ac:dyDescent="0.4">
      <c r="A2348" s="63">
        <v>6</v>
      </c>
      <c r="B2348" s="121">
        <f>B2343</f>
        <v>6</v>
      </c>
      <c r="C2348" s="131">
        <f t="shared" si="495"/>
        <v>0</v>
      </c>
      <c r="D2348" s="131">
        <f t="shared" si="492"/>
        <v>0</v>
      </c>
      <c r="E2348" s="124">
        <f>VLOOKUP(B2339,別紙1!$A$5:$AS$267,22,FALSE)</f>
        <v>28</v>
      </c>
      <c r="F2348" s="132">
        <f>内訳書!$D$7</f>
        <v>0</v>
      </c>
      <c r="G2348" s="131">
        <f t="shared" si="493"/>
        <v>0</v>
      </c>
      <c r="H2348" s="116"/>
      <c r="I2348" s="137">
        <f t="shared" si="494"/>
        <v>0</v>
      </c>
    </row>
    <row r="2349" spans="1:9" s="62" customFormat="1" ht="18" customHeight="1" x14ac:dyDescent="0.4">
      <c r="A2349" s="63">
        <v>7</v>
      </c>
      <c r="B2349" s="121">
        <f>B2343</f>
        <v>6</v>
      </c>
      <c r="C2349" s="131">
        <f t="shared" si="495"/>
        <v>0</v>
      </c>
      <c r="D2349" s="131">
        <f t="shared" si="492"/>
        <v>0</v>
      </c>
      <c r="E2349" s="124">
        <f>VLOOKUP(B2339,別紙1!$A$5:$AS$267,26,FALSE)</f>
        <v>28</v>
      </c>
      <c r="F2349" s="133">
        <f>内訳書!$E$7</f>
        <v>0</v>
      </c>
      <c r="G2349" s="131">
        <f t="shared" si="493"/>
        <v>0</v>
      </c>
      <c r="H2349" s="116"/>
      <c r="I2349" s="137">
        <f t="shared" si="494"/>
        <v>0</v>
      </c>
    </row>
    <row r="2350" spans="1:9" s="62" customFormat="1" ht="18" customHeight="1" x14ac:dyDescent="0.4">
      <c r="A2350" s="63">
        <v>8</v>
      </c>
      <c r="B2350" s="121">
        <f>B2343</f>
        <v>6</v>
      </c>
      <c r="C2350" s="131">
        <f t="shared" si="495"/>
        <v>0</v>
      </c>
      <c r="D2350" s="131">
        <f t="shared" si="492"/>
        <v>0</v>
      </c>
      <c r="E2350" s="124">
        <f>VLOOKUP(B2339,別紙1!$A$5:$AS$267,29,FALSE)</f>
        <v>28</v>
      </c>
      <c r="F2350" s="133">
        <f>内訳書!$E$7</f>
        <v>0</v>
      </c>
      <c r="G2350" s="131">
        <f t="shared" si="493"/>
        <v>0</v>
      </c>
      <c r="H2350" s="116"/>
      <c r="I2350" s="137">
        <f t="shared" si="494"/>
        <v>0</v>
      </c>
    </row>
    <row r="2351" spans="1:9" s="62" customFormat="1" ht="18" customHeight="1" x14ac:dyDescent="0.4">
      <c r="A2351" s="63">
        <v>9</v>
      </c>
      <c r="B2351" s="121">
        <f>B2343</f>
        <v>6</v>
      </c>
      <c r="C2351" s="131">
        <f t="shared" si="495"/>
        <v>0</v>
      </c>
      <c r="D2351" s="131">
        <f t="shared" si="492"/>
        <v>0</v>
      </c>
      <c r="E2351" s="124">
        <f>VLOOKUP(B2339,別紙1!$A$5:$AS$267,32,FALSE)</f>
        <v>33</v>
      </c>
      <c r="F2351" s="133">
        <f>内訳書!$E$7</f>
        <v>0</v>
      </c>
      <c r="G2351" s="131">
        <f t="shared" si="493"/>
        <v>0</v>
      </c>
      <c r="H2351" s="116"/>
      <c r="I2351" s="137">
        <f t="shared" si="494"/>
        <v>0</v>
      </c>
    </row>
    <row r="2352" spans="1:9" s="62" customFormat="1" ht="18" customHeight="1" x14ac:dyDescent="0.4">
      <c r="A2352" s="63">
        <v>10</v>
      </c>
      <c r="B2352" s="121">
        <f>B2343</f>
        <v>6</v>
      </c>
      <c r="C2352" s="131">
        <f t="shared" si="495"/>
        <v>0</v>
      </c>
      <c r="D2352" s="131">
        <f t="shared" si="492"/>
        <v>0</v>
      </c>
      <c r="E2352" s="124">
        <f>VLOOKUP(B2339,別紙1!$A$5:$AS$267,34,FALSE)</f>
        <v>30</v>
      </c>
      <c r="F2352" s="132">
        <f>内訳書!$D$7</f>
        <v>0</v>
      </c>
      <c r="G2352" s="131">
        <f t="shared" si="493"/>
        <v>0</v>
      </c>
      <c r="H2352" s="116"/>
      <c r="I2352" s="137">
        <f t="shared" si="494"/>
        <v>0</v>
      </c>
    </row>
    <row r="2353" spans="1:9" s="62" customFormat="1" ht="18" customHeight="1" x14ac:dyDescent="0.4">
      <c r="A2353" s="63">
        <v>11</v>
      </c>
      <c r="B2353" s="121">
        <f>B2343</f>
        <v>6</v>
      </c>
      <c r="C2353" s="131">
        <f t="shared" si="495"/>
        <v>0</v>
      </c>
      <c r="D2353" s="131">
        <f t="shared" si="492"/>
        <v>0</v>
      </c>
      <c r="E2353" s="124">
        <f>VLOOKUP(B2339,別紙1!$A$5:$AS$267,37,FALSE)</f>
        <v>28</v>
      </c>
      <c r="F2353" s="132">
        <f>内訳書!$D$7</f>
        <v>0</v>
      </c>
      <c r="G2353" s="131">
        <f t="shared" si="493"/>
        <v>0</v>
      </c>
      <c r="H2353" s="116"/>
      <c r="I2353" s="137">
        <f t="shared" si="494"/>
        <v>0</v>
      </c>
    </row>
    <row r="2354" spans="1:9" s="62" customFormat="1" ht="18" customHeight="1" thickBot="1" x14ac:dyDescent="0.45">
      <c r="A2354" s="63">
        <v>12</v>
      </c>
      <c r="B2354" s="121">
        <f>B2343</f>
        <v>6</v>
      </c>
      <c r="C2354" s="131">
        <f>C2353</f>
        <v>0</v>
      </c>
      <c r="D2354" s="131">
        <f t="shared" si="492"/>
        <v>0</v>
      </c>
      <c r="E2354" s="124">
        <f>VLOOKUP(B2339,別紙1!$A$5:$AS$267,40,FALSE)</f>
        <v>27</v>
      </c>
      <c r="F2354" s="132">
        <f>内訳書!$D$7</f>
        <v>0</v>
      </c>
      <c r="G2354" s="131">
        <f t="shared" si="493"/>
        <v>0</v>
      </c>
      <c r="H2354" s="116"/>
      <c r="I2354" s="137">
        <f t="shared" si="494"/>
        <v>0</v>
      </c>
    </row>
    <row r="2355" spans="1:9" s="62" customFormat="1" ht="18" customHeight="1" thickBot="1" x14ac:dyDescent="0.45">
      <c r="A2355" s="66" t="s">
        <v>9</v>
      </c>
      <c r="B2355" s="120"/>
      <c r="C2355" s="120"/>
      <c r="D2355" s="120"/>
      <c r="E2355" s="124">
        <f>SUM(E2343:E2354)</f>
        <v>346</v>
      </c>
      <c r="F2355" s="129"/>
      <c r="G2355" s="120"/>
      <c r="H2355" s="136">
        <f>SUM(H2343:H2354)</f>
        <v>0</v>
      </c>
      <c r="I2355" s="138">
        <f>IF(SUM(I2343:I2354)="","",SUM(I2343:I2354))</f>
        <v>0</v>
      </c>
    </row>
    <row r="2356" spans="1:9" ht="78" customHeight="1" x14ac:dyDescent="0.4">
      <c r="A2356" s="397" t="s">
        <v>347</v>
      </c>
      <c r="B2356" s="398"/>
      <c r="C2356" s="398"/>
      <c r="D2356" s="398"/>
      <c r="E2356" s="398"/>
      <c r="F2356" s="398"/>
      <c r="G2356" s="398"/>
      <c r="H2356" s="398"/>
      <c r="I2356" s="399"/>
    </row>
    <row r="2357" spans="1:9" ht="78" customHeight="1" x14ac:dyDescent="0.4">
      <c r="A2357" s="394" t="s">
        <v>22</v>
      </c>
      <c r="B2357" s="395"/>
      <c r="C2357" s="395"/>
      <c r="D2357" s="395"/>
      <c r="E2357" s="395"/>
      <c r="F2357" s="395"/>
      <c r="G2357" s="395"/>
      <c r="H2357" s="395"/>
      <c r="I2357" s="396"/>
    </row>
    <row r="2358" spans="1:9" x14ac:dyDescent="0.4">
      <c r="A2358" s="161" t="s">
        <v>12</v>
      </c>
      <c r="B2358" s="52">
        <f>B2339+1</f>
        <v>125</v>
      </c>
      <c r="C2358" s="161" t="s">
        <v>13</v>
      </c>
      <c r="D2358" s="53" t="str">
        <f>VLOOKUP(B2358,別紙1!$A$5:$AS$267,3,FALSE)</f>
        <v>横引第５ポンプ場</v>
      </c>
      <c r="F2358" s="161"/>
      <c r="G2358" s="161"/>
      <c r="H2358" s="161"/>
      <c r="I2358" s="54" t="str">
        <f>VLOOKUP(B2358,別紙1!$A$5:$AS$267,5,FALSE)</f>
        <v>低圧電力</v>
      </c>
    </row>
    <row r="2359" spans="1:9" s="161" customFormat="1" ht="20.25" customHeight="1" x14ac:dyDescent="0.4">
      <c r="A2359" s="391" t="s">
        <v>14</v>
      </c>
      <c r="B2359" s="401" t="s">
        <v>3</v>
      </c>
      <c r="C2359" s="402"/>
      <c r="D2359" s="403"/>
      <c r="E2359" s="401" t="s">
        <v>4</v>
      </c>
      <c r="F2359" s="402"/>
      <c r="G2359" s="403"/>
      <c r="H2359" s="391" t="s">
        <v>44</v>
      </c>
      <c r="I2359" s="391" t="s">
        <v>45</v>
      </c>
    </row>
    <row r="2360" spans="1:9" s="161" customFormat="1" ht="40.5" x14ac:dyDescent="0.4">
      <c r="A2360" s="400"/>
      <c r="B2360" s="301" t="s">
        <v>2</v>
      </c>
      <c r="C2360" s="301" t="s">
        <v>15</v>
      </c>
      <c r="D2360" s="302" t="s">
        <v>82</v>
      </c>
      <c r="E2360" s="304" t="s">
        <v>16</v>
      </c>
      <c r="F2360" s="58" t="s">
        <v>17</v>
      </c>
      <c r="G2360" s="302" t="s">
        <v>18</v>
      </c>
      <c r="H2360" s="400"/>
      <c r="I2360" s="400"/>
    </row>
    <row r="2361" spans="1:9" s="59" customFormat="1" ht="22.5" x14ac:dyDescent="0.4">
      <c r="A2361" s="392"/>
      <c r="B2361" s="60" t="s">
        <v>5</v>
      </c>
      <c r="C2361" s="60" t="s">
        <v>19</v>
      </c>
      <c r="D2361" s="60" t="s">
        <v>8</v>
      </c>
      <c r="E2361" s="61" t="s">
        <v>20</v>
      </c>
      <c r="F2361" s="60" t="s">
        <v>21</v>
      </c>
      <c r="G2361" s="60" t="s">
        <v>8</v>
      </c>
      <c r="H2361" s="60" t="s">
        <v>43</v>
      </c>
      <c r="I2361" s="60" t="s">
        <v>8</v>
      </c>
    </row>
    <row r="2362" spans="1:9" s="62" customFormat="1" ht="18" customHeight="1" x14ac:dyDescent="0.4">
      <c r="A2362" s="63">
        <v>1</v>
      </c>
      <c r="B2362" s="121">
        <f>VLOOKUP(B2358,別紙1!$A$5:$AS$267,6,FALSE)</f>
        <v>4</v>
      </c>
      <c r="C2362" s="131">
        <f>内訳書!$C$7</f>
        <v>0</v>
      </c>
      <c r="D2362" s="131">
        <f>IF(E2362=0,ROUNDDOWN(B2362*C2362/2,2),ROUNDDOWN(B2362*C2362,2))</f>
        <v>0</v>
      </c>
      <c r="E2362" s="124">
        <f>VLOOKUP(B2358,別紙1!$A$5:$AS$267,7,FALSE)</f>
        <v>5</v>
      </c>
      <c r="F2362" s="132">
        <f>内訳書!$D$7</f>
        <v>0</v>
      </c>
      <c r="G2362" s="131">
        <f>ROUNDDOWN(E2362*F2362,2)</f>
        <v>0</v>
      </c>
      <c r="H2362" s="116"/>
      <c r="I2362" s="137">
        <f>ROUNDDOWN(D2362+G2362+H2362,0)</f>
        <v>0</v>
      </c>
    </row>
    <row r="2363" spans="1:9" s="62" customFormat="1" ht="18" customHeight="1" x14ac:dyDescent="0.4">
      <c r="A2363" s="63">
        <v>2</v>
      </c>
      <c r="B2363" s="121">
        <f>B2362</f>
        <v>4</v>
      </c>
      <c r="C2363" s="131">
        <f>C2362</f>
        <v>0</v>
      </c>
      <c r="D2363" s="131">
        <f t="shared" ref="D2363:D2373" si="496">IF(E2363=0,ROUNDDOWN(B2363*C2363/2,2),ROUNDDOWN(B2363*C2363,2))</f>
        <v>0</v>
      </c>
      <c r="E2363" s="124">
        <f>VLOOKUP(B2358,別紙1!$A$5:$AS$267,10,FALSE)</f>
        <v>5</v>
      </c>
      <c r="F2363" s="132">
        <f>内訳書!$D$7</f>
        <v>0</v>
      </c>
      <c r="G2363" s="131">
        <f t="shared" ref="G2363:G2373" si="497">ROUNDDOWN(E2363*F2363,2)</f>
        <v>0</v>
      </c>
      <c r="H2363" s="116"/>
      <c r="I2363" s="137">
        <f t="shared" ref="I2363:I2373" si="498">ROUNDDOWN(D2363+G2363+H2363,0)</f>
        <v>0</v>
      </c>
    </row>
    <row r="2364" spans="1:9" s="62" customFormat="1" ht="18" customHeight="1" x14ac:dyDescent="0.4">
      <c r="A2364" s="63">
        <v>3</v>
      </c>
      <c r="B2364" s="121">
        <f>B2362</f>
        <v>4</v>
      </c>
      <c r="C2364" s="131">
        <f t="shared" ref="C2364:C2372" si="499">C2363</f>
        <v>0</v>
      </c>
      <c r="D2364" s="131">
        <f t="shared" si="496"/>
        <v>0</v>
      </c>
      <c r="E2364" s="124">
        <f>VLOOKUP(B2358,別紙1!$A$5:$AS$267,13,FALSE)</f>
        <v>4</v>
      </c>
      <c r="F2364" s="132">
        <f>内訳書!$D$7</f>
        <v>0</v>
      </c>
      <c r="G2364" s="131">
        <f t="shared" si="497"/>
        <v>0</v>
      </c>
      <c r="H2364" s="116"/>
      <c r="I2364" s="137">
        <f t="shared" si="498"/>
        <v>0</v>
      </c>
    </row>
    <row r="2365" spans="1:9" s="62" customFormat="1" ht="18" customHeight="1" x14ac:dyDescent="0.4">
      <c r="A2365" s="63">
        <v>4</v>
      </c>
      <c r="B2365" s="121">
        <f>B2362</f>
        <v>4</v>
      </c>
      <c r="C2365" s="131">
        <f t="shared" si="499"/>
        <v>0</v>
      </c>
      <c r="D2365" s="131">
        <f t="shared" si="496"/>
        <v>0</v>
      </c>
      <c r="E2365" s="124">
        <f>VLOOKUP(B2358,別紙1!$A$5:$AS$267,16,FALSE)</f>
        <v>5</v>
      </c>
      <c r="F2365" s="132">
        <f>内訳書!$D$7</f>
        <v>0</v>
      </c>
      <c r="G2365" s="131">
        <f t="shared" si="497"/>
        <v>0</v>
      </c>
      <c r="H2365" s="116"/>
      <c r="I2365" s="137">
        <f t="shared" si="498"/>
        <v>0</v>
      </c>
    </row>
    <row r="2366" spans="1:9" s="62" customFormat="1" ht="18" customHeight="1" x14ac:dyDescent="0.4">
      <c r="A2366" s="63">
        <v>5</v>
      </c>
      <c r="B2366" s="121">
        <f>B2362</f>
        <v>4</v>
      </c>
      <c r="C2366" s="131">
        <f t="shared" si="499"/>
        <v>0</v>
      </c>
      <c r="D2366" s="131">
        <f t="shared" si="496"/>
        <v>0</v>
      </c>
      <c r="E2366" s="124">
        <f>VLOOKUP(B2358,別紙1!$A$5:$AS$267,19,FALSE)</f>
        <v>4</v>
      </c>
      <c r="F2366" s="132">
        <f>内訳書!$D$7</f>
        <v>0</v>
      </c>
      <c r="G2366" s="131">
        <f t="shared" si="497"/>
        <v>0</v>
      </c>
      <c r="H2366" s="116"/>
      <c r="I2366" s="137">
        <f t="shared" si="498"/>
        <v>0</v>
      </c>
    </row>
    <row r="2367" spans="1:9" s="62" customFormat="1" ht="18" customHeight="1" x14ac:dyDescent="0.4">
      <c r="A2367" s="63">
        <v>6</v>
      </c>
      <c r="B2367" s="121">
        <f>B2362</f>
        <v>4</v>
      </c>
      <c r="C2367" s="131">
        <f t="shared" si="499"/>
        <v>0</v>
      </c>
      <c r="D2367" s="131">
        <f t="shared" si="496"/>
        <v>0</v>
      </c>
      <c r="E2367" s="124">
        <f>VLOOKUP(B2358,別紙1!$A$5:$AS$267,22,FALSE)</f>
        <v>4</v>
      </c>
      <c r="F2367" s="132">
        <f>内訳書!$D$7</f>
        <v>0</v>
      </c>
      <c r="G2367" s="131">
        <f t="shared" si="497"/>
        <v>0</v>
      </c>
      <c r="H2367" s="116"/>
      <c r="I2367" s="137">
        <f t="shared" si="498"/>
        <v>0</v>
      </c>
    </row>
    <row r="2368" spans="1:9" s="62" customFormat="1" ht="18" customHeight="1" x14ac:dyDescent="0.4">
      <c r="A2368" s="63">
        <v>7</v>
      </c>
      <c r="B2368" s="121">
        <f>B2362</f>
        <v>4</v>
      </c>
      <c r="C2368" s="131">
        <f t="shared" si="499"/>
        <v>0</v>
      </c>
      <c r="D2368" s="131">
        <f t="shared" si="496"/>
        <v>0</v>
      </c>
      <c r="E2368" s="124">
        <f>VLOOKUP(B2358,別紙1!$A$5:$AS$267,26,FALSE)</f>
        <v>3</v>
      </c>
      <c r="F2368" s="133">
        <f>内訳書!$E$7</f>
        <v>0</v>
      </c>
      <c r="G2368" s="131">
        <f t="shared" si="497"/>
        <v>0</v>
      </c>
      <c r="H2368" s="116"/>
      <c r="I2368" s="137">
        <f t="shared" si="498"/>
        <v>0</v>
      </c>
    </row>
    <row r="2369" spans="1:9" s="62" customFormat="1" ht="18" customHeight="1" x14ac:dyDescent="0.4">
      <c r="A2369" s="63">
        <v>8</v>
      </c>
      <c r="B2369" s="121">
        <f>B2362</f>
        <v>4</v>
      </c>
      <c r="C2369" s="131">
        <f t="shared" si="499"/>
        <v>0</v>
      </c>
      <c r="D2369" s="131">
        <f t="shared" si="496"/>
        <v>0</v>
      </c>
      <c r="E2369" s="124">
        <f>VLOOKUP(B2358,別紙1!$A$5:$AS$267,29,FALSE)</f>
        <v>3</v>
      </c>
      <c r="F2369" s="133">
        <f>内訳書!$E$7</f>
        <v>0</v>
      </c>
      <c r="G2369" s="131">
        <f t="shared" si="497"/>
        <v>0</v>
      </c>
      <c r="H2369" s="116"/>
      <c r="I2369" s="137">
        <f t="shared" si="498"/>
        <v>0</v>
      </c>
    </row>
    <row r="2370" spans="1:9" s="62" customFormat="1" ht="18" customHeight="1" x14ac:dyDescent="0.4">
      <c r="A2370" s="63">
        <v>9</v>
      </c>
      <c r="B2370" s="121">
        <f>B2362</f>
        <v>4</v>
      </c>
      <c r="C2370" s="131">
        <f t="shared" si="499"/>
        <v>0</v>
      </c>
      <c r="D2370" s="131">
        <f t="shared" si="496"/>
        <v>0</v>
      </c>
      <c r="E2370" s="124">
        <f>VLOOKUP(B2358,別紙1!$A$5:$AS$267,32,FALSE)</f>
        <v>2</v>
      </c>
      <c r="F2370" s="133">
        <f>内訳書!$E$7</f>
        <v>0</v>
      </c>
      <c r="G2370" s="131">
        <f t="shared" si="497"/>
        <v>0</v>
      </c>
      <c r="H2370" s="116"/>
      <c r="I2370" s="137">
        <f t="shared" si="498"/>
        <v>0</v>
      </c>
    </row>
    <row r="2371" spans="1:9" s="62" customFormat="1" ht="18" customHeight="1" x14ac:dyDescent="0.4">
      <c r="A2371" s="63">
        <v>10</v>
      </c>
      <c r="B2371" s="121">
        <f>B2362</f>
        <v>4</v>
      </c>
      <c r="C2371" s="131">
        <f t="shared" si="499"/>
        <v>0</v>
      </c>
      <c r="D2371" s="131">
        <f t="shared" si="496"/>
        <v>0</v>
      </c>
      <c r="E2371" s="124">
        <f>VLOOKUP(B2358,別紙1!$A$5:$AS$267,34,FALSE)</f>
        <v>3</v>
      </c>
      <c r="F2371" s="132">
        <f>内訳書!$D$7</f>
        <v>0</v>
      </c>
      <c r="G2371" s="131">
        <f t="shared" si="497"/>
        <v>0</v>
      </c>
      <c r="H2371" s="116"/>
      <c r="I2371" s="137">
        <f t="shared" si="498"/>
        <v>0</v>
      </c>
    </row>
    <row r="2372" spans="1:9" s="62" customFormat="1" ht="18" customHeight="1" x14ac:dyDescent="0.4">
      <c r="A2372" s="63">
        <v>11</v>
      </c>
      <c r="B2372" s="121">
        <f>B2362</f>
        <v>4</v>
      </c>
      <c r="C2372" s="131">
        <f t="shared" si="499"/>
        <v>0</v>
      </c>
      <c r="D2372" s="131">
        <f t="shared" si="496"/>
        <v>0</v>
      </c>
      <c r="E2372" s="124">
        <f>VLOOKUP(B2358,別紙1!$A$5:$AS$267,37,FALSE)</f>
        <v>4</v>
      </c>
      <c r="F2372" s="132">
        <f>内訳書!$D$7</f>
        <v>0</v>
      </c>
      <c r="G2372" s="131">
        <f t="shared" si="497"/>
        <v>0</v>
      </c>
      <c r="H2372" s="116"/>
      <c r="I2372" s="137">
        <f t="shared" si="498"/>
        <v>0</v>
      </c>
    </row>
    <row r="2373" spans="1:9" s="62" customFormat="1" ht="18" customHeight="1" thickBot="1" x14ac:dyDescent="0.45">
      <c r="A2373" s="63">
        <v>12</v>
      </c>
      <c r="B2373" s="121">
        <f>B2362</f>
        <v>4</v>
      </c>
      <c r="C2373" s="131">
        <f>C2372</f>
        <v>0</v>
      </c>
      <c r="D2373" s="131">
        <f t="shared" si="496"/>
        <v>0</v>
      </c>
      <c r="E2373" s="124">
        <f>VLOOKUP(B2358,別紙1!$A$5:$AS$267,40,FALSE)</f>
        <v>5</v>
      </c>
      <c r="F2373" s="132">
        <f>内訳書!$D$7</f>
        <v>0</v>
      </c>
      <c r="G2373" s="131">
        <f t="shared" si="497"/>
        <v>0</v>
      </c>
      <c r="H2373" s="116"/>
      <c r="I2373" s="137">
        <f t="shared" si="498"/>
        <v>0</v>
      </c>
    </row>
    <row r="2374" spans="1:9" s="62" customFormat="1" ht="18" customHeight="1" thickBot="1" x14ac:dyDescent="0.45">
      <c r="A2374" s="66" t="s">
        <v>9</v>
      </c>
      <c r="B2374" s="120"/>
      <c r="C2374" s="120"/>
      <c r="D2374" s="120"/>
      <c r="E2374" s="124">
        <f>SUM(E2362:E2373)</f>
        <v>47</v>
      </c>
      <c r="F2374" s="129"/>
      <c r="G2374" s="120"/>
      <c r="H2374" s="136">
        <f>SUM(H2362:H2373)</f>
        <v>0</v>
      </c>
      <c r="I2374" s="138">
        <f>IF(SUM(I2362:I2373)="","",SUM(I2362:I2373))</f>
        <v>0</v>
      </c>
    </row>
    <row r="2375" spans="1:9" ht="78" customHeight="1" x14ac:dyDescent="0.4">
      <c r="A2375" s="397" t="s">
        <v>347</v>
      </c>
      <c r="B2375" s="398"/>
      <c r="C2375" s="398"/>
      <c r="D2375" s="398"/>
      <c r="E2375" s="398"/>
      <c r="F2375" s="398"/>
      <c r="G2375" s="398"/>
      <c r="H2375" s="398"/>
      <c r="I2375" s="399"/>
    </row>
    <row r="2376" spans="1:9" ht="78" customHeight="1" x14ac:dyDescent="0.4">
      <c r="A2376" s="394" t="s">
        <v>22</v>
      </c>
      <c r="B2376" s="395"/>
      <c r="C2376" s="395"/>
      <c r="D2376" s="395"/>
      <c r="E2376" s="395"/>
      <c r="F2376" s="395"/>
      <c r="G2376" s="395"/>
      <c r="H2376" s="395"/>
      <c r="I2376" s="396"/>
    </row>
    <row r="2377" spans="1:9" x14ac:dyDescent="0.4">
      <c r="A2377" s="161" t="s">
        <v>12</v>
      </c>
      <c r="B2377" s="52">
        <f>B2358+1</f>
        <v>126</v>
      </c>
      <c r="C2377" s="161" t="s">
        <v>13</v>
      </c>
      <c r="D2377" s="53" t="str">
        <f>VLOOKUP(B2377,別紙1!$A$5:$AS$267,3,FALSE)</f>
        <v>横引第６ポンプ場</v>
      </c>
      <c r="F2377" s="161"/>
      <c r="G2377" s="161"/>
      <c r="H2377" s="161"/>
      <c r="I2377" s="54" t="str">
        <f>VLOOKUP(B2377,別紙1!$A$5:$AS$267,5,FALSE)</f>
        <v>低圧電力</v>
      </c>
    </row>
    <row r="2378" spans="1:9" s="161" customFormat="1" ht="20.25" customHeight="1" x14ac:dyDescent="0.4">
      <c r="A2378" s="391" t="s">
        <v>14</v>
      </c>
      <c r="B2378" s="401" t="s">
        <v>3</v>
      </c>
      <c r="C2378" s="402"/>
      <c r="D2378" s="403"/>
      <c r="E2378" s="401" t="s">
        <v>4</v>
      </c>
      <c r="F2378" s="402"/>
      <c r="G2378" s="403"/>
      <c r="H2378" s="391" t="s">
        <v>44</v>
      </c>
      <c r="I2378" s="391" t="s">
        <v>45</v>
      </c>
    </row>
    <row r="2379" spans="1:9" s="161" customFormat="1" ht="40.5" x14ac:dyDescent="0.4">
      <c r="A2379" s="400"/>
      <c r="B2379" s="301" t="s">
        <v>2</v>
      </c>
      <c r="C2379" s="301" t="s">
        <v>15</v>
      </c>
      <c r="D2379" s="302" t="s">
        <v>82</v>
      </c>
      <c r="E2379" s="304" t="s">
        <v>16</v>
      </c>
      <c r="F2379" s="58" t="s">
        <v>17</v>
      </c>
      <c r="G2379" s="302" t="s">
        <v>18</v>
      </c>
      <c r="H2379" s="400"/>
      <c r="I2379" s="400"/>
    </row>
    <row r="2380" spans="1:9" s="59" customFormat="1" ht="22.5" x14ac:dyDescent="0.4">
      <c r="A2380" s="392"/>
      <c r="B2380" s="60" t="s">
        <v>5</v>
      </c>
      <c r="C2380" s="60" t="s">
        <v>19</v>
      </c>
      <c r="D2380" s="60" t="s">
        <v>8</v>
      </c>
      <c r="E2380" s="61" t="s">
        <v>20</v>
      </c>
      <c r="F2380" s="60" t="s">
        <v>21</v>
      </c>
      <c r="G2380" s="60" t="s">
        <v>8</v>
      </c>
      <c r="H2380" s="60" t="s">
        <v>43</v>
      </c>
      <c r="I2380" s="60" t="s">
        <v>8</v>
      </c>
    </row>
    <row r="2381" spans="1:9" s="62" customFormat="1" ht="18" customHeight="1" x14ac:dyDescent="0.4">
      <c r="A2381" s="63">
        <v>1</v>
      </c>
      <c r="B2381" s="121">
        <f>VLOOKUP(B2377,別紙1!$A$5:$AS$267,6,FALSE)</f>
        <v>9</v>
      </c>
      <c r="C2381" s="131">
        <f>内訳書!$C$7</f>
        <v>0</v>
      </c>
      <c r="D2381" s="131">
        <f>IF(E2381=0,ROUNDDOWN(B2381*C2381/2,2),ROUNDDOWN(B2381*C2381,2))</f>
        <v>0</v>
      </c>
      <c r="E2381" s="124">
        <f>VLOOKUP(B2377,別紙1!$A$5:$AS$267,7,FALSE)</f>
        <v>12</v>
      </c>
      <c r="F2381" s="132">
        <f>内訳書!$D$7</f>
        <v>0</v>
      </c>
      <c r="G2381" s="131">
        <f>ROUNDDOWN(E2381*F2381,2)</f>
        <v>0</v>
      </c>
      <c r="H2381" s="116"/>
      <c r="I2381" s="137">
        <f>ROUNDDOWN(D2381+G2381+H2381,0)</f>
        <v>0</v>
      </c>
    </row>
    <row r="2382" spans="1:9" s="62" customFormat="1" ht="18" customHeight="1" x14ac:dyDescent="0.4">
      <c r="A2382" s="63">
        <v>2</v>
      </c>
      <c r="B2382" s="121">
        <f>B2381</f>
        <v>9</v>
      </c>
      <c r="C2382" s="131">
        <f>C2381</f>
        <v>0</v>
      </c>
      <c r="D2382" s="131">
        <f t="shared" ref="D2382:D2392" si="500">IF(E2382=0,ROUNDDOWN(B2382*C2382/2,2),ROUNDDOWN(B2382*C2382,2))</f>
        <v>0</v>
      </c>
      <c r="E2382" s="124">
        <f>VLOOKUP(B2377,別紙1!$A$5:$AS$267,10,FALSE)</f>
        <v>12</v>
      </c>
      <c r="F2382" s="132">
        <f>内訳書!$D$7</f>
        <v>0</v>
      </c>
      <c r="G2382" s="131">
        <f t="shared" ref="G2382:G2392" si="501">ROUNDDOWN(E2382*F2382,2)</f>
        <v>0</v>
      </c>
      <c r="H2382" s="116"/>
      <c r="I2382" s="137">
        <f t="shared" ref="I2382:I2392" si="502">ROUNDDOWN(D2382+G2382+H2382,0)</f>
        <v>0</v>
      </c>
    </row>
    <row r="2383" spans="1:9" s="62" customFormat="1" ht="18" customHeight="1" x14ac:dyDescent="0.4">
      <c r="A2383" s="63">
        <v>3</v>
      </c>
      <c r="B2383" s="121">
        <f>B2381</f>
        <v>9</v>
      </c>
      <c r="C2383" s="131">
        <f t="shared" ref="C2383:C2391" si="503">C2382</f>
        <v>0</v>
      </c>
      <c r="D2383" s="131">
        <f t="shared" si="500"/>
        <v>0</v>
      </c>
      <c r="E2383" s="124">
        <f>VLOOKUP(B2377,別紙1!$A$5:$AS$267,13,FALSE)</f>
        <v>10</v>
      </c>
      <c r="F2383" s="132">
        <f>内訳書!$D$7</f>
        <v>0</v>
      </c>
      <c r="G2383" s="131">
        <f t="shared" si="501"/>
        <v>0</v>
      </c>
      <c r="H2383" s="116"/>
      <c r="I2383" s="137">
        <f t="shared" si="502"/>
        <v>0</v>
      </c>
    </row>
    <row r="2384" spans="1:9" s="62" customFormat="1" ht="18" customHeight="1" x14ac:dyDescent="0.4">
      <c r="A2384" s="63">
        <v>4</v>
      </c>
      <c r="B2384" s="121">
        <f>B2381</f>
        <v>9</v>
      </c>
      <c r="C2384" s="131">
        <f t="shared" si="503"/>
        <v>0</v>
      </c>
      <c r="D2384" s="131">
        <f t="shared" si="500"/>
        <v>0</v>
      </c>
      <c r="E2384" s="124">
        <f>VLOOKUP(B2377,別紙1!$A$5:$AS$267,16,FALSE)</f>
        <v>12</v>
      </c>
      <c r="F2384" s="132">
        <f>内訳書!$D$7</f>
        <v>0</v>
      </c>
      <c r="G2384" s="131">
        <f t="shared" si="501"/>
        <v>0</v>
      </c>
      <c r="H2384" s="116"/>
      <c r="I2384" s="137">
        <f t="shared" si="502"/>
        <v>0</v>
      </c>
    </row>
    <row r="2385" spans="1:9" s="62" customFormat="1" ht="18" customHeight="1" x14ac:dyDescent="0.4">
      <c r="A2385" s="63">
        <v>5</v>
      </c>
      <c r="B2385" s="121">
        <f>B2381</f>
        <v>9</v>
      </c>
      <c r="C2385" s="131">
        <f t="shared" si="503"/>
        <v>0</v>
      </c>
      <c r="D2385" s="131">
        <f t="shared" si="500"/>
        <v>0</v>
      </c>
      <c r="E2385" s="124">
        <f>VLOOKUP(B2377,別紙1!$A$5:$AS$267,19,FALSE)</f>
        <v>11</v>
      </c>
      <c r="F2385" s="132">
        <f>内訳書!$D$7</f>
        <v>0</v>
      </c>
      <c r="G2385" s="131">
        <f t="shared" si="501"/>
        <v>0</v>
      </c>
      <c r="H2385" s="116"/>
      <c r="I2385" s="137">
        <f t="shared" si="502"/>
        <v>0</v>
      </c>
    </row>
    <row r="2386" spans="1:9" s="62" customFormat="1" ht="18" customHeight="1" x14ac:dyDescent="0.4">
      <c r="A2386" s="63">
        <v>6</v>
      </c>
      <c r="B2386" s="121">
        <f>B2381</f>
        <v>9</v>
      </c>
      <c r="C2386" s="131">
        <f t="shared" si="503"/>
        <v>0</v>
      </c>
      <c r="D2386" s="131">
        <f t="shared" si="500"/>
        <v>0</v>
      </c>
      <c r="E2386" s="124">
        <f>VLOOKUP(B2377,別紙1!$A$5:$AS$267,22,FALSE)</f>
        <v>11</v>
      </c>
      <c r="F2386" s="132">
        <f>内訳書!$D$7</f>
        <v>0</v>
      </c>
      <c r="G2386" s="131">
        <f t="shared" si="501"/>
        <v>0</v>
      </c>
      <c r="H2386" s="116"/>
      <c r="I2386" s="137">
        <f t="shared" si="502"/>
        <v>0</v>
      </c>
    </row>
    <row r="2387" spans="1:9" s="62" customFormat="1" ht="18" customHeight="1" x14ac:dyDescent="0.4">
      <c r="A2387" s="63">
        <v>7</v>
      </c>
      <c r="B2387" s="121">
        <f>B2381</f>
        <v>9</v>
      </c>
      <c r="C2387" s="131">
        <f t="shared" si="503"/>
        <v>0</v>
      </c>
      <c r="D2387" s="131">
        <f t="shared" si="500"/>
        <v>0</v>
      </c>
      <c r="E2387" s="124">
        <f>VLOOKUP(B2377,別紙1!$A$5:$AS$267,26,FALSE)</f>
        <v>11</v>
      </c>
      <c r="F2387" s="133">
        <f>内訳書!$E$7</f>
        <v>0</v>
      </c>
      <c r="G2387" s="131">
        <f t="shared" si="501"/>
        <v>0</v>
      </c>
      <c r="H2387" s="116"/>
      <c r="I2387" s="137">
        <f t="shared" si="502"/>
        <v>0</v>
      </c>
    </row>
    <row r="2388" spans="1:9" s="62" customFormat="1" ht="18" customHeight="1" x14ac:dyDescent="0.4">
      <c r="A2388" s="63">
        <v>8</v>
      </c>
      <c r="B2388" s="121">
        <f>B2381</f>
        <v>9</v>
      </c>
      <c r="C2388" s="131">
        <f t="shared" si="503"/>
        <v>0</v>
      </c>
      <c r="D2388" s="131">
        <f t="shared" si="500"/>
        <v>0</v>
      </c>
      <c r="E2388" s="124">
        <f>VLOOKUP(B2377,別紙1!$A$5:$AS$267,29,FALSE)</f>
        <v>12</v>
      </c>
      <c r="F2388" s="133">
        <f>内訳書!$E$7</f>
        <v>0</v>
      </c>
      <c r="G2388" s="131">
        <f t="shared" si="501"/>
        <v>0</v>
      </c>
      <c r="H2388" s="116"/>
      <c r="I2388" s="137">
        <f t="shared" si="502"/>
        <v>0</v>
      </c>
    </row>
    <row r="2389" spans="1:9" s="62" customFormat="1" ht="18" customHeight="1" x14ac:dyDescent="0.4">
      <c r="A2389" s="63">
        <v>9</v>
      </c>
      <c r="B2389" s="121">
        <f>B2381</f>
        <v>9</v>
      </c>
      <c r="C2389" s="131">
        <f t="shared" si="503"/>
        <v>0</v>
      </c>
      <c r="D2389" s="131">
        <f t="shared" si="500"/>
        <v>0</v>
      </c>
      <c r="E2389" s="124">
        <f>VLOOKUP(B2377,別紙1!$A$5:$AS$267,32,FALSE)</f>
        <v>12</v>
      </c>
      <c r="F2389" s="133">
        <f>内訳書!$E$7</f>
        <v>0</v>
      </c>
      <c r="G2389" s="131">
        <f t="shared" si="501"/>
        <v>0</v>
      </c>
      <c r="H2389" s="116"/>
      <c r="I2389" s="137">
        <f t="shared" si="502"/>
        <v>0</v>
      </c>
    </row>
    <row r="2390" spans="1:9" s="62" customFormat="1" ht="18" customHeight="1" x14ac:dyDescent="0.4">
      <c r="A2390" s="63">
        <v>10</v>
      </c>
      <c r="B2390" s="121">
        <f>B2381</f>
        <v>9</v>
      </c>
      <c r="C2390" s="131">
        <f t="shared" si="503"/>
        <v>0</v>
      </c>
      <c r="D2390" s="131">
        <f t="shared" si="500"/>
        <v>0</v>
      </c>
      <c r="E2390" s="124">
        <f>VLOOKUP(B2377,別紙1!$A$5:$AS$267,34,FALSE)</f>
        <v>12</v>
      </c>
      <c r="F2390" s="132">
        <f>内訳書!$D$7</f>
        <v>0</v>
      </c>
      <c r="G2390" s="131">
        <f t="shared" si="501"/>
        <v>0</v>
      </c>
      <c r="H2390" s="116"/>
      <c r="I2390" s="137">
        <f t="shared" si="502"/>
        <v>0</v>
      </c>
    </row>
    <row r="2391" spans="1:9" s="62" customFormat="1" ht="18" customHeight="1" x14ac:dyDescent="0.4">
      <c r="A2391" s="63">
        <v>11</v>
      </c>
      <c r="B2391" s="121">
        <f>B2381</f>
        <v>9</v>
      </c>
      <c r="C2391" s="131">
        <f t="shared" si="503"/>
        <v>0</v>
      </c>
      <c r="D2391" s="131">
        <f t="shared" si="500"/>
        <v>0</v>
      </c>
      <c r="E2391" s="124">
        <f>VLOOKUP(B2377,別紙1!$A$5:$AS$267,37,FALSE)</f>
        <v>12</v>
      </c>
      <c r="F2391" s="132">
        <f>内訳書!$D$7</f>
        <v>0</v>
      </c>
      <c r="G2391" s="131">
        <f t="shared" si="501"/>
        <v>0</v>
      </c>
      <c r="H2391" s="116"/>
      <c r="I2391" s="137">
        <f t="shared" si="502"/>
        <v>0</v>
      </c>
    </row>
    <row r="2392" spans="1:9" s="62" customFormat="1" ht="18" customHeight="1" thickBot="1" x14ac:dyDescent="0.45">
      <c r="A2392" s="63">
        <v>12</v>
      </c>
      <c r="B2392" s="121">
        <f>B2381</f>
        <v>9</v>
      </c>
      <c r="C2392" s="131">
        <f>C2391</f>
        <v>0</v>
      </c>
      <c r="D2392" s="131">
        <f t="shared" si="500"/>
        <v>0</v>
      </c>
      <c r="E2392" s="124">
        <f>VLOOKUP(B2377,別紙1!$A$5:$AS$267,40,FALSE)</f>
        <v>12</v>
      </c>
      <c r="F2392" s="132">
        <f>内訳書!$D$7</f>
        <v>0</v>
      </c>
      <c r="G2392" s="131">
        <f t="shared" si="501"/>
        <v>0</v>
      </c>
      <c r="H2392" s="116"/>
      <c r="I2392" s="137">
        <f t="shared" si="502"/>
        <v>0</v>
      </c>
    </row>
    <row r="2393" spans="1:9" s="62" customFormat="1" ht="18" customHeight="1" thickBot="1" x14ac:dyDescent="0.45">
      <c r="A2393" s="66" t="s">
        <v>9</v>
      </c>
      <c r="B2393" s="120"/>
      <c r="C2393" s="120"/>
      <c r="D2393" s="120"/>
      <c r="E2393" s="124">
        <f>SUM(E2381:E2392)</f>
        <v>139</v>
      </c>
      <c r="F2393" s="129"/>
      <c r="G2393" s="120"/>
      <c r="H2393" s="136">
        <f>SUM(H2381:H2392)</f>
        <v>0</v>
      </c>
      <c r="I2393" s="138">
        <f>IF(SUM(I2381:I2392)="","",SUM(I2381:I2392))</f>
        <v>0</v>
      </c>
    </row>
    <row r="2394" spans="1:9" ht="78" customHeight="1" x14ac:dyDescent="0.4">
      <c r="A2394" s="397" t="s">
        <v>347</v>
      </c>
      <c r="B2394" s="398"/>
      <c r="C2394" s="398"/>
      <c r="D2394" s="398"/>
      <c r="E2394" s="398"/>
      <c r="F2394" s="398"/>
      <c r="G2394" s="398"/>
      <c r="H2394" s="398"/>
      <c r="I2394" s="399"/>
    </row>
    <row r="2395" spans="1:9" ht="78" customHeight="1" x14ac:dyDescent="0.4">
      <c r="A2395" s="394" t="s">
        <v>22</v>
      </c>
      <c r="B2395" s="395"/>
      <c r="C2395" s="395"/>
      <c r="D2395" s="395"/>
      <c r="E2395" s="395"/>
      <c r="F2395" s="395"/>
      <c r="G2395" s="395"/>
      <c r="H2395" s="395"/>
      <c r="I2395" s="396"/>
    </row>
    <row r="2396" spans="1:9" x14ac:dyDescent="0.4">
      <c r="A2396" s="161" t="s">
        <v>12</v>
      </c>
      <c r="B2396" s="52">
        <f>B2377+1</f>
        <v>127</v>
      </c>
      <c r="C2396" s="161" t="s">
        <v>13</v>
      </c>
      <c r="D2396" s="53" t="str">
        <f>VLOOKUP(B2396,別紙1!$A$5:$AS$267,3,FALSE)</f>
        <v>横引第７ポンプ場</v>
      </c>
      <c r="F2396" s="161"/>
      <c r="G2396" s="161"/>
      <c r="H2396" s="161"/>
      <c r="I2396" s="54" t="str">
        <f>VLOOKUP(B2396,別紙1!$A$5:$AS$267,5,FALSE)</f>
        <v>低圧電力</v>
      </c>
    </row>
    <row r="2397" spans="1:9" s="161" customFormat="1" ht="20.25" customHeight="1" x14ac:dyDescent="0.4">
      <c r="A2397" s="391" t="s">
        <v>14</v>
      </c>
      <c r="B2397" s="401" t="s">
        <v>3</v>
      </c>
      <c r="C2397" s="402"/>
      <c r="D2397" s="403"/>
      <c r="E2397" s="401" t="s">
        <v>4</v>
      </c>
      <c r="F2397" s="402"/>
      <c r="G2397" s="403"/>
      <c r="H2397" s="391" t="s">
        <v>44</v>
      </c>
      <c r="I2397" s="391" t="s">
        <v>45</v>
      </c>
    </row>
    <row r="2398" spans="1:9" s="161" customFormat="1" ht="40.5" x14ac:dyDescent="0.4">
      <c r="A2398" s="400"/>
      <c r="B2398" s="301" t="s">
        <v>2</v>
      </c>
      <c r="C2398" s="301" t="s">
        <v>15</v>
      </c>
      <c r="D2398" s="302" t="s">
        <v>82</v>
      </c>
      <c r="E2398" s="304" t="s">
        <v>16</v>
      </c>
      <c r="F2398" s="58" t="s">
        <v>17</v>
      </c>
      <c r="G2398" s="302" t="s">
        <v>18</v>
      </c>
      <c r="H2398" s="400"/>
      <c r="I2398" s="400"/>
    </row>
    <row r="2399" spans="1:9" s="59" customFormat="1" ht="22.5" x14ac:dyDescent="0.4">
      <c r="A2399" s="392"/>
      <c r="B2399" s="60" t="s">
        <v>5</v>
      </c>
      <c r="C2399" s="60" t="s">
        <v>19</v>
      </c>
      <c r="D2399" s="60" t="s">
        <v>8</v>
      </c>
      <c r="E2399" s="61" t="s">
        <v>20</v>
      </c>
      <c r="F2399" s="60" t="s">
        <v>21</v>
      </c>
      <c r="G2399" s="60" t="s">
        <v>8</v>
      </c>
      <c r="H2399" s="60" t="s">
        <v>43</v>
      </c>
      <c r="I2399" s="60" t="s">
        <v>8</v>
      </c>
    </row>
    <row r="2400" spans="1:9" s="62" customFormat="1" ht="18" customHeight="1" x14ac:dyDescent="0.4">
      <c r="A2400" s="63">
        <v>1</v>
      </c>
      <c r="B2400" s="121">
        <f>VLOOKUP(B2396,別紙1!$A$5:$AS$267,6,FALSE)</f>
        <v>13</v>
      </c>
      <c r="C2400" s="131">
        <f>内訳書!$C$7</f>
        <v>0</v>
      </c>
      <c r="D2400" s="131">
        <f>IF(E2400=0,ROUNDDOWN(B2400*C2400/2,2),ROUNDDOWN(B2400*C2400,2))</f>
        <v>0</v>
      </c>
      <c r="E2400" s="124">
        <f>VLOOKUP(B2396,別紙1!$A$5:$AS$267,7,FALSE)</f>
        <v>99</v>
      </c>
      <c r="F2400" s="132">
        <f>内訳書!$D$7</f>
        <v>0</v>
      </c>
      <c r="G2400" s="131">
        <f>ROUNDDOWN(E2400*F2400,2)</f>
        <v>0</v>
      </c>
      <c r="H2400" s="116"/>
      <c r="I2400" s="137">
        <f>ROUNDDOWN(D2400+G2400+H2400,0)</f>
        <v>0</v>
      </c>
    </row>
    <row r="2401" spans="1:9" s="62" customFormat="1" ht="18" customHeight="1" x14ac:dyDescent="0.4">
      <c r="A2401" s="63">
        <v>2</v>
      </c>
      <c r="B2401" s="121">
        <f>B2400</f>
        <v>13</v>
      </c>
      <c r="C2401" s="131">
        <f>C2400</f>
        <v>0</v>
      </c>
      <c r="D2401" s="131">
        <f t="shared" ref="D2401:D2411" si="504">IF(E2401=0,ROUNDDOWN(B2401*C2401/2,2),ROUNDDOWN(B2401*C2401,2))</f>
        <v>0</v>
      </c>
      <c r="E2401" s="124">
        <f>VLOOKUP(B2396,別紙1!$A$5:$AS$267,10,FALSE)</f>
        <v>95</v>
      </c>
      <c r="F2401" s="132">
        <f>内訳書!$D$7</f>
        <v>0</v>
      </c>
      <c r="G2401" s="131">
        <f t="shared" ref="G2401:G2411" si="505">ROUNDDOWN(E2401*F2401,2)</f>
        <v>0</v>
      </c>
      <c r="H2401" s="116"/>
      <c r="I2401" s="137">
        <f t="shared" ref="I2401:I2411" si="506">ROUNDDOWN(D2401+G2401+H2401,0)</f>
        <v>0</v>
      </c>
    </row>
    <row r="2402" spans="1:9" s="62" customFormat="1" ht="18" customHeight="1" x14ac:dyDescent="0.4">
      <c r="A2402" s="63">
        <v>3</v>
      </c>
      <c r="B2402" s="121">
        <f>B2400</f>
        <v>13</v>
      </c>
      <c r="C2402" s="131">
        <f t="shared" ref="C2402:C2410" si="507">C2401</f>
        <v>0</v>
      </c>
      <c r="D2402" s="131">
        <f t="shared" si="504"/>
        <v>0</v>
      </c>
      <c r="E2402" s="124">
        <f>VLOOKUP(B2396,別紙1!$A$5:$AS$267,13,FALSE)</f>
        <v>90</v>
      </c>
      <c r="F2402" s="132">
        <f>内訳書!$D$7</f>
        <v>0</v>
      </c>
      <c r="G2402" s="131">
        <f t="shared" si="505"/>
        <v>0</v>
      </c>
      <c r="H2402" s="116"/>
      <c r="I2402" s="137">
        <f t="shared" si="506"/>
        <v>0</v>
      </c>
    </row>
    <row r="2403" spans="1:9" s="62" customFormat="1" ht="18" customHeight="1" x14ac:dyDescent="0.4">
      <c r="A2403" s="63">
        <v>4</v>
      </c>
      <c r="B2403" s="121">
        <f>B2400</f>
        <v>13</v>
      </c>
      <c r="C2403" s="131">
        <f t="shared" si="507"/>
        <v>0</v>
      </c>
      <c r="D2403" s="131">
        <f t="shared" si="504"/>
        <v>0</v>
      </c>
      <c r="E2403" s="124">
        <f>VLOOKUP(B2396,別紙1!$A$5:$AS$267,16,FALSE)</f>
        <v>100</v>
      </c>
      <c r="F2403" s="132">
        <f>内訳書!$D$7</f>
        <v>0</v>
      </c>
      <c r="G2403" s="131">
        <f t="shared" si="505"/>
        <v>0</v>
      </c>
      <c r="H2403" s="116"/>
      <c r="I2403" s="137">
        <f t="shared" si="506"/>
        <v>0</v>
      </c>
    </row>
    <row r="2404" spans="1:9" s="62" customFormat="1" ht="18" customHeight="1" x14ac:dyDescent="0.4">
      <c r="A2404" s="63">
        <v>5</v>
      </c>
      <c r="B2404" s="121">
        <f>B2400</f>
        <v>13</v>
      </c>
      <c r="C2404" s="131">
        <f t="shared" si="507"/>
        <v>0</v>
      </c>
      <c r="D2404" s="131">
        <f t="shared" si="504"/>
        <v>0</v>
      </c>
      <c r="E2404" s="124">
        <f>VLOOKUP(B2396,別紙1!$A$5:$AS$267,19,FALSE)</f>
        <v>99</v>
      </c>
      <c r="F2404" s="132">
        <f>内訳書!$D$7</f>
        <v>0</v>
      </c>
      <c r="G2404" s="131">
        <f t="shared" si="505"/>
        <v>0</v>
      </c>
      <c r="H2404" s="116"/>
      <c r="I2404" s="137">
        <f t="shared" si="506"/>
        <v>0</v>
      </c>
    </row>
    <row r="2405" spans="1:9" s="62" customFormat="1" ht="18" customHeight="1" x14ac:dyDescent="0.4">
      <c r="A2405" s="63">
        <v>6</v>
      </c>
      <c r="B2405" s="121">
        <f>B2400</f>
        <v>13</v>
      </c>
      <c r="C2405" s="131">
        <f t="shared" si="507"/>
        <v>0</v>
      </c>
      <c r="D2405" s="131">
        <f t="shared" si="504"/>
        <v>0</v>
      </c>
      <c r="E2405" s="124">
        <f>VLOOKUP(B2396,別紙1!$A$5:$AS$267,22,FALSE)</f>
        <v>102</v>
      </c>
      <c r="F2405" s="132">
        <f>内訳書!$D$7</f>
        <v>0</v>
      </c>
      <c r="G2405" s="131">
        <f t="shared" si="505"/>
        <v>0</v>
      </c>
      <c r="H2405" s="116"/>
      <c r="I2405" s="137">
        <f t="shared" si="506"/>
        <v>0</v>
      </c>
    </row>
    <row r="2406" spans="1:9" s="62" customFormat="1" ht="18" customHeight="1" x14ac:dyDescent="0.4">
      <c r="A2406" s="63">
        <v>7</v>
      </c>
      <c r="B2406" s="121">
        <f>B2400</f>
        <v>13</v>
      </c>
      <c r="C2406" s="131">
        <f t="shared" si="507"/>
        <v>0</v>
      </c>
      <c r="D2406" s="131">
        <f t="shared" si="504"/>
        <v>0</v>
      </c>
      <c r="E2406" s="124">
        <f>VLOOKUP(B2396,別紙1!$A$5:$AS$267,26,FALSE)</f>
        <v>98</v>
      </c>
      <c r="F2406" s="133">
        <f>内訳書!$E$7</f>
        <v>0</v>
      </c>
      <c r="G2406" s="131">
        <f t="shared" si="505"/>
        <v>0</v>
      </c>
      <c r="H2406" s="116"/>
      <c r="I2406" s="137">
        <f t="shared" si="506"/>
        <v>0</v>
      </c>
    </row>
    <row r="2407" spans="1:9" s="62" customFormat="1" ht="18" customHeight="1" x14ac:dyDescent="0.4">
      <c r="A2407" s="63">
        <v>8</v>
      </c>
      <c r="B2407" s="121">
        <f>B2400</f>
        <v>13</v>
      </c>
      <c r="C2407" s="131">
        <f t="shared" si="507"/>
        <v>0</v>
      </c>
      <c r="D2407" s="131">
        <f t="shared" si="504"/>
        <v>0</v>
      </c>
      <c r="E2407" s="124">
        <f>VLOOKUP(B2396,別紙1!$A$5:$AS$267,29,FALSE)</f>
        <v>99</v>
      </c>
      <c r="F2407" s="133">
        <f>内訳書!$E$7</f>
        <v>0</v>
      </c>
      <c r="G2407" s="131">
        <f t="shared" si="505"/>
        <v>0</v>
      </c>
      <c r="H2407" s="116"/>
      <c r="I2407" s="137">
        <f t="shared" si="506"/>
        <v>0</v>
      </c>
    </row>
    <row r="2408" spans="1:9" s="62" customFormat="1" ht="18" customHeight="1" x14ac:dyDescent="0.4">
      <c r="A2408" s="63">
        <v>9</v>
      </c>
      <c r="B2408" s="121">
        <f>B2400</f>
        <v>13</v>
      </c>
      <c r="C2408" s="131">
        <f t="shared" si="507"/>
        <v>0</v>
      </c>
      <c r="D2408" s="131">
        <f t="shared" si="504"/>
        <v>0</v>
      </c>
      <c r="E2408" s="124">
        <f>VLOOKUP(B2396,別紙1!$A$5:$AS$267,32,FALSE)</f>
        <v>95</v>
      </c>
      <c r="F2408" s="133">
        <f>内訳書!$E$7</f>
        <v>0</v>
      </c>
      <c r="G2408" s="131">
        <f t="shared" si="505"/>
        <v>0</v>
      </c>
      <c r="H2408" s="116"/>
      <c r="I2408" s="137">
        <f t="shared" si="506"/>
        <v>0</v>
      </c>
    </row>
    <row r="2409" spans="1:9" s="62" customFormat="1" ht="18" customHeight="1" x14ac:dyDescent="0.4">
      <c r="A2409" s="63">
        <v>10</v>
      </c>
      <c r="B2409" s="121">
        <f>B2400</f>
        <v>13</v>
      </c>
      <c r="C2409" s="131">
        <f t="shared" si="507"/>
        <v>0</v>
      </c>
      <c r="D2409" s="131">
        <f t="shared" si="504"/>
        <v>0</v>
      </c>
      <c r="E2409" s="124">
        <f>VLOOKUP(B2396,別紙1!$A$5:$AS$267,34,FALSE)</f>
        <v>92</v>
      </c>
      <c r="F2409" s="132">
        <f>内訳書!$D$7</f>
        <v>0</v>
      </c>
      <c r="G2409" s="131">
        <f t="shared" si="505"/>
        <v>0</v>
      </c>
      <c r="H2409" s="116"/>
      <c r="I2409" s="137">
        <f t="shared" si="506"/>
        <v>0</v>
      </c>
    </row>
    <row r="2410" spans="1:9" s="62" customFormat="1" ht="18" customHeight="1" x14ac:dyDescent="0.4">
      <c r="A2410" s="63">
        <v>11</v>
      </c>
      <c r="B2410" s="121">
        <f>B2400</f>
        <v>13</v>
      </c>
      <c r="C2410" s="131">
        <f t="shared" si="507"/>
        <v>0</v>
      </c>
      <c r="D2410" s="131">
        <f t="shared" si="504"/>
        <v>0</v>
      </c>
      <c r="E2410" s="124">
        <f>VLOOKUP(B2396,別紙1!$A$5:$AS$267,37,FALSE)</f>
        <v>93</v>
      </c>
      <c r="F2410" s="132">
        <f>内訳書!$D$7</f>
        <v>0</v>
      </c>
      <c r="G2410" s="131">
        <f t="shared" si="505"/>
        <v>0</v>
      </c>
      <c r="H2410" s="116"/>
      <c r="I2410" s="137">
        <f t="shared" si="506"/>
        <v>0</v>
      </c>
    </row>
    <row r="2411" spans="1:9" s="62" customFormat="1" ht="18" customHeight="1" thickBot="1" x14ac:dyDescent="0.45">
      <c r="A2411" s="63">
        <v>12</v>
      </c>
      <c r="B2411" s="121">
        <f>B2400</f>
        <v>13</v>
      </c>
      <c r="C2411" s="131">
        <f>C2410</f>
        <v>0</v>
      </c>
      <c r="D2411" s="131">
        <f t="shared" si="504"/>
        <v>0</v>
      </c>
      <c r="E2411" s="124">
        <f>VLOOKUP(B2396,別紙1!$A$5:$AS$267,40,FALSE)</f>
        <v>95</v>
      </c>
      <c r="F2411" s="132">
        <f>内訳書!$D$7</f>
        <v>0</v>
      </c>
      <c r="G2411" s="131">
        <f t="shared" si="505"/>
        <v>0</v>
      </c>
      <c r="H2411" s="116"/>
      <c r="I2411" s="137">
        <f t="shared" si="506"/>
        <v>0</v>
      </c>
    </row>
    <row r="2412" spans="1:9" s="62" customFormat="1" ht="18" customHeight="1" thickBot="1" x14ac:dyDescent="0.45">
      <c r="A2412" s="66" t="s">
        <v>9</v>
      </c>
      <c r="B2412" s="120"/>
      <c r="C2412" s="120"/>
      <c r="D2412" s="120"/>
      <c r="E2412" s="124">
        <f>SUM(E2400:E2411)</f>
        <v>1157</v>
      </c>
      <c r="F2412" s="129"/>
      <c r="G2412" s="120"/>
      <c r="H2412" s="136">
        <f>SUM(H2400:H2411)</f>
        <v>0</v>
      </c>
      <c r="I2412" s="138">
        <f>IF(SUM(I2400:I2411)="","",SUM(I2400:I2411))</f>
        <v>0</v>
      </c>
    </row>
    <row r="2413" spans="1:9" ht="78" customHeight="1" x14ac:dyDescent="0.4">
      <c r="A2413" s="397" t="s">
        <v>347</v>
      </c>
      <c r="B2413" s="398"/>
      <c r="C2413" s="398"/>
      <c r="D2413" s="398"/>
      <c r="E2413" s="398"/>
      <c r="F2413" s="398"/>
      <c r="G2413" s="398"/>
      <c r="H2413" s="398"/>
      <c r="I2413" s="399"/>
    </row>
    <row r="2414" spans="1:9" ht="78" customHeight="1" x14ac:dyDescent="0.4">
      <c r="A2414" s="394" t="s">
        <v>22</v>
      </c>
      <c r="B2414" s="395"/>
      <c r="C2414" s="395"/>
      <c r="D2414" s="395"/>
      <c r="E2414" s="395"/>
      <c r="F2414" s="395"/>
      <c r="G2414" s="395"/>
      <c r="H2414" s="395"/>
      <c r="I2414" s="396"/>
    </row>
    <row r="2415" spans="1:9" x14ac:dyDescent="0.4">
      <c r="A2415" s="161" t="s">
        <v>12</v>
      </c>
      <c r="B2415" s="52">
        <f>B2396+1</f>
        <v>128</v>
      </c>
      <c r="C2415" s="161" t="s">
        <v>13</v>
      </c>
      <c r="D2415" s="53" t="str">
        <f>VLOOKUP(B2415,別紙1!$A$5:$AS$267,3,FALSE)</f>
        <v>横引第８．９ポンプ場</v>
      </c>
      <c r="F2415" s="161"/>
      <c r="G2415" s="161"/>
      <c r="H2415" s="161"/>
      <c r="I2415" s="54" t="str">
        <f>VLOOKUP(B2415,別紙1!$A$5:$AS$267,5,FALSE)</f>
        <v>低圧電力</v>
      </c>
    </row>
    <row r="2416" spans="1:9" s="161" customFormat="1" ht="20.25" customHeight="1" x14ac:dyDescent="0.4">
      <c r="A2416" s="391" t="s">
        <v>14</v>
      </c>
      <c r="B2416" s="401" t="s">
        <v>3</v>
      </c>
      <c r="C2416" s="402"/>
      <c r="D2416" s="403"/>
      <c r="E2416" s="401" t="s">
        <v>4</v>
      </c>
      <c r="F2416" s="402"/>
      <c r="G2416" s="403"/>
      <c r="H2416" s="391" t="s">
        <v>44</v>
      </c>
      <c r="I2416" s="391" t="s">
        <v>45</v>
      </c>
    </row>
    <row r="2417" spans="1:9" s="161" customFormat="1" ht="40.5" x14ac:dyDescent="0.4">
      <c r="A2417" s="400"/>
      <c r="B2417" s="301" t="s">
        <v>2</v>
      </c>
      <c r="C2417" s="301" t="s">
        <v>15</v>
      </c>
      <c r="D2417" s="302" t="s">
        <v>82</v>
      </c>
      <c r="E2417" s="304" t="s">
        <v>16</v>
      </c>
      <c r="F2417" s="58" t="s">
        <v>17</v>
      </c>
      <c r="G2417" s="302" t="s">
        <v>18</v>
      </c>
      <c r="H2417" s="400"/>
      <c r="I2417" s="400"/>
    </row>
    <row r="2418" spans="1:9" s="59" customFormat="1" ht="22.5" x14ac:dyDescent="0.4">
      <c r="A2418" s="392"/>
      <c r="B2418" s="60" t="s">
        <v>5</v>
      </c>
      <c r="C2418" s="60" t="s">
        <v>19</v>
      </c>
      <c r="D2418" s="60" t="s">
        <v>8</v>
      </c>
      <c r="E2418" s="61" t="s">
        <v>20</v>
      </c>
      <c r="F2418" s="60" t="s">
        <v>21</v>
      </c>
      <c r="G2418" s="60" t="s">
        <v>8</v>
      </c>
      <c r="H2418" s="60" t="s">
        <v>43</v>
      </c>
      <c r="I2418" s="60" t="s">
        <v>8</v>
      </c>
    </row>
    <row r="2419" spans="1:9" s="62" customFormat="1" ht="18" customHeight="1" x14ac:dyDescent="0.4">
      <c r="A2419" s="63">
        <v>1</v>
      </c>
      <c r="B2419" s="121">
        <f>VLOOKUP(B2415,別紙1!$A$5:$AS$267,6,FALSE)</f>
        <v>17</v>
      </c>
      <c r="C2419" s="131">
        <f>内訳書!$C$7</f>
        <v>0</v>
      </c>
      <c r="D2419" s="131">
        <f>IF(E2419=0,ROUNDDOWN(B2419*C2419/2,2),ROUNDDOWN(B2419*C2419,2))</f>
        <v>0</v>
      </c>
      <c r="E2419" s="124">
        <f>VLOOKUP(B2415,別紙1!$A$5:$AS$267,7,FALSE)</f>
        <v>201</v>
      </c>
      <c r="F2419" s="132">
        <f>内訳書!$D$7</f>
        <v>0</v>
      </c>
      <c r="G2419" s="131">
        <f>ROUNDDOWN(E2419*F2419,2)</f>
        <v>0</v>
      </c>
      <c r="H2419" s="116"/>
      <c r="I2419" s="137">
        <f>ROUNDDOWN(D2419+G2419+H2419,0)</f>
        <v>0</v>
      </c>
    </row>
    <row r="2420" spans="1:9" s="62" customFormat="1" ht="18" customHeight="1" x14ac:dyDescent="0.4">
      <c r="A2420" s="63">
        <v>2</v>
      </c>
      <c r="B2420" s="121">
        <f>B2419</f>
        <v>17</v>
      </c>
      <c r="C2420" s="131">
        <f>C2419</f>
        <v>0</v>
      </c>
      <c r="D2420" s="131">
        <f t="shared" ref="D2420:D2430" si="508">IF(E2420=0,ROUNDDOWN(B2420*C2420/2,2),ROUNDDOWN(B2420*C2420,2))</f>
        <v>0</v>
      </c>
      <c r="E2420" s="124">
        <f>VLOOKUP(B2415,別紙1!$A$5:$AS$267,10,FALSE)</f>
        <v>186</v>
      </c>
      <c r="F2420" s="132">
        <f>内訳書!$D$7</f>
        <v>0</v>
      </c>
      <c r="G2420" s="131">
        <f t="shared" ref="G2420:G2430" si="509">ROUNDDOWN(E2420*F2420,2)</f>
        <v>0</v>
      </c>
      <c r="H2420" s="116"/>
      <c r="I2420" s="137">
        <f t="shared" ref="I2420:I2430" si="510">ROUNDDOWN(D2420+G2420+H2420,0)</f>
        <v>0</v>
      </c>
    </row>
    <row r="2421" spans="1:9" s="62" customFormat="1" ht="18" customHeight="1" x14ac:dyDescent="0.4">
      <c r="A2421" s="63">
        <v>3</v>
      </c>
      <c r="B2421" s="121">
        <f>B2419</f>
        <v>17</v>
      </c>
      <c r="C2421" s="131">
        <f t="shared" ref="C2421:C2429" si="511">C2420</f>
        <v>0</v>
      </c>
      <c r="D2421" s="131">
        <f t="shared" si="508"/>
        <v>0</v>
      </c>
      <c r="E2421" s="124">
        <f>VLOOKUP(B2415,別紙1!$A$5:$AS$267,13,FALSE)</f>
        <v>170</v>
      </c>
      <c r="F2421" s="132">
        <f>内訳書!$D$7</f>
        <v>0</v>
      </c>
      <c r="G2421" s="131">
        <f t="shared" si="509"/>
        <v>0</v>
      </c>
      <c r="H2421" s="116"/>
      <c r="I2421" s="137">
        <f t="shared" si="510"/>
        <v>0</v>
      </c>
    </row>
    <row r="2422" spans="1:9" s="62" customFormat="1" ht="18" customHeight="1" x14ac:dyDescent="0.4">
      <c r="A2422" s="63">
        <v>4</v>
      </c>
      <c r="B2422" s="121">
        <f>B2419</f>
        <v>17</v>
      </c>
      <c r="C2422" s="131">
        <f t="shared" si="511"/>
        <v>0</v>
      </c>
      <c r="D2422" s="131">
        <f t="shared" si="508"/>
        <v>0</v>
      </c>
      <c r="E2422" s="124">
        <f>VLOOKUP(B2415,別紙1!$A$5:$AS$267,16,FALSE)</f>
        <v>182</v>
      </c>
      <c r="F2422" s="132">
        <f>内訳書!$D$7</f>
        <v>0</v>
      </c>
      <c r="G2422" s="131">
        <f t="shared" si="509"/>
        <v>0</v>
      </c>
      <c r="H2422" s="116"/>
      <c r="I2422" s="137">
        <f t="shared" si="510"/>
        <v>0</v>
      </c>
    </row>
    <row r="2423" spans="1:9" s="62" customFormat="1" ht="18" customHeight="1" x14ac:dyDescent="0.4">
      <c r="A2423" s="63">
        <v>5</v>
      </c>
      <c r="B2423" s="121">
        <f>B2419</f>
        <v>17</v>
      </c>
      <c r="C2423" s="131">
        <f t="shared" si="511"/>
        <v>0</v>
      </c>
      <c r="D2423" s="131">
        <f t="shared" si="508"/>
        <v>0</v>
      </c>
      <c r="E2423" s="124">
        <f>VLOOKUP(B2415,別紙1!$A$5:$AS$267,19,FALSE)</f>
        <v>175</v>
      </c>
      <c r="F2423" s="132">
        <f>内訳書!$D$7</f>
        <v>0</v>
      </c>
      <c r="G2423" s="131">
        <f t="shared" si="509"/>
        <v>0</v>
      </c>
      <c r="H2423" s="116"/>
      <c r="I2423" s="137">
        <f t="shared" si="510"/>
        <v>0</v>
      </c>
    </row>
    <row r="2424" spans="1:9" s="62" customFormat="1" ht="18" customHeight="1" x14ac:dyDescent="0.4">
      <c r="A2424" s="63">
        <v>6</v>
      </c>
      <c r="B2424" s="121">
        <f>B2419</f>
        <v>17</v>
      </c>
      <c r="C2424" s="131">
        <f t="shared" si="511"/>
        <v>0</v>
      </c>
      <c r="D2424" s="131">
        <f t="shared" si="508"/>
        <v>0</v>
      </c>
      <c r="E2424" s="124">
        <f>VLOOKUP(B2415,別紙1!$A$5:$AS$267,22,FALSE)</f>
        <v>178</v>
      </c>
      <c r="F2424" s="132">
        <f>内訳書!$D$7</f>
        <v>0</v>
      </c>
      <c r="G2424" s="131">
        <f t="shared" si="509"/>
        <v>0</v>
      </c>
      <c r="H2424" s="116"/>
      <c r="I2424" s="137">
        <f t="shared" si="510"/>
        <v>0</v>
      </c>
    </row>
    <row r="2425" spans="1:9" s="62" customFormat="1" ht="18" customHeight="1" x14ac:dyDescent="0.4">
      <c r="A2425" s="63">
        <v>7</v>
      </c>
      <c r="B2425" s="121">
        <f>B2419</f>
        <v>17</v>
      </c>
      <c r="C2425" s="131">
        <f t="shared" si="511"/>
        <v>0</v>
      </c>
      <c r="D2425" s="131">
        <f t="shared" si="508"/>
        <v>0</v>
      </c>
      <c r="E2425" s="124">
        <f>VLOOKUP(B2415,別紙1!$A$5:$AS$267,26,FALSE)</f>
        <v>169</v>
      </c>
      <c r="F2425" s="133">
        <f>内訳書!$E$7</f>
        <v>0</v>
      </c>
      <c r="G2425" s="131">
        <f t="shared" si="509"/>
        <v>0</v>
      </c>
      <c r="H2425" s="116"/>
      <c r="I2425" s="137">
        <f t="shared" si="510"/>
        <v>0</v>
      </c>
    </row>
    <row r="2426" spans="1:9" s="62" customFormat="1" ht="18" customHeight="1" x14ac:dyDescent="0.4">
      <c r="A2426" s="63">
        <v>8</v>
      </c>
      <c r="B2426" s="121">
        <f>B2419</f>
        <v>17</v>
      </c>
      <c r="C2426" s="131">
        <f t="shared" si="511"/>
        <v>0</v>
      </c>
      <c r="D2426" s="131">
        <f t="shared" si="508"/>
        <v>0</v>
      </c>
      <c r="E2426" s="124">
        <f>VLOOKUP(B2415,別紙1!$A$5:$AS$267,29,FALSE)</f>
        <v>172</v>
      </c>
      <c r="F2426" s="133">
        <f>内訳書!$E$7</f>
        <v>0</v>
      </c>
      <c r="G2426" s="131">
        <f t="shared" si="509"/>
        <v>0</v>
      </c>
      <c r="H2426" s="116"/>
      <c r="I2426" s="137">
        <f t="shared" si="510"/>
        <v>0</v>
      </c>
    </row>
    <row r="2427" spans="1:9" s="62" customFormat="1" ht="18" customHeight="1" x14ac:dyDescent="0.4">
      <c r="A2427" s="63">
        <v>9</v>
      </c>
      <c r="B2427" s="121">
        <f>B2419</f>
        <v>17</v>
      </c>
      <c r="C2427" s="131">
        <f t="shared" si="511"/>
        <v>0</v>
      </c>
      <c r="D2427" s="131">
        <f t="shared" si="508"/>
        <v>0</v>
      </c>
      <c r="E2427" s="124">
        <f>VLOOKUP(B2415,別紙1!$A$5:$AS$267,32,FALSE)</f>
        <v>168</v>
      </c>
      <c r="F2427" s="133">
        <f>内訳書!$E$7</f>
        <v>0</v>
      </c>
      <c r="G2427" s="131">
        <f t="shared" si="509"/>
        <v>0</v>
      </c>
      <c r="H2427" s="116"/>
      <c r="I2427" s="137">
        <f t="shared" si="510"/>
        <v>0</v>
      </c>
    </row>
    <row r="2428" spans="1:9" s="62" customFormat="1" ht="18" customHeight="1" x14ac:dyDescent="0.4">
      <c r="A2428" s="63">
        <v>10</v>
      </c>
      <c r="B2428" s="121">
        <f>B2419</f>
        <v>17</v>
      </c>
      <c r="C2428" s="131">
        <f t="shared" si="511"/>
        <v>0</v>
      </c>
      <c r="D2428" s="131">
        <f t="shared" si="508"/>
        <v>0</v>
      </c>
      <c r="E2428" s="124">
        <f>VLOOKUP(B2415,別紙1!$A$5:$AS$267,34,FALSE)</f>
        <v>161</v>
      </c>
      <c r="F2428" s="132">
        <f>内訳書!$D$7</f>
        <v>0</v>
      </c>
      <c r="G2428" s="131">
        <f t="shared" si="509"/>
        <v>0</v>
      </c>
      <c r="H2428" s="116"/>
      <c r="I2428" s="137">
        <f t="shared" si="510"/>
        <v>0</v>
      </c>
    </row>
    <row r="2429" spans="1:9" s="62" customFormat="1" ht="18" customHeight="1" x14ac:dyDescent="0.4">
      <c r="A2429" s="63">
        <v>11</v>
      </c>
      <c r="B2429" s="121">
        <f>B2419</f>
        <v>17</v>
      </c>
      <c r="C2429" s="131">
        <f t="shared" si="511"/>
        <v>0</v>
      </c>
      <c r="D2429" s="131">
        <f t="shared" si="508"/>
        <v>0</v>
      </c>
      <c r="E2429" s="124">
        <f>VLOOKUP(B2415,別紙1!$A$5:$AS$267,37,FALSE)</f>
        <v>168</v>
      </c>
      <c r="F2429" s="132">
        <f>内訳書!$D$7</f>
        <v>0</v>
      </c>
      <c r="G2429" s="131">
        <f t="shared" si="509"/>
        <v>0</v>
      </c>
      <c r="H2429" s="116"/>
      <c r="I2429" s="137">
        <f t="shared" si="510"/>
        <v>0</v>
      </c>
    </row>
    <row r="2430" spans="1:9" s="62" customFormat="1" ht="18" customHeight="1" thickBot="1" x14ac:dyDescent="0.45">
      <c r="A2430" s="63">
        <v>12</v>
      </c>
      <c r="B2430" s="121">
        <f>B2419</f>
        <v>17</v>
      </c>
      <c r="C2430" s="131">
        <f>C2429</f>
        <v>0</v>
      </c>
      <c r="D2430" s="131">
        <f t="shared" si="508"/>
        <v>0</v>
      </c>
      <c r="E2430" s="124">
        <f>VLOOKUP(B2415,別紙1!$A$5:$AS$267,40,FALSE)</f>
        <v>173</v>
      </c>
      <c r="F2430" s="132">
        <f>内訳書!$D$7</f>
        <v>0</v>
      </c>
      <c r="G2430" s="131">
        <f t="shared" si="509"/>
        <v>0</v>
      </c>
      <c r="H2430" s="116"/>
      <c r="I2430" s="137">
        <f t="shared" si="510"/>
        <v>0</v>
      </c>
    </row>
    <row r="2431" spans="1:9" s="62" customFormat="1" ht="18" customHeight="1" thickBot="1" x14ac:dyDescent="0.45">
      <c r="A2431" s="66" t="s">
        <v>9</v>
      </c>
      <c r="B2431" s="120"/>
      <c r="C2431" s="120"/>
      <c r="D2431" s="120"/>
      <c r="E2431" s="124">
        <f>SUM(E2419:E2430)</f>
        <v>2103</v>
      </c>
      <c r="F2431" s="129"/>
      <c r="G2431" s="120"/>
      <c r="H2431" s="136">
        <f>SUM(H2419:H2430)</f>
        <v>0</v>
      </c>
      <c r="I2431" s="138">
        <f>IF(SUM(I2419:I2430)="","",SUM(I2419:I2430))</f>
        <v>0</v>
      </c>
    </row>
    <row r="2432" spans="1:9" ht="78" customHeight="1" x14ac:dyDescent="0.4">
      <c r="A2432" s="397" t="s">
        <v>347</v>
      </c>
      <c r="B2432" s="398"/>
      <c r="C2432" s="398"/>
      <c r="D2432" s="398"/>
      <c r="E2432" s="398"/>
      <c r="F2432" s="398"/>
      <c r="G2432" s="398"/>
      <c r="H2432" s="398"/>
      <c r="I2432" s="399"/>
    </row>
    <row r="2433" spans="1:9" ht="78" customHeight="1" x14ac:dyDescent="0.4">
      <c r="A2433" s="394" t="s">
        <v>22</v>
      </c>
      <c r="B2433" s="395"/>
      <c r="C2433" s="395"/>
      <c r="D2433" s="395"/>
      <c r="E2433" s="395"/>
      <c r="F2433" s="395"/>
      <c r="G2433" s="395"/>
      <c r="H2433" s="395"/>
      <c r="I2433" s="396"/>
    </row>
    <row r="2434" spans="1:9" x14ac:dyDescent="0.4">
      <c r="A2434" s="161" t="s">
        <v>12</v>
      </c>
      <c r="B2434" s="52">
        <f>B2415+1</f>
        <v>129</v>
      </c>
      <c r="C2434" s="161" t="s">
        <v>13</v>
      </c>
      <c r="D2434" s="53" t="str">
        <f>VLOOKUP(B2434,別紙1!$A$5:$AS$267,3,FALSE)</f>
        <v>横引第１０ポンプ場</v>
      </c>
      <c r="F2434" s="161"/>
      <c r="G2434" s="161"/>
      <c r="H2434" s="161"/>
      <c r="I2434" s="54" t="str">
        <f>VLOOKUP(B2434,別紙1!$A$5:$AS$267,5,FALSE)</f>
        <v>低圧電力</v>
      </c>
    </row>
    <row r="2435" spans="1:9" s="161" customFormat="1" ht="20.25" customHeight="1" x14ac:dyDescent="0.4">
      <c r="A2435" s="391" t="s">
        <v>14</v>
      </c>
      <c r="B2435" s="401" t="s">
        <v>3</v>
      </c>
      <c r="C2435" s="402"/>
      <c r="D2435" s="403"/>
      <c r="E2435" s="401" t="s">
        <v>4</v>
      </c>
      <c r="F2435" s="402"/>
      <c r="G2435" s="403"/>
      <c r="H2435" s="391" t="s">
        <v>44</v>
      </c>
      <c r="I2435" s="391" t="s">
        <v>45</v>
      </c>
    </row>
    <row r="2436" spans="1:9" s="161" customFormat="1" ht="40.5" x14ac:dyDescent="0.4">
      <c r="A2436" s="400"/>
      <c r="B2436" s="301" t="s">
        <v>2</v>
      </c>
      <c r="C2436" s="301" t="s">
        <v>15</v>
      </c>
      <c r="D2436" s="302" t="s">
        <v>82</v>
      </c>
      <c r="E2436" s="304" t="s">
        <v>16</v>
      </c>
      <c r="F2436" s="58" t="s">
        <v>17</v>
      </c>
      <c r="G2436" s="302" t="s">
        <v>18</v>
      </c>
      <c r="H2436" s="400"/>
      <c r="I2436" s="400"/>
    </row>
    <row r="2437" spans="1:9" s="59" customFormat="1" ht="22.5" x14ac:dyDescent="0.4">
      <c r="A2437" s="392"/>
      <c r="B2437" s="60" t="s">
        <v>5</v>
      </c>
      <c r="C2437" s="60" t="s">
        <v>19</v>
      </c>
      <c r="D2437" s="60" t="s">
        <v>8</v>
      </c>
      <c r="E2437" s="61" t="s">
        <v>20</v>
      </c>
      <c r="F2437" s="60" t="s">
        <v>21</v>
      </c>
      <c r="G2437" s="60" t="s">
        <v>8</v>
      </c>
      <c r="H2437" s="60" t="s">
        <v>43</v>
      </c>
      <c r="I2437" s="60" t="s">
        <v>8</v>
      </c>
    </row>
    <row r="2438" spans="1:9" s="62" customFormat="1" ht="18" customHeight="1" x14ac:dyDescent="0.4">
      <c r="A2438" s="63">
        <v>1</v>
      </c>
      <c r="B2438" s="121">
        <f>VLOOKUP(B2434,別紙1!$A$5:$AS$267,6,FALSE)</f>
        <v>4</v>
      </c>
      <c r="C2438" s="131">
        <f>内訳書!$C$7</f>
        <v>0</v>
      </c>
      <c r="D2438" s="131">
        <f>IF(E2438=0,ROUNDDOWN(B2438*C2438/2,2),ROUNDDOWN(B2438*C2438,2))</f>
        <v>0</v>
      </c>
      <c r="E2438" s="124">
        <f>VLOOKUP(B2434,別紙1!$A$5:$AS$267,7,FALSE)</f>
        <v>212</v>
      </c>
      <c r="F2438" s="132">
        <f>内訳書!$D$7</f>
        <v>0</v>
      </c>
      <c r="G2438" s="131">
        <f>ROUNDDOWN(E2438*F2438,2)</f>
        <v>0</v>
      </c>
      <c r="H2438" s="116"/>
      <c r="I2438" s="137">
        <f>ROUNDDOWN(D2438+G2438+H2438,0)</f>
        <v>0</v>
      </c>
    </row>
    <row r="2439" spans="1:9" s="62" customFormat="1" ht="18" customHeight="1" x14ac:dyDescent="0.4">
      <c r="A2439" s="63">
        <v>2</v>
      </c>
      <c r="B2439" s="121">
        <f>B2438</f>
        <v>4</v>
      </c>
      <c r="C2439" s="131">
        <f>C2438</f>
        <v>0</v>
      </c>
      <c r="D2439" s="131">
        <f t="shared" ref="D2439:D2449" si="512">IF(E2439=0,ROUNDDOWN(B2439*C2439/2,2),ROUNDDOWN(B2439*C2439,2))</f>
        <v>0</v>
      </c>
      <c r="E2439" s="124">
        <f>VLOOKUP(B2434,別紙1!$A$5:$AS$267,10,FALSE)</f>
        <v>208</v>
      </c>
      <c r="F2439" s="132">
        <f>内訳書!$D$7</f>
        <v>0</v>
      </c>
      <c r="G2439" s="131">
        <f t="shared" ref="G2439:G2449" si="513">ROUNDDOWN(E2439*F2439,2)</f>
        <v>0</v>
      </c>
      <c r="H2439" s="116"/>
      <c r="I2439" s="137">
        <f t="shared" ref="I2439:I2449" si="514">ROUNDDOWN(D2439+G2439+H2439,0)</f>
        <v>0</v>
      </c>
    </row>
    <row r="2440" spans="1:9" s="62" customFormat="1" ht="18" customHeight="1" x14ac:dyDescent="0.4">
      <c r="A2440" s="63">
        <v>3</v>
      </c>
      <c r="B2440" s="121">
        <f>B2438</f>
        <v>4</v>
      </c>
      <c r="C2440" s="131">
        <f t="shared" ref="C2440:C2448" si="515">C2439</f>
        <v>0</v>
      </c>
      <c r="D2440" s="131">
        <f t="shared" si="512"/>
        <v>0</v>
      </c>
      <c r="E2440" s="124">
        <f>VLOOKUP(B2434,別紙1!$A$5:$AS$267,13,FALSE)</f>
        <v>196</v>
      </c>
      <c r="F2440" s="132">
        <f>内訳書!$D$7</f>
        <v>0</v>
      </c>
      <c r="G2440" s="131">
        <f t="shared" si="513"/>
        <v>0</v>
      </c>
      <c r="H2440" s="116"/>
      <c r="I2440" s="137">
        <f t="shared" si="514"/>
        <v>0</v>
      </c>
    </row>
    <row r="2441" spans="1:9" s="62" customFormat="1" ht="18" customHeight="1" x14ac:dyDescent="0.4">
      <c r="A2441" s="63">
        <v>4</v>
      </c>
      <c r="B2441" s="121">
        <f>B2438</f>
        <v>4</v>
      </c>
      <c r="C2441" s="131">
        <f t="shared" si="515"/>
        <v>0</v>
      </c>
      <c r="D2441" s="131">
        <f t="shared" si="512"/>
        <v>0</v>
      </c>
      <c r="E2441" s="124">
        <f>VLOOKUP(B2434,別紙1!$A$5:$AS$267,16,FALSE)</f>
        <v>210</v>
      </c>
      <c r="F2441" s="132">
        <f>内訳書!$D$7</f>
        <v>0</v>
      </c>
      <c r="G2441" s="131">
        <f t="shared" si="513"/>
        <v>0</v>
      </c>
      <c r="H2441" s="116"/>
      <c r="I2441" s="137">
        <f t="shared" si="514"/>
        <v>0</v>
      </c>
    </row>
    <row r="2442" spans="1:9" s="62" customFormat="1" ht="18" customHeight="1" x14ac:dyDescent="0.4">
      <c r="A2442" s="63">
        <v>5</v>
      </c>
      <c r="B2442" s="121">
        <f>B2438</f>
        <v>4</v>
      </c>
      <c r="C2442" s="131">
        <f t="shared" si="515"/>
        <v>0</v>
      </c>
      <c r="D2442" s="131">
        <f t="shared" si="512"/>
        <v>0</v>
      </c>
      <c r="E2442" s="124">
        <f>VLOOKUP(B2434,別紙1!$A$5:$AS$267,19,FALSE)</f>
        <v>192</v>
      </c>
      <c r="F2442" s="132">
        <f>内訳書!$D$7</f>
        <v>0</v>
      </c>
      <c r="G2442" s="131">
        <f t="shared" si="513"/>
        <v>0</v>
      </c>
      <c r="H2442" s="116"/>
      <c r="I2442" s="137">
        <f t="shared" si="514"/>
        <v>0</v>
      </c>
    </row>
    <row r="2443" spans="1:9" s="62" customFormat="1" ht="18" customHeight="1" x14ac:dyDescent="0.4">
      <c r="A2443" s="63">
        <v>6</v>
      </c>
      <c r="B2443" s="121">
        <f>B2438</f>
        <v>4</v>
      </c>
      <c r="C2443" s="131">
        <f t="shared" si="515"/>
        <v>0</v>
      </c>
      <c r="D2443" s="131">
        <f t="shared" si="512"/>
        <v>0</v>
      </c>
      <c r="E2443" s="124">
        <f>VLOOKUP(B2434,別紙1!$A$5:$AS$267,22,FALSE)</f>
        <v>206</v>
      </c>
      <c r="F2443" s="132">
        <f>内訳書!$D$7</f>
        <v>0</v>
      </c>
      <c r="G2443" s="131">
        <f t="shared" si="513"/>
        <v>0</v>
      </c>
      <c r="H2443" s="116"/>
      <c r="I2443" s="137">
        <f t="shared" si="514"/>
        <v>0</v>
      </c>
    </row>
    <row r="2444" spans="1:9" s="62" customFormat="1" ht="18" customHeight="1" x14ac:dyDescent="0.4">
      <c r="A2444" s="63">
        <v>7</v>
      </c>
      <c r="B2444" s="121">
        <f>B2438</f>
        <v>4</v>
      </c>
      <c r="C2444" s="131">
        <f t="shared" si="515"/>
        <v>0</v>
      </c>
      <c r="D2444" s="131">
        <f t="shared" si="512"/>
        <v>0</v>
      </c>
      <c r="E2444" s="124">
        <f>VLOOKUP(B2434,別紙1!$A$5:$AS$267,26,FALSE)</f>
        <v>209</v>
      </c>
      <c r="F2444" s="133">
        <f>内訳書!$E$7</f>
        <v>0</v>
      </c>
      <c r="G2444" s="131">
        <f t="shared" si="513"/>
        <v>0</v>
      </c>
      <c r="H2444" s="116"/>
      <c r="I2444" s="137">
        <f t="shared" si="514"/>
        <v>0</v>
      </c>
    </row>
    <row r="2445" spans="1:9" s="62" customFormat="1" ht="18" customHeight="1" x14ac:dyDescent="0.4">
      <c r="A2445" s="63">
        <v>8</v>
      </c>
      <c r="B2445" s="121">
        <f>B2438</f>
        <v>4</v>
      </c>
      <c r="C2445" s="131">
        <f t="shared" si="515"/>
        <v>0</v>
      </c>
      <c r="D2445" s="131">
        <f t="shared" si="512"/>
        <v>0</v>
      </c>
      <c r="E2445" s="124">
        <f>VLOOKUP(B2434,別紙1!$A$5:$AS$267,29,FALSE)</f>
        <v>213</v>
      </c>
      <c r="F2445" s="133">
        <f>内訳書!$E$7</f>
        <v>0</v>
      </c>
      <c r="G2445" s="131">
        <f t="shared" si="513"/>
        <v>0</v>
      </c>
      <c r="H2445" s="116"/>
      <c r="I2445" s="137">
        <f t="shared" si="514"/>
        <v>0</v>
      </c>
    </row>
    <row r="2446" spans="1:9" s="62" customFormat="1" ht="18" customHeight="1" x14ac:dyDescent="0.4">
      <c r="A2446" s="63">
        <v>9</v>
      </c>
      <c r="B2446" s="121">
        <f>B2438</f>
        <v>4</v>
      </c>
      <c r="C2446" s="131">
        <f t="shared" si="515"/>
        <v>0</v>
      </c>
      <c r="D2446" s="131">
        <f t="shared" si="512"/>
        <v>0</v>
      </c>
      <c r="E2446" s="124">
        <f>VLOOKUP(B2434,別紙1!$A$5:$AS$267,32,FALSE)</f>
        <v>208</v>
      </c>
      <c r="F2446" s="133">
        <f>内訳書!$E$7</f>
        <v>0</v>
      </c>
      <c r="G2446" s="131">
        <f t="shared" si="513"/>
        <v>0</v>
      </c>
      <c r="H2446" s="116"/>
      <c r="I2446" s="137">
        <f t="shared" si="514"/>
        <v>0</v>
      </c>
    </row>
    <row r="2447" spans="1:9" s="62" customFormat="1" ht="18" customHeight="1" x14ac:dyDescent="0.4">
      <c r="A2447" s="63">
        <v>10</v>
      </c>
      <c r="B2447" s="121">
        <f>B2438</f>
        <v>4</v>
      </c>
      <c r="C2447" s="131">
        <f t="shared" si="515"/>
        <v>0</v>
      </c>
      <c r="D2447" s="131">
        <f t="shared" si="512"/>
        <v>0</v>
      </c>
      <c r="E2447" s="124">
        <f>VLOOKUP(B2434,別紙1!$A$5:$AS$267,34,FALSE)</f>
        <v>189</v>
      </c>
      <c r="F2447" s="132">
        <f>内訳書!$D$7</f>
        <v>0</v>
      </c>
      <c r="G2447" s="131">
        <f t="shared" si="513"/>
        <v>0</v>
      </c>
      <c r="H2447" s="116"/>
      <c r="I2447" s="137">
        <f t="shared" si="514"/>
        <v>0</v>
      </c>
    </row>
    <row r="2448" spans="1:9" s="62" customFormat="1" ht="18" customHeight="1" x14ac:dyDescent="0.4">
      <c r="A2448" s="63">
        <v>11</v>
      </c>
      <c r="B2448" s="121">
        <f>B2438</f>
        <v>4</v>
      </c>
      <c r="C2448" s="131">
        <f t="shared" si="515"/>
        <v>0</v>
      </c>
      <c r="D2448" s="131">
        <f t="shared" si="512"/>
        <v>0</v>
      </c>
      <c r="E2448" s="124">
        <f>VLOOKUP(B2434,別紙1!$A$5:$AS$267,37,FALSE)</f>
        <v>196</v>
      </c>
      <c r="F2448" s="132">
        <f>内訳書!$D$7</f>
        <v>0</v>
      </c>
      <c r="G2448" s="131">
        <f t="shared" si="513"/>
        <v>0</v>
      </c>
      <c r="H2448" s="116"/>
      <c r="I2448" s="137">
        <f t="shared" si="514"/>
        <v>0</v>
      </c>
    </row>
    <row r="2449" spans="1:9" s="62" customFormat="1" ht="18" customHeight="1" thickBot="1" x14ac:dyDescent="0.45">
      <c r="A2449" s="63">
        <v>12</v>
      </c>
      <c r="B2449" s="121">
        <f>B2438</f>
        <v>4</v>
      </c>
      <c r="C2449" s="131">
        <f>C2448</f>
        <v>0</v>
      </c>
      <c r="D2449" s="131">
        <f t="shared" si="512"/>
        <v>0</v>
      </c>
      <c r="E2449" s="124">
        <f>VLOOKUP(B2434,別紙1!$A$5:$AS$267,40,FALSE)</f>
        <v>210</v>
      </c>
      <c r="F2449" s="132">
        <f>内訳書!$D$7</f>
        <v>0</v>
      </c>
      <c r="G2449" s="131">
        <f t="shared" si="513"/>
        <v>0</v>
      </c>
      <c r="H2449" s="116"/>
      <c r="I2449" s="137">
        <f t="shared" si="514"/>
        <v>0</v>
      </c>
    </row>
    <row r="2450" spans="1:9" s="62" customFormat="1" ht="18" customHeight="1" thickBot="1" x14ac:dyDescent="0.45">
      <c r="A2450" s="66" t="s">
        <v>9</v>
      </c>
      <c r="B2450" s="120"/>
      <c r="C2450" s="120"/>
      <c r="D2450" s="120"/>
      <c r="E2450" s="124">
        <f>SUM(E2438:E2449)</f>
        <v>2449</v>
      </c>
      <c r="F2450" s="129"/>
      <c r="G2450" s="120"/>
      <c r="H2450" s="136">
        <f>SUM(H2438:H2449)</f>
        <v>0</v>
      </c>
      <c r="I2450" s="138">
        <f>IF(SUM(I2438:I2449)="","",SUM(I2438:I2449))</f>
        <v>0</v>
      </c>
    </row>
    <row r="2451" spans="1:9" ht="78" customHeight="1" x14ac:dyDescent="0.4">
      <c r="A2451" s="397" t="s">
        <v>347</v>
      </c>
      <c r="B2451" s="398"/>
      <c r="C2451" s="398"/>
      <c r="D2451" s="398"/>
      <c r="E2451" s="398"/>
      <c r="F2451" s="398"/>
      <c r="G2451" s="398"/>
      <c r="H2451" s="398"/>
      <c r="I2451" s="399"/>
    </row>
    <row r="2452" spans="1:9" ht="78" customHeight="1" x14ac:dyDescent="0.4">
      <c r="A2452" s="394" t="s">
        <v>22</v>
      </c>
      <c r="B2452" s="395"/>
      <c r="C2452" s="395"/>
      <c r="D2452" s="395"/>
      <c r="E2452" s="395"/>
      <c r="F2452" s="395"/>
      <c r="G2452" s="395"/>
      <c r="H2452" s="395"/>
      <c r="I2452" s="396"/>
    </row>
    <row r="2453" spans="1:9" x14ac:dyDescent="0.4">
      <c r="A2453" s="161" t="s">
        <v>12</v>
      </c>
      <c r="B2453" s="52">
        <f>B2434+1</f>
        <v>130</v>
      </c>
      <c r="C2453" s="161" t="s">
        <v>13</v>
      </c>
      <c r="D2453" s="53" t="str">
        <f>VLOOKUP(B2453,別紙1!$A$5:$AS$267,3,FALSE)</f>
        <v>荒北第１－１ポンプ場</v>
      </c>
      <c r="F2453" s="161"/>
      <c r="G2453" s="161"/>
      <c r="H2453" s="161"/>
      <c r="I2453" s="54" t="str">
        <f>VLOOKUP(B2453,別紙1!$A$5:$AS$267,5,FALSE)</f>
        <v>低圧電力</v>
      </c>
    </row>
    <row r="2454" spans="1:9" s="161" customFormat="1" ht="20.25" customHeight="1" x14ac:dyDescent="0.4">
      <c r="A2454" s="391" t="s">
        <v>14</v>
      </c>
      <c r="B2454" s="401" t="s">
        <v>3</v>
      </c>
      <c r="C2454" s="402"/>
      <c r="D2454" s="403"/>
      <c r="E2454" s="401" t="s">
        <v>4</v>
      </c>
      <c r="F2454" s="402"/>
      <c r="G2454" s="403"/>
      <c r="H2454" s="391" t="s">
        <v>44</v>
      </c>
      <c r="I2454" s="391" t="s">
        <v>45</v>
      </c>
    </row>
    <row r="2455" spans="1:9" s="161" customFormat="1" ht="40.5" x14ac:dyDescent="0.4">
      <c r="A2455" s="400"/>
      <c r="B2455" s="301" t="s">
        <v>2</v>
      </c>
      <c r="C2455" s="301" t="s">
        <v>15</v>
      </c>
      <c r="D2455" s="302" t="s">
        <v>82</v>
      </c>
      <c r="E2455" s="304" t="s">
        <v>16</v>
      </c>
      <c r="F2455" s="58" t="s">
        <v>17</v>
      </c>
      <c r="G2455" s="302" t="s">
        <v>18</v>
      </c>
      <c r="H2455" s="400"/>
      <c r="I2455" s="400"/>
    </row>
    <row r="2456" spans="1:9" s="59" customFormat="1" ht="22.5" x14ac:dyDescent="0.4">
      <c r="A2456" s="392"/>
      <c r="B2456" s="60" t="s">
        <v>5</v>
      </c>
      <c r="C2456" s="60" t="s">
        <v>19</v>
      </c>
      <c r="D2456" s="60" t="s">
        <v>8</v>
      </c>
      <c r="E2456" s="61" t="s">
        <v>20</v>
      </c>
      <c r="F2456" s="60" t="s">
        <v>21</v>
      </c>
      <c r="G2456" s="60" t="s">
        <v>8</v>
      </c>
      <c r="H2456" s="60" t="s">
        <v>43</v>
      </c>
      <c r="I2456" s="60" t="s">
        <v>8</v>
      </c>
    </row>
    <row r="2457" spans="1:9" s="62" customFormat="1" ht="18" customHeight="1" x14ac:dyDescent="0.4">
      <c r="A2457" s="63">
        <v>1</v>
      </c>
      <c r="B2457" s="121">
        <f>VLOOKUP(B2453,別紙1!$A$5:$AS$267,6,FALSE)</f>
        <v>13</v>
      </c>
      <c r="C2457" s="131">
        <f>内訳書!$C$7</f>
        <v>0</v>
      </c>
      <c r="D2457" s="131">
        <f>IF(E2457=0,ROUNDDOWN(B2457*C2457/2,2),ROUNDDOWN(B2457*C2457,2))</f>
        <v>0</v>
      </c>
      <c r="E2457" s="124">
        <f>VLOOKUP(B2453,別紙1!$A$5:$AS$267,7,FALSE)</f>
        <v>220</v>
      </c>
      <c r="F2457" s="132">
        <f>内訳書!$D$7</f>
        <v>0</v>
      </c>
      <c r="G2457" s="131">
        <f>ROUNDDOWN(E2457*F2457,2)</f>
        <v>0</v>
      </c>
      <c r="H2457" s="116"/>
      <c r="I2457" s="137">
        <f>ROUNDDOWN(D2457+G2457+H2457,0)</f>
        <v>0</v>
      </c>
    </row>
    <row r="2458" spans="1:9" s="62" customFormat="1" ht="18" customHeight="1" x14ac:dyDescent="0.4">
      <c r="A2458" s="63">
        <v>2</v>
      </c>
      <c r="B2458" s="121">
        <f>B2457</f>
        <v>13</v>
      </c>
      <c r="C2458" s="131">
        <f>C2457</f>
        <v>0</v>
      </c>
      <c r="D2458" s="131">
        <f t="shared" ref="D2458:D2468" si="516">IF(E2458=0,ROUNDDOWN(B2458*C2458/2,2),ROUNDDOWN(B2458*C2458,2))</f>
        <v>0</v>
      </c>
      <c r="E2458" s="124">
        <f>VLOOKUP(B2453,別紙1!$A$5:$AS$267,10,FALSE)</f>
        <v>220</v>
      </c>
      <c r="F2458" s="132">
        <f>内訳書!$D$7</f>
        <v>0</v>
      </c>
      <c r="G2458" s="131">
        <f t="shared" ref="G2458:G2468" si="517">ROUNDDOWN(E2458*F2458,2)</f>
        <v>0</v>
      </c>
      <c r="H2458" s="116"/>
      <c r="I2458" s="137">
        <f t="shared" ref="I2458:I2468" si="518">ROUNDDOWN(D2458+G2458+H2458,0)</f>
        <v>0</v>
      </c>
    </row>
    <row r="2459" spans="1:9" s="62" customFormat="1" ht="18" customHeight="1" x14ac:dyDescent="0.4">
      <c r="A2459" s="63">
        <v>3</v>
      </c>
      <c r="B2459" s="121">
        <f>B2457</f>
        <v>13</v>
      </c>
      <c r="C2459" s="131">
        <f t="shared" ref="C2459:C2467" si="519">C2458</f>
        <v>0</v>
      </c>
      <c r="D2459" s="131">
        <f t="shared" si="516"/>
        <v>0</v>
      </c>
      <c r="E2459" s="124">
        <f>VLOOKUP(B2453,別紙1!$A$5:$AS$267,13,FALSE)</f>
        <v>209</v>
      </c>
      <c r="F2459" s="132">
        <f>内訳書!$D$7</f>
        <v>0</v>
      </c>
      <c r="G2459" s="131">
        <f t="shared" si="517"/>
        <v>0</v>
      </c>
      <c r="H2459" s="116"/>
      <c r="I2459" s="137">
        <f t="shared" si="518"/>
        <v>0</v>
      </c>
    </row>
    <row r="2460" spans="1:9" s="62" customFormat="1" ht="18" customHeight="1" x14ac:dyDescent="0.4">
      <c r="A2460" s="63">
        <v>4</v>
      </c>
      <c r="B2460" s="121">
        <f>B2457</f>
        <v>13</v>
      </c>
      <c r="C2460" s="131">
        <f t="shared" si="519"/>
        <v>0</v>
      </c>
      <c r="D2460" s="131">
        <f t="shared" si="516"/>
        <v>0</v>
      </c>
      <c r="E2460" s="124">
        <f>VLOOKUP(B2453,別紙1!$A$5:$AS$267,16,FALSE)</f>
        <v>235</v>
      </c>
      <c r="F2460" s="132">
        <f>内訳書!$D$7</f>
        <v>0</v>
      </c>
      <c r="G2460" s="131">
        <f t="shared" si="517"/>
        <v>0</v>
      </c>
      <c r="H2460" s="116"/>
      <c r="I2460" s="137">
        <f t="shared" si="518"/>
        <v>0</v>
      </c>
    </row>
    <row r="2461" spans="1:9" s="62" customFormat="1" ht="18" customHeight="1" x14ac:dyDescent="0.4">
      <c r="A2461" s="63">
        <v>5</v>
      </c>
      <c r="B2461" s="121">
        <f>B2457</f>
        <v>13</v>
      </c>
      <c r="C2461" s="131">
        <f t="shared" si="519"/>
        <v>0</v>
      </c>
      <c r="D2461" s="131">
        <f t="shared" si="516"/>
        <v>0</v>
      </c>
      <c r="E2461" s="124">
        <f>VLOOKUP(B2453,別紙1!$A$5:$AS$267,19,FALSE)</f>
        <v>223</v>
      </c>
      <c r="F2461" s="132">
        <f>内訳書!$D$7</f>
        <v>0</v>
      </c>
      <c r="G2461" s="131">
        <f t="shared" si="517"/>
        <v>0</v>
      </c>
      <c r="H2461" s="116"/>
      <c r="I2461" s="137">
        <f t="shared" si="518"/>
        <v>0</v>
      </c>
    </row>
    <row r="2462" spans="1:9" s="62" customFormat="1" ht="18" customHeight="1" x14ac:dyDescent="0.4">
      <c r="A2462" s="63">
        <v>6</v>
      </c>
      <c r="B2462" s="121">
        <f>B2457</f>
        <v>13</v>
      </c>
      <c r="C2462" s="131">
        <f t="shared" si="519"/>
        <v>0</v>
      </c>
      <c r="D2462" s="131">
        <f t="shared" si="516"/>
        <v>0</v>
      </c>
      <c r="E2462" s="124">
        <f>VLOOKUP(B2453,別紙1!$A$5:$AS$267,22,FALSE)</f>
        <v>220</v>
      </c>
      <c r="F2462" s="132">
        <f>内訳書!$D$7</f>
        <v>0</v>
      </c>
      <c r="G2462" s="131">
        <f t="shared" si="517"/>
        <v>0</v>
      </c>
      <c r="H2462" s="116"/>
      <c r="I2462" s="137">
        <f t="shared" si="518"/>
        <v>0</v>
      </c>
    </row>
    <row r="2463" spans="1:9" s="62" customFormat="1" ht="18" customHeight="1" x14ac:dyDescent="0.4">
      <c r="A2463" s="63">
        <v>7</v>
      </c>
      <c r="B2463" s="121">
        <f>B2457</f>
        <v>13</v>
      </c>
      <c r="C2463" s="131">
        <f t="shared" si="519"/>
        <v>0</v>
      </c>
      <c r="D2463" s="131">
        <f t="shared" si="516"/>
        <v>0</v>
      </c>
      <c r="E2463" s="124">
        <f>VLOOKUP(B2453,別紙1!$A$5:$AS$267,26,FALSE)</f>
        <v>197</v>
      </c>
      <c r="F2463" s="133">
        <f>内訳書!$E$7</f>
        <v>0</v>
      </c>
      <c r="G2463" s="131">
        <f t="shared" si="517"/>
        <v>0</v>
      </c>
      <c r="H2463" s="116"/>
      <c r="I2463" s="137">
        <f t="shared" si="518"/>
        <v>0</v>
      </c>
    </row>
    <row r="2464" spans="1:9" s="62" customFormat="1" ht="18" customHeight="1" x14ac:dyDescent="0.4">
      <c r="A2464" s="63">
        <v>8</v>
      </c>
      <c r="B2464" s="121">
        <f>B2457</f>
        <v>13</v>
      </c>
      <c r="C2464" s="131">
        <f t="shared" si="519"/>
        <v>0</v>
      </c>
      <c r="D2464" s="131">
        <f t="shared" si="516"/>
        <v>0</v>
      </c>
      <c r="E2464" s="124">
        <f>VLOOKUP(B2453,別紙1!$A$5:$AS$267,29,FALSE)</f>
        <v>205</v>
      </c>
      <c r="F2464" s="133">
        <f>内訳書!$E$7</f>
        <v>0</v>
      </c>
      <c r="G2464" s="131">
        <f t="shared" si="517"/>
        <v>0</v>
      </c>
      <c r="H2464" s="116"/>
      <c r="I2464" s="137">
        <f t="shared" si="518"/>
        <v>0</v>
      </c>
    </row>
    <row r="2465" spans="1:9" s="62" customFormat="1" ht="18" customHeight="1" x14ac:dyDescent="0.4">
      <c r="A2465" s="63">
        <v>9</v>
      </c>
      <c r="B2465" s="121">
        <f>B2457</f>
        <v>13</v>
      </c>
      <c r="C2465" s="131">
        <f t="shared" si="519"/>
        <v>0</v>
      </c>
      <c r="D2465" s="131">
        <f t="shared" si="516"/>
        <v>0</v>
      </c>
      <c r="E2465" s="124">
        <f>VLOOKUP(B2453,別紙1!$A$5:$AS$267,32,FALSE)</f>
        <v>230</v>
      </c>
      <c r="F2465" s="133">
        <f>内訳書!$E$7</f>
        <v>0</v>
      </c>
      <c r="G2465" s="131">
        <f t="shared" si="517"/>
        <v>0</v>
      </c>
      <c r="H2465" s="116"/>
      <c r="I2465" s="137">
        <f t="shared" si="518"/>
        <v>0</v>
      </c>
    </row>
    <row r="2466" spans="1:9" s="62" customFormat="1" ht="18" customHeight="1" x14ac:dyDescent="0.4">
      <c r="A2466" s="63">
        <v>10</v>
      </c>
      <c r="B2466" s="121">
        <f>B2457</f>
        <v>13</v>
      </c>
      <c r="C2466" s="131">
        <f t="shared" si="519"/>
        <v>0</v>
      </c>
      <c r="D2466" s="131">
        <f t="shared" si="516"/>
        <v>0</v>
      </c>
      <c r="E2466" s="124">
        <f>VLOOKUP(B2453,別紙1!$A$5:$AS$267,34,FALSE)</f>
        <v>227</v>
      </c>
      <c r="F2466" s="132">
        <f>内訳書!$D$7</f>
        <v>0</v>
      </c>
      <c r="G2466" s="131">
        <f t="shared" si="517"/>
        <v>0</v>
      </c>
      <c r="H2466" s="116"/>
      <c r="I2466" s="137">
        <f t="shared" si="518"/>
        <v>0</v>
      </c>
    </row>
    <row r="2467" spans="1:9" s="62" customFormat="1" ht="18" customHeight="1" x14ac:dyDescent="0.4">
      <c r="A2467" s="63">
        <v>11</v>
      </c>
      <c r="B2467" s="121">
        <f>B2457</f>
        <v>13</v>
      </c>
      <c r="C2467" s="131">
        <f t="shared" si="519"/>
        <v>0</v>
      </c>
      <c r="D2467" s="131">
        <f t="shared" si="516"/>
        <v>0</v>
      </c>
      <c r="E2467" s="124">
        <f>VLOOKUP(B2453,別紙1!$A$5:$AS$267,37,FALSE)</f>
        <v>198</v>
      </c>
      <c r="F2467" s="132">
        <f>内訳書!$D$7</f>
        <v>0</v>
      </c>
      <c r="G2467" s="131">
        <f t="shared" si="517"/>
        <v>0</v>
      </c>
      <c r="H2467" s="116"/>
      <c r="I2467" s="137">
        <f t="shared" si="518"/>
        <v>0</v>
      </c>
    </row>
    <row r="2468" spans="1:9" s="62" customFormat="1" ht="18" customHeight="1" thickBot="1" x14ac:dyDescent="0.45">
      <c r="A2468" s="63">
        <v>12</v>
      </c>
      <c r="B2468" s="121">
        <f>B2457</f>
        <v>13</v>
      </c>
      <c r="C2468" s="131">
        <f>C2467</f>
        <v>0</v>
      </c>
      <c r="D2468" s="131">
        <f t="shared" si="516"/>
        <v>0</v>
      </c>
      <c r="E2468" s="124">
        <f>VLOOKUP(B2453,別紙1!$A$5:$AS$267,40,FALSE)</f>
        <v>193</v>
      </c>
      <c r="F2468" s="132">
        <f>内訳書!$D$7</f>
        <v>0</v>
      </c>
      <c r="G2468" s="131">
        <f t="shared" si="517"/>
        <v>0</v>
      </c>
      <c r="H2468" s="116"/>
      <c r="I2468" s="137">
        <f t="shared" si="518"/>
        <v>0</v>
      </c>
    </row>
    <row r="2469" spans="1:9" s="62" customFormat="1" ht="18" customHeight="1" thickBot="1" x14ac:dyDescent="0.45">
      <c r="A2469" s="66" t="s">
        <v>9</v>
      </c>
      <c r="B2469" s="120"/>
      <c r="C2469" s="120"/>
      <c r="D2469" s="120"/>
      <c r="E2469" s="124">
        <f>SUM(E2457:E2468)</f>
        <v>2577</v>
      </c>
      <c r="F2469" s="129"/>
      <c r="G2469" s="120"/>
      <c r="H2469" s="136">
        <f>SUM(H2457:H2468)</f>
        <v>0</v>
      </c>
      <c r="I2469" s="138">
        <f>IF(SUM(I2457:I2468)="","",SUM(I2457:I2468))</f>
        <v>0</v>
      </c>
    </row>
    <row r="2470" spans="1:9" ht="78" customHeight="1" x14ac:dyDescent="0.4">
      <c r="A2470" s="397" t="s">
        <v>347</v>
      </c>
      <c r="B2470" s="398"/>
      <c r="C2470" s="398"/>
      <c r="D2470" s="398"/>
      <c r="E2470" s="398"/>
      <c r="F2470" s="398"/>
      <c r="G2470" s="398"/>
      <c r="H2470" s="398"/>
      <c r="I2470" s="399"/>
    </row>
    <row r="2471" spans="1:9" ht="78" customHeight="1" x14ac:dyDescent="0.4">
      <c r="A2471" s="394" t="s">
        <v>22</v>
      </c>
      <c r="B2471" s="395"/>
      <c r="C2471" s="395"/>
      <c r="D2471" s="395"/>
      <c r="E2471" s="395"/>
      <c r="F2471" s="395"/>
      <c r="G2471" s="395"/>
      <c r="H2471" s="395"/>
      <c r="I2471" s="396"/>
    </row>
    <row r="2472" spans="1:9" x14ac:dyDescent="0.4">
      <c r="A2472" s="161" t="s">
        <v>12</v>
      </c>
      <c r="B2472" s="52">
        <f>B2453+1</f>
        <v>131</v>
      </c>
      <c r="C2472" s="161" t="s">
        <v>13</v>
      </c>
      <c r="D2472" s="53" t="str">
        <f>VLOOKUP(B2472,別紙1!$A$5:$AS$267,3,FALSE)</f>
        <v>荒北第１－２ポンプ場</v>
      </c>
      <c r="F2472" s="161"/>
      <c r="G2472" s="161"/>
      <c r="H2472" s="161"/>
      <c r="I2472" s="54" t="str">
        <f>VLOOKUP(B2472,別紙1!$A$5:$AS$267,5,FALSE)</f>
        <v>低圧電力</v>
      </c>
    </row>
    <row r="2473" spans="1:9" s="161" customFormat="1" ht="20.25" customHeight="1" x14ac:dyDescent="0.4">
      <c r="A2473" s="391" t="s">
        <v>14</v>
      </c>
      <c r="B2473" s="401" t="s">
        <v>3</v>
      </c>
      <c r="C2473" s="402"/>
      <c r="D2473" s="403"/>
      <c r="E2473" s="401" t="s">
        <v>4</v>
      </c>
      <c r="F2473" s="402"/>
      <c r="G2473" s="403"/>
      <c r="H2473" s="391" t="s">
        <v>44</v>
      </c>
      <c r="I2473" s="391" t="s">
        <v>45</v>
      </c>
    </row>
    <row r="2474" spans="1:9" s="161" customFormat="1" ht="40.5" x14ac:dyDescent="0.4">
      <c r="A2474" s="400"/>
      <c r="B2474" s="301" t="s">
        <v>2</v>
      </c>
      <c r="C2474" s="301" t="s">
        <v>15</v>
      </c>
      <c r="D2474" s="302" t="s">
        <v>82</v>
      </c>
      <c r="E2474" s="304" t="s">
        <v>16</v>
      </c>
      <c r="F2474" s="58" t="s">
        <v>17</v>
      </c>
      <c r="G2474" s="302" t="s">
        <v>18</v>
      </c>
      <c r="H2474" s="400"/>
      <c r="I2474" s="400"/>
    </row>
    <row r="2475" spans="1:9" s="59" customFormat="1" ht="22.5" x14ac:dyDescent="0.4">
      <c r="A2475" s="392"/>
      <c r="B2475" s="60" t="s">
        <v>5</v>
      </c>
      <c r="C2475" s="60" t="s">
        <v>19</v>
      </c>
      <c r="D2475" s="60" t="s">
        <v>8</v>
      </c>
      <c r="E2475" s="61" t="s">
        <v>20</v>
      </c>
      <c r="F2475" s="60" t="s">
        <v>21</v>
      </c>
      <c r="G2475" s="60" t="s">
        <v>8</v>
      </c>
      <c r="H2475" s="60" t="s">
        <v>43</v>
      </c>
      <c r="I2475" s="60" t="s">
        <v>8</v>
      </c>
    </row>
    <row r="2476" spans="1:9" s="62" customFormat="1" ht="18" customHeight="1" x14ac:dyDescent="0.4">
      <c r="A2476" s="63">
        <v>1</v>
      </c>
      <c r="B2476" s="121">
        <f>VLOOKUP(B2472,別紙1!$A$5:$AS$267,6,FALSE)</f>
        <v>6</v>
      </c>
      <c r="C2476" s="131">
        <f>内訳書!$C$7</f>
        <v>0</v>
      </c>
      <c r="D2476" s="131">
        <f>IF(E2476=0,ROUNDDOWN(B2476*C2476/2,2),ROUNDDOWN(B2476*C2476,2))</f>
        <v>0</v>
      </c>
      <c r="E2476" s="124">
        <f>VLOOKUP(B2472,別紙1!$A$5:$AS$267,7,FALSE)</f>
        <v>43</v>
      </c>
      <c r="F2476" s="132">
        <f>内訳書!$D$7</f>
        <v>0</v>
      </c>
      <c r="G2476" s="131">
        <f>ROUNDDOWN(E2476*F2476,2)</f>
        <v>0</v>
      </c>
      <c r="H2476" s="116"/>
      <c r="I2476" s="137">
        <f>ROUNDDOWN(D2476+G2476+H2476,0)</f>
        <v>0</v>
      </c>
    </row>
    <row r="2477" spans="1:9" s="62" customFormat="1" ht="18" customHeight="1" x14ac:dyDescent="0.4">
      <c r="A2477" s="63">
        <v>2</v>
      </c>
      <c r="B2477" s="121">
        <f>B2476</f>
        <v>6</v>
      </c>
      <c r="C2477" s="131">
        <f>C2476</f>
        <v>0</v>
      </c>
      <c r="D2477" s="131">
        <f t="shared" ref="D2477:D2487" si="520">IF(E2477=0,ROUNDDOWN(B2477*C2477/2,2),ROUNDDOWN(B2477*C2477,2))</f>
        <v>0</v>
      </c>
      <c r="E2477" s="124">
        <f>VLOOKUP(B2472,別紙1!$A$5:$AS$267,10,FALSE)</f>
        <v>44</v>
      </c>
      <c r="F2477" s="132">
        <f>内訳書!$D$7</f>
        <v>0</v>
      </c>
      <c r="G2477" s="131">
        <f t="shared" ref="G2477:G2487" si="521">ROUNDDOWN(E2477*F2477,2)</f>
        <v>0</v>
      </c>
      <c r="H2477" s="116"/>
      <c r="I2477" s="137">
        <f t="shared" ref="I2477:I2487" si="522">ROUNDDOWN(D2477+G2477+H2477,0)</f>
        <v>0</v>
      </c>
    </row>
    <row r="2478" spans="1:9" s="62" customFormat="1" ht="18" customHeight="1" x14ac:dyDescent="0.4">
      <c r="A2478" s="63">
        <v>3</v>
      </c>
      <c r="B2478" s="121">
        <f>B2476</f>
        <v>6</v>
      </c>
      <c r="C2478" s="131">
        <f t="shared" ref="C2478:C2486" si="523">C2477</f>
        <v>0</v>
      </c>
      <c r="D2478" s="131">
        <f t="shared" si="520"/>
        <v>0</v>
      </c>
      <c r="E2478" s="124">
        <f>VLOOKUP(B2472,別紙1!$A$5:$AS$267,13,FALSE)</f>
        <v>39</v>
      </c>
      <c r="F2478" s="132">
        <f>内訳書!$D$7</f>
        <v>0</v>
      </c>
      <c r="G2478" s="131">
        <f t="shared" si="521"/>
        <v>0</v>
      </c>
      <c r="H2478" s="116"/>
      <c r="I2478" s="137">
        <f t="shared" si="522"/>
        <v>0</v>
      </c>
    </row>
    <row r="2479" spans="1:9" s="62" customFormat="1" ht="18" customHeight="1" x14ac:dyDescent="0.4">
      <c r="A2479" s="63">
        <v>4</v>
      </c>
      <c r="B2479" s="121">
        <f>B2476</f>
        <v>6</v>
      </c>
      <c r="C2479" s="131">
        <f t="shared" si="523"/>
        <v>0</v>
      </c>
      <c r="D2479" s="131">
        <f t="shared" si="520"/>
        <v>0</v>
      </c>
      <c r="E2479" s="124">
        <f>VLOOKUP(B2472,別紙1!$A$5:$AS$267,16,FALSE)</f>
        <v>42</v>
      </c>
      <c r="F2479" s="132">
        <f>内訳書!$D$7</f>
        <v>0</v>
      </c>
      <c r="G2479" s="131">
        <f t="shared" si="521"/>
        <v>0</v>
      </c>
      <c r="H2479" s="116"/>
      <c r="I2479" s="137">
        <f t="shared" si="522"/>
        <v>0</v>
      </c>
    </row>
    <row r="2480" spans="1:9" s="62" customFormat="1" ht="18" customHeight="1" x14ac:dyDescent="0.4">
      <c r="A2480" s="63">
        <v>5</v>
      </c>
      <c r="B2480" s="121">
        <f>B2476</f>
        <v>6</v>
      </c>
      <c r="C2480" s="131">
        <f t="shared" si="523"/>
        <v>0</v>
      </c>
      <c r="D2480" s="131">
        <f t="shared" si="520"/>
        <v>0</v>
      </c>
      <c r="E2480" s="124">
        <f>VLOOKUP(B2472,別紙1!$A$5:$AS$267,19,FALSE)</f>
        <v>40</v>
      </c>
      <c r="F2480" s="132">
        <f>内訳書!$D$7</f>
        <v>0</v>
      </c>
      <c r="G2480" s="131">
        <f t="shared" si="521"/>
        <v>0</v>
      </c>
      <c r="H2480" s="116"/>
      <c r="I2480" s="137">
        <f t="shared" si="522"/>
        <v>0</v>
      </c>
    </row>
    <row r="2481" spans="1:9" s="62" customFormat="1" ht="18" customHeight="1" x14ac:dyDescent="0.4">
      <c r="A2481" s="63">
        <v>6</v>
      </c>
      <c r="B2481" s="121">
        <f>B2476</f>
        <v>6</v>
      </c>
      <c r="C2481" s="131">
        <f t="shared" si="523"/>
        <v>0</v>
      </c>
      <c r="D2481" s="131">
        <f t="shared" si="520"/>
        <v>0</v>
      </c>
      <c r="E2481" s="124">
        <f>VLOOKUP(B2472,別紙1!$A$5:$AS$267,22,FALSE)</f>
        <v>39</v>
      </c>
      <c r="F2481" s="132">
        <f>内訳書!$D$7</f>
        <v>0</v>
      </c>
      <c r="G2481" s="131">
        <f t="shared" si="521"/>
        <v>0</v>
      </c>
      <c r="H2481" s="116"/>
      <c r="I2481" s="137">
        <f t="shared" si="522"/>
        <v>0</v>
      </c>
    </row>
    <row r="2482" spans="1:9" s="62" customFormat="1" ht="18" customHeight="1" x14ac:dyDescent="0.4">
      <c r="A2482" s="63">
        <v>7</v>
      </c>
      <c r="B2482" s="121">
        <f>B2476</f>
        <v>6</v>
      </c>
      <c r="C2482" s="131">
        <f t="shared" si="523"/>
        <v>0</v>
      </c>
      <c r="D2482" s="131">
        <f t="shared" si="520"/>
        <v>0</v>
      </c>
      <c r="E2482" s="124">
        <f>VLOOKUP(B2472,別紙1!$A$5:$AS$267,26,FALSE)</f>
        <v>38</v>
      </c>
      <c r="F2482" s="133">
        <f>内訳書!$E$7</f>
        <v>0</v>
      </c>
      <c r="G2482" s="131">
        <f t="shared" si="521"/>
        <v>0</v>
      </c>
      <c r="H2482" s="116"/>
      <c r="I2482" s="137">
        <f t="shared" si="522"/>
        <v>0</v>
      </c>
    </row>
    <row r="2483" spans="1:9" s="62" customFormat="1" ht="18" customHeight="1" x14ac:dyDescent="0.4">
      <c r="A2483" s="63">
        <v>8</v>
      </c>
      <c r="B2483" s="121">
        <f>B2476</f>
        <v>6</v>
      </c>
      <c r="C2483" s="131">
        <f t="shared" si="523"/>
        <v>0</v>
      </c>
      <c r="D2483" s="131">
        <f t="shared" si="520"/>
        <v>0</v>
      </c>
      <c r="E2483" s="124">
        <f>VLOOKUP(B2472,別紙1!$A$5:$AS$267,29,FALSE)</f>
        <v>39</v>
      </c>
      <c r="F2483" s="133">
        <f>内訳書!$E$7</f>
        <v>0</v>
      </c>
      <c r="G2483" s="131">
        <f t="shared" si="521"/>
        <v>0</v>
      </c>
      <c r="H2483" s="116"/>
      <c r="I2483" s="137">
        <f t="shared" si="522"/>
        <v>0</v>
      </c>
    </row>
    <row r="2484" spans="1:9" s="62" customFormat="1" ht="18" customHeight="1" x14ac:dyDescent="0.4">
      <c r="A2484" s="63">
        <v>9</v>
      </c>
      <c r="B2484" s="121">
        <f>B2476</f>
        <v>6</v>
      </c>
      <c r="C2484" s="131">
        <f t="shared" si="523"/>
        <v>0</v>
      </c>
      <c r="D2484" s="131">
        <f t="shared" si="520"/>
        <v>0</v>
      </c>
      <c r="E2484" s="124">
        <f>VLOOKUP(B2472,別紙1!$A$5:$AS$267,32,FALSE)</f>
        <v>38</v>
      </c>
      <c r="F2484" s="133">
        <f>内訳書!$E$7</f>
        <v>0</v>
      </c>
      <c r="G2484" s="131">
        <f t="shared" si="521"/>
        <v>0</v>
      </c>
      <c r="H2484" s="116"/>
      <c r="I2484" s="137">
        <f t="shared" si="522"/>
        <v>0</v>
      </c>
    </row>
    <row r="2485" spans="1:9" s="62" customFormat="1" ht="18" customHeight="1" x14ac:dyDescent="0.4">
      <c r="A2485" s="63">
        <v>10</v>
      </c>
      <c r="B2485" s="121">
        <f>B2476</f>
        <v>6</v>
      </c>
      <c r="C2485" s="131">
        <f t="shared" si="523"/>
        <v>0</v>
      </c>
      <c r="D2485" s="131">
        <f t="shared" si="520"/>
        <v>0</v>
      </c>
      <c r="E2485" s="124">
        <f>VLOOKUP(B2472,別紙1!$A$5:$AS$267,34,FALSE)</f>
        <v>38</v>
      </c>
      <c r="F2485" s="132">
        <f>内訳書!$D$7</f>
        <v>0</v>
      </c>
      <c r="G2485" s="131">
        <f t="shared" si="521"/>
        <v>0</v>
      </c>
      <c r="H2485" s="116"/>
      <c r="I2485" s="137">
        <f t="shared" si="522"/>
        <v>0</v>
      </c>
    </row>
    <row r="2486" spans="1:9" s="62" customFormat="1" ht="18" customHeight="1" x14ac:dyDescent="0.4">
      <c r="A2486" s="63">
        <v>11</v>
      </c>
      <c r="B2486" s="121">
        <f>B2476</f>
        <v>6</v>
      </c>
      <c r="C2486" s="131">
        <f t="shared" si="523"/>
        <v>0</v>
      </c>
      <c r="D2486" s="131">
        <f t="shared" si="520"/>
        <v>0</v>
      </c>
      <c r="E2486" s="124">
        <f>VLOOKUP(B2472,別紙1!$A$5:$AS$267,37,FALSE)</f>
        <v>37</v>
      </c>
      <c r="F2486" s="132">
        <f>内訳書!$D$7</f>
        <v>0</v>
      </c>
      <c r="G2486" s="131">
        <f t="shared" si="521"/>
        <v>0</v>
      </c>
      <c r="H2486" s="116"/>
      <c r="I2486" s="137">
        <f t="shared" si="522"/>
        <v>0</v>
      </c>
    </row>
    <row r="2487" spans="1:9" s="62" customFormat="1" ht="18" customHeight="1" thickBot="1" x14ac:dyDescent="0.45">
      <c r="A2487" s="63">
        <v>12</v>
      </c>
      <c r="B2487" s="121">
        <f>B2476</f>
        <v>6</v>
      </c>
      <c r="C2487" s="131">
        <f>C2486</f>
        <v>0</v>
      </c>
      <c r="D2487" s="131">
        <f t="shared" si="520"/>
        <v>0</v>
      </c>
      <c r="E2487" s="124">
        <f>VLOOKUP(B2472,別紙1!$A$5:$AS$267,40,FALSE)</f>
        <v>38</v>
      </c>
      <c r="F2487" s="132">
        <f>内訳書!$D$7</f>
        <v>0</v>
      </c>
      <c r="G2487" s="131">
        <f t="shared" si="521"/>
        <v>0</v>
      </c>
      <c r="H2487" s="116"/>
      <c r="I2487" s="137">
        <f t="shared" si="522"/>
        <v>0</v>
      </c>
    </row>
    <row r="2488" spans="1:9" s="62" customFormat="1" ht="18" customHeight="1" thickBot="1" x14ac:dyDescent="0.45">
      <c r="A2488" s="66" t="s">
        <v>9</v>
      </c>
      <c r="B2488" s="120"/>
      <c r="C2488" s="120"/>
      <c r="D2488" s="120"/>
      <c r="E2488" s="124">
        <f>SUM(E2476:E2487)</f>
        <v>475</v>
      </c>
      <c r="F2488" s="129"/>
      <c r="G2488" s="120"/>
      <c r="H2488" s="136">
        <f>SUM(H2476:H2487)</f>
        <v>0</v>
      </c>
      <c r="I2488" s="138">
        <f>IF(SUM(I2476:I2487)="","",SUM(I2476:I2487))</f>
        <v>0</v>
      </c>
    </row>
    <row r="2489" spans="1:9" ht="78" customHeight="1" x14ac:dyDescent="0.4">
      <c r="A2489" s="397" t="s">
        <v>347</v>
      </c>
      <c r="B2489" s="398"/>
      <c r="C2489" s="398"/>
      <c r="D2489" s="398"/>
      <c r="E2489" s="398"/>
      <c r="F2489" s="398"/>
      <c r="G2489" s="398"/>
      <c r="H2489" s="398"/>
      <c r="I2489" s="399"/>
    </row>
    <row r="2490" spans="1:9" ht="78" customHeight="1" x14ac:dyDescent="0.4">
      <c r="A2490" s="394" t="s">
        <v>22</v>
      </c>
      <c r="B2490" s="395"/>
      <c r="C2490" s="395"/>
      <c r="D2490" s="395"/>
      <c r="E2490" s="395"/>
      <c r="F2490" s="395"/>
      <c r="G2490" s="395"/>
      <c r="H2490" s="395"/>
      <c r="I2490" s="396"/>
    </row>
    <row r="2491" spans="1:9" x14ac:dyDescent="0.4">
      <c r="A2491" s="161" t="s">
        <v>12</v>
      </c>
      <c r="B2491" s="52">
        <f>B2472+1</f>
        <v>132</v>
      </c>
      <c r="C2491" s="161" t="s">
        <v>13</v>
      </c>
      <c r="D2491" s="53" t="str">
        <f>VLOOKUP(B2491,別紙1!$A$5:$AS$267,3,FALSE)</f>
        <v>荒北第１－３ポンプ場</v>
      </c>
      <c r="F2491" s="161"/>
      <c r="G2491" s="161"/>
      <c r="H2491" s="161"/>
      <c r="I2491" s="54" t="str">
        <f>VLOOKUP(B2491,別紙1!$A$5:$AS$267,5,FALSE)</f>
        <v>低圧電力</v>
      </c>
    </row>
    <row r="2492" spans="1:9" s="161" customFormat="1" ht="20.25" customHeight="1" x14ac:dyDescent="0.4">
      <c r="A2492" s="391" t="s">
        <v>14</v>
      </c>
      <c r="B2492" s="401" t="s">
        <v>3</v>
      </c>
      <c r="C2492" s="402"/>
      <c r="D2492" s="403"/>
      <c r="E2492" s="401" t="s">
        <v>4</v>
      </c>
      <c r="F2492" s="402"/>
      <c r="G2492" s="403"/>
      <c r="H2492" s="391" t="s">
        <v>44</v>
      </c>
      <c r="I2492" s="391" t="s">
        <v>45</v>
      </c>
    </row>
    <row r="2493" spans="1:9" s="161" customFormat="1" ht="40.5" x14ac:dyDescent="0.4">
      <c r="A2493" s="400"/>
      <c r="B2493" s="301" t="s">
        <v>2</v>
      </c>
      <c r="C2493" s="301" t="s">
        <v>15</v>
      </c>
      <c r="D2493" s="302" t="s">
        <v>82</v>
      </c>
      <c r="E2493" s="304" t="s">
        <v>16</v>
      </c>
      <c r="F2493" s="58" t="s">
        <v>17</v>
      </c>
      <c r="G2493" s="302" t="s">
        <v>18</v>
      </c>
      <c r="H2493" s="400"/>
      <c r="I2493" s="400"/>
    </row>
    <row r="2494" spans="1:9" s="59" customFormat="1" ht="22.5" x14ac:dyDescent="0.4">
      <c r="A2494" s="392"/>
      <c r="B2494" s="60" t="s">
        <v>5</v>
      </c>
      <c r="C2494" s="60" t="s">
        <v>19</v>
      </c>
      <c r="D2494" s="60" t="s">
        <v>8</v>
      </c>
      <c r="E2494" s="61" t="s">
        <v>20</v>
      </c>
      <c r="F2494" s="60" t="s">
        <v>21</v>
      </c>
      <c r="G2494" s="60" t="s">
        <v>8</v>
      </c>
      <c r="H2494" s="60" t="s">
        <v>43</v>
      </c>
      <c r="I2494" s="60" t="s">
        <v>8</v>
      </c>
    </row>
    <row r="2495" spans="1:9" s="62" customFormat="1" ht="18" customHeight="1" x14ac:dyDescent="0.4">
      <c r="A2495" s="63">
        <v>1</v>
      </c>
      <c r="B2495" s="121">
        <f>VLOOKUP(B2491,別紙1!$A$5:$AS$267,6,FALSE)</f>
        <v>6</v>
      </c>
      <c r="C2495" s="131">
        <f>内訳書!$C$7</f>
        <v>0</v>
      </c>
      <c r="D2495" s="131">
        <f>IF(E2495=0,ROUNDDOWN(B2495*C2495/2,2),ROUNDDOWN(B2495*C2495,2))</f>
        <v>0</v>
      </c>
      <c r="E2495" s="124">
        <f>VLOOKUP(B2491,別紙1!$A$5:$AS$267,7,FALSE)</f>
        <v>82</v>
      </c>
      <c r="F2495" s="132">
        <f>内訳書!$D$7</f>
        <v>0</v>
      </c>
      <c r="G2495" s="131">
        <f>ROUNDDOWN(E2495*F2495,2)</f>
        <v>0</v>
      </c>
      <c r="H2495" s="116"/>
      <c r="I2495" s="137">
        <f>ROUNDDOWN(D2495+G2495+H2495,0)</f>
        <v>0</v>
      </c>
    </row>
    <row r="2496" spans="1:9" s="62" customFormat="1" ht="18" customHeight="1" x14ac:dyDescent="0.4">
      <c r="A2496" s="63">
        <v>2</v>
      </c>
      <c r="B2496" s="121">
        <f>B2495</f>
        <v>6</v>
      </c>
      <c r="C2496" s="131">
        <f>C2495</f>
        <v>0</v>
      </c>
      <c r="D2496" s="131">
        <f t="shared" ref="D2496:D2506" si="524">IF(E2496=0,ROUNDDOWN(B2496*C2496/2,2),ROUNDDOWN(B2496*C2496,2))</f>
        <v>0</v>
      </c>
      <c r="E2496" s="124">
        <f>VLOOKUP(B2491,別紙1!$A$5:$AS$267,10,FALSE)</f>
        <v>82</v>
      </c>
      <c r="F2496" s="132">
        <f>内訳書!$D$7</f>
        <v>0</v>
      </c>
      <c r="G2496" s="131">
        <f t="shared" ref="G2496:G2506" si="525">ROUNDDOWN(E2496*F2496,2)</f>
        <v>0</v>
      </c>
      <c r="H2496" s="116"/>
      <c r="I2496" s="137">
        <f t="shared" ref="I2496:I2506" si="526">ROUNDDOWN(D2496+G2496+H2496,0)</f>
        <v>0</v>
      </c>
    </row>
    <row r="2497" spans="1:9" s="62" customFormat="1" ht="18" customHeight="1" x14ac:dyDescent="0.4">
      <c r="A2497" s="63">
        <v>3</v>
      </c>
      <c r="B2497" s="121">
        <f>B2495</f>
        <v>6</v>
      </c>
      <c r="C2497" s="131">
        <f t="shared" ref="C2497:C2505" si="527">C2496</f>
        <v>0</v>
      </c>
      <c r="D2497" s="131">
        <f t="shared" si="524"/>
        <v>0</v>
      </c>
      <c r="E2497" s="124">
        <f>VLOOKUP(B2491,別紙1!$A$5:$AS$267,13,FALSE)</f>
        <v>73</v>
      </c>
      <c r="F2497" s="132">
        <f>内訳書!$D$7</f>
        <v>0</v>
      </c>
      <c r="G2497" s="131">
        <f t="shared" si="525"/>
        <v>0</v>
      </c>
      <c r="H2497" s="116"/>
      <c r="I2497" s="137">
        <f t="shared" si="526"/>
        <v>0</v>
      </c>
    </row>
    <row r="2498" spans="1:9" s="62" customFormat="1" ht="18" customHeight="1" x14ac:dyDescent="0.4">
      <c r="A2498" s="63">
        <v>4</v>
      </c>
      <c r="B2498" s="121">
        <f>B2495</f>
        <v>6</v>
      </c>
      <c r="C2498" s="131">
        <f t="shared" si="527"/>
        <v>0</v>
      </c>
      <c r="D2498" s="131">
        <f t="shared" si="524"/>
        <v>0</v>
      </c>
      <c r="E2498" s="124">
        <f>VLOOKUP(B2491,別紙1!$A$5:$AS$267,16,FALSE)</f>
        <v>78</v>
      </c>
      <c r="F2498" s="132">
        <f>内訳書!$D$7</f>
        <v>0</v>
      </c>
      <c r="G2498" s="131">
        <f t="shared" si="525"/>
        <v>0</v>
      </c>
      <c r="H2498" s="116"/>
      <c r="I2498" s="137">
        <f t="shared" si="526"/>
        <v>0</v>
      </c>
    </row>
    <row r="2499" spans="1:9" s="62" customFormat="1" ht="18" customHeight="1" x14ac:dyDescent="0.4">
      <c r="A2499" s="63">
        <v>5</v>
      </c>
      <c r="B2499" s="121">
        <f>B2495</f>
        <v>6</v>
      </c>
      <c r="C2499" s="131">
        <f t="shared" si="527"/>
        <v>0</v>
      </c>
      <c r="D2499" s="131">
        <f t="shared" si="524"/>
        <v>0</v>
      </c>
      <c r="E2499" s="124">
        <f>VLOOKUP(B2491,別紙1!$A$5:$AS$267,19,FALSE)</f>
        <v>75</v>
      </c>
      <c r="F2499" s="132">
        <f>内訳書!$D$7</f>
        <v>0</v>
      </c>
      <c r="G2499" s="131">
        <f t="shared" si="525"/>
        <v>0</v>
      </c>
      <c r="H2499" s="116"/>
      <c r="I2499" s="137">
        <f t="shared" si="526"/>
        <v>0</v>
      </c>
    </row>
    <row r="2500" spans="1:9" s="62" customFormat="1" ht="18" customHeight="1" x14ac:dyDescent="0.4">
      <c r="A2500" s="63">
        <v>6</v>
      </c>
      <c r="B2500" s="121">
        <f>B2495</f>
        <v>6</v>
      </c>
      <c r="C2500" s="131">
        <f t="shared" si="527"/>
        <v>0</v>
      </c>
      <c r="D2500" s="131">
        <f t="shared" si="524"/>
        <v>0</v>
      </c>
      <c r="E2500" s="124">
        <f>VLOOKUP(B2491,別紙1!$A$5:$AS$267,22,FALSE)</f>
        <v>76</v>
      </c>
      <c r="F2500" s="132">
        <f>内訳書!$D$7</f>
        <v>0</v>
      </c>
      <c r="G2500" s="131">
        <f t="shared" si="525"/>
        <v>0</v>
      </c>
      <c r="H2500" s="116"/>
      <c r="I2500" s="137">
        <f t="shared" si="526"/>
        <v>0</v>
      </c>
    </row>
    <row r="2501" spans="1:9" s="62" customFormat="1" ht="18" customHeight="1" x14ac:dyDescent="0.4">
      <c r="A2501" s="63">
        <v>7</v>
      </c>
      <c r="B2501" s="121">
        <f>B2495</f>
        <v>6</v>
      </c>
      <c r="C2501" s="131">
        <f t="shared" si="527"/>
        <v>0</v>
      </c>
      <c r="D2501" s="131">
        <f t="shared" si="524"/>
        <v>0</v>
      </c>
      <c r="E2501" s="124">
        <f>VLOOKUP(B2491,別紙1!$A$5:$AS$267,26,FALSE)</f>
        <v>75</v>
      </c>
      <c r="F2501" s="133">
        <f>内訳書!$E$7</f>
        <v>0</v>
      </c>
      <c r="G2501" s="131">
        <f t="shared" si="525"/>
        <v>0</v>
      </c>
      <c r="H2501" s="116"/>
      <c r="I2501" s="137">
        <f t="shared" si="526"/>
        <v>0</v>
      </c>
    </row>
    <row r="2502" spans="1:9" s="62" customFormat="1" ht="18" customHeight="1" x14ac:dyDescent="0.4">
      <c r="A2502" s="63">
        <v>8</v>
      </c>
      <c r="B2502" s="121">
        <f>B2495</f>
        <v>6</v>
      </c>
      <c r="C2502" s="131">
        <f t="shared" si="527"/>
        <v>0</v>
      </c>
      <c r="D2502" s="131">
        <f t="shared" si="524"/>
        <v>0</v>
      </c>
      <c r="E2502" s="124">
        <f>VLOOKUP(B2491,別紙1!$A$5:$AS$267,29,FALSE)</f>
        <v>78</v>
      </c>
      <c r="F2502" s="133">
        <f>内訳書!$E$7</f>
        <v>0</v>
      </c>
      <c r="G2502" s="131">
        <f t="shared" si="525"/>
        <v>0</v>
      </c>
      <c r="H2502" s="116"/>
      <c r="I2502" s="137">
        <f t="shared" si="526"/>
        <v>0</v>
      </c>
    </row>
    <row r="2503" spans="1:9" s="62" customFormat="1" ht="18" customHeight="1" x14ac:dyDescent="0.4">
      <c r="A2503" s="63">
        <v>9</v>
      </c>
      <c r="B2503" s="121">
        <f>B2495</f>
        <v>6</v>
      </c>
      <c r="C2503" s="131">
        <f t="shared" si="527"/>
        <v>0</v>
      </c>
      <c r="D2503" s="131">
        <f t="shared" si="524"/>
        <v>0</v>
      </c>
      <c r="E2503" s="124">
        <f>VLOOKUP(B2491,別紙1!$A$5:$AS$267,32,FALSE)</f>
        <v>76</v>
      </c>
      <c r="F2503" s="133">
        <f>内訳書!$E$7</f>
        <v>0</v>
      </c>
      <c r="G2503" s="131">
        <f t="shared" si="525"/>
        <v>0</v>
      </c>
      <c r="H2503" s="116"/>
      <c r="I2503" s="137">
        <f t="shared" si="526"/>
        <v>0</v>
      </c>
    </row>
    <row r="2504" spans="1:9" s="62" customFormat="1" ht="18" customHeight="1" x14ac:dyDescent="0.4">
      <c r="A2504" s="63">
        <v>10</v>
      </c>
      <c r="B2504" s="121">
        <f>B2495</f>
        <v>6</v>
      </c>
      <c r="C2504" s="131">
        <f t="shared" si="527"/>
        <v>0</v>
      </c>
      <c r="D2504" s="131">
        <f t="shared" si="524"/>
        <v>0</v>
      </c>
      <c r="E2504" s="124">
        <f>VLOOKUP(B2491,別紙1!$A$5:$AS$267,34,FALSE)</f>
        <v>73</v>
      </c>
      <c r="F2504" s="132">
        <f>内訳書!$D$7</f>
        <v>0</v>
      </c>
      <c r="G2504" s="131">
        <f t="shared" si="525"/>
        <v>0</v>
      </c>
      <c r="H2504" s="116"/>
      <c r="I2504" s="137">
        <f t="shared" si="526"/>
        <v>0</v>
      </c>
    </row>
    <row r="2505" spans="1:9" s="62" customFormat="1" ht="18" customHeight="1" x14ac:dyDescent="0.4">
      <c r="A2505" s="63">
        <v>11</v>
      </c>
      <c r="B2505" s="121">
        <f>B2495</f>
        <v>6</v>
      </c>
      <c r="C2505" s="131">
        <f t="shared" si="527"/>
        <v>0</v>
      </c>
      <c r="D2505" s="131">
        <f t="shared" si="524"/>
        <v>0</v>
      </c>
      <c r="E2505" s="124">
        <f>VLOOKUP(B2491,別紙1!$A$5:$AS$267,37,FALSE)</f>
        <v>76</v>
      </c>
      <c r="F2505" s="132">
        <f>内訳書!$D$7</f>
        <v>0</v>
      </c>
      <c r="G2505" s="131">
        <f t="shared" si="525"/>
        <v>0</v>
      </c>
      <c r="H2505" s="116"/>
      <c r="I2505" s="137">
        <f t="shared" si="526"/>
        <v>0</v>
      </c>
    </row>
    <row r="2506" spans="1:9" s="62" customFormat="1" ht="18" customHeight="1" thickBot="1" x14ac:dyDescent="0.45">
      <c r="A2506" s="63">
        <v>12</v>
      </c>
      <c r="B2506" s="121">
        <f>B2495</f>
        <v>6</v>
      </c>
      <c r="C2506" s="131">
        <f>C2505</f>
        <v>0</v>
      </c>
      <c r="D2506" s="131">
        <f t="shared" si="524"/>
        <v>0</v>
      </c>
      <c r="E2506" s="124">
        <f>VLOOKUP(B2491,別紙1!$A$5:$AS$267,40,FALSE)</f>
        <v>77</v>
      </c>
      <c r="F2506" s="132">
        <f>内訳書!$D$7</f>
        <v>0</v>
      </c>
      <c r="G2506" s="131">
        <f t="shared" si="525"/>
        <v>0</v>
      </c>
      <c r="H2506" s="116"/>
      <c r="I2506" s="137">
        <f t="shared" si="526"/>
        <v>0</v>
      </c>
    </row>
    <row r="2507" spans="1:9" s="62" customFormat="1" ht="18" customHeight="1" thickBot="1" x14ac:dyDescent="0.45">
      <c r="A2507" s="66" t="s">
        <v>9</v>
      </c>
      <c r="B2507" s="120"/>
      <c r="C2507" s="120"/>
      <c r="D2507" s="120"/>
      <c r="E2507" s="124">
        <f>SUM(E2495:E2506)</f>
        <v>921</v>
      </c>
      <c r="F2507" s="129"/>
      <c r="G2507" s="120"/>
      <c r="H2507" s="136">
        <f>SUM(H2495:H2506)</f>
        <v>0</v>
      </c>
      <c r="I2507" s="138">
        <f>IF(SUM(I2495:I2506)="","",SUM(I2495:I2506))</f>
        <v>0</v>
      </c>
    </row>
    <row r="2508" spans="1:9" ht="78" customHeight="1" x14ac:dyDescent="0.4">
      <c r="A2508" s="397" t="s">
        <v>347</v>
      </c>
      <c r="B2508" s="398"/>
      <c r="C2508" s="398"/>
      <c r="D2508" s="398"/>
      <c r="E2508" s="398"/>
      <c r="F2508" s="398"/>
      <c r="G2508" s="398"/>
      <c r="H2508" s="398"/>
      <c r="I2508" s="399"/>
    </row>
    <row r="2509" spans="1:9" ht="78" customHeight="1" x14ac:dyDescent="0.4">
      <c r="A2509" s="394" t="s">
        <v>22</v>
      </c>
      <c r="B2509" s="395"/>
      <c r="C2509" s="395"/>
      <c r="D2509" s="395"/>
      <c r="E2509" s="395"/>
      <c r="F2509" s="395"/>
      <c r="G2509" s="395"/>
      <c r="H2509" s="395"/>
      <c r="I2509" s="396"/>
    </row>
    <row r="2510" spans="1:9" x14ac:dyDescent="0.4">
      <c r="A2510" s="161" t="s">
        <v>12</v>
      </c>
      <c r="B2510" s="52">
        <f>B2491+1</f>
        <v>133</v>
      </c>
      <c r="C2510" s="161" t="s">
        <v>13</v>
      </c>
      <c r="D2510" s="53" t="str">
        <f>VLOOKUP(B2510,別紙1!$A$5:$AS$267,3,FALSE)</f>
        <v>荒北第１－４ポンプ場</v>
      </c>
      <c r="F2510" s="161"/>
      <c r="G2510" s="161"/>
      <c r="H2510" s="161"/>
      <c r="I2510" s="54" t="str">
        <f>VLOOKUP(B2510,別紙1!$A$5:$AS$267,5,FALSE)</f>
        <v>低圧電力</v>
      </c>
    </row>
    <row r="2511" spans="1:9" s="161" customFormat="1" ht="20.25" customHeight="1" x14ac:dyDescent="0.4">
      <c r="A2511" s="391" t="s">
        <v>14</v>
      </c>
      <c r="B2511" s="401" t="s">
        <v>3</v>
      </c>
      <c r="C2511" s="402"/>
      <c r="D2511" s="403"/>
      <c r="E2511" s="401" t="s">
        <v>4</v>
      </c>
      <c r="F2511" s="402"/>
      <c r="G2511" s="403"/>
      <c r="H2511" s="391" t="s">
        <v>44</v>
      </c>
      <c r="I2511" s="391" t="s">
        <v>45</v>
      </c>
    </row>
    <row r="2512" spans="1:9" s="161" customFormat="1" ht="40.5" x14ac:dyDescent="0.4">
      <c r="A2512" s="400"/>
      <c r="B2512" s="301" t="s">
        <v>2</v>
      </c>
      <c r="C2512" s="301" t="s">
        <v>15</v>
      </c>
      <c r="D2512" s="302" t="s">
        <v>82</v>
      </c>
      <c r="E2512" s="304" t="s">
        <v>16</v>
      </c>
      <c r="F2512" s="58" t="s">
        <v>17</v>
      </c>
      <c r="G2512" s="302" t="s">
        <v>18</v>
      </c>
      <c r="H2512" s="400"/>
      <c r="I2512" s="400"/>
    </row>
    <row r="2513" spans="1:9" s="59" customFormat="1" ht="22.5" x14ac:dyDescent="0.4">
      <c r="A2513" s="392"/>
      <c r="B2513" s="60" t="s">
        <v>5</v>
      </c>
      <c r="C2513" s="60" t="s">
        <v>19</v>
      </c>
      <c r="D2513" s="60" t="s">
        <v>8</v>
      </c>
      <c r="E2513" s="61" t="s">
        <v>20</v>
      </c>
      <c r="F2513" s="60" t="s">
        <v>21</v>
      </c>
      <c r="G2513" s="60" t="s">
        <v>8</v>
      </c>
      <c r="H2513" s="60" t="s">
        <v>43</v>
      </c>
      <c r="I2513" s="60" t="s">
        <v>8</v>
      </c>
    </row>
    <row r="2514" spans="1:9" s="62" customFormat="1" ht="18" customHeight="1" x14ac:dyDescent="0.4">
      <c r="A2514" s="63">
        <v>1</v>
      </c>
      <c r="B2514" s="121">
        <f>VLOOKUP(B2510,別紙1!$A$5:$AS$267,6,FALSE)</f>
        <v>4</v>
      </c>
      <c r="C2514" s="131">
        <f>内訳書!$C$7</f>
        <v>0</v>
      </c>
      <c r="D2514" s="131">
        <f>IF(E2514=0,ROUNDDOWN(B2514*C2514/2,2),ROUNDDOWN(B2514*C2514,2))</f>
        <v>0</v>
      </c>
      <c r="E2514" s="124">
        <f>VLOOKUP(B2510,別紙1!$A$5:$AS$267,7,FALSE)</f>
        <v>6</v>
      </c>
      <c r="F2514" s="132">
        <f>内訳書!$D$7</f>
        <v>0</v>
      </c>
      <c r="G2514" s="131">
        <f>ROUNDDOWN(E2514*F2514,2)</f>
        <v>0</v>
      </c>
      <c r="H2514" s="116"/>
      <c r="I2514" s="137">
        <f>ROUNDDOWN(D2514+G2514+H2514,0)</f>
        <v>0</v>
      </c>
    </row>
    <row r="2515" spans="1:9" s="62" customFormat="1" ht="18" customHeight="1" x14ac:dyDescent="0.4">
      <c r="A2515" s="63">
        <v>2</v>
      </c>
      <c r="B2515" s="121">
        <f>B2514</f>
        <v>4</v>
      </c>
      <c r="C2515" s="131">
        <f>C2514</f>
        <v>0</v>
      </c>
      <c r="D2515" s="131">
        <f t="shared" ref="D2515:D2525" si="528">IF(E2515=0,ROUNDDOWN(B2515*C2515/2,2),ROUNDDOWN(B2515*C2515,2))</f>
        <v>0</v>
      </c>
      <c r="E2515" s="124">
        <f>VLOOKUP(B2510,別紙1!$A$5:$AS$267,10,FALSE)</f>
        <v>6</v>
      </c>
      <c r="F2515" s="132">
        <f>内訳書!$D$7</f>
        <v>0</v>
      </c>
      <c r="G2515" s="131">
        <f t="shared" ref="G2515:G2525" si="529">ROUNDDOWN(E2515*F2515,2)</f>
        <v>0</v>
      </c>
      <c r="H2515" s="116"/>
      <c r="I2515" s="137">
        <f t="shared" ref="I2515:I2525" si="530">ROUNDDOWN(D2515+G2515+H2515,0)</f>
        <v>0</v>
      </c>
    </row>
    <row r="2516" spans="1:9" s="62" customFormat="1" ht="18" customHeight="1" x14ac:dyDescent="0.4">
      <c r="A2516" s="63">
        <v>3</v>
      </c>
      <c r="B2516" s="121">
        <f>B2514</f>
        <v>4</v>
      </c>
      <c r="C2516" s="131">
        <f t="shared" ref="C2516:C2524" si="531">C2515</f>
        <v>0</v>
      </c>
      <c r="D2516" s="131">
        <f t="shared" si="528"/>
        <v>0</v>
      </c>
      <c r="E2516" s="124">
        <f>VLOOKUP(B2510,別紙1!$A$5:$AS$267,13,FALSE)</f>
        <v>6</v>
      </c>
      <c r="F2516" s="132">
        <f>内訳書!$D$7</f>
        <v>0</v>
      </c>
      <c r="G2516" s="131">
        <f t="shared" si="529"/>
        <v>0</v>
      </c>
      <c r="H2516" s="116"/>
      <c r="I2516" s="137">
        <f t="shared" si="530"/>
        <v>0</v>
      </c>
    </row>
    <row r="2517" spans="1:9" s="62" customFormat="1" ht="18" customHeight="1" x14ac:dyDescent="0.4">
      <c r="A2517" s="63">
        <v>4</v>
      </c>
      <c r="B2517" s="121">
        <f>B2514</f>
        <v>4</v>
      </c>
      <c r="C2517" s="131">
        <f t="shared" si="531"/>
        <v>0</v>
      </c>
      <c r="D2517" s="131">
        <f t="shared" si="528"/>
        <v>0</v>
      </c>
      <c r="E2517" s="124">
        <f>VLOOKUP(B2510,別紙1!$A$5:$AS$267,16,FALSE)</f>
        <v>6</v>
      </c>
      <c r="F2517" s="132">
        <f>内訳書!$D$7</f>
        <v>0</v>
      </c>
      <c r="G2517" s="131">
        <f t="shared" si="529"/>
        <v>0</v>
      </c>
      <c r="H2517" s="116"/>
      <c r="I2517" s="137">
        <f t="shared" si="530"/>
        <v>0</v>
      </c>
    </row>
    <row r="2518" spans="1:9" s="62" customFormat="1" ht="18" customHeight="1" x14ac:dyDescent="0.4">
      <c r="A2518" s="63">
        <v>5</v>
      </c>
      <c r="B2518" s="121">
        <f>B2514</f>
        <v>4</v>
      </c>
      <c r="C2518" s="131">
        <f t="shared" si="531"/>
        <v>0</v>
      </c>
      <c r="D2518" s="131">
        <f t="shared" si="528"/>
        <v>0</v>
      </c>
      <c r="E2518" s="124">
        <f>VLOOKUP(B2510,別紙1!$A$5:$AS$267,19,FALSE)</f>
        <v>6</v>
      </c>
      <c r="F2518" s="132">
        <f>内訳書!$D$7</f>
        <v>0</v>
      </c>
      <c r="G2518" s="131">
        <f t="shared" si="529"/>
        <v>0</v>
      </c>
      <c r="H2518" s="116"/>
      <c r="I2518" s="137">
        <f t="shared" si="530"/>
        <v>0</v>
      </c>
    </row>
    <row r="2519" spans="1:9" s="62" customFormat="1" ht="18" customHeight="1" x14ac:dyDescent="0.4">
      <c r="A2519" s="63">
        <v>6</v>
      </c>
      <c r="B2519" s="121">
        <f>B2514</f>
        <v>4</v>
      </c>
      <c r="C2519" s="131">
        <f t="shared" si="531"/>
        <v>0</v>
      </c>
      <c r="D2519" s="131">
        <f t="shared" si="528"/>
        <v>0</v>
      </c>
      <c r="E2519" s="124">
        <f>VLOOKUP(B2510,別紙1!$A$5:$AS$267,22,FALSE)</f>
        <v>6</v>
      </c>
      <c r="F2519" s="132">
        <f>内訳書!$D$7</f>
        <v>0</v>
      </c>
      <c r="G2519" s="131">
        <f t="shared" si="529"/>
        <v>0</v>
      </c>
      <c r="H2519" s="116"/>
      <c r="I2519" s="137">
        <f t="shared" si="530"/>
        <v>0</v>
      </c>
    </row>
    <row r="2520" spans="1:9" s="62" customFormat="1" ht="18" customHeight="1" x14ac:dyDescent="0.4">
      <c r="A2520" s="63">
        <v>7</v>
      </c>
      <c r="B2520" s="121">
        <f>B2514</f>
        <v>4</v>
      </c>
      <c r="C2520" s="131">
        <f t="shared" si="531"/>
        <v>0</v>
      </c>
      <c r="D2520" s="131">
        <f t="shared" si="528"/>
        <v>0</v>
      </c>
      <c r="E2520" s="124">
        <f>VLOOKUP(B2510,別紙1!$A$5:$AS$267,26,FALSE)</f>
        <v>5</v>
      </c>
      <c r="F2520" s="133">
        <f>内訳書!$E$7</f>
        <v>0</v>
      </c>
      <c r="G2520" s="131">
        <f t="shared" si="529"/>
        <v>0</v>
      </c>
      <c r="H2520" s="116"/>
      <c r="I2520" s="137">
        <f t="shared" si="530"/>
        <v>0</v>
      </c>
    </row>
    <row r="2521" spans="1:9" s="62" customFormat="1" ht="18" customHeight="1" x14ac:dyDescent="0.4">
      <c r="A2521" s="63">
        <v>8</v>
      </c>
      <c r="B2521" s="121">
        <f>B2514</f>
        <v>4</v>
      </c>
      <c r="C2521" s="131">
        <f t="shared" si="531"/>
        <v>0</v>
      </c>
      <c r="D2521" s="131">
        <f t="shared" si="528"/>
        <v>0</v>
      </c>
      <c r="E2521" s="124">
        <f>VLOOKUP(B2510,別紙1!$A$5:$AS$267,29,FALSE)</f>
        <v>5</v>
      </c>
      <c r="F2521" s="133">
        <f>内訳書!$E$7</f>
        <v>0</v>
      </c>
      <c r="G2521" s="131">
        <f t="shared" si="529"/>
        <v>0</v>
      </c>
      <c r="H2521" s="116"/>
      <c r="I2521" s="137">
        <f t="shared" si="530"/>
        <v>0</v>
      </c>
    </row>
    <row r="2522" spans="1:9" s="62" customFormat="1" ht="18" customHeight="1" x14ac:dyDescent="0.4">
      <c r="A2522" s="63">
        <v>9</v>
      </c>
      <c r="B2522" s="121">
        <f>B2514</f>
        <v>4</v>
      </c>
      <c r="C2522" s="131">
        <f t="shared" si="531"/>
        <v>0</v>
      </c>
      <c r="D2522" s="131">
        <f t="shared" si="528"/>
        <v>0</v>
      </c>
      <c r="E2522" s="124">
        <f>VLOOKUP(B2510,別紙1!$A$5:$AS$267,32,FALSE)</f>
        <v>5</v>
      </c>
      <c r="F2522" s="133">
        <f>内訳書!$E$7</f>
        <v>0</v>
      </c>
      <c r="G2522" s="131">
        <f t="shared" si="529"/>
        <v>0</v>
      </c>
      <c r="H2522" s="116"/>
      <c r="I2522" s="137">
        <f t="shared" si="530"/>
        <v>0</v>
      </c>
    </row>
    <row r="2523" spans="1:9" s="62" customFormat="1" ht="18" customHeight="1" x14ac:dyDescent="0.4">
      <c r="A2523" s="63">
        <v>10</v>
      </c>
      <c r="B2523" s="121">
        <f>B2514</f>
        <v>4</v>
      </c>
      <c r="C2523" s="131">
        <f t="shared" si="531"/>
        <v>0</v>
      </c>
      <c r="D2523" s="131">
        <f t="shared" si="528"/>
        <v>0</v>
      </c>
      <c r="E2523" s="124">
        <f>VLOOKUP(B2510,別紙1!$A$5:$AS$267,34,FALSE)</f>
        <v>5</v>
      </c>
      <c r="F2523" s="132">
        <f>内訳書!$D$7</f>
        <v>0</v>
      </c>
      <c r="G2523" s="131">
        <f t="shared" si="529"/>
        <v>0</v>
      </c>
      <c r="H2523" s="116"/>
      <c r="I2523" s="137">
        <f t="shared" si="530"/>
        <v>0</v>
      </c>
    </row>
    <row r="2524" spans="1:9" s="62" customFormat="1" ht="18" customHeight="1" x14ac:dyDescent="0.4">
      <c r="A2524" s="63">
        <v>11</v>
      </c>
      <c r="B2524" s="121">
        <f>B2514</f>
        <v>4</v>
      </c>
      <c r="C2524" s="131">
        <f t="shared" si="531"/>
        <v>0</v>
      </c>
      <c r="D2524" s="131">
        <f t="shared" si="528"/>
        <v>0</v>
      </c>
      <c r="E2524" s="124">
        <f>VLOOKUP(B2510,別紙1!$A$5:$AS$267,37,FALSE)</f>
        <v>5</v>
      </c>
      <c r="F2524" s="132">
        <f>内訳書!$D$7</f>
        <v>0</v>
      </c>
      <c r="G2524" s="131">
        <f t="shared" si="529"/>
        <v>0</v>
      </c>
      <c r="H2524" s="116"/>
      <c r="I2524" s="137">
        <f t="shared" si="530"/>
        <v>0</v>
      </c>
    </row>
    <row r="2525" spans="1:9" s="62" customFormat="1" ht="18" customHeight="1" thickBot="1" x14ac:dyDescent="0.45">
      <c r="A2525" s="63">
        <v>12</v>
      </c>
      <c r="B2525" s="121">
        <f>B2514</f>
        <v>4</v>
      </c>
      <c r="C2525" s="131">
        <f>C2524</f>
        <v>0</v>
      </c>
      <c r="D2525" s="131">
        <f t="shared" si="528"/>
        <v>0</v>
      </c>
      <c r="E2525" s="124">
        <f>VLOOKUP(B2510,別紙1!$A$5:$AS$267,40,FALSE)</f>
        <v>5</v>
      </c>
      <c r="F2525" s="132">
        <f>内訳書!$D$7</f>
        <v>0</v>
      </c>
      <c r="G2525" s="131">
        <f t="shared" si="529"/>
        <v>0</v>
      </c>
      <c r="H2525" s="116"/>
      <c r="I2525" s="137">
        <f t="shared" si="530"/>
        <v>0</v>
      </c>
    </row>
    <row r="2526" spans="1:9" s="62" customFormat="1" ht="18" customHeight="1" thickBot="1" x14ac:dyDescent="0.45">
      <c r="A2526" s="66" t="s">
        <v>9</v>
      </c>
      <c r="B2526" s="120"/>
      <c r="C2526" s="120"/>
      <c r="D2526" s="120"/>
      <c r="E2526" s="124">
        <f>SUM(E2514:E2525)</f>
        <v>66</v>
      </c>
      <c r="F2526" s="129"/>
      <c r="G2526" s="120"/>
      <c r="H2526" s="136">
        <f>SUM(H2514:H2525)</f>
        <v>0</v>
      </c>
      <c r="I2526" s="138">
        <f>IF(SUM(I2514:I2525)="","",SUM(I2514:I2525))</f>
        <v>0</v>
      </c>
    </row>
    <row r="2527" spans="1:9" ht="78" customHeight="1" x14ac:dyDescent="0.4">
      <c r="A2527" s="397" t="s">
        <v>347</v>
      </c>
      <c r="B2527" s="398"/>
      <c r="C2527" s="398"/>
      <c r="D2527" s="398"/>
      <c r="E2527" s="398"/>
      <c r="F2527" s="398"/>
      <c r="G2527" s="398"/>
      <c r="H2527" s="398"/>
      <c r="I2527" s="399"/>
    </row>
    <row r="2528" spans="1:9" ht="78" customHeight="1" x14ac:dyDescent="0.4">
      <c r="A2528" s="394" t="s">
        <v>22</v>
      </c>
      <c r="B2528" s="395"/>
      <c r="C2528" s="395"/>
      <c r="D2528" s="395"/>
      <c r="E2528" s="395"/>
      <c r="F2528" s="395"/>
      <c r="G2528" s="395"/>
      <c r="H2528" s="395"/>
      <c r="I2528" s="396"/>
    </row>
    <row r="2529" spans="1:9" x14ac:dyDescent="0.4">
      <c r="A2529" s="161" t="s">
        <v>12</v>
      </c>
      <c r="B2529" s="52">
        <f>B2510+1</f>
        <v>134</v>
      </c>
      <c r="C2529" s="161" t="s">
        <v>13</v>
      </c>
      <c r="D2529" s="53" t="str">
        <f>VLOOKUP(B2529,別紙1!$A$5:$AS$267,3,FALSE)</f>
        <v>荒北第１－５ポンプ場</v>
      </c>
      <c r="F2529" s="161"/>
      <c r="G2529" s="161"/>
      <c r="H2529" s="161"/>
      <c r="I2529" s="54" t="str">
        <f>VLOOKUP(B2529,別紙1!$A$5:$AS$267,5,FALSE)</f>
        <v>低圧電力</v>
      </c>
    </row>
    <row r="2530" spans="1:9" s="161" customFormat="1" ht="20.25" customHeight="1" x14ac:dyDescent="0.4">
      <c r="A2530" s="391" t="s">
        <v>14</v>
      </c>
      <c r="B2530" s="401" t="s">
        <v>3</v>
      </c>
      <c r="C2530" s="402"/>
      <c r="D2530" s="403"/>
      <c r="E2530" s="401" t="s">
        <v>4</v>
      </c>
      <c r="F2530" s="402"/>
      <c r="G2530" s="403"/>
      <c r="H2530" s="391" t="s">
        <v>44</v>
      </c>
      <c r="I2530" s="391" t="s">
        <v>45</v>
      </c>
    </row>
    <row r="2531" spans="1:9" s="161" customFormat="1" ht="40.5" x14ac:dyDescent="0.4">
      <c r="A2531" s="400"/>
      <c r="B2531" s="301" t="s">
        <v>2</v>
      </c>
      <c r="C2531" s="301" t="s">
        <v>15</v>
      </c>
      <c r="D2531" s="302" t="s">
        <v>82</v>
      </c>
      <c r="E2531" s="304" t="s">
        <v>16</v>
      </c>
      <c r="F2531" s="58" t="s">
        <v>17</v>
      </c>
      <c r="G2531" s="302" t="s">
        <v>18</v>
      </c>
      <c r="H2531" s="400"/>
      <c r="I2531" s="400"/>
    </row>
    <row r="2532" spans="1:9" s="59" customFormat="1" ht="22.5" x14ac:dyDescent="0.4">
      <c r="A2532" s="392"/>
      <c r="B2532" s="60" t="s">
        <v>5</v>
      </c>
      <c r="C2532" s="60" t="s">
        <v>19</v>
      </c>
      <c r="D2532" s="60" t="s">
        <v>8</v>
      </c>
      <c r="E2532" s="61" t="s">
        <v>20</v>
      </c>
      <c r="F2532" s="60" t="s">
        <v>21</v>
      </c>
      <c r="G2532" s="60" t="s">
        <v>8</v>
      </c>
      <c r="H2532" s="60" t="s">
        <v>43</v>
      </c>
      <c r="I2532" s="60" t="s">
        <v>8</v>
      </c>
    </row>
    <row r="2533" spans="1:9" s="62" customFormat="1" ht="18" customHeight="1" x14ac:dyDescent="0.4">
      <c r="A2533" s="63">
        <v>1</v>
      </c>
      <c r="B2533" s="121">
        <f>VLOOKUP(B2529,別紙1!$A$5:$AS$267,6,FALSE)</f>
        <v>4</v>
      </c>
      <c r="C2533" s="131">
        <f>内訳書!$C$7</f>
        <v>0</v>
      </c>
      <c r="D2533" s="131">
        <f>IF(E2533=0,ROUNDDOWN(B2533*C2533/2,2),ROUNDDOWN(B2533*C2533,2))</f>
        <v>0</v>
      </c>
      <c r="E2533" s="124">
        <f>VLOOKUP(B2529,別紙1!$A$5:$AS$267,7,FALSE)</f>
        <v>18</v>
      </c>
      <c r="F2533" s="132">
        <f>内訳書!$D$7</f>
        <v>0</v>
      </c>
      <c r="G2533" s="131">
        <f>ROUNDDOWN(E2533*F2533,2)</f>
        <v>0</v>
      </c>
      <c r="H2533" s="116"/>
      <c r="I2533" s="137">
        <f>ROUNDDOWN(D2533+G2533+H2533,0)</f>
        <v>0</v>
      </c>
    </row>
    <row r="2534" spans="1:9" s="62" customFormat="1" ht="18" customHeight="1" x14ac:dyDescent="0.4">
      <c r="A2534" s="63">
        <v>2</v>
      </c>
      <c r="B2534" s="121">
        <f>B2533</f>
        <v>4</v>
      </c>
      <c r="C2534" s="131">
        <f>C2533</f>
        <v>0</v>
      </c>
      <c r="D2534" s="131">
        <f t="shared" ref="D2534:D2544" si="532">IF(E2534=0,ROUNDDOWN(B2534*C2534/2,2),ROUNDDOWN(B2534*C2534,2))</f>
        <v>0</v>
      </c>
      <c r="E2534" s="124">
        <f>VLOOKUP(B2529,別紙1!$A$5:$AS$267,10,FALSE)</f>
        <v>18</v>
      </c>
      <c r="F2534" s="132">
        <f>内訳書!$D$7</f>
        <v>0</v>
      </c>
      <c r="G2534" s="131">
        <f t="shared" ref="G2534:G2544" si="533">ROUNDDOWN(E2534*F2534,2)</f>
        <v>0</v>
      </c>
      <c r="H2534" s="116"/>
      <c r="I2534" s="137">
        <f t="shared" ref="I2534:I2544" si="534">ROUNDDOWN(D2534+G2534+H2534,0)</f>
        <v>0</v>
      </c>
    </row>
    <row r="2535" spans="1:9" s="62" customFormat="1" ht="18" customHeight="1" x14ac:dyDescent="0.4">
      <c r="A2535" s="63">
        <v>3</v>
      </c>
      <c r="B2535" s="121">
        <f>B2533</f>
        <v>4</v>
      </c>
      <c r="C2535" s="131">
        <f t="shared" ref="C2535:C2543" si="535">C2534</f>
        <v>0</v>
      </c>
      <c r="D2535" s="131">
        <f t="shared" si="532"/>
        <v>0</v>
      </c>
      <c r="E2535" s="124">
        <f>VLOOKUP(B2529,別紙1!$A$5:$AS$267,13,FALSE)</f>
        <v>17</v>
      </c>
      <c r="F2535" s="132">
        <f>内訳書!$D$7</f>
        <v>0</v>
      </c>
      <c r="G2535" s="131">
        <f t="shared" si="533"/>
        <v>0</v>
      </c>
      <c r="H2535" s="116"/>
      <c r="I2535" s="137">
        <f t="shared" si="534"/>
        <v>0</v>
      </c>
    </row>
    <row r="2536" spans="1:9" s="62" customFormat="1" ht="18" customHeight="1" x14ac:dyDescent="0.4">
      <c r="A2536" s="63">
        <v>4</v>
      </c>
      <c r="B2536" s="121">
        <f>B2533</f>
        <v>4</v>
      </c>
      <c r="C2536" s="131">
        <f t="shared" si="535"/>
        <v>0</v>
      </c>
      <c r="D2536" s="131">
        <f t="shared" si="532"/>
        <v>0</v>
      </c>
      <c r="E2536" s="124">
        <f>VLOOKUP(B2529,別紙1!$A$5:$AS$267,16,FALSE)</f>
        <v>18</v>
      </c>
      <c r="F2536" s="132">
        <f>内訳書!$D$7</f>
        <v>0</v>
      </c>
      <c r="G2536" s="131">
        <f t="shared" si="533"/>
        <v>0</v>
      </c>
      <c r="H2536" s="116"/>
      <c r="I2536" s="137">
        <f t="shared" si="534"/>
        <v>0</v>
      </c>
    </row>
    <row r="2537" spans="1:9" s="62" customFormat="1" ht="18" customHeight="1" x14ac:dyDescent="0.4">
      <c r="A2537" s="63">
        <v>5</v>
      </c>
      <c r="B2537" s="121">
        <f>B2533</f>
        <v>4</v>
      </c>
      <c r="C2537" s="131">
        <f t="shared" si="535"/>
        <v>0</v>
      </c>
      <c r="D2537" s="131">
        <f t="shared" si="532"/>
        <v>0</v>
      </c>
      <c r="E2537" s="124">
        <f>VLOOKUP(B2529,別紙1!$A$5:$AS$267,19,FALSE)</f>
        <v>17</v>
      </c>
      <c r="F2537" s="132">
        <f>内訳書!$D$7</f>
        <v>0</v>
      </c>
      <c r="G2537" s="131">
        <f t="shared" si="533"/>
        <v>0</v>
      </c>
      <c r="H2537" s="116"/>
      <c r="I2537" s="137">
        <f t="shared" si="534"/>
        <v>0</v>
      </c>
    </row>
    <row r="2538" spans="1:9" s="62" customFormat="1" ht="18" customHeight="1" x14ac:dyDescent="0.4">
      <c r="A2538" s="63">
        <v>6</v>
      </c>
      <c r="B2538" s="121">
        <f>B2533</f>
        <v>4</v>
      </c>
      <c r="C2538" s="131">
        <f t="shared" si="535"/>
        <v>0</v>
      </c>
      <c r="D2538" s="131">
        <f t="shared" si="532"/>
        <v>0</v>
      </c>
      <c r="E2538" s="124">
        <f>VLOOKUP(B2529,別紙1!$A$5:$AS$267,22,FALSE)</f>
        <v>17</v>
      </c>
      <c r="F2538" s="132">
        <f>内訳書!$D$7</f>
        <v>0</v>
      </c>
      <c r="G2538" s="131">
        <f t="shared" si="533"/>
        <v>0</v>
      </c>
      <c r="H2538" s="116"/>
      <c r="I2538" s="137">
        <f t="shared" si="534"/>
        <v>0</v>
      </c>
    </row>
    <row r="2539" spans="1:9" s="62" customFormat="1" ht="18" customHeight="1" x14ac:dyDescent="0.4">
      <c r="A2539" s="63">
        <v>7</v>
      </c>
      <c r="B2539" s="121">
        <f>B2533</f>
        <v>4</v>
      </c>
      <c r="C2539" s="131">
        <f t="shared" si="535"/>
        <v>0</v>
      </c>
      <c r="D2539" s="131">
        <f t="shared" si="532"/>
        <v>0</v>
      </c>
      <c r="E2539" s="124">
        <f>VLOOKUP(B2529,別紙1!$A$5:$AS$267,26,FALSE)</f>
        <v>16</v>
      </c>
      <c r="F2539" s="133">
        <f>内訳書!$E$7</f>
        <v>0</v>
      </c>
      <c r="G2539" s="131">
        <f t="shared" si="533"/>
        <v>0</v>
      </c>
      <c r="H2539" s="116"/>
      <c r="I2539" s="137">
        <f t="shared" si="534"/>
        <v>0</v>
      </c>
    </row>
    <row r="2540" spans="1:9" s="62" customFormat="1" ht="18" customHeight="1" x14ac:dyDescent="0.4">
      <c r="A2540" s="63">
        <v>8</v>
      </c>
      <c r="B2540" s="121">
        <f>B2533</f>
        <v>4</v>
      </c>
      <c r="C2540" s="131">
        <f t="shared" si="535"/>
        <v>0</v>
      </c>
      <c r="D2540" s="131">
        <f t="shared" si="532"/>
        <v>0</v>
      </c>
      <c r="E2540" s="124">
        <f>VLOOKUP(B2529,別紙1!$A$5:$AS$267,29,FALSE)</f>
        <v>17</v>
      </c>
      <c r="F2540" s="133">
        <f>内訳書!$E$7</f>
        <v>0</v>
      </c>
      <c r="G2540" s="131">
        <f t="shared" si="533"/>
        <v>0</v>
      </c>
      <c r="H2540" s="116"/>
      <c r="I2540" s="137">
        <f t="shared" si="534"/>
        <v>0</v>
      </c>
    </row>
    <row r="2541" spans="1:9" s="62" customFormat="1" ht="18" customHeight="1" x14ac:dyDescent="0.4">
      <c r="A2541" s="63">
        <v>9</v>
      </c>
      <c r="B2541" s="121">
        <f>B2533</f>
        <v>4</v>
      </c>
      <c r="C2541" s="131">
        <f t="shared" si="535"/>
        <v>0</v>
      </c>
      <c r="D2541" s="131">
        <f t="shared" si="532"/>
        <v>0</v>
      </c>
      <c r="E2541" s="124">
        <f>VLOOKUP(B2529,別紙1!$A$5:$AS$267,32,FALSE)</f>
        <v>17</v>
      </c>
      <c r="F2541" s="133">
        <f>内訳書!$E$7</f>
        <v>0</v>
      </c>
      <c r="G2541" s="131">
        <f t="shared" si="533"/>
        <v>0</v>
      </c>
      <c r="H2541" s="116"/>
      <c r="I2541" s="137">
        <f t="shared" si="534"/>
        <v>0</v>
      </c>
    </row>
    <row r="2542" spans="1:9" s="62" customFormat="1" ht="18" customHeight="1" x14ac:dyDescent="0.4">
      <c r="A2542" s="63">
        <v>10</v>
      </c>
      <c r="B2542" s="121">
        <f>B2533</f>
        <v>4</v>
      </c>
      <c r="C2542" s="131">
        <f t="shared" si="535"/>
        <v>0</v>
      </c>
      <c r="D2542" s="131">
        <f t="shared" si="532"/>
        <v>0</v>
      </c>
      <c r="E2542" s="124">
        <f>VLOOKUP(B2529,別紙1!$A$5:$AS$267,34,FALSE)</f>
        <v>17</v>
      </c>
      <c r="F2542" s="132">
        <f>内訳書!$D$7</f>
        <v>0</v>
      </c>
      <c r="G2542" s="131">
        <f t="shared" si="533"/>
        <v>0</v>
      </c>
      <c r="H2542" s="116"/>
      <c r="I2542" s="137">
        <f t="shared" si="534"/>
        <v>0</v>
      </c>
    </row>
    <row r="2543" spans="1:9" s="62" customFormat="1" ht="18" customHeight="1" x14ac:dyDescent="0.4">
      <c r="A2543" s="63">
        <v>11</v>
      </c>
      <c r="B2543" s="121">
        <f>B2533</f>
        <v>4</v>
      </c>
      <c r="C2543" s="131">
        <f t="shared" si="535"/>
        <v>0</v>
      </c>
      <c r="D2543" s="131">
        <f t="shared" si="532"/>
        <v>0</v>
      </c>
      <c r="E2543" s="124">
        <f>VLOOKUP(B2529,別紙1!$A$5:$AS$267,37,FALSE)</f>
        <v>17</v>
      </c>
      <c r="F2543" s="132">
        <f>内訳書!$D$7</f>
        <v>0</v>
      </c>
      <c r="G2543" s="131">
        <f t="shared" si="533"/>
        <v>0</v>
      </c>
      <c r="H2543" s="116"/>
      <c r="I2543" s="137">
        <f t="shared" si="534"/>
        <v>0</v>
      </c>
    </row>
    <row r="2544" spans="1:9" s="62" customFormat="1" ht="18" customHeight="1" thickBot="1" x14ac:dyDescent="0.45">
      <c r="A2544" s="63">
        <v>12</v>
      </c>
      <c r="B2544" s="121">
        <f>B2533</f>
        <v>4</v>
      </c>
      <c r="C2544" s="131">
        <f>C2543</f>
        <v>0</v>
      </c>
      <c r="D2544" s="131">
        <f t="shared" si="532"/>
        <v>0</v>
      </c>
      <c r="E2544" s="124">
        <f>VLOOKUP(B2529,別紙1!$A$5:$AS$267,40,FALSE)</f>
        <v>17</v>
      </c>
      <c r="F2544" s="132">
        <f>内訳書!$D$7</f>
        <v>0</v>
      </c>
      <c r="G2544" s="131">
        <f t="shared" si="533"/>
        <v>0</v>
      </c>
      <c r="H2544" s="116"/>
      <c r="I2544" s="137">
        <f t="shared" si="534"/>
        <v>0</v>
      </c>
    </row>
    <row r="2545" spans="1:9" s="62" customFormat="1" ht="18" customHeight="1" thickBot="1" x14ac:dyDescent="0.45">
      <c r="A2545" s="66" t="s">
        <v>9</v>
      </c>
      <c r="B2545" s="120"/>
      <c r="C2545" s="120"/>
      <c r="D2545" s="120"/>
      <c r="E2545" s="124">
        <f>SUM(E2533:E2544)</f>
        <v>206</v>
      </c>
      <c r="F2545" s="129"/>
      <c r="G2545" s="120"/>
      <c r="H2545" s="136">
        <f>SUM(H2533:H2544)</f>
        <v>0</v>
      </c>
      <c r="I2545" s="138">
        <f>IF(SUM(I2533:I2544)="","",SUM(I2533:I2544))</f>
        <v>0</v>
      </c>
    </row>
    <row r="2546" spans="1:9" ht="78" customHeight="1" x14ac:dyDescent="0.4">
      <c r="A2546" s="397" t="s">
        <v>347</v>
      </c>
      <c r="B2546" s="398"/>
      <c r="C2546" s="398"/>
      <c r="D2546" s="398"/>
      <c r="E2546" s="398"/>
      <c r="F2546" s="398"/>
      <c r="G2546" s="398"/>
      <c r="H2546" s="398"/>
      <c r="I2546" s="399"/>
    </row>
    <row r="2547" spans="1:9" ht="78" customHeight="1" x14ac:dyDescent="0.4">
      <c r="A2547" s="394" t="s">
        <v>22</v>
      </c>
      <c r="B2547" s="395"/>
      <c r="C2547" s="395"/>
      <c r="D2547" s="395"/>
      <c r="E2547" s="395"/>
      <c r="F2547" s="395"/>
      <c r="G2547" s="395"/>
      <c r="H2547" s="395"/>
      <c r="I2547" s="396"/>
    </row>
    <row r="2548" spans="1:9" x14ac:dyDescent="0.4">
      <c r="A2548" s="161" t="s">
        <v>12</v>
      </c>
      <c r="B2548" s="52">
        <f>B2529+1</f>
        <v>135</v>
      </c>
      <c r="C2548" s="161" t="s">
        <v>13</v>
      </c>
      <c r="D2548" s="53" t="str">
        <f>VLOOKUP(B2548,別紙1!$A$5:$AS$267,3,FALSE)</f>
        <v>荒北第１－６ポンプ場</v>
      </c>
      <c r="F2548" s="161"/>
      <c r="G2548" s="161"/>
      <c r="H2548" s="161"/>
      <c r="I2548" s="54" t="str">
        <f>VLOOKUP(B2548,別紙1!$A$5:$AS$267,5,FALSE)</f>
        <v>低圧電力</v>
      </c>
    </row>
    <row r="2549" spans="1:9" s="161" customFormat="1" ht="20.25" customHeight="1" x14ac:dyDescent="0.4">
      <c r="A2549" s="391" t="s">
        <v>14</v>
      </c>
      <c r="B2549" s="401" t="s">
        <v>3</v>
      </c>
      <c r="C2549" s="402"/>
      <c r="D2549" s="403"/>
      <c r="E2549" s="401" t="s">
        <v>4</v>
      </c>
      <c r="F2549" s="402"/>
      <c r="G2549" s="403"/>
      <c r="H2549" s="391" t="s">
        <v>44</v>
      </c>
      <c r="I2549" s="391" t="s">
        <v>45</v>
      </c>
    </row>
    <row r="2550" spans="1:9" s="161" customFormat="1" ht="40.5" x14ac:dyDescent="0.4">
      <c r="A2550" s="400"/>
      <c r="B2550" s="301" t="s">
        <v>2</v>
      </c>
      <c r="C2550" s="301" t="s">
        <v>15</v>
      </c>
      <c r="D2550" s="302" t="s">
        <v>82</v>
      </c>
      <c r="E2550" s="304" t="s">
        <v>16</v>
      </c>
      <c r="F2550" s="58" t="s">
        <v>17</v>
      </c>
      <c r="G2550" s="302" t="s">
        <v>18</v>
      </c>
      <c r="H2550" s="400"/>
      <c r="I2550" s="400"/>
    </row>
    <row r="2551" spans="1:9" s="59" customFormat="1" ht="22.5" x14ac:dyDescent="0.4">
      <c r="A2551" s="392"/>
      <c r="B2551" s="60" t="s">
        <v>5</v>
      </c>
      <c r="C2551" s="60" t="s">
        <v>19</v>
      </c>
      <c r="D2551" s="60" t="s">
        <v>8</v>
      </c>
      <c r="E2551" s="61" t="s">
        <v>20</v>
      </c>
      <c r="F2551" s="60" t="s">
        <v>21</v>
      </c>
      <c r="G2551" s="60" t="s">
        <v>8</v>
      </c>
      <c r="H2551" s="60" t="s">
        <v>43</v>
      </c>
      <c r="I2551" s="60" t="s">
        <v>8</v>
      </c>
    </row>
    <row r="2552" spans="1:9" s="62" customFormat="1" ht="18" customHeight="1" x14ac:dyDescent="0.4">
      <c r="A2552" s="63">
        <v>1</v>
      </c>
      <c r="B2552" s="121">
        <f>VLOOKUP(B2548,別紙1!$A$5:$AS$267,6,FALSE)</f>
        <v>4</v>
      </c>
      <c r="C2552" s="131">
        <f>内訳書!$C$7</f>
        <v>0</v>
      </c>
      <c r="D2552" s="131">
        <f>IF(E2552=0,ROUNDDOWN(B2552*C2552/2,2),ROUNDDOWN(B2552*C2552,2))</f>
        <v>0</v>
      </c>
      <c r="E2552" s="124">
        <f>VLOOKUP(B2548,別紙1!$A$5:$AS$267,7,FALSE)</f>
        <v>2</v>
      </c>
      <c r="F2552" s="132">
        <f>内訳書!$D$7</f>
        <v>0</v>
      </c>
      <c r="G2552" s="131">
        <f>ROUNDDOWN(E2552*F2552,2)</f>
        <v>0</v>
      </c>
      <c r="H2552" s="116"/>
      <c r="I2552" s="137">
        <f>ROUNDDOWN(D2552+G2552+H2552,0)</f>
        <v>0</v>
      </c>
    </row>
    <row r="2553" spans="1:9" s="62" customFormat="1" ht="18" customHeight="1" x14ac:dyDescent="0.4">
      <c r="A2553" s="63">
        <v>2</v>
      </c>
      <c r="B2553" s="121">
        <f>B2552</f>
        <v>4</v>
      </c>
      <c r="C2553" s="131">
        <f>C2552</f>
        <v>0</v>
      </c>
      <c r="D2553" s="131">
        <f t="shared" ref="D2553:D2563" si="536">IF(E2553=0,ROUNDDOWN(B2553*C2553/2,2),ROUNDDOWN(B2553*C2553,2))</f>
        <v>0</v>
      </c>
      <c r="E2553" s="124">
        <f>VLOOKUP(B2548,別紙1!$A$5:$AS$267,10,FALSE)</f>
        <v>2</v>
      </c>
      <c r="F2553" s="132">
        <f>内訳書!$D$7</f>
        <v>0</v>
      </c>
      <c r="G2553" s="131">
        <f t="shared" ref="G2553:G2563" si="537">ROUNDDOWN(E2553*F2553,2)</f>
        <v>0</v>
      </c>
      <c r="H2553" s="116"/>
      <c r="I2553" s="137">
        <f t="shared" ref="I2553:I2563" si="538">ROUNDDOWN(D2553+G2553+H2553,0)</f>
        <v>0</v>
      </c>
    </row>
    <row r="2554" spans="1:9" s="62" customFormat="1" ht="18" customHeight="1" x14ac:dyDescent="0.4">
      <c r="A2554" s="63">
        <v>3</v>
      </c>
      <c r="B2554" s="121">
        <f>B2552</f>
        <v>4</v>
      </c>
      <c r="C2554" s="131">
        <f t="shared" ref="C2554:C2562" si="539">C2553</f>
        <v>0</v>
      </c>
      <c r="D2554" s="131">
        <f t="shared" si="536"/>
        <v>0</v>
      </c>
      <c r="E2554" s="124">
        <f>VLOOKUP(B2548,別紙1!$A$5:$AS$267,13,FALSE)</f>
        <v>2</v>
      </c>
      <c r="F2554" s="132">
        <f>内訳書!$D$7</f>
        <v>0</v>
      </c>
      <c r="G2554" s="131">
        <f t="shared" si="537"/>
        <v>0</v>
      </c>
      <c r="H2554" s="116"/>
      <c r="I2554" s="137">
        <f t="shared" si="538"/>
        <v>0</v>
      </c>
    </row>
    <row r="2555" spans="1:9" s="62" customFormat="1" ht="18" customHeight="1" x14ac:dyDescent="0.4">
      <c r="A2555" s="63">
        <v>4</v>
      </c>
      <c r="B2555" s="121">
        <f>B2552</f>
        <v>4</v>
      </c>
      <c r="C2555" s="131">
        <f t="shared" si="539"/>
        <v>0</v>
      </c>
      <c r="D2555" s="131">
        <f t="shared" si="536"/>
        <v>0</v>
      </c>
      <c r="E2555" s="124">
        <f>VLOOKUP(B2548,別紙1!$A$5:$AS$267,16,FALSE)</f>
        <v>2</v>
      </c>
      <c r="F2555" s="132">
        <f>内訳書!$D$7</f>
        <v>0</v>
      </c>
      <c r="G2555" s="131">
        <f t="shared" si="537"/>
        <v>0</v>
      </c>
      <c r="H2555" s="116"/>
      <c r="I2555" s="137">
        <f t="shared" si="538"/>
        <v>0</v>
      </c>
    </row>
    <row r="2556" spans="1:9" s="62" customFormat="1" ht="18" customHeight="1" x14ac:dyDescent="0.4">
      <c r="A2556" s="63">
        <v>5</v>
      </c>
      <c r="B2556" s="121">
        <f>B2552</f>
        <v>4</v>
      </c>
      <c r="C2556" s="131">
        <f t="shared" si="539"/>
        <v>0</v>
      </c>
      <c r="D2556" s="131">
        <f t="shared" si="536"/>
        <v>0</v>
      </c>
      <c r="E2556" s="124">
        <f>VLOOKUP(B2548,別紙1!$A$5:$AS$267,19,FALSE)</f>
        <v>2</v>
      </c>
      <c r="F2556" s="132">
        <f>内訳書!$D$7</f>
        <v>0</v>
      </c>
      <c r="G2556" s="131">
        <f t="shared" si="537"/>
        <v>0</v>
      </c>
      <c r="H2556" s="116"/>
      <c r="I2556" s="137">
        <f t="shared" si="538"/>
        <v>0</v>
      </c>
    </row>
    <row r="2557" spans="1:9" s="62" customFormat="1" ht="18" customHeight="1" x14ac:dyDescent="0.4">
      <c r="A2557" s="63">
        <v>6</v>
      </c>
      <c r="B2557" s="121">
        <f>B2552</f>
        <v>4</v>
      </c>
      <c r="C2557" s="131">
        <f t="shared" si="539"/>
        <v>0</v>
      </c>
      <c r="D2557" s="131">
        <f t="shared" si="536"/>
        <v>0</v>
      </c>
      <c r="E2557" s="124">
        <f>VLOOKUP(B2548,別紙1!$A$5:$AS$267,22,FALSE)</f>
        <v>2</v>
      </c>
      <c r="F2557" s="132">
        <f>内訳書!$D$7</f>
        <v>0</v>
      </c>
      <c r="G2557" s="131">
        <f t="shared" si="537"/>
        <v>0</v>
      </c>
      <c r="H2557" s="116"/>
      <c r="I2557" s="137">
        <f t="shared" si="538"/>
        <v>0</v>
      </c>
    </row>
    <row r="2558" spans="1:9" s="62" customFormat="1" ht="18" customHeight="1" x14ac:dyDescent="0.4">
      <c r="A2558" s="63">
        <v>7</v>
      </c>
      <c r="B2558" s="121">
        <f>B2552</f>
        <v>4</v>
      </c>
      <c r="C2558" s="131">
        <f t="shared" si="539"/>
        <v>0</v>
      </c>
      <c r="D2558" s="131">
        <f t="shared" si="536"/>
        <v>0</v>
      </c>
      <c r="E2558" s="124">
        <f>VLOOKUP(B2548,別紙1!$A$5:$AS$267,26,FALSE)</f>
        <v>2</v>
      </c>
      <c r="F2558" s="133">
        <f>内訳書!$E$7</f>
        <v>0</v>
      </c>
      <c r="G2558" s="131">
        <f t="shared" si="537"/>
        <v>0</v>
      </c>
      <c r="H2558" s="116"/>
      <c r="I2558" s="137">
        <f t="shared" si="538"/>
        <v>0</v>
      </c>
    </row>
    <row r="2559" spans="1:9" s="62" customFormat="1" ht="18" customHeight="1" x14ac:dyDescent="0.4">
      <c r="A2559" s="63">
        <v>8</v>
      </c>
      <c r="B2559" s="121">
        <f>B2552</f>
        <v>4</v>
      </c>
      <c r="C2559" s="131">
        <f t="shared" si="539"/>
        <v>0</v>
      </c>
      <c r="D2559" s="131">
        <f t="shared" si="536"/>
        <v>0</v>
      </c>
      <c r="E2559" s="124">
        <f>VLOOKUP(B2548,別紙1!$A$5:$AS$267,29,FALSE)</f>
        <v>2</v>
      </c>
      <c r="F2559" s="133">
        <f>内訳書!$E$7</f>
        <v>0</v>
      </c>
      <c r="G2559" s="131">
        <f t="shared" si="537"/>
        <v>0</v>
      </c>
      <c r="H2559" s="116"/>
      <c r="I2559" s="137">
        <f t="shared" si="538"/>
        <v>0</v>
      </c>
    </row>
    <row r="2560" spans="1:9" s="62" customFormat="1" ht="18" customHeight="1" x14ac:dyDescent="0.4">
      <c r="A2560" s="63">
        <v>9</v>
      </c>
      <c r="B2560" s="121">
        <f>B2552</f>
        <v>4</v>
      </c>
      <c r="C2560" s="131">
        <f t="shared" si="539"/>
        <v>0</v>
      </c>
      <c r="D2560" s="131">
        <f t="shared" si="536"/>
        <v>0</v>
      </c>
      <c r="E2560" s="124">
        <f>VLOOKUP(B2548,別紙1!$A$5:$AS$267,32,FALSE)</f>
        <v>2</v>
      </c>
      <c r="F2560" s="133">
        <f>内訳書!$E$7</f>
        <v>0</v>
      </c>
      <c r="G2560" s="131">
        <f t="shared" si="537"/>
        <v>0</v>
      </c>
      <c r="H2560" s="116"/>
      <c r="I2560" s="137">
        <f t="shared" si="538"/>
        <v>0</v>
      </c>
    </row>
    <row r="2561" spans="1:9" s="62" customFormat="1" ht="18" customHeight="1" x14ac:dyDescent="0.4">
      <c r="A2561" s="63">
        <v>10</v>
      </c>
      <c r="B2561" s="121">
        <f>B2552</f>
        <v>4</v>
      </c>
      <c r="C2561" s="131">
        <f t="shared" si="539"/>
        <v>0</v>
      </c>
      <c r="D2561" s="131">
        <f t="shared" si="536"/>
        <v>0</v>
      </c>
      <c r="E2561" s="124">
        <f>VLOOKUP(B2548,別紙1!$A$5:$AS$267,34,FALSE)</f>
        <v>2</v>
      </c>
      <c r="F2561" s="132">
        <f>内訳書!$D$7</f>
        <v>0</v>
      </c>
      <c r="G2561" s="131">
        <f t="shared" si="537"/>
        <v>0</v>
      </c>
      <c r="H2561" s="116"/>
      <c r="I2561" s="137">
        <f t="shared" si="538"/>
        <v>0</v>
      </c>
    </row>
    <row r="2562" spans="1:9" s="62" customFormat="1" ht="18" customHeight="1" x14ac:dyDescent="0.4">
      <c r="A2562" s="63">
        <v>11</v>
      </c>
      <c r="B2562" s="121">
        <f>B2552</f>
        <v>4</v>
      </c>
      <c r="C2562" s="131">
        <f t="shared" si="539"/>
        <v>0</v>
      </c>
      <c r="D2562" s="131">
        <f t="shared" si="536"/>
        <v>0</v>
      </c>
      <c r="E2562" s="124">
        <f>VLOOKUP(B2548,別紙1!$A$5:$AS$267,37,FALSE)</f>
        <v>2</v>
      </c>
      <c r="F2562" s="132">
        <f>内訳書!$D$7</f>
        <v>0</v>
      </c>
      <c r="G2562" s="131">
        <f t="shared" si="537"/>
        <v>0</v>
      </c>
      <c r="H2562" s="116"/>
      <c r="I2562" s="137">
        <f t="shared" si="538"/>
        <v>0</v>
      </c>
    </row>
    <row r="2563" spans="1:9" s="62" customFormat="1" ht="18" customHeight="1" thickBot="1" x14ac:dyDescent="0.45">
      <c r="A2563" s="63">
        <v>12</v>
      </c>
      <c r="B2563" s="121">
        <f>B2552</f>
        <v>4</v>
      </c>
      <c r="C2563" s="131">
        <f>C2562</f>
        <v>0</v>
      </c>
      <c r="D2563" s="131">
        <f t="shared" si="536"/>
        <v>0</v>
      </c>
      <c r="E2563" s="124">
        <f>VLOOKUP(B2548,別紙1!$A$5:$AS$267,40,FALSE)</f>
        <v>2</v>
      </c>
      <c r="F2563" s="132">
        <f>内訳書!$D$7</f>
        <v>0</v>
      </c>
      <c r="G2563" s="131">
        <f t="shared" si="537"/>
        <v>0</v>
      </c>
      <c r="H2563" s="116"/>
      <c r="I2563" s="137">
        <f t="shared" si="538"/>
        <v>0</v>
      </c>
    </row>
    <row r="2564" spans="1:9" s="62" customFormat="1" ht="18" customHeight="1" thickBot="1" x14ac:dyDescent="0.45">
      <c r="A2564" s="66" t="s">
        <v>9</v>
      </c>
      <c r="B2564" s="120"/>
      <c r="C2564" s="120"/>
      <c r="D2564" s="120"/>
      <c r="E2564" s="124">
        <f>SUM(E2552:E2563)</f>
        <v>24</v>
      </c>
      <c r="F2564" s="129"/>
      <c r="G2564" s="120"/>
      <c r="H2564" s="136">
        <f>SUM(H2552:H2563)</f>
        <v>0</v>
      </c>
      <c r="I2564" s="138">
        <f>IF(SUM(I2552:I2563)="","",SUM(I2552:I2563))</f>
        <v>0</v>
      </c>
    </row>
    <row r="2565" spans="1:9" ht="78" customHeight="1" x14ac:dyDescent="0.4">
      <c r="A2565" s="397" t="s">
        <v>347</v>
      </c>
      <c r="B2565" s="398"/>
      <c r="C2565" s="398"/>
      <c r="D2565" s="398"/>
      <c r="E2565" s="398"/>
      <c r="F2565" s="398"/>
      <c r="G2565" s="398"/>
      <c r="H2565" s="398"/>
      <c r="I2565" s="399"/>
    </row>
    <row r="2566" spans="1:9" ht="78" customHeight="1" x14ac:dyDescent="0.4">
      <c r="A2566" s="394" t="s">
        <v>22</v>
      </c>
      <c r="B2566" s="395"/>
      <c r="C2566" s="395"/>
      <c r="D2566" s="395"/>
      <c r="E2566" s="395"/>
      <c r="F2566" s="395"/>
      <c r="G2566" s="395"/>
      <c r="H2566" s="395"/>
      <c r="I2566" s="396"/>
    </row>
    <row r="2567" spans="1:9" x14ac:dyDescent="0.4">
      <c r="A2567" s="161" t="s">
        <v>12</v>
      </c>
      <c r="B2567" s="52">
        <f>B2548+1</f>
        <v>136</v>
      </c>
      <c r="C2567" s="161" t="s">
        <v>13</v>
      </c>
      <c r="D2567" s="53" t="str">
        <f>VLOOKUP(B2567,別紙1!$A$5:$AS$267,3,FALSE)</f>
        <v>荒北第１－７ポンプ場</v>
      </c>
      <c r="F2567" s="161"/>
      <c r="G2567" s="161"/>
      <c r="H2567" s="161"/>
      <c r="I2567" s="54" t="str">
        <f>VLOOKUP(B2567,別紙1!$A$5:$AS$267,5,FALSE)</f>
        <v>低圧電力</v>
      </c>
    </row>
    <row r="2568" spans="1:9" s="161" customFormat="1" ht="20.25" customHeight="1" x14ac:dyDescent="0.4">
      <c r="A2568" s="391" t="s">
        <v>14</v>
      </c>
      <c r="B2568" s="401" t="s">
        <v>3</v>
      </c>
      <c r="C2568" s="402"/>
      <c r="D2568" s="403"/>
      <c r="E2568" s="401" t="s">
        <v>4</v>
      </c>
      <c r="F2568" s="402"/>
      <c r="G2568" s="403"/>
      <c r="H2568" s="391" t="s">
        <v>44</v>
      </c>
      <c r="I2568" s="391" t="s">
        <v>45</v>
      </c>
    </row>
    <row r="2569" spans="1:9" s="161" customFormat="1" ht="40.5" x14ac:dyDescent="0.4">
      <c r="A2569" s="400"/>
      <c r="B2569" s="301" t="s">
        <v>2</v>
      </c>
      <c r="C2569" s="301" t="s">
        <v>15</v>
      </c>
      <c r="D2569" s="302" t="s">
        <v>82</v>
      </c>
      <c r="E2569" s="304" t="s">
        <v>16</v>
      </c>
      <c r="F2569" s="58" t="s">
        <v>17</v>
      </c>
      <c r="G2569" s="302" t="s">
        <v>18</v>
      </c>
      <c r="H2569" s="400"/>
      <c r="I2569" s="400"/>
    </row>
    <row r="2570" spans="1:9" s="59" customFormat="1" ht="22.5" x14ac:dyDescent="0.4">
      <c r="A2570" s="392"/>
      <c r="B2570" s="60" t="s">
        <v>5</v>
      </c>
      <c r="C2570" s="60" t="s">
        <v>19</v>
      </c>
      <c r="D2570" s="60" t="s">
        <v>8</v>
      </c>
      <c r="E2570" s="61" t="s">
        <v>20</v>
      </c>
      <c r="F2570" s="60" t="s">
        <v>21</v>
      </c>
      <c r="G2570" s="60" t="s">
        <v>8</v>
      </c>
      <c r="H2570" s="60" t="s">
        <v>43</v>
      </c>
      <c r="I2570" s="60" t="s">
        <v>8</v>
      </c>
    </row>
    <row r="2571" spans="1:9" s="62" customFormat="1" ht="18" customHeight="1" x14ac:dyDescent="0.4">
      <c r="A2571" s="63">
        <v>1</v>
      </c>
      <c r="B2571" s="121">
        <f>VLOOKUP(B2567,別紙1!$A$5:$AS$267,6,FALSE)</f>
        <v>4</v>
      </c>
      <c r="C2571" s="131">
        <f>内訳書!$C$7</f>
        <v>0</v>
      </c>
      <c r="D2571" s="131">
        <f>IF(E2571=0,ROUNDDOWN(B2571*C2571/2,2),ROUNDDOWN(B2571*C2571,2))</f>
        <v>0</v>
      </c>
      <c r="E2571" s="124">
        <f>VLOOKUP(B2567,別紙1!$A$5:$AS$267,7,FALSE)</f>
        <v>15</v>
      </c>
      <c r="F2571" s="132">
        <f>内訳書!$D$7</f>
        <v>0</v>
      </c>
      <c r="G2571" s="131">
        <f>ROUNDDOWN(E2571*F2571,2)</f>
        <v>0</v>
      </c>
      <c r="H2571" s="116"/>
      <c r="I2571" s="137">
        <f>ROUNDDOWN(D2571+G2571+H2571,0)</f>
        <v>0</v>
      </c>
    </row>
    <row r="2572" spans="1:9" s="62" customFormat="1" ht="18" customHeight="1" x14ac:dyDescent="0.4">
      <c r="A2572" s="63">
        <v>2</v>
      </c>
      <c r="B2572" s="121">
        <f>B2571</f>
        <v>4</v>
      </c>
      <c r="C2572" s="131">
        <f>C2571</f>
        <v>0</v>
      </c>
      <c r="D2572" s="131">
        <f t="shared" ref="D2572:D2582" si="540">IF(E2572=0,ROUNDDOWN(B2572*C2572/2,2),ROUNDDOWN(B2572*C2572,2))</f>
        <v>0</v>
      </c>
      <c r="E2572" s="124">
        <f>VLOOKUP(B2567,別紙1!$A$5:$AS$267,10,FALSE)</f>
        <v>15</v>
      </c>
      <c r="F2572" s="132">
        <f>内訳書!$D$7</f>
        <v>0</v>
      </c>
      <c r="G2572" s="131">
        <f t="shared" ref="G2572:G2582" si="541">ROUNDDOWN(E2572*F2572,2)</f>
        <v>0</v>
      </c>
      <c r="H2572" s="116"/>
      <c r="I2572" s="137">
        <f t="shared" ref="I2572:I2582" si="542">ROUNDDOWN(D2572+G2572+H2572,0)</f>
        <v>0</v>
      </c>
    </row>
    <row r="2573" spans="1:9" s="62" customFormat="1" ht="18" customHeight="1" x14ac:dyDescent="0.4">
      <c r="A2573" s="63">
        <v>3</v>
      </c>
      <c r="B2573" s="121">
        <f>B2571</f>
        <v>4</v>
      </c>
      <c r="C2573" s="131">
        <f t="shared" ref="C2573:C2581" si="543">C2572</f>
        <v>0</v>
      </c>
      <c r="D2573" s="131">
        <f t="shared" si="540"/>
        <v>0</v>
      </c>
      <c r="E2573" s="124">
        <f>VLOOKUP(B2567,別紙1!$A$5:$AS$267,13,FALSE)</f>
        <v>14</v>
      </c>
      <c r="F2573" s="132">
        <f>内訳書!$D$7</f>
        <v>0</v>
      </c>
      <c r="G2573" s="131">
        <f t="shared" si="541"/>
        <v>0</v>
      </c>
      <c r="H2573" s="116"/>
      <c r="I2573" s="137">
        <f t="shared" si="542"/>
        <v>0</v>
      </c>
    </row>
    <row r="2574" spans="1:9" s="62" customFormat="1" ht="18" customHeight="1" x14ac:dyDescent="0.4">
      <c r="A2574" s="63">
        <v>4</v>
      </c>
      <c r="B2574" s="121">
        <f>B2571</f>
        <v>4</v>
      </c>
      <c r="C2574" s="131">
        <f t="shared" si="543"/>
        <v>0</v>
      </c>
      <c r="D2574" s="131">
        <f t="shared" si="540"/>
        <v>0</v>
      </c>
      <c r="E2574" s="124">
        <f>VLOOKUP(B2567,別紙1!$A$5:$AS$267,16,FALSE)</f>
        <v>15</v>
      </c>
      <c r="F2574" s="132">
        <f>内訳書!$D$7</f>
        <v>0</v>
      </c>
      <c r="G2574" s="131">
        <f t="shared" si="541"/>
        <v>0</v>
      </c>
      <c r="H2574" s="116"/>
      <c r="I2574" s="137">
        <f t="shared" si="542"/>
        <v>0</v>
      </c>
    </row>
    <row r="2575" spans="1:9" s="62" customFormat="1" ht="18" customHeight="1" x14ac:dyDescent="0.4">
      <c r="A2575" s="63">
        <v>5</v>
      </c>
      <c r="B2575" s="121">
        <f>B2571</f>
        <v>4</v>
      </c>
      <c r="C2575" s="131">
        <f t="shared" si="543"/>
        <v>0</v>
      </c>
      <c r="D2575" s="131">
        <f t="shared" si="540"/>
        <v>0</v>
      </c>
      <c r="E2575" s="124">
        <f>VLOOKUP(B2567,別紙1!$A$5:$AS$267,19,FALSE)</f>
        <v>14</v>
      </c>
      <c r="F2575" s="132">
        <f>内訳書!$D$7</f>
        <v>0</v>
      </c>
      <c r="G2575" s="131">
        <f t="shared" si="541"/>
        <v>0</v>
      </c>
      <c r="H2575" s="116"/>
      <c r="I2575" s="137">
        <f t="shared" si="542"/>
        <v>0</v>
      </c>
    </row>
    <row r="2576" spans="1:9" s="62" customFormat="1" ht="18" customHeight="1" x14ac:dyDescent="0.4">
      <c r="A2576" s="63">
        <v>6</v>
      </c>
      <c r="B2576" s="121">
        <f>B2571</f>
        <v>4</v>
      </c>
      <c r="C2576" s="131">
        <f t="shared" si="543"/>
        <v>0</v>
      </c>
      <c r="D2576" s="131">
        <f t="shared" si="540"/>
        <v>0</v>
      </c>
      <c r="E2576" s="124">
        <f>VLOOKUP(B2567,別紙1!$A$5:$AS$267,22,FALSE)</f>
        <v>11</v>
      </c>
      <c r="F2576" s="132">
        <f>内訳書!$D$7</f>
        <v>0</v>
      </c>
      <c r="G2576" s="131">
        <f t="shared" si="541"/>
        <v>0</v>
      </c>
      <c r="H2576" s="116"/>
      <c r="I2576" s="137">
        <f t="shared" si="542"/>
        <v>0</v>
      </c>
    </row>
    <row r="2577" spans="1:9" s="62" customFormat="1" ht="18" customHeight="1" x14ac:dyDescent="0.4">
      <c r="A2577" s="63">
        <v>7</v>
      </c>
      <c r="B2577" s="121">
        <f>B2571</f>
        <v>4</v>
      </c>
      <c r="C2577" s="131">
        <f t="shared" si="543"/>
        <v>0</v>
      </c>
      <c r="D2577" s="131">
        <f t="shared" si="540"/>
        <v>0</v>
      </c>
      <c r="E2577" s="124">
        <f>VLOOKUP(B2567,別紙1!$A$5:$AS$267,26,FALSE)</f>
        <v>14</v>
      </c>
      <c r="F2577" s="133">
        <f>内訳書!$E$7</f>
        <v>0</v>
      </c>
      <c r="G2577" s="131">
        <f t="shared" si="541"/>
        <v>0</v>
      </c>
      <c r="H2577" s="116"/>
      <c r="I2577" s="137">
        <f t="shared" si="542"/>
        <v>0</v>
      </c>
    </row>
    <row r="2578" spans="1:9" s="62" customFormat="1" ht="18" customHeight="1" x14ac:dyDescent="0.4">
      <c r="A2578" s="63">
        <v>8</v>
      </c>
      <c r="B2578" s="121">
        <f>B2571</f>
        <v>4</v>
      </c>
      <c r="C2578" s="131">
        <f t="shared" si="543"/>
        <v>0</v>
      </c>
      <c r="D2578" s="131">
        <f t="shared" si="540"/>
        <v>0</v>
      </c>
      <c r="E2578" s="124">
        <f>VLOOKUP(B2567,別紙1!$A$5:$AS$267,29,FALSE)</f>
        <v>14</v>
      </c>
      <c r="F2578" s="133">
        <f>内訳書!$E$7</f>
        <v>0</v>
      </c>
      <c r="G2578" s="131">
        <f t="shared" si="541"/>
        <v>0</v>
      </c>
      <c r="H2578" s="116"/>
      <c r="I2578" s="137">
        <f t="shared" si="542"/>
        <v>0</v>
      </c>
    </row>
    <row r="2579" spans="1:9" s="62" customFormat="1" ht="18" customHeight="1" x14ac:dyDescent="0.4">
      <c r="A2579" s="63">
        <v>9</v>
      </c>
      <c r="B2579" s="121">
        <f>B2571</f>
        <v>4</v>
      </c>
      <c r="C2579" s="131">
        <f t="shared" si="543"/>
        <v>0</v>
      </c>
      <c r="D2579" s="131">
        <f t="shared" si="540"/>
        <v>0</v>
      </c>
      <c r="E2579" s="124">
        <f>VLOOKUP(B2567,別紙1!$A$5:$AS$267,32,FALSE)</f>
        <v>12</v>
      </c>
      <c r="F2579" s="133">
        <f>内訳書!$E$7</f>
        <v>0</v>
      </c>
      <c r="G2579" s="131">
        <f t="shared" si="541"/>
        <v>0</v>
      </c>
      <c r="H2579" s="116"/>
      <c r="I2579" s="137">
        <f t="shared" si="542"/>
        <v>0</v>
      </c>
    </row>
    <row r="2580" spans="1:9" s="62" customFormat="1" ht="18" customHeight="1" x14ac:dyDescent="0.4">
      <c r="A2580" s="63">
        <v>10</v>
      </c>
      <c r="B2580" s="121">
        <f>B2571</f>
        <v>4</v>
      </c>
      <c r="C2580" s="131">
        <f t="shared" si="543"/>
        <v>0</v>
      </c>
      <c r="D2580" s="131">
        <f t="shared" si="540"/>
        <v>0</v>
      </c>
      <c r="E2580" s="124">
        <f>VLOOKUP(B2567,別紙1!$A$5:$AS$267,34,FALSE)</f>
        <v>14</v>
      </c>
      <c r="F2580" s="132">
        <f>内訳書!$D$7</f>
        <v>0</v>
      </c>
      <c r="G2580" s="131">
        <f t="shared" si="541"/>
        <v>0</v>
      </c>
      <c r="H2580" s="116"/>
      <c r="I2580" s="137">
        <f t="shared" si="542"/>
        <v>0</v>
      </c>
    </row>
    <row r="2581" spans="1:9" s="62" customFormat="1" ht="18" customHeight="1" x14ac:dyDescent="0.4">
      <c r="A2581" s="63">
        <v>11</v>
      </c>
      <c r="B2581" s="121">
        <f>B2571</f>
        <v>4</v>
      </c>
      <c r="C2581" s="131">
        <f t="shared" si="543"/>
        <v>0</v>
      </c>
      <c r="D2581" s="131">
        <f t="shared" si="540"/>
        <v>0</v>
      </c>
      <c r="E2581" s="124">
        <f>VLOOKUP(B2567,別紙1!$A$5:$AS$267,37,FALSE)</f>
        <v>14</v>
      </c>
      <c r="F2581" s="132">
        <f>内訳書!$D$7</f>
        <v>0</v>
      </c>
      <c r="G2581" s="131">
        <f t="shared" si="541"/>
        <v>0</v>
      </c>
      <c r="H2581" s="116"/>
      <c r="I2581" s="137">
        <f t="shared" si="542"/>
        <v>0</v>
      </c>
    </row>
    <row r="2582" spans="1:9" s="62" customFormat="1" ht="18" customHeight="1" thickBot="1" x14ac:dyDescent="0.45">
      <c r="A2582" s="63">
        <v>12</v>
      </c>
      <c r="B2582" s="121">
        <f>B2571</f>
        <v>4</v>
      </c>
      <c r="C2582" s="131">
        <f>C2581</f>
        <v>0</v>
      </c>
      <c r="D2582" s="131">
        <f t="shared" si="540"/>
        <v>0</v>
      </c>
      <c r="E2582" s="124">
        <f>VLOOKUP(B2567,別紙1!$A$5:$AS$267,40,FALSE)</f>
        <v>14</v>
      </c>
      <c r="F2582" s="132">
        <f>内訳書!$D$7</f>
        <v>0</v>
      </c>
      <c r="G2582" s="131">
        <f t="shared" si="541"/>
        <v>0</v>
      </c>
      <c r="H2582" s="116"/>
      <c r="I2582" s="137">
        <f t="shared" si="542"/>
        <v>0</v>
      </c>
    </row>
    <row r="2583" spans="1:9" s="62" customFormat="1" ht="18" customHeight="1" thickBot="1" x14ac:dyDescent="0.45">
      <c r="A2583" s="66" t="s">
        <v>9</v>
      </c>
      <c r="B2583" s="120"/>
      <c r="C2583" s="120"/>
      <c r="D2583" s="120"/>
      <c r="E2583" s="124">
        <f>SUM(E2571:E2582)</f>
        <v>166</v>
      </c>
      <c r="F2583" s="129"/>
      <c r="G2583" s="120"/>
      <c r="H2583" s="136">
        <f>SUM(H2571:H2582)</f>
        <v>0</v>
      </c>
      <c r="I2583" s="138">
        <f>IF(SUM(I2571:I2582)="","",SUM(I2571:I2582))</f>
        <v>0</v>
      </c>
    </row>
    <row r="2584" spans="1:9" ht="78" customHeight="1" x14ac:dyDescent="0.4">
      <c r="A2584" s="397" t="s">
        <v>347</v>
      </c>
      <c r="B2584" s="398"/>
      <c r="C2584" s="398"/>
      <c r="D2584" s="398"/>
      <c r="E2584" s="398"/>
      <c r="F2584" s="398"/>
      <c r="G2584" s="398"/>
      <c r="H2584" s="398"/>
      <c r="I2584" s="399"/>
    </row>
    <row r="2585" spans="1:9" ht="78" customHeight="1" x14ac:dyDescent="0.4">
      <c r="A2585" s="394" t="s">
        <v>22</v>
      </c>
      <c r="B2585" s="395"/>
      <c r="C2585" s="395"/>
      <c r="D2585" s="395"/>
      <c r="E2585" s="395"/>
      <c r="F2585" s="395"/>
      <c r="G2585" s="395"/>
      <c r="H2585" s="395"/>
      <c r="I2585" s="396"/>
    </row>
    <row r="2586" spans="1:9" x14ac:dyDescent="0.4">
      <c r="A2586" s="161" t="s">
        <v>12</v>
      </c>
      <c r="B2586" s="52">
        <f>B2567+1</f>
        <v>137</v>
      </c>
      <c r="C2586" s="161" t="s">
        <v>13</v>
      </c>
      <c r="D2586" s="53" t="str">
        <f>VLOOKUP(B2586,別紙1!$A$5:$AS$267,3,FALSE)</f>
        <v>荒北第１－８ポンプ場</v>
      </c>
      <c r="F2586" s="161"/>
      <c r="G2586" s="161"/>
      <c r="H2586" s="161"/>
      <c r="I2586" s="54" t="str">
        <f>VLOOKUP(B2586,別紙1!$A$5:$AS$267,5,FALSE)</f>
        <v>低圧電力</v>
      </c>
    </row>
    <row r="2587" spans="1:9" s="161" customFormat="1" ht="20.25" customHeight="1" x14ac:dyDescent="0.4">
      <c r="A2587" s="391" t="s">
        <v>14</v>
      </c>
      <c r="B2587" s="401" t="s">
        <v>3</v>
      </c>
      <c r="C2587" s="402"/>
      <c r="D2587" s="403"/>
      <c r="E2587" s="401" t="s">
        <v>4</v>
      </c>
      <c r="F2587" s="402"/>
      <c r="G2587" s="403"/>
      <c r="H2587" s="391" t="s">
        <v>44</v>
      </c>
      <c r="I2587" s="391" t="s">
        <v>45</v>
      </c>
    </row>
    <row r="2588" spans="1:9" s="161" customFormat="1" ht="40.5" x14ac:dyDescent="0.4">
      <c r="A2588" s="400"/>
      <c r="B2588" s="301" t="s">
        <v>2</v>
      </c>
      <c r="C2588" s="301" t="s">
        <v>15</v>
      </c>
      <c r="D2588" s="302" t="s">
        <v>82</v>
      </c>
      <c r="E2588" s="304" t="s">
        <v>16</v>
      </c>
      <c r="F2588" s="58" t="s">
        <v>17</v>
      </c>
      <c r="G2588" s="302" t="s">
        <v>18</v>
      </c>
      <c r="H2588" s="400"/>
      <c r="I2588" s="400"/>
    </row>
    <row r="2589" spans="1:9" s="59" customFormat="1" ht="22.5" x14ac:dyDescent="0.4">
      <c r="A2589" s="392"/>
      <c r="B2589" s="60" t="s">
        <v>5</v>
      </c>
      <c r="C2589" s="60" t="s">
        <v>19</v>
      </c>
      <c r="D2589" s="60" t="s">
        <v>8</v>
      </c>
      <c r="E2589" s="61" t="s">
        <v>20</v>
      </c>
      <c r="F2589" s="60" t="s">
        <v>21</v>
      </c>
      <c r="G2589" s="60" t="s">
        <v>8</v>
      </c>
      <c r="H2589" s="60" t="s">
        <v>43</v>
      </c>
      <c r="I2589" s="60" t="s">
        <v>8</v>
      </c>
    </row>
    <row r="2590" spans="1:9" s="62" customFormat="1" ht="18" customHeight="1" x14ac:dyDescent="0.4">
      <c r="A2590" s="63">
        <v>1</v>
      </c>
      <c r="B2590" s="121">
        <f>VLOOKUP(B2586,別紙1!$A$5:$AS$267,6,FALSE)</f>
        <v>4</v>
      </c>
      <c r="C2590" s="131">
        <f>内訳書!$C$7</f>
        <v>0</v>
      </c>
      <c r="D2590" s="131">
        <f>IF(E2590=0,ROUNDDOWN(B2590*C2590/2,2),ROUNDDOWN(B2590*C2590,2))</f>
        <v>0</v>
      </c>
      <c r="E2590" s="124">
        <f>VLOOKUP(B2586,別紙1!$A$5:$AS$267,7,FALSE)</f>
        <v>39</v>
      </c>
      <c r="F2590" s="132">
        <f>内訳書!$D$7</f>
        <v>0</v>
      </c>
      <c r="G2590" s="131">
        <f>ROUNDDOWN(E2590*F2590,2)</f>
        <v>0</v>
      </c>
      <c r="H2590" s="116"/>
      <c r="I2590" s="137">
        <f>ROUNDDOWN(D2590+G2590+H2590,0)</f>
        <v>0</v>
      </c>
    </row>
    <row r="2591" spans="1:9" s="62" customFormat="1" ht="18" customHeight="1" x14ac:dyDescent="0.4">
      <c r="A2591" s="63">
        <v>2</v>
      </c>
      <c r="B2591" s="121">
        <f>B2590</f>
        <v>4</v>
      </c>
      <c r="C2591" s="131">
        <f>C2590</f>
        <v>0</v>
      </c>
      <c r="D2591" s="131">
        <f t="shared" ref="D2591:D2601" si="544">IF(E2591=0,ROUNDDOWN(B2591*C2591/2,2),ROUNDDOWN(B2591*C2591,2))</f>
        <v>0</v>
      </c>
      <c r="E2591" s="124">
        <f>VLOOKUP(B2586,別紙1!$A$5:$AS$267,10,FALSE)</f>
        <v>40</v>
      </c>
      <c r="F2591" s="132">
        <f>内訳書!$D$7</f>
        <v>0</v>
      </c>
      <c r="G2591" s="131">
        <f t="shared" ref="G2591:G2601" si="545">ROUNDDOWN(E2591*F2591,2)</f>
        <v>0</v>
      </c>
      <c r="H2591" s="116"/>
      <c r="I2591" s="137">
        <f t="shared" ref="I2591:I2601" si="546">ROUNDDOWN(D2591+G2591+H2591,0)</f>
        <v>0</v>
      </c>
    </row>
    <row r="2592" spans="1:9" s="62" customFormat="1" ht="18" customHeight="1" x14ac:dyDescent="0.4">
      <c r="A2592" s="63">
        <v>3</v>
      </c>
      <c r="B2592" s="121">
        <f>B2590</f>
        <v>4</v>
      </c>
      <c r="C2592" s="131">
        <f t="shared" ref="C2592:C2600" si="547">C2591</f>
        <v>0</v>
      </c>
      <c r="D2592" s="131">
        <f t="shared" si="544"/>
        <v>0</v>
      </c>
      <c r="E2592" s="124">
        <f>VLOOKUP(B2586,別紙1!$A$5:$AS$267,13,FALSE)</f>
        <v>38</v>
      </c>
      <c r="F2592" s="132">
        <f>内訳書!$D$7</f>
        <v>0</v>
      </c>
      <c r="G2592" s="131">
        <f t="shared" si="545"/>
        <v>0</v>
      </c>
      <c r="H2592" s="116"/>
      <c r="I2592" s="137">
        <f t="shared" si="546"/>
        <v>0</v>
      </c>
    </row>
    <row r="2593" spans="1:9" s="62" customFormat="1" ht="18" customHeight="1" x14ac:dyDescent="0.4">
      <c r="A2593" s="63">
        <v>4</v>
      </c>
      <c r="B2593" s="121">
        <f>B2590</f>
        <v>4</v>
      </c>
      <c r="C2593" s="131">
        <f t="shared" si="547"/>
        <v>0</v>
      </c>
      <c r="D2593" s="131">
        <f t="shared" si="544"/>
        <v>0</v>
      </c>
      <c r="E2593" s="124">
        <f>VLOOKUP(B2586,別紙1!$A$5:$AS$267,16,FALSE)</f>
        <v>40</v>
      </c>
      <c r="F2593" s="132">
        <f>内訳書!$D$7</f>
        <v>0</v>
      </c>
      <c r="G2593" s="131">
        <f t="shared" si="545"/>
        <v>0</v>
      </c>
      <c r="H2593" s="116"/>
      <c r="I2593" s="137">
        <f t="shared" si="546"/>
        <v>0</v>
      </c>
    </row>
    <row r="2594" spans="1:9" s="62" customFormat="1" ht="18" customHeight="1" x14ac:dyDescent="0.4">
      <c r="A2594" s="63">
        <v>5</v>
      </c>
      <c r="B2594" s="121">
        <f>B2590</f>
        <v>4</v>
      </c>
      <c r="C2594" s="131">
        <f t="shared" si="547"/>
        <v>0</v>
      </c>
      <c r="D2594" s="131">
        <f t="shared" si="544"/>
        <v>0</v>
      </c>
      <c r="E2594" s="124">
        <f>VLOOKUP(B2586,別紙1!$A$5:$AS$267,19,FALSE)</f>
        <v>38</v>
      </c>
      <c r="F2594" s="132">
        <f>内訳書!$D$7</f>
        <v>0</v>
      </c>
      <c r="G2594" s="131">
        <f t="shared" si="545"/>
        <v>0</v>
      </c>
      <c r="H2594" s="116"/>
      <c r="I2594" s="137">
        <f t="shared" si="546"/>
        <v>0</v>
      </c>
    </row>
    <row r="2595" spans="1:9" s="62" customFormat="1" ht="18" customHeight="1" x14ac:dyDescent="0.4">
      <c r="A2595" s="63">
        <v>6</v>
      </c>
      <c r="B2595" s="121">
        <f>B2590</f>
        <v>4</v>
      </c>
      <c r="C2595" s="131">
        <f t="shared" si="547"/>
        <v>0</v>
      </c>
      <c r="D2595" s="131">
        <f t="shared" si="544"/>
        <v>0</v>
      </c>
      <c r="E2595" s="124">
        <f>VLOOKUP(B2586,別紙1!$A$5:$AS$267,22,FALSE)</f>
        <v>38</v>
      </c>
      <c r="F2595" s="132">
        <f>内訳書!$D$7</f>
        <v>0</v>
      </c>
      <c r="G2595" s="131">
        <f t="shared" si="545"/>
        <v>0</v>
      </c>
      <c r="H2595" s="116"/>
      <c r="I2595" s="137">
        <f t="shared" si="546"/>
        <v>0</v>
      </c>
    </row>
    <row r="2596" spans="1:9" s="62" customFormat="1" ht="18" customHeight="1" x14ac:dyDescent="0.4">
      <c r="A2596" s="63">
        <v>7</v>
      </c>
      <c r="B2596" s="121">
        <f>B2590</f>
        <v>4</v>
      </c>
      <c r="C2596" s="131">
        <f t="shared" si="547"/>
        <v>0</v>
      </c>
      <c r="D2596" s="131">
        <f t="shared" si="544"/>
        <v>0</v>
      </c>
      <c r="E2596" s="124">
        <f>VLOOKUP(B2586,別紙1!$A$5:$AS$267,26,FALSE)</f>
        <v>36</v>
      </c>
      <c r="F2596" s="133">
        <f>内訳書!$E$7</f>
        <v>0</v>
      </c>
      <c r="G2596" s="131">
        <f t="shared" si="545"/>
        <v>0</v>
      </c>
      <c r="H2596" s="116"/>
      <c r="I2596" s="137">
        <f t="shared" si="546"/>
        <v>0</v>
      </c>
    </row>
    <row r="2597" spans="1:9" s="62" customFormat="1" ht="18" customHeight="1" x14ac:dyDescent="0.4">
      <c r="A2597" s="63">
        <v>8</v>
      </c>
      <c r="B2597" s="121">
        <f>B2590</f>
        <v>4</v>
      </c>
      <c r="C2597" s="131">
        <f t="shared" si="547"/>
        <v>0</v>
      </c>
      <c r="D2597" s="131">
        <f t="shared" si="544"/>
        <v>0</v>
      </c>
      <c r="E2597" s="124">
        <f>VLOOKUP(B2586,別紙1!$A$5:$AS$267,29,FALSE)</f>
        <v>36</v>
      </c>
      <c r="F2597" s="133">
        <f>内訳書!$E$7</f>
        <v>0</v>
      </c>
      <c r="G2597" s="131">
        <f t="shared" si="545"/>
        <v>0</v>
      </c>
      <c r="H2597" s="116"/>
      <c r="I2597" s="137">
        <f t="shared" si="546"/>
        <v>0</v>
      </c>
    </row>
    <row r="2598" spans="1:9" s="62" customFormat="1" ht="18" customHeight="1" x14ac:dyDescent="0.4">
      <c r="A2598" s="63">
        <v>9</v>
      </c>
      <c r="B2598" s="121">
        <f>B2590</f>
        <v>4</v>
      </c>
      <c r="C2598" s="131">
        <f t="shared" si="547"/>
        <v>0</v>
      </c>
      <c r="D2598" s="131">
        <f t="shared" si="544"/>
        <v>0</v>
      </c>
      <c r="E2598" s="124">
        <f>VLOOKUP(B2586,別紙1!$A$5:$AS$267,32,FALSE)</f>
        <v>36</v>
      </c>
      <c r="F2598" s="133">
        <f>内訳書!$E$7</f>
        <v>0</v>
      </c>
      <c r="G2598" s="131">
        <f t="shared" si="545"/>
        <v>0</v>
      </c>
      <c r="H2598" s="116"/>
      <c r="I2598" s="137">
        <f t="shared" si="546"/>
        <v>0</v>
      </c>
    </row>
    <row r="2599" spans="1:9" s="62" customFormat="1" ht="18" customHeight="1" x14ac:dyDescent="0.4">
      <c r="A2599" s="63">
        <v>10</v>
      </c>
      <c r="B2599" s="121">
        <f>B2590</f>
        <v>4</v>
      </c>
      <c r="C2599" s="131">
        <f t="shared" si="547"/>
        <v>0</v>
      </c>
      <c r="D2599" s="131">
        <f t="shared" si="544"/>
        <v>0</v>
      </c>
      <c r="E2599" s="124">
        <f>VLOOKUP(B2586,別紙1!$A$5:$AS$267,34,FALSE)</f>
        <v>35</v>
      </c>
      <c r="F2599" s="132">
        <f>内訳書!$D$7</f>
        <v>0</v>
      </c>
      <c r="G2599" s="131">
        <f t="shared" si="545"/>
        <v>0</v>
      </c>
      <c r="H2599" s="116"/>
      <c r="I2599" s="137">
        <f t="shared" si="546"/>
        <v>0</v>
      </c>
    </row>
    <row r="2600" spans="1:9" s="62" customFormat="1" ht="18" customHeight="1" x14ac:dyDescent="0.4">
      <c r="A2600" s="63">
        <v>11</v>
      </c>
      <c r="B2600" s="121">
        <f>B2590</f>
        <v>4</v>
      </c>
      <c r="C2600" s="131">
        <f t="shared" si="547"/>
        <v>0</v>
      </c>
      <c r="D2600" s="131">
        <f t="shared" si="544"/>
        <v>0</v>
      </c>
      <c r="E2600" s="124">
        <f>VLOOKUP(B2586,別紙1!$A$5:$AS$267,37,FALSE)</f>
        <v>36</v>
      </c>
      <c r="F2600" s="132">
        <f>内訳書!$D$7</f>
        <v>0</v>
      </c>
      <c r="G2600" s="131">
        <f t="shared" si="545"/>
        <v>0</v>
      </c>
      <c r="H2600" s="116"/>
      <c r="I2600" s="137">
        <f t="shared" si="546"/>
        <v>0</v>
      </c>
    </row>
    <row r="2601" spans="1:9" s="62" customFormat="1" ht="18" customHeight="1" thickBot="1" x14ac:dyDescent="0.45">
      <c r="A2601" s="63">
        <v>12</v>
      </c>
      <c r="B2601" s="121">
        <f>B2590</f>
        <v>4</v>
      </c>
      <c r="C2601" s="131">
        <f>C2600</f>
        <v>0</v>
      </c>
      <c r="D2601" s="131">
        <f t="shared" si="544"/>
        <v>0</v>
      </c>
      <c r="E2601" s="124">
        <f>VLOOKUP(B2586,別紙1!$A$5:$AS$267,40,FALSE)</f>
        <v>36</v>
      </c>
      <c r="F2601" s="132">
        <f>内訳書!$D$7</f>
        <v>0</v>
      </c>
      <c r="G2601" s="131">
        <f t="shared" si="545"/>
        <v>0</v>
      </c>
      <c r="H2601" s="116"/>
      <c r="I2601" s="137">
        <f t="shared" si="546"/>
        <v>0</v>
      </c>
    </row>
    <row r="2602" spans="1:9" s="62" customFormat="1" ht="18" customHeight="1" thickBot="1" x14ac:dyDescent="0.45">
      <c r="A2602" s="66" t="s">
        <v>9</v>
      </c>
      <c r="B2602" s="120"/>
      <c r="C2602" s="120"/>
      <c r="D2602" s="120"/>
      <c r="E2602" s="124">
        <f>SUM(E2590:E2601)</f>
        <v>448</v>
      </c>
      <c r="F2602" s="129"/>
      <c r="G2602" s="120"/>
      <c r="H2602" s="136">
        <f>SUM(H2590:H2601)</f>
        <v>0</v>
      </c>
      <c r="I2602" s="138">
        <f>IF(SUM(I2590:I2601)="","",SUM(I2590:I2601))</f>
        <v>0</v>
      </c>
    </row>
    <row r="2603" spans="1:9" ht="78" customHeight="1" x14ac:dyDescent="0.4">
      <c r="A2603" s="397" t="s">
        <v>347</v>
      </c>
      <c r="B2603" s="398"/>
      <c r="C2603" s="398"/>
      <c r="D2603" s="398"/>
      <c r="E2603" s="398"/>
      <c r="F2603" s="398"/>
      <c r="G2603" s="398"/>
      <c r="H2603" s="398"/>
      <c r="I2603" s="399"/>
    </row>
    <row r="2604" spans="1:9" ht="78" customHeight="1" x14ac:dyDescent="0.4">
      <c r="A2604" s="394" t="s">
        <v>22</v>
      </c>
      <c r="B2604" s="395"/>
      <c r="C2604" s="395"/>
      <c r="D2604" s="395"/>
      <c r="E2604" s="395"/>
      <c r="F2604" s="395"/>
      <c r="G2604" s="395"/>
      <c r="H2604" s="395"/>
      <c r="I2604" s="396"/>
    </row>
    <row r="2605" spans="1:9" x14ac:dyDescent="0.4">
      <c r="A2605" s="161" t="s">
        <v>12</v>
      </c>
      <c r="B2605" s="52">
        <f>B2586+1</f>
        <v>138</v>
      </c>
      <c r="C2605" s="161" t="s">
        <v>13</v>
      </c>
      <c r="D2605" s="53" t="str">
        <f>VLOOKUP(B2605,別紙1!$A$5:$AS$267,3,FALSE)</f>
        <v>荒北第１－９ポンプ場</v>
      </c>
      <c r="F2605" s="161"/>
      <c r="G2605" s="161"/>
      <c r="H2605" s="161"/>
      <c r="I2605" s="54" t="str">
        <f>VLOOKUP(B2605,別紙1!$A$5:$AS$267,5,FALSE)</f>
        <v>低圧電力</v>
      </c>
    </row>
    <row r="2606" spans="1:9" s="161" customFormat="1" ht="20.25" customHeight="1" x14ac:dyDescent="0.4">
      <c r="A2606" s="391" t="s">
        <v>14</v>
      </c>
      <c r="B2606" s="401" t="s">
        <v>3</v>
      </c>
      <c r="C2606" s="402"/>
      <c r="D2606" s="403"/>
      <c r="E2606" s="401" t="s">
        <v>4</v>
      </c>
      <c r="F2606" s="402"/>
      <c r="G2606" s="403"/>
      <c r="H2606" s="391" t="s">
        <v>44</v>
      </c>
      <c r="I2606" s="391" t="s">
        <v>45</v>
      </c>
    </row>
    <row r="2607" spans="1:9" s="161" customFormat="1" ht="40.5" x14ac:dyDescent="0.4">
      <c r="A2607" s="400"/>
      <c r="B2607" s="301" t="s">
        <v>2</v>
      </c>
      <c r="C2607" s="301" t="s">
        <v>15</v>
      </c>
      <c r="D2607" s="302" t="s">
        <v>82</v>
      </c>
      <c r="E2607" s="304" t="s">
        <v>16</v>
      </c>
      <c r="F2607" s="58" t="s">
        <v>17</v>
      </c>
      <c r="G2607" s="302" t="s">
        <v>18</v>
      </c>
      <c r="H2607" s="400"/>
      <c r="I2607" s="400"/>
    </row>
    <row r="2608" spans="1:9" s="59" customFormat="1" ht="22.5" x14ac:dyDescent="0.4">
      <c r="A2608" s="392"/>
      <c r="B2608" s="60" t="s">
        <v>5</v>
      </c>
      <c r="C2608" s="60" t="s">
        <v>19</v>
      </c>
      <c r="D2608" s="60" t="s">
        <v>8</v>
      </c>
      <c r="E2608" s="61" t="s">
        <v>20</v>
      </c>
      <c r="F2608" s="60" t="s">
        <v>21</v>
      </c>
      <c r="G2608" s="60" t="s">
        <v>8</v>
      </c>
      <c r="H2608" s="60" t="s">
        <v>43</v>
      </c>
      <c r="I2608" s="60" t="s">
        <v>8</v>
      </c>
    </row>
    <row r="2609" spans="1:9" s="62" customFormat="1" ht="18" customHeight="1" x14ac:dyDescent="0.4">
      <c r="A2609" s="63">
        <v>1</v>
      </c>
      <c r="B2609" s="121">
        <f>VLOOKUP(B2605,別紙1!$A$5:$AS$267,6,FALSE)</f>
        <v>4</v>
      </c>
      <c r="C2609" s="131">
        <f>内訳書!$C$7</f>
        <v>0</v>
      </c>
      <c r="D2609" s="131">
        <f>IF(E2609=0,ROUNDDOWN(B2609*C2609/2,2),ROUNDDOWN(B2609*C2609,2))</f>
        <v>0</v>
      </c>
      <c r="E2609" s="124">
        <f>VLOOKUP(B2605,別紙1!$A$5:$AS$267,7,FALSE)</f>
        <v>4</v>
      </c>
      <c r="F2609" s="132">
        <f>内訳書!$D$7</f>
        <v>0</v>
      </c>
      <c r="G2609" s="131">
        <f>ROUNDDOWN(E2609*F2609,2)</f>
        <v>0</v>
      </c>
      <c r="H2609" s="116"/>
      <c r="I2609" s="137">
        <f>ROUNDDOWN(D2609+G2609+H2609,0)</f>
        <v>0</v>
      </c>
    </row>
    <row r="2610" spans="1:9" s="62" customFormat="1" ht="18" customHeight="1" x14ac:dyDescent="0.4">
      <c r="A2610" s="63">
        <v>2</v>
      </c>
      <c r="B2610" s="121">
        <f>B2609</f>
        <v>4</v>
      </c>
      <c r="C2610" s="131">
        <f>C2609</f>
        <v>0</v>
      </c>
      <c r="D2610" s="131">
        <f t="shared" ref="D2610:D2620" si="548">IF(E2610=0,ROUNDDOWN(B2610*C2610/2,2),ROUNDDOWN(B2610*C2610,2))</f>
        <v>0</v>
      </c>
      <c r="E2610" s="124">
        <f>VLOOKUP(B2605,別紙1!$A$5:$AS$267,10,FALSE)</f>
        <v>5</v>
      </c>
      <c r="F2610" s="132">
        <f>内訳書!$D$7</f>
        <v>0</v>
      </c>
      <c r="G2610" s="131">
        <f t="shared" ref="G2610:G2620" si="549">ROUNDDOWN(E2610*F2610,2)</f>
        <v>0</v>
      </c>
      <c r="H2610" s="116"/>
      <c r="I2610" s="137">
        <f t="shared" ref="I2610:I2620" si="550">ROUNDDOWN(D2610+G2610+H2610,0)</f>
        <v>0</v>
      </c>
    </row>
    <row r="2611" spans="1:9" s="62" customFormat="1" ht="18" customHeight="1" x14ac:dyDescent="0.4">
      <c r="A2611" s="63">
        <v>3</v>
      </c>
      <c r="B2611" s="121">
        <f>B2609</f>
        <v>4</v>
      </c>
      <c r="C2611" s="131">
        <f t="shared" ref="C2611:C2619" si="551">C2610</f>
        <v>0</v>
      </c>
      <c r="D2611" s="131">
        <f t="shared" si="548"/>
        <v>0</v>
      </c>
      <c r="E2611" s="124">
        <f>VLOOKUP(B2605,別紙1!$A$5:$AS$267,13,FALSE)</f>
        <v>5</v>
      </c>
      <c r="F2611" s="132">
        <f>内訳書!$D$7</f>
        <v>0</v>
      </c>
      <c r="G2611" s="131">
        <f t="shared" si="549"/>
        <v>0</v>
      </c>
      <c r="H2611" s="116"/>
      <c r="I2611" s="137">
        <f t="shared" si="550"/>
        <v>0</v>
      </c>
    </row>
    <row r="2612" spans="1:9" s="62" customFormat="1" ht="18" customHeight="1" x14ac:dyDescent="0.4">
      <c r="A2612" s="63">
        <v>4</v>
      </c>
      <c r="B2612" s="121">
        <f>B2609</f>
        <v>4</v>
      </c>
      <c r="C2612" s="131">
        <f t="shared" si="551"/>
        <v>0</v>
      </c>
      <c r="D2612" s="131">
        <f t="shared" si="548"/>
        <v>0</v>
      </c>
      <c r="E2612" s="124">
        <f>VLOOKUP(B2605,別紙1!$A$5:$AS$267,16,FALSE)</f>
        <v>5</v>
      </c>
      <c r="F2612" s="132">
        <f>内訳書!$D$7</f>
        <v>0</v>
      </c>
      <c r="G2612" s="131">
        <f t="shared" si="549"/>
        <v>0</v>
      </c>
      <c r="H2612" s="116"/>
      <c r="I2612" s="137">
        <f t="shared" si="550"/>
        <v>0</v>
      </c>
    </row>
    <row r="2613" spans="1:9" s="62" customFormat="1" ht="18" customHeight="1" x14ac:dyDescent="0.4">
      <c r="A2613" s="63">
        <v>5</v>
      </c>
      <c r="B2613" s="121">
        <f>B2609</f>
        <v>4</v>
      </c>
      <c r="C2613" s="131">
        <f t="shared" si="551"/>
        <v>0</v>
      </c>
      <c r="D2613" s="131">
        <f t="shared" si="548"/>
        <v>0</v>
      </c>
      <c r="E2613" s="124">
        <f>VLOOKUP(B2605,別紙1!$A$5:$AS$267,19,FALSE)</f>
        <v>5</v>
      </c>
      <c r="F2613" s="132">
        <f>内訳書!$D$7</f>
        <v>0</v>
      </c>
      <c r="G2613" s="131">
        <f t="shared" si="549"/>
        <v>0</v>
      </c>
      <c r="H2613" s="116"/>
      <c r="I2613" s="137">
        <f t="shared" si="550"/>
        <v>0</v>
      </c>
    </row>
    <row r="2614" spans="1:9" s="62" customFormat="1" ht="18" customHeight="1" x14ac:dyDescent="0.4">
      <c r="A2614" s="63">
        <v>6</v>
      </c>
      <c r="B2614" s="121">
        <f>B2609</f>
        <v>4</v>
      </c>
      <c r="C2614" s="131">
        <f t="shared" si="551"/>
        <v>0</v>
      </c>
      <c r="D2614" s="131">
        <f t="shared" si="548"/>
        <v>0</v>
      </c>
      <c r="E2614" s="124">
        <f>VLOOKUP(B2605,別紙1!$A$5:$AS$267,22,FALSE)</f>
        <v>5</v>
      </c>
      <c r="F2614" s="132">
        <f>内訳書!$D$7</f>
        <v>0</v>
      </c>
      <c r="G2614" s="131">
        <f t="shared" si="549"/>
        <v>0</v>
      </c>
      <c r="H2614" s="116"/>
      <c r="I2614" s="137">
        <f t="shared" si="550"/>
        <v>0</v>
      </c>
    </row>
    <row r="2615" spans="1:9" s="62" customFormat="1" ht="18" customHeight="1" x14ac:dyDescent="0.4">
      <c r="A2615" s="63">
        <v>7</v>
      </c>
      <c r="B2615" s="121">
        <f>B2609</f>
        <v>4</v>
      </c>
      <c r="C2615" s="131">
        <f t="shared" si="551"/>
        <v>0</v>
      </c>
      <c r="D2615" s="131">
        <f t="shared" si="548"/>
        <v>0</v>
      </c>
      <c r="E2615" s="124">
        <f>VLOOKUP(B2605,別紙1!$A$5:$AS$267,26,FALSE)</f>
        <v>4</v>
      </c>
      <c r="F2615" s="133">
        <f>内訳書!$E$7</f>
        <v>0</v>
      </c>
      <c r="G2615" s="131">
        <f t="shared" si="549"/>
        <v>0</v>
      </c>
      <c r="H2615" s="116"/>
      <c r="I2615" s="137">
        <f t="shared" si="550"/>
        <v>0</v>
      </c>
    </row>
    <row r="2616" spans="1:9" s="62" customFormat="1" ht="18" customHeight="1" x14ac:dyDescent="0.4">
      <c r="A2616" s="63">
        <v>8</v>
      </c>
      <c r="B2616" s="121">
        <f>B2609</f>
        <v>4</v>
      </c>
      <c r="C2616" s="131">
        <f t="shared" si="551"/>
        <v>0</v>
      </c>
      <c r="D2616" s="131">
        <f t="shared" si="548"/>
        <v>0</v>
      </c>
      <c r="E2616" s="124">
        <f>VLOOKUP(B2605,別紙1!$A$5:$AS$267,29,FALSE)</f>
        <v>4</v>
      </c>
      <c r="F2616" s="133">
        <f>内訳書!$E$7</f>
        <v>0</v>
      </c>
      <c r="G2616" s="131">
        <f t="shared" si="549"/>
        <v>0</v>
      </c>
      <c r="H2616" s="116"/>
      <c r="I2616" s="137">
        <f t="shared" si="550"/>
        <v>0</v>
      </c>
    </row>
    <row r="2617" spans="1:9" s="62" customFormat="1" ht="18" customHeight="1" x14ac:dyDescent="0.4">
      <c r="A2617" s="63">
        <v>9</v>
      </c>
      <c r="B2617" s="121">
        <f>B2609</f>
        <v>4</v>
      </c>
      <c r="C2617" s="131">
        <f t="shared" si="551"/>
        <v>0</v>
      </c>
      <c r="D2617" s="131">
        <f t="shared" si="548"/>
        <v>0</v>
      </c>
      <c r="E2617" s="124">
        <f>VLOOKUP(B2605,別紙1!$A$5:$AS$267,32,FALSE)</f>
        <v>4</v>
      </c>
      <c r="F2617" s="133">
        <f>内訳書!$E$7</f>
        <v>0</v>
      </c>
      <c r="G2617" s="131">
        <f t="shared" si="549"/>
        <v>0</v>
      </c>
      <c r="H2617" s="116"/>
      <c r="I2617" s="137">
        <f t="shared" si="550"/>
        <v>0</v>
      </c>
    </row>
    <row r="2618" spans="1:9" s="62" customFormat="1" ht="18" customHeight="1" x14ac:dyDescent="0.4">
      <c r="A2618" s="63">
        <v>10</v>
      </c>
      <c r="B2618" s="121">
        <f>B2609</f>
        <v>4</v>
      </c>
      <c r="C2618" s="131">
        <f t="shared" si="551"/>
        <v>0</v>
      </c>
      <c r="D2618" s="131">
        <f t="shared" si="548"/>
        <v>0</v>
      </c>
      <c r="E2618" s="124">
        <f>VLOOKUP(B2605,別紙1!$A$5:$AS$267,34,FALSE)</f>
        <v>4</v>
      </c>
      <c r="F2618" s="132">
        <f>内訳書!$D$7</f>
        <v>0</v>
      </c>
      <c r="G2618" s="131">
        <f t="shared" si="549"/>
        <v>0</v>
      </c>
      <c r="H2618" s="116"/>
      <c r="I2618" s="137">
        <f t="shared" si="550"/>
        <v>0</v>
      </c>
    </row>
    <row r="2619" spans="1:9" s="62" customFormat="1" ht="18" customHeight="1" x14ac:dyDescent="0.4">
      <c r="A2619" s="63">
        <v>11</v>
      </c>
      <c r="B2619" s="121">
        <f>B2609</f>
        <v>4</v>
      </c>
      <c r="C2619" s="131">
        <f t="shared" si="551"/>
        <v>0</v>
      </c>
      <c r="D2619" s="131">
        <f t="shared" si="548"/>
        <v>0</v>
      </c>
      <c r="E2619" s="124">
        <f>VLOOKUP(B2605,別紙1!$A$5:$AS$267,37,FALSE)</f>
        <v>4</v>
      </c>
      <c r="F2619" s="132">
        <f>内訳書!$D$7</f>
        <v>0</v>
      </c>
      <c r="G2619" s="131">
        <f t="shared" si="549"/>
        <v>0</v>
      </c>
      <c r="H2619" s="116"/>
      <c r="I2619" s="137">
        <f t="shared" si="550"/>
        <v>0</v>
      </c>
    </row>
    <row r="2620" spans="1:9" s="62" customFormat="1" ht="18" customHeight="1" thickBot="1" x14ac:dyDescent="0.45">
      <c r="A2620" s="63">
        <v>12</v>
      </c>
      <c r="B2620" s="121">
        <f>B2609</f>
        <v>4</v>
      </c>
      <c r="C2620" s="131">
        <f>C2619</f>
        <v>0</v>
      </c>
      <c r="D2620" s="131">
        <f t="shared" si="548"/>
        <v>0</v>
      </c>
      <c r="E2620" s="124">
        <f>VLOOKUP(B2605,別紙1!$A$5:$AS$267,40,FALSE)</f>
        <v>4</v>
      </c>
      <c r="F2620" s="132">
        <f>内訳書!$D$7</f>
        <v>0</v>
      </c>
      <c r="G2620" s="131">
        <f t="shared" si="549"/>
        <v>0</v>
      </c>
      <c r="H2620" s="116"/>
      <c r="I2620" s="137">
        <f t="shared" si="550"/>
        <v>0</v>
      </c>
    </row>
    <row r="2621" spans="1:9" s="62" customFormat="1" ht="18" customHeight="1" thickBot="1" x14ac:dyDescent="0.45">
      <c r="A2621" s="66" t="s">
        <v>9</v>
      </c>
      <c r="B2621" s="120"/>
      <c r="C2621" s="120"/>
      <c r="D2621" s="120"/>
      <c r="E2621" s="124">
        <f>SUM(E2609:E2620)</f>
        <v>53</v>
      </c>
      <c r="F2621" s="129"/>
      <c r="G2621" s="120"/>
      <c r="H2621" s="136">
        <f>SUM(H2609:H2620)</f>
        <v>0</v>
      </c>
      <c r="I2621" s="138">
        <f>IF(SUM(I2609:I2620)="","",SUM(I2609:I2620))</f>
        <v>0</v>
      </c>
    </row>
    <row r="2622" spans="1:9" ht="78" customHeight="1" x14ac:dyDescent="0.4">
      <c r="A2622" s="397" t="s">
        <v>347</v>
      </c>
      <c r="B2622" s="398"/>
      <c r="C2622" s="398"/>
      <c r="D2622" s="398"/>
      <c r="E2622" s="398"/>
      <c r="F2622" s="398"/>
      <c r="G2622" s="398"/>
      <c r="H2622" s="398"/>
      <c r="I2622" s="399"/>
    </row>
    <row r="2623" spans="1:9" ht="78" customHeight="1" x14ac:dyDescent="0.4">
      <c r="A2623" s="394" t="s">
        <v>22</v>
      </c>
      <c r="B2623" s="395"/>
      <c r="C2623" s="395"/>
      <c r="D2623" s="395"/>
      <c r="E2623" s="395"/>
      <c r="F2623" s="395"/>
      <c r="G2623" s="395"/>
      <c r="H2623" s="395"/>
      <c r="I2623" s="396"/>
    </row>
    <row r="2624" spans="1:9" x14ac:dyDescent="0.4">
      <c r="A2624" s="161" t="s">
        <v>12</v>
      </c>
      <c r="B2624" s="52">
        <f>B2605+1</f>
        <v>139</v>
      </c>
      <c r="C2624" s="161" t="s">
        <v>13</v>
      </c>
      <c r="D2624" s="53" t="str">
        <f>VLOOKUP(B2624,別紙1!$A$5:$AS$267,3,FALSE)</f>
        <v>荒北第１－１０ポンプ場</v>
      </c>
      <c r="F2624" s="161"/>
      <c r="G2624" s="161"/>
      <c r="H2624" s="161"/>
      <c r="I2624" s="54" t="str">
        <f>VLOOKUP(B2624,別紙1!$A$5:$AS$267,5,FALSE)</f>
        <v>低圧電力</v>
      </c>
    </row>
    <row r="2625" spans="1:9" s="161" customFormat="1" ht="20.25" customHeight="1" x14ac:dyDescent="0.4">
      <c r="A2625" s="391" t="s">
        <v>14</v>
      </c>
      <c r="B2625" s="401" t="s">
        <v>3</v>
      </c>
      <c r="C2625" s="402"/>
      <c r="D2625" s="403"/>
      <c r="E2625" s="401" t="s">
        <v>4</v>
      </c>
      <c r="F2625" s="402"/>
      <c r="G2625" s="403"/>
      <c r="H2625" s="391" t="s">
        <v>44</v>
      </c>
      <c r="I2625" s="391" t="s">
        <v>45</v>
      </c>
    </row>
    <row r="2626" spans="1:9" s="161" customFormat="1" ht="40.5" x14ac:dyDescent="0.4">
      <c r="A2626" s="400"/>
      <c r="B2626" s="301" t="s">
        <v>2</v>
      </c>
      <c r="C2626" s="301" t="s">
        <v>15</v>
      </c>
      <c r="D2626" s="302" t="s">
        <v>82</v>
      </c>
      <c r="E2626" s="304" t="s">
        <v>16</v>
      </c>
      <c r="F2626" s="58" t="s">
        <v>17</v>
      </c>
      <c r="G2626" s="302" t="s">
        <v>18</v>
      </c>
      <c r="H2626" s="400"/>
      <c r="I2626" s="400"/>
    </row>
    <row r="2627" spans="1:9" s="59" customFormat="1" ht="22.5" x14ac:dyDescent="0.4">
      <c r="A2627" s="392"/>
      <c r="B2627" s="60" t="s">
        <v>5</v>
      </c>
      <c r="C2627" s="60" t="s">
        <v>19</v>
      </c>
      <c r="D2627" s="60" t="s">
        <v>8</v>
      </c>
      <c r="E2627" s="61" t="s">
        <v>20</v>
      </c>
      <c r="F2627" s="60" t="s">
        <v>21</v>
      </c>
      <c r="G2627" s="60" t="s">
        <v>8</v>
      </c>
      <c r="H2627" s="60" t="s">
        <v>43</v>
      </c>
      <c r="I2627" s="60" t="s">
        <v>8</v>
      </c>
    </row>
    <row r="2628" spans="1:9" s="62" customFormat="1" ht="18" customHeight="1" x14ac:dyDescent="0.4">
      <c r="A2628" s="63">
        <v>1</v>
      </c>
      <c r="B2628" s="121">
        <f>VLOOKUP(B2624,別紙1!$A$5:$AS$267,6,FALSE)</f>
        <v>4</v>
      </c>
      <c r="C2628" s="131">
        <f>内訳書!$C$7</f>
        <v>0</v>
      </c>
      <c r="D2628" s="131">
        <f>IF(E2628=0,ROUNDDOWN(B2628*C2628/2,2),ROUNDDOWN(B2628*C2628,2))</f>
        <v>0</v>
      </c>
      <c r="E2628" s="124">
        <f>VLOOKUP(B2624,別紙1!$A$5:$AS$267,7,FALSE)</f>
        <v>4</v>
      </c>
      <c r="F2628" s="132">
        <f>内訳書!$D$7</f>
        <v>0</v>
      </c>
      <c r="G2628" s="131">
        <f>ROUNDDOWN(E2628*F2628,2)</f>
        <v>0</v>
      </c>
      <c r="H2628" s="116"/>
      <c r="I2628" s="137">
        <f>ROUNDDOWN(D2628+G2628+H2628,0)</f>
        <v>0</v>
      </c>
    </row>
    <row r="2629" spans="1:9" s="62" customFormat="1" ht="18" customHeight="1" x14ac:dyDescent="0.4">
      <c r="A2629" s="63">
        <v>2</v>
      </c>
      <c r="B2629" s="121">
        <f>B2628</f>
        <v>4</v>
      </c>
      <c r="C2629" s="131">
        <f>C2628</f>
        <v>0</v>
      </c>
      <c r="D2629" s="131">
        <f t="shared" ref="D2629:D2639" si="552">IF(E2629=0,ROUNDDOWN(B2629*C2629/2,2),ROUNDDOWN(B2629*C2629,2))</f>
        <v>0</v>
      </c>
      <c r="E2629" s="124">
        <f>VLOOKUP(B2624,別紙1!$A$5:$AS$267,10,FALSE)</f>
        <v>4</v>
      </c>
      <c r="F2629" s="132">
        <f>内訳書!$D$7</f>
        <v>0</v>
      </c>
      <c r="G2629" s="131">
        <f t="shared" ref="G2629:G2639" si="553">ROUNDDOWN(E2629*F2629,2)</f>
        <v>0</v>
      </c>
      <c r="H2629" s="116"/>
      <c r="I2629" s="137">
        <f t="shared" ref="I2629:I2639" si="554">ROUNDDOWN(D2629+G2629+H2629,0)</f>
        <v>0</v>
      </c>
    </row>
    <row r="2630" spans="1:9" s="62" customFormat="1" ht="18" customHeight="1" x14ac:dyDescent="0.4">
      <c r="A2630" s="63">
        <v>3</v>
      </c>
      <c r="B2630" s="121">
        <f>B2628</f>
        <v>4</v>
      </c>
      <c r="C2630" s="131">
        <f t="shared" ref="C2630:C2638" si="555">C2629</f>
        <v>0</v>
      </c>
      <c r="D2630" s="131">
        <f t="shared" si="552"/>
        <v>0</v>
      </c>
      <c r="E2630" s="124">
        <f>VLOOKUP(B2624,別紙1!$A$5:$AS$267,13,FALSE)</f>
        <v>4</v>
      </c>
      <c r="F2630" s="132">
        <f>内訳書!$D$7</f>
        <v>0</v>
      </c>
      <c r="G2630" s="131">
        <f t="shared" si="553"/>
        <v>0</v>
      </c>
      <c r="H2630" s="116"/>
      <c r="I2630" s="137">
        <f t="shared" si="554"/>
        <v>0</v>
      </c>
    </row>
    <row r="2631" spans="1:9" s="62" customFormat="1" ht="18" customHeight="1" x14ac:dyDescent="0.4">
      <c r="A2631" s="63">
        <v>4</v>
      </c>
      <c r="B2631" s="121">
        <f>B2628</f>
        <v>4</v>
      </c>
      <c r="C2631" s="131">
        <f t="shared" si="555"/>
        <v>0</v>
      </c>
      <c r="D2631" s="131">
        <f t="shared" si="552"/>
        <v>0</v>
      </c>
      <c r="E2631" s="124">
        <f>VLOOKUP(B2624,別紙1!$A$5:$AS$267,16,FALSE)</f>
        <v>4</v>
      </c>
      <c r="F2631" s="132">
        <f>内訳書!$D$7</f>
        <v>0</v>
      </c>
      <c r="G2631" s="131">
        <f t="shared" si="553"/>
        <v>0</v>
      </c>
      <c r="H2631" s="116"/>
      <c r="I2631" s="137">
        <f t="shared" si="554"/>
        <v>0</v>
      </c>
    </row>
    <row r="2632" spans="1:9" s="62" customFormat="1" ht="18" customHeight="1" x14ac:dyDescent="0.4">
      <c r="A2632" s="63">
        <v>5</v>
      </c>
      <c r="B2632" s="121">
        <f>B2628</f>
        <v>4</v>
      </c>
      <c r="C2632" s="131">
        <f t="shared" si="555"/>
        <v>0</v>
      </c>
      <c r="D2632" s="131">
        <f t="shared" si="552"/>
        <v>0</v>
      </c>
      <c r="E2632" s="124">
        <f>VLOOKUP(B2624,別紙1!$A$5:$AS$267,19,FALSE)</f>
        <v>4</v>
      </c>
      <c r="F2632" s="132">
        <f>内訳書!$D$7</f>
        <v>0</v>
      </c>
      <c r="G2632" s="131">
        <f t="shared" si="553"/>
        <v>0</v>
      </c>
      <c r="H2632" s="116"/>
      <c r="I2632" s="137">
        <f t="shared" si="554"/>
        <v>0</v>
      </c>
    </row>
    <row r="2633" spans="1:9" s="62" customFormat="1" ht="18" customHeight="1" x14ac:dyDescent="0.4">
      <c r="A2633" s="63">
        <v>6</v>
      </c>
      <c r="B2633" s="121">
        <f>B2628</f>
        <v>4</v>
      </c>
      <c r="C2633" s="131">
        <f t="shared" si="555"/>
        <v>0</v>
      </c>
      <c r="D2633" s="131">
        <f t="shared" si="552"/>
        <v>0</v>
      </c>
      <c r="E2633" s="124">
        <f>VLOOKUP(B2624,別紙1!$A$5:$AS$267,22,FALSE)</f>
        <v>4</v>
      </c>
      <c r="F2633" s="132">
        <f>内訳書!$D$7</f>
        <v>0</v>
      </c>
      <c r="G2633" s="131">
        <f t="shared" si="553"/>
        <v>0</v>
      </c>
      <c r="H2633" s="116"/>
      <c r="I2633" s="137">
        <f t="shared" si="554"/>
        <v>0</v>
      </c>
    </row>
    <row r="2634" spans="1:9" s="62" customFormat="1" ht="18" customHeight="1" x14ac:dyDescent="0.4">
      <c r="A2634" s="63">
        <v>7</v>
      </c>
      <c r="B2634" s="121">
        <f>B2628</f>
        <v>4</v>
      </c>
      <c r="C2634" s="131">
        <f t="shared" si="555"/>
        <v>0</v>
      </c>
      <c r="D2634" s="131">
        <f t="shared" si="552"/>
        <v>0</v>
      </c>
      <c r="E2634" s="124">
        <f>VLOOKUP(B2624,別紙1!$A$5:$AS$267,26,FALSE)</f>
        <v>4</v>
      </c>
      <c r="F2634" s="133">
        <f>内訳書!$E$7</f>
        <v>0</v>
      </c>
      <c r="G2634" s="131">
        <f t="shared" si="553"/>
        <v>0</v>
      </c>
      <c r="H2634" s="116"/>
      <c r="I2634" s="137">
        <f t="shared" si="554"/>
        <v>0</v>
      </c>
    </row>
    <row r="2635" spans="1:9" s="62" customFormat="1" ht="18" customHeight="1" x14ac:dyDescent="0.4">
      <c r="A2635" s="63">
        <v>8</v>
      </c>
      <c r="B2635" s="121">
        <f>B2628</f>
        <v>4</v>
      </c>
      <c r="C2635" s="131">
        <f t="shared" si="555"/>
        <v>0</v>
      </c>
      <c r="D2635" s="131">
        <f t="shared" si="552"/>
        <v>0</v>
      </c>
      <c r="E2635" s="124">
        <f>VLOOKUP(B2624,別紙1!$A$5:$AS$267,29,FALSE)</f>
        <v>3</v>
      </c>
      <c r="F2635" s="133">
        <f>内訳書!$E$7</f>
        <v>0</v>
      </c>
      <c r="G2635" s="131">
        <f t="shared" si="553"/>
        <v>0</v>
      </c>
      <c r="H2635" s="116"/>
      <c r="I2635" s="137">
        <f t="shared" si="554"/>
        <v>0</v>
      </c>
    </row>
    <row r="2636" spans="1:9" s="62" customFormat="1" ht="18" customHeight="1" x14ac:dyDescent="0.4">
      <c r="A2636" s="63">
        <v>9</v>
      </c>
      <c r="B2636" s="121">
        <f>B2628</f>
        <v>4</v>
      </c>
      <c r="C2636" s="131">
        <f t="shared" si="555"/>
        <v>0</v>
      </c>
      <c r="D2636" s="131">
        <f t="shared" si="552"/>
        <v>0</v>
      </c>
      <c r="E2636" s="124">
        <f>VLOOKUP(B2624,別紙1!$A$5:$AS$267,32,FALSE)</f>
        <v>3</v>
      </c>
      <c r="F2636" s="133">
        <f>内訳書!$E$7</f>
        <v>0</v>
      </c>
      <c r="G2636" s="131">
        <f t="shared" si="553"/>
        <v>0</v>
      </c>
      <c r="H2636" s="116"/>
      <c r="I2636" s="137">
        <f t="shared" si="554"/>
        <v>0</v>
      </c>
    </row>
    <row r="2637" spans="1:9" s="62" customFormat="1" ht="18" customHeight="1" x14ac:dyDescent="0.4">
      <c r="A2637" s="63">
        <v>10</v>
      </c>
      <c r="B2637" s="121">
        <f>B2628</f>
        <v>4</v>
      </c>
      <c r="C2637" s="131">
        <f t="shared" si="555"/>
        <v>0</v>
      </c>
      <c r="D2637" s="131">
        <f t="shared" si="552"/>
        <v>0</v>
      </c>
      <c r="E2637" s="124">
        <f>VLOOKUP(B2624,別紙1!$A$5:$AS$267,34,FALSE)</f>
        <v>4</v>
      </c>
      <c r="F2637" s="132">
        <f>内訳書!$D$7</f>
        <v>0</v>
      </c>
      <c r="G2637" s="131">
        <f t="shared" si="553"/>
        <v>0</v>
      </c>
      <c r="H2637" s="116"/>
      <c r="I2637" s="137">
        <f t="shared" si="554"/>
        <v>0</v>
      </c>
    </row>
    <row r="2638" spans="1:9" s="62" customFormat="1" ht="18" customHeight="1" x14ac:dyDescent="0.4">
      <c r="A2638" s="63">
        <v>11</v>
      </c>
      <c r="B2638" s="121">
        <f>B2628</f>
        <v>4</v>
      </c>
      <c r="C2638" s="131">
        <f t="shared" si="555"/>
        <v>0</v>
      </c>
      <c r="D2638" s="131">
        <f t="shared" si="552"/>
        <v>0</v>
      </c>
      <c r="E2638" s="124">
        <f>VLOOKUP(B2624,別紙1!$A$5:$AS$267,37,FALSE)</f>
        <v>4</v>
      </c>
      <c r="F2638" s="132">
        <f>内訳書!$D$7</f>
        <v>0</v>
      </c>
      <c r="G2638" s="131">
        <f t="shared" si="553"/>
        <v>0</v>
      </c>
      <c r="H2638" s="116"/>
      <c r="I2638" s="137">
        <f t="shared" si="554"/>
        <v>0</v>
      </c>
    </row>
    <row r="2639" spans="1:9" s="62" customFormat="1" ht="18" customHeight="1" thickBot="1" x14ac:dyDescent="0.45">
      <c r="A2639" s="63">
        <v>12</v>
      </c>
      <c r="B2639" s="121">
        <f>B2628</f>
        <v>4</v>
      </c>
      <c r="C2639" s="131">
        <f>C2638</f>
        <v>0</v>
      </c>
      <c r="D2639" s="131">
        <f t="shared" si="552"/>
        <v>0</v>
      </c>
      <c r="E2639" s="124">
        <f>VLOOKUP(B2624,別紙1!$A$5:$AS$267,40,FALSE)</f>
        <v>4</v>
      </c>
      <c r="F2639" s="132">
        <f>内訳書!$D$7</f>
        <v>0</v>
      </c>
      <c r="G2639" s="131">
        <f t="shared" si="553"/>
        <v>0</v>
      </c>
      <c r="H2639" s="116"/>
      <c r="I2639" s="137">
        <f t="shared" si="554"/>
        <v>0</v>
      </c>
    </row>
    <row r="2640" spans="1:9" s="62" customFormat="1" ht="18" customHeight="1" thickBot="1" x14ac:dyDescent="0.45">
      <c r="A2640" s="66" t="s">
        <v>9</v>
      </c>
      <c r="B2640" s="120"/>
      <c r="C2640" s="120"/>
      <c r="D2640" s="120"/>
      <c r="E2640" s="124">
        <f>SUM(E2628:E2639)</f>
        <v>46</v>
      </c>
      <c r="F2640" s="129"/>
      <c r="G2640" s="120"/>
      <c r="H2640" s="136">
        <f>SUM(H2628:H2639)</f>
        <v>0</v>
      </c>
      <c r="I2640" s="138">
        <f>IF(SUM(I2628:I2639)="","",SUM(I2628:I2639))</f>
        <v>0</v>
      </c>
    </row>
    <row r="2641" spans="1:9" ht="78" customHeight="1" x14ac:dyDescent="0.4">
      <c r="A2641" s="397" t="s">
        <v>347</v>
      </c>
      <c r="B2641" s="398"/>
      <c r="C2641" s="398"/>
      <c r="D2641" s="398"/>
      <c r="E2641" s="398"/>
      <c r="F2641" s="398"/>
      <c r="G2641" s="398"/>
      <c r="H2641" s="398"/>
      <c r="I2641" s="399"/>
    </row>
    <row r="2642" spans="1:9" ht="78" customHeight="1" x14ac:dyDescent="0.4">
      <c r="A2642" s="394" t="s">
        <v>22</v>
      </c>
      <c r="B2642" s="395"/>
      <c r="C2642" s="395"/>
      <c r="D2642" s="395"/>
      <c r="E2642" s="395"/>
      <c r="F2642" s="395"/>
      <c r="G2642" s="395"/>
      <c r="H2642" s="395"/>
      <c r="I2642" s="396"/>
    </row>
    <row r="2643" spans="1:9" x14ac:dyDescent="0.4">
      <c r="A2643" s="161" t="s">
        <v>12</v>
      </c>
      <c r="B2643" s="52">
        <f>B2624+1</f>
        <v>140</v>
      </c>
      <c r="C2643" s="161" t="s">
        <v>13</v>
      </c>
      <c r="D2643" s="53" t="str">
        <f>VLOOKUP(B2643,別紙1!$A$5:$AS$267,3,FALSE)</f>
        <v>荒北第１－１１ポンプ場</v>
      </c>
      <c r="F2643" s="161"/>
      <c r="G2643" s="161"/>
      <c r="H2643" s="161"/>
      <c r="I2643" s="54" t="str">
        <f>VLOOKUP(B2643,別紙1!$A$5:$AS$267,5,FALSE)</f>
        <v>低圧電力</v>
      </c>
    </row>
    <row r="2644" spans="1:9" s="161" customFormat="1" ht="20.25" customHeight="1" x14ac:dyDescent="0.4">
      <c r="A2644" s="391" t="s">
        <v>14</v>
      </c>
      <c r="B2644" s="401" t="s">
        <v>3</v>
      </c>
      <c r="C2644" s="402"/>
      <c r="D2644" s="403"/>
      <c r="E2644" s="401" t="s">
        <v>4</v>
      </c>
      <c r="F2644" s="402"/>
      <c r="G2644" s="403"/>
      <c r="H2644" s="391" t="s">
        <v>44</v>
      </c>
      <c r="I2644" s="391" t="s">
        <v>45</v>
      </c>
    </row>
    <row r="2645" spans="1:9" s="161" customFormat="1" ht="40.5" x14ac:dyDescent="0.4">
      <c r="A2645" s="400"/>
      <c r="B2645" s="301" t="s">
        <v>2</v>
      </c>
      <c r="C2645" s="301" t="s">
        <v>15</v>
      </c>
      <c r="D2645" s="302" t="s">
        <v>82</v>
      </c>
      <c r="E2645" s="304" t="s">
        <v>16</v>
      </c>
      <c r="F2645" s="58" t="s">
        <v>17</v>
      </c>
      <c r="G2645" s="302" t="s">
        <v>18</v>
      </c>
      <c r="H2645" s="400"/>
      <c r="I2645" s="400"/>
    </row>
    <row r="2646" spans="1:9" s="59" customFormat="1" ht="22.5" x14ac:dyDescent="0.4">
      <c r="A2646" s="392"/>
      <c r="B2646" s="60" t="s">
        <v>5</v>
      </c>
      <c r="C2646" s="60" t="s">
        <v>19</v>
      </c>
      <c r="D2646" s="60" t="s">
        <v>8</v>
      </c>
      <c r="E2646" s="61" t="s">
        <v>20</v>
      </c>
      <c r="F2646" s="60" t="s">
        <v>21</v>
      </c>
      <c r="G2646" s="60" t="s">
        <v>8</v>
      </c>
      <c r="H2646" s="60" t="s">
        <v>43</v>
      </c>
      <c r="I2646" s="60" t="s">
        <v>8</v>
      </c>
    </row>
    <row r="2647" spans="1:9" s="62" customFormat="1" ht="18" customHeight="1" x14ac:dyDescent="0.4">
      <c r="A2647" s="63">
        <v>1</v>
      </c>
      <c r="B2647" s="121">
        <f>VLOOKUP(B2643,別紙1!$A$5:$AS$267,6,FALSE)</f>
        <v>13</v>
      </c>
      <c r="C2647" s="131">
        <f>内訳書!$C$7</f>
        <v>0</v>
      </c>
      <c r="D2647" s="131">
        <f>IF(E2647=0,ROUNDDOWN(B2647*C2647/2,2),ROUNDDOWN(B2647*C2647,2))</f>
        <v>0</v>
      </c>
      <c r="E2647" s="124">
        <f>VLOOKUP(B2643,別紙1!$A$5:$AS$267,7,FALSE)</f>
        <v>131</v>
      </c>
      <c r="F2647" s="132">
        <f>内訳書!$D$7</f>
        <v>0</v>
      </c>
      <c r="G2647" s="131">
        <f>ROUNDDOWN(E2647*F2647,2)</f>
        <v>0</v>
      </c>
      <c r="H2647" s="116"/>
      <c r="I2647" s="137">
        <f>ROUNDDOWN(D2647+G2647+H2647,0)</f>
        <v>0</v>
      </c>
    </row>
    <row r="2648" spans="1:9" s="62" customFormat="1" ht="18" customHeight="1" x14ac:dyDescent="0.4">
      <c r="A2648" s="63">
        <v>2</v>
      </c>
      <c r="B2648" s="121">
        <f>B2647</f>
        <v>13</v>
      </c>
      <c r="C2648" s="131">
        <f>C2647</f>
        <v>0</v>
      </c>
      <c r="D2648" s="131">
        <f t="shared" ref="D2648:D2658" si="556">IF(E2648=0,ROUNDDOWN(B2648*C2648/2,2),ROUNDDOWN(B2648*C2648,2))</f>
        <v>0</v>
      </c>
      <c r="E2648" s="124">
        <f>VLOOKUP(B2643,別紙1!$A$5:$AS$267,10,FALSE)</f>
        <v>142</v>
      </c>
      <c r="F2648" s="132">
        <f>内訳書!$D$7</f>
        <v>0</v>
      </c>
      <c r="G2648" s="131">
        <f t="shared" ref="G2648:G2658" si="557">ROUNDDOWN(E2648*F2648,2)</f>
        <v>0</v>
      </c>
      <c r="H2648" s="116"/>
      <c r="I2648" s="137">
        <f t="shared" ref="I2648:I2658" si="558">ROUNDDOWN(D2648+G2648+H2648,0)</f>
        <v>0</v>
      </c>
    </row>
    <row r="2649" spans="1:9" s="62" customFormat="1" ht="18" customHeight="1" x14ac:dyDescent="0.4">
      <c r="A2649" s="63">
        <v>3</v>
      </c>
      <c r="B2649" s="121">
        <f>B2647</f>
        <v>13</v>
      </c>
      <c r="C2649" s="131">
        <f t="shared" ref="C2649:C2657" si="559">C2648</f>
        <v>0</v>
      </c>
      <c r="D2649" s="131">
        <f t="shared" si="556"/>
        <v>0</v>
      </c>
      <c r="E2649" s="124">
        <f>VLOOKUP(B2643,別紙1!$A$5:$AS$267,13,FALSE)</f>
        <v>149</v>
      </c>
      <c r="F2649" s="132">
        <f>内訳書!$D$7</f>
        <v>0</v>
      </c>
      <c r="G2649" s="131">
        <f t="shared" si="557"/>
        <v>0</v>
      </c>
      <c r="H2649" s="116"/>
      <c r="I2649" s="137">
        <f t="shared" si="558"/>
        <v>0</v>
      </c>
    </row>
    <row r="2650" spans="1:9" s="62" customFormat="1" ht="18" customHeight="1" x14ac:dyDescent="0.4">
      <c r="A2650" s="63">
        <v>4</v>
      </c>
      <c r="B2650" s="121">
        <f>B2647</f>
        <v>13</v>
      </c>
      <c r="C2650" s="131">
        <f t="shared" si="559"/>
        <v>0</v>
      </c>
      <c r="D2650" s="131">
        <f t="shared" si="556"/>
        <v>0</v>
      </c>
      <c r="E2650" s="124">
        <f>VLOOKUP(B2643,別紙1!$A$5:$AS$267,16,FALSE)</f>
        <v>153</v>
      </c>
      <c r="F2650" s="132">
        <f>内訳書!$D$7</f>
        <v>0</v>
      </c>
      <c r="G2650" s="131">
        <f t="shared" si="557"/>
        <v>0</v>
      </c>
      <c r="H2650" s="116"/>
      <c r="I2650" s="137">
        <f t="shared" si="558"/>
        <v>0</v>
      </c>
    </row>
    <row r="2651" spans="1:9" s="62" customFormat="1" ht="18" customHeight="1" x14ac:dyDescent="0.4">
      <c r="A2651" s="63">
        <v>5</v>
      </c>
      <c r="B2651" s="121">
        <f>B2647</f>
        <v>13</v>
      </c>
      <c r="C2651" s="131">
        <f t="shared" si="559"/>
        <v>0</v>
      </c>
      <c r="D2651" s="131">
        <f t="shared" si="556"/>
        <v>0</v>
      </c>
      <c r="E2651" s="124">
        <f>VLOOKUP(B2643,別紙1!$A$5:$AS$267,19,FALSE)</f>
        <v>137</v>
      </c>
      <c r="F2651" s="132">
        <f>内訳書!$D$7</f>
        <v>0</v>
      </c>
      <c r="G2651" s="131">
        <f t="shared" si="557"/>
        <v>0</v>
      </c>
      <c r="H2651" s="116"/>
      <c r="I2651" s="137">
        <f t="shared" si="558"/>
        <v>0</v>
      </c>
    </row>
    <row r="2652" spans="1:9" s="62" customFormat="1" ht="18" customHeight="1" x14ac:dyDescent="0.4">
      <c r="A2652" s="63">
        <v>6</v>
      </c>
      <c r="B2652" s="121">
        <f>B2647</f>
        <v>13</v>
      </c>
      <c r="C2652" s="131">
        <f t="shared" si="559"/>
        <v>0</v>
      </c>
      <c r="D2652" s="131">
        <f t="shared" si="556"/>
        <v>0</v>
      </c>
      <c r="E2652" s="124">
        <f>VLOOKUP(B2643,別紙1!$A$5:$AS$267,22,FALSE)</f>
        <v>144</v>
      </c>
      <c r="F2652" s="132">
        <f>内訳書!$D$7</f>
        <v>0</v>
      </c>
      <c r="G2652" s="131">
        <f t="shared" si="557"/>
        <v>0</v>
      </c>
      <c r="H2652" s="116"/>
      <c r="I2652" s="137">
        <f t="shared" si="558"/>
        <v>0</v>
      </c>
    </row>
    <row r="2653" spans="1:9" s="62" customFormat="1" ht="18" customHeight="1" x14ac:dyDescent="0.4">
      <c r="A2653" s="63">
        <v>7</v>
      </c>
      <c r="B2653" s="121">
        <f>B2647</f>
        <v>13</v>
      </c>
      <c r="C2653" s="131">
        <f t="shared" si="559"/>
        <v>0</v>
      </c>
      <c r="D2653" s="131">
        <f t="shared" si="556"/>
        <v>0</v>
      </c>
      <c r="E2653" s="124">
        <f>VLOOKUP(B2643,別紙1!$A$5:$AS$267,26,FALSE)</f>
        <v>123</v>
      </c>
      <c r="F2653" s="133">
        <f>内訳書!$E$7</f>
        <v>0</v>
      </c>
      <c r="G2653" s="131">
        <f t="shared" si="557"/>
        <v>0</v>
      </c>
      <c r="H2653" s="116"/>
      <c r="I2653" s="137">
        <f t="shared" si="558"/>
        <v>0</v>
      </c>
    </row>
    <row r="2654" spans="1:9" s="62" customFormat="1" ht="18" customHeight="1" x14ac:dyDescent="0.4">
      <c r="A2654" s="63">
        <v>8</v>
      </c>
      <c r="B2654" s="121">
        <f>B2647</f>
        <v>13</v>
      </c>
      <c r="C2654" s="131">
        <f t="shared" si="559"/>
        <v>0</v>
      </c>
      <c r="D2654" s="131">
        <f t="shared" si="556"/>
        <v>0</v>
      </c>
      <c r="E2654" s="124">
        <f>VLOOKUP(B2643,別紙1!$A$5:$AS$267,29,FALSE)</f>
        <v>118</v>
      </c>
      <c r="F2654" s="133">
        <f>内訳書!$E$7</f>
        <v>0</v>
      </c>
      <c r="G2654" s="131">
        <f t="shared" si="557"/>
        <v>0</v>
      </c>
      <c r="H2654" s="116"/>
      <c r="I2654" s="137">
        <f t="shared" si="558"/>
        <v>0</v>
      </c>
    </row>
    <row r="2655" spans="1:9" s="62" customFormat="1" ht="18" customHeight="1" x14ac:dyDescent="0.4">
      <c r="A2655" s="63">
        <v>9</v>
      </c>
      <c r="B2655" s="121">
        <f>B2647</f>
        <v>13</v>
      </c>
      <c r="C2655" s="131">
        <f t="shared" si="559"/>
        <v>0</v>
      </c>
      <c r="D2655" s="131">
        <f t="shared" si="556"/>
        <v>0</v>
      </c>
      <c r="E2655" s="124">
        <f>VLOOKUP(B2643,別紙1!$A$5:$AS$267,32,FALSE)</f>
        <v>115</v>
      </c>
      <c r="F2655" s="133">
        <f>内訳書!$E$7</f>
        <v>0</v>
      </c>
      <c r="G2655" s="131">
        <f t="shared" si="557"/>
        <v>0</v>
      </c>
      <c r="H2655" s="116"/>
      <c r="I2655" s="137">
        <f t="shared" si="558"/>
        <v>0</v>
      </c>
    </row>
    <row r="2656" spans="1:9" s="62" customFormat="1" ht="18" customHeight="1" x14ac:dyDescent="0.4">
      <c r="A2656" s="63">
        <v>10</v>
      </c>
      <c r="B2656" s="121">
        <f>B2647</f>
        <v>13</v>
      </c>
      <c r="C2656" s="131">
        <f t="shared" si="559"/>
        <v>0</v>
      </c>
      <c r="D2656" s="131">
        <f t="shared" si="556"/>
        <v>0</v>
      </c>
      <c r="E2656" s="124">
        <f>VLOOKUP(B2643,別紙1!$A$5:$AS$267,34,FALSE)</f>
        <v>147</v>
      </c>
      <c r="F2656" s="132">
        <f>内訳書!$D$7</f>
        <v>0</v>
      </c>
      <c r="G2656" s="131">
        <f t="shared" si="557"/>
        <v>0</v>
      </c>
      <c r="H2656" s="116"/>
      <c r="I2656" s="137">
        <f t="shared" si="558"/>
        <v>0</v>
      </c>
    </row>
    <row r="2657" spans="1:9" s="62" customFormat="1" ht="18" customHeight="1" x14ac:dyDescent="0.4">
      <c r="A2657" s="63">
        <v>11</v>
      </c>
      <c r="B2657" s="121">
        <f>B2647</f>
        <v>13</v>
      </c>
      <c r="C2657" s="131">
        <f t="shared" si="559"/>
        <v>0</v>
      </c>
      <c r="D2657" s="131">
        <f t="shared" si="556"/>
        <v>0</v>
      </c>
      <c r="E2657" s="124">
        <f>VLOOKUP(B2643,別紙1!$A$5:$AS$267,37,FALSE)</f>
        <v>123</v>
      </c>
      <c r="F2657" s="132">
        <f>内訳書!$D$7</f>
        <v>0</v>
      </c>
      <c r="G2657" s="131">
        <f t="shared" si="557"/>
        <v>0</v>
      </c>
      <c r="H2657" s="116"/>
      <c r="I2657" s="137">
        <f t="shared" si="558"/>
        <v>0</v>
      </c>
    </row>
    <row r="2658" spans="1:9" s="62" customFormat="1" ht="18" customHeight="1" thickBot="1" x14ac:dyDescent="0.45">
      <c r="A2658" s="63">
        <v>12</v>
      </c>
      <c r="B2658" s="121">
        <f>B2647</f>
        <v>13</v>
      </c>
      <c r="C2658" s="131">
        <f>C2657</f>
        <v>0</v>
      </c>
      <c r="D2658" s="131">
        <f t="shared" si="556"/>
        <v>0</v>
      </c>
      <c r="E2658" s="124">
        <f>VLOOKUP(B2643,別紙1!$A$5:$AS$267,40,FALSE)</f>
        <v>115</v>
      </c>
      <c r="F2658" s="132">
        <f>内訳書!$D$7</f>
        <v>0</v>
      </c>
      <c r="G2658" s="131">
        <f t="shared" si="557"/>
        <v>0</v>
      </c>
      <c r="H2658" s="116"/>
      <c r="I2658" s="137">
        <f t="shared" si="558"/>
        <v>0</v>
      </c>
    </row>
    <row r="2659" spans="1:9" s="62" customFormat="1" ht="18" customHeight="1" thickBot="1" x14ac:dyDescent="0.45">
      <c r="A2659" s="66" t="s">
        <v>9</v>
      </c>
      <c r="B2659" s="120"/>
      <c r="C2659" s="120"/>
      <c r="D2659" s="120"/>
      <c r="E2659" s="124">
        <f>SUM(E2647:E2658)</f>
        <v>1597</v>
      </c>
      <c r="F2659" s="129"/>
      <c r="G2659" s="120"/>
      <c r="H2659" s="136">
        <f>SUM(H2647:H2658)</f>
        <v>0</v>
      </c>
      <c r="I2659" s="138">
        <f>IF(SUM(I2647:I2658)="","",SUM(I2647:I2658))</f>
        <v>0</v>
      </c>
    </row>
    <row r="2660" spans="1:9" ht="78" customHeight="1" x14ac:dyDescent="0.4">
      <c r="A2660" s="397" t="s">
        <v>347</v>
      </c>
      <c r="B2660" s="398"/>
      <c r="C2660" s="398"/>
      <c r="D2660" s="398"/>
      <c r="E2660" s="398"/>
      <c r="F2660" s="398"/>
      <c r="G2660" s="398"/>
      <c r="H2660" s="398"/>
      <c r="I2660" s="399"/>
    </row>
    <row r="2661" spans="1:9" ht="78" customHeight="1" x14ac:dyDescent="0.4">
      <c r="A2661" s="394" t="s">
        <v>22</v>
      </c>
      <c r="B2661" s="395"/>
      <c r="C2661" s="395"/>
      <c r="D2661" s="395"/>
      <c r="E2661" s="395"/>
      <c r="F2661" s="395"/>
      <c r="G2661" s="395"/>
      <c r="H2661" s="395"/>
      <c r="I2661" s="396"/>
    </row>
    <row r="2662" spans="1:9" x14ac:dyDescent="0.4">
      <c r="A2662" s="161" t="s">
        <v>12</v>
      </c>
      <c r="B2662" s="52">
        <f>B2643+1</f>
        <v>141</v>
      </c>
      <c r="C2662" s="161" t="s">
        <v>13</v>
      </c>
      <c r="D2662" s="53" t="str">
        <f>VLOOKUP(B2662,別紙1!$A$5:$AS$267,3,FALSE)</f>
        <v>荒北第２－１ポンプ場</v>
      </c>
      <c r="F2662" s="161"/>
      <c r="G2662" s="161"/>
      <c r="H2662" s="161"/>
      <c r="I2662" s="54" t="str">
        <f>VLOOKUP(B2662,別紙1!$A$5:$AS$267,5,FALSE)</f>
        <v>低圧電力</v>
      </c>
    </row>
    <row r="2663" spans="1:9" s="161" customFormat="1" ht="20.25" customHeight="1" x14ac:dyDescent="0.4">
      <c r="A2663" s="391" t="s">
        <v>14</v>
      </c>
      <c r="B2663" s="401" t="s">
        <v>3</v>
      </c>
      <c r="C2663" s="402"/>
      <c r="D2663" s="403"/>
      <c r="E2663" s="401" t="s">
        <v>4</v>
      </c>
      <c r="F2663" s="402"/>
      <c r="G2663" s="403"/>
      <c r="H2663" s="391" t="s">
        <v>44</v>
      </c>
      <c r="I2663" s="391" t="s">
        <v>45</v>
      </c>
    </row>
    <row r="2664" spans="1:9" s="161" customFormat="1" ht="40.5" x14ac:dyDescent="0.4">
      <c r="A2664" s="400"/>
      <c r="B2664" s="301" t="s">
        <v>2</v>
      </c>
      <c r="C2664" s="301" t="s">
        <v>15</v>
      </c>
      <c r="D2664" s="302" t="s">
        <v>82</v>
      </c>
      <c r="E2664" s="304" t="s">
        <v>16</v>
      </c>
      <c r="F2664" s="58" t="s">
        <v>17</v>
      </c>
      <c r="G2664" s="302" t="s">
        <v>18</v>
      </c>
      <c r="H2664" s="400"/>
      <c r="I2664" s="400"/>
    </row>
    <row r="2665" spans="1:9" s="59" customFormat="1" ht="22.5" x14ac:dyDescent="0.4">
      <c r="A2665" s="392"/>
      <c r="B2665" s="60" t="s">
        <v>5</v>
      </c>
      <c r="C2665" s="60" t="s">
        <v>19</v>
      </c>
      <c r="D2665" s="60" t="s">
        <v>8</v>
      </c>
      <c r="E2665" s="61" t="s">
        <v>20</v>
      </c>
      <c r="F2665" s="60" t="s">
        <v>21</v>
      </c>
      <c r="G2665" s="60" t="s">
        <v>8</v>
      </c>
      <c r="H2665" s="60" t="s">
        <v>43</v>
      </c>
      <c r="I2665" s="60" t="s">
        <v>8</v>
      </c>
    </row>
    <row r="2666" spans="1:9" s="62" customFormat="1" ht="18" customHeight="1" x14ac:dyDescent="0.4">
      <c r="A2666" s="63">
        <v>1</v>
      </c>
      <c r="B2666" s="121">
        <f>VLOOKUP(B2662,別紙1!$A$5:$AS$267,6,FALSE)</f>
        <v>9</v>
      </c>
      <c r="C2666" s="131">
        <f>内訳書!$C$7</f>
        <v>0</v>
      </c>
      <c r="D2666" s="131">
        <f>IF(E2666=0,ROUNDDOWN(B2666*C2666/2,2),ROUNDDOWN(B2666*C2666,2))</f>
        <v>0</v>
      </c>
      <c r="E2666" s="124">
        <f>VLOOKUP(B2662,別紙1!$A$5:$AS$267,7,FALSE)</f>
        <v>127</v>
      </c>
      <c r="F2666" s="132">
        <f>内訳書!$D$7</f>
        <v>0</v>
      </c>
      <c r="G2666" s="131">
        <f>ROUNDDOWN(E2666*F2666,2)</f>
        <v>0</v>
      </c>
      <c r="H2666" s="116"/>
      <c r="I2666" s="137">
        <f>ROUNDDOWN(D2666+G2666+H2666,0)</f>
        <v>0</v>
      </c>
    </row>
    <row r="2667" spans="1:9" s="62" customFormat="1" ht="18" customHeight="1" x14ac:dyDescent="0.4">
      <c r="A2667" s="63">
        <v>2</v>
      </c>
      <c r="B2667" s="121">
        <f>B2666</f>
        <v>9</v>
      </c>
      <c r="C2667" s="131">
        <f>C2666</f>
        <v>0</v>
      </c>
      <c r="D2667" s="131">
        <f t="shared" ref="D2667:D2677" si="560">IF(E2667=0,ROUNDDOWN(B2667*C2667/2,2),ROUNDDOWN(B2667*C2667,2))</f>
        <v>0</v>
      </c>
      <c r="E2667" s="124">
        <f>VLOOKUP(B2662,別紙1!$A$5:$AS$267,10,FALSE)</f>
        <v>124</v>
      </c>
      <c r="F2667" s="132">
        <f>内訳書!$D$7</f>
        <v>0</v>
      </c>
      <c r="G2667" s="131">
        <f t="shared" ref="G2667:G2677" si="561">ROUNDDOWN(E2667*F2667,2)</f>
        <v>0</v>
      </c>
      <c r="H2667" s="116"/>
      <c r="I2667" s="137">
        <f t="shared" ref="I2667:I2677" si="562">ROUNDDOWN(D2667+G2667+H2667,0)</f>
        <v>0</v>
      </c>
    </row>
    <row r="2668" spans="1:9" s="62" customFormat="1" ht="18" customHeight="1" x14ac:dyDescent="0.4">
      <c r="A2668" s="63">
        <v>3</v>
      </c>
      <c r="B2668" s="121">
        <f>B2666</f>
        <v>9</v>
      </c>
      <c r="C2668" s="131">
        <f t="shared" ref="C2668:C2676" si="563">C2667</f>
        <v>0</v>
      </c>
      <c r="D2668" s="131">
        <f t="shared" si="560"/>
        <v>0</v>
      </c>
      <c r="E2668" s="124">
        <f>VLOOKUP(B2662,別紙1!$A$5:$AS$267,13,FALSE)</f>
        <v>115</v>
      </c>
      <c r="F2668" s="132">
        <f>内訳書!$D$7</f>
        <v>0</v>
      </c>
      <c r="G2668" s="131">
        <f t="shared" si="561"/>
        <v>0</v>
      </c>
      <c r="H2668" s="116"/>
      <c r="I2668" s="137">
        <f t="shared" si="562"/>
        <v>0</v>
      </c>
    </row>
    <row r="2669" spans="1:9" s="62" customFormat="1" ht="18" customHeight="1" x14ac:dyDescent="0.4">
      <c r="A2669" s="63">
        <v>4</v>
      </c>
      <c r="B2669" s="121">
        <f>B2666</f>
        <v>9</v>
      </c>
      <c r="C2669" s="131">
        <f t="shared" si="563"/>
        <v>0</v>
      </c>
      <c r="D2669" s="131">
        <f t="shared" si="560"/>
        <v>0</v>
      </c>
      <c r="E2669" s="124">
        <f>VLOOKUP(B2662,別紙1!$A$5:$AS$267,16,FALSE)</f>
        <v>130</v>
      </c>
      <c r="F2669" s="132">
        <f>内訳書!$D$7</f>
        <v>0</v>
      </c>
      <c r="G2669" s="131">
        <f t="shared" si="561"/>
        <v>0</v>
      </c>
      <c r="H2669" s="116"/>
      <c r="I2669" s="137">
        <f t="shared" si="562"/>
        <v>0</v>
      </c>
    </row>
    <row r="2670" spans="1:9" s="62" customFormat="1" ht="18" customHeight="1" x14ac:dyDescent="0.4">
      <c r="A2670" s="63">
        <v>5</v>
      </c>
      <c r="B2670" s="121">
        <f>B2666</f>
        <v>9</v>
      </c>
      <c r="C2670" s="131">
        <f t="shared" si="563"/>
        <v>0</v>
      </c>
      <c r="D2670" s="131">
        <f t="shared" si="560"/>
        <v>0</v>
      </c>
      <c r="E2670" s="124">
        <f>VLOOKUP(B2662,別紙1!$A$5:$AS$267,19,FALSE)</f>
        <v>122</v>
      </c>
      <c r="F2670" s="132">
        <f>内訳書!$D$7</f>
        <v>0</v>
      </c>
      <c r="G2670" s="131">
        <f t="shared" si="561"/>
        <v>0</v>
      </c>
      <c r="H2670" s="116"/>
      <c r="I2670" s="137">
        <f t="shared" si="562"/>
        <v>0</v>
      </c>
    </row>
    <row r="2671" spans="1:9" s="62" customFormat="1" ht="18" customHeight="1" x14ac:dyDescent="0.4">
      <c r="A2671" s="63">
        <v>6</v>
      </c>
      <c r="B2671" s="121">
        <f>B2666</f>
        <v>9</v>
      </c>
      <c r="C2671" s="131">
        <f t="shared" si="563"/>
        <v>0</v>
      </c>
      <c r="D2671" s="131">
        <f t="shared" si="560"/>
        <v>0</v>
      </c>
      <c r="E2671" s="124">
        <f>VLOOKUP(B2662,別紙1!$A$5:$AS$267,22,FALSE)</f>
        <v>120</v>
      </c>
      <c r="F2671" s="132">
        <f>内訳書!$D$7</f>
        <v>0</v>
      </c>
      <c r="G2671" s="131">
        <f t="shared" si="561"/>
        <v>0</v>
      </c>
      <c r="H2671" s="116"/>
      <c r="I2671" s="137">
        <f t="shared" si="562"/>
        <v>0</v>
      </c>
    </row>
    <row r="2672" spans="1:9" s="62" customFormat="1" ht="18" customHeight="1" x14ac:dyDescent="0.4">
      <c r="A2672" s="63">
        <v>7</v>
      </c>
      <c r="B2672" s="121">
        <f>B2666</f>
        <v>9</v>
      </c>
      <c r="C2672" s="131">
        <f t="shared" si="563"/>
        <v>0</v>
      </c>
      <c r="D2672" s="131">
        <f t="shared" si="560"/>
        <v>0</v>
      </c>
      <c r="E2672" s="124">
        <f>VLOOKUP(B2662,別紙1!$A$5:$AS$267,26,FALSE)</f>
        <v>117</v>
      </c>
      <c r="F2672" s="133">
        <f>内訳書!$E$7</f>
        <v>0</v>
      </c>
      <c r="G2672" s="131">
        <f t="shared" si="561"/>
        <v>0</v>
      </c>
      <c r="H2672" s="116"/>
      <c r="I2672" s="137">
        <f t="shared" si="562"/>
        <v>0</v>
      </c>
    </row>
    <row r="2673" spans="1:9" s="62" customFormat="1" ht="18" customHeight="1" x14ac:dyDescent="0.4">
      <c r="A2673" s="63">
        <v>8</v>
      </c>
      <c r="B2673" s="121">
        <f>B2666</f>
        <v>9</v>
      </c>
      <c r="C2673" s="131">
        <f t="shared" si="563"/>
        <v>0</v>
      </c>
      <c r="D2673" s="131">
        <f t="shared" si="560"/>
        <v>0</v>
      </c>
      <c r="E2673" s="124">
        <f>VLOOKUP(B2662,別紙1!$A$5:$AS$267,29,FALSE)</f>
        <v>117</v>
      </c>
      <c r="F2673" s="133">
        <f>内訳書!$E$7</f>
        <v>0</v>
      </c>
      <c r="G2673" s="131">
        <f t="shared" si="561"/>
        <v>0</v>
      </c>
      <c r="H2673" s="116"/>
      <c r="I2673" s="137">
        <f t="shared" si="562"/>
        <v>0</v>
      </c>
    </row>
    <row r="2674" spans="1:9" s="62" customFormat="1" ht="18" customHeight="1" x14ac:dyDescent="0.4">
      <c r="A2674" s="63">
        <v>9</v>
      </c>
      <c r="B2674" s="121">
        <f>B2666</f>
        <v>9</v>
      </c>
      <c r="C2674" s="131">
        <f t="shared" si="563"/>
        <v>0</v>
      </c>
      <c r="D2674" s="131">
        <f t="shared" si="560"/>
        <v>0</v>
      </c>
      <c r="E2674" s="124">
        <f>VLOOKUP(B2662,別紙1!$A$5:$AS$267,32,FALSE)</f>
        <v>114</v>
      </c>
      <c r="F2674" s="133">
        <f>内訳書!$E$7</f>
        <v>0</v>
      </c>
      <c r="G2674" s="131">
        <f t="shared" si="561"/>
        <v>0</v>
      </c>
      <c r="H2674" s="116"/>
      <c r="I2674" s="137">
        <f t="shared" si="562"/>
        <v>0</v>
      </c>
    </row>
    <row r="2675" spans="1:9" s="62" customFormat="1" ht="18" customHeight="1" x14ac:dyDescent="0.4">
      <c r="A2675" s="63">
        <v>10</v>
      </c>
      <c r="B2675" s="121">
        <f>B2666</f>
        <v>9</v>
      </c>
      <c r="C2675" s="131">
        <f t="shared" si="563"/>
        <v>0</v>
      </c>
      <c r="D2675" s="131">
        <f t="shared" si="560"/>
        <v>0</v>
      </c>
      <c r="E2675" s="124">
        <f>VLOOKUP(B2662,別紙1!$A$5:$AS$267,34,FALSE)</f>
        <v>131</v>
      </c>
      <c r="F2675" s="132">
        <f>内訳書!$D$7</f>
        <v>0</v>
      </c>
      <c r="G2675" s="131">
        <f t="shared" si="561"/>
        <v>0</v>
      </c>
      <c r="H2675" s="116"/>
      <c r="I2675" s="137">
        <f t="shared" si="562"/>
        <v>0</v>
      </c>
    </row>
    <row r="2676" spans="1:9" s="62" customFormat="1" ht="18" customHeight="1" x14ac:dyDescent="0.4">
      <c r="A2676" s="63">
        <v>11</v>
      </c>
      <c r="B2676" s="121">
        <f>B2666</f>
        <v>9</v>
      </c>
      <c r="C2676" s="131">
        <f t="shared" si="563"/>
        <v>0</v>
      </c>
      <c r="D2676" s="131">
        <f t="shared" si="560"/>
        <v>0</v>
      </c>
      <c r="E2676" s="124">
        <f>VLOOKUP(B2662,別紙1!$A$5:$AS$267,37,FALSE)</f>
        <v>131</v>
      </c>
      <c r="F2676" s="132">
        <f>内訳書!$D$7</f>
        <v>0</v>
      </c>
      <c r="G2676" s="131">
        <f t="shared" si="561"/>
        <v>0</v>
      </c>
      <c r="H2676" s="116"/>
      <c r="I2676" s="137">
        <f t="shared" si="562"/>
        <v>0</v>
      </c>
    </row>
    <row r="2677" spans="1:9" s="62" customFormat="1" ht="18" customHeight="1" thickBot="1" x14ac:dyDescent="0.45">
      <c r="A2677" s="63">
        <v>12</v>
      </c>
      <c r="B2677" s="121">
        <f>B2666</f>
        <v>9</v>
      </c>
      <c r="C2677" s="131">
        <f>C2676</f>
        <v>0</v>
      </c>
      <c r="D2677" s="131">
        <f t="shared" si="560"/>
        <v>0</v>
      </c>
      <c r="E2677" s="124">
        <f>VLOOKUP(B2662,別紙1!$A$5:$AS$267,40,FALSE)</f>
        <v>125</v>
      </c>
      <c r="F2677" s="132">
        <f>内訳書!$D$7</f>
        <v>0</v>
      </c>
      <c r="G2677" s="131">
        <f t="shared" si="561"/>
        <v>0</v>
      </c>
      <c r="H2677" s="116"/>
      <c r="I2677" s="137">
        <f t="shared" si="562"/>
        <v>0</v>
      </c>
    </row>
    <row r="2678" spans="1:9" s="62" customFormat="1" ht="18" customHeight="1" thickBot="1" x14ac:dyDescent="0.45">
      <c r="A2678" s="66" t="s">
        <v>9</v>
      </c>
      <c r="B2678" s="120"/>
      <c r="C2678" s="120"/>
      <c r="D2678" s="120"/>
      <c r="E2678" s="124">
        <f>SUM(E2666:E2677)</f>
        <v>1473</v>
      </c>
      <c r="F2678" s="129"/>
      <c r="G2678" s="120"/>
      <c r="H2678" s="136">
        <f>SUM(H2666:H2677)</f>
        <v>0</v>
      </c>
      <c r="I2678" s="138">
        <f>IF(SUM(I2666:I2677)="","",SUM(I2666:I2677))</f>
        <v>0</v>
      </c>
    </row>
    <row r="2679" spans="1:9" ht="78" customHeight="1" x14ac:dyDescent="0.4">
      <c r="A2679" s="397" t="s">
        <v>347</v>
      </c>
      <c r="B2679" s="398"/>
      <c r="C2679" s="398"/>
      <c r="D2679" s="398"/>
      <c r="E2679" s="398"/>
      <c r="F2679" s="398"/>
      <c r="G2679" s="398"/>
      <c r="H2679" s="398"/>
      <c r="I2679" s="399"/>
    </row>
    <row r="2680" spans="1:9" ht="78" customHeight="1" x14ac:dyDescent="0.4">
      <c r="A2680" s="394" t="s">
        <v>22</v>
      </c>
      <c r="B2680" s="395"/>
      <c r="C2680" s="395"/>
      <c r="D2680" s="395"/>
      <c r="E2680" s="395"/>
      <c r="F2680" s="395"/>
      <c r="G2680" s="395"/>
      <c r="H2680" s="395"/>
      <c r="I2680" s="396"/>
    </row>
    <row r="2681" spans="1:9" x14ac:dyDescent="0.4">
      <c r="A2681" s="161" t="s">
        <v>12</v>
      </c>
      <c r="B2681" s="52">
        <f>B2662+1</f>
        <v>142</v>
      </c>
      <c r="C2681" s="161" t="s">
        <v>13</v>
      </c>
      <c r="D2681" s="53" t="str">
        <f>VLOOKUP(B2681,別紙1!$A$5:$AS$267,3,FALSE)</f>
        <v>荒北第２－２ポンプ場</v>
      </c>
      <c r="F2681" s="161"/>
      <c r="G2681" s="161"/>
      <c r="H2681" s="161"/>
      <c r="I2681" s="54" t="str">
        <f>VLOOKUP(B2681,別紙1!$A$5:$AS$267,5,FALSE)</f>
        <v>低圧電力</v>
      </c>
    </row>
    <row r="2682" spans="1:9" s="161" customFormat="1" ht="20.25" customHeight="1" x14ac:dyDescent="0.4">
      <c r="A2682" s="391" t="s">
        <v>14</v>
      </c>
      <c r="B2682" s="401" t="s">
        <v>3</v>
      </c>
      <c r="C2682" s="402"/>
      <c r="D2682" s="403"/>
      <c r="E2682" s="401" t="s">
        <v>4</v>
      </c>
      <c r="F2682" s="402"/>
      <c r="G2682" s="403"/>
      <c r="H2682" s="391" t="s">
        <v>44</v>
      </c>
      <c r="I2682" s="391" t="s">
        <v>45</v>
      </c>
    </row>
    <row r="2683" spans="1:9" s="161" customFormat="1" ht="40.5" x14ac:dyDescent="0.4">
      <c r="A2683" s="400"/>
      <c r="B2683" s="301" t="s">
        <v>2</v>
      </c>
      <c r="C2683" s="301" t="s">
        <v>15</v>
      </c>
      <c r="D2683" s="302" t="s">
        <v>82</v>
      </c>
      <c r="E2683" s="304" t="s">
        <v>16</v>
      </c>
      <c r="F2683" s="58" t="s">
        <v>17</v>
      </c>
      <c r="G2683" s="302" t="s">
        <v>18</v>
      </c>
      <c r="H2683" s="400"/>
      <c r="I2683" s="400"/>
    </row>
    <row r="2684" spans="1:9" s="59" customFormat="1" ht="22.5" x14ac:dyDescent="0.4">
      <c r="A2684" s="392"/>
      <c r="B2684" s="60" t="s">
        <v>5</v>
      </c>
      <c r="C2684" s="60" t="s">
        <v>19</v>
      </c>
      <c r="D2684" s="60" t="s">
        <v>8</v>
      </c>
      <c r="E2684" s="61" t="s">
        <v>20</v>
      </c>
      <c r="F2684" s="60" t="s">
        <v>21</v>
      </c>
      <c r="G2684" s="60" t="s">
        <v>8</v>
      </c>
      <c r="H2684" s="60" t="s">
        <v>43</v>
      </c>
      <c r="I2684" s="60" t="s">
        <v>8</v>
      </c>
    </row>
    <row r="2685" spans="1:9" s="62" customFormat="1" ht="18" customHeight="1" x14ac:dyDescent="0.4">
      <c r="A2685" s="63">
        <v>1</v>
      </c>
      <c r="B2685" s="121">
        <f>VLOOKUP(B2681,別紙1!$A$5:$AS$267,6,FALSE)</f>
        <v>13</v>
      </c>
      <c r="C2685" s="131">
        <f>内訳書!$C$7</f>
        <v>0</v>
      </c>
      <c r="D2685" s="131">
        <f>IF(E2685=0,ROUNDDOWN(B2685*C2685/2,2),ROUNDDOWN(B2685*C2685,2))</f>
        <v>0</v>
      </c>
      <c r="E2685" s="124">
        <f>VLOOKUP(B2681,別紙1!$A$5:$AS$267,7,FALSE)</f>
        <v>152</v>
      </c>
      <c r="F2685" s="132">
        <f>内訳書!$D$7</f>
        <v>0</v>
      </c>
      <c r="G2685" s="131">
        <f>ROUNDDOWN(E2685*F2685,2)</f>
        <v>0</v>
      </c>
      <c r="H2685" s="116"/>
      <c r="I2685" s="137">
        <f>ROUNDDOWN(D2685+G2685+H2685,0)</f>
        <v>0</v>
      </c>
    </row>
    <row r="2686" spans="1:9" s="62" customFormat="1" ht="18" customHeight="1" x14ac:dyDescent="0.4">
      <c r="A2686" s="63">
        <v>2</v>
      </c>
      <c r="B2686" s="121">
        <f>B2685</f>
        <v>13</v>
      </c>
      <c r="C2686" s="131">
        <f>C2685</f>
        <v>0</v>
      </c>
      <c r="D2686" s="131">
        <f t="shared" ref="D2686:D2696" si="564">IF(E2686=0,ROUNDDOWN(B2686*C2686/2,2),ROUNDDOWN(B2686*C2686,2))</f>
        <v>0</v>
      </c>
      <c r="E2686" s="124">
        <f>VLOOKUP(B2681,別紙1!$A$5:$AS$267,10,FALSE)</f>
        <v>155</v>
      </c>
      <c r="F2686" s="132">
        <f>内訳書!$D$7</f>
        <v>0</v>
      </c>
      <c r="G2686" s="131">
        <f t="shared" ref="G2686:G2696" si="565">ROUNDDOWN(E2686*F2686,2)</f>
        <v>0</v>
      </c>
      <c r="H2686" s="116"/>
      <c r="I2686" s="137">
        <f t="shared" ref="I2686:I2696" si="566">ROUNDDOWN(D2686+G2686+H2686,0)</f>
        <v>0</v>
      </c>
    </row>
    <row r="2687" spans="1:9" s="62" customFormat="1" ht="18" customHeight="1" x14ac:dyDescent="0.4">
      <c r="A2687" s="63">
        <v>3</v>
      </c>
      <c r="B2687" s="121">
        <f>B2685</f>
        <v>13</v>
      </c>
      <c r="C2687" s="131">
        <f t="shared" ref="C2687:C2695" si="567">C2686</f>
        <v>0</v>
      </c>
      <c r="D2687" s="131">
        <f t="shared" si="564"/>
        <v>0</v>
      </c>
      <c r="E2687" s="124">
        <f>VLOOKUP(B2681,別紙1!$A$5:$AS$267,13,FALSE)</f>
        <v>148</v>
      </c>
      <c r="F2687" s="132">
        <f>内訳書!$D$7</f>
        <v>0</v>
      </c>
      <c r="G2687" s="131">
        <f t="shared" si="565"/>
        <v>0</v>
      </c>
      <c r="H2687" s="116"/>
      <c r="I2687" s="137">
        <f t="shared" si="566"/>
        <v>0</v>
      </c>
    </row>
    <row r="2688" spans="1:9" s="62" customFormat="1" ht="18" customHeight="1" x14ac:dyDescent="0.4">
      <c r="A2688" s="63">
        <v>4</v>
      </c>
      <c r="B2688" s="121">
        <f>B2685</f>
        <v>13</v>
      </c>
      <c r="C2688" s="131">
        <f t="shared" si="567"/>
        <v>0</v>
      </c>
      <c r="D2688" s="131">
        <f t="shared" si="564"/>
        <v>0</v>
      </c>
      <c r="E2688" s="124">
        <f>VLOOKUP(B2681,別紙1!$A$5:$AS$267,16,FALSE)</f>
        <v>165</v>
      </c>
      <c r="F2688" s="132">
        <f>内訳書!$D$7</f>
        <v>0</v>
      </c>
      <c r="G2688" s="131">
        <f t="shared" si="565"/>
        <v>0</v>
      </c>
      <c r="H2688" s="116"/>
      <c r="I2688" s="137">
        <f t="shared" si="566"/>
        <v>0</v>
      </c>
    </row>
    <row r="2689" spans="1:9" s="62" customFormat="1" ht="18" customHeight="1" x14ac:dyDescent="0.4">
      <c r="A2689" s="63">
        <v>5</v>
      </c>
      <c r="B2689" s="121">
        <f>B2685</f>
        <v>13</v>
      </c>
      <c r="C2689" s="131">
        <f t="shared" si="567"/>
        <v>0</v>
      </c>
      <c r="D2689" s="131">
        <f t="shared" si="564"/>
        <v>0</v>
      </c>
      <c r="E2689" s="124">
        <f>VLOOKUP(B2681,別紙1!$A$5:$AS$267,19,FALSE)</f>
        <v>147</v>
      </c>
      <c r="F2689" s="132">
        <f>内訳書!$D$7</f>
        <v>0</v>
      </c>
      <c r="G2689" s="131">
        <f t="shared" si="565"/>
        <v>0</v>
      </c>
      <c r="H2689" s="116"/>
      <c r="I2689" s="137">
        <f t="shared" si="566"/>
        <v>0</v>
      </c>
    </row>
    <row r="2690" spans="1:9" s="62" customFormat="1" ht="18" customHeight="1" x14ac:dyDescent="0.4">
      <c r="A2690" s="63">
        <v>6</v>
      </c>
      <c r="B2690" s="121">
        <f>B2685</f>
        <v>13</v>
      </c>
      <c r="C2690" s="131">
        <f t="shared" si="567"/>
        <v>0</v>
      </c>
      <c r="D2690" s="131">
        <f t="shared" si="564"/>
        <v>0</v>
      </c>
      <c r="E2690" s="124">
        <f>VLOOKUP(B2681,別紙1!$A$5:$AS$267,22,FALSE)</f>
        <v>143</v>
      </c>
      <c r="F2690" s="132">
        <f>内訳書!$D$7</f>
        <v>0</v>
      </c>
      <c r="G2690" s="131">
        <f t="shared" si="565"/>
        <v>0</v>
      </c>
      <c r="H2690" s="116"/>
      <c r="I2690" s="137">
        <f t="shared" si="566"/>
        <v>0</v>
      </c>
    </row>
    <row r="2691" spans="1:9" s="62" customFormat="1" ht="18" customHeight="1" x14ac:dyDescent="0.4">
      <c r="A2691" s="63">
        <v>7</v>
      </c>
      <c r="B2691" s="121">
        <f>B2685</f>
        <v>13</v>
      </c>
      <c r="C2691" s="131">
        <f t="shared" si="567"/>
        <v>0</v>
      </c>
      <c r="D2691" s="131">
        <f t="shared" si="564"/>
        <v>0</v>
      </c>
      <c r="E2691" s="124">
        <f>VLOOKUP(B2681,別紙1!$A$5:$AS$267,26,FALSE)</f>
        <v>135</v>
      </c>
      <c r="F2691" s="133">
        <f>内訳書!$E$7</f>
        <v>0</v>
      </c>
      <c r="G2691" s="131">
        <f t="shared" si="565"/>
        <v>0</v>
      </c>
      <c r="H2691" s="116"/>
      <c r="I2691" s="137">
        <f t="shared" si="566"/>
        <v>0</v>
      </c>
    </row>
    <row r="2692" spans="1:9" s="62" customFormat="1" ht="18" customHeight="1" x14ac:dyDescent="0.4">
      <c r="A2692" s="63">
        <v>8</v>
      </c>
      <c r="B2692" s="121">
        <f>B2685</f>
        <v>13</v>
      </c>
      <c r="C2692" s="131">
        <f t="shared" si="567"/>
        <v>0</v>
      </c>
      <c r="D2692" s="131">
        <f t="shared" si="564"/>
        <v>0</v>
      </c>
      <c r="E2692" s="124">
        <f>VLOOKUP(B2681,別紙1!$A$5:$AS$267,29,FALSE)</f>
        <v>138</v>
      </c>
      <c r="F2692" s="133">
        <f>内訳書!$E$7</f>
        <v>0</v>
      </c>
      <c r="G2692" s="131">
        <f t="shared" si="565"/>
        <v>0</v>
      </c>
      <c r="H2692" s="116"/>
      <c r="I2692" s="137">
        <f t="shared" si="566"/>
        <v>0</v>
      </c>
    </row>
    <row r="2693" spans="1:9" s="62" customFormat="1" ht="18" customHeight="1" x14ac:dyDescent="0.4">
      <c r="A2693" s="63">
        <v>9</v>
      </c>
      <c r="B2693" s="121">
        <f>B2685</f>
        <v>13</v>
      </c>
      <c r="C2693" s="131">
        <f t="shared" si="567"/>
        <v>0</v>
      </c>
      <c r="D2693" s="131">
        <f t="shared" si="564"/>
        <v>0</v>
      </c>
      <c r="E2693" s="124">
        <f>VLOOKUP(B2681,別紙1!$A$5:$AS$267,32,FALSE)</f>
        <v>136</v>
      </c>
      <c r="F2693" s="133">
        <f>内訳書!$E$7</f>
        <v>0</v>
      </c>
      <c r="G2693" s="131">
        <f t="shared" si="565"/>
        <v>0</v>
      </c>
      <c r="H2693" s="116"/>
      <c r="I2693" s="137">
        <f t="shared" si="566"/>
        <v>0</v>
      </c>
    </row>
    <row r="2694" spans="1:9" s="62" customFormat="1" ht="18" customHeight="1" x14ac:dyDescent="0.4">
      <c r="A2694" s="63">
        <v>10</v>
      </c>
      <c r="B2694" s="121">
        <f>B2685</f>
        <v>13</v>
      </c>
      <c r="C2694" s="131">
        <f t="shared" si="567"/>
        <v>0</v>
      </c>
      <c r="D2694" s="131">
        <f t="shared" si="564"/>
        <v>0</v>
      </c>
      <c r="E2694" s="124">
        <f>VLOOKUP(B2681,別紙1!$A$5:$AS$267,34,FALSE)</f>
        <v>158</v>
      </c>
      <c r="F2694" s="132">
        <f>内訳書!$D$7</f>
        <v>0</v>
      </c>
      <c r="G2694" s="131">
        <f t="shared" si="565"/>
        <v>0</v>
      </c>
      <c r="H2694" s="116"/>
      <c r="I2694" s="137">
        <f t="shared" si="566"/>
        <v>0</v>
      </c>
    </row>
    <row r="2695" spans="1:9" s="62" customFormat="1" ht="18" customHeight="1" x14ac:dyDescent="0.4">
      <c r="A2695" s="63">
        <v>11</v>
      </c>
      <c r="B2695" s="121">
        <f>B2685</f>
        <v>13</v>
      </c>
      <c r="C2695" s="131">
        <f t="shared" si="567"/>
        <v>0</v>
      </c>
      <c r="D2695" s="131">
        <f t="shared" si="564"/>
        <v>0</v>
      </c>
      <c r="E2695" s="124">
        <f>VLOOKUP(B2681,別紙1!$A$5:$AS$267,37,FALSE)</f>
        <v>158</v>
      </c>
      <c r="F2695" s="132">
        <f>内訳書!$D$7</f>
        <v>0</v>
      </c>
      <c r="G2695" s="131">
        <f t="shared" si="565"/>
        <v>0</v>
      </c>
      <c r="H2695" s="116"/>
      <c r="I2695" s="137">
        <f t="shared" si="566"/>
        <v>0</v>
      </c>
    </row>
    <row r="2696" spans="1:9" s="62" customFormat="1" ht="18" customHeight="1" thickBot="1" x14ac:dyDescent="0.45">
      <c r="A2696" s="63">
        <v>12</v>
      </c>
      <c r="B2696" s="121">
        <f>B2685</f>
        <v>13</v>
      </c>
      <c r="C2696" s="131">
        <f>C2695</f>
        <v>0</v>
      </c>
      <c r="D2696" s="131">
        <f t="shared" si="564"/>
        <v>0</v>
      </c>
      <c r="E2696" s="124">
        <f>VLOOKUP(B2681,別紙1!$A$5:$AS$267,40,FALSE)</f>
        <v>151</v>
      </c>
      <c r="F2696" s="132">
        <f>内訳書!$D$7</f>
        <v>0</v>
      </c>
      <c r="G2696" s="131">
        <f t="shared" si="565"/>
        <v>0</v>
      </c>
      <c r="H2696" s="116"/>
      <c r="I2696" s="137">
        <f t="shared" si="566"/>
        <v>0</v>
      </c>
    </row>
    <row r="2697" spans="1:9" s="62" customFormat="1" ht="18" customHeight="1" thickBot="1" x14ac:dyDescent="0.45">
      <c r="A2697" s="66" t="s">
        <v>9</v>
      </c>
      <c r="B2697" s="120"/>
      <c r="C2697" s="120"/>
      <c r="D2697" s="120"/>
      <c r="E2697" s="124">
        <f>SUM(E2685:E2696)</f>
        <v>1786</v>
      </c>
      <c r="F2697" s="129"/>
      <c r="G2697" s="120"/>
      <c r="H2697" s="136">
        <f>SUM(H2685:H2696)</f>
        <v>0</v>
      </c>
      <c r="I2697" s="138">
        <f>IF(SUM(I2685:I2696)="","",SUM(I2685:I2696))</f>
        <v>0</v>
      </c>
    </row>
    <row r="2698" spans="1:9" ht="78" customHeight="1" x14ac:dyDescent="0.4">
      <c r="A2698" s="397" t="s">
        <v>347</v>
      </c>
      <c r="B2698" s="398"/>
      <c r="C2698" s="398"/>
      <c r="D2698" s="398"/>
      <c r="E2698" s="398"/>
      <c r="F2698" s="398"/>
      <c r="G2698" s="398"/>
      <c r="H2698" s="398"/>
      <c r="I2698" s="399"/>
    </row>
    <row r="2699" spans="1:9" ht="78" customHeight="1" x14ac:dyDescent="0.4">
      <c r="A2699" s="394" t="s">
        <v>22</v>
      </c>
      <c r="B2699" s="395"/>
      <c r="C2699" s="395"/>
      <c r="D2699" s="395"/>
      <c r="E2699" s="395"/>
      <c r="F2699" s="395"/>
      <c r="G2699" s="395"/>
      <c r="H2699" s="395"/>
      <c r="I2699" s="396"/>
    </row>
    <row r="2700" spans="1:9" x14ac:dyDescent="0.4">
      <c r="A2700" s="161" t="s">
        <v>12</v>
      </c>
      <c r="B2700" s="52">
        <f>B2681+1</f>
        <v>143</v>
      </c>
      <c r="C2700" s="161" t="s">
        <v>13</v>
      </c>
      <c r="D2700" s="53" t="str">
        <f>VLOOKUP(B2700,別紙1!$A$5:$AS$267,3,FALSE)</f>
        <v>荒北第２－３ポンプ場</v>
      </c>
      <c r="F2700" s="161"/>
      <c r="G2700" s="161"/>
      <c r="H2700" s="161"/>
      <c r="I2700" s="54" t="str">
        <f>VLOOKUP(B2700,別紙1!$A$5:$AS$267,5,FALSE)</f>
        <v>低圧電力</v>
      </c>
    </row>
    <row r="2701" spans="1:9" s="161" customFormat="1" ht="20.25" customHeight="1" x14ac:dyDescent="0.4">
      <c r="A2701" s="391" t="s">
        <v>14</v>
      </c>
      <c r="B2701" s="401" t="s">
        <v>3</v>
      </c>
      <c r="C2701" s="402"/>
      <c r="D2701" s="403"/>
      <c r="E2701" s="401" t="s">
        <v>4</v>
      </c>
      <c r="F2701" s="402"/>
      <c r="G2701" s="403"/>
      <c r="H2701" s="391" t="s">
        <v>44</v>
      </c>
      <c r="I2701" s="391" t="s">
        <v>45</v>
      </c>
    </row>
    <row r="2702" spans="1:9" s="161" customFormat="1" ht="40.5" x14ac:dyDescent="0.4">
      <c r="A2702" s="400"/>
      <c r="B2702" s="301" t="s">
        <v>2</v>
      </c>
      <c r="C2702" s="301" t="s">
        <v>15</v>
      </c>
      <c r="D2702" s="302" t="s">
        <v>82</v>
      </c>
      <c r="E2702" s="304" t="s">
        <v>16</v>
      </c>
      <c r="F2702" s="58" t="s">
        <v>17</v>
      </c>
      <c r="G2702" s="302" t="s">
        <v>18</v>
      </c>
      <c r="H2702" s="400"/>
      <c r="I2702" s="400"/>
    </row>
    <row r="2703" spans="1:9" s="59" customFormat="1" ht="22.5" x14ac:dyDescent="0.4">
      <c r="A2703" s="392"/>
      <c r="B2703" s="60" t="s">
        <v>5</v>
      </c>
      <c r="C2703" s="60" t="s">
        <v>19</v>
      </c>
      <c r="D2703" s="60" t="s">
        <v>8</v>
      </c>
      <c r="E2703" s="61" t="s">
        <v>20</v>
      </c>
      <c r="F2703" s="60" t="s">
        <v>21</v>
      </c>
      <c r="G2703" s="60" t="s">
        <v>8</v>
      </c>
      <c r="H2703" s="60" t="s">
        <v>43</v>
      </c>
      <c r="I2703" s="60" t="s">
        <v>8</v>
      </c>
    </row>
    <row r="2704" spans="1:9" s="62" customFormat="1" ht="18" customHeight="1" x14ac:dyDescent="0.4">
      <c r="A2704" s="63">
        <v>1</v>
      </c>
      <c r="B2704" s="121">
        <f>VLOOKUP(B2700,別紙1!$A$5:$AS$267,6,FALSE)</f>
        <v>6</v>
      </c>
      <c r="C2704" s="131">
        <f>内訳書!$C$7</f>
        <v>0</v>
      </c>
      <c r="D2704" s="131">
        <f>IF(E2704=0,ROUNDDOWN(B2704*C2704/2,2),ROUNDDOWN(B2704*C2704,2))</f>
        <v>0</v>
      </c>
      <c r="E2704" s="124">
        <f>VLOOKUP(B2700,別紙1!$A$5:$AS$267,7,FALSE)</f>
        <v>4</v>
      </c>
      <c r="F2704" s="132">
        <f>内訳書!$D$7</f>
        <v>0</v>
      </c>
      <c r="G2704" s="131">
        <f>ROUNDDOWN(E2704*F2704,2)</f>
        <v>0</v>
      </c>
      <c r="H2704" s="116"/>
      <c r="I2704" s="137">
        <f>ROUNDDOWN(D2704+G2704+H2704,0)</f>
        <v>0</v>
      </c>
    </row>
    <row r="2705" spans="1:9" s="62" customFormat="1" ht="18" customHeight="1" x14ac:dyDescent="0.4">
      <c r="A2705" s="63">
        <v>2</v>
      </c>
      <c r="B2705" s="121">
        <f>B2704</f>
        <v>6</v>
      </c>
      <c r="C2705" s="131">
        <f>C2704</f>
        <v>0</v>
      </c>
      <c r="D2705" s="131">
        <f t="shared" ref="D2705:D2715" si="568">IF(E2705=0,ROUNDDOWN(B2705*C2705/2,2),ROUNDDOWN(B2705*C2705,2))</f>
        <v>0</v>
      </c>
      <c r="E2705" s="124">
        <f>VLOOKUP(B2700,別紙1!$A$5:$AS$267,10,FALSE)</f>
        <v>5</v>
      </c>
      <c r="F2705" s="132">
        <f>内訳書!$D$7</f>
        <v>0</v>
      </c>
      <c r="G2705" s="131">
        <f t="shared" ref="G2705:G2715" si="569">ROUNDDOWN(E2705*F2705,2)</f>
        <v>0</v>
      </c>
      <c r="H2705" s="116"/>
      <c r="I2705" s="137">
        <f t="shared" ref="I2705:I2715" si="570">ROUNDDOWN(D2705+G2705+H2705,0)</f>
        <v>0</v>
      </c>
    </row>
    <row r="2706" spans="1:9" s="62" customFormat="1" ht="18" customHeight="1" x14ac:dyDescent="0.4">
      <c r="A2706" s="63">
        <v>3</v>
      </c>
      <c r="B2706" s="121">
        <f>B2704</f>
        <v>6</v>
      </c>
      <c r="C2706" s="131">
        <f t="shared" ref="C2706:C2714" si="571">C2705</f>
        <v>0</v>
      </c>
      <c r="D2706" s="131">
        <f t="shared" si="568"/>
        <v>0</v>
      </c>
      <c r="E2706" s="124">
        <f>VLOOKUP(B2700,別紙1!$A$5:$AS$267,13,FALSE)</f>
        <v>4</v>
      </c>
      <c r="F2706" s="132">
        <f>内訳書!$D$7</f>
        <v>0</v>
      </c>
      <c r="G2706" s="131">
        <f t="shared" si="569"/>
        <v>0</v>
      </c>
      <c r="H2706" s="116"/>
      <c r="I2706" s="137">
        <f t="shared" si="570"/>
        <v>0</v>
      </c>
    </row>
    <row r="2707" spans="1:9" s="62" customFormat="1" ht="18" customHeight="1" x14ac:dyDescent="0.4">
      <c r="A2707" s="63">
        <v>4</v>
      </c>
      <c r="B2707" s="121">
        <f>B2704</f>
        <v>6</v>
      </c>
      <c r="C2707" s="131">
        <f t="shared" si="571"/>
        <v>0</v>
      </c>
      <c r="D2707" s="131">
        <f t="shared" si="568"/>
        <v>0</v>
      </c>
      <c r="E2707" s="124">
        <f>VLOOKUP(B2700,別紙1!$A$5:$AS$267,16,FALSE)</f>
        <v>7</v>
      </c>
      <c r="F2707" s="132">
        <f>内訳書!$D$7</f>
        <v>0</v>
      </c>
      <c r="G2707" s="131">
        <f t="shared" si="569"/>
        <v>0</v>
      </c>
      <c r="H2707" s="116"/>
      <c r="I2707" s="137">
        <f t="shared" si="570"/>
        <v>0</v>
      </c>
    </row>
    <row r="2708" spans="1:9" s="62" customFormat="1" ht="18" customHeight="1" x14ac:dyDescent="0.4">
      <c r="A2708" s="63">
        <v>5</v>
      </c>
      <c r="B2708" s="121">
        <f>B2704</f>
        <v>6</v>
      </c>
      <c r="C2708" s="131">
        <f t="shared" si="571"/>
        <v>0</v>
      </c>
      <c r="D2708" s="131">
        <f t="shared" si="568"/>
        <v>0</v>
      </c>
      <c r="E2708" s="124">
        <f>VLOOKUP(B2700,別紙1!$A$5:$AS$267,19,FALSE)</f>
        <v>5</v>
      </c>
      <c r="F2708" s="132">
        <f>内訳書!$D$7</f>
        <v>0</v>
      </c>
      <c r="G2708" s="131">
        <f t="shared" si="569"/>
        <v>0</v>
      </c>
      <c r="H2708" s="116"/>
      <c r="I2708" s="137">
        <f t="shared" si="570"/>
        <v>0</v>
      </c>
    </row>
    <row r="2709" spans="1:9" s="62" customFormat="1" ht="18" customHeight="1" x14ac:dyDescent="0.4">
      <c r="A2709" s="63">
        <v>6</v>
      </c>
      <c r="B2709" s="121">
        <f>B2704</f>
        <v>6</v>
      </c>
      <c r="C2709" s="131">
        <f t="shared" si="571"/>
        <v>0</v>
      </c>
      <c r="D2709" s="131">
        <f t="shared" si="568"/>
        <v>0</v>
      </c>
      <c r="E2709" s="124">
        <f>VLOOKUP(B2700,別紙1!$A$5:$AS$267,22,FALSE)</f>
        <v>4</v>
      </c>
      <c r="F2709" s="132">
        <f>内訳書!$D$7</f>
        <v>0</v>
      </c>
      <c r="G2709" s="131">
        <f t="shared" si="569"/>
        <v>0</v>
      </c>
      <c r="H2709" s="116"/>
      <c r="I2709" s="137">
        <f t="shared" si="570"/>
        <v>0</v>
      </c>
    </row>
    <row r="2710" spans="1:9" s="62" customFormat="1" ht="18" customHeight="1" x14ac:dyDescent="0.4">
      <c r="A2710" s="63">
        <v>7</v>
      </c>
      <c r="B2710" s="121">
        <f>B2704</f>
        <v>6</v>
      </c>
      <c r="C2710" s="131">
        <f t="shared" si="571"/>
        <v>0</v>
      </c>
      <c r="D2710" s="131">
        <f t="shared" si="568"/>
        <v>0</v>
      </c>
      <c r="E2710" s="124">
        <f>VLOOKUP(B2700,別紙1!$A$5:$AS$267,26,FALSE)</f>
        <v>4</v>
      </c>
      <c r="F2710" s="133">
        <f>内訳書!$E$7</f>
        <v>0</v>
      </c>
      <c r="G2710" s="131">
        <f t="shared" si="569"/>
        <v>0</v>
      </c>
      <c r="H2710" s="116"/>
      <c r="I2710" s="137">
        <f t="shared" si="570"/>
        <v>0</v>
      </c>
    </row>
    <row r="2711" spans="1:9" s="62" customFormat="1" ht="18" customHeight="1" x14ac:dyDescent="0.4">
      <c r="A2711" s="63">
        <v>8</v>
      </c>
      <c r="B2711" s="121">
        <f>B2704</f>
        <v>6</v>
      </c>
      <c r="C2711" s="131">
        <f t="shared" si="571"/>
        <v>0</v>
      </c>
      <c r="D2711" s="131">
        <f t="shared" si="568"/>
        <v>0</v>
      </c>
      <c r="E2711" s="124">
        <f>VLOOKUP(B2700,別紙1!$A$5:$AS$267,29,FALSE)</f>
        <v>4</v>
      </c>
      <c r="F2711" s="133">
        <f>内訳書!$E$7</f>
        <v>0</v>
      </c>
      <c r="G2711" s="131">
        <f t="shared" si="569"/>
        <v>0</v>
      </c>
      <c r="H2711" s="116"/>
      <c r="I2711" s="137">
        <f t="shared" si="570"/>
        <v>0</v>
      </c>
    </row>
    <row r="2712" spans="1:9" s="62" customFormat="1" ht="18" customHeight="1" x14ac:dyDescent="0.4">
      <c r="A2712" s="63">
        <v>9</v>
      </c>
      <c r="B2712" s="121">
        <f>B2704</f>
        <v>6</v>
      </c>
      <c r="C2712" s="131">
        <f t="shared" si="571"/>
        <v>0</v>
      </c>
      <c r="D2712" s="131">
        <f t="shared" si="568"/>
        <v>0</v>
      </c>
      <c r="E2712" s="124">
        <f>VLOOKUP(B2700,別紙1!$A$5:$AS$267,32,FALSE)</f>
        <v>4</v>
      </c>
      <c r="F2712" s="133">
        <f>内訳書!$E$7</f>
        <v>0</v>
      </c>
      <c r="G2712" s="131">
        <f t="shared" si="569"/>
        <v>0</v>
      </c>
      <c r="H2712" s="116"/>
      <c r="I2712" s="137">
        <f t="shared" si="570"/>
        <v>0</v>
      </c>
    </row>
    <row r="2713" spans="1:9" s="62" customFormat="1" ht="18" customHeight="1" x14ac:dyDescent="0.4">
      <c r="A2713" s="63">
        <v>10</v>
      </c>
      <c r="B2713" s="121">
        <f>B2704</f>
        <v>6</v>
      </c>
      <c r="C2713" s="131">
        <f t="shared" si="571"/>
        <v>0</v>
      </c>
      <c r="D2713" s="131">
        <f t="shared" si="568"/>
        <v>0</v>
      </c>
      <c r="E2713" s="124">
        <f>VLOOKUP(B2700,別紙1!$A$5:$AS$267,34,FALSE)</f>
        <v>4</v>
      </c>
      <c r="F2713" s="132">
        <f>内訳書!$D$7</f>
        <v>0</v>
      </c>
      <c r="G2713" s="131">
        <f t="shared" si="569"/>
        <v>0</v>
      </c>
      <c r="H2713" s="116"/>
      <c r="I2713" s="137">
        <f t="shared" si="570"/>
        <v>0</v>
      </c>
    </row>
    <row r="2714" spans="1:9" s="62" customFormat="1" ht="18" customHeight="1" x14ac:dyDescent="0.4">
      <c r="A2714" s="63">
        <v>11</v>
      </c>
      <c r="B2714" s="121">
        <f>B2704</f>
        <v>6</v>
      </c>
      <c r="C2714" s="131">
        <f t="shared" si="571"/>
        <v>0</v>
      </c>
      <c r="D2714" s="131">
        <f t="shared" si="568"/>
        <v>0</v>
      </c>
      <c r="E2714" s="124">
        <f>VLOOKUP(B2700,別紙1!$A$5:$AS$267,37,FALSE)</f>
        <v>4</v>
      </c>
      <c r="F2714" s="132">
        <f>内訳書!$D$7</f>
        <v>0</v>
      </c>
      <c r="G2714" s="131">
        <f t="shared" si="569"/>
        <v>0</v>
      </c>
      <c r="H2714" s="116"/>
      <c r="I2714" s="137">
        <f t="shared" si="570"/>
        <v>0</v>
      </c>
    </row>
    <row r="2715" spans="1:9" s="62" customFormat="1" ht="18" customHeight="1" thickBot="1" x14ac:dyDescent="0.45">
      <c r="A2715" s="63">
        <v>12</v>
      </c>
      <c r="B2715" s="121">
        <f>B2704</f>
        <v>6</v>
      </c>
      <c r="C2715" s="131">
        <f>C2714</f>
        <v>0</v>
      </c>
      <c r="D2715" s="131">
        <f t="shared" si="568"/>
        <v>0</v>
      </c>
      <c r="E2715" s="124">
        <f>VLOOKUP(B2700,別紙1!$A$5:$AS$267,40,FALSE)</f>
        <v>4</v>
      </c>
      <c r="F2715" s="132">
        <f>内訳書!$D$7</f>
        <v>0</v>
      </c>
      <c r="G2715" s="131">
        <f t="shared" si="569"/>
        <v>0</v>
      </c>
      <c r="H2715" s="116"/>
      <c r="I2715" s="137">
        <f t="shared" si="570"/>
        <v>0</v>
      </c>
    </row>
    <row r="2716" spans="1:9" s="62" customFormat="1" ht="18" customHeight="1" thickBot="1" x14ac:dyDescent="0.45">
      <c r="A2716" s="66" t="s">
        <v>9</v>
      </c>
      <c r="B2716" s="120"/>
      <c r="C2716" s="120"/>
      <c r="D2716" s="120"/>
      <c r="E2716" s="124">
        <f>SUM(E2704:E2715)</f>
        <v>53</v>
      </c>
      <c r="F2716" s="129"/>
      <c r="G2716" s="120"/>
      <c r="H2716" s="136">
        <f>SUM(H2704:H2715)</f>
        <v>0</v>
      </c>
      <c r="I2716" s="138">
        <f>IF(SUM(I2704:I2715)="","",SUM(I2704:I2715))</f>
        <v>0</v>
      </c>
    </row>
    <row r="2717" spans="1:9" ht="78" customHeight="1" x14ac:dyDescent="0.4">
      <c r="A2717" s="397" t="s">
        <v>347</v>
      </c>
      <c r="B2717" s="398"/>
      <c r="C2717" s="398"/>
      <c r="D2717" s="398"/>
      <c r="E2717" s="398"/>
      <c r="F2717" s="398"/>
      <c r="G2717" s="398"/>
      <c r="H2717" s="398"/>
      <c r="I2717" s="399"/>
    </row>
    <row r="2718" spans="1:9" ht="78" customHeight="1" x14ac:dyDescent="0.4">
      <c r="A2718" s="394" t="s">
        <v>22</v>
      </c>
      <c r="B2718" s="395"/>
      <c r="C2718" s="395"/>
      <c r="D2718" s="395"/>
      <c r="E2718" s="395"/>
      <c r="F2718" s="395"/>
      <c r="G2718" s="395"/>
      <c r="H2718" s="395"/>
      <c r="I2718" s="396"/>
    </row>
    <row r="2719" spans="1:9" x14ac:dyDescent="0.4">
      <c r="A2719" s="161" t="s">
        <v>12</v>
      </c>
      <c r="B2719" s="52">
        <f>B2700+1</f>
        <v>144</v>
      </c>
      <c r="C2719" s="161" t="s">
        <v>13</v>
      </c>
      <c r="D2719" s="53" t="str">
        <f>VLOOKUP(B2719,別紙1!$A$5:$AS$267,3,FALSE)</f>
        <v>荒北第２－４ポンプ場</v>
      </c>
      <c r="F2719" s="161"/>
      <c r="G2719" s="161"/>
      <c r="H2719" s="161"/>
      <c r="I2719" s="54" t="str">
        <f>VLOOKUP(B2719,別紙1!$A$5:$AS$267,5,FALSE)</f>
        <v>低圧電力</v>
      </c>
    </row>
    <row r="2720" spans="1:9" s="161" customFormat="1" ht="20.25" customHeight="1" x14ac:dyDescent="0.4">
      <c r="A2720" s="391" t="s">
        <v>14</v>
      </c>
      <c r="B2720" s="401" t="s">
        <v>3</v>
      </c>
      <c r="C2720" s="402"/>
      <c r="D2720" s="403"/>
      <c r="E2720" s="401" t="s">
        <v>4</v>
      </c>
      <c r="F2720" s="402"/>
      <c r="G2720" s="403"/>
      <c r="H2720" s="391" t="s">
        <v>44</v>
      </c>
      <c r="I2720" s="391" t="s">
        <v>45</v>
      </c>
    </row>
    <row r="2721" spans="1:9" s="161" customFormat="1" ht="40.5" x14ac:dyDescent="0.4">
      <c r="A2721" s="400"/>
      <c r="B2721" s="301" t="s">
        <v>2</v>
      </c>
      <c r="C2721" s="301" t="s">
        <v>15</v>
      </c>
      <c r="D2721" s="302" t="s">
        <v>82</v>
      </c>
      <c r="E2721" s="304" t="s">
        <v>16</v>
      </c>
      <c r="F2721" s="58" t="s">
        <v>17</v>
      </c>
      <c r="G2721" s="302" t="s">
        <v>18</v>
      </c>
      <c r="H2721" s="400"/>
      <c r="I2721" s="400"/>
    </row>
    <row r="2722" spans="1:9" s="59" customFormat="1" ht="22.5" x14ac:dyDescent="0.4">
      <c r="A2722" s="392"/>
      <c r="B2722" s="60" t="s">
        <v>5</v>
      </c>
      <c r="C2722" s="60" t="s">
        <v>19</v>
      </c>
      <c r="D2722" s="60" t="s">
        <v>8</v>
      </c>
      <c r="E2722" s="61" t="s">
        <v>20</v>
      </c>
      <c r="F2722" s="60" t="s">
        <v>21</v>
      </c>
      <c r="G2722" s="60" t="s">
        <v>8</v>
      </c>
      <c r="H2722" s="60" t="s">
        <v>43</v>
      </c>
      <c r="I2722" s="60" t="s">
        <v>8</v>
      </c>
    </row>
    <row r="2723" spans="1:9" s="62" customFormat="1" ht="18" customHeight="1" x14ac:dyDescent="0.4">
      <c r="A2723" s="63">
        <v>1</v>
      </c>
      <c r="B2723" s="121">
        <f>VLOOKUP(B2719,別紙1!$A$5:$AS$267,6,FALSE)</f>
        <v>4</v>
      </c>
      <c r="C2723" s="131">
        <f>内訳書!$C$7</f>
        <v>0</v>
      </c>
      <c r="D2723" s="131">
        <f>IF(E2723=0,ROUNDDOWN(B2723*C2723/2,2),ROUNDDOWN(B2723*C2723,2))</f>
        <v>0</v>
      </c>
      <c r="E2723" s="124">
        <f>VLOOKUP(B2719,別紙1!$A$5:$AS$267,7,FALSE)</f>
        <v>18</v>
      </c>
      <c r="F2723" s="132">
        <f>内訳書!$D$7</f>
        <v>0</v>
      </c>
      <c r="G2723" s="131">
        <f>ROUNDDOWN(E2723*F2723,2)</f>
        <v>0</v>
      </c>
      <c r="H2723" s="116"/>
      <c r="I2723" s="137">
        <f>ROUNDDOWN(D2723+G2723+H2723,0)</f>
        <v>0</v>
      </c>
    </row>
    <row r="2724" spans="1:9" s="62" customFormat="1" ht="18" customHeight="1" x14ac:dyDescent="0.4">
      <c r="A2724" s="63">
        <v>2</v>
      </c>
      <c r="B2724" s="121">
        <f>B2723</f>
        <v>4</v>
      </c>
      <c r="C2724" s="131">
        <f>C2723</f>
        <v>0</v>
      </c>
      <c r="D2724" s="131">
        <f t="shared" ref="D2724:D2734" si="572">IF(E2724=0,ROUNDDOWN(B2724*C2724/2,2),ROUNDDOWN(B2724*C2724,2))</f>
        <v>0</v>
      </c>
      <c r="E2724" s="124">
        <f>VLOOKUP(B2719,別紙1!$A$5:$AS$267,10,FALSE)</f>
        <v>18</v>
      </c>
      <c r="F2724" s="132">
        <f>内訳書!$D$7</f>
        <v>0</v>
      </c>
      <c r="G2724" s="131">
        <f t="shared" ref="G2724:G2734" si="573">ROUNDDOWN(E2724*F2724,2)</f>
        <v>0</v>
      </c>
      <c r="H2724" s="116"/>
      <c r="I2724" s="137">
        <f t="shared" ref="I2724:I2734" si="574">ROUNDDOWN(D2724+G2724+H2724,0)</f>
        <v>0</v>
      </c>
    </row>
    <row r="2725" spans="1:9" s="62" customFormat="1" ht="18" customHeight="1" x14ac:dyDescent="0.4">
      <c r="A2725" s="63">
        <v>3</v>
      </c>
      <c r="B2725" s="121">
        <f>B2723</f>
        <v>4</v>
      </c>
      <c r="C2725" s="131">
        <f t="shared" ref="C2725:C2733" si="575">C2724</f>
        <v>0</v>
      </c>
      <c r="D2725" s="131">
        <f t="shared" si="572"/>
        <v>0</v>
      </c>
      <c r="E2725" s="124">
        <f>VLOOKUP(B2719,別紙1!$A$5:$AS$267,13,FALSE)</f>
        <v>16</v>
      </c>
      <c r="F2725" s="132">
        <f>内訳書!$D$7</f>
        <v>0</v>
      </c>
      <c r="G2725" s="131">
        <f t="shared" si="573"/>
        <v>0</v>
      </c>
      <c r="H2725" s="116"/>
      <c r="I2725" s="137">
        <f t="shared" si="574"/>
        <v>0</v>
      </c>
    </row>
    <row r="2726" spans="1:9" s="62" customFormat="1" ht="18" customHeight="1" x14ac:dyDescent="0.4">
      <c r="A2726" s="63">
        <v>4</v>
      </c>
      <c r="B2726" s="121">
        <f>B2723</f>
        <v>4</v>
      </c>
      <c r="C2726" s="131">
        <f t="shared" si="575"/>
        <v>0</v>
      </c>
      <c r="D2726" s="131">
        <f t="shared" si="572"/>
        <v>0</v>
      </c>
      <c r="E2726" s="124">
        <f>VLOOKUP(B2719,別紙1!$A$5:$AS$267,16,FALSE)</f>
        <v>18</v>
      </c>
      <c r="F2726" s="132">
        <f>内訳書!$D$7</f>
        <v>0</v>
      </c>
      <c r="G2726" s="131">
        <f t="shared" si="573"/>
        <v>0</v>
      </c>
      <c r="H2726" s="116"/>
      <c r="I2726" s="137">
        <f t="shared" si="574"/>
        <v>0</v>
      </c>
    </row>
    <row r="2727" spans="1:9" s="62" customFormat="1" ht="18" customHeight="1" x14ac:dyDescent="0.4">
      <c r="A2727" s="63">
        <v>5</v>
      </c>
      <c r="B2727" s="121">
        <f>B2723</f>
        <v>4</v>
      </c>
      <c r="C2727" s="131">
        <f t="shared" si="575"/>
        <v>0</v>
      </c>
      <c r="D2727" s="131">
        <f t="shared" si="572"/>
        <v>0</v>
      </c>
      <c r="E2727" s="124">
        <f>VLOOKUP(B2719,別紙1!$A$5:$AS$267,19,FALSE)</f>
        <v>17</v>
      </c>
      <c r="F2727" s="132">
        <f>内訳書!$D$7</f>
        <v>0</v>
      </c>
      <c r="G2727" s="131">
        <f t="shared" si="573"/>
        <v>0</v>
      </c>
      <c r="H2727" s="116"/>
      <c r="I2727" s="137">
        <f t="shared" si="574"/>
        <v>0</v>
      </c>
    </row>
    <row r="2728" spans="1:9" s="62" customFormat="1" ht="18" customHeight="1" x14ac:dyDescent="0.4">
      <c r="A2728" s="63">
        <v>6</v>
      </c>
      <c r="B2728" s="121">
        <f>B2723</f>
        <v>4</v>
      </c>
      <c r="C2728" s="131">
        <f t="shared" si="575"/>
        <v>0</v>
      </c>
      <c r="D2728" s="131">
        <f t="shared" si="572"/>
        <v>0</v>
      </c>
      <c r="E2728" s="124">
        <f>VLOOKUP(B2719,別紙1!$A$5:$AS$267,22,FALSE)</f>
        <v>17</v>
      </c>
      <c r="F2728" s="132">
        <f>内訳書!$D$7</f>
        <v>0</v>
      </c>
      <c r="G2728" s="131">
        <f t="shared" si="573"/>
        <v>0</v>
      </c>
      <c r="H2728" s="116"/>
      <c r="I2728" s="137">
        <f t="shared" si="574"/>
        <v>0</v>
      </c>
    </row>
    <row r="2729" spans="1:9" s="62" customFormat="1" ht="18" customHeight="1" x14ac:dyDescent="0.4">
      <c r="A2729" s="63">
        <v>7</v>
      </c>
      <c r="B2729" s="121">
        <f>B2723</f>
        <v>4</v>
      </c>
      <c r="C2729" s="131">
        <f t="shared" si="575"/>
        <v>0</v>
      </c>
      <c r="D2729" s="131">
        <f t="shared" si="572"/>
        <v>0</v>
      </c>
      <c r="E2729" s="124">
        <f>VLOOKUP(B2719,別紙1!$A$5:$AS$267,26,FALSE)</f>
        <v>69</v>
      </c>
      <c r="F2729" s="133">
        <f>内訳書!$E$7</f>
        <v>0</v>
      </c>
      <c r="G2729" s="131">
        <f t="shared" si="573"/>
        <v>0</v>
      </c>
      <c r="H2729" s="116"/>
      <c r="I2729" s="137">
        <f t="shared" si="574"/>
        <v>0</v>
      </c>
    </row>
    <row r="2730" spans="1:9" s="62" customFormat="1" ht="18" customHeight="1" x14ac:dyDescent="0.4">
      <c r="A2730" s="63">
        <v>8</v>
      </c>
      <c r="B2730" s="121">
        <f>B2723</f>
        <v>4</v>
      </c>
      <c r="C2730" s="131">
        <f t="shared" si="575"/>
        <v>0</v>
      </c>
      <c r="D2730" s="131">
        <f t="shared" si="572"/>
        <v>0</v>
      </c>
      <c r="E2730" s="124">
        <f>VLOOKUP(B2719,別紙1!$A$5:$AS$267,29,FALSE)</f>
        <v>177</v>
      </c>
      <c r="F2730" s="133">
        <f>内訳書!$E$7</f>
        <v>0</v>
      </c>
      <c r="G2730" s="131">
        <f t="shared" si="573"/>
        <v>0</v>
      </c>
      <c r="H2730" s="116"/>
      <c r="I2730" s="137">
        <f t="shared" si="574"/>
        <v>0</v>
      </c>
    </row>
    <row r="2731" spans="1:9" s="62" customFormat="1" ht="18" customHeight="1" x14ac:dyDescent="0.4">
      <c r="A2731" s="63">
        <v>9</v>
      </c>
      <c r="B2731" s="121">
        <f>B2723</f>
        <v>4</v>
      </c>
      <c r="C2731" s="131">
        <f t="shared" si="575"/>
        <v>0</v>
      </c>
      <c r="D2731" s="131">
        <f t="shared" si="572"/>
        <v>0</v>
      </c>
      <c r="E2731" s="124">
        <f>VLOOKUP(B2719,別紙1!$A$5:$AS$267,32,FALSE)</f>
        <v>27</v>
      </c>
      <c r="F2731" s="133">
        <f>内訳書!$E$7</f>
        <v>0</v>
      </c>
      <c r="G2731" s="131">
        <f t="shared" si="573"/>
        <v>0</v>
      </c>
      <c r="H2731" s="116"/>
      <c r="I2731" s="137">
        <f t="shared" si="574"/>
        <v>0</v>
      </c>
    </row>
    <row r="2732" spans="1:9" s="62" customFormat="1" ht="18" customHeight="1" x14ac:dyDescent="0.4">
      <c r="A2732" s="63">
        <v>10</v>
      </c>
      <c r="B2732" s="121">
        <f>B2723</f>
        <v>4</v>
      </c>
      <c r="C2732" s="131">
        <f t="shared" si="575"/>
        <v>0</v>
      </c>
      <c r="D2732" s="131">
        <f t="shared" si="572"/>
        <v>0</v>
      </c>
      <c r="E2732" s="124">
        <f>VLOOKUP(B2719,別紙1!$A$5:$AS$267,34,FALSE)</f>
        <v>7</v>
      </c>
      <c r="F2732" s="132">
        <f>内訳書!$D$7</f>
        <v>0</v>
      </c>
      <c r="G2732" s="131">
        <f t="shared" si="573"/>
        <v>0</v>
      </c>
      <c r="H2732" s="116"/>
      <c r="I2732" s="137">
        <f t="shared" si="574"/>
        <v>0</v>
      </c>
    </row>
    <row r="2733" spans="1:9" s="62" customFormat="1" ht="18" customHeight="1" x14ac:dyDescent="0.4">
      <c r="A2733" s="63">
        <v>11</v>
      </c>
      <c r="B2733" s="121">
        <f>B2723</f>
        <v>4</v>
      </c>
      <c r="C2733" s="131">
        <f t="shared" si="575"/>
        <v>0</v>
      </c>
      <c r="D2733" s="131">
        <f t="shared" si="572"/>
        <v>0</v>
      </c>
      <c r="E2733" s="124">
        <f>VLOOKUP(B2719,別紙1!$A$5:$AS$267,37,FALSE)</f>
        <v>14</v>
      </c>
      <c r="F2733" s="132">
        <f>内訳書!$D$7</f>
        <v>0</v>
      </c>
      <c r="G2733" s="131">
        <f t="shared" si="573"/>
        <v>0</v>
      </c>
      <c r="H2733" s="116"/>
      <c r="I2733" s="137">
        <f t="shared" si="574"/>
        <v>0</v>
      </c>
    </row>
    <row r="2734" spans="1:9" s="62" customFormat="1" ht="18" customHeight="1" thickBot="1" x14ac:dyDescent="0.45">
      <c r="A2734" s="63">
        <v>12</v>
      </c>
      <c r="B2734" s="121">
        <f>B2723</f>
        <v>4</v>
      </c>
      <c r="C2734" s="131">
        <f>C2733</f>
        <v>0</v>
      </c>
      <c r="D2734" s="131">
        <f t="shared" si="572"/>
        <v>0</v>
      </c>
      <c r="E2734" s="124">
        <f>VLOOKUP(B2719,別紙1!$A$5:$AS$267,40,FALSE)</f>
        <v>15</v>
      </c>
      <c r="F2734" s="132">
        <f>内訳書!$D$7</f>
        <v>0</v>
      </c>
      <c r="G2734" s="131">
        <f t="shared" si="573"/>
        <v>0</v>
      </c>
      <c r="H2734" s="116"/>
      <c r="I2734" s="137">
        <f t="shared" si="574"/>
        <v>0</v>
      </c>
    </row>
    <row r="2735" spans="1:9" s="62" customFormat="1" ht="18" customHeight="1" thickBot="1" x14ac:dyDescent="0.45">
      <c r="A2735" s="66" t="s">
        <v>9</v>
      </c>
      <c r="B2735" s="120"/>
      <c r="C2735" s="120"/>
      <c r="D2735" s="120"/>
      <c r="E2735" s="124">
        <f>SUM(E2723:E2734)</f>
        <v>413</v>
      </c>
      <c r="F2735" s="129"/>
      <c r="G2735" s="120"/>
      <c r="H2735" s="136">
        <f>SUM(H2723:H2734)</f>
        <v>0</v>
      </c>
      <c r="I2735" s="138">
        <f>IF(SUM(I2723:I2734)="","",SUM(I2723:I2734))</f>
        <v>0</v>
      </c>
    </row>
    <row r="2736" spans="1:9" ht="78" customHeight="1" x14ac:dyDescent="0.4">
      <c r="A2736" s="397" t="s">
        <v>347</v>
      </c>
      <c r="B2736" s="398"/>
      <c r="C2736" s="398"/>
      <c r="D2736" s="398"/>
      <c r="E2736" s="398"/>
      <c r="F2736" s="398"/>
      <c r="G2736" s="398"/>
      <c r="H2736" s="398"/>
      <c r="I2736" s="399"/>
    </row>
    <row r="2737" spans="1:9" ht="78" customHeight="1" x14ac:dyDescent="0.4">
      <c r="A2737" s="394" t="s">
        <v>22</v>
      </c>
      <c r="B2737" s="395"/>
      <c r="C2737" s="395"/>
      <c r="D2737" s="395"/>
      <c r="E2737" s="395"/>
      <c r="F2737" s="395"/>
      <c r="G2737" s="395"/>
      <c r="H2737" s="395"/>
      <c r="I2737" s="396"/>
    </row>
    <row r="2738" spans="1:9" x14ac:dyDescent="0.4">
      <c r="A2738" s="161" t="s">
        <v>12</v>
      </c>
      <c r="B2738" s="52">
        <f>B2719+1</f>
        <v>145</v>
      </c>
      <c r="C2738" s="161" t="s">
        <v>13</v>
      </c>
      <c r="D2738" s="53" t="str">
        <f>VLOOKUP(B2738,別紙1!$A$5:$AS$267,3,FALSE)</f>
        <v>荒北第２－５ポンプ場</v>
      </c>
      <c r="F2738" s="161"/>
      <c r="G2738" s="161"/>
      <c r="H2738" s="161"/>
      <c r="I2738" s="54" t="str">
        <f>VLOOKUP(B2738,別紙1!$A$5:$AS$267,5,FALSE)</f>
        <v>低圧電力</v>
      </c>
    </row>
    <row r="2739" spans="1:9" s="161" customFormat="1" ht="20.25" customHeight="1" x14ac:dyDescent="0.4">
      <c r="A2739" s="391" t="s">
        <v>14</v>
      </c>
      <c r="B2739" s="401" t="s">
        <v>3</v>
      </c>
      <c r="C2739" s="402"/>
      <c r="D2739" s="403"/>
      <c r="E2739" s="401" t="s">
        <v>4</v>
      </c>
      <c r="F2739" s="402"/>
      <c r="G2739" s="403"/>
      <c r="H2739" s="391" t="s">
        <v>44</v>
      </c>
      <c r="I2739" s="391" t="s">
        <v>45</v>
      </c>
    </row>
    <row r="2740" spans="1:9" s="161" customFormat="1" ht="40.5" x14ac:dyDescent="0.4">
      <c r="A2740" s="400"/>
      <c r="B2740" s="301" t="s">
        <v>2</v>
      </c>
      <c r="C2740" s="301" t="s">
        <v>15</v>
      </c>
      <c r="D2740" s="302" t="s">
        <v>82</v>
      </c>
      <c r="E2740" s="304" t="s">
        <v>16</v>
      </c>
      <c r="F2740" s="58" t="s">
        <v>17</v>
      </c>
      <c r="G2740" s="302" t="s">
        <v>18</v>
      </c>
      <c r="H2740" s="400"/>
      <c r="I2740" s="400"/>
    </row>
    <row r="2741" spans="1:9" s="59" customFormat="1" ht="22.5" x14ac:dyDescent="0.4">
      <c r="A2741" s="392"/>
      <c r="B2741" s="60" t="s">
        <v>5</v>
      </c>
      <c r="C2741" s="60" t="s">
        <v>19</v>
      </c>
      <c r="D2741" s="60" t="s">
        <v>8</v>
      </c>
      <c r="E2741" s="61" t="s">
        <v>20</v>
      </c>
      <c r="F2741" s="60" t="s">
        <v>21</v>
      </c>
      <c r="G2741" s="60" t="s">
        <v>8</v>
      </c>
      <c r="H2741" s="60" t="s">
        <v>43</v>
      </c>
      <c r="I2741" s="60" t="s">
        <v>8</v>
      </c>
    </row>
    <row r="2742" spans="1:9" s="62" customFormat="1" ht="18" customHeight="1" x14ac:dyDescent="0.4">
      <c r="A2742" s="63">
        <v>1</v>
      </c>
      <c r="B2742" s="121">
        <f>VLOOKUP(B2738,別紙1!$A$5:$AS$267,6,FALSE)</f>
        <v>13</v>
      </c>
      <c r="C2742" s="131">
        <f>内訳書!$C$7</f>
        <v>0</v>
      </c>
      <c r="D2742" s="131">
        <f>IF(E2742=0,ROUNDDOWN(B2742*C2742/2,2),ROUNDDOWN(B2742*C2742,2))</f>
        <v>0</v>
      </c>
      <c r="E2742" s="124">
        <f>VLOOKUP(B2738,別紙1!$A$5:$AS$267,7,FALSE)</f>
        <v>138</v>
      </c>
      <c r="F2742" s="132">
        <f>内訳書!$D$7</f>
        <v>0</v>
      </c>
      <c r="G2742" s="131">
        <f>ROUNDDOWN(E2742*F2742,2)</f>
        <v>0</v>
      </c>
      <c r="H2742" s="116"/>
      <c r="I2742" s="137">
        <f>ROUNDDOWN(D2742+G2742+H2742,0)</f>
        <v>0</v>
      </c>
    </row>
    <row r="2743" spans="1:9" s="62" customFormat="1" ht="18" customHeight="1" x14ac:dyDescent="0.4">
      <c r="A2743" s="63">
        <v>2</v>
      </c>
      <c r="B2743" s="121">
        <f>B2742</f>
        <v>13</v>
      </c>
      <c r="C2743" s="131">
        <f>C2742</f>
        <v>0</v>
      </c>
      <c r="D2743" s="131">
        <f t="shared" ref="D2743:D2753" si="576">IF(E2743=0,ROUNDDOWN(B2743*C2743/2,2),ROUNDDOWN(B2743*C2743,2))</f>
        <v>0</v>
      </c>
      <c r="E2743" s="124">
        <f>VLOOKUP(B2738,別紙1!$A$5:$AS$267,10,FALSE)</f>
        <v>138</v>
      </c>
      <c r="F2743" s="132">
        <f>内訳書!$D$7</f>
        <v>0</v>
      </c>
      <c r="G2743" s="131">
        <f t="shared" ref="G2743:G2753" si="577">ROUNDDOWN(E2743*F2743,2)</f>
        <v>0</v>
      </c>
      <c r="H2743" s="116"/>
      <c r="I2743" s="137">
        <f t="shared" ref="I2743:I2753" si="578">ROUNDDOWN(D2743+G2743+H2743,0)</f>
        <v>0</v>
      </c>
    </row>
    <row r="2744" spans="1:9" s="62" customFormat="1" ht="18" customHeight="1" x14ac:dyDescent="0.4">
      <c r="A2744" s="63">
        <v>3</v>
      </c>
      <c r="B2744" s="121">
        <f>B2742</f>
        <v>13</v>
      </c>
      <c r="C2744" s="131">
        <f t="shared" ref="C2744:C2752" si="579">C2743</f>
        <v>0</v>
      </c>
      <c r="D2744" s="131">
        <f t="shared" si="576"/>
        <v>0</v>
      </c>
      <c r="E2744" s="124">
        <f>VLOOKUP(B2738,別紙1!$A$5:$AS$267,13,FALSE)</f>
        <v>132</v>
      </c>
      <c r="F2744" s="132">
        <f>内訳書!$D$7</f>
        <v>0</v>
      </c>
      <c r="G2744" s="131">
        <f t="shared" si="577"/>
        <v>0</v>
      </c>
      <c r="H2744" s="116"/>
      <c r="I2744" s="137">
        <f t="shared" si="578"/>
        <v>0</v>
      </c>
    </row>
    <row r="2745" spans="1:9" s="62" customFormat="1" ht="18" customHeight="1" x14ac:dyDescent="0.4">
      <c r="A2745" s="63">
        <v>4</v>
      </c>
      <c r="B2745" s="121">
        <f>B2742</f>
        <v>13</v>
      </c>
      <c r="C2745" s="131">
        <f t="shared" si="579"/>
        <v>0</v>
      </c>
      <c r="D2745" s="131">
        <f t="shared" si="576"/>
        <v>0</v>
      </c>
      <c r="E2745" s="124">
        <f>VLOOKUP(B2738,別紙1!$A$5:$AS$267,16,FALSE)</f>
        <v>142</v>
      </c>
      <c r="F2745" s="132">
        <f>内訳書!$D$7</f>
        <v>0</v>
      </c>
      <c r="G2745" s="131">
        <f t="shared" si="577"/>
        <v>0</v>
      </c>
      <c r="H2745" s="116"/>
      <c r="I2745" s="137">
        <f t="shared" si="578"/>
        <v>0</v>
      </c>
    </row>
    <row r="2746" spans="1:9" s="62" customFormat="1" ht="18" customHeight="1" x14ac:dyDescent="0.4">
      <c r="A2746" s="63">
        <v>5</v>
      </c>
      <c r="B2746" s="121">
        <f>B2742</f>
        <v>13</v>
      </c>
      <c r="C2746" s="131">
        <f t="shared" si="579"/>
        <v>0</v>
      </c>
      <c r="D2746" s="131">
        <f t="shared" si="576"/>
        <v>0</v>
      </c>
      <c r="E2746" s="124">
        <f>VLOOKUP(B2738,別紙1!$A$5:$AS$267,19,FALSE)</f>
        <v>130</v>
      </c>
      <c r="F2746" s="132">
        <f>内訳書!$D$7</f>
        <v>0</v>
      </c>
      <c r="G2746" s="131">
        <f t="shared" si="577"/>
        <v>0</v>
      </c>
      <c r="H2746" s="116"/>
      <c r="I2746" s="137">
        <f t="shared" si="578"/>
        <v>0</v>
      </c>
    </row>
    <row r="2747" spans="1:9" s="62" customFormat="1" ht="18" customHeight="1" x14ac:dyDescent="0.4">
      <c r="A2747" s="63">
        <v>6</v>
      </c>
      <c r="B2747" s="121">
        <f>B2742</f>
        <v>13</v>
      </c>
      <c r="C2747" s="131">
        <f t="shared" si="579"/>
        <v>0</v>
      </c>
      <c r="D2747" s="131">
        <f t="shared" si="576"/>
        <v>0</v>
      </c>
      <c r="E2747" s="124">
        <f>VLOOKUP(B2738,別紙1!$A$5:$AS$267,22,FALSE)</f>
        <v>129</v>
      </c>
      <c r="F2747" s="132">
        <f>内訳書!$D$7</f>
        <v>0</v>
      </c>
      <c r="G2747" s="131">
        <f t="shared" si="577"/>
        <v>0</v>
      </c>
      <c r="H2747" s="116"/>
      <c r="I2747" s="137">
        <f t="shared" si="578"/>
        <v>0</v>
      </c>
    </row>
    <row r="2748" spans="1:9" s="62" customFormat="1" ht="18" customHeight="1" x14ac:dyDescent="0.4">
      <c r="A2748" s="63">
        <v>7</v>
      </c>
      <c r="B2748" s="121">
        <f>B2742</f>
        <v>13</v>
      </c>
      <c r="C2748" s="131">
        <f t="shared" si="579"/>
        <v>0</v>
      </c>
      <c r="D2748" s="131">
        <f t="shared" si="576"/>
        <v>0</v>
      </c>
      <c r="E2748" s="124">
        <f>VLOOKUP(B2738,別紙1!$A$5:$AS$267,26,FALSE)</f>
        <v>122</v>
      </c>
      <c r="F2748" s="133">
        <f>内訳書!$E$7</f>
        <v>0</v>
      </c>
      <c r="G2748" s="131">
        <f t="shared" si="577"/>
        <v>0</v>
      </c>
      <c r="H2748" s="116"/>
      <c r="I2748" s="137">
        <f t="shared" si="578"/>
        <v>0</v>
      </c>
    </row>
    <row r="2749" spans="1:9" s="62" customFormat="1" ht="18" customHeight="1" x14ac:dyDescent="0.4">
      <c r="A2749" s="63">
        <v>8</v>
      </c>
      <c r="B2749" s="121">
        <f>B2742</f>
        <v>13</v>
      </c>
      <c r="C2749" s="131">
        <f t="shared" si="579"/>
        <v>0</v>
      </c>
      <c r="D2749" s="131">
        <f t="shared" si="576"/>
        <v>0</v>
      </c>
      <c r="E2749" s="124">
        <f>VLOOKUP(B2738,別紙1!$A$5:$AS$267,29,FALSE)</f>
        <v>126</v>
      </c>
      <c r="F2749" s="133">
        <f>内訳書!$E$7</f>
        <v>0</v>
      </c>
      <c r="G2749" s="131">
        <f t="shared" si="577"/>
        <v>0</v>
      </c>
      <c r="H2749" s="116"/>
      <c r="I2749" s="137">
        <f t="shared" si="578"/>
        <v>0</v>
      </c>
    </row>
    <row r="2750" spans="1:9" s="62" customFormat="1" ht="18" customHeight="1" x14ac:dyDescent="0.4">
      <c r="A2750" s="63">
        <v>9</v>
      </c>
      <c r="B2750" s="121">
        <f>B2742</f>
        <v>13</v>
      </c>
      <c r="C2750" s="131">
        <f t="shared" si="579"/>
        <v>0</v>
      </c>
      <c r="D2750" s="131">
        <f t="shared" si="576"/>
        <v>0</v>
      </c>
      <c r="E2750" s="124">
        <f>VLOOKUP(B2738,別紙1!$A$5:$AS$267,32,FALSE)</f>
        <v>134</v>
      </c>
      <c r="F2750" s="133">
        <f>内訳書!$E$7</f>
        <v>0</v>
      </c>
      <c r="G2750" s="131">
        <f t="shared" si="577"/>
        <v>0</v>
      </c>
      <c r="H2750" s="116"/>
      <c r="I2750" s="137">
        <f t="shared" si="578"/>
        <v>0</v>
      </c>
    </row>
    <row r="2751" spans="1:9" s="62" customFormat="1" ht="18" customHeight="1" x14ac:dyDescent="0.4">
      <c r="A2751" s="63">
        <v>10</v>
      </c>
      <c r="B2751" s="121">
        <f>B2742</f>
        <v>13</v>
      </c>
      <c r="C2751" s="131">
        <f t="shared" si="579"/>
        <v>0</v>
      </c>
      <c r="D2751" s="131">
        <f t="shared" si="576"/>
        <v>0</v>
      </c>
      <c r="E2751" s="124">
        <f>VLOOKUP(B2738,別紙1!$A$5:$AS$267,34,FALSE)</f>
        <v>168</v>
      </c>
      <c r="F2751" s="132">
        <f>内訳書!$D$7</f>
        <v>0</v>
      </c>
      <c r="G2751" s="131">
        <f t="shared" si="577"/>
        <v>0</v>
      </c>
      <c r="H2751" s="116"/>
      <c r="I2751" s="137">
        <f t="shared" si="578"/>
        <v>0</v>
      </c>
    </row>
    <row r="2752" spans="1:9" s="62" customFormat="1" ht="18" customHeight="1" x14ac:dyDescent="0.4">
      <c r="A2752" s="63">
        <v>11</v>
      </c>
      <c r="B2752" s="121">
        <f>B2742</f>
        <v>13</v>
      </c>
      <c r="C2752" s="131">
        <f t="shared" si="579"/>
        <v>0</v>
      </c>
      <c r="D2752" s="131">
        <f t="shared" si="576"/>
        <v>0</v>
      </c>
      <c r="E2752" s="124">
        <f>VLOOKUP(B2738,別紙1!$A$5:$AS$267,37,FALSE)</f>
        <v>128</v>
      </c>
      <c r="F2752" s="132">
        <f>内訳書!$D$7</f>
        <v>0</v>
      </c>
      <c r="G2752" s="131">
        <f t="shared" si="577"/>
        <v>0</v>
      </c>
      <c r="H2752" s="116"/>
      <c r="I2752" s="137">
        <f t="shared" si="578"/>
        <v>0</v>
      </c>
    </row>
    <row r="2753" spans="1:9" s="62" customFormat="1" ht="18" customHeight="1" thickBot="1" x14ac:dyDescent="0.45">
      <c r="A2753" s="63">
        <v>12</v>
      </c>
      <c r="B2753" s="121">
        <f>B2742</f>
        <v>13</v>
      </c>
      <c r="C2753" s="131">
        <f>C2752</f>
        <v>0</v>
      </c>
      <c r="D2753" s="131">
        <f t="shared" si="576"/>
        <v>0</v>
      </c>
      <c r="E2753" s="124">
        <f>VLOOKUP(B2738,別紙1!$A$5:$AS$267,40,FALSE)</f>
        <v>125</v>
      </c>
      <c r="F2753" s="132">
        <f>内訳書!$D$7</f>
        <v>0</v>
      </c>
      <c r="G2753" s="131">
        <f t="shared" si="577"/>
        <v>0</v>
      </c>
      <c r="H2753" s="116"/>
      <c r="I2753" s="137">
        <f t="shared" si="578"/>
        <v>0</v>
      </c>
    </row>
    <row r="2754" spans="1:9" s="62" customFormat="1" ht="18" customHeight="1" thickBot="1" x14ac:dyDescent="0.45">
      <c r="A2754" s="66" t="s">
        <v>9</v>
      </c>
      <c r="B2754" s="120"/>
      <c r="C2754" s="120"/>
      <c r="D2754" s="120"/>
      <c r="E2754" s="124">
        <f>SUM(E2742:E2753)</f>
        <v>1612</v>
      </c>
      <c r="F2754" s="129"/>
      <c r="G2754" s="120"/>
      <c r="H2754" s="136">
        <f>SUM(H2742:H2753)</f>
        <v>0</v>
      </c>
      <c r="I2754" s="138">
        <f>IF(SUM(I2742:I2753)="","",SUM(I2742:I2753))</f>
        <v>0</v>
      </c>
    </row>
    <row r="2755" spans="1:9" ht="78" customHeight="1" x14ac:dyDescent="0.4">
      <c r="A2755" s="397" t="s">
        <v>347</v>
      </c>
      <c r="B2755" s="398"/>
      <c r="C2755" s="398"/>
      <c r="D2755" s="398"/>
      <c r="E2755" s="398"/>
      <c r="F2755" s="398"/>
      <c r="G2755" s="398"/>
      <c r="H2755" s="398"/>
      <c r="I2755" s="399"/>
    </row>
    <row r="2756" spans="1:9" ht="78" customHeight="1" x14ac:dyDescent="0.4">
      <c r="A2756" s="394" t="s">
        <v>22</v>
      </c>
      <c r="B2756" s="395"/>
      <c r="C2756" s="395"/>
      <c r="D2756" s="395"/>
      <c r="E2756" s="395"/>
      <c r="F2756" s="395"/>
      <c r="G2756" s="395"/>
      <c r="H2756" s="395"/>
      <c r="I2756" s="396"/>
    </row>
    <row r="2757" spans="1:9" x14ac:dyDescent="0.4">
      <c r="A2757" s="161" t="s">
        <v>12</v>
      </c>
      <c r="B2757" s="52">
        <f>B2738+1</f>
        <v>146</v>
      </c>
      <c r="C2757" s="161" t="s">
        <v>13</v>
      </c>
      <c r="D2757" s="53" t="str">
        <f>VLOOKUP(B2757,別紙1!$A$5:$AS$267,3,FALSE)</f>
        <v>荒北第２－６ポンプ場</v>
      </c>
      <c r="F2757" s="161"/>
      <c r="G2757" s="161"/>
      <c r="H2757" s="161"/>
      <c r="I2757" s="54" t="str">
        <f>VLOOKUP(B2757,別紙1!$A$5:$AS$267,5,FALSE)</f>
        <v>低圧電力</v>
      </c>
    </row>
    <row r="2758" spans="1:9" s="161" customFormat="1" ht="20.25" customHeight="1" x14ac:dyDescent="0.4">
      <c r="A2758" s="391" t="s">
        <v>14</v>
      </c>
      <c r="B2758" s="401" t="s">
        <v>3</v>
      </c>
      <c r="C2758" s="402"/>
      <c r="D2758" s="403"/>
      <c r="E2758" s="401" t="s">
        <v>4</v>
      </c>
      <c r="F2758" s="402"/>
      <c r="G2758" s="403"/>
      <c r="H2758" s="391" t="s">
        <v>44</v>
      </c>
      <c r="I2758" s="391" t="s">
        <v>45</v>
      </c>
    </row>
    <row r="2759" spans="1:9" s="161" customFormat="1" ht="40.5" x14ac:dyDescent="0.4">
      <c r="A2759" s="400"/>
      <c r="B2759" s="301" t="s">
        <v>2</v>
      </c>
      <c r="C2759" s="301" t="s">
        <v>15</v>
      </c>
      <c r="D2759" s="302" t="s">
        <v>82</v>
      </c>
      <c r="E2759" s="304" t="s">
        <v>16</v>
      </c>
      <c r="F2759" s="58" t="s">
        <v>17</v>
      </c>
      <c r="G2759" s="302" t="s">
        <v>18</v>
      </c>
      <c r="H2759" s="400"/>
      <c r="I2759" s="400"/>
    </row>
    <row r="2760" spans="1:9" s="59" customFormat="1" ht="22.5" x14ac:dyDescent="0.4">
      <c r="A2760" s="392"/>
      <c r="B2760" s="60" t="s">
        <v>5</v>
      </c>
      <c r="C2760" s="60" t="s">
        <v>19</v>
      </c>
      <c r="D2760" s="60" t="s">
        <v>8</v>
      </c>
      <c r="E2760" s="61" t="s">
        <v>20</v>
      </c>
      <c r="F2760" s="60" t="s">
        <v>21</v>
      </c>
      <c r="G2760" s="60" t="s">
        <v>8</v>
      </c>
      <c r="H2760" s="60" t="s">
        <v>43</v>
      </c>
      <c r="I2760" s="60" t="s">
        <v>8</v>
      </c>
    </row>
    <row r="2761" spans="1:9" s="62" customFormat="1" ht="18" customHeight="1" x14ac:dyDescent="0.4">
      <c r="A2761" s="63">
        <v>1</v>
      </c>
      <c r="B2761" s="121">
        <f>VLOOKUP(B2757,別紙1!$A$5:$AS$267,6,FALSE)</f>
        <v>6</v>
      </c>
      <c r="C2761" s="131">
        <f>内訳書!$C$7</f>
        <v>0</v>
      </c>
      <c r="D2761" s="131">
        <f>IF(E2761=0,ROUNDDOWN(B2761*C2761/2,2),ROUNDDOWN(B2761*C2761,2))</f>
        <v>0</v>
      </c>
      <c r="E2761" s="124">
        <f>VLOOKUP(B2757,別紙1!$A$5:$AS$267,7,FALSE)</f>
        <v>65</v>
      </c>
      <c r="F2761" s="132">
        <f>内訳書!$D$7</f>
        <v>0</v>
      </c>
      <c r="G2761" s="131">
        <f>ROUNDDOWN(E2761*F2761,2)</f>
        <v>0</v>
      </c>
      <c r="H2761" s="116"/>
      <c r="I2761" s="137">
        <f>ROUNDDOWN(D2761+G2761+H2761,0)</f>
        <v>0</v>
      </c>
    </row>
    <row r="2762" spans="1:9" s="62" customFormat="1" ht="18" customHeight="1" x14ac:dyDescent="0.4">
      <c r="A2762" s="63">
        <v>2</v>
      </c>
      <c r="B2762" s="121">
        <f>B2761</f>
        <v>6</v>
      </c>
      <c r="C2762" s="131">
        <f>C2761</f>
        <v>0</v>
      </c>
      <c r="D2762" s="131">
        <f t="shared" ref="D2762:D2772" si="580">IF(E2762=0,ROUNDDOWN(B2762*C2762/2,2),ROUNDDOWN(B2762*C2762,2))</f>
        <v>0</v>
      </c>
      <c r="E2762" s="124">
        <f>VLOOKUP(B2757,別紙1!$A$5:$AS$267,10,FALSE)</f>
        <v>65</v>
      </c>
      <c r="F2762" s="132">
        <f>内訳書!$D$7</f>
        <v>0</v>
      </c>
      <c r="G2762" s="131">
        <f t="shared" ref="G2762:G2772" si="581">ROUNDDOWN(E2762*F2762,2)</f>
        <v>0</v>
      </c>
      <c r="H2762" s="116"/>
      <c r="I2762" s="137">
        <f t="shared" ref="I2762:I2772" si="582">ROUNDDOWN(D2762+G2762+H2762,0)</f>
        <v>0</v>
      </c>
    </row>
    <row r="2763" spans="1:9" s="62" customFormat="1" ht="18" customHeight="1" x14ac:dyDescent="0.4">
      <c r="A2763" s="63">
        <v>3</v>
      </c>
      <c r="B2763" s="121">
        <f>B2761</f>
        <v>6</v>
      </c>
      <c r="C2763" s="131">
        <f t="shared" ref="C2763:C2771" si="583">C2762</f>
        <v>0</v>
      </c>
      <c r="D2763" s="131">
        <f t="shared" si="580"/>
        <v>0</v>
      </c>
      <c r="E2763" s="124">
        <f>VLOOKUP(B2757,別紙1!$A$5:$AS$267,13,FALSE)</f>
        <v>63</v>
      </c>
      <c r="F2763" s="132">
        <f>内訳書!$D$7</f>
        <v>0</v>
      </c>
      <c r="G2763" s="131">
        <f t="shared" si="581"/>
        <v>0</v>
      </c>
      <c r="H2763" s="116"/>
      <c r="I2763" s="137">
        <f t="shared" si="582"/>
        <v>0</v>
      </c>
    </row>
    <row r="2764" spans="1:9" s="62" customFormat="1" ht="18" customHeight="1" x14ac:dyDescent="0.4">
      <c r="A2764" s="63">
        <v>4</v>
      </c>
      <c r="B2764" s="121">
        <f>B2761</f>
        <v>6</v>
      </c>
      <c r="C2764" s="131">
        <f t="shared" si="583"/>
        <v>0</v>
      </c>
      <c r="D2764" s="131">
        <f t="shared" si="580"/>
        <v>0</v>
      </c>
      <c r="E2764" s="124">
        <f>VLOOKUP(B2757,別紙1!$A$5:$AS$267,16,FALSE)</f>
        <v>67</v>
      </c>
      <c r="F2764" s="132">
        <f>内訳書!$D$7</f>
        <v>0</v>
      </c>
      <c r="G2764" s="131">
        <f t="shared" si="581"/>
        <v>0</v>
      </c>
      <c r="H2764" s="116"/>
      <c r="I2764" s="137">
        <f t="shared" si="582"/>
        <v>0</v>
      </c>
    </row>
    <row r="2765" spans="1:9" s="62" customFormat="1" ht="18" customHeight="1" x14ac:dyDescent="0.4">
      <c r="A2765" s="63">
        <v>5</v>
      </c>
      <c r="B2765" s="121">
        <f>B2761</f>
        <v>6</v>
      </c>
      <c r="C2765" s="131">
        <f t="shared" si="583"/>
        <v>0</v>
      </c>
      <c r="D2765" s="131">
        <f t="shared" si="580"/>
        <v>0</v>
      </c>
      <c r="E2765" s="124">
        <f>VLOOKUP(B2757,別紙1!$A$5:$AS$267,19,FALSE)</f>
        <v>63</v>
      </c>
      <c r="F2765" s="132">
        <f>内訳書!$D$7</f>
        <v>0</v>
      </c>
      <c r="G2765" s="131">
        <f t="shared" si="581"/>
        <v>0</v>
      </c>
      <c r="H2765" s="116"/>
      <c r="I2765" s="137">
        <f t="shared" si="582"/>
        <v>0</v>
      </c>
    </row>
    <row r="2766" spans="1:9" s="62" customFormat="1" ht="18" customHeight="1" x14ac:dyDescent="0.4">
      <c r="A2766" s="63">
        <v>6</v>
      </c>
      <c r="B2766" s="121">
        <f>B2761</f>
        <v>6</v>
      </c>
      <c r="C2766" s="131">
        <f t="shared" si="583"/>
        <v>0</v>
      </c>
      <c r="D2766" s="131">
        <f t="shared" si="580"/>
        <v>0</v>
      </c>
      <c r="E2766" s="124">
        <f>VLOOKUP(B2757,別紙1!$A$5:$AS$267,22,FALSE)</f>
        <v>62</v>
      </c>
      <c r="F2766" s="132">
        <f>内訳書!$D$7</f>
        <v>0</v>
      </c>
      <c r="G2766" s="131">
        <f t="shared" si="581"/>
        <v>0</v>
      </c>
      <c r="H2766" s="116"/>
      <c r="I2766" s="137">
        <f t="shared" si="582"/>
        <v>0</v>
      </c>
    </row>
    <row r="2767" spans="1:9" s="62" customFormat="1" ht="18" customHeight="1" x14ac:dyDescent="0.4">
      <c r="A2767" s="63">
        <v>7</v>
      </c>
      <c r="B2767" s="121">
        <f>B2761</f>
        <v>6</v>
      </c>
      <c r="C2767" s="131">
        <f t="shared" si="583"/>
        <v>0</v>
      </c>
      <c r="D2767" s="131">
        <f t="shared" si="580"/>
        <v>0</v>
      </c>
      <c r="E2767" s="124">
        <f>VLOOKUP(B2757,別紙1!$A$5:$AS$267,26,FALSE)</f>
        <v>57</v>
      </c>
      <c r="F2767" s="133">
        <f>内訳書!$E$7</f>
        <v>0</v>
      </c>
      <c r="G2767" s="131">
        <f t="shared" si="581"/>
        <v>0</v>
      </c>
      <c r="H2767" s="116"/>
      <c r="I2767" s="137">
        <f t="shared" si="582"/>
        <v>0</v>
      </c>
    </row>
    <row r="2768" spans="1:9" s="62" customFormat="1" ht="18" customHeight="1" x14ac:dyDescent="0.4">
      <c r="A2768" s="63">
        <v>8</v>
      </c>
      <c r="B2768" s="121">
        <f>B2761</f>
        <v>6</v>
      </c>
      <c r="C2768" s="131">
        <f t="shared" si="583"/>
        <v>0</v>
      </c>
      <c r="D2768" s="131">
        <f t="shared" si="580"/>
        <v>0</v>
      </c>
      <c r="E2768" s="124">
        <f>VLOOKUP(B2757,別紙1!$A$5:$AS$267,29,FALSE)</f>
        <v>59</v>
      </c>
      <c r="F2768" s="133">
        <f>内訳書!$E$7</f>
        <v>0</v>
      </c>
      <c r="G2768" s="131">
        <f t="shared" si="581"/>
        <v>0</v>
      </c>
      <c r="H2768" s="116"/>
      <c r="I2768" s="137">
        <f t="shared" si="582"/>
        <v>0</v>
      </c>
    </row>
    <row r="2769" spans="1:9" s="62" customFormat="1" ht="18" customHeight="1" x14ac:dyDescent="0.4">
      <c r="A2769" s="63">
        <v>9</v>
      </c>
      <c r="B2769" s="121">
        <f>B2761</f>
        <v>6</v>
      </c>
      <c r="C2769" s="131">
        <f t="shared" si="583"/>
        <v>0</v>
      </c>
      <c r="D2769" s="131">
        <f t="shared" si="580"/>
        <v>0</v>
      </c>
      <c r="E2769" s="124">
        <f>VLOOKUP(B2757,別紙1!$A$5:$AS$267,32,FALSE)</f>
        <v>63</v>
      </c>
      <c r="F2769" s="133">
        <f>内訳書!$E$7</f>
        <v>0</v>
      </c>
      <c r="G2769" s="131">
        <f t="shared" si="581"/>
        <v>0</v>
      </c>
      <c r="H2769" s="116"/>
      <c r="I2769" s="137">
        <f t="shared" si="582"/>
        <v>0</v>
      </c>
    </row>
    <row r="2770" spans="1:9" s="62" customFormat="1" ht="18" customHeight="1" x14ac:dyDescent="0.4">
      <c r="A2770" s="63">
        <v>10</v>
      </c>
      <c r="B2770" s="121">
        <f>B2761</f>
        <v>6</v>
      </c>
      <c r="C2770" s="131">
        <f t="shared" si="583"/>
        <v>0</v>
      </c>
      <c r="D2770" s="131">
        <f t="shared" si="580"/>
        <v>0</v>
      </c>
      <c r="E2770" s="124">
        <f>VLOOKUP(B2757,別紙1!$A$5:$AS$267,34,FALSE)</f>
        <v>77</v>
      </c>
      <c r="F2770" s="132">
        <f>内訳書!$D$7</f>
        <v>0</v>
      </c>
      <c r="G2770" s="131">
        <f t="shared" si="581"/>
        <v>0</v>
      </c>
      <c r="H2770" s="116"/>
      <c r="I2770" s="137">
        <f t="shared" si="582"/>
        <v>0</v>
      </c>
    </row>
    <row r="2771" spans="1:9" s="62" customFormat="1" ht="18" customHeight="1" x14ac:dyDescent="0.4">
      <c r="A2771" s="63">
        <v>11</v>
      </c>
      <c r="B2771" s="121">
        <f>B2761</f>
        <v>6</v>
      </c>
      <c r="C2771" s="131">
        <f t="shared" si="583"/>
        <v>0</v>
      </c>
      <c r="D2771" s="131">
        <f t="shared" si="580"/>
        <v>0</v>
      </c>
      <c r="E2771" s="124">
        <f>VLOOKUP(B2757,別紙1!$A$5:$AS$267,37,FALSE)</f>
        <v>60</v>
      </c>
      <c r="F2771" s="132">
        <f>内訳書!$D$7</f>
        <v>0</v>
      </c>
      <c r="G2771" s="131">
        <f t="shared" si="581"/>
        <v>0</v>
      </c>
      <c r="H2771" s="116"/>
      <c r="I2771" s="137">
        <f t="shared" si="582"/>
        <v>0</v>
      </c>
    </row>
    <row r="2772" spans="1:9" s="62" customFormat="1" ht="18" customHeight="1" thickBot="1" x14ac:dyDescent="0.45">
      <c r="A2772" s="63">
        <v>12</v>
      </c>
      <c r="B2772" s="121">
        <f>B2761</f>
        <v>6</v>
      </c>
      <c r="C2772" s="131">
        <f>C2771</f>
        <v>0</v>
      </c>
      <c r="D2772" s="131">
        <f t="shared" si="580"/>
        <v>0</v>
      </c>
      <c r="E2772" s="124">
        <f>VLOOKUP(B2757,別紙1!$A$5:$AS$267,40,FALSE)</f>
        <v>58</v>
      </c>
      <c r="F2772" s="132">
        <f>内訳書!$D$7</f>
        <v>0</v>
      </c>
      <c r="G2772" s="131">
        <f t="shared" si="581"/>
        <v>0</v>
      </c>
      <c r="H2772" s="116"/>
      <c r="I2772" s="137">
        <f t="shared" si="582"/>
        <v>0</v>
      </c>
    </row>
    <row r="2773" spans="1:9" s="62" customFormat="1" ht="18" customHeight="1" thickBot="1" x14ac:dyDescent="0.45">
      <c r="A2773" s="66" t="s">
        <v>9</v>
      </c>
      <c r="B2773" s="120"/>
      <c r="C2773" s="120"/>
      <c r="D2773" s="120"/>
      <c r="E2773" s="124">
        <f>SUM(E2761:E2772)</f>
        <v>759</v>
      </c>
      <c r="F2773" s="129"/>
      <c r="G2773" s="120"/>
      <c r="H2773" s="136">
        <f>SUM(H2761:H2772)</f>
        <v>0</v>
      </c>
      <c r="I2773" s="138">
        <f>IF(SUM(I2761:I2772)="","",SUM(I2761:I2772))</f>
        <v>0</v>
      </c>
    </row>
    <row r="2774" spans="1:9" ht="78" customHeight="1" x14ac:dyDescent="0.4">
      <c r="A2774" s="397" t="s">
        <v>347</v>
      </c>
      <c r="B2774" s="398"/>
      <c r="C2774" s="398"/>
      <c r="D2774" s="398"/>
      <c r="E2774" s="398"/>
      <c r="F2774" s="398"/>
      <c r="G2774" s="398"/>
      <c r="H2774" s="398"/>
      <c r="I2774" s="399"/>
    </row>
    <row r="2775" spans="1:9" ht="78" customHeight="1" x14ac:dyDescent="0.4">
      <c r="A2775" s="394" t="s">
        <v>22</v>
      </c>
      <c r="B2775" s="395"/>
      <c r="C2775" s="395"/>
      <c r="D2775" s="395"/>
      <c r="E2775" s="395"/>
      <c r="F2775" s="395"/>
      <c r="G2775" s="395"/>
      <c r="H2775" s="395"/>
      <c r="I2775" s="396"/>
    </row>
    <row r="2776" spans="1:9" x14ac:dyDescent="0.4">
      <c r="A2776" s="161" t="s">
        <v>12</v>
      </c>
      <c r="B2776" s="52">
        <f>B2757+1</f>
        <v>147</v>
      </c>
      <c r="C2776" s="161" t="s">
        <v>13</v>
      </c>
      <c r="D2776" s="53" t="str">
        <f>VLOOKUP(B2776,別紙1!$A$5:$AS$267,3,FALSE)</f>
        <v>荒北第２－７ポンプ場</v>
      </c>
      <c r="F2776" s="161"/>
      <c r="G2776" s="161"/>
      <c r="H2776" s="161"/>
      <c r="I2776" s="54" t="str">
        <f>VLOOKUP(B2776,別紙1!$A$5:$AS$267,5,FALSE)</f>
        <v>低圧電力</v>
      </c>
    </row>
    <row r="2777" spans="1:9" s="161" customFormat="1" ht="20.25" customHeight="1" x14ac:dyDescent="0.4">
      <c r="A2777" s="391" t="s">
        <v>14</v>
      </c>
      <c r="B2777" s="401" t="s">
        <v>3</v>
      </c>
      <c r="C2777" s="402"/>
      <c r="D2777" s="403"/>
      <c r="E2777" s="401" t="s">
        <v>4</v>
      </c>
      <c r="F2777" s="402"/>
      <c r="G2777" s="403"/>
      <c r="H2777" s="391" t="s">
        <v>44</v>
      </c>
      <c r="I2777" s="391" t="s">
        <v>45</v>
      </c>
    </row>
    <row r="2778" spans="1:9" s="161" customFormat="1" ht="40.5" x14ac:dyDescent="0.4">
      <c r="A2778" s="400"/>
      <c r="B2778" s="301" t="s">
        <v>2</v>
      </c>
      <c r="C2778" s="301" t="s">
        <v>15</v>
      </c>
      <c r="D2778" s="302" t="s">
        <v>82</v>
      </c>
      <c r="E2778" s="304" t="s">
        <v>16</v>
      </c>
      <c r="F2778" s="58" t="s">
        <v>17</v>
      </c>
      <c r="G2778" s="302" t="s">
        <v>18</v>
      </c>
      <c r="H2778" s="400"/>
      <c r="I2778" s="400"/>
    </row>
    <row r="2779" spans="1:9" s="59" customFormat="1" ht="22.5" x14ac:dyDescent="0.4">
      <c r="A2779" s="392"/>
      <c r="B2779" s="60" t="s">
        <v>5</v>
      </c>
      <c r="C2779" s="60" t="s">
        <v>19</v>
      </c>
      <c r="D2779" s="60" t="s">
        <v>8</v>
      </c>
      <c r="E2779" s="61" t="s">
        <v>20</v>
      </c>
      <c r="F2779" s="60" t="s">
        <v>21</v>
      </c>
      <c r="G2779" s="60" t="s">
        <v>8</v>
      </c>
      <c r="H2779" s="60" t="s">
        <v>43</v>
      </c>
      <c r="I2779" s="60" t="s">
        <v>8</v>
      </c>
    </row>
    <row r="2780" spans="1:9" s="62" customFormat="1" ht="18" customHeight="1" x14ac:dyDescent="0.4">
      <c r="A2780" s="63">
        <v>1</v>
      </c>
      <c r="B2780" s="121">
        <f>VLOOKUP(B2776,別紙1!$A$5:$AS$267,6,FALSE)</f>
        <v>9</v>
      </c>
      <c r="C2780" s="131">
        <f>内訳書!$C$7</f>
        <v>0</v>
      </c>
      <c r="D2780" s="131">
        <f>IF(E2780=0,ROUNDDOWN(B2780*C2780/2,2),ROUNDDOWN(B2780*C2780,2))</f>
        <v>0</v>
      </c>
      <c r="E2780" s="124">
        <f>VLOOKUP(B2776,別紙1!$A$5:$AS$267,7,FALSE)</f>
        <v>15</v>
      </c>
      <c r="F2780" s="132">
        <f>内訳書!$D$7</f>
        <v>0</v>
      </c>
      <c r="G2780" s="131">
        <f>ROUNDDOWN(E2780*F2780,2)</f>
        <v>0</v>
      </c>
      <c r="H2780" s="116"/>
      <c r="I2780" s="137">
        <f>ROUNDDOWN(D2780+G2780+H2780,0)</f>
        <v>0</v>
      </c>
    </row>
    <row r="2781" spans="1:9" s="62" customFormat="1" ht="18" customHeight="1" x14ac:dyDescent="0.4">
      <c r="A2781" s="63">
        <v>2</v>
      </c>
      <c r="B2781" s="121">
        <f>B2780</f>
        <v>9</v>
      </c>
      <c r="C2781" s="131">
        <f>C2780</f>
        <v>0</v>
      </c>
      <c r="D2781" s="131">
        <f t="shared" ref="D2781:D2791" si="584">IF(E2781=0,ROUNDDOWN(B2781*C2781/2,2),ROUNDDOWN(B2781*C2781,2))</f>
        <v>0</v>
      </c>
      <c r="E2781" s="124">
        <f>VLOOKUP(B2776,別紙1!$A$5:$AS$267,10,FALSE)</f>
        <v>13</v>
      </c>
      <c r="F2781" s="132">
        <f>内訳書!$D$7</f>
        <v>0</v>
      </c>
      <c r="G2781" s="131">
        <f t="shared" ref="G2781:G2791" si="585">ROUNDDOWN(E2781*F2781,2)</f>
        <v>0</v>
      </c>
      <c r="H2781" s="116"/>
      <c r="I2781" s="137">
        <f t="shared" ref="I2781:I2791" si="586">ROUNDDOWN(D2781+G2781+H2781,0)</f>
        <v>0</v>
      </c>
    </row>
    <row r="2782" spans="1:9" s="62" customFormat="1" ht="18" customHeight="1" x14ac:dyDescent="0.4">
      <c r="A2782" s="63">
        <v>3</v>
      </c>
      <c r="B2782" s="121">
        <f>B2780</f>
        <v>9</v>
      </c>
      <c r="C2782" s="131">
        <f t="shared" ref="C2782:C2790" si="587">C2781</f>
        <v>0</v>
      </c>
      <c r="D2782" s="131">
        <f t="shared" si="584"/>
        <v>0</v>
      </c>
      <c r="E2782" s="124">
        <f>VLOOKUP(B2776,別紙1!$A$5:$AS$267,13,FALSE)</f>
        <v>13</v>
      </c>
      <c r="F2782" s="132">
        <f>内訳書!$D$7</f>
        <v>0</v>
      </c>
      <c r="G2782" s="131">
        <f t="shared" si="585"/>
        <v>0</v>
      </c>
      <c r="H2782" s="116"/>
      <c r="I2782" s="137">
        <f t="shared" si="586"/>
        <v>0</v>
      </c>
    </row>
    <row r="2783" spans="1:9" s="62" customFormat="1" ht="18" customHeight="1" x14ac:dyDescent="0.4">
      <c r="A2783" s="63">
        <v>4</v>
      </c>
      <c r="B2783" s="121">
        <f>B2780</f>
        <v>9</v>
      </c>
      <c r="C2783" s="131">
        <f t="shared" si="587"/>
        <v>0</v>
      </c>
      <c r="D2783" s="131">
        <f t="shared" si="584"/>
        <v>0</v>
      </c>
      <c r="E2783" s="124">
        <f>VLOOKUP(B2776,別紙1!$A$5:$AS$267,16,FALSE)</f>
        <v>14</v>
      </c>
      <c r="F2783" s="132">
        <f>内訳書!$D$7</f>
        <v>0</v>
      </c>
      <c r="G2783" s="131">
        <f t="shared" si="585"/>
        <v>0</v>
      </c>
      <c r="H2783" s="116"/>
      <c r="I2783" s="137">
        <f t="shared" si="586"/>
        <v>0</v>
      </c>
    </row>
    <row r="2784" spans="1:9" s="62" customFormat="1" ht="18" customHeight="1" x14ac:dyDescent="0.4">
      <c r="A2784" s="63">
        <v>5</v>
      </c>
      <c r="B2784" s="121">
        <f>B2780</f>
        <v>9</v>
      </c>
      <c r="C2784" s="131">
        <f t="shared" si="587"/>
        <v>0</v>
      </c>
      <c r="D2784" s="131">
        <f t="shared" si="584"/>
        <v>0</v>
      </c>
      <c r="E2784" s="124">
        <f>VLOOKUP(B2776,別紙1!$A$5:$AS$267,19,FALSE)</f>
        <v>14</v>
      </c>
      <c r="F2784" s="132">
        <f>内訳書!$D$7</f>
        <v>0</v>
      </c>
      <c r="G2784" s="131">
        <f t="shared" si="585"/>
        <v>0</v>
      </c>
      <c r="H2784" s="116"/>
      <c r="I2784" s="137">
        <f t="shared" si="586"/>
        <v>0</v>
      </c>
    </row>
    <row r="2785" spans="1:9" s="62" customFormat="1" ht="18" customHeight="1" x14ac:dyDescent="0.4">
      <c r="A2785" s="63">
        <v>6</v>
      </c>
      <c r="B2785" s="121">
        <f>B2780</f>
        <v>9</v>
      </c>
      <c r="C2785" s="131">
        <f t="shared" si="587"/>
        <v>0</v>
      </c>
      <c r="D2785" s="131">
        <f t="shared" si="584"/>
        <v>0</v>
      </c>
      <c r="E2785" s="124">
        <f>VLOOKUP(B2776,別紙1!$A$5:$AS$267,22,FALSE)</f>
        <v>14</v>
      </c>
      <c r="F2785" s="132">
        <f>内訳書!$D$7</f>
        <v>0</v>
      </c>
      <c r="G2785" s="131">
        <f t="shared" si="585"/>
        <v>0</v>
      </c>
      <c r="H2785" s="116"/>
      <c r="I2785" s="137">
        <f t="shared" si="586"/>
        <v>0</v>
      </c>
    </row>
    <row r="2786" spans="1:9" s="62" customFormat="1" ht="18" customHeight="1" x14ac:dyDescent="0.4">
      <c r="A2786" s="63">
        <v>7</v>
      </c>
      <c r="B2786" s="121">
        <f>B2780</f>
        <v>9</v>
      </c>
      <c r="C2786" s="131">
        <f t="shared" si="587"/>
        <v>0</v>
      </c>
      <c r="D2786" s="131">
        <f t="shared" si="584"/>
        <v>0</v>
      </c>
      <c r="E2786" s="124">
        <f>VLOOKUP(B2776,別紙1!$A$5:$AS$267,26,FALSE)</f>
        <v>12</v>
      </c>
      <c r="F2786" s="133">
        <f>内訳書!$E$7</f>
        <v>0</v>
      </c>
      <c r="G2786" s="131">
        <f t="shared" si="585"/>
        <v>0</v>
      </c>
      <c r="H2786" s="116"/>
      <c r="I2786" s="137">
        <f t="shared" si="586"/>
        <v>0</v>
      </c>
    </row>
    <row r="2787" spans="1:9" s="62" customFormat="1" ht="18" customHeight="1" x14ac:dyDescent="0.4">
      <c r="A2787" s="63">
        <v>8</v>
      </c>
      <c r="B2787" s="121">
        <f>B2780</f>
        <v>9</v>
      </c>
      <c r="C2787" s="131">
        <f t="shared" si="587"/>
        <v>0</v>
      </c>
      <c r="D2787" s="131">
        <f t="shared" si="584"/>
        <v>0</v>
      </c>
      <c r="E2787" s="124">
        <f>VLOOKUP(B2776,別紙1!$A$5:$AS$267,29,FALSE)</f>
        <v>13</v>
      </c>
      <c r="F2787" s="133">
        <f>内訳書!$E$7</f>
        <v>0</v>
      </c>
      <c r="G2787" s="131">
        <f t="shared" si="585"/>
        <v>0</v>
      </c>
      <c r="H2787" s="116"/>
      <c r="I2787" s="137">
        <f t="shared" si="586"/>
        <v>0</v>
      </c>
    </row>
    <row r="2788" spans="1:9" s="62" customFormat="1" ht="18" customHeight="1" x14ac:dyDescent="0.4">
      <c r="A2788" s="63">
        <v>9</v>
      </c>
      <c r="B2788" s="121">
        <f>B2780</f>
        <v>9</v>
      </c>
      <c r="C2788" s="131">
        <f t="shared" si="587"/>
        <v>0</v>
      </c>
      <c r="D2788" s="131">
        <f t="shared" si="584"/>
        <v>0</v>
      </c>
      <c r="E2788" s="124">
        <f>VLOOKUP(B2776,別紙1!$A$5:$AS$267,32,FALSE)</f>
        <v>18</v>
      </c>
      <c r="F2788" s="133">
        <f>内訳書!$E$7</f>
        <v>0</v>
      </c>
      <c r="G2788" s="131">
        <f t="shared" si="585"/>
        <v>0</v>
      </c>
      <c r="H2788" s="116"/>
      <c r="I2788" s="137">
        <f t="shared" si="586"/>
        <v>0</v>
      </c>
    </row>
    <row r="2789" spans="1:9" s="62" customFormat="1" ht="18" customHeight="1" x14ac:dyDescent="0.4">
      <c r="A2789" s="63">
        <v>10</v>
      </c>
      <c r="B2789" s="121">
        <f>B2780</f>
        <v>9</v>
      </c>
      <c r="C2789" s="131">
        <f t="shared" si="587"/>
        <v>0</v>
      </c>
      <c r="D2789" s="131">
        <f t="shared" si="584"/>
        <v>0</v>
      </c>
      <c r="E2789" s="124">
        <f>VLOOKUP(B2776,別紙1!$A$5:$AS$267,34,FALSE)</f>
        <v>34</v>
      </c>
      <c r="F2789" s="132">
        <f>内訳書!$D$7</f>
        <v>0</v>
      </c>
      <c r="G2789" s="131">
        <f t="shared" si="585"/>
        <v>0</v>
      </c>
      <c r="H2789" s="116"/>
      <c r="I2789" s="137">
        <f t="shared" si="586"/>
        <v>0</v>
      </c>
    </row>
    <row r="2790" spans="1:9" s="62" customFormat="1" ht="18" customHeight="1" x14ac:dyDescent="0.4">
      <c r="A2790" s="63">
        <v>11</v>
      </c>
      <c r="B2790" s="121">
        <f>B2780</f>
        <v>9</v>
      </c>
      <c r="C2790" s="131">
        <f t="shared" si="587"/>
        <v>0</v>
      </c>
      <c r="D2790" s="131">
        <f t="shared" si="584"/>
        <v>0</v>
      </c>
      <c r="E2790" s="124">
        <f>VLOOKUP(B2776,別紙1!$A$5:$AS$267,37,FALSE)</f>
        <v>16</v>
      </c>
      <c r="F2790" s="132">
        <f>内訳書!$D$7</f>
        <v>0</v>
      </c>
      <c r="G2790" s="131">
        <f t="shared" si="585"/>
        <v>0</v>
      </c>
      <c r="H2790" s="116"/>
      <c r="I2790" s="137">
        <f t="shared" si="586"/>
        <v>0</v>
      </c>
    </row>
    <row r="2791" spans="1:9" s="62" customFormat="1" ht="18" customHeight="1" thickBot="1" x14ac:dyDescent="0.45">
      <c r="A2791" s="63">
        <v>12</v>
      </c>
      <c r="B2791" s="121">
        <f>B2780</f>
        <v>9</v>
      </c>
      <c r="C2791" s="131">
        <f>C2790</f>
        <v>0</v>
      </c>
      <c r="D2791" s="131">
        <f t="shared" si="584"/>
        <v>0</v>
      </c>
      <c r="E2791" s="124">
        <f>VLOOKUP(B2776,別紙1!$A$5:$AS$267,40,FALSE)</f>
        <v>13</v>
      </c>
      <c r="F2791" s="132">
        <f>内訳書!$D$7</f>
        <v>0</v>
      </c>
      <c r="G2791" s="131">
        <f t="shared" si="585"/>
        <v>0</v>
      </c>
      <c r="H2791" s="116"/>
      <c r="I2791" s="137">
        <f t="shared" si="586"/>
        <v>0</v>
      </c>
    </row>
    <row r="2792" spans="1:9" s="62" customFormat="1" ht="18" customHeight="1" thickBot="1" x14ac:dyDescent="0.45">
      <c r="A2792" s="66" t="s">
        <v>9</v>
      </c>
      <c r="B2792" s="120"/>
      <c r="C2792" s="120"/>
      <c r="D2792" s="120"/>
      <c r="E2792" s="124">
        <f>SUM(E2780:E2791)</f>
        <v>189</v>
      </c>
      <c r="F2792" s="129"/>
      <c r="G2792" s="120"/>
      <c r="H2792" s="136">
        <f>SUM(H2780:H2791)</f>
        <v>0</v>
      </c>
      <c r="I2792" s="138">
        <f>IF(SUM(I2780:I2791)="","",SUM(I2780:I2791))</f>
        <v>0</v>
      </c>
    </row>
    <row r="2793" spans="1:9" ht="78" customHeight="1" x14ac:dyDescent="0.4">
      <c r="A2793" s="397" t="s">
        <v>347</v>
      </c>
      <c r="B2793" s="398"/>
      <c r="C2793" s="398"/>
      <c r="D2793" s="398"/>
      <c r="E2793" s="398"/>
      <c r="F2793" s="398"/>
      <c r="G2793" s="398"/>
      <c r="H2793" s="398"/>
      <c r="I2793" s="399"/>
    </row>
    <row r="2794" spans="1:9" ht="78" customHeight="1" x14ac:dyDescent="0.4">
      <c r="A2794" s="394" t="s">
        <v>22</v>
      </c>
      <c r="B2794" s="395"/>
      <c r="C2794" s="395"/>
      <c r="D2794" s="395"/>
      <c r="E2794" s="395"/>
      <c r="F2794" s="395"/>
      <c r="G2794" s="395"/>
      <c r="H2794" s="395"/>
      <c r="I2794" s="396"/>
    </row>
    <row r="2795" spans="1:9" x14ac:dyDescent="0.4">
      <c r="A2795" s="161" t="s">
        <v>12</v>
      </c>
      <c r="B2795" s="52">
        <f>B2776+1</f>
        <v>148</v>
      </c>
      <c r="C2795" s="161" t="s">
        <v>13</v>
      </c>
      <c r="D2795" s="53" t="str">
        <f>VLOOKUP(B2795,別紙1!$A$5:$AS$267,3,FALSE)</f>
        <v>荒北第２－８ポンプ場</v>
      </c>
      <c r="F2795" s="161"/>
      <c r="G2795" s="161"/>
      <c r="H2795" s="161"/>
      <c r="I2795" s="54" t="str">
        <f>VLOOKUP(B2795,別紙1!$A$5:$AS$267,5,FALSE)</f>
        <v>低圧電力</v>
      </c>
    </row>
    <row r="2796" spans="1:9" s="161" customFormat="1" ht="20.25" customHeight="1" x14ac:dyDescent="0.4">
      <c r="A2796" s="391" t="s">
        <v>14</v>
      </c>
      <c r="B2796" s="401" t="s">
        <v>3</v>
      </c>
      <c r="C2796" s="402"/>
      <c r="D2796" s="403"/>
      <c r="E2796" s="401" t="s">
        <v>4</v>
      </c>
      <c r="F2796" s="402"/>
      <c r="G2796" s="403"/>
      <c r="H2796" s="391" t="s">
        <v>44</v>
      </c>
      <c r="I2796" s="391" t="s">
        <v>45</v>
      </c>
    </row>
    <row r="2797" spans="1:9" s="161" customFormat="1" ht="40.5" x14ac:dyDescent="0.4">
      <c r="A2797" s="400"/>
      <c r="B2797" s="301" t="s">
        <v>2</v>
      </c>
      <c r="C2797" s="301" t="s">
        <v>15</v>
      </c>
      <c r="D2797" s="302" t="s">
        <v>82</v>
      </c>
      <c r="E2797" s="304" t="s">
        <v>16</v>
      </c>
      <c r="F2797" s="58" t="s">
        <v>17</v>
      </c>
      <c r="G2797" s="302" t="s">
        <v>18</v>
      </c>
      <c r="H2797" s="400"/>
      <c r="I2797" s="400"/>
    </row>
    <row r="2798" spans="1:9" s="59" customFormat="1" ht="22.5" x14ac:dyDescent="0.4">
      <c r="A2798" s="392"/>
      <c r="B2798" s="60" t="s">
        <v>5</v>
      </c>
      <c r="C2798" s="60" t="s">
        <v>19</v>
      </c>
      <c r="D2798" s="60" t="s">
        <v>8</v>
      </c>
      <c r="E2798" s="61" t="s">
        <v>20</v>
      </c>
      <c r="F2798" s="60" t="s">
        <v>21</v>
      </c>
      <c r="G2798" s="60" t="s">
        <v>8</v>
      </c>
      <c r="H2798" s="60" t="s">
        <v>43</v>
      </c>
      <c r="I2798" s="60" t="s">
        <v>8</v>
      </c>
    </row>
    <row r="2799" spans="1:9" s="62" customFormat="1" ht="18" customHeight="1" x14ac:dyDescent="0.4">
      <c r="A2799" s="63">
        <v>1</v>
      </c>
      <c r="B2799" s="121">
        <f>VLOOKUP(B2795,別紙1!$A$5:$AS$267,6,FALSE)</f>
        <v>6</v>
      </c>
      <c r="C2799" s="131">
        <f>内訳書!$C$7</f>
        <v>0</v>
      </c>
      <c r="D2799" s="131">
        <f>IF(E2799=0,ROUNDDOWN(B2799*C2799/2,2),ROUNDDOWN(B2799*C2799,2))</f>
        <v>0</v>
      </c>
      <c r="E2799" s="124">
        <f>VLOOKUP(B2795,別紙1!$A$5:$AS$267,7,FALSE)</f>
        <v>20</v>
      </c>
      <c r="F2799" s="132">
        <f>内訳書!$D$7</f>
        <v>0</v>
      </c>
      <c r="G2799" s="131">
        <f>ROUNDDOWN(E2799*F2799,2)</f>
        <v>0</v>
      </c>
      <c r="H2799" s="116"/>
      <c r="I2799" s="137">
        <f>ROUNDDOWN(D2799+G2799+H2799,0)</f>
        <v>0</v>
      </c>
    </row>
    <row r="2800" spans="1:9" s="62" customFormat="1" ht="18" customHeight="1" x14ac:dyDescent="0.4">
      <c r="A2800" s="63">
        <v>2</v>
      </c>
      <c r="B2800" s="121">
        <f>B2799</f>
        <v>6</v>
      </c>
      <c r="C2800" s="131">
        <f>C2799</f>
        <v>0</v>
      </c>
      <c r="D2800" s="131">
        <f t="shared" ref="D2800:D2810" si="588">IF(E2800=0,ROUNDDOWN(B2800*C2800/2,2),ROUNDDOWN(B2800*C2800,2))</f>
        <v>0</v>
      </c>
      <c r="E2800" s="124">
        <f>VLOOKUP(B2795,別紙1!$A$5:$AS$267,10,FALSE)</f>
        <v>20</v>
      </c>
      <c r="F2800" s="132">
        <f>内訳書!$D$7</f>
        <v>0</v>
      </c>
      <c r="G2800" s="131">
        <f t="shared" ref="G2800:G2810" si="589">ROUNDDOWN(E2800*F2800,2)</f>
        <v>0</v>
      </c>
      <c r="H2800" s="116"/>
      <c r="I2800" s="137">
        <f t="shared" ref="I2800:I2810" si="590">ROUNDDOWN(D2800+G2800+H2800,0)</f>
        <v>0</v>
      </c>
    </row>
    <row r="2801" spans="1:9" s="62" customFormat="1" ht="18" customHeight="1" x14ac:dyDescent="0.4">
      <c r="A2801" s="63">
        <v>3</v>
      </c>
      <c r="B2801" s="121">
        <f>B2799</f>
        <v>6</v>
      </c>
      <c r="C2801" s="131">
        <f t="shared" ref="C2801:C2809" si="591">C2800</f>
        <v>0</v>
      </c>
      <c r="D2801" s="131">
        <f t="shared" si="588"/>
        <v>0</v>
      </c>
      <c r="E2801" s="124">
        <f>VLOOKUP(B2795,別紙1!$A$5:$AS$267,13,FALSE)</f>
        <v>19</v>
      </c>
      <c r="F2801" s="132">
        <f>内訳書!$D$7</f>
        <v>0</v>
      </c>
      <c r="G2801" s="131">
        <f t="shared" si="589"/>
        <v>0</v>
      </c>
      <c r="H2801" s="116"/>
      <c r="I2801" s="137">
        <f t="shared" si="590"/>
        <v>0</v>
      </c>
    </row>
    <row r="2802" spans="1:9" s="62" customFormat="1" ht="18" customHeight="1" x14ac:dyDescent="0.4">
      <c r="A2802" s="63">
        <v>4</v>
      </c>
      <c r="B2802" s="121">
        <f>B2799</f>
        <v>6</v>
      </c>
      <c r="C2802" s="131">
        <f t="shared" si="591"/>
        <v>0</v>
      </c>
      <c r="D2802" s="131">
        <f t="shared" si="588"/>
        <v>0</v>
      </c>
      <c r="E2802" s="124">
        <f>VLOOKUP(B2795,別紙1!$A$5:$AS$267,16,FALSE)</f>
        <v>20</v>
      </c>
      <c r="F2802" s="132">
        <f>内訳書!$D$7</f>
        <v>0</v>
      </c>
      <c r="G2802" s="131">
        <f t="shared" si="589"/>
        <v>0</v>
      </c>
      <c r="H2802" s="116"/>
      <c r="I2802" s="137">
        <f t="shared" si="590"/>
        <v>0</v>
      </c>
    </row>
    <row r="2803" spans="1:9" s="62" customFormat="1" ht="18" customHeight="1" x14ac:dyDescent="0.4">
      <c r="A2803" s="63">
        <v>5</v>
      </c>
      <c r="B2803" s="121">
        <f>B2799</f>
        <v>6</v>
      </c>
      <c r="C2803" s="131">
        <f t="shared" si="591"/>
        <v>0</v>
      </c>
      <c r="D2803" s="131">
        <f t="shared" si="588"/>
        <v>0</v>
      </c>
      <c r="E2803" s="124">
        <f>VLOOKUP(B2795,別紙1!$A$5:$AS$267,19,FALSE)</f>
        <v>20</v>
      </c>
      <c r="F2803" s="132">
        <f>内訳書!$D$7</f>
        <v>0</v>
      </c>
      <c r="G2803" s="131">
        <f t="shared" si="589"/>
        <v>0</v>
      </c>
      <c r="H2803" s="116"/>
      <c r="I2803" s="137">
        <f t="shared" si="590"/>
        <v>0</v>
      </c>
    </row>
    <row r="2804" spans="1:9" s="62" customFormat="1" ht="18" customHeight="1" x14ac:dyDescent="0.4">
      <c r="A2804" s="63">
        <v>6</v>
      </c>
      <c r="B2804" s="121">
        <f>B2799</f>
        <v>6</v>
      </c>
      <c r="C2804" s="131">
        <f t="shared" si="591"/>
        <v>0</v>
      </c>
      <c r="D2804" s="131">
        <f t="shared" si="588"/>
        <v>0</v>
      </c>
      <c r="E2804" s="124">
        <f>VLOOKUP(B2795,別紙1!$A$5:$AS$267,22,FALSE)</f>
        <v>20</v>
      </c>
      <c r="F2804" s="132">
        <f>内訳書!$D$7</f>
        <v>0</v>
      </c>
      <c r="G2804" s="131">
        <f t="shared" si="589"/>
        <v>0</v>
      </c>
      <c r="H2804" s="116"/>
      <c r="I2804" s="137">
        <f t="shared" si="590"/>
        <v>0</v>
      </c>
    </row>
    <row r="2805" spans="1:9" s="62" customFormat="1" ht="18" customHeight="1" x14ac:dyDescent="0.4">
      <c r="A2805" s="63">
        <v>7</v>
      </c>
      <c r="B2805" s="121">
        <f>B2799</f>
        <v>6</v>
      </c>
      <c r="C2805" s="131">
        <f t="shared" si="591"/>
        <v>0</v>
      </c>
      <c r="D2805" s="131">
        <f t="shared" si="588"/>
        <v>0</v>
      </c>
      <c r="E2805" s="124">
        <f>VLOOKUP(B2795,別紙1!$A$5:$AS$267,26,FALSE)</f>
        <v>19</v>
      </c>
      <c r="F2805" s="133">
        <f>内訳書!$E$7</f>
        <v>0</v>
      </c>
      <c r="G2805" s="131">
        <f t="shared" si="589"/>
        <v>0</v>
      </c>
      <c r="H2805" s="116"/>
      <c r="I2805" s="137">
        <f t="shared" si="590"/>
        <v>0</v>
      </c>
    </row>
    <row r="2806" spans="1:9" s="62" customFormat="1" ht="18" customHeight="1" x14ac:dyDescent="0.4">
      <c r="A2806" s="63">
        <v>8</v>
      </c>
      <c r="B2806" s="121">
        <f>B2799</f>
        <v>6</v>
      </c>
      <c r="C2806" s="131">
        <f t="shared" si="591"/>
        <v>0</v>
      </c>
      <c r="D2806" s="131">
        <f t="shared" si="588"/>
        <v>0</v>
      </c>
      <c r="E2806" s="124">
        <f>VLOOKUP(B2795,別紙1!$A$5:$AS$267,29,FALSE)</f>
        <v>19</v>
      </c>
      <c r="F2806" s="133">
        <f>内訳書!$E$7</f>
        <v>0</v>
      </c>
      <c r="G2806" s="131">
        <f t="shared" si="589"/>
        <v>0</v>
      </c>
      <c r="H2806" s="116"/>
      <c r="I2806" s="137">
        <f t="shared" si="590"/>
        <v>0</v>
      </c>
    </row>
    <row r="2807" spans="1:9" s="62" customFormat="1" ht="18" customHeight="1" x14ac:dyDescent="0.4">
      <c r="A2807" s="63">
        <v>9</v>
      </c>
      <c r="B2807" s="121">
        <f>B2799</f>
        <v>6</v>
      </c>
      <c r="C2807" s="131">
        <f t="shared" si="591"/>
        <v>0</v>
      </c>
      <c r="D2807" s="131">
        <f t="shared" si="588"/>
        <v>0</v>
      </c>
      <c r="E2807" s="124">
        <f>VLOOKUP(B2795,別紙1!$A$5:$AS$267,32,FALSE)</f>
        <v>18</v>
      </c>
      <c r="F2807" s="133">
        <f>内訳書!$E$7</f>
        <v>0</v>
      </c>
      <c r="G2807" s="131">
        <f t="shared" si="589"/>
        <v>0</v>
      </c>
      <c r="H2807" s="116"/>
      <c r="I2807" s="137">
        <f t="shared" si="590"/>
        <v>0</v>
      </c>
    </row>
    <row r="2808" spans="1:9" s="62" customFormat="1" ht="18" customHeight="1" x14ac:dyDescent="0.4">
      <c r="A2808" s="63">
        <v>10</v>
      </c>
      <c r="B2808" s="121">
        <f>B2799</f>
        <v>6</v>
      </c>
      <c r="C2808" s="131">
        <f t="shared" si="591"/>
        <v>0</v>
      </c>
      <c r="D2808" s="131">
        <f t="shared" si="588"/>
        <v>0</v>
      </c>
      <c r="E2808" s="124">
        <f>VLOOKUP(B2795,別紙1!$A$5:$AS$267,34,FALSE)</f>
        <v>19</v>
      </c>
      <c r="F2808" s="132">
        <f>内訳書!$D$7</f>
        <v>0</v>
      </c>
      <c r="G2808" s="131">
        <f t="shared" si="589"/>
        <v>0</v>
      </c>
      <c r="H2808" s="116"/>
      <c r="I2808" s="137">
        <f t="shared" si="590"/>
        <v>0</v>
      </c>
    </row>
    <row r="2809" spans="1:9" s="62" customFormat="1" ht="18" customHeight="1" x14ac:dyDescent="0.4">
      <c r="A2809" s="63">
        <v>11</v>
      </c>
      <c r="B2809" s="121">
        <f>B2799</f>
        <v>6</v>
      </c>
      <c r="C2809" s="131">
        <f t="shared" si="591"/>
        <v>0</v>
      </c>
      <c r="D2809" s="131">
        <f t="shared" si="588"/>
        <v>0</v>
      </c>
      <c r="E2809" s="124">
        <f>VLOOKUP(B2795,別紙1!$A$5:$AS$267,37,FALSE)</f>
        <v>18</v>
      </c>
      <c r="F2809" s="132">
        <f>内訳書!$D$7</f>
        <v>0</v>
      </c>
      <c r="G2809" s="131">
        <f t="shared" si="589"/>
        <v>0</v>
      </c>
      <c r="H2809" s="116"/>
      <c r="I2809" s="137">
        <f t="shared" si="590"/>
        <v>0</v>
      </c>
    </row>
    <row r="2810" spans="1:9" s="62" customFormat="1" ht="18" customHeight="1" thickBot="1" x14ac:dyDescent="0.45">
      <c r="A2810" s="63">
        <v>12</v>
      </c>
      <c r="B2810" s="121">
        <f>B2799</f>
        <v>6</v>
      </c>
      <c r="C2810" s="131">
        <f>C2809</f>
        <v>0</v>
      </c>
      <c r="D2810" s="131">
        <f t="shared" si="588"/>
        <v>0</v>
      </c>
      <c r="E2810" s="124">
        <f>VLOOKUP(B2795,別紙1!$A$5:$AS$267,40,FALSE)</f>
        <v>17</v>
      </c>
      <c r="F2810" s="132">
        <f>内訳書!$D$7</f>
        <v>0</v>
      </c>
      <c r="G2810" s="131">
        <f t="shared" si="589"/>
        <v>0</v>
      </c>
      <c r="H2810" s="116"/>
      <c r="I2810" s="137">
        <f t="shared" si="590"/>
        <v>0</v>
      </c>
    </row>
    <row r="2811" spans="1:9" s="62" customFormat="1" ht="18" customHeight="1" thickBot="1" x14ac:dyDescent="0.45">
      <c r="A2811" s="66" t="s">
        <v>9</v>
      </c>
      <c r="B2811" s="120"/>
      <c r="C2811" s="120"/>
      <c r="D2811" s="120"/>
      <c r="E2811" s="124">
        <f>SUM(E2799:E2810)</f>
        <v>229</v>
      </c>
      <c r="F2811" s="129"/>
      <c r="G2811" s="120"/>
      <c r="H2811" s="136">
        <f>SUM(H2799:H2810)</f>
        <v>0</v>
      </c>
      <c r="I2811" s="138">
        <f>IF(SUM(I2799:I2810)="","",SUM(I2799:I2810))</f>
        <v>0</v>
      </c>
    </row>
    <row r="2812" spans="1:9" ht="78" customHeight="1" x14ac:dyDescent="0.4">
      <c r="A2812" s="397" t="s">
        <v>347</v>
      </c>
      <c r="B2812" s="398"/>
      <c r="C2812" s="398"/>
      <c r="D2812" s="398"/>
      <c r="E2812" s="398"/>
      <c r="F2812" s="398"/>
      <c r="G2812" s="398"/>
      <c r="H2812" s="398"/>
      <c r="I2812" s="399"/>
    </row>
    <row r="2813" spans="1:9" ht="78" customHeight="1" x14ac:dyDescent="0.4">
      <c r="A2813" s="394" t="s">
        <v>22</v>
      </c>
      <c r="B2813" s="395"/>
      <c r="C2813" s="395"/>
      <c r="D2813" s="395"/>
      <c r="E2813" s="395"/>
      <c r="F2813" s="395"/>
      <c r="G2813" s="395"/>
      <c r="H2813" s="395"/>
      <c r="I2813" s="396"/>
    </row>
    <row r="2814" spans="1:9" x14ac:dyDescent="0.4">
      <c r="A2814" s="161" t="s">
        <v>12</v>
      </c>
      <c r="B2814" s="52">
        <f>B2795+1</f>
        <v>149</v>
      </c>
      <c r="C2814" s="161" t="s">
        <v>13</v>
      </c>
      <c r="D2814" s="53" t="str">
        <f>VLOOKUP(B2814,別紙1!$A$5:$AS$267,3,FALSE)</f>
        <v>荒北第２－９ポンプ場</v>
      </c>
      <c r="F2814" s="161"/>
      <c r="G2814" s="161"/>
      <c r="H2814" s="161"/>
      <c r="I2814" s="54" t="str">
        <f>VLOOKUP(B2814,別紙1!$A$5:$AS$267,5,FALSE)</f>
        <v>低圧電力</v>
      </c>
    </row>
    <row r="2815" spans="1:9" s="161" customFormat="1" ht="20.25" customHeight="1" x14ac:dyDescent="0.4">
      <c r="A2815" s="391" t="s">
        <v>14</v>
      </c>
      <c r="B2815" s="401" t="s">
        <v>3</v>
      </c>
      <c r="C2815" s="402"/>
      <c r="D2815" s="403"/>
      <c r="E2815" s="401" t="s">
        <v>4</v>
      </c>
      <c r="F2815" s="402"/>
      <c r="G2815" s="403"/>
      <c r="H2815" s="391" t="s">
        <v>44</v>
      </c>
      <c r="I2815" s="391" t="s">
        <v>45</v>
      </c>
    </row>
    <row r="2816" spans="1:9" s="161" customFormat="1" ht="40.5" x14ac:dyDescent="0.4">
      <c r="A2816" s="400"/>
      <c r="B2816" s="301" t="s">
        <v>2</v>
      </c>
      <c r="C2816" s="301" t="s">
        <v>15</v>
      </c>
      <c r="D2816" s="302" t="s">
        <v>82</v>
      </c>
      <c r="E2816" s="304" t="s">
        <v>16</v>
      </c>
      <c r="F2816" s="58" t="s">
        <v>17</v>
      </c>
      <c r="G2816" s="302" t="s">
        <v>18</v>
      </c>
      <c r="H2816" s="400"/>
      <c r="I2816" s="400"/>
    </row>
    <row r="2817" spans="1:9" s="59" customFormat="1" ht="22.5" x14ac:dyDescent="0.4">
      <c r="A2817" s="392"/>
      <c r="B2817" s="60" t="s">
        <v>5</v>
      </c>
      <c r="C2817" s="60" t="s">
        <v>19</v>
      </c>
      <c r="D2817" s="60" t="s">
        <v>8</v>
      </c>
      <c r="E2817" s="61" t="s">
        <v>20</v>
      </c>
      <c r="F2817" s="60" t="s">
        <v>21</v>
      </c>
      <c r="G2817" s="60" t="s">
        <v>8</v>
      </c>
      <c r="H2817" s="60" t="s">
        <v>43</v>
      </c>
      <c r="I2817" s="60" t="s">
        <v>8</v>
      </c>
    </row>
    <row r="2818" spans="1:9" s="62" customFormat="1" ht="18" customHeight="1" x14ac:dyDescent="0.4">
      <c r="A2818" s="63">
        <v>1</v>
      </c>
      <c r="B2818" s="121">
        <f>VLOOKUP(B2814,別紙1!$A$5:$AS$267,6,FALSE)</f>
        <v>2</v>
      </c>
      <c r="C2818" s="131">
        <f>内訳書!$C$7</f>
        <v>0</v>
      </c>
      <c r="D2818" s="131">
        <f>IF(E2818=0,ROUNDDOWN(B2818*C2818/2,2),ROUNDDOWN(B2818*C2818,2))</f>
        <v>0</v>
      </c>
      <c r="E2818" s="124">
        <f>VLOOKUP(B2814,別紙1!$A$5:$AS$267,7,FALSE)</f>
        <v>0</v>
      </c>
      <c r="F2818" s="132">
        <f>内訳書!$D$7</f>
        <v>0</v>
      </c>
      <c r="G2818" s="131">
        <f>ROUNDDOWN(E2818*F2818,2)</f>
        <v>0</v>
      </c>
      <c r="H2818" s="116"/>
      <c r="I2818" s="137">
        <f>ROUNDDOWN(D2818+G2818+H2818,0)</f>
        <v>0</v>
      </c>
    </row>
    <row r="2819" spans="1:9" s="62" customFormat="1" ht="18" customHeight="1" x14ac:dyDescent="0.4">
      <c r="A2819" s="63">
        <v>2</v>
      </c>
      <c r="B2819" s="121">
        <f>B2818</f>
        <v>2</v>
      </c>
      <c r="C2819" s="131">
        <f>C2818</f>
        <v>0</v>
      </c>
      <c r="D2819" s="131">
        <f t="shared" ref="D2819:D2829" si="592">IF(E2819=0,ROUNDDOWN(B2819*C2819/2,2),ROUNDDOWN(B2819*C2819,2))</f>
        <v>0</v>
      </c>
      <c r="E2819" s="124">
        <f>VLOOKUP(B2814,別紙1!$A$5:$AS$267,10,FALSE)</f>
        <v>0</v>
      </c>
      <c r="F2819" s="132">
        <f>内訳書!$D$7</f>
        <v>0</v>
      </c>
      <c r="G2819" s="131">
        <f t="shared" ref="G2819:G2829" si="593">ROUNDDOWN(E2819*F2819,2)</f>
        <v>0</v>
      </c>
      <c r="H2819" s="116"/>
      <c r="I2819" s="137">
        <f t="shared" ref="I2819:I2829" si="594">ROUNDDOWN(D2819+G2819+H2819,0)</f>
        <v>0</v>
      </c>
    </row>
    <row r="2820" spans="1:9" s="62" customFormat="1" ht="18" customHeight="1" x14ac:dyDescent="0.4">
      <c r="A2820" s="63">
        <v>3</v>
      </c>
      <c r="B2820" s="121">
        <f>B2818</f>
        <v>2</v>
      </c>
      <c r="C2820" s="131">
        <f t="shared" ref="C2820:C2828" si="595">C2819</f>
        <v>0</v>
      </c>
      <c r="D2820" s="131">
        <f t="shared" si="592"/>
        <v>0</v>
      </c>
      <c r="E2820" s="124">
        <f>VLOOKUP(B2814,別紙1!$A$5:$AS$267,13,FALSE)</f>
        <v>0</v>
      </c>
      <c r="F2820" s="132">
        <f>内訳書!$D$7</f>
        <v>0</v>
      </c>
      <c r="G2820" s="131">
        <f t="shared" si="593"/>
        <v>0</v>
      </c>
      <c r="H2820" s="116"/>
      <c r="I2820" s="137">
        <f t="shared" si="594"/>
        <v>0</v>
      </c>
    </row>
    <row r="2821" spans="1:9" s="62" customFormat="1" ht="18" customHeight="1" x14ac:dyDescent="0.4">
      <c r="A2821" s="63">
        <v>4</v>
      </c>
      <c r="B2821" s="121">
        <f>B2818</f>
        <v>2</v>
      </c>
      <c r="C2821" s="131">
        <f t="shared" si="595"/>
        <v>0</v>
      </c>
      <c r="D2821" s="131">
        <f t="shared" si="592"/>
        <v>0</v>
      </c>
      <c r="E2821" s="124">
        <f>VLOOKUP(B2814,別紙1!$A$5:$AS$267,16,FALSE)</f>
        <v>0</v>
      </c>
      <c r="F2821" s="132">
        <f>内訳書!$D$7</f>
        <v>0</v>
      </c>
      <c r="G2821" s="131">
        <f t="shared" si="593"/>
        <v>0</v>
      </c>
      <c r="H2821" s="116"/>
      <c r="I2821" s="137">
        <f t="shared" si="594"/>
        <v>0</v>
      </c>
    </row>
    <row r="2822" spans="1:9" s="62" customFormat="1" ht="18" customHeight="1" x14ac:dyDescent="0.4">
      <c r="A2822" s="63">
        <v>5</v>
      </c>
      <c r="B2822" s="121">
        <f>B2818</f>
        <v>2</v>
      </c>
      <c r="C2822" s="131">
        <f t="shared" si="595"/>
        <v>0</v>
      </c>
      <c r="D2822" s="131">
        <f t="shared" si="592"/>
        <v>0</v>
      </c>
      <c r="E2822" s="124">
        <f>VLOOKUP(B2814,別紙1!$A$5:$AS$267,19,FALSE)</f>
        <v>0</v>
      </c>
      <c r="F2822" s="132">
        <f>内訳書!$D$7</f>
        <v>0</v>
      </c>
      <c r="G2822" s="131">
        <f t="shared" si="593"/>
        <v>0</v>
      </c>
      <c r="H2822" s="116"/>
      <c r="I2822" s="137">
        <f t="shared" si="594"/>
        <v>0</v>
      </c>
    </row>
    <row r="2823" spans="1:9" s="62" customFormat="1" ht="18" customHeight="1" x14ac:dyDescent="0.4">
      <c r="A2823" s="63">
        <v>6</v>
      </c>
      <c r="B2823" s="121">
        <f>B2818</f>
        <v>2</v>
      </c>
      <c r="C2823" s="131">
        <f t="shared" si="595"/>
        <v>0</v>
      </c>
      <c r="D2823" s="131">
        <f t="shared" si="592"/>
        <v>0</v>
      </c>
      <c r="E2823" s="124">
        <f>VLOOKUP(B2814,別紙1!$A$5:$AS$267,22,FALSE)</f>
        <v>0</v>
      </c>
      <c r="F2823" s="132">
        <f>内訳書!$D$7</f>
        <v>0</v>
      </c>
      <c r="G2823" s="131">
        <f t="shared" si="593"/>
        <v>0</v>
      </c>
      <c r="H2823" s="116"/>
      <c r="I2823" s="137">
        <f t="shared" si="594"/>
        <v>0</v>
      </c>
    </row>
    <row r="2824" spans="1:9" s="62" customFormat="1" ht="18" customHeight="1" x14ac:dyDescent="0.4">
      <c r="A2824" s="63">
        <v>7</v>
      </c>
      <c r="B2824" s="121">
        <f>B2818</f>
        <v>2</v>
      </c>
      <c r="C2824" s="131">
        <f t="shared" si="595"/>
        <v>0</v>
      </c>
      <c r="D2824" s="131">
        <f t="shared" si="592"/>
        <v>0</v>
      </c>
      <c r="E2824" s="124">
        <f>VLOOKUP(B2814,別紙1!$A$5:$AS$267,26,FALSE)</f>
        <v>0</v>
      </c>
      <c r="F2824" s="133">
        <f>内訳書!$E$7</f>
        <v>0</v>
      </c>
      <c r="G2824" s="131">
        <f t="shared" si="593"/>
        <v>0</v>
      </c>
      <c r="H2824" s="116"/>
      <c r="I2824" s="137">
        <f t="shared" si="594"/>
        <v>0</v>
      </c>
    </row>
    <row r="2825" spans="1:9" s="62" customFormat="1" ht="18" customHeight="1" x14ac:dyDescent="0.4">
      <c r="A2825" s="63">
        <v>8</v>
      </c>
      <c r="B2825" s="121">
        <f>B2818</f>
        <v>2</v>
      </c>
      <c r="C2825" s="131">
        <f t="shared" si="595"/>
        <v>0</v>
      </c>
      <c r="D2825" s="131">
        <f t="shared" si="592"/>
        <v>0</v>
      </c>
      <c r="E2825" s="124">
        <f>VLOOKUP(B2814,別紙1!$A$5:$AS$267,29,FALSE)</f>
        <v>0</v>
      </c>
      <c r="F2825" s="133">
        <f>内訳書!$E$7</f>
        <v>0</v>
      </c>
      <c r="G2825" s="131">
        <f t="shared" si="593"/>
        <v>0</v>
      </c>
      <c r="H2825" s="116"/>
      <c r="I2825" s="137">
        <f t="shared" si="594"/>
        <v>0</v>
      </c>
    </row>
    <row r="2826" spans="1:9" s="62" customFormat="1" ht="18" customHeight="1" x14ac:dyDescent="0.4">
      <c r="A2826" s="63">
        <v>9</v>
      </c>
      <c r="B2826" s="121">
        <f>B2818</f>
        <v>2</v>
      </c>
      <c r="C2826" s="131">
        <f t="shared" si="595"/>
        <v>0</v>
      </c>
      <c r="D2826" s="131">
        <f t="shared" si="592"/>
        <v>0</v>
      </c>
      <c r="E2826" s="124">
        <f>VLOOKUP(B2814,別紙1!$A$5:$AS$267,32,FALSE)</f>
        <v>0</v>
      </c>
      <c r="F2826" s="133">
        <f>内訳書!$E$7</f>
        <v>0</v>
      </c>
      <c r="G2826" s="131">
        <f t="shared" si="593"/>
        <v>0</v>
      </c>
      <c r="H2826" s="116"/>
      <c r="I2826" s="137">
        <f t="shared" si="594"/>
        <v>0</v>
      </c>
    </row>
    <row r="2827" spans="1:9" s="62" customFormat="1" ht="18" customHeight="1" x14ac:dyDescent="0.4">
      <c r="A2827" s="63">
        <v>10</v>
      </c>
      <c r="B2827" s="121">
        <f>B2818</f>
        <v>2</v>
      </c>
      <c r="C2827" s="131">
        <f t="shared" si="595"/>
        <v>0</v>
      </c>
      <c r="D2827" s="131">
        <f t="shared" si="592"/>
        <v>0</v>
      </c>
      <c r="E2827" s="124">
        <f>VLOOKUP(B2814,別紙1!$A$5:$AS$267,34,FALSE)</f>
        <v>0</v>
      </c>
      <c r="F2827" s="132">
        <f>内訳書!$D$7</f>
        <v>0</v>
      </c>
      <c r="G2827" s="131">
        <f t="shared" si="593"/>
        <v>0</v>
      </c>
      <c r="H2827" s="116"/>
      <c r="I2827" s="137">
        <f t="shared" si="594"/>
        <v>0</v>
      </c>
    </row>
    <row r="2828" spans="1:9" s="62" customFormat="1" ht="18" customHeight="1" x14ac:dyDescent="0.4">
      <c r="A2828" s="63">
        <v>11</v>
      </c>
      <c r="B2828" s="121">
        <f>B2818</f>
        <v>2</v>
      </c>
      <c r="C2828" s="131">
        <f t="shared" si="595"/>
        <v>0</v>
      </c>
      <c r="D2828" s="131">
        <f t="shared" si="592"/>
        <v>0</v>
      </c>
      <c r="E2828" s="124">
        <f>VLOOKUP(B2814,別紙1!$A$5:$AS$267,37,FALSE)</f>
        <v>0</v>
      </c>
      <c r="F2828" s="132">
        <f>内訳書!$D$7</f>
        <v>0</v>
      </c>
      <c r="G2828" s="131">
        <f t="shared" si="593"/>
        <v>0</v>
      </c>
      <c r="H2828" s="116"/>
      <c r="I2828" s="137">
        <f t="shared" si="594"/>
        <v>0</v>
      </c>
    </row>
    <row r="2829" spans="1:9" s="62" customFormat="1" ht="18" customHeight="1" thickBot="1" x14ac:dyDescent="0.45">
      <c r="A2829" s="63">
        <v>12</v>
      </c>
      <c r="B2829" s="121">
        <f>B2818</f>
        <v>2</v>
      </c>
      <c r="C2829" s="131">
        <f>C2828</f>
        <v>0</v>
      </c>
      <c r="D2829" s="131">
        <f t="shared" si="592"/>
        <v>0</v>
      </c>
      <c r="E2829" s="124">
        <f>VLOOKUP(B2814,別紙1!$A$5:$AS$267,40,FALSE)</f>
        <v>0</v>
      </c>
      <c r="F2829" s="132">
        <f>内訳書!$D$7</f>
        <v>0</v>
      </c>
      <c r="G2829" s="131">
        <f t="shared" si="593"/>
        <v>0</v>
      </c>
      <c r="H2829" s="116"/>
      <c r="I2829" s="137">
        <f t="shared" si="594"/>
        <v>0</v>
      </c>
    </row>
    <row r="2830" spans="1:9" s="62" customFormat="1" ht="18" customHeight="1" thickBot="1" x14ac:dyDescent="0.45">
      <c r="A2830" s="66" t="s">
        <v>9</v>
      </c>
      <c r="B2830" s="120"/>
      <c r="C2830" s="120"/>
      <c r="D2830" s="120"/>
      <c r="E2830" s="124">
        <f>SUM(E2818:E2829)</f>
        <v>0</v>
      </c>
      <c r="F2830" s="129"/>
      <c r="G2830" s="120"/>
      <c r="H2830" s="136">
        <f>SUM(H2818:H2829)</f>
        <v>0</v>
      </c>
      <c r="I2830" s="138">
        <f>IF(SUM(I2818:I2829)="","",SUM(I2818:I2829))</f>
        <v>0</v>
      </c>
    </row>
    <row r="2831" spans="1:9" ht="78" customHeight="1" x14ac:dyDescent="0.4">
      <c r="A2831" s="397" t="s">
        <v>347</v>
      </c>
      <c r="B2831" s="398"/>
      <c r="C2831" s="398"/>
      <c r="D2831" s="398"/>
      <c r="E2831" s="398"/>
      <c r="F2831" s="398"/>
      <c r="G2831" s="398"/>
      <c r="H2831" s="398"/>
      <c r="I2831" s="399"/>
    </row>
    <row r="2832" spans="1:9" ht="78" customHeight="1" x14ac:dyDescent="0.4">
      <c r="A2832" s="394" t="s">
        <v>22</v>
      </c>
      <c r="B2832" s="395"/>
      <c r="C2832" s="395"/>
      <c r="D2832" s="395"/>
      <c r="E2832" s="395"/>
      <c r="F2832" s="395"/>
      <c r="G2832" s="395"/>
      <c r="H2832" s="395"/>
      <c r="I2832" s="396"/>
    </row>
    <row r="2833" spans="1:9" x14ac:dyDescent="0.4">
      <c r="A2833" s="161" t="s">
        <v>12</v>
      </c>
      <c r="B2833" s="52">
        <f>B2814+1</f>
        <v>150</v>
      </c>
      <c r="C2833" s="161" t="s">
        <v>13</v>
      </c>
      <c r="D2833" s="53" t="str">
        <f>VLOOKUP(B2833,別紙1!$A$5:$AS$267,3,FALSE)</f>
        <v>荒北第２－１０ポンプ場</v>
      </c>
      <c r="F2833" s="161"/>
      <c r="G2833" s="161"/>
      <c r="H2833" s="161"/>
      <c r="I2833" s="54" t="str">
        <f>VLOOKUP(B2833,別紙1!$A$5:$AS$267,5,FALSE)</f>
        <v>低圧電力</v>
      </c>
    </row>
    <row r="2834" spans="1:9" s="161" customFormat="1" ht="20.25" customHeight="1" x14ac:dyDescent="0.4">
      <c r="A2834" s="391" t="s">
        <v>14</v>
      </c>
      <c r="B2834" s="401" t="s">
        <v>3</v>
      </c>
      <c r="C2834" s="402"/>
      <c r="D2834" s="403"/>
      <c r="E2834" s="401" t="s">
        <v>4</v>
      </c>
      <c r="F2834" s="402"/>
      <c r="G2834" s="403"/>
      <c r="H2834" s="391" t="s">
        <v>44</v>
      </c>
      <c r="I2834" s="391" t="s">
        <v>45</v>
      </c>
    </row>
    <row r="2835" spans="1:9" s="161" customFormat="1" ht="40.5" x14ac:dyDescent="0.4">
      <c r="A2835" s="400"/>
      <c r="B2835" s="301" t="s">
        <v>2</v>
      </c>
      <c r="C2835" s="301" t="s">
        <v>15</v>
      </c>
      <c r="D2835" s="302" t="s">
        <v>82</v>
      </c>
      <c r="E2835" s="304" t="s">
        <v>16</v>
      </c>
      <c r="F2835" s="58" t="s">
        <v>17</v>
      </c>
      <c r="G2835" s="302" t="s">
        <v>18</v>
      </c>
      <c r="H2835" s="400"/>
      <c r="I2835" s="400"/>
    </row>
    <row r="2836" spans="1:9" s="59" customFormat="1" ht="22.5" x14ac:dyDescent="0.4">
      <c r="A2836" s="392"/>
      <c r="B2836" s="60" t="s">
        <v>5</v>
      </c>
      <c r="C2836" s="60" t="s">
        <v>19</v>
      </c>
      <c r="D2836" s="60" t="s">
        <v>8</v>
      </c>
      <c r="E2836" s="61" t="s">
        <v>20</v>
      </c>
      <c r="F2836" s="60" t="s">
        <v>21</v>
      </c>
      <c r="G2836" s="60" t="s">
        <v>8</v>
      </c>
      <c r="H2836" s="60" t="s">
        <v>43</v>
      </c>
      <c r="I2836" s="60" t="s">
        <v>8</v>
      </c>
    </row>
    <row r="2837" spans="1:9" s="62" customFormat="1" ht="18" customHeight="1" x14ac:dyDescent="0.4">
      <c r="A2837" s="63">
        <v>1</v>
      </c>
      <c r="B2837" s="121">
        <f>VLOOKUP(B2833,別紙1!$A$5:$AS$267,6,FALSE)</f>
        <v>1</v>
      </c>
      <c r="C2837" s="131">
        <f>内訳書!$C$7</f>
        <v>0</v>
      </c>
      <c r="D2837" s="131">
        <f>IF(E2837=0,ROUNDDOWN(B2837*C2837/2,2),ROUNDDOWN(B2837*C2837,2))</f>
        <v>0</v>
      </c>
      <c r="E2837" s="124">
        <f>VLOOKUP(B2833,別紙1!$A$5:$AS$267,7,FALSE)</f>
        <v>0</v>
      </c>
      <c r="F2837" s="132">
        <f>内訳書!$D$7</f>
        <v>0</v>
      </c>
      <c r="G2837" s="131">
        <f>ROUNDDOWN(E2837*F2837,2)</f>
        <v>0</v>
      </c>
      <c r="H2837" s="116"/>
      <c r="I2837" s="137">
        <f>ROUNDDOWN(D2837+G2837+H2837,0)</f>
        <v>0</v>
      </c>
    </row>
    <row r="2838" spans="1:9" s="62" customFormat="1" ht="18" customHeight="1" x14ac:dyDescent="0.4">
      <c r="A2838" s="63">
        <v>2</v>
      </c>
      <c r="B2838" s="121">
        <f>B2837</f>
        <v>1</v>
      </c>
      <c r="C2838" s="131">
        <f>C2837</f>
        <v>0</v>
      </c>
      <c r="D2838" s="131">
        <f t="shared" ref="D2838:D2848" si="596">IF(E2838=0,ROUNDDOWN(B2838*C2838/2,2),ROUNDDOWN(B2838*C2838,2))</f>
        <v>0</v>
      </c>
      <c r="E2838" s="124">
        <f>VLOOKUP(B2833,別紙1!$A$5:$AS$267,10,FALSE)</f>
        <v>0</v>
      </c>
      <c r="F2838" s="132">
        <f>内訳書!$D$7</f>
        <v>0</v>
      </c>
      <c r="G2838" s="131">
        <f t="shared" ref="G2838:G2848" si="597">ROUNDDOWN(E2838*F2838,2)</f>
        <v>0</v>
      </c>
      <c r="H2838" s="116"/>
      <c r="I2838" s="137">
        <f t="shared" ref="I2838:I2848" si="598">ROUNDDOWN(D2838+G2838+H2838,0)</f>
        <v>0</v>
      </c>
    </row>
    <row r="2839" spans="1:9" s="62" customFormat="1" ht="18" customHeight="1" x14ac:dyDescent="0.4">
      <c r="A2839" s="63">
        <v>3</v>
      </c>
      <c r="B2839" s="121">
        <f>B2837</f>
        <v>1</v>
      </c>
      <c r="C2839" s="131">
        <f t="shared" ref="C2839:C2847" si="599">C2838</f>
        <v>0</v>
      </c>
      <c r="D2839" s="131">
        <f t="shared" si="596"/>
        <v>0</v>
      </c>
      <c r="E2839" s="124">
        <f>VLOOKUP(B2833,別紙1!$A$5:$AS$267,13,FALSE)</f>
        <v>0</v>
      </c>
      <c r="F2839" s="132">
        <f>内訳書!$D$7</f>
        <v>0</v>
      </c>
      <c r="G2839" s="131">
        <f t="shared" si="597"/>
        <v>0</v>
      </c>
      <c r="H2839" s="116"/>
      <c r="I2839" s="137">
        <f t="shared" si="598"/>
        <v>0</v>
      </c>
    </row>
    <row r="2840" spans="1:9" s="62" customFormat="1" ht="18" customHeight="1" x14ac:dyDescent="0.4">
      <c r="A2840" s="63">
        <v>4</v>
      </c>
      <c r="B2840" s="121">
        <f>B2837</f>
        <v>1</v>
      </c>
      <c r="C2840" s="131">
        <f t="shared" si="599"/>
        <v>0</v>
      </c>
      <c r="D2840" s="131">
        <f t="shared" si="596"/>
        <v>0</v>
      </c>
      <c r="E2840" s="124">
        <f>VLOOKUP(B2833,別紙1!$A$5:$AS$267,16,FALSE)</f>
        <v>0</v>
      </c>
      <c r="F2840" s="132">
        <f>内訳書!$D$7</f>
        <v>0</v>
      </c>
      <c r="G2840" s="131">
        <f t="shared" si="597"/>
        <v>0</v>
      </c>
      <c r="H2840" s="116"/>
      <c r="I2840" s="137">
        <f t="shared" si="598"/>
        <v>0</v>
      </c>
    </row>
    <row r="2841" spans="1:9" s="62" customFormat="1" ht="18" customHeight="1" x14ac:dyDescent="0.4">
      <c r="A2841" s="63">
        <v>5</v>
      </c>
      <c r="B2841" s="121">
        <f>B2837</f>
        <v>1</v>
      </c>
      <c r="C2841" s="131">
        <f t="shared" si="599"/>
        <v>0</v>
      </c>
      <c r="D2841" s="131">
        <f t="shared" si="596"/>
        <v>0</v>
      </c>
      <c r="E2841" s="124">
        <f>VLOOKUP(B2833,別紙1!$A$5:$AS$267,19,FALSE)</f>
        <v>0</v>
      </c>
      <c r="F2841" s="132">
        <f>内訳書!$D$7</f>
        <v>0</v>
      </c>
      <c r="G2841" s="131">
        <f t="shared" si="597"/>
        <v>0</v>
      </c>
      <c r="H2841" s="116"/>
      <c r="I2841" s="137">
        <f t="shared" si="598"/>
        <v>0</v>
      </c>
    </row>
    <row r="2842" spans="1:9" s="62" customFormat="1" ht="18" customHeight="1" x14ac:dyDescent="0.4">
      <c r="A2842" s="63">
        <v>6</v>
      </c>
      <c r="B2842" s="121">
        <f>B2837</f>
        <v>1</v>
      </c>
      <c r="C2842" s="131">
        <f t="shared" si="599"/>
        <v>0</v>
      </c>
      <c r="D2842" s="131">
        <f t="shared" si="596"/>
        <v>0</v>
      </c>
      <c r="E2842" s="124">
        <f>VLOOKUP(B2833,別紙1!$A$5:$AS$267,22,FALSE)</f>
        <v>0</v>
      </c>
      <c r="F2842" s="132">
        <f>内訳書!$D$7</f>
        <v>0</v>
      </c>
      <c r="G2842" s="131">
        <f t="shared" si="597"/>
        <v>0</v>
      </c>
      <c r="H2842" s="116"/>
      <c r="I2842" s="137">
        <f t="shared" si="598"/>
        <v>0</v>
      </c>
    </row>
    <row r="2843" spans="1:9" s="62" customFormat="1" ht="18" customHeight="1" x14ac:dyDescent="0.4">
      <c r="A2843" s="63">
        <v>7</v>
      </c>
      <c r="B2843" s="121">
        <f>B2837</f>
        <v>1</v>
      </c>
      <c r="C2843" s="131">
        <f t="shared" si="599"/>
        <v>0</v>
      </c>
      <c r="D2843" s="131">
        <f t="shared" si="596"/>
        <v>0</v>
      </c>
      <c r="E2843" s="124">
        <f>VLOOKUP(B2833,別紙1!$A$5:$AS$267,26,FALSE)</f>
        <v>0</v>
      </c>
      <c r="F2843" s="133">
        <f>内訳書!$E$7</f>
        <v>0</v>
      </c>
      <c r="G2843" s="131">
        <f t="shared" si="597"/>
        <v>0</v>
      </c>
      <c r="H2843" s="116"/>
      <c r="I2843" s="137">
        <f t="shared" si="598"/>
        <v>0</v>
      </c>
    </row>
    <row r="2844" spans="1:9" s="62" customFormat="1" ht="18" customHeight="1" x14ac:dyDescent="0.4">
      <c r="A2844" s="63">
        <v>8</v>
      </c>
      <c r="B2844" s="121">
        <f>B2837</f>
        <v>1</v>
      </c>
      <c r="C2844" s="131">
        <f t="shared" si="599"/>
        <v>0</v>
      </c>
      <c r="D2844" s="131">
        <f t="shared" si="596"/>
        <v>0</v>
      </c>
      <c r="E2844" s="124">
        <f>VLOOKUP(B2833,別紙1!$A$5:$AS$267,29,FALSE)</f>
        <v>0</v>
      </c>
      <c r="F2844" s="133">
        <f>内訳書!$E$7</f>
        <v>0</v>
      </c>
      <c r="G2844" s="131">
        <f t="shared" si="597"/>
        <v>0</v>
      </c>
      <c r="H2844" s="116"/>
      <c r="I2844" s="137">
        <f t="shared" si="598"/>
        <v>0</v>
      </c>
    </row>
    <row r="2845" spans="1:9" s="62" customFormat="1" ht="18" customHeight="1" x14ac:dyDescent="0.4">
      <c r="A2845" s="63">
        <v>9</v>
      </c>
      <c r="B2845" s="121">
        <f>B2837</f>
        <v>1</v>
      </c>
      <c r="C2845" s="131">
        <f t="shared" si="599"/>
        <v>0</v>
      </c>
      <c r="D2845" s="131">
        <f t="shared" si="596"/>
        <v>0</v>
      </c>
      <c r="E2845" s="124">
        <f>VLOOKUP(B2833,別紙1!$A$5:$AS$267,32,FALSE)</f>
        <v>0</v>
      </c>
      <c r="F2845" s="133">
        <f>内訳書!$E$7</f>
        <v>0</v>
      </c>
      <c r="G2845" s="131">
        <f t="shared" si="597"/>
        <v>0</v>
      </c>
      <c r="H2845" s="116"/>
      <c r="I2845" s="137">
        <f t="shared" si="598"/>
        <v>0</v>
      </c>
    </row>
    <row r="2846" spans="1:9" s="62" customFormat="1" ht="18" customHeight="1" x14ac:dyDescent="0.4">
      <c r="A2846" s="63">
        <v>10</v>
      </c>
      <c r="B2846" s="121">
        <f>B2837</f>
        <v>1</v>
      </c>
      <c r="C2846" s="131">
        <f t="shared" si="599"/>
        <v>0</v>
      </c>
      <c r="D2846" s="131">
        <f t="shared" si="596"/>
        <v>0</v>
      </c>
      <c r="E2846" s="124">
        <f>VLOOKUP(B2833,別紙1!$A$5:$AS$267,34,FALSE)</f>
        <v>0</v>
      </c>
      <c r="F2846" s="132">
        <f>内訳書!$D$7</f>
        <v>0</v>
      </c>
      <c r="G2846" s="131">
        <f t="shared" si="597"/>
        <v>0</v>
      </c>
      <c r="H2846" s="116"/>
      <c r="I2846" s="137">
        <f t="shared" si="598"/>
        <v>0</v>
      </c>
    </row>
    <row r="2847" spans="1:9" s="62" customFormat="1" ht="18" customHeight="1" x14ac:dyDescent="0.4">
      <c r="A2847" s="63">
        <v>11</v>
      </c>
      <c r="B2847" s="121">
        <f>B2837</f>
        <v>1</v>
      </c>
      <c r="C2847" s="131">
        <f t="shared" si="599"/>
        <v>0</v>
      </c>
      <c r="D2847" s="131">
        <f t="shared" si="596"/>
        <v>0</v>
      </c>
      <c r="E2847" s="124">
        <f>VLOOKUP(B2833,別紙1!$A$5:$AS$267,37,FALSE)</f>
        <v>0</v>
      </c>
      <c r="F2847" s="132">
        <f>内訳書!$D$7</f>
        <v>0</v>
      </c>
      <c r="G2847" s="131">
        <f t="shared" si="597"/>
        <v>0</v>
      </c>
      <c r="H2847" s="116"/>
      <c r="I2847" s="137">
        <f t="shared" si="598"/>
        <v>0</v>
      </c>
    </row>
    <row r="2848" spans="1:9" s="62" customFormat="1" ht="18" customHeight="1" thickBot="1" x14ac:dyDescent="0.45">
      <c r="A2848" s="63">
        <v>12</v>
      </c>
      <c r="B2848" s="121">
        <f>B2837</f>
        <v>1</v>
      </c>
      <c r="C2848" s="131">
        <f>C2847</f>
        <v>0</v>
      </c>
      <c r="D2848" s="131">
        <f t="shared" si="596"/>
        <v>0</v>
      </c>
      <c r="E2848" s="124">
        <f>VLOOKUP(B2833,別紙1!$A$5:$AS$267,40,FALSE)</f>
        <v>0</v>
      </c>
      <c r="F2848" s="132">
        <f>内訳書!$D$7</f>
        <v>0</v>
      </c>
      <c r="G2848" s="131">
        <f t="shared" si="597"/>
        <v>0</v>
      </c>
      <c r="H2848" s="116"/>
      <c r="I2848" s="137">
        <f t="shared" si="598"/>
        <v>0</v>
      </c>
    </row>
    <row r="2849" spans="1:9" s="62" customFormat="1" ht="18" customHeight="1" thickBot="1" x14ac:dyDescent="0.45">
      <c r="A2849" s="66" t="s">
        <v>9</v>
      </c>
      <c r="B2849" s="120"/>
      <c r="C2849" s="120"/>
      <c r="D2849" s="120"/>
      <c r="E2849" s="124">
        <f>SUM(E2837:E2848)</f>
        <v>0</v>
      </c>
      <c r="F2849" s="129"/>
      <c r="G2849" s="120"/>
      <c r="H2849" s="136">
        <f>SUM(H2837:H2848)</f>
        <v>0</v>
      </c>
      <c r="I2849" s="138">
        <f>IF(SUM(I2837:I2848)="","",SUM(I2837:I2848))</f>
        <v>0</v>
      </c>
    </row>
    <row r="2850" spans="1:9" ht="78" customHeight="1" x14ac:dyDescent="0.4">
      <c r="A2850" s="397" t="s">
        <v>347</v>
      </c>
      <c r="B2850" s="398"/>
      <c r="C2850" s="398"/>
      <c r="D2850" s="398"/>
      <c r="E2850" s="398"/>
      <c r="F2850" s="398"/>
      <c r="G2850" s="398"/>
      <c r="H2850" s="398"/>
      <c r="I2850" s="399"/>
    </row>
    <row r="2851" spans="1:9" ht="78" customHeight="1" x14ac:dyDescent="0.4">
      <c r="A2851" s="394" t="s">
        <v>22</v>
      </c>
      <c r="B2851" s="395"/>
      <c r="C2851" s="395"/>
      <c r="D2851" s="395"/>
      <c r="E2851" s="395"/>
      <c r="F2851" s="395"/>
      <c r="G2851" s="395"/>
      <c r="H2851" s="395"/>
      <c r="I2851" s="396"/>
    </row>
    <row r="2852" spans="1:9" x14ac:dyDescent="0.4">
      <c r="A2852" s="161" t="s">
        <v>12</v>
      </c>
      <c r="B2852" s="52">
        <f>B2833+1</f>
        <v>151</v>
      </c>
      <c r="C2852" s="161" t="s">
        <v>13</v>
      </c>
      <c r="D2852" s="53" t="str">
        <f>VLOOKUP(B2852,別紙1!$A$5:$AS$267,3,FALSE)</f>
        <v>荒北第２－１１ポンプ場</v>
      </c>
      <c r="F2852" s="161"/>
      <c r="G2852" s="161"/>
      <c r="H2852" s="161"/>
      <c r="I2852" s="54" t="str">
        <f>VLOOKUP(B2852,別紙1!$A$5:$AS$267,5,FALSE)</f>
        <v>低圧電力</v>
      </c>
    </row>
    <row r="2853" spans="1:9" s="161" customFormat="1" ht="20.25" customHeight="1" x14ac:dyDescent="0.4">
      <c r="A2853" s="391" t="s">
        <v>14</v>
      </c>
      <c r="B2853" s="401" t="s">
        <v>3</v>
      </c>
      <c r="C2853" s="402"/>
      <c r="D2853" s="403"/>
      <c r="E2853" s="401" t="s">
        <v>4</v>
      </c>
      <c r="F2853" s="402"/>
      <c r="G2853" s="403"/>
      <c r="H2853" s="391" t="s">
        <v>44</v>
      </c>
      <c r="I2853" s="391" t="s">
        <v>45</v>
      </c>
    </row>
    <row r="2854" spans="1:9" s="161" customFormat="1" ht="40.5" x14ac:dyDescent="0.4">
      <c r="A2854" s="400"/>
      <c r="B2854" s="301" t="s">
        <v>2</v>
      </c>
      <c r="C2854" s="301" t="s">
        <v>15</v>
      </c>
      <c r="D2854" s="302" t="s">
        <v>82</v>
      </c>
      <c r="E2854" s="304" t="s">
        <v>16</v>
      </c>
      <c r="F2854" s="58" t="s">
        <v>17</v>
      </c>
      <c r="G2854" s="302" t="s">
        <v>18</v>
      </c>
      <c r="H2854" s="400"/>
      <c r="I2854" s="400"/>
    </row>
    <row r="2855" spans="1:9" s="59" customFormat="1" ht="22.5" x14ac:dyDescent="0.4">
      <c r="A2855" s="392"/>
      <c r="B2855" s="60" t="s">
        <v>5</v>
      </c>
      <c r="C2855" s="60" t="s">
        <v>19</v>
      </c>
      <c r="D2855" s="60" t="s">
        <v>8</v>
      </c>
      <c r="E2855" s="61" t="s">
        <v>20</v>
      </c>
      <c r="F2855" s="60" t="s">
        <v>21</v>
      </c>
      <c r="G2855" s="60" t="s">
        <v>8</v>
      </c>
      <c r="H2855" s="60" t="s">
        <v>43</v>
      </c>
      <c r="I2855" s="60" t="s">
        <v>8</v>
      </c>
    </row>
    <row r="2856" spans="1:9" s="62" customFormat="1" ht="18" customHeight="1" x14ac:dyDescent="0.4">
      <c r="A2856" s="63">
        <v>1</v>
      </c>
      <c r="B2856" s="121">
        <f>VLOOKUP(B2852,別紙1!$A$5:$AS$267,6,FALSE)</f>
        <v>1</v>
      </c>
      <c r="C2856" s="131">
        <f>内訳書!$C$7</f>
        <v>0</v>
      </c>
      <c r="D2856" s="131">
        <f>IF(E2856=0,ROUNDDOWN(B2856*C2856/2,2),ROUNDDOWN(B2856*C2856,2))</f>
        <v>0</v>
      </c>
      <c r="E2856" s="124">
        <f>VLOOKUP(B2852,別紙1!$A$5:$AS$267,7,FALSE)</f>
        <v>14</v>
      </c>
      <c r="F2856" s="132">
        <f>内訳書!$D$7</f>
        <v>0</v>
      </c>
      <c r="G2856" s="131">
        <f>ROUNDDOWN(E2856*F2856,2)</f>
        <v>0</v>
      </c>
      <c r="H2856" s="116"/>
      <c r="I2856" s="137">
        <f>ROUNDDOWN(D2856+G2856+H2856,0)</f>
        <v>0</v>
      </c>
    </row>
    <row r="2857" spans="1:9" s="62" customFormat="1" ht="18" customHeight="1" x14ac:dyDescent="0.4">
      <c r="A2857" s="63">
        <v>2</v>
      </c>
      <c r="B2857" s="121">
        <f>B2856</f>
        <v>1</v>
      </c>
      <c r="C2857" s="131">
        <f>C2856</f>
        <v>0</v>
      </c>
      <c r="D2857" s="131">
        <f t="shared" ref="D2857:D2867" si="600">IF(E2857=0,ROUNDDOWN(B2857*C2857/2,2),ROUNDDOWN(B2857*C2857,2))</f>
        <v>0</v>
      </c>
      <c r="E2857" s="124">
        <f>VLOOKUP(B2852,別紙1!$A$5:$AS$267,10,FALSE)</f>
        <v>14</v>
      </c>
      <c r="F2857" s="132">
        <f>内訳書!$D$7</f>
        <v>0</v>
      </c>
      <c r="G2857" s="131">
        <f t="shared" ref="G2857:G2867" si="601">ROUNDDOWN(E2857*F2857,2)</f>
        <v>0</v>
      </c>
      <c r="H2857" s="116"/>
      <c r="I2857" s="137">
        <f t="shared" ref="I2857:I2867" si="602">ROUNDDOWN(D2857+G2857+H2857,0)</f>
        <v>0</v>
      </c>
    </row>
    <row r="2858" spans="1:9" s="62" customFormat="1" ht="18" customHeight="1" x14ac:dyDescent="0.4">
      <c r="A2858" s="63">
        <v>3</v>
      </c>
      <c r="B2858" s="121">
        <f>B2856</f>
        <v>1</v>
      </c>
      <c r="C2858" s="131">
        <f t="shared" ref="C2858:C2866" si="603">C2857</f>
        <v>0</v>
      </c>
      <c r="D2858" s="131">
        <f t="shared" si="600"/>
        <v>0</v>
      </c>
      <c r="E2858" s="124">
        <f>VLOOKUP(B2852,別紙1!$A$5:$AS$267,13,FALSE)</f>
        <v>13</v>
      </c>
      <c r="F2858" s="132">
        <f>内訳書!$D$7</f>
        <v>0</v>
      </c>
      <c r="G2858" s="131">
        <f t="shared" si="601"/>
        <v>0</v>
      </c>
      <c r="H2858" s="116"/>
      <c r="I2858" s="137">
        <f t="shared" si="602"/>
        <v>0</v>
      </c>
    </row>
    <row r="2859" spans="1:9" s="62" customFormat="1" ht="18" customHeight="1" x14ac:dyDescent="0.4">
      <c r="A2859" s="63">
        <v>4</v>
      </c>
      <c r="B2859" s="121">
        <f>B2856</f>
        <v>1</v>
      </c>
      <c r="C2859" s="131">
        <f t="shared" si="603"/>
        <v>0</v>
      </c>
      <c r="D2859" s="131">
        <f t="shared" si="600"/>
        <v>0</v>
      </c>
      <c r="E2859" s="124">
        <f>VLOOKUP(B2852,別紙1!$A$5:$AS$267,16,FALSE)</f>
        <v>14</v>
      </c>
      <c r="F2859" s="132">
        <f>内訳書!$D$7</f>
        <v>0</v>
      </c>
      <c r="G2859" s="131">
        <f t="shared" si="601"/>
        <v>0</v>
      </c>
      <c r="H2859" s="116"/>
      <c r="I2859" s="137">
        <f t="shared" si="602"/>
        <v>0</v>
      </c>
    </row>
    <row r="2860" spans="1:9" s="62" customFormat="1" ht="18" customHeight="1" x14ac:dyDescent="0.4">
      <c r="A2860" s="63">
        <v>5</v>
      </c>
      <c r="B2860" s="121">
        <f>B2856</f>
        <v>1</v>
      </c>
      <c r="C2860" s="131">
        <f t="shared" si="603"/>
        <v>0</v>
      </c>
      <c r="D2860" s="131">
        <f t="shared" si="600"/>
        <v>0</v>
      </c>
      <c r="E2860" s="124">
        <f>VLOOKUP(B2852,別紙1!$A$5:$AS$267,19,FALSE)</f>
        <v>13</v>
      </c>
      <c r="F2860" s="132">
        <f>内訳書!$D$7</f>
        <v>0</v>
      </c>
      <c r="G2860" s="131">
        <f t="shared" si="601"/>
        <v>0</v>
      </c>
      <c r="H2860" s="116"/>
      <c r="I2860" s="137">
        <f t="shared" si="602"/>
        <v>0</v>
      </c>
    </row>
    <row r="2861" spans="1:9" s="62" customFormat="1" ht="18" customHeight="1" x14ac:dyDescent="0.4">
      <c r="A2861" s="63">
        <v>6</v>
      </c>
      <c r="B2861" s="121">
        <f>B2856</f>
        <v>1</v>
      </c>
      <c r="C2861" s="131">
        <f t="shared" si="603"/>
        <v>0</v>
      </c>
      <c r="D2861" s="131">
        <f t="shared" si="600"/>
        <v>0</v>
      </c>
      <c r="E2861" s="124">
        <f>VLOOKUP(B2852,別紙1!$A$5:$AS$267,22,FALSE)</f>
        <v>14</v>
      </c>
      <c r="F2861" s="132">
        <f>内訳書!$D$7</f>
        <v>0</v>
      </c>
      <c r="G2861" s="131">
        <f t="shared" si="601"/>
        <v>0</v>
      </c>
      <c r="H2861" s="116"/>
      <c r="I2861" s="137">
        <f t="shared" si="602"/>
        <v>0</v>
      </c>
    </row>
    <row r="2862" spans="1:9" s="62" customFormat="1" ht="18" customHeight="1" x14ac:dyDescent="0.4">
      <c r="A2862" s="63">
        <v>7</v>
      </c>
      <c r="B2862" s="121">
        <f>B2856</f>
        <v>1</v>
      </c>
      <c r="C2862" s="131">
        <f t="shared" si="603"/>
        <v>0</v>
      </c>
      <c r="D2862" s="131">
        <f t="shared" si="600"/>
        <v>0</v>
      </c>
      <c r="E2862" s="124">
        <f>VLOOKUP(B2852,別紙1!$A$5:$AS$267,26,FALSE)</f>
        <v>13</v>
      </c>
      <c r="F2862" s="133">
        <f>内訳書!$E$7</f>
        <v>0</v>
      </c>
      <c r="G2862" s="131">
        <f t="shared" si="601"/>
        <v>0</v>
      </c>
      <c r="H2862" s="116"/>
      <c r="I2862" s="137">
        <f t="shared" si="602"/>
        <v>0</v>
      </c>
    </row>
    <row r="2863" spans="1:9" s="62" customFormat="1" ht="18" customHeight="1" x14ac:dyDescent="0.4">
      <c r="A2863" s="63">
        <v>8</v>
      </c>
      <c r="B2863" s="121">
        <f>B2856</f>
        <v>1</v>
      </c>
      <c r="C2863" s="131">
        <f t="shared" si="603"/>
        <v>0</v>
      </c>
      <c r="D2863" s="131">
        <f t="shared" si="600"/>
        <v>0</v>
      </c>
      <c r="E2863" s="124">
        <f>VLOOKUP(B2852,別紙1!$A$5:$AS$267,29,FALSE)</f>
        <v>14</v>
      </c>
      <c r="F2863" s="133">
        <f>内訳書!$E$7</f>
        <v>0</v>
      </c>
      <c r="G2863" s="131">
        <f t="shared" si="601"/>
        <v>0</v>
      </c>
      <c r="H2863" s="116"/>
      <c r="I2863" s="137">
        <f t="shared" si="602"/>
        <v>0</v>
      </c>
    </row>
    <row r="2864" spans="1:9" s="62" customFormat="1" ht="18" customHeight="1" x14ac:dyDescent="0.4">
      <c r="A2864" s="63">
        <v>9</v>
      </c>
      <c r="B2864" s="121">
        <f>B2856</f>
        <v>1</v>
      </c>
      <c r="C2864" s="131">
        <f t="shared" si="603"/>
        <v>0</v>
      </c>
      <c r="D2864" s="131">
        <f t="shared" si="600"/>
        <v>0</v>
      </c>
      <c r="E2864" s="124">
        <f>VLOOKUP(B2852,別紙1!$A$5:$AS$267,32,FALSE)</f>
        <v>14</v>
      </c>
      <c r="F2864" s="133">
        <f>内訳書!$E$7</f>
        <v>0</v>
      </c>
      <c r="G2864" s="131">
        <f t="shared" si="601"/>
        <v>0</v>
      </c>
      <c r="H2864" s="116"/>
      <c r="I2864" s="137">
        <f t="shared" si="602"/>
        <v>0</v>
      </c>
    </row>
    <row r="2865" spans="1:9" s="62" customFormat="1" ht="18" customHeight="1" x14ac:dyDescent="0.4">
      <c r="A2865" s="63">
        <v>10</v>
      </c>
      <c r="B2865" s="121">
        <f>B2856</f>
        <v>1</v>
      </c>
      <c r="C2865" s="131">
        <f t="shared" si="603"/>
        <v>0</v>
      </c>
      <c r="D2865" s="131">
        <f t="shared" si="600"/>
        <v>0</v>
      </c>
      <c r="E2865" s="124">
        <f>VLOOKUP(B2852,別紙1!$A$5:$AS$267,34,FALSE)</f>
        <v>14</v>
      </c>
      <c r="F2865" s="132">
        <f>内訳書!$D$7</f>
        <v>0</v>
      </c>
      <c r="G2865" s="131">
        <f t="shared" si="601"/>
        <v>0</v>
      </c>
      <c r="H2865" s="116"/>
      <c r="I2865" s="137">
        <f t="shared" si="602"/>
        <v>0</v>
      </c>
    </row>
    <row r="2866" spans="1:9" s="62" customFormat="1" ht="18" customHeight="1" x14ac:dyDescent="0.4">
      <c r="A2866" s="63">
        <v>11</v>
      </c>
      <c r="B2866" s="121">
        <f>B2856</f>
        <v>1</v>
      </c>
      <c r="C2866" s="131">
        <f t="shared" si="603"/>
        <v>0</v>
      </c>
      <c r="D2866" s="131">
        <f t="shared" si="600"/>
        <v>0</v>
      </c>
      <c r="E2866" s="124">
        <f>VLOOKUP(B2852,別紙1!$A$5:$AS$267,37,FALSE)</f>
        <v>14</v>
      </c>
      <c r="F2866" s="132">
        <f>内訳書!$D$7</f>
        <v>0</v>
      </c>
      <c r="G2866" s="131">
        <f t="shared" si="601"/>
        <v>0</v>
      </c>
      <c r="H2866" s="116"/>
      <c r="I2866" s="137">
        <f t="shared" si="602"/>
        <v>0</v>
      </c>
    </row>
    <row r="2867" spans="1:9" s="62" customFormat="1" ht="18" customHeight="1" thickBot="1" x14ac:dyDescent="0.45">
      <c r="A2867" s="63">
        <v>12</v>
      </c>
      <c r="B2867" s="121">
        <f>B2856</f>
        <v>1</v>
      </c>
      <c r="C2867" s="131">
        <f>C2866</f>
        <v>0</v>
      </c>
      <c r="D2867" s="131">
        <f t="shared" si="600"/>
        <v>0</v>
      </c>
      <c r="E2867" s="124">
        <f>VLOOKUP(B2852,別紙1!$A$5:$AS$267,40,FALSE)</f>
        <v>14</v>
      </c>
      <c r="F2867" s="132">
        <f>内訳書!$D$7</f>
        <v>0</v>
      </c>
      <c r="G2867" s="131">
        <f t="shared" si="601"/>
        <v>0</v>
      </c>
      <c r="H2867" s="116"/>
      <c r="I2867" s="137">
        <f t="shared" si="602"/>
        <v>0</v>
      </c>
    </row>
    <row r="2868" spans="1:9" s="62" customFormat="1" ht="18" customHeight="1" thickBot="1" x14ac:dyDescent="0.45">
      <c r="A2868" s="66" t="s">
        <v>9</v>
      </c>
      <c r="B2868" s="120"/>
      <c r="C2868" s="120"/>
      <c r="D2868" s="120"/>
      <c r="E2868" s="124">
        <f>SUM(E2856:E2867)</f>
        <v>165</v>
      </c>
      <c r="F2868" s="129"/>
      <c r="G2868" s="120"/>
      <c r="H2868" s="136">
        <f>SUM(H2856:H2867)</f>
        <v>0</v>
      </c>
      <c r="I2868" s="138">
        <f>IF(SUM(I2856:I2867)="","",SUM(I2856:I2867))</f>
        <v>0</v>
      </c>
    </row>
    <row r="2869" spans="1:9" ht="78" customHeight="1" x14ac:dyDescent="0.4">
      <c r="A2869" s="397" t="s">
        <v>347</v>
      </c>
      <c r="B2869" s="398"/>
      <c r="C2869" s="398"/>
      <c r="D2869" s="398"/>
      <c r="E2869" s="398"/>
      <c r="F2869" s="398"/>
      <c r="G2869" s="398"/>
      <c r="H2869" s="398"/>
      <c r="I2869" s="399"/>
    </row>
    <row r="2870" spans="1:9" ht="78" customHeight="1" x14ac:dyDescent="0.4">
      <c r="A2870" s="394" t="s">
        <v>22</v>
      </c>
      <c r="B2870" s="395"/>
      <c r="C2870" s="395"/>
      <c r="D2870" s="395"/>
      <c r="E2870" s="395"/>
      <c r="F2870" s="395"/>
      <c r="G2870" s="395"/>
      <c r="H2870" s="395"/>
      <c r="I2870" s="396"/>
    </row>
    <row r="2871" spans="1:9" x14ac:dyDescent="0.4">
      <c r="A2871" s="161" t="s">
        <v>12</v>
      </c>
      <c r="B2871" s="52">
        <f>B2852+1</f>
        <v>152</v>
      </c>
      <c r="C2871" s="161" t="s">
        <v>13</v>
      </c>
      <c r="D2871" s="53" t="str">
        <f>VLOOKUP(B2871,別紙1!$A$5:$AS$267,3,FALSE)</f>
        <v>込皆戸第１ポンプ場</v>
      </c>
      <c r="F2871" s="161"/>
      <c r="G2871" s="161"/>
      <c r="H2871" s="161"/>
      <c r="I2871" s="54" t="str">
        <f>VLOOKUP(B2871,別紙1!$A$5:$AS$267,5,FALSE)</f>
        <v>低圧電力</v>
      </c>
    </row>
    <row r="2872" spans="1:9" s="161" customFormat="1" ht="20.25" customHeight="1" x14ac:dyDescent="0.4">
      <c r="A2872" s="391" t="s">
        <v>14</v>
      </c>
      <c r="B2872" s="401" t="s">
        <v>3</v>
      </c>
      <c r="C2872" s="402"/>
      <c r="D2872" s="403"/>
      <c r="E2872" s="401" t="s">
        <v>4</v>
      </c>
      <c r="F2872" s="402"/>
      <c r="G2872" s="403"/>
      <c r="H2872" s="391" t="s">
        <v>44</v>
      </c>
      <c r="I2872" s="391" t="s">
        <v>45</v>
      </c>
    </row>
    <row r="2873" spans="1:9" s="161" customFormat="1" ht="40.5" x14ac:dyDescent="0.4">
      <c r="A2873" s="400"/>
      <c r="B2873" s="301" t="s">
        <v>2</v>
      </c>
      <c r="C2873" s="301" t="s">
        <v>15</v>
      </c>
      <c r="D2873" s="302" t="s">
        <v>82</v>
      </c>
      <c r="E2873" s="304" t="s">
        <v>16</v>
      </c>
      <c r="F2873" s="58" t="s">
        <v>17</v>
      </c>
      <c r="G2873" s="302" t="s">
        <v>18</v>
      </c>
      <c r="H2873" s="400"/>
      <c r="I2873" s="400"/>
    </row>
    <row r="2874" spans="1:9" s="59" customFormat="1" ht="22.5" x14ac:dyDescent="0.4">
      <c r="A2874" s="392"/>
      <c r="B2874" s="60" t="s">
        <v>5</v>
      </c>
      <c r="C2874" s="60" t="s">
        <v>19</v>
      </c>
      <c r="D2874" s="60" t="s">
        <v>8</v>
      </c>
      <c r="E2874" s="61" t="s">
        <v>20</v>
      </c>
      <c r="F2874" s="60" t="s">
        <v>21</v>
      </c>
      <c r="G2874" s="60" t="s">
        <v>8</v>
      </c>
      <c r="H2874" s="60" t="s">
        <v>43</v>
      </c>
      <c r="I2874" s="60" t="s">
        <v>8</v>
      </c>
    </row>
    <row r="2875" spans="1:9" s="62" customFormat="1" ht="18" customHeight="1" x14ac:dyDescent="0.4">
      <c r="A2875" s="63">
        <v>1</v>
      </c>
      <c r="B2875" s="121">
        <f>VLOOKUP(B2871,別紙1!$A$5:$AS$267,6,FALSE)</f>
        <v>9</v>
      </c>
      <c r="C2875" s="131">
        <f>内訳書!$C$7</f>
        <v>0</v>
      </c>
      <c r="D2875" s="131">
        <f>IF(E2875=0,ROUNDDOWN(B2875*C2875/2,2),ROUNDDOWN(B2875*C2875,2))</f>
        <v>0</v>
      </c>
      <c r="E2875" s="124">
        <f>VLOOKUP(B2871,別紙1!$A$5:$AS$267,7,FALSE)</f>
        <v>170</v>
      </c>
      <c r="F2875" s="132">
        <f>内訳書!$D$7</f>
        <v>0</v>
      </c>
      <c r="G2875" s="131">
        <f>ROUNDDOWN(E2875*F2875,2)</f>
        <v>0</v>
      </c>
      <c r="H2875" s="116"/>
      <c r="I2875" s="137">
        <f>ROUNDDOWN(D2875+G2875+H2875,0)</f>
        <v>0</v>
      </c>
    </row>
    <row r="2876" spans="1:9" s="62" customFormat="1" ht="18" customHeight="1" x14ac:dyDescent="0.4">
      <c r="A2876" s="63">
        <v>2</v>
      </c>
      <c r="B2876" s="121">
        <f>B2875</f>
        <v>9</v>
      </c>
      <c r="C2876" s="131">
        <f>C2875</f>
        <v>0</v>
      </c>
      <c r="D2876" s="131">
        <f t="shared" ref="D2876:D2886" si="604">IF(E2876=0,ROUNDDOWN(B2876*C2876/2,2),ROUNDDOWN(B2876*C2876,2))</f>
        <v>0</v>
      </c>
      <c r="E2876" s="124">
        <f>VLOOKUP(B2871,別紙1!$A$5:$AS$267,10,FALSE)</f>
        <v>176</v>
      </c>
      <c r="F2876" s="132">
        <f>内訳書!$D$7</f>
        <v>0</v>
      </c>
      <c r="G2876" s="131">
        <f t="shared" ref="G2876:G2886" si="605">ROUNDDOWN(E2876*F2876,2)</f>
        <v>0</v>
      </c>
      <c r="H2876" s="116"/>
      <c r="I2876" s="137">
        <f t="shared" ref="I2876:I2886" si="606">ROUNDDOWN(D2876+G2876+H2876,0)</f>
        <v>0</v>
      </c>
    </row>
    <row r="2877" spans="1:9" s="62" customFormat="1" ht="18" customHeight="1" x14ac:dyDescent="0.4">
      <c r="A2877" s="63">
        <v>3</v>
      </c>
      <c r="B2877" s="121">
        <f>B2875</f>
        <v>9</v>
      </c>
      <c r="C2877" s="131">
        <f t="shared" ref="C2877:C2885" si="607">C2876</f>
        <v>0</v>
      </c>
      <c r="D2877" s="131">
        <f t="shared" si="604"/>
        <v>0</v>
      </c>
      <c r="E2877" s="124">
        <f>VLOOKUP(B2871,別紙1!$A$5:$AS$267,13,FALSE)</f>
        <v>159</v>
      </c>
      <c r="F2877" s="132">
        <f>内訳書!$D$7</f>
        <v>0</v>
      </c>
      <c r="G2877" s="131">
        <f t="shared" si="605"/>
        <v>0</v>
      </c>
      <c r="H2877" s="116"/>
      <c r="I2877" s="137">
        <f t="shared" si="606"/>
        <v>0</v>
      </c>
    </row>
    <row r="2878" spans="1:9" s="62" customFormat="1" ht="18" customHeight="1" x14ac:dyDescent="0.4">
      <c r="A2878" s="63">
        <v>4</v>
      </c>
      <c r="B2878" s="121">
        <f>B2875</f>
        <v>9</v>
      </c>
      <c r="C2878" s="131">
        <f t="shared" si="607"/>
        <v>0</v>
      </c>
      <c r="D2878" s="131">
        <f t="shared" si="604"/>
        <v>0</v>
      </c>
      <c r="E2878" s="124">
        <f>VLOOKUP(B2871,別紙1!$A$5:$AS$267,16,FALSE)</f>
        <v>164</v>
      </c>
      <c r="F2878" s="132">
        <f>内訳書!$D$7</f>
        <v>0</v>
      </c>
      <c r="G2878" s="131">
        <f t="shared" si="605"/>
        <v>0</v>
      </c>
      <c r="H2878" s="116"/>
      <c r="I2878" s="137">
        <f t="shared" si="606"/>
        <v>0</v>
      </c>
    </row>
    <row r="2879" spans="1:9" s="62" customFormat="1" ht="18" customHeight="1" x14ac:dyDescent="0.4">
      <c r="A2879" s="63">
        <v>5</v>
      </c>
      <c r="B2879" s="121">
        <f>B2875</f>
        <v>9</v>
      </c>
      <c r="C2879" s="131">
        <f t="shared" si="607"/>
        <v>0</v>
      </c>
      <c r="D2879" s="131">
        <f t="shared" si="604"/>
        <v>0</v>
      </c>
      <c r="E2879" s="124">
        <f>VLOOKUP(B2871,別紙1!$A$5:$AS$267,19,FALSE)</f>
        <v>152</v>
      </c>
      <c r="F2879" s="132">
        <f>内訳書!$D$7</f>
        <v>0</v>
      </c>
      <c r="G2879" s="131">
        <f t="shared" si="605"/>
        <v>0</v>
      </c>
      <c r="H2879" s="116"/>
      <c r="I2879" s="137">
        <f t="shared" si="606"/>
        <v>0</v>
      </c>
    </row>
    <row r="2880" spans="1:9" s="62" customFormat="1" ht="18" customHeight="1" x14ac:dyDescent="0.4">
      <c r="A2880" s="63">
        <v>6</v>
      </c>
      <c r="B2880" s="121">
        <f>B2875</f>
        <v>9</v>
      </c>
      <c r="C2880" s="131">
        <f t="shared" si="607"/>
        <v>0</v>
      </c>
      <c r="D2880" s="131">
        <f t="shared" si="604"/>
        <v>0</v>
      </c>
      <c r="E2880" s="124">
        <f>VLOOKUP(B2871,別紙1!$A$5:$AS$267,22,FALSE)</f>
        <v>160</v>
      </c>
      <c r="F2880" s="132">
        <f>内訳書!$D$7</f>
        <v>0</v>
      </c>
      <c r="G2880" s="131">
        <f t="shared" si="605"/>
        <v>0</v>
      </c>
      <c r="H2880" s="116"/>
      <c r="I2880" s="137">
        <f t="shared" si="606"/>
        <v>0</v>
      </c>
    </row>
    <row r="2881" spans="1:9" s="62" customFormat="1" ht="18" customHeight="1" x14ac:dyDescent="0.4">
      <c r="A2881" s="63">
        <v>7</v>
      </c>
      <c r="B2881" s="121">
        <f>B2875</f>
        <v>9</v>
      </c>
      <c r="C2881" s="131">
        <f t="shared" si="607"/>
        <v>0</v>
      </c>
      <c r="D2881" s="131">
        <f t="shared" si="604"/>
        <v>0</v>
      </c>
      <c r="E2881" s="124">
        <f>VLOOKUP(B2871,別紙1!$A$5:$AS$267,26,FALSE)</f>
        <v>166</v>
      </c>
      <c r="F2881" s="133">
        <f>内訳書!$E$7</f>
        <v>0</v>
      </c>
      <c r="G2881" s="131">
        <f t="shared" si="605"/>
        <v>0</v>
      </c>
      <c r="H2881" s="116"/>
      <c r="I2881" s="137">
        <f t="shared" si="606"/>
        <v>0</v>
      </c>
    </row>
    <row r="2882" spans="1:9" s="62" customFormat="1" ht="18" customHeight="1" x14ac:dyDescent="0.4">
      <c r="A2882" s="63">
        <v>8</v>
      </c>
      <c r="B2882" s="121">
        <f>B2875</f>
        <v>9</v>
      </c>
      <c r="C2882" s="131">
        <f t="shared" si="607"/>
        <v>0</v>
      </c>
      <c r="D2882" s="131">
        <f t="shared" si="604"/>
        <v>0</v>
      </c>
      <c r="E2882" s="124">
        <f>VLOOKUP(B2871,別紙1!$A$5:$AS$267,29,FALSE)</f>
        <v>192</v>
      </c>
      <c r="F2882" s="133">
        <f>内訳書!$E$7</f>
        <v>0</v>
      </c>
      <c r="G2882" s="131">
        <f t="shared" si="605"/>
        <v>0</v>
      </c>
      <c r="H2882" s="116"/>
      <c r="I2882" s="137">
        <f t="shared" si="606"/>
        <v>0</v>
      </c>
    </row>
    <row r="2883" spans="1:9" s="62" customFormat="1" ht="18" customHeight="1" x14ac:dyDescent="0.4">
      <c r="A2883" s="63">
        <v>9</v>
      </c>
      <c r="B2883" s="121">
        <f>B2875</f>
        <v>9</v>
      </c>
      <c r="C2883" s="131">
        <f t="shared" si="607"/>
        <v>0</v>
      </c>
      <c r="D2883" s="131">
        <f t="shared" si="604"/>
        <v>0</v>
      </c>
      <c r="E2883" s="124">
        <f>VLOOKUP(B2871,別紙1!$A$5:$AS$267,32,FALSE)</f>
        <v>214</v>
      </c>
      <c r="F2883" s="133">
        <f>内訳書!$E$7</f>
        <v>0</v>
      </c>
      <c r="G2883" s="131">
        <f t="shared" si="605"/>
        <v>0</v>
      </c>
      <c r="H2883" s="116"/>
      <c r="I2883" s="137">
        <f t="shared" si="606"/>
        <v>0</v>
      </c>
    </row>
    <row r="2884" spans="1:9" s="62" customFormat="1" ht="18" customHeight="1" x14ac:dyDescent="0.4">
      <c r="A2884" s="63">
        <v>10</v>
      </c>
      <c r="B2884" s="121">
        <f>B2875</f>
        <v>9</v>
      </c>
      <c r="C2884" s="131">
        <f t="shared" si="607"/>
        <v>0</v>
      </c>
      <c r="D2884" s="131">
        <f t="shared" si="604"/>
        <v>0</v>
      </c>
      <c r="E2884" s="124">
        <f>VLOOKUP(B2871,別紙1!$A$5:$AS$267,34,FALSE)</f>
        <v>227</v>
      </c>
      <c r="F2884" s="132">
        <f>内訳書!$D$7</f>
        <v>0</v>
      </c>
      <c r="G2884" s="131">
        <f t="shared" si="605"/>
        <v>0</v>
      </c>
      <c r="H2884" s="116"/>
      <c r="I2884" s="137">
        <f t="shared" si="606"/>
        <v>0</v>
      </c>
    </row>
    <row r="2885" spans="1:9" s="62" customFormat="1" ht="18" customHeight="1" x14ac:dyDescent="0.4">
      <c r="A2885" s="63">
        <v>11</v>
      </c>
      <c r="B2885" s="121">
        <f>B2875</f>
        <v>9</v>
      </c>
      <c r="C2885" s="131">
        <f t="shared" si="607"/>
        <v>0</v>
      </c>
      <c r="D2885" s="131">
        <f t="shared" si="604"/>
        <v>0</v>
      </c>
      <c r="E2885" s="124">
        <f>VLOOKUP(B2871,別紙1!$A$5:$AS$267,37,FALSE)</f>
        <v>346</v>
      </c>
      <c r="F2885" s="132">
        <f>内訳書!$D$7</f>
        <v>0</v>
      </c>
      <c r="G2885" s="131">
        <f t="shared" si="605"/>
        <v>0</v>
      </c>
      <c r="H2885" s="116"/>
      <c r="I2885" s="137">
        <f t="shared" si="606"/>
        <v>0</v>
      </c>
    </row>
    <row r="2886" spans="1:9" s="62" customFormat="1" ht="18" customHeight="1" thickBot="1" x14ac:dyDescent="0.45">
      <c r="A2886" s="63">
        <v>12</v>
      </c>
      <c r="B2886" s="121">
        <f>B2875</f>
        <v>9</v>
      </c>
      <c r="C2886" s="131">
        <f>C2885</f>
        <v>0</v>
      </c>
      <c r="D2886" s="131">
        <f t="shared" si="604"/>
        <v>0</v>
      </c>
      <c r="E2886" s="124">
        <f>VLOOKUP(B2871,別紙1!$A$5:$AS$267,40,FALSE)</f>
        <v>291</v>
      </c>
      <c r="F2886" s="132">
        <f>内訳書!$D$7</f>
        <v>0</v>
      </c>
      <c r="G2886" s="131">
        <f t="shared" si="605"/>
        <v>0</v>
      </c>
      <c r="H2886" s="116"/>
      <c r="I2886" s="137">
        <f t="shared" si="606"/>
        <v>0</v>
      </c>
    </row>
    <row r="2887" spans="1:9" s="62" customFormat="1" ht="18" customHeight="1" thickBot="1" x14ac:dyDescent="0.45">
      <c r="A2887" s="66" t="s">
        <v>9</v>
      </c>
      <c r="B2887" s="120"/>
      <c r="C2887" s="120"/>
      <c r="D2887" s="120"/>
      <c r="E2887" s="124">
        <f>SUM(E2875:E2886)</f>
        <v>2417</v>
      </c>
      <c r="F2887" s="129"/>
      <c r="G2887" s="120"/>
      <c r="H2887" s="136">
        <f>SUM(H2875:H2886)</f>
        <v>0</v>
      </c>
      <c r="I2887" s="138">
        <f>IF(SUM(I2875:I2886)="","",SUM(I2875:I2886))</f>
        <v>0</v>
      </c>
    </row>
    <row r="2888" spans="1:9" ht="78" customHeight="1" x14ac:dyDescent="0.4">
      <c r="A2888" s="397" t="s">
        <v>347</v>
      </c>
      <c r="B2888" s="398"/>
      <c r="C2888" s="398"/>
      <c r="D2888" s="398"/>
      <c r="E2888" s="398"/>
      <c r="F2888" s="398"/>
      <c r="G2888" s="398"/>
      <c r="H2888" s="398"/>
      <c r="I2888" s="399"/>
    </row>
    <row r="2889" spans="1:9" ht="78" customHeight="1" x14ac:dyDescent="0.4">
      <c r="A2889" s="394" t="s">
        <v>22</v>
      </c>
      <c r="B2889" s="395"/>
      <c r="C2889" s="395"/>
      <c r="D2889" s="395"/>
      <c r="E2889" s="395"/>
      <c r="F2889" s="395"/>
      <c r="G2889" s="395"/>
      <c r="H2889" s="395"/>
      <c r="I2889" s="396"/>
    </row>
    <row r="2890" spans="1:9" x14ac:dyDescent="0.4">
      <c r="A2890" s="161" t="s">
        <v>12</v>
      </c>
      <c r="B2890" s="52">
        <f>B2871+1</f>
        <v>153</v>
      </c>
      <c r="C2890" s="161" t="s">
        <v>13</v>
      </c>
      <c r="D2890" s="53" t="str">
        <f>VLOOKUP(B2890,別紙1!$A$5:$AS$267,3,FALSE)</f>
        <v>込皆戸第２ポンプ場</v>
      </c>
      <c r="F2890" s="161"/>
      <c r="G2890" s="161"/>
      <c r="H2890" s="161"/>
      <c r="I2890" s="54" t="str">
        <f>VLOOKUP(B2890,別紙1!$A$5:$AS$267,5,FALSE)</f>
        <v>低圧電力</v>
      </c>
    </row>
    <row r="2891" spans="1:9" s="161" customFormat="1" ht="20.25" customHeight="1" x14ac:dyDescent="0.4">
      <c r="A2891" s="391" t="s">
        <v>14</v>
      </c>
      <c r="B2891" s="401" t="s">
        <v>3</v>
      </c>
      <c r="C2891" s="402"/>
      <c r="D2891" s="403"/>
      <c r="E2891" s="401" t="s">
        <v>4</v>
      </c>
      <c r="F2891" s="402"/>
      <c r="G2891" s="403"/>
      <c r="H2891" s="391" t="s">
        <v>44</v>
      </c>
      <c r="I2891" s="391" t="s">
        <v>45</v>
      </c>
    </row>
    <row r="2892" spans="1:9" s="161" customFormat="1" ht="40.5" x14ac:dyDescent="0.4">
      <c r="A2892" s="400"/>
      <c r="B2892" s="301" t="s">
        <v>2</v>
      </c>
      <c r="C2892" s="301" t="s">
        <v>15</v>
      </c>
      <c r="D2892" s="302" t="s">
        <v>82</v>
      </c>
      <c r="E2892" s="304" t="s">
        <v>16</v>
      </c>
      <c r="F2892" s="58" t="s">
        <v>17</v>
      </c>
      <c r="G2892" s="302" t="s">
        <v>18</v>
      </c>
      <c r="H2892" s="400"/>
      <c r="I2892" s="400"/>
    </row>
    <row r="2893" spans="1:9" s="59" customFormat="1" ht="22.5" x14ac:dyDescent="0.4">
      <c r="A2893" s="392"/>
      <c r="B2893" s="60" t="s">
        <v>5</v>
      </c>
      <c r="C2893" s="60" t="s">
        <v>19</v>
      </c>
      <c r="D2893" s="60" t="s">
        <v>8</v>
      </c>
      <c r="E2893" s="61" t="s">
        <v>20</v>
      </c>
      <c r="F2893" s="60" t="s">
        <v>21</v>
      </c>
      <c r="G2893" s="60" t="s">
        <v>8</v>
      </c>
      <c r="H2893" s="60" t="s">
        <v>43</v>
      </c>
      <c r="I2893" s="60" t="s">
        <v>8</v>
      </c>
    </row>
    <row r="2894" spans="1:9" s="62" customFormat="1" ht="18" customHeight="1" x14ac:dyDescent="0.4">
      <c r="A2894" s="63">
        <v>1</v>
      </c>
      <c r="B2894" s="121">
        <f>VLOOKUP(B2890,別紙1!$A$5:$AS$267,6,FALSE)</f>
        <v>4</v>
      </c>
      <c r="C2894" s="131">
        <f>内訳書!$C$7</f>
        <v>0</v>
      </c>
      <c r="D2894" s="131">
        <f>IF(E2894=0,ROUNDDOWN(B2894*C2894/2,2),ROUNDDOWN(B2894*C2894,2))</f>
        <v>0</v>
      </c>
      <c r="E2894" s="124">
        <f>VLOOKUP(B2890,別紙1!$A$5:$AS$267,7,FALSE)</f>
        <v>46</v>
      </c>
      <c r="F2894" s="132">
        <f>内訳書!$D$7</f>
        <v>0</v>
      </c>
      <c r="G2894" s="131">
        <f>ROUNDDOWN(E2894*F2894,2)</f>
        <v>0</v>
      </c>
      <c r="H2894" s="116"/>
      <c r="I2894" s="137">
        <f>ROUNDDOWN(D2894+G2894+H2894,0)</f>
        <v>0</v>
      </c>
    </row>
    <row r="2895" spans="1:9" s="62" customFormat="1" ht="18" customHeight="1" x14ac:dyDescent="0.4">
      <c r="A2895" s="63">
        <v>2</v>
      </c>
      <c r="B2895" s="121">
        <f>B2894</f>
        <v>4</v>
      </c>
      <c r="C2895" s="131">
        <f>C2894</f>
        <v>0</v>
      </c>
      <c r="D2895" s="131">
        <f t="shared" ref="D2895:D2905" si="608">IF(E2895=0,ROUNDDOWN(B2895*C2895/2,2),ROUNDDOWN(B2895*C2895,2))</f>
        <v>0</v>
      </c>
      <c r="E2895" s="124">
        <f>VLOOKUP(B2890,別紙1!$A$5:$AS$267,10,FALSE)</f>
        <v>52</v>
      </c>
      <c r="F2895" s="132">
        <f>内訳書!$D$7</f>
        <v>0</v>
      </c>
      <c r="G2895" s="131">
        <f t="shared" ref="G2895:G2905" si="609">ROUNDDOWN(E2895*F2895,2)</f>
        <v>0</v>
      </c>
      <c r="H2895" s="116"/>
      <c r="I2895" s="137">
        <f t="shared" ref="I2895:I2905" si="610">ROUNDDOWN(D2895+G2895+H2895,0)</f>
        <v>0</v>
      </c>
    </row>
    <row r="2896" spans="1:9" s="62" customFormat="1" ht="18" customHeight="1" x14ac:dyDescent="0.4">
      <c r="A2896" s="63">
        <v>3</v>
      </c>
      <c r="B2896" s="121">
        <f>B2894</f>
        <v>4</v>
      </c>
      <c r="C2896" s="131">
        <f t="shared" ref="C2896:C2904" si="611">C2895</f>
        <v>0</v>
      </c>
      <c r="D2896" s="131">
        <f t="shared" si="608"/>
        <v>0</v>
      </c>
      <c r="E2896" s="124">
        <f>VLOOKUP(B2890,別紙1!$A$5:$AS$267,13,FALSE)</f>
        <v>43</v>
      </c>
      <c r="F2896" s="132">
        <f>内訳書!$D$7</f>
        <v>0</v>
      </c>
      <c r="G2896" s="131">
        <f t="shared" si="609"/>
        <v>0</v>
      </c>
      <c r="H2896" s="116"/>
      <c r="I2896" s="137">
        <f t="shared" si="610"/>
        <v>0</v>
      </c>
    </row>
    <row r="2897" spans="1:9" s="62" customFormat="1" ht="18" customHeight="1" x14ac:dyDescent="0.4">
      <c r="A2897" s="63">
        <v>4</v>
      </c>
      <c r="B2897" s="121">
        <f>B2894</f>
        <v>4</v>
      </c>
      <c r="C2897" s="131">
        <f t="shared" si="611"/>
        <v>0</v>
      </c>
      <c r="D2897" s="131">
        <f t="shared" si="608"/>
        <v>0</v>
      </c>
      <c r="E2897" s="124">
        <f>VLOOKUP(B2890,別紙1!$A$5:$AS$267,16,FALSE)</f>
        <v>39</v>
      </c>
      <c r="F2897" s="132">
        <f>内訳書!$D$7</f>
        <v>0</v>
      </c>
      <c r="G2897" s="131">
        <f t="shared" si="609"/>
        <v>0</v>
      </c>
      <c r="H2897" s="116"/>
      <c r="I2897" s="137">
        <f t="shared" si="610"/>
        <v>0</v>
      </c>
    </row>
    <row r="2898" spans="1:9" s="62" customFormat="1" ht="18" customHeight="1" x14ac:dyDescent="0.4">
      <c r="A2898" s="63">
        <v>5</v>
      </c>
      <c r="B2898" s="121">
        <f>B2894</f>
        <v>4</v>
      </c>
      <c r="C2898" s="131">
        <f t="shared" si="611"/>
        <v>0</v>
      </c>
      <c r="D2898" s="131">
        <f t="shared" si="608"/>
        <v>0</v>
      </c>
      <c r="E2898" s="124">
        <f>VLOOKUP(B2890,別紙1!$A$5:$AS$267,19,FALSE)</f>
        <v>33</v>
      </c>
      <c r="F2898" s="132">
        <f>内訳書!$D$7</f>
        <v>0</v>
      </c>
      <c r="G2898" s="131">
        <f t="shared" si="609"/>
        <v>0</v>
      </c>
      <c r="H2898" s="116"/>
      <c r="I2898" s="137">
        <f t="shared" si="610"/>
        <v>0</v>
      </c>
    </row>
    <row r="2899" spans="1:9" s="62" customFormat="1" ht="18" customHeight="1" x14ac:dyDescent="0.4">
      <c r="A2899" s="63">
        <v>6</v>
      </c>
      <c r="B2899" s="121">
        <f>B2894</f>
        <v>4</v>
      </c>
      <c r="C2899" s="131">
        <f t="shared" si="611"/>
        <v>0</v>
      </c>
      <c r="D2899" s="131">
        <f t="shared" si="608"/>
        <v>0</v>
      </c>
      <c r="E2899" s="124">
        <f>VLOOKUP(B2890,別紙1!$A$5:$AS$267,22,FALSE)</f>
        <v>34</v>
      </c>
      <c r="F2899" s="132">
        <f>内訳書!$D$7</f>
        <v>0</v>
      </c>
      <c r="G2899" s="131">
        <f t="shared" si="609"/>
        <v>0</v>
      </c>
      <c r="H2899" s="116"/>
      <c r="I2899" s="137">
        <f t="shared" si="610"/>
        <v>0</v>
      </c>
    </row>
    <row r="2900" spans="1:9" s="62" customFormat="1" ht="18" customHeight="1" x14ac:dyDescent="0.4">
      <c r="A2900" s="63">
        <v>7</v>
      </c>
      <c r="B2900" s="121">
        <f>B2894</f>
        <v>4</v>
      </c>
      <c r="C2900" s="131">
        <f t="shared" si="611"/>
        <v>0</v>
      </c>
      <c r="D2900" s="131">
        <f t="shared" si="608"/>
        <v>0</v>
      </c>
      <c r="E2900" s="124">
        <f>VLOOKUP(B2890,別紙1!$A$5:$AS$267,26,FALSE)</f>
        <v>33</v>
      </c>
      <c r="F2900" s="133">
        <f>内訳書!$E$7</f>
        <v>0</v>
      </c>
      <c r="G2900" s="131">
        <f t="shared" si="609"/>
        <v>0</v>
      </c>
      <c r="H2900" s="116"/>
      <c r="I2900" s="137">
        <f t="shared" si="610"/>
        <v>0</v>
      </c>
    </row>
    <row r="2901" spans="1:9" s="62" customFormat="1" ht="18" customHeight="1" x14ac:dyDescent="0.4">
      <c r="A2901" s="63">
        <v>8</v>
      </c>
      <c r="B2901" s="121">
        <f>B2894</f>
        <v>4</v>
      </c>
      <c r="C2901" s="131">
        <f t="shared" si="611"/>
        <v>0</v>
      </c>
      <c r="D2901" s="131">
        <f t="shared" si="608"/>
        <v>0</v>
      </c>
      <c r="E2901" s="124">
        <f>VLOOKUP(B2890,別紙1!$A$5:$AS$267,29,FALSE)</f>
        <v>35</v>
      </c>
      <c r="F2901" s="133">
        <f>内訳書!$E$7</f>
        <v>0</v>
      </c>
      <c r="G2901" s="131">
        <f t="shared" si="609"/>
        <v>0</v>
      </c>
      <c r="H2901" s="116"/>
      <c r="I2901" s="137">
        <f t="shared" si="610"/>
        <v>0</v>
      </c>
    </row>
    <row r="2902" spans="1:9" s="62" customFormat="1" ht="18" customHeight="1" x14ac:dyDescent="0.4">
      <c r="A2902" s="63">
        <v>9</v>
      </c>
      <c r="B2902" s="121">
        <f>B2894</f>
        <v>4</v>
      </c>
      <c r="C2902" s="131">
        <f t="shared" si="611"/>
        <v>0</v>
      </c>
      <c r="D2902" s="131">
        <f t="shared" si="608"/>
        <v>0</v>
      </c>
      <c r="E2902" s="124">
        <f>VLOOKUP(B2890,別紙1!$A$5:$AS$267,32,FALSE)</f>
        <v>34</v>
      </c>
      <c r="F2902" s="133">
        <f>内訳書!$E$7</f>
        <v>0</v>
      </c>
      <c r="G2902" s="131">
        <f t="shared" si="609"/>
        <v>0</v>
      </c>
      <c r="H2902" s="116"/>
      <c r="I2902" s="137">
        <f t="shared" si="610"/>
        <v>0</v>
      </c>
    </row>
    <row r="2903" spans="1:9" s="62" customFormat="1" ht="18" customHeight="1" x14ac:dyDescent="0.4">
      <c r="A2903" s="63">
        <v>10</v>
      </c>
      <c r="B2903" s="121">
        <f>B2894</f>
        <v>4</v>
      </c>
      <c r="C2903" s="131">
        <f t="shared" si="611"/>
        <v>0</v>
      </c>
      <c r="D2903" s="131">
        <f t="shared" si="608"/>
        <v>0</v>
      </c>
      <c r="E2903" s="124">
        <f>VLOOKUP(B2890,別紙1!$A$5:$AS$267,34,FALSE)</f>
        <v>32</v>
      </c>
      <c r="F2903" s="132">
        <f>内訳書!$D$7</f>
        <v>0</v>
      </c>
      <c r="G2903" s="131">
        <f t="shared" si="609"/>
        <v>0</v>
      </c>
      <c r="H2903" s="116"/>
      <c r="I2903" s="137">
        <f t="shared" si="610"/>
        <v>0</v>
      </c>
    </row>
    <row r="2904" spans="1:9" s="62" customFormat="1" ht="18" customHeight="1" x14ac:dyDescent="0.4">
      <c r="A2904" s="63">
        <v>11</v>
      </c>
      <c r="B2904" s="121">
        <f>B2894</f>
        <v>4</v>
      </c>
      <c r="C2904" s="131">
        <f t="shared" si="611"/>
        <v>0</v>
      </c>
      <c r="D2904" s="131">
        <f t="shared" si="608"/>
        <v>0</v>
      </c>
      <c r="E2904" s="124">
        <f>VLOOKUP(B2890,別紙1!$A$5:$AS$267,37,FALSE)</f>
        <v>35</v>
      </c>
      <c r="F2904" s="132">
        <f>内訳書!$D$7</f>
        <v>0</v>
      </c>
      <c r="G2904" s="131">
        <f t="shared" si="609"/>
        <v>0</v>
      </c>
      <c r="H2904" s="116"/>
      <c r="I2904" s="137">
        <f t="shared" si="610"/>
        <v>0</v>
      </c>
    </row>
    <row r="2905" spans="1:9" s="62" customFormat="1" ht="18" customHeight="1" thickBot="1" x14ac:dyDescent="0.45">
      <c r="A2905" s="63">
        <v>12</v>
      </c>
      <c r="B2905" s="121">
        <f>B2894</f>
        <v>4</v>
      </c>
      <c r="C2905" s="131">
        <f>C2904</f>
        <v>0</v>
      </c>
      <c r="D2905" s="131">
        <f t="shared" si="608"/>
        <v>0</v>
      </c>
      <c r="E2905" s="124">
        <f>VLOOKUP(B2890,別紙1!$A$5:$AS$267,40,FALSE)</f>
        <v>38</v>
      </c>
      <c r="F2905" s="132">
        <f>内訳書!$D$7</f>
        <v>0</v>
      </c>
      <c r="G2905" s="131">
        <f t="shared" si="609"/>
        <v>0</v>
      </c>
      <c r="H2905" s="116"/>
      <c r="I2905" s="137">
        <f t="shared" si="610"/>
        <v>0</v>
      </c>
    </row>
    <row r="2906" spans="1:9" s="62" customFormat="1" ht="18" customHeight="1" thickBot="1" x14ac:dyDescent="0.45">
      <c r="A2906" s="66" t="s">
        <v>9</v>
      </c>
      <c r="B2906" s="120"/>
      <c r="C2906" s="120"/>
      <c r="D2906" s="120"/>
      <c r="E2906" s="124">
        <f>SUM(E2894:E2905)</f>
        <v>454</v>
      </c>
      <c r="F2906" s="129"/>
      <c r="G2906" s="120"/>
      <c r="H2906" s="136">
        <f>SUM(H2894:H2905)</f>
        <v>0</v>
      </c>
      <c r="I2906" s="138">
        <f>IF(SUM(I2894:I2905)="","",SUM(I2894:I2905))</f>
        <v>0</v>
      </c>
    </row>
    <row r="2907" spans="1:9" ht="78" customHeight="1" x14ac:dyDescent="0.4">
      <c r="A2907" s="397" t="s">
        <v>347</v>
      </c>
      <c r="B2907" s="398"/>
      <c r="C2907" s="398"/>
      <c r="D2907" s="398"/>
      <c r="E2907" s="398"/>
      <c r="F2907" s="398"/>
      <c r="G2907" s="398"/>
      <c r="H2907" s="398"/>
      <c r="I2907" s="399"/>
    </row>
    <row r="2908" spans="1:9" ht="78" customHeight="1" x14ac:dyDescent="0.4">
      <c r="A2908" s="394" t="s">
        <v>22</v>
      </c>
      <c r="B2908" s="395"/>
      <c r="C2908" s="395"/>
      <c r="D2908" s="395"/>
      <c r="E2908" s="395"/>
      <c r="F2908" s="395"/>
      <c r="G2908" s="395"/>
      <c r="H2908" s="395"/>
      <c r="I2908" s="396"/>
    </row>
    <row r="2909" spans="1:9" x14ac:dyDescent="0.4">
      <c r="A2909" s="161" t="s">
        <v>12</v>
      </c>
      <c r="B2909" s="52">
        <f>B2890+1</f>
        <v>154</v>
      </c>
      <c r="C2909" s="161" t="s">
        <v>13</v>
      </c>
      <c r="D2909" s="53" t="str">
        <f>VLOOKUP(B2909,別紙1!$A$5:$AS$267,3,FALSE)</f>
        <v>込皆戸第３ポンプ場</v>
      </c>
      <c r="F2909" s="161"/>
      <c r="G2909" s="161"/>
      <c r="H2909" s="161"/>
      <c r="I2909" s="54" t="str">
        <f>VLOOKUP(B2909,別紙1!$A$5:$AS$267,5,FALSE)</f>
        <v>低圧電力</v>
      </c>
    </row>
    <row r="2910" spans="1:9" s="161" customFormat="1" ht="20.25" customHeight="1" x14ac:dyDescent="0.4">
      <c r="A2910" s="391" t="s">
        <v>14</v>
      </c>
      <c r="B2910" s="401" t="s">
        <v>3</v>
      </c>
      <c r="C2910" s="402"/>
      <c r="D2910" s="403"/>
      <c r="E2910" s="401" t="s">
        <v>4</v>
      </c>
      <c r="F2910" s="402"/>
      <c r="G2910" s="403"/>
      <c r="H2910" s="391" t="s">
        <v>44</v>
      </c>
      <c r="I2910" s="391" t="s">
        <v>45</v>
      </c>
    </row>
    <row r="2911" spans="1:9" s="161" customFormat="1" ht="40.5" x14ac:dyDescent="0.4">
      <c r="A2911" s="400"/>
      <c r="B2911" s="301" t="s">
        <v>2</v>
      </c>
      <c r="C2911" s="301" t="s">
        <v>15</v>
      </c>
      <c r="D2911" s="302" t="s">
        <v>82</v>
      </c>
      <c r="E2911" s="304" t="s">
        <v>16</v>
      </c>
      <c r="F2911" s="58" t="s">
        <v>17</v>
      </c>
      <c r="G2911" s="302" t="s">
        <v>18</v>
      </c>
      <c r="H2911" s="400"/>
      <c r="I2911" s="400"/>
    </row>
    <row r="2912" spans="1:9" s="59" customFormat="1" ht="22.5" x14ac:dyDescent="0.4">
      <c r="A2912" s="392"/>
      <c r="B2912" s="60" t="s">
        <v>5</v>
      </c>
      <c r="C2912" s="60" t="s">
        <v>19</v>
      </c>
      <c r="D2912" s="60" t="s">
        <v>8</v>
      </c>
      <c r="E2912" s="61" t="s">
        <v>20</v>
      </c>
      <c r="F2912" s="60" t="s">
        <v>21</v>
      </c>
      <c r="G2912" s="60" t="s">
        <v>8</v>
      </c>
      <c r="H2912" s="60" t="s">
        <v>43</v>
      </c>
      <c r="I2912" s="60" t="s">
        <v>8</v>
      </c>
    </row>
    <row r="2913" spans="1:9" s="62" customFormat="1" ht="18" customHeight="1" x14ac:dyDescent="0.4">
      <c r="A2913" s="63">
        <v>1</v>
      </c>
      <c r="B2913" s="121">
        <f>VLOOKUP(B2909,別紙1!$A$5:$AS$267,6,FALSE)</f>
        <v>9</v>
      </c>
      <c r="C2913" s="131">
        <f>内訳書!$C$7</f>
        <v>0</v>
      </c>
      <c r="D2913" s="131">
        <f>IF(E2913=0,ROUNDDOWN(B2913*C2913/2,2),ROUNDDOWN(B2913*C2913,2))</f>
        <v>0</v>
      </c>
      <c r="E2913" s="124">
        <f>VLOOKUP(B2909,別紙1!$A$5:$AS$267,7,FALSE)</f>
        <v>22</v>
      </c>
      <c r="F2913" s="132">
        <f>内訳書!$D$7</f>
        <v>0</v>
      </c>
      <c r="G2913" s="131">
        <f>ROUNDDOWN(E2913*F2913,2)</f>
        <v>0</v>
      </c>
      <c r="H2913" s="116"/>
      <c r="I2913" s="137">
        <f>ROUNDDOWN(D2913+G2913+H2913,0)</f>
        <v>0</v>
      </c>
    </row>
    <row r="2914" spans="1:9" s="62" customFormat="1" ht="18" customHeight="1" x14ac:dyDescent="0.4">
      <c r="A2914" s="63">
        <v>2</v>
      </c>
      <c r="B2914" s="121">
        <f>B2913</f>
        <v>9</v>
      </c>
      <c r="C2914" s="131">
        <f>C2913</f>
        <v>0</v>
      </c>
      <c r="D2914" s="131">
        <f t="shared" ref="D2914:D2924" si="612">IF(E2914=0,ROUNDDOWN(B2914*C2914/2,2),ROUNDDOWN(B2914*C2914,2))</f>
        <v>0</v>
      </c>
      <c r="E2914" s="124">
        <f>VLOOKUP(B2909,別紙1!$A$5:$AS$267,10,FALSE)</f>
        <v>23</v>
      </c>
      <c r="F2914" s="132">
        <f>内訳書!$D$7</f>
        <v>0</v>
      </c>
      <c r="G2914" s="131">
        <f t="shared" ref="G2914:G2924" si="613">ROUNDDOWN(E2914*F2914,2)</f>
        <v>0</v>
      </c>
      <c r="H2914" s="116"/>
      <c r="I2914" s="137">
        <f t="shared" ref="I2914:I2924" si="614">ROUNDDOWN(D2914+G2914+H2914,0)</f>
        <v>0</v>
      </c>
    </row>
    <row r="2915" spans="1:9" s="62" customFormat="1" ht="18" customHeight="1" x14ac:dyDescent="0.4">
      <c r="A2915" s="63">
        <v>3</v>
      </c>
      <c r="B2915" s="121">
        <f>B2913</f>
        <v>9</v>
      </c>
      <c r="C2915" s="131">
        <f t="shared" ref="C2915:C2923" si="615">C2914</f>
        <v>0</v>
      </c>
      <c r="D2915" s="131">
        <f t="shared" si="612"/>
        <v>0</v>
      </c>
      <c r="E2915" s="124">
        <f>VLOOKUP(B2909,別紙1!$A$5:$AS$267,13,FALSE)</f>
        <v>21</v>
      </c>
      <c r="F2915" s="132">
        <f>内訳書!$D$7</f>
        <v>0</v>
      </c>
      <c r="G2915" s="131">
        <f t="shared" si="613"/>
        <v>0</v>
      </c>
      <c r="H2915" s="116"/>
      <c r="I2915" s="137">
        <f t="shared" si="614"/>
        <v>0</v>
      </c>
    </row>
    <row r="2916" spans="1:9" s="62" customFormat="1" ht="18" customHeight="1" x14ac:dyDescent="0.4">
      <c r="A2916" s="63">
        <v>4</v>
      </c>
      <c r="B2916" s="121">
        <f>B2913</f>
        <v>9</v>
      </c>
      <c r="C2916" s="131">
        <f t="shared" si="615"/>
        <v>0</v>
      </c>
      <c r="D2916" s="131">
        <f t="shared" si="612"/>
        <v>0</v>
      </c>
      <c r="E2916" s="124">
        <f>VLOOKUP(B2909,別紙1!$A$5:$AS$267,16,FALSE)</f>
        <v>21</v>
      </c>
      <c r="F2916" s="132">
        <f>内訳書!$D$7</f>
        <v>0</v>
      </c>
      <c r="G2916" s="131">
        <f t="shared" si="613"/>
        <v>0</v>
      </c>
      <c r="H2916" s="116"/>
      <c r="I2916" s="137">
        <f t="shared" si="614"/>
        <v>0</v>
      </c>
    </row>
    <row r="2917" spans="1:9" s="62" customFormat="1" ht="18" customHeight="1" x14ac:dyDescent="0.4">
      <c r="A2917" s="63">
        <v>5</v>
      </c>
      <c r="B2917" s="121">
        <f>B2913</f>
        <v>9</v>
      </c>
      <c r="C2917" s="131">
        <f t="shared" si="615"/>
        <v>0</v>
      </c>
      <c r="D2917" s="131">
        <f t="shared" si="612"/>
        <v>0</v>
      </c>
      <c r="E2917" s="124">
        <f>VLOOKUP(B2909,別紙1!$A$5:$AS$267,19,FALSE)</f>
        <v>20</v>
      </c>
      <c r="F2917" s="132">
        <f>内訳書!$D$7</f>
        <v>0</v>
      </c>
      <c r="G2917" s="131">
        <f t="shared" si="613"/>
        <v>0</v>
      </c>
      <c r="H2917" s="116"/>
      <c r="I2917" s="137">
        <f t="shared" si="614"/>
        <v>0</v>
      </c>
    </row>
    <row r="2918" spans="1:9" s="62" customFormat="1" ht="18" customHeight="1" x14ac:dyDescent="0.4">
      <c r="A2918" s="63">
        <v>6</v>
      </c>
      <c r="B2918" s="121">
        <f>B2913</f>
        <v>9</v>
      </c>
      <c r="C2918" s="131">
        <f t="shared" si="615"/>
        <v>0</v>
      </c>
      <c r="D2918" s="131">
        <f t="shared" si="612"/>
        <v>0</v>
      </c>
      <c r="E2918" s="124">
        <f>VLOOKUP(B2909,別紙1!$A$5:$AS$267,22,FALSE)</f>
        <v>21</v>
      </c>
      <c r="F2918" s="132">
        <f>内訳書!$D$7</f>
        <v>0</v>
      </c>
      <c r="G2918" s="131">
        <f t="shared" si="613"/>
        <v>0</v>
      </c>
      <c r="H2918" s="116"/>
      <c r="I2918" s="137">
        <f t="shared" si="614"/>
        <v>0</v>
      </c>
    </row>
    <row r="2919" spans="1:9" s="62" customFormat="1" ht="18" customHeight="1" x14ac:dyDescent="0.4">
      <c r="A2919" s="63">
        <v>7</v>
      </c>
      <c r="B2919" s="121">
        <f>B2913</f>
        <v>9</v>
      </c>
      <c r="C2919" s="131">
        <f t="shared" si="615"/>
        <v>0</v>
      </c>
      <c r="D2919" s="131">
        <f t="shared" si="612"/>
        <v>0</v>
      </c>
      <c r="E2919" s="124">
        <f>VLOOKUP(B2909,別紙1!$A$5:$AS$267,26,FALSE)</f>
        <v>20</v>
      </c>
      <c r="F2919" s="133">
        <f>内訳書!$E$7</f>
        <v>0</v>
      </c>
      <c r="G2919" s="131">
        <f t="shared" si="613"/>
        <v>0</v>
      </c>
      <c r="H2919" s="116"/>
      <c r="I2919" s="137">
        <f t="shared" si="614"/>
        <v>0</v>
      </c>
    </row>
    <row r="2920" spans="1:9" s="62" customFormat="1" ht="18" customHeight="1" x14ac:dyDescent="0.4">
      <c r="A2920" s="63">
        <v>8</v>
      </c>
      <c r="B2920" s="121">
        <f>B2913</f>
        <v>9</v>
      </c>
      <c r="C2920" s="131">
        <f t="shared" si="615"/>
        <v>0</v>
      </c>
      <c r="D2920" s="131">
        <f t="shared" si="612"/>
        <v>0</v>
      </c>
      <c r="E2920" s="124">
        <f>VLOOKUP(B2909,別紙1!$A$5:$AS$267,29,FALSE)</f>
        <v>21</v>
      </c>
      <c r="F2920" s="133">
        <f>内訳書!$E$7</f>
        <v>0</v>
      </c>
      <c r="G2920" s="131">
        <f t="shared" si="613"/>
        <v>0</v>
      </c>
      <c r="H2920" s="116"/>
      <c r="I2920" s="137">
        <f t="shared" si="614"/>
        <v>0</v>
      </c>
    </row>
    <row r="2921" spans="1:9" s="62" customFormat="1" ht="18" customHeight="1" x14ac:dyDescent="0.4">
      <c r="A2921" s="63">
        <v>9</v>
      </c>
      <c r="B2921" s="121">
        <f>B2913</f>
        <v>9</v>
      </c>
      <c r="C2921" s="131">
        <f t="shared" si="615"/>
        <v>0</v>
      </c>
      <c r="D2921" s="131">
        <f t="shared" si="612"/>
        <v>0</v>
      </c>
      <c r="E2921" s="124">
        <f>VLOOKUP(B2909,別紙1!$A$5:$AS$267,32,FALSE)</f>
        <v>22</v>
      </c>
      <c r="F2921" s="133">
        <f>内訳書!$E$7</f>
        <v>0</v>
      </c>
      <c r="G2921" s="131">
        <f t="shared" si="613"/>
        <v>0</v>
      </c>
      <c r="H2921" s="116"/>
      <c r="I2921" s="137">
        <f t="shared" si="614"/>
        <v>0</v>
      </c>
    </row>
    <row r="2922" spans="1:9" s="62" customFormat="1" ht="18" customHeight="1" x14ac:dyDescent="0.4">
      <c r="A2922" s="63">
        <v>10</v>
      </c>
      <c r="B2922" s="121">
        <f>B2913</f>
        <v>9</v>
      </c>
      <c r="C2922" s="131">
        <f t="shared" si="615"/>
        <v>0</v>
      </c>
      <c r="D2922" s="131">
        <f t="shared" si="612"/>
        <v>0</v>
      </c>
      <c r="E2922" s="124">
        <f>VLOOKUP(B2909,別紙1!$A$5:$AS$267,34,FALSE)</f>
        <v>19</v>
      </c>
      <c r="F2922" s="132">
        <f>内訳書!$D$7</f>
        <v>0</v>
      </c>
      <c r="G2922" s="131">
        <f t="shared" si="613"/>
        <v>0</v>
      </c>
      <c r="H2922" s="116"/>
      <c r="I2922" s="137">
        <f t="shared" si="614"/>
        <v>0</v>
      </c>
    </row>
    <row r="2923" spans="1:9" s="62" customFormat="1" ht="18" customHeight="1" x14ac:dyDescent="0.4">
      <c r="A2923" s="63">
        <v>11</v>
      </c>
      <c r="B2923" s="121">
        <f>B2913</f>
        <v>9</v>
      </c>
      <c r="C2923" s="131">
        <f t="shared" si="615"/>
        <v>0</v>
      </c>
      <c r="D2923" s="131">
        <f t="shared" si="612"/>
        <v>0</v>
      </c>
      <c r="E2923" s="124">
        <f>VLOOKUP(B2909,別紙1!$A$5:$AS$267,37,FALSE)</f>
        <v>20</v>
      </c>
      <c r="F2923" s="132">
        <f>内訳書!$D$7</f>
        <v>0</v>
      </c>
      <c r="G2923" s="131">
        <f t="shared" si="613"/>
        <v>0</v>
      </c>
      <c r="H2923" s="116"/>
      <c r="I2923" s="137">
        <f t="shared" si="614"/>
        <v>0</v>
      </c>
    </row>
    <row r="2924" spans="1:9" s="62" customFormat="1" ht="18" customHeight="1" thickBot="1" x14ac:dyDescent="0.45">
      <c r="A2924" s="63">
        <v>12</v>
      </c>
      <c r="B2924" s="121">
        <f>B2913</f>
        <v>9</v>
      </c>
      <c r="C2924" s="131">
        <f>C2923</f>
        <v>0</v>
      </c>
      <c r="D2924" s="131">
        <f t="shared" si="612"/>
        <v>0</v>
      </c>
      <c r="E2924" s="124">
        <f>VLOOKUP(B2909,別紙1!$A$5:$AS$267,40,FALSE)</f>
        <v>19</v>
      </c>
      <c r="F2924" s="132">
        <f>内訳書!$D$7</f>
        <v>0</v>
      </c>
      <c r="G2924" s="131">
        <f t="shared" si="613"/>
        <v>0</v>
      </c>
      <c r="H2924" s="116"/>
      <c r="I2924" s="137">
        <f t="shared" si="614"/>
        <v>0</v>
      </c>
    </row>
    <row r="2925" spans="1:9" s="62" customFormat="1" ht="18" customHeight="1" thickBot="1" x14ac:dyDescent="0.45">
      <c r="A2925" s="66" t="s">
        <v>9</v>
      </c>
      <c r="B2925" s="120"/>
      <c r="C2925" s="120"/>
      <c r="D2925" s="120"/>
      <c r="E2925" s="124">
        <f>SUM(E2913:E2924)</f>
        <v>249</v>
      </c>
      <c r="F2925" s="129"/>
      <c r="G2925" s="120"/>
      <c r="H2925" s="136">
        <f>SUM(H2913:H2924)</f>
        <v>0</v>
      </c>
      <c r="I2925" s="138">
        <f>IF(SUM(I2913:I2924)="","",SUM(I2913:I2924))</f>
        <v>0</v>
      </c>
    </row>
    <row r="2926" spans="1:9" ht="78" customHeight="1" x14ac:dyDescent="0.4">
      <c r="A2926" s="397" t="s">
        <v>347</v>
      </c>
      <c r="B2926" s="398"/>
      <c r="C2926" s="398"/>
      <c r="D2926" s="398"/>
      <c r="E2926" s="398"/>
      <c r="F2926" s="398"/>
      <c r="G2926" s="398"/>
      <c r="H2926" s="398"/>
      <c r="I2926" s="399"/>
    </row>
    <row r="2927" spans="1:9" ht="78" customHeight="1" x14ac:dyDescent="0.4">
      <c r="A2927" s="394" t="s">
        <v>22</v>
      </c>
      <c r="B2927" s="395"/>
      <c r="C2927" s="395"/>
      <c r="D2927" s="395"/>
      <c r="E2927" s="395"/>
      <c r="F2927" s="395"/>
      <c r="G2927" s="395"/>
      <c r="H2927" s="395"/>
      <c r="I2927" s="396"/>
    </row>
    <row r="2928" spans="1:9" x14ac:dyDescent="0.4">
      <c r="A2928" s="161" t="s">
        <v>12</v>
      </c>
      <c r="B2928" s="52">
        <f>B2909+1</f>
        <v>155</v>
      </c>
      <c r="C2928" s="161" t="s">
        <v>13</v>
      </c>
      <c r="D2928" s="53" t="str">
        <f>VLOOKUP(B2928,別紙1!$A$5:$AS$267,3,FALSE)</f>
        <v>込皆戸第４ポンプ場</v>
      </c>
      <c r="F2928" s="161"/>
      <c r="G2928" s="161"/>
      <c r="H2928" s="161"/>
      <c r="I2928" s="54" t="str">
        <f>VLOOKUP(B2928,別紙1!$A$5:$AS$267,5,FALSE)</f>
        <v>低圧電力</v>
      </c>
    </row>
    <row r="2929" spans="1:9" s="161" customFormat="1" ht="20.25" customHeight="1" x14ac:dyDescent="0.4">
      <c r="A2929" s="391" t="s">
        <v>14</v>
      </c>
      <c r="B2929" s="401" t="s">
        <v>3</v>
      </c>
      <c r="C2929" s="402"/>
      <c r="D2929" s="403"/>
      <c r="E2929" s="401" t="s">
        <v>4</v>
      </c>
      <c r="F2929" s="402"/>
      <c r="G2929" s="403"/>
      <c r="H2929" s="391" t="s">
        <v>44</v>
      </c>
      <c r="I2929" s="391" t="s">
        <v>45</v>
      </c>
    </row>
    <row r="2930" spans="1:9" s="161" customFormat="1" ht="40.5" x14ac:dyDescent="0.4">
      <c r="A2930" s="400"/>
      <c r="B2930" s="301" t="s">
        <v>2</v>
      </c>
      <c r="C2930" s="301" t="s">
        <v>15</v>
      </c>
      <c r="D2930" s="302" t="s">
        <v>82</v>
      </c>
      <c r="E2930" s="304" t="s">
        <v>16</v>
      </c>
      <c r="F2930" s="58" t="s">
        <v>17</v>
      </c>
      <c r="G2930" s="302" t="s">
        <v>18</v>
      </c>
      <c r="H2930" s="400"/>
      <c r="I2930" s="400"/>
    </row>
    <row r="2931" spans="1:9" s="59" customFormat="1" ht="22.5" x14ac:dyDescent="0.4">
      <c r="A2931" s="392"/>
      <c r="B2931" s="60" t="s">
        <v>5</v>
      </c>
      <c r="C2931" s="60" t="s">
        <v>19</v>
      </c>
      <c r="D2931" s="60" t="s">
        <v>8</v>
      </c>
      <c r="E2931" s="61" t="s">
        <v>20</v>
      </c>
      <c r="F2931" s="60" t="s">
        <v>21</v>
      </c>
      <c r="G2931" s="60" t="s">
        <v>8</v>
      </c>
      <c r="H2931" s="60" t="s">
        <v>43</v>
      </c>
      <c r="I2931" s="60" t="s">
        <v>8</v>
      </c>
    </row>
    <row r="2932" spans="1:9" s="62" customFormat="1" ht="18" customHeight="1" x14ac:dyDescent="0.4">
      <c r="A2932" s="63">
        <v>1</v>
      </c>
      <c r="B2932" s="121">
        <f>VLOOKUP(B2928,別紙1!$A$5:$AS$267,6,FALSE)</f>
        <v>4</v>
      </c>
      <c r="C2932" s="131">
        <f>内訳書!$C$7</f>
        <v>0</v>
      </c>
      <c r="D2932" s="131">
        <f>IF(E2932=0,ROUNDDOWN(B2932*C2932/2,2),ROUNDDOWN(B2932*C2932,2))</f>
        <v>0</v>
      </c>
      <c r="E2932" s="124">
        <f>VLOOKUP(B2928,別紙1!$A$5:$AS$267,7,FALSE)</f>
        <v>43</v>
      </c>
      <c r="F2932" s="132">
        <f>内訳書!$D$7</f>
        <v>0</v>
      </c>
      <c r="G2932" s="131">
        <f>ROUNDDOWN(E2932*F2932,2)</f>
        <v>0</v>
      </c>
      <c r="H2932" s="116"/>
      <c r="I2932" s="137">
        <f>ROUNDDOWN(D2932+G2932+H2932,0)</f>
        <v>0</v>
      </c>
    </row>
    <row r="2933" spans="1:9" s="62" customFormat="1" ht="18" customHeight="1" x14ac:dyDescent="0.4">
      <c r="A2933" s="63">
        <v>2</v>
      </c>
      <c r="B2933" s="121">
        <f>B2932</f>
        <v>4</v>
      </c>
      <c r="C2933" s="131">
        <f>C2932</f>
        <v>0</v>
      </c>
      <c r="D2933" s="131">
        <f t="shared" ref="D2933:D2943" si="616">IF(E2933=0,ROUNDDOWN(B2933*C2933/2,2),ROUNDDOWN(B2933*C2933,2))</f>
        <v>0</v>
      </c>
      <c r="E2933" s="124">
        <f>VLOOKUP(B2928,別紙1!$A$5:$AS$267,10,FALSE)</f>
        <v>50</v>
      </c>
      <c r="F2933" s="132">
        <f>内訳書!$D$7</f>
        <v>0</v>
      </c>
      <c r="G2933" s="131">
        <f t="shared" ref="G2933:G2943" si="617">ROUNDDOWN(E2933*F2933,2)</f>
        <v>0</v>
      </c>
      <c r="H2933" s="116"/>
      <c r="I2933" s="137">
        <f t="shared" ref="I2933:I2943" si="618">ROUNDDOWN(D2933+G2933+H2933,0)</f>
        <v>0</v>
      </c>
    </row>
    <row r="2934" spans="1:9" s="62" customFormat="1" ht="18" customHeight="1" x14ac:dyDescent="0.4">
      <c r="A2934" s="63">
        <v>3</v>
      </c>
      <c r="B2934" s="121">
        <f>B2932</f>
        <v>4</v>
      </c>
      <c r="C2934" s="131">
        <f t="shared" ref="C2934:C2942" si="619">C2933</f>
        <v>0</v>
      </c>
      <c r="D2934" s="131">
        <f t="shared" si="616"/>
        <v>0</v>
      </c>
      <c r="E2934" s="124">
        <f>VLOOKUP(B2928,別紙1!$A$5:$AS$267,13,FALSE)</f>
        <v>42</v>
      </c>
      <c r="F2934" s="132">
        <f>内訳書!$D$7</f>
        <v>0</v>
      </c>
      <c r="G2934" s="131">
        <f t="shared" si="617"/>
        <v>0</v>
      </c>
      <c r="H2934" s="116"/>
      <c r="I2934" s="137">
        <f t="shared" si="618"/>
        <v>0</v>
      </c>
    </row>
    <row r="2935" spans="1:9" s="62" customFormat="1" ht="18" customHeight="1" x14ac:dyDescent="0.4">
      <c r="A2935" s="63">
        <v>4</v>
      </c>
      <c r="B2935" s="121">
        <f>B2932</f>
        <v>4</v>
      </c>
      <c r="C2935" s="131">
        <f t="shared" si="619"/>
        <v>0</v>
      </c>
      <c r="D2935" s="131">
        <f t="shared" si="616"/>
        <v>0</v>
      </c>
      <c r="E2935" s="124">
        <f>VLOOKUP(B2928,別紙1!$A$5:$AS$267,16,FALSE)</f>
        <v>45</v>
      </c>
      <c r="F2935" s="132">
        <f>内訳書!$D$7</f>
        <v>0</v>
      </c>
      <c r="G2935" s="131">
        <f t="shared" si="617"/>
        <v>0</v>
      </c>
      <c r="H2935" s="116"/>
      <c r="I2935" s="137">
        <f t="shared" si="618"/>
        <v>0</v>
      </c>
    </row>
    <row r="2936" spans="1:9" s="62" customFormat="1" ht="18" customHeight="1" x14ac:dyDescent="0.4">
      <c r="A2936" s="63">
        <v>5</v>
      </c>
      <c r="B2936" s="121">
        <f>B2932</f>
        <v>4</v>
      </c>
      <c r="C2936" s="131">
        <f t="shared" si="619"/>
        <v>0</v>
      </c>
      <c r="D2936" s="131">
        <f t="shared" si="616"/>
        <v>0</v>
      </c>
      <c r="E2936" s="124">
        <f>VLOOKUP(B2928,別紙1!$A$5:$AS$267,19,FALSE)</f>
        <v>36</v>
      </c>
      <c r="F2936" s="132">
        <f>内訳書!$D$7</f>
        <v>0</v>
      </c>
      <c r="G2936" s="131">
        <f t="shared" si="617"/>
        <v>0</v>
      </c>
      <c r="H2936" s="116"/>
      <c r="I2936" s="137">
        <f t="shared" si="618"/>
        <v>0</v>
      </c>
    </row>
    <row r="2937" spans="1:9" s="62" customFormat="1" ht="18" customHeight="1" x14ac:dyDescent="0.4">
      <c r="A2937" s="63">
        <v>6</v>
      </c>
      <c r="B2937" s="121">
        <f>B2932</f>
        <v>4</v>
      </c>
      <c r="C2937" s="131">
        <f t="shared" si="619"/>
        <v>0</v>
      </c>
      <c r="D2937" s="131">
        <f t="shared" si="616"/>
        <v>0</v>
      </c>
      <c r="E2937" s="124">
        <f>VLOOKUP(B2928,別紙1!$A$5:$AS$267,22,FALSE)</f>
        <v>35</v>
      </c>
      <c r="F2937" s="132">
        <f>内訳書!$D$7</f>
        <v>0</v>
      </c>
      <c r="G2937" s="131">
        <f t="shared" si="617"/>
        <v>0</v>
      </c>
      <c r="H2937" s="116"/>
      <c r="I2937" s="137">
        <f t="shared" si="618"/>
        <v>0</v>
      </c>
    </row>
    <row r="2938" spans="1:9" s="62" customFormat="1" ht="18" customHeight="1" x14ac:dyDescent="0.4">
      <c r="A2938" s="63">
        <v>7</v>
      </c>
      <c r="B2938" s="121">
        <f>B2932</f>
        <v>4</v>
      </c>
      <c r="C2938" s="131">
        <f t="shared" si="619"/>
        <v>0</v>
      </c>
      <c r="D2938" s="131">
        <f t="shared" si="616"/>
        <v>0</v>
      </c>
      <c r="E2938" s="124">
        <f>VLOOKUP(B2928,別紙1!$A$5:$AS$267,26,FALSE)</f>
        <v>34</v>
      </c>
      <c r="F2938" s="133">
        <f>内訳書!$E$7</f>
        <v>0</v>
      </c>
      <c r="G2938" s="131">
        <f t="shared" si="617"/>
        <v>0</v>
      </c>
      <c r="H2938" s="116"/>
      <c r="I2938" s="137">
        <f t="shared" si="618"/>
        <v>0</v>
      </c>
    </row>
    <row r="2939" spans="1:9" s="62" customFormat="1" ht="18" customHeight="1" x14ac:dyDescent="0.4">
      <c r="A2939" s="63">
        <v>8</v>
      </c>
      <c r="B2939" s="121">
        <f>B2932</f>
        <v>4</v>
      </c>
      <c r="C2939" s="131">
        <f t="shared" si="619"/>
        <v>0</v>
      </c>
      <c r="D2939" s="131">
        <f t="shared" si="616"/>
        <v>0</v>
      </c>
      <c r="E2939" s="124">
        <f>VLOOKUP(B2928,別紙1!$A$5:$AS$267,29,FALSE)</f>
        <v>41</v>
      </c>
      <c r="F2939" s="133">
        <f>内訳書!$E$7</f>
        <v>0</v>
      </c>
      <c r="G2939" s="131">
        <f t="shared" si="617"/>
        <v>0</v>
      </c>
      <c r="H2939" s="116"/>
      <c r="I2939" s="137">
        <f t="shared" si="618"/>
        <v>0</v>
      </c>
    </row>
    <row r="2940" spans="1:9" s="62" customFormat="1" ht="18" customHeight="1" x14ac:dyDescent="0.4">
      <c r="A2940" s="63">
        <v>9</v>
      </c>
      <c r="B2940" s="121">
        <f>B2932</f>
        <v>4</v>
      </c>
      <c r="C2940" s="131">
        <f t="shared" si="619"/>
        <v>0</v>
      </c>
      <c r="D2940" s="131">
        <f t="shared" si="616"/>
        <v>0</v>
      </c>
      <c r="E2940" s="124">
        <f>VLOOKUP(B2928,別紙1!$A$5:$AS$267,32,FALSE)</f>
        <v>48</v>
      </c>
      <c r="F2940" s="133">
        <f>内訳書!$E$7</f>
        <v>0</v>
      </c>
      <c r="G2940" s="131">
        <f t="shared" si="617"/>
        <v>0</v>
      </c>
      <c r="H2940" s="116"/>
      <c r="I2940" s="137">
        <f t="shared" si="618"/>
        <v>0</v>
      </c>
    </row>
    <row r="2941" spans="1:9" s="62" customFormat="1" ht="18" customHeight="1" x14ac:dyDescent="0.4">
      <c r="A2941" s="63">
        <v>10</v>
      </c>
      <c r="B2941" s="121">
        <f>B2932</f>
        <v>4</v>
      </c>
      <c r="C2941" s="131">
        <f t="shared" si="619"/>
        <v>0</v>
      </c>
      <c r="D2941" s="131">
        <f t="shared" si="616"/>
        <v>0</v>
      </c>
      <c r="E2941" s="124">
        <f>VLOOKUP(B2928,別紙1!$A$5:$AS$267,34,FALSE)</f>
        <v>48</v>
      </c>
      <c r="F2941" s="132">
        <f>内訳書!$D$7</f>
        <v>0</v>
      </c>
      <c r="G2941" s="131">
        <f t="shared" si="617"/>
        <v>0</v>
      </c>
      <c r="H2941" s="116"/>
      <c r="I2941" s="137">
        <f t="shared" si="618"/>
        <v>0</v>
      </c>
    </row>
    <row r="2942" spans="1:9" s="62" customFormat="1" ht="18" customHeight="1" x14ac:dyDescent="0.4">
      <c r="A2942" s="63">
        <v>11</v>
      </c>
      <c r="B2942" s="121">
        <f>B2932</f>
        <v>4</v>
      </c>
      <c r="C2942" s="131">
        <f t="shared" si="619"/>
        <v>0</v>
      </c>
      <c r="D2942" s="131">
        <f t="shared" si="616"/>
        <v>0</v>
      </c>
      <c r="E2942" s="124">
        <f>VLOOKUP(B2928,別紙1!$A$5:$AS$267,37,FALSE)</f>
        <v>58</v>
      </c>
      <c r="F2942" s="132">
        <f>内訳書!$D$7</f>
        <v>0</v>
      </c>
      <c r="G2942" s="131">
        <f t="shared" si="617"/>
        <v>0</v>
      </c>
      <c r="H2942" s="116"/>
      <c r="I2942" s="137">
        <f t="shared" si="618"/>
        <v>0</v>
      </c>
    </row>
    <row r="2943" spans="1:9" s="62" customFormat="1" ht="18" customHeight="1" thickBot="1" x14ac:dyDescent="0.45">
      <c r="A2943" s="63">
        <v>12</v>
      </c>
      <c r="B2943" s="121">
        <f>B2932</f>
        <v>4</v>
      </c>
      <c r="C2943" s="131">
        <f>C2942</f>
        <v>0</v>
      </c>
      <c r="D2943" s="131">
        <f t="shared" si="616"/>
        <v>0</v>
      </c>
      <c r="E2943" s="124">
        <f>VLOOKUP(B2928,別紙1!$A$5:$AS$267,40,FALSE)</f>
        <v>58</v>
      </c>
      <c r="F2943" s="132">
        <f>内訳書!$D$7</f>
        <v>0</v>
      </c>
      <c r="G2943" s="131">
        <f t="shared" si="617"/>
        <v>0</v>
      </c>
      <c r="H2943" s="116"/>
      <c r="I2943" s="137">
        <f t="shared" si="618"/>
        <v>0</v>
      </c>
    </row>
    <row r="2944" spans="1:9" s="62" customFormat="1" ht="18" customHeight="1" thickBot="1" x14ac:dyDescent="0.45">
      <c r="A2944" s="66" t="s">
        <v>9</v>
      </c>
      <c r="B2944" s="120"/>
      <c r="C2944" s="120"/>
      <c r="D2944" s="120"/>
      <c r="E2944" s="124">
        <f>SUM(E2932:E2943)</f>
        <v>538</v>
      </c>
      <c r="F2944" s="129"/>
      <c r="G2944" s="120"/>
      <c r="H2944" s="136">
        <f>SUM(H2932:H2943)</f>
        <v>0</v>
      </c>
      <c r="I2944" s="138">
        <f>IF(SUM(I2932:I2943)="","",SUM(I2932:I2943))</f>
        <v>0</v>
      </c>
    </row>
    <row r="2945" spans="1:9" ht="78" customHeight="1" x14ac:dyDescent="0.4">
      <c r="A2945" s="397" t="s">
        <v>347</v>
      </c>
      <c r="B2945" s="398"/>
      <c r="C2945" s="398"/>
      <c r="D2945" s="398"/>
      <c r="E2945" s="398"/>
      <c r="F2945" s="398"/>
      <c r="G2945" s="398"/>
      <c r="H2945" s="398"/>
      <c r="I2945" s="399"/>
    </row>
    <row r="2946" spans="1:9" ht="78" customHeight="1" x14ac:dyDescent="0.4">
      <c r="A2946" s="394" t="s">
        <v>22</v>
      </c>
      <c r="B2946" s="395"/>
      <c r="C2946" s="395"/>
      <c r="D2946" s="395"/>
      <c r="E2946" s="395"/>
      <c r="F2946" s="395"/>
      <c r="G2946" s="395"/>
      <c r="H2946" s="395"/>
      <c r="I2946" s="396"/>
    </row>
    <row r="2947" spans="1:9" x14ac:dyDescent="0.4">
      <c r="A2947" s="161" t="s">
        <v>12</v>
      </c>
      <c r="B2947" s="52">
        <f>B2928+1</f>
        <v>156</v>
      </c>
      <c r="C2947" s="161" t="s">
        <v>13</v>
      </c>
      <c r="D2947" s="53" t="str">
        <f>VLOOKUP(B2947,別紙1!$A$5:$AS$267,3,FALSE)</f>
        <v>込皆戸第５ポンプ場</v>
      </c>
      <c r="F2947" s="161"/>
      <c r="G2947" s="161"/>
      <c r="H2947" s="161"/>
      <c r="I2947" s="54" t="str">
        <f>VLOOKUP(B2947,別紙1!$A$5:$AS$267,5,FALSE)</f>
        <v>低圧電力</v>
      </c>
    </row>
    <row r="2948" spans="1:9" s="161" customFormat="1" ht="20.25" customHeight="1" x14ac:dyDescent="0.4">
      <c r="A2948" s="391" t="s">
        <v>14</v>
      </c>
      <c r="B2948" s="401" t="s">
        <v>3</v>
      </c>
      <c r="C2948" s="402"/>
      <c r="D2948" s="403"/>
      <c r="E2948" s="401" t="s">
        <v>4</v>
      </c>
      <c r="F2948" s="402"/>
      <c r="G2948" s="403"/>
      <c r="H2948" s="391" t="s">
        <v>44</v>
      </c>
      <c r="I2948" s="391" t="s">
        <v>45</v>
      </c>
    </row>
    <row r="2949" spans="1:9" s="161" customFormat="1" ht="40.5" x14ac:dyDescent="0.4">
      <c r="A2949" s="400"/>
      <c r="B2949" s="301" t="s">
        <v>2</v>
      </c>
      <c r="C2949" s="301" t="s">
        <v>15</v>
      </c>
      <c r="D2949" s="302" t="s">
        <v>82</v>
      </c>
      <c r="E2949" s="304" t="s">
        <v>16</v>
      </c>
      <c r="F2949" s="58" t="s">
        <v>17</v>
      </c>
      <c r="G2949" s="302" t="s">
        <v>18</v>
      </c>
      <c r="H2949" s="400"/>
      <c r="I2949" s="400"/>
    </row>
    <row r="2950" spans="1:9" s="59" customFormat="1" ht="22.5" x14ac:dyDescent="0.4">
      <c r="A2950" s="392"/>
      <c r="B2950" s="60" t="s">
        <v>5</v>
      </c>
      <c r="C2950" s="60" t="s">
        <v>19</v>
      </c>
      <c r="D2950" s="60" t="s">
        <v>8</v>
      </c>
      <c r="E2950" s="61" t="s">
        <v>20</v>
      </c>
      <c r="F2950" s="60" t="s">
        <v>21</v>
      </c>
      <c r="G2950" s="60" t="s">
        <v>8</v>
      </c>
      <c r="H2950" s="60" t="s">
        <v>43</v>
      </c>
      <c r="I2950" s="60" t="s">
        <v>8</v>
      </c>
    </row>
    <row r="2951" spans="1:9" s="62" customFormat="1" ht="18" customHeight="1" x14ac:dyDescent="0.4">
      <c r="A2951" s="63">
        <v>1</v>
      </c>
      <c r="B2951" s="121">
        <f>VLOOKUP(B2947,別紙1!$A$5:$AS$267,6,FALSE)</f>
        <v>4</v>
      </c>
      <c r="C2951" s="131">
        <f>内訳書!$C$7</f>
        <v>0</v>
      </c>
      <c r="D2951" s="131">
        <f>IF(E2951=0,ROUNDDOWN(B2951*C2951/2,2),ROUNDDOWN(B2951*C2951,2))</f>
        <v>0</v>
      </c>
      <c r="E2951" s="124">
        <f>VLOOKUP(B2947,別紙1!$A$5:$AS$267,7,FALSE)</f>
        <v>49</v>
      </c>
      <c r="F2951" s="132">
        <f>内訳書!$D$7</f>
        <v>0</v>
      </c>
      <c r="G2951" s="131">
        <f>ROUNDDOWN(E2951*F2951,2)</f>
        <v>0</v>
      </c>
      <c r="H2951" s="116"/>
      <c r="I2951" s="137">
        <f>ROUNDDOWN(D2951+G2951+H2951,0)</f>
        <v>0</v>
      </c>
    </row>
    <row r="2952" spans="1:9" s="62" customFormat="1" ht="18" customHeight="1" x14ac:dyDescent="0.4">
      <c r="A2952" s="63">
        <v>2</v>
      </c>
      <c r="B2952" s="121">
        <f>B2951</f>
        <v>4</v>
      </c>
      <c r="C2952" s="131">
        <f>C2951</f>
        <v>0</v>
      </c>
      <c r="D2952" s="131">
        <f t="shared" ref="D2952:D2962" si="620">IF(E2952=0,ROUNDDOWN(B2952*C2952/2,2),ROUNDDOWN(B2952*C2952,2))</f>
        <v>0</v>
      </c>
      <c r="E2952" s="124">
        <f>VLOOKUP(B2947,別紙1!$A$5:$AS$267,10,FALSE)</f>
        <v>49</v>
      </c>
      <c r="F2952" s="132">
        <f>内訳書!$D$7</f>
        <v>0</v>
      </c>
      <c r="G2952" s="131">
        <f t="shared" ref="G2952:G2962" si="621">ROUNDDOWN(E2952*F2952,2)</f>
        <v>0</v>
      </c>
      <c r="H2952" s="116"/>
      <c r="I2952" s="137">
        <f t="shared" ref="I2952:I2962" si="622">ROUNDDOWN(D2952+G2952+H2952,0)</f>
        <v>0</v>
      </c>
    </row>
    <row r="2953" spans="1:9" s="62" customFormat="1" ht="18" customHeight="1" x14ac:dyDescent="0.4">
      <c r="A2953" s="63">
        <v>3</v>
      </c>
      <c r="B2953" s="121">
        <f>B2951</f>
        <v>4</v>
      </c>
      <c r="C2953" s="131">
        <f t="shared" ref="C2953:C2961" si="623">C2952</f>
        <v>0</v>
      </c>
      <c r="D2953" s="131">
        <f t="shared" si="620"/>
        <v>0</v>
      </c>
      <c r="E2953" s="124">
        <f>VLOOKUP(B2947,別紙1!$A$5:$AS$267,13,FALSE)</f>
        <v>47</v>
      </c>
      <c r="F2953" s="132">
        <f>内訳書!$D$7</f>
        <v>0</v>
      </c>
      <c r="G2953" s="131">
        <f t="shared" si="621"/>
        <v>0</v>
      </c>
      <c r="H2953" s="116"/>
      <c r="I2953" s="137">
        <f t="shared" si="622"/>
        <v>0</v>
      </c>
    </row>
    <row r="2954" spans="1:9" s="62" customFormat="1" ht="18" customHeight="1" x14ac:dyDescent="0.4">
      <c r="A2954" s="63">
        <v>4</v>
      </c>
      <c r="B2954" s="121">
        <f>B2951</f>
        <v>4</v>
      </c>
      <c r="C2954" s="131">
        <f t="shared" si="623"/>
        <v>0</v>
      </c>
      <c r="D2954" s="131">
        <f t="shared" si="620"/>
        <v>0</v>
      </c>
      <c r="E2954" s="124">
        <f>VLOOKUP(B2947,別紙1!$A$5:$AS$267,16,FALSE)</f>
        <v>48</v>
      </c>
      <c r="F2954" s="132">
        <f>内訳書!$D$7</f>
        <v>0</v>
      </c>
      <c r="G2954" s="131">
        <f t="shared" si="621"/>
        <v>0</v>
      </c>
      <c r="H2954" s="116"/>
      <c r="I2954" s="137">
        <f t="shared" si="622"/>
        <v>0</v>
      </c>
    </row>
    <row r="2955" spans="1:9" s="62" customFormat="1" ht="18" customHeight="1" x14ac:dyDescent="0.4">
      <c r="A2955" s="63">
        <v>5</v>
      </c>
      <c r="B2955" s="121">
        <f>B2951</f>
        <v>4</v>
      </c>
      <c r="C2955" s="131">
        <f t="shared" si="623"/>
        <v>0</v>
      </c>
      <c r="D2955" s="131">
        <f t="shared" si="620"/>
        <v>0</v>
      </c>
      <c r="E2955" s="124">
        <f>VLOOKUP(B2947,別紙1!$A$5:$AS$267,19,FALSE)</f>
        <v>44</v>
      </c>
      <c r="F2955" s="132">
        <f>内訳書!$D$7</f>
        <v>0</v>
      </c>
      <c r="G2955" s="131">
        <f t="shared" si="621"/>
        <v>0</v>
      </c>
      <c r="H2955" s="116"/>
      <c r="I2955" s="137">
        <f t="shared" si="622"/>
        <v>0</v>
      </c>
    </row>
    <row r="2956" spans="1:9" s="62" customFormat="1" ht="18" customHeight="1" x14ac:dyDescent="0.4">
      <c r="A2956" s="63">
        <v>6</v>
      </c>
      <c r="B2956" s="121">
        <f>B2951</f>
        <v>4</v>
      </c>
      <c r="C2956" s="131">
        <f t="shared" si="623"/>
        <v>0</v>
      </c>
      <c r="D2956" s="131">
        <f t="shared" si="620"/>
        <v>0</v>
      </c>
      <c r="E2956" s="124">
        <f>VLOOKUP(B2947,別紙1!$A$5:$AS$267,22,FALSE)</f>
        <v>44</v>
      </c>
      <c r="F2956" s="132">
        <f>内訳書!$D$7</f>
        <v>0</v>
      </c>
      <c r="G2956" s="131">
        <f t="shared" si="621"/>
        <v>0</v>
      </c>
      <c r="H2956" s="116"/>
      <c r="I2956" s="137">
        <f t="shared" si="622"/>
        <v>0</v>
      </c>
    </row>
    <row r="2957" spans="1:9" s="62" customFormat="1" ht="18" customHeight="1" x14ac:dyDescent="0.4">
      <c r="A2957" s="63">
        <v>7</v>
      </c>
      <c r="B2957" s="121">
        <f>B2951</f>
        <v>4</v>
      </c>
      <c r="C2957" s="131">
        <f t="shared" si="623"/>
        <v>0</v>
      </c>
      <c r="D2957" s="131">
        <f t="shared" si="620"/>
        <v>0</v>
      </c>
      <c r="E2957" s="124">
        <f>VLOOKUP(B2947,別紙1!$A$5:$AS$267,26,FALSE)</f>
        <v>41</v>
      </c>
      <c r="F2957" s="133">
        <f>内訳書!$E$7</f>
        <v>0</v>
      </c>
      <c r="G2957" s="131">
        <f t="shared" si="621"/>
        <v>0</v>
      </c>
      <c r="H2957" s="116"/>
      <c r="I2957" s="137">
        <f t="shared" si="622"/>
        <v>0</v>
      </c>
    </row>
    <row r="2958" spans="1:9" s="62" customFormat="1" ht="18" customHeight="1" x14ac:dyDescent="0.4">
      <c r="A2958" s="63">
        <v>8</v>
      </c>
      <c r="B2958" s="121">
        <f>B2951</f>
        <v>4</v>
      </c>
      <c r="C2958" s="131">
        <f t="shared" si="623"/>
        <v>0</v>
      </c>
      <c r="D2958" s="131">
        <f t="shared" si="620"/>
        <v>0</v>
      </c>
      <c r="E2958" s="124">
        <f>VLOOKUP(B2947,別紙1!$A$5:$AS$267,29,FALSE)</f>
        <v>43</v>
      </c>
      <c r="F2958" s="133">
        <f>内訳書!$E$7</f>
        <v>0</v>
      </c>
      <c r="G2958" s="131">
        <f t="shared" si="621"/>
        <v>0</v>
      </c>
      <c r="H2958" s="116"/>
      <c r="I2958" s="137">
        <f t="shared" si="622"/>
        <v>0</v>
      </c>
    </row>
    <row r="2959" spans="1:9" s="62" customFormat="1" ht="18" customHeight="1" x14ac:dyDescent="0.4">
      <c r="A2959" s="63">
        <v>9</v>
      </c>
      <c r="B2959" s="121">
        <f>B2951</f>
        <v>4</v>
      </c>
      <c r="C2959" s="131">
        <f t="shared" si="623"/>
        <v>0</v>
      </c>
      <c r="D2959" s="131">
        <f t="shared" si="620"/>
        <v>0</v>
      </c>
      <c r="E2959" s="124">
        <f>VLOOKUP(B2947,別紙1!$A$5:$AS$267,32,FALSE)</f>
        <v>45</v>
      </c>
      <c r="F2959" s="133">
        <f>内訳書!$E$7</f>
        <v>0</v>
      </c>
      <c r="G2959" s="131">
        <f t="shared" si="621"/>
        <v>0</v>
      </c>
      <c r="H2959" s="116"/>
      <c r="I2959" s="137">
        <f t="shared" si="622"/>
        <v>0</v>
      </c>
    </row>
    <row r="2960" spans="1:9" s="62" customFormat="1" ht="18" customHeight="1" x14ac:dyDescent="0.4">
      <c r="A2960" s="63">
        <v>10</v>
      </c>
      <c r="B2960" s="121">
        <f>B2951</f>
        <v>4</v>
      </c>
      <c r="C2960" s="131">
        <f t="shared" si="623"/>
        <v>0</v>
      </c>
      <c r="D2960" s="131">
        <f t="shared" si="620"/>
        <v>0</v>
      </c>
      <c r="E2960" s="124">
        <f>VLOOKUP(B2947,別紙1!$A$5:$AS$267,34,FALSE)</f>
        <v>43</v>
      </c>
      <c r="F2960" s="132">
        <f>内訳書!$D$7</f>
        <v>0</v>
      </c>
      <c r="G2960" s="131">
        <f t="shared" si="621"/>
        <v>0</v>
      </c>
      <c r="H2960" s="116"/>
      <c r="I2960" s="137">
        <f t="shared" si="622"/>
        <v>0</v>
      </c>
    </row>
    <row r="2961" spans="1:9" s="62" customFormat="1" ht="18" customHeight="1" x14ac:dyDescent="0.4">
      <c r="A2961" s="63">
        <v>11</v>
      </c>
      <c r="B2961" s="121">
        <f>B2951</f>
        <v>4</v>
      </c>
      <c r="C2961" s="131">
        <f t="shared" si="623"/>
        <v>0</v>
      </c>
      <c r="D2961" s="131">
        <f t="shared" si="620"/>
        <v>0</v>
      </c>
      <c r="E2961" s="124">
        <f>VLOOKUP(B2947,別紙1!$A$5:$AS$267,37,FALSE)</f>
        <v>47</v>
      </c>
      <c r="F2961" s="132">
        <f>内訳書!$D$7</f>
        <v>0</v>
      </c>
      <c r="G2961" s="131">
        <f t="shared" si="621"/>
        <v>0</v>
      </c>
      <c r="H2961" s="116"/>
      <c r="I2961" s="137">
        <f t="shared" si="622"/>
        <v>0</v>
      </c>
    </row>
    <row r="2962" spans="1:9" s="62" customFormat="1" ht="18" customHeight="1" thickBot="1" x14ac:dyDescent="0.45">
      <c r="A2962" s="63">
        <v>12</v>
      </c>
      <c r="B2962" s="121">
        <f>B2951</f>
        <v>4</v>
      </c>
      <c r="C2962" s="131">
        <f>C2961</f>
        <v>0</v>
      </c>
      <c r="D2962" s="131">
        <f t="shared" si="620"/>
        <v>0</v>
      </c>
      <c r="E2962" s="124">
        <f>VLOOKUP(B2947,別紙1!$A$5:$AS$267,40,FALSE)</f>
        <v>45</v>
      </c>
      <c r="F2962" s="132">
        <f>内訳書!$D$7</f>
        <v>0</v>
      </c>
      <c r="G2962" s="131">
        <f t="shared" si="621"/>
        <v>0</v>
      </c>
      <c r="H2962" s="116"/>
      <c r="I2962" s="137">
        <f t="shared" si="622"/>
        <v>0</v>
      </c>
    </row>
    <row r="2963" spans="1:9" s="62" customFormat="1" ht="18" customHeight="1" thickBot="1" x14ac:dyDescent="0.45">
      <c r="A2963" s="66" t="s">
        <v>9</v>
      </c>
      <c r="B2963" s="120"/>
      <c r="C2963" s="120"/>
      <c r="D2963" s="120"/>
      <c r="E2963" s="124">
        <f>SUM(E2951:E2962)</f>
        <v>545</v>
      </c>
      <c r="F2963" s="129"/>
      <c r="G2963" s="120"/>
      <c r="H2963" s="136">
        <f>SUM(H2951:H2962)</f>
        <v>0</v>
      </c>
      <c r="I2963" s="138">
        <f>IF(SUM(I2951:I2962)="","",SUM(I2951:I2962))</f>
        <v>0</v>
      </c>
    </row>
    <row r="2964" spans="1:9" ht="78" customHeight="1" x14ac:dyDescent="0.4">
      <c r="A2964" s="397" t="s">
        <v>347</v>
      </c>
      <c r="B2964" s="398"/>
      <c r="C2964" s="398"/>
      <c r="D2964" s="398"/>
      <c r="E2964" s="398"/>
      <c r="F2964" s="398"/>
      <c r="G2964" s="398"/>
      <c r="H2964" s="398"/>
      <c r="I2964" s="399"/>
    </row>
    <row r="2965" spans="1:9" ht="78" customHeight="1" x14ac:dyDescent="0.4">
      <c r="A2965" s="394" t="s">
        <v>22</v>
      </c>
      <c r="B2965" s="395"/>
      <c r="C2965" s="395"/>
      <c r="D2965" s="395"/>
      <c r="E2965" s="395"/>
      <c r="F2965" s="395"/>
      <c r="G2965" s="395"/>
      <c r="H2965" s="395"/>
      <c r="I2965" s="396"/>
    </row>
    <row r="2966" spans="1:9" x14ac:dyDescent="0.4">
      <c r="A2966" s="161" t="s">
        <v>12</v>
      </c>
      <c r="B2966" s="52">
        <f>B2947+1</f>
        <v>157</v>
      </c>
      <c r="C2966" s="161" t="s">
        <v>13</v>
      </c>
      <c r="D2966" s="53" t="str">
        <f>VLOOKUP(B2966,別紙1!$A$5:$AS$267,3,FALSE)</f>
        <v>込皆戸第６ポンプ場</v>
      </c>
      <c r="F2966" s="161"/>
      <c r="G2966" s="161"/>
      <c r="H2966" s="161"/>
      <c r="I2966" s="54" t="str">
        <f>VLOOKUP(B2966,別紙1!$A$5:$AS$267,5,FALSE)</f>
        <v>低圧電力</v>
      </c>
    </row>
    <row r="2967" spans="1:9" s="161" customFormat="1" ht="20.25" customHeight="1" x14ac:dyDescent="0.4">
      <c r="A2967" s="391" t="s">
        <v>14</v>
      </c>
      <c r="B2967" s="401" t="s">
        <v>3</v>
      </c>
      <c r="C2967" s="402"/>
      <c r="D2967" s="403"/>
      <c r="E2967" s="401" t="s">
        <v>4</v>
      </c>
      <c r="F2967" s="402"/>
      <c r="G2967" s="403"/>
      <c r="H2967" s="391" t="s">
        <v>44</v>
      </c>
      <c r="I2967" s="391" t="s">
        <v>45</v>
      </c>
    </row>
    <row r="2968" spans="1:9" s="161" customFormat="1" ht="40.5" x14ac:dyDescent="0.4">
      <c r="A2968" s="400"/>
      <c r="B2968" s="301" t="s">
        <v>2</v>
      </c>
      <c r="C2968" s="301" t="s">
        <v>15</v>
      </c>
      <c r="D2968" s="302" t="s">
        <v>82</v>
      </c>
      <c r="E2968" s="304" t="s">
        <v>16</v>
      </c>
      <c r="F2968" s="58" t="s">
        <v>17</v>
      </c>
      <c r="G2968" s="302" t="s">
        <v>18</v>
      </c>
      <c r="H2968" s="400"/>
      <c r="I2968" s="400"/>
    </row>
    <row r="2969" spans="1:9" s="59" customFormat="1" ht="22.5" x14ac:dyDescent="0.4">
      <c r="A2969" s="392"/>
      <c r="B2969" s="60" t="s">
        <v>5</v>
      </c>
      <c r="C2969" s="60" t="s">
        <v>19</v>
      </c>
      <c r="D2969" s="60" t="s">
        <v>8</v>
      </c>
      <c r="E2969" s="61" t="s">
        <v>20</v>
      </c>
      <c r="F2969" s="60" t="s">
        <v>21</v>
      </c>
      <c r="G2969" s="60" t="s">
        <v>8</v>
      </c>
      <c r="H2969" s="60" t="s">
        <v>43</v>
      </c>
      <c r="I2969" s="60" t="s">
        <v>8</v>
      </c>
    </row>
    <row r="2970" spans="1:9" s="62" customFormat="1" ht="18" customHeight="1" x14ac:dyDescent="0.4">
      <c r="A2970" s="63">
        <v>1</v>
      </c>
      <c r="B2970" s="121">
        <f>VLOOKUP(B2966,別紙1!$A$5:$AS$267,6,FALSE)</f>
        <v>4</v>
      </c>
      <c r="C2970" s="131">
        <f>内訳書!$C$7</f>
        <v>0</v>
      </c>
      <c r="D2970" s="131">
        <f>IF(E2970=0,ROUNDDOWN(B2970*C2970/2,2),ROUNDDOWN(B2970*C2970,2))</f>
        <v>0</v>
      </c>
      <c r="E2970" s="124">
        <f>VLOOKUP(B2966,別紙1!$A$5:$AS$267,7,FALSE)</f>
        <v>89</v>
      </c>
      <c r="F2970" s="132">
        <f>内訳書!$D$7</f>
        <v>0</v>
      </c>
      <c r="G2970" s="131">
        <f>ROUNDDOWN(E2970*F2970,2)</f>
        <v>0</v>
      </c>
      <c r="H2970" s="116"/>
      <c r="I2970" s="137">
        <f>ROUNDDOWN(D2970+G2970+H2970,0)</f>
        <v>0</v>
      </c>
    </row>
    <row r="2971" spans="1:9" s="62" customFormat="1" ht="18" customHeight="1" x14ac:dyDescent="0.4">
      <c r="A2971" s="63">
        <v>2</v>
      </c>
      <c r="B2971" s="121">
        <f>B2970</f>
        <v>4</v>
      </c>
      <c r="C2971" s="131">
        <f>C2970</f>
        <v>0</v>
      </c>
      <c r="D2971" s="131">
        <f t="shared" ref="D2971:D2981" si="624">IF(E2971=0,ROUNDDOWN(B2971*C2971/2,2),ROUNDDOWN(B2971*C2971,2))</f>
        <v>0</v>
      </c>
      <c r="E2971" s="124">
        <f>VLOOKUP(B2966,別紙1!$A$5:$AS$267,10,FALSE)</f>
        <v>90</v>
      </c>
      <c r="F2971" s="132">
        <f>内訳書!$D$7</f>
        <v>0</v>
      </c>
      <c r="G2971" s="131">
        <f t="shared" ref="G2971:G2981" si="625">ROUNDDOWN(E2971*F2971,2)</f>
        <v>0</v>
      </c>
      <c r="H2971" s="116"/>
      <c r="I2971" s="137">
        <f t="shared" ref="I2971:I2981" si="626">ROUNDDOWN(D2971+G2971+H2971,0)</f>
        <v>0</v>
      </c>
    </row>
    <row r="2972" spans="1:9" s="62" customFormat="1" ht="18" customHeight="1" x14ac:dyDescent="0.4">
      <c r="A2972" s="63">
        <v>3</v>
      </c>
      <c r="B2972" s="121">
        <f>B2970</f>
        <v>4</v>
      </c>
      <c r="C2972" s="131">
        <f t="shared" ref="C2972:C2980" si="627">C2971</f>
        <v>0</v>
      </c>
      <c r="D2972" s="131">
        <f t="shared" si="624"/>
        <v>0</v>
      </c>
      <c r="E2972" s="124">
        <f>VLOOKUP(B2966,別紙1!$A$5:$AS$267,13,FALSE)</f>
        <v>84</v>
      </c>
      <c r="F2972" s="132">
        <f>内訳書!$D$7</f>
        <v>0</v>
      </c>
      <c r="G2972" s="131">
        <f t="shared" si="625"/>
        <v>0</v>
      </c>
      <c r="H2972" s="116"/>
      <c r="I2972" s="137">
        <f t="shared" si="626"/>
        <v>0</v>
      </c>
    </row>
    <row r="2973" spans="1:9" s="62" customFormat="1" ht="18" customHeight="1" x14ac:dyDescent="0.4">
      <c r="A2973" s="63">
        <v>4</v>
      </c>
      <c r="B2973" s="121">
        <f>B2970</f>
        <v>4</v>
      </c>
      <c r="C2973" s="131">
        <f t="shared" si="627"/>
        <v>0</v>
      </c>
      <c r="D2973" s="131">
        <f t="shared" si="624"/>
        <v>0</v>
      </c>
      <c r="E2973" s="124">
        <f>VLOOKUP(B2966,別紙1!$A$5:$AS$267,16,FALSE)</f>
        <v>91</v>
      </c>
      <c r="F2973" s="132">
        <f>内訳書!$D$7</f>
        <v>0</v>
      </c>
      <c r="G2973" s="131">
        <f t="shared" si="625"/>
        <v>0</v>
      </c>
      <c r="H2973" s="116"/>
      <c r="I2973" s="137">
        <f t="shared" si="626"/>
        <v>0</v>
      </c>
    </row>
    <row r="2974" spans="1:9" s="62" customFormat="1" ht="18" customHeight="1" x14ac:dyDescent="0.4">
      <c r="A2974" s="63">
        <v>5</v>
      </c>
      <c r="B2974" s="121">
        <f>B2970</f>
        <v>4</v>
      </c>
      <c r="C2974" s="131">
        <f t="shared" si="627"/>
        <v>0</v>
      </c>
      <c r="D2974" s="131">
        <f t="shared" si="624"/>
        <v>0</v>
      </c>
      <c r="E2974" s="124">
        <f>VLOOKUP(B2966,別紙1!$A$5:$AS$267,19,FALSE)</f>
        <v>84</v>
      </c>
      <c r="F2974" s="132">
        <f>内訳書!$D$7</f>
        <v>0</v>
      </c>
      <c r="G2974" s="131">
        <f t="shared" si="625"/>
        <v>0</v>
      </c>
      <c r="H2974" s="116"/>
      <c r="I2974" s="137">
        <f t="shared" si="626"/>
        <v>0</v>
      </c>
    </row>
    <row r="2975" spans="1:9" s="62" customFormat="1" ht="18" customHeight="1" x14ac:dyDescent="0.4">
      <c r="A2975" s="63">
        <v>6</v>
      </c>
      <c r="B2975" s="121">
        <f>B2970</f>
        <v>4</v>
      </c>
      <c r="C2975" s="131">
        <f t="shared" si="627"/>
        <v>0</v>
      </c>
      <c r="D2975" s="131">
        <f t="shared" si="624"/>
        <v>0</v>
      </c>
      <c r="E2975" s="124">
        <f>VLOOKUP(B2966,別紙1!$A$5:$AS$267,22,FALSE)</f>
        <v>84</v>
      </c>
      <c r="F2975" s="132">
        <f>内訳書!$D$7</f>
        <v>0</v>
      </c>
      <c r="G2975" s="131">
        <f t="shared" si="625"/>
        <v>0</v>
      </c>
      <c r="H2975" s="116"/>
      <c r="I2975" s="137">
        <f t="shared" si="626"/>
        <v>0</v>
      </c>
    </row>
    <row r="2976" spans="1:9" s="62" customFormat="1" ht="18" customHeight="1" x14ac:dyDescent="0.4">
      <c r="A2976" s="63">
        <v>7</v>
      </c>
      <c r="B2976" s="121">
        <f>B2970</f>
        <v>4</v>
      </c>
      <c r="C2976" s="131">
        <f t="shared" si="627"/>
        <v>0</v>
      </c>
      <c r="D2976" s="131">
        <f t="shared" si="624"/>
        <v>0</v>
      </c>
      <c r="E2976" s="124">
        <f>VLOOKUP(B2966,別紙1!$A$5:$AS$267,26,FALSE)</f>
        <v>86</v>
      </c>
      <c r="F2976" s="133">
        <f>内訳書!$E$7</f>
        <v>0</v>
      </c>
      <c r="G2976" s="131">
        <f t="shared" si="625"/>
        <v>0</v>
      </c>
      <c r="H2976" s="116"/>
      <c r="I2976" s="137">
        <f t="shared" si="626"/>
        <v>0</v>
      </c>
    </row>
    <row r="2977" spans="1:9" s="62" customFormat="1" ht="18" customHeight="1" x14ac:dyDescent="0.4">
      <c r="A2977" s="63">
        <v>8</v>
      </c>
      <c r="B2977" s="121">
        <f>B2970</f>
        <v>4</v>
      </c>
      <c r="C2977" s="131">
        <f t="shared" si="627"/>
        <v>0</v>
      </c>
      <c r="D2977" s="131">
        <f t="shared" si="624"/>
        <v>0</v>
      </c>
      <c r="E2977" s="124">
        <f>VLOOKUP(B2966,別紙1!$A$5:$AS$267,29,FALSE)</f>
        <v>87</v>
      </c>
      <c r="F2977" s="133">
        <f>内訳書!$E$7</f>
        <v>0</v>
      </c>
      <c r="G2977" s="131">
        <f t="shared" si="625"/>
        <v>0</v>
      </c>
      <c r="H2977" s="116"/>
      <c r="I2977" s="137">
        <f t="shared" si="626"/>
        <v>0</v>
      </c>
    </row>
    <row r="2978" spans="1:9" s="62" customFormat="1" ht="18" customHeight="1" x14ac:dyDescent="0.4">
      <c r="A2978" s="63">
        <v>9</v>
      </c>
      <c r="B2978" s="121">
        <f>B2970</f>
        <v>4</v>
      </c>
      <c r="C2978" s="131">
        <f t="shared" si="627"/>
        <v>0</v>
      </c>
      <c r="D2978" s="131">
        <f t="shared" si="624"/>
        <v>0</v>
      </c>
      <c r="E2978" s="124">
        <f>VLOOKUP(B2966,別紙1!$A$5:$AS$267,32,FALSE)</f>
        <v>91</v>
      </c>
      <c r="F2978" s="133">
        <f>内訳書!$E$7</f>
        <v>0</v>
      </c>
      <c r="G2978" s="131">
        <f t="shared" si="625"/>
        <v>0</v>
      </c>
      <c r="H2978" s="116"/>
      <c r="I2978" s="137">
        <f t="shared" si="626"/>
        <v>0</v>
      </c>
    </row>
    <row r="2979" spans="1:9" s="62" customFormat="1" ht="18" customHeight="1" x14ac:dyDescent="0.4">
      <c r="A2979" s="63">
        <v>10</v>
      </c>
      <c r="B2979" s="121">
        <f>B2970</f>
        <v>4</v>
      </c>
      <c r="C2979" s="131">
        <f t="shared" si="627"/>
        <v>0</v>
      </c>
      <c r="D2979" s="131">
        <f t="shared" si="624"/>
        <v>0</v>
      </c>
      <c r="E2979" s="124">
        <f>VLOOKUP(B2966,別紙1!$A$5:$AS$267,34,FALSE)</f>
        <v>83</v>
      </c>
      <c r="F2979" s="132">
        <f>内訳書!$D$7</f>
        <v>0</v>
      </c>
      <c r="G2979" s="131">
        <f t="shared" si="625"/>
        <v>0</v>
      </c>
      <c r="H2979" s="116"/>
      <c r="I2979" s="137">
        <f t="shared" si="626"/>
        <v>0</v>
      </c>
    </row>
    <row r="2980" spans="1:9" s="62" customFormat="1" ht="18" customHeight="1" x14ac:dyDescent="0.4">
      <c r="A2980" s="63">
        <v>11</v>
      </c>
      <c r="B2980" s="121">
        <f>B2970</f>
        <v>4</v>
      </c>
      <c r="C2980" s="131">
        <f t="shared" si="627"/>
        <v>0</v>
      </c>
      <c r="D2980" s="131">
        <f t="shared" si="624"/>
        <v>0</v>
      </c>
      <c r="E2980" s="124">
        <f>VLOOKUP(B2966,別紙1!$A$5:$AS$267,37,FALSE)</f>
        <v>85</v>
      </c>
      <c r="F2980" s="132">
        <f>内訳書!$D$7</f>
        <v>0</v>
      </c>
      <c r="G2980" s="131">
        <f t="shared" si="625"/>
        <v>0</v>
      </c>
      <c r="H2980" s="116"/>
      <c r="I2980" s="137">
        <f t="shared" si="626"/>
        <v>0</v>
      </c>
    </row>
    <row r="2981" spans="1:9" s="62" customFormat="1" ht="18" customHeight="1" thickBot="1" x14ac:dyDescent="0.45">
      <c r="A2981" s="63">
        <v>12</v>
      </c>
      <c r="B2981" s="121">
        <f>B2970</f>
        <v>4</v>
      </c>
      <c r="C2981" s="131">
        <f>C2980</f>
        <v>0</v>
      </c>
      <c r="D2981" s="131">
        <f t="shared" si="624"/>
        <v>0</v>
      </c>
      <c r="E2981" s="124">
        <f>VLOOKUP(B2966,別紙1!$A$5:$AS$267,40,FALSE)</f>
        <v>84</v>
      </c>
      <c r="F2981" s="132">
        <f>内訳書!$D$7</f>
        <v>0</v>
      </c>
      <c r="G2981" s="131">
        <f t="shared" si="625"/>
        <v>0</v>
      </c>
      <c r="H2981" s="116"/>
      <c r="I2981" s="137">
        <f t="shared" si="626"/>
        <v>0</v>
      </c>
    </row>
    <row r="2982" spans="1:9" s="62" customFormat="1" ht="18" customHeight="1" thickBot="1" x14ac:dyDescent="0.45">
      <c r="A2982" s="66" t="s">
        <v>9</v>
      </c>
      <c r="B2982" s="120"/>
      <c r="C2982" s="120"/>
      <c r="D2982" s="120"/>
      <c r="E2982" s="124">
        <f>SUM(E2970:E2981)</f>
        <v>1038</v>
      </c>
      <c r="F2982" s="129"/>
      <c r="G2982" s="120"/>
      <c r="H2982" s="136">
        <f>SUM(H2970:H2981)</f>
        <v>0</v>
      </c>
      <c r="I2982" s="138">
        <f>IF(SUM(I2970:I2981)="","",SUM(I2970:I2981))</f>
        <v>0</v>
      </c>
    </row>
    <row r="2983" spans="1:9" ht="78" customHeight="1" x14ac:dyDescent="0.4">
      <c r="A2983" s="397" t="s">
        <v>347</v>
      </c>
      <c r="B2983" s="398"/>
      <c r="C2983" s="398"/>
      <c r="D2983" s="398"/>
      <c r="E2983" s="398"/>
      <c r="F2983" s="398"/>
      <c r="G2983" s="398"/>
      <c r="H2983" s="398"/>
      <c r="I2983" s="399"/>
    </row>
    <row r="2984" spans="1:9" ht="78" customHeight="1" x14ac:dyDescent="0.4">
      <c r="A2984" s="394" t="s">
        <v>22</v>
      </c>
      <c r="B2984" s="395"/>
      <c r="C2984" s="395"/>
      <c r="D2984" s="395"/>
      <c r="E2984" s="395"/>
      <c r="F2984" s="395"/>
      <c r="G2984" s="395"/>
      <c r="H2984" s="395"/>
      <c r="I2984" s="396"/>
    </row>
    <row r="2985" spans="1:9" x14ac:dyDescent="0.4">
      <c r="A2985" s="161" t="s">
        <v>12</v>
      </c>
      <c r="B2985" s="52">
        <f>B2966+1</f>
        <v>158</v>
      </c>
      <c r="C2985" s="161" t="s">
        <v>13</v>
      </c>
      <c r="D2985" s="53" t="str">
        <f>VLOOKUP(B2985,別紙1!$A$5:$AS$267,3,FALSE)</f>
        <v>込皆戸第７ポンプ場</v>
      </c>
      <c r="F2985" s="161"/>
      <c r="G2985" s="161"/>
      <c r="H2985" s="161"/>
      <c r="I2985" s="54" t="str">
        <f>VLOOKUP(B2985,別紙1!$A$5:$AS$267,5,FALSE)</f>
        <v>低圧電力</v>
      </c>
    </row>
    <row r="2986" spans="1:9" s="161" customFormat="1" ht="20.25" customHeight="1" x14ac:dyDescent="0.4">
      <c r="A2986" s="391" t="s">
        <v>14</v>
      </c>
      <c r="B2986" s="401" t="s">
        <v>3</v>
      </c>
      <c r="C2986" s="402"/>
      <c r="D2986" s="403"/>
      <c r="E2986" s="401" t="s">
        <v>4</v>
      </c>
      <c r="F2986" s="402"/>
      <c r="G2986" s="403"/>
      <c r="H2986" s="391" t="s">
        <v>44</v>
      </c>
      <c r="I2986" s="391" t="s">
        <v>45</v>
      </c>
    </row>
    <row r="2987" spans="1:9" s="161" customFormat="1" ht="40.5" x14ac:dyDescent="0.4">
      <c r="A2987" s="400"/>
      <c r="B2987" s="301" t="s">
        <v>2</v>
      </c>
      <c r="C2987" s="301" t="s">
        <v>15</v>
      </c>
      <c r="D2987" s="302" t="s">
        <v>82</v>
      </c>
      <c r="E2987" s="304" t="s">
        <v>16</v>
      </c>
      <c r="F2987" s="58" t="s">
        <v>17</v>
      </c>
      <c r="G2987" s="302" t="s">
        <v>18</v>
      </c>
      <c r="H2987" s="400"/>
      <c r="I2987" s="400"/>
    </row>
    <row r="2988" spans="1:9" s="59" customFormat="1" ht="22.5" x14ac:dyDescent="0.4">
      <c r="A2988" s="392"/>
      <c r="B2988" s="60" t="s">
        <v>5</v>
      </c>
      <c r="C2988" s="60" t="s">
        <v>19</v>
      </c>
      <c r="D2988" s="60" t="s">
        <v>8</v>
      </c>
      <c r="E2988" s="61" t="s">
        <v>20</v>
      </c>
      <c r="F2988" s="60" t="s">
        <v>21</v>
      </c>
      <c r="G2988" s="60" t="s">
        <v>8</v>
      </c>
      <c r="H2988" s="60" t="s">
        <v>43</v>
      </c>
      <c r="I2988" s="60" t="s">
        <v>8</v>
      </c>
    </row>
    <row r="2989" spans="1:9" s="62" customFormat="1" ht="18" customHeight="1" x14ac:dyDescent="0.4">
      <c r="A2989" s="63">
        <v>1</v>
      </c>
      <c r="B2989" s="121">
        <f>VLOOKUP(B2985,別紙1!$A$5:$AS$267,6,FALSE)</f>
        <v>6</v>
      </c>
      <c r="C2989" s="131">
        <f>内訳書!$C$7</f>
        <v>0</v>
      </c>
      <c r="D2989" s="131">
        <f>IF(E2989=0,ROUNDDOWN(B2989*C2989/2,2),ROUNDDOWN(B2989*C2989,2))</f>
        <v>0</v>
      </c>
      <c r="E2989" s="124">
        <f>VLOOKUP(B2985,別紙1!$A$5:$AS$267,7,FALSE)</f>
        <v>51</v>
      </c>
      <c r="F2989" s="132">
        <f>内訳書!$D$7</f>
        <v>0</v>
      </c>
      <c r="G2989" s="131">
        <f>ROUNDDOWN(E2989*F2989,2)</f>
        <v>0</v>
      </c>
      <c r="H2989" s="116"/>
      <c r="I2989" s="137">
        <f>ROUNDDOWN(D2989+G2989+H2989,0)</f>
        <v>0</v>
      </c>
    </row>
    <row r="2990" spans="1:9" s="62" customFormat="1" ht="18" customHeight="1" x14ac:dyDescent="0.4">
      <c r="A2990" s="63">
        <v>2</v>
      </c>
      <c r="B2990" s="121">
        <f>B2989</f>
        <v>6</v>
      </c>
      <c r="C2990" s="131">
        <f>C2989</f>
        <v>0</v>
      </c>
      <c r="D2990" s="131">
        <f t="shared" ref="D2990:D3000" si="628">IF(E2990=0,ROUNDDOWN(B2990*C2990/2,2),ROUNDDOWN(B2990*C2990,2))</f>
        <v>0</v>
      </c>
      <c r="E2990" s="124">
        <f>VLOOKUP(B2985,別紙1!$A$5:$AS$267,10,FALSE)</f>
        <v>56</v>
      </c>
      <c r="F2990" s="132">
        <f>内訳書!$D$7</f>
        <v>0</v>
      </c>
      <c r="G2990" s="131">
        <f t="shared" ref="G2990:G3000" si="629">ROUNDDOWN(E2990*F2990,2)</f>
        <v>0</v>
      </c>
      <c r="H2990" s="116"/>
      <c r="I2990" s="137">
        <f t="shared" ref="I2990:I3000" si="630">ROUNDDOWN(D2990+G2990+H2990,0)</f>
        <v>0</v>
      </c>
    </row>
    <row r="2991" spans="1:9" s="62" customFormat="1" ht="18" customHeight="1" x14ac:dyDescent="0.4">
      <c r="A2991" s="63">
        <v>3</v>
      </c>
      <c r="B2991" s="121">
        <f>B2989</f>
        <v>6</v>
      </c>
      <c r="C2991" s="131">
        <f t="shared" ref="C2991:C2999" si="631">C2990</f>
        <v>0</v>
      </c>
      <c r="D2991" s="131">
        <f t="shared" si="628"/>
        <v>0</v>
      </c>
      <c r="E2991" s="124">
        <f>VLOOKUP(B2985,別紙1!$A$5:$AS$267,13,FALSE)</f>
        <v>47</v>
      </c>
      <c r="F2991" s="132">
        <f>内訳書!$D$7</f>
        <v>0</v>
      </c>
      <c r="G2991" s="131">
        <f t="shared" si="629"/>
        <v>0</v>
      </c>
      <c r="H2991" s="116"/>
      <c r="I2991" s="137">
        <f t="shared" si="630"/>
        <v>0</v>
      </c>
    </row>
    <row r="2992" spans="1:9" s="62" customFormat="1" ht="18" customHeight="1" x14ac:dyDescent="0.4">
      <c r="A2992" s="63">
        <v>4</v>
      </c>
      <c r="B2992" s="121">
        <f>B2989</f>
        <v>6</v>
      </c>
      <c r="C2992" s="131">
        <f t="shared" si="631"/>
        <v>0</v>
      </c>
      <c r="D2992" s="131">
        <f t="shared" si="628"/>
        <v>0</v>
      </c>
      <c r="E2992" s="124">
        <f>VLOOKUP(B2985,別紙1!$A$5:$AS$267,16,FALSE)</f>
        <v>44</v>
      </c>
      <c r="F2992" s="132">
        <f>内訳書!$D$7</f>
        <v>0</v>
      </c>
      <c r="G2992" s="131">
        <f t="shared" si="629"/>
        <v>0</v>
      </c>
      <c r="H2992" s="116"/>
      <c r="I2992" s="137">
        <f t="shared" si="630"/>
        <v>0</v>
      </c>
    </row>
    <row r="2993" spans="1:9" s="62" customFormat="1" ht="18" customHeight="1" x14ac:dyDescent="0.4">
      <c r="A2993" s="63">
        <v>5</v>
      </c>
      <c r="B2993" s="121">
        <f>B2989</f>
        <v>6</v>
      </c>
      <c r="C2993" s="131">
        <f t="shared" si="631"/>
        <v>0</v>
      </c>
      <c r="D2993" s="131">
        <f t="shared" si="628"/>
        <v>0</v>
      </c>
      <c r="E2993" s="124">
        <f>VLOOKUP(B2985,別紙1!$A$5:$AS$267,19,FALSE)</f>
        <v>37</v>
      </c>
      <c r="F2993" s="132">
        <f>内訳書!$D$7</f>
        <v>0</v>
      </c>
      <c r="G2993" s="131">
        <f t="shared" si="629"/>
        <v>0</v>
      </c>
      <c r="H2993" s="116"/>
      <c r="I2993" s="137">
        <f t="shared" si="630"/>
        <v>0</v>
      </c>
    </row>
    <row r="2994" spans="1:9" s="62" customFormat="1" ht="18" customHeight="1" x14ac:dyDescent="0.4">
      <c r="A2994" s="63">
        <v>6</v>
      </c>
      <c r="B2994" s="121">
        <f>B2989</f>
        <v>6</v>
      </c>
      <c r="C2994" s="131">
        <f t="shared" si="631"/>
        <v>0</v>
      </c>
      <c r="D2994" s="131">
        <f t="shared" si="628"/>
        <v>0</v>
      </c>
      <c r="E2994" s="124">
        <f>VLOOKUP(B2985,別紙1!$A$5:$AS$267,22,FALSE)</f>
        <v>38</v>
      </c>
      <c r="F2994" s="132">
        <f>内訳書!$D$7</f>
        <v>0</v>
      </c>
      <c r="G2994" s="131">
        <f t="shared" si="629"/>
        <v>0</v>
      </c>
      <c r="H2994" s="116"/>
      <c r="I2994" s="137">
        <f t="shared" si="630"/>
        <v>0</v>
      </c>
    </row>
    <row r="2995" spans="1:9" s="62" customFormat="1" ht="18" customHeight="1" x14ac:dyDescent="0.4">
      <c r="A2995" s="63">
        <v>7</v>
      </c>
      <c r="B2995" s="121">
        <f>B2989</f>
        <v>6</v>
      </c>
      <c r="C2995" s="131">
        <f t="shared" si="631"/>
        <v>0</v>
      </c>
      <c r="D2995" s="131">
        <f t="shared" si="628"/>
        <v>0</v>
      </c>
      <c r="E2995" s="124">
        <f>VLOOKUP(B2985,別紙1!$A$5:$AS$267,26,FALSE)</f>
        <v>39</v>
      </c>
      <c r="F2995" s="133">
        <f>内訳書!$E$7</f>
        <v>0</v>
      </c>
      <c r="G2995" s="131">
        <f t="shared" si="629"/>
        <v>0</v>
      </c>
      <c r="H2995" s="116"/>
      <c r="I2995" s="137">
        <f t="shared" si="630"/>
        <v>0</v>
      </c>
    </row>
    <row r="2996" spans="1:9" s="62" customFormat="1" ht="18" customHeight="1" x14ac:dyDescent="0.4">
      <c r="A2996" s="63">
        <v>8</v>
      </c>
      <c r="B2996" s="121">
        <f>B2989</f>
        <v>6</v>
      </c>
      <c r="C2996" s="131">
        <f t="shared" si="631"/>
        <v>0</v>
      </c>
      <c r="D2996" s="131">
        <f t="shared" si="628"/>
        <v>0</v>
      </c>
      <c r="E2996" s="124">
        <f>VLOOKUP(B2985,別紙1!$A$5:$AS$267,29,FALSE)</f>
        <v>40</v>
      </c>
      <c r="F2996" s="133">
        <f>内訳書!$E$7</f>
        <v>0</v>
      </c>
      <c r="G2996" s="131">
        <f t="shared" si="629"/>
        <v>0</v>
      </c>
      <c r="H2996" s="116"/>
      <c r="I2996" s="137">
        <f t="shared" si="630"/>
        <v>0</v>
      </c>
    </row>
    <row r="2997" spans="1:9" s="62" customFormat="1" ht="18" customHeight="1" x14ac:dyDescent="0.4">
      <c r="A2997" s="63">
        <v>9</v>
      </c>
      <c r="B2997" s="121">
        <f>B2989</f>
        <v>6</v>
      </c>
      <c r="C2997" s="131">
        <f t="shared" si="631"/>
        <v>0</v>
      </c>
      <c r="D2997" s="131">
        <f t="shared" si="628"/>
        <v>0</v>
      </c>
      <c r="E2997" s="124">
        <f>VLOOKUP(B2985,別紙1!$A$5:$AS$267,32,FALSE)</f>
        <v>40</v>
      </c>
      <c r="F2997" s="133">
        <f>内訳書!$E$7</f>
        <v>0</v>
      </c>
      <c r="G2997" s="131">
        <f t="shared" si="629"/>
        <v>0</v>
      </c>
      <c r="H2997" s="116"/>
      <c r="I2997" s="137">
        <f t="shared" si="630"/>
        <v>0</v>
      </c>
    </row>
    <row r="2998" spans="1:9" s="62" customFormat="1" ht="18" customHeight="1" x14ac:dyDescent="0.4">
      <c r="A2998" s="63">
        <v>10</v>
      </c>
      <c r="B2998" s="121">
        <f>B2989</f>
        <v>6</v>
      </c>
      <c r="C2998" s="131">
        <f t="shared" si="631"/>
        <v>0</v>
      </c>
      <c r="D2998" s="131">
        <f t="shared" si="628"/>
        <v>0</v>
      </c>
      <c r="E2998" s="124">
        <f>VLOOKUP(B2985,別紙1!$A$5:$AS$267,34,FALSE)</f>
        <v>36</v>
      </c>
      <c r="F2998" s="132">
        <f>内訳書!$D$7</f>
        <v>0</v>
      </c>
      <c r="G2998" s="131">
        <f t="shared" si="629"/>
        <v>0</v>
      </c>
      <c r="H2998" s="116"/>
      <c r="I2998" s="137">
        <f t="shared" si="630"/>
        <v>0</v>
      </c>
    </row>
    <row r="2999" spans="1:9" s="62" customFormat="1" ht="18" customHeight="1" x14ac:dyDescent="0.4">
      <c r="A2999" s="63">
        <v>11</v>
      </c>
      <c r="B2999" s="121">
        <f>B2989</f>
        <v>6</v>
      </c>
      <c r="C2999" s="131">
        <f t="shared" si="631"/>
        <v>0</v>
      </c>
      <c r="D2999" s="131">
        <f t="shared" si="628"/>
        <v>0</v>
      </c>
      <c r="E2999" s="124">
        <f>VLOOKUP(B2985,別紙1!$A$5:$AS$267,37,FALSE)</f>
        <v>37</v>
      </c>
      <c r="F2999" s="132">
        <f>内訳書!$D$7</f>
        <v>0</v>
      </c>
      <c r="G2999" s="131">
        <f t="shared" si="629"/>
        <v>0</v>
      </c>
      <c r="H2999" s="116"/>
      <c r="I2999" s="137">
        <f t="shared" si="630"/>
        <v>0</v>
      </c>
    </row>
    <row r="3000" spans="1:9" s="62" customFormat="1" ht="18" customHeight="1" thickBot="1" x14ac:dyDescent="0.45">
      <c r="A3000" s="63">
        <v>12</v>
      </c>
      <c r="B3000" s="121">
        <f>B2989</f>
        <v>6</v>
      </c>
      <c r="C3000" s="131">
        <f>C2999</f>
        <v>0</v>
      </c>
      <c r="D3000" s="131">
        <f t="shared" si="628"/>
        <v>0</v>
      </c>
      <c r="E3000" s="124">
        <f>VLOOKUP(B2985,別紙1!$A$5:$AS$267,40,FALSE)</f>
        <v>41</v>
      </c>
      <c r="F3000" s="132">
        <f>内訳書!$D$7</f>
        <v>0</v>
      </c>
      <c r="G3000" s="131">
        <f t="shared" si="629"/>
        <v>0</v>
      </c>
      <c r="H3000" s="116"/>
      <c r="I3000" s="137">
        <f t="shared" si="630"/>
        <v>0</v>
      </c>
    </row>
    <row r="3001" spans="1:9" s="62" customFormat="1" ht="18" customHeight="1" thickBot="1" x14ac:dyDescent="0.45">
      <c r="A3001" s="66" t="s">
        <v>9</v>
      </c>
      <c r="B3001" s="120"/>
      <c r="C3001" s="120"/>
      <c r="D3001" s="120"/>
      <c r="E3001" s="124">
        <f>SUM(E2989:E3000)</f>
        <v>506</v>
      </c>
      <c r="F3001" s="129"/>
      <c r="G3001" s="120"/>
      <c r="H3001" s="136">
        <f>SUM(H2989:H3000)</f>
        <v>0</v>
      </c>
      <c r="I3001" s="138">
        <f>IF(SUM(I2989:I3000)="","",SUM(I2989:I3000))</f>
        <v>0</v>
      </c>
    </row>
    <row r="3002" spans="1:9" ht="78" customHeight="1" x14ac:dyDescent="0.4">
      <c r="A3002" s="397" t="s">
        <v>347</v>
      </c>
      <c r="B3002" s="398"/>
      <c r="C3002" s="398"/>
      <c r="D3002" s="398"/>
      <c r="E3002" s="398"/>
      <c r="F3002" s="398"/>
      <c r="G3002" s="398"/>
      <c r="H3002" s="398"/>
      <c r="I3002" s="399"/>
    </row>
    <row r="3003" spans="1:9" ht="78" customHeight="1" x14ac:dyDescent="0.4">
      <c r="A3003" s="394" t="s">
        <v>22</v>
      </c>
      <c r="B3003" s="395"/>
      <c r="C3003" s="395"/>
      <c r="D3003" s="395"/>
      <c r="E3003" s="395"/>
      <c r="F3003" s="395"/>
      <c r="G3003" s="395"/>
      <c r="H3003" s="395"/>
      <c r="I3003" s="396"/>
    </row>
    <row r="3004" spans="1:9" x14ac:dyDescent="0.4">
      <c r="A3004" s="161" t="s">
        <v>12</v>
      </c>
      <c r="B3004" s="52">
        <f>B2985+1</f>
        <v>159</v>
      </c>
      <c r="C3004" s="161" t="s">
        <v>13</v>
      </c>
      <c r="D3004" s="53" t="str">
        <f>VLOOKUP(B3004,別紙1!$A$5:$AS$267,3,FALSE)</f>
        <v>込皆戸第８ポンプ場</v>
      </c>
      <c r="F3004" s="161"/>
      <c r="G3004" s="161"/>
      <c r="H3004" s="161"/>
      <c r="I3004" s="54" t="str">
        <f>VLOOKUP(B3004,別紙1!$A$5:$AS$267,5,FALSE)</f>
        <v>低圧電力</v>
      </c>
    </row>
    <row r="3005" spans="1:9" s="161" customFormat="1" ht="20.25" customHeight="1" x14ac:dyDescent="0.4">
      <c r="A3005" s="391" t="s">
        <v>14</v>
      </c>
      <c r="B3005" s="401" t="s">
        <v>3</v>
      </c>
      <c r="C3005" s="402"/>
      <c r="D3005" s="403"/>
      <c r="E3005" s="401" t="s">
        <v>4</v>
      </c>
      <c r="F3005" s="402"/>
      <c r="G3005" s="403"/>
      <c r="H3005" s="391" t="s">
        <v>44</v>
      </c>
      <c r="I3005" s="391" t="s">
        <v>45</v>
      </c>
    </row>
    <row r="3006" spans="1:9" s="161" customFormat="1" ht="40.5" x14ac:dyDescent="0.4">
      <c r="A3006" s="400"/>
      <c r="B3006" s="301" t="s">
        <v>2</v>
      </c>
      <c r="C3006" s="301" t="s">
        <v>15</v>
      </c>
      <c r="D3006" s="302" t="s">
        <v>82</v>
      </c>
      <c r="E3006" s="304" t="s">
        <v>16</v>
      </c>
      <c r="F3006" s="58" t="s">
        <v>17</v>
      </c>
      <c r="G3006" s="302" t="s">
        <v>18</v>
      </c>
      <c r="H3006" s="400"/>
      <c r="I3006" s="400"/>
    </row>
    <row r="3007" spans="1:9" s="59" customFormat="1" ht="22.5" x14ac:dyDescent="0.4">
      <c r="A3007" s="392"/>
      <c r="B3007" s="60" t="s">
        <v>5</v>
      </c>
      <c r="C3007" s="60" t="s">
        <v>19</v>
      </c>
      <c r="D3007" s="60" t="s">
        <v>8</v>
      </c>
      <c r="E3007" s="61" t="s">
        <v>20</v>
      </c>
      <c r="F3007" s="60" t="s">
        <v>21</v>
      </c>
      <c r="G3007" s="60" t="s">
        <v>8</v>
      </c>
      <c r="H3007" s="60" t="s">
        <v>43</v>
      </c>
      <c r="I3007" s="60" t="s">
        <v>8</v>
      </c>
    </row>
    <row r="3008" spans="1:9" s="62" customFormat="1" ht="18" customHeight="1" x14ac:dyDescent="0.4">
      <c r="A3008" s="63">
        <v>1</v>
      </c>
      <c r="B3008" s="121">
        <f>VLOOKUP(B3004,別紙1!$A$5:$AS$267,6,FALSE)</f>
        <v>4</v>
      </c>
      <c r="C3008" s="131">
        <f>内訳書!$C$7</f>
        <v>0</v>
      </c>
      <c r="D3008" s="131">
        <f>IF(E3008=0,ROUNDDOWN(B3008*C3008/2,2),ROUNDDOWN(B3008*C3008,2))</f>
        <v>0</v>
      </c>
      <c r="E3008" s="124">
        <f>VLOOKUP(B3004,別紙1!$A$5:$AS$267,7,FALSE)</f>
        <v>13</v>
      </c>
      <c r="F3008" s="132">
        <f>内訳書!$D$7</f>
        <v>0</v>
      </c>
      <c r="G3008" s="131">
        <f>ROUNDDOWN(E3008*F3008,2)</f>
        <v>0</v>
      </c>
      <c r="H3008" s="116"/>
      <c r="I3008" s="137">
        <f>ROUNDDOWN(D3008+G3008+H3008,0)</f>
        <v>0</v>
      </c>
    </row>
    <row r="3009" spans="1:9" s="62" customFormat="1" ht="18" customHeight="1" x14ac:dyDescent="0.4">
      <c r="A3009" s="63">
        <v>2</v>
      </c>
      <c r="B3009" s="121">
        <f>B3008</f>
        <v>4</v>
      </c>
      <c r="C3009" s="131">
        <f>C3008</f>
        <v>0</v>
      </c>
      <c r="D3009" s="131">
        <f t="shared" ref="D3009:D3019" si="632">IF(E3009=0,ROUNDDOWN(B3009*C3009/2,2),ROUNDDOWN(B3009*C3009,2))</f>
        <v>0</v>
      </c>
      <c r="E3009" s="124">
        <f>VLOOKUP(B3004,別紙1!$A$5:$AS$267,10,FALSE)</f>
        <v>14</v>
      </c>
      <c r="F3009" s="132">
        <f>内訳書!$D$7</f>
        <v>0</v>
      </c>
      <c r="G3009" s="131">
        <f t="shared" ref="G3009:G3019" si="633">ROUNDDOWN(E3009*F3009,2)</f>
        <v>0</v>
      </c>
      <c r="H3009" s="116"/>
      <c r="I3009" s="137">
        <f t="shared" ref="I3009:I3019" si="634">ROUNDDOWN(D3009+G3009+H3009,0)</f>
        <v>0</v>
      </c>
    </row>
    <row r="3010" spans="1:9" s="62" customFormat="1" ht="18" customHeight="1" x14ac:dyDescent="0.4">
      <c r="A3010" s="63">
        <v>3</v>
      </c>
      <c r="B3010" s="121">
        <f>B3008</f>
        <v>4</v>
      </c>
      <c r="C3010" s="131">
        <f t="shared" ref="C3010:C3018" si="635">C3009</f>
        <v>0</v>
      </c>
      <c r="D3010" s="131">
        <f t="shared" si="632"/>
        <v>0</v>
      </c>
      <c r="E3010" s="124">
        <f>VLOOKUP(B3004,別紙1!$A$5:$AS$267,13,FALSE)</f>
        <v>9</v>
      </c>
      <c r="F3010" s="132">
        <f>内訳書!$D$7</f>
        <v>0</v>
      </c>
      <c r="G3010" s="131">
        <f t="shared" si="633"/>
        <v>0</v>
      </c>
      <c r="H3010" s="116"/>
      <c r="I3010" s="137">
        <f t="shared" si="634"/>
        <v>0</v>
      </c>
    </row>
    <row r="3011" spans="1:9" s="62" customFormat="1" ht="18" customHeight="1" x14ac:dyDescent="0.4">
      <c r="A3011" s="63">
        <v>4</v>
      </c>
      <c r="B3011" s="121">
        <f>B3008</f>
        <v>4</v>
      </c>
      <c r="C3011" s="131">
        <f t="shared" si="635"/>
        <v>0</v>
      </c>
      <c r="D3011" s="131">
        <f t="shared" si="632"/>
        <v>0</v>
      </c>
      <c r="E3011" s="124">
        <f>VLOOKUP(B3004,別紙1!$A$5:$AS$267,16,FALSE)</f>
        <v>8</v>
      </c>
      <c r="F3011" s="132">
        <f>内訳書!$D$7</f>
        <v>0</v>
      </c>
      <c r="G3011" s="131">
        <f t="shared" si="633"/>
        <v>0</v>
      </c>
      <c r="H3011" s="116"/>
      <c r="I3011" s="137">
        <f t="shared" si="634"/>
        <v>0</v>
      </c>
    </row>
    <row r="3012" spans="1:9" s="62" customFormat="1" ht="18" customHeight="1" x14ac:dyDescent="0.4">
      <c r="A3012" s="63">
        <v>5</v>
      </c>
      <c r="B3012" s="121">
        <f>B3008</f>
        <v>4</v>
      </c>
      <c r="C3012" s="131">
        <f t="shared" si="635"/>
        <v>0</v>
      </c>
      <c r="D3012" s="131">
        <f t="shared" si="632"/>
        <v>0</v>
      </c>
      <c r="E3012" s="124">
        <f>VLOOKUP(B3004,別紙1!$A$5:$AS$267,19,FALSE)</f>
        <v>5</v>
      </c>
      <c r="F3012" s="132">
        <f>内訳書!$D$7</f>
        <v>0</v>
      </c>
      <c r="G3012" s="131">
        <f t="shared" si="633"/>
        <v>0</v>
      </c>
      <c r="H3012" s="116"/>
      <c r="I3012" s="137">
        <f t="shared" si="634"/>
        <v>0</v>
      </c>
    </row>
    <row r="3013" spans="1:9" s="62" customFormat="1" ht="18" customHeight="1" x14ac:dyDescent="0.4">
      <c r="A3013" s="63">
        <v>6</v>
      </c>
      <c r="B3013" s="121">
        <f>B3008</f>
        <v>4</v>
      </c>
      <c r="C3013" s="131">
        <f t="shared" si="635"/>
        <v>0</v>
      </c>
      <c r="D3013" s="131">
        <f t="shared" si="632"/>
        <v>0</v>
      </c>
      <c r="E3013" s="124">
        <f>VLOOKUP(B3004,別紙1!$A$5:$AS$267,22,FALSE)</f>
        <v>5</v>
      </c>
      <c r="F3013" s="132">
        <f>内訳書!$D$7</f>
        <v>0</v>
      </c>
      <c r="G3013" s="131">
        <f t="shared" si="633"/>
        <v>0</v>
      </c>
      <c r="H3013" s="116"/>
      <c r="I3013" s="137">
        <f t="shared" si="634"/>
        <v>0</v>
      </c>
    </row>
    <row r="3014" spans="1:9" s="62" customFormat="1" ht="18" customHeight="1" x14ac:dyDescent="0.4">
      <c r="A3014" s="63">
        <v>7</v>
      </c>
      <c r="B3014" s="121">
        <f>B3008</f>
        <v>4</v>
      </c>
      <c r="C3014" s="131">
        <f t="shared" si="635"/>
        <v>0</v>
      </c>
      <c r="D3014" s="131">
        <f t="shared" si="632"/>
        <v>0</v>
      </c>
      <c r="E3014" s="124">
        <f>VLOOKUP(B3004,別紙1!$A$5:$AS$267,26,FALSE)</f>
        <v>4</v>
      </c>
      <c r="F3014" s="133">
        <f>内訳書!$E$7</f>
        <v>0</v>
      </c>
      <c r="G3014" s="131">
        <f t="shared" si="633"/>
        <v>0</v>
      </c>
      <c r="H3014" s="116"/>
      <c r="I3014" s="137">
        <f t="shared" si="634"/>
        <v>0</v>
      </c>
    </row>
    <row r="3015" spans="1:9" s="62" customFormat="1" ht="18" customHeight="1" x14ac:dyDescent="0.4">
      <c r="A3015" s="63">
        <v>8</v>
      </c>
      <c r="B3015" s="121">
        <f>B3008</f>
        <v>4</v>
      </c>
      <c r="C3015" s="131">
        <f t="shared" si="635"/>
        <v>0</v>
      </c>
      <c r="D3015" s="131">
        <f t="shared" si="632"/>
        <v>0</v>
      </c>
      <c r="E3015" s="124">
        <f>VLOOKUP(B3004,別紙1!$A$5:$AS$267,29,FALSE)</f>
        <v>5</v>
      </c>
      <c r="F3015" s="133">
        <f>内訳書!$E$7</f>
        <v>0</v>
      </c>
      <c r="G3015" s="131">
        <f t="shared" si="633"/>
        <v>0</v>
      </c>
      <c r="H3015" s="116"/>
      <c r="I3015" s="137">
        <f t="shared" si="634"/>
        <v>0</v>
      </c>
    </row>
    <row r="3016" spans="1:9" s="62" customFormat="1" ht="18" customHeight="1" x14ac:dyDescent="0.4">
      <c r="A3016" s="63">
        <v>9</v>
      </c>
      <c r="B3016" s="121">
        <f>B3008</f>
        <v>4</v>
      </c>
      <c r="C3016" s="131">
        <f t="shared" si="635"/>
        <v>0</v>
      </c>
      <c r="D3016" s="131">
        <f t="shared" si="632"/>
        <v>0</v>
      </c>
      <c r="E3016" s="124">
        <f>VLOOKUP(B3004,別紙1!$A$5:$AS$267,32,FALSE)</f>
        <v>5</v>
      </c>
      <c r="F3016" s="133">
        <f>内訳書!$E$7</f>
        <v>0</v>
      </c>
      <c r="G3016" s="131">
        <f t="shared" si="633"/>
        <v>0</v>
      </c>
      <c r="H3016" s="116"/>
      <c r="I3016" s="137">
        <f t="shared" si="634"/>
        <v>0</v>
      </c>
    </row>
    <row r="3017" spans="1:9" s="62" customFormat="1" ht="18" customHeight="1" x14ac:dyDescent="0.4">
      <c r="A3017" s="63">
        <v>10</v>
      </c>
      <c r="B3017" s="121">
        <f>B3008</f>
        <v>4</v>
      </c>
      <c r="C3017" s="131">
        <f t="shared" si="635"/>
        <v>0</v>
      </c>
      <c r="D3017" s="131">
        <f t="shared" si="632"/>
        <v>0</v>
      </c>
      <c r="E3017" s="124">
        <f>VLOOKUP(B3004,別紙1!$A$5:$AS$267,34,FALSE)</f>
        <v>5</v>
      </c>
      <c r="F3017" s="132">
        <f>内訳書!$D$7</f>
        <v>0</v>
      </c>
      <c r="G3017" s="131">
        <f t="shared" si="633"/>
        <v>0</v>
      </c>
      <c r="H3017" s="116"/>
      <c r="I3017" s="137">
        <f t="shared" si="634"/>
        <v>0</v>
      </c>
    </row>
    <row r="3018" spans="1:9" s="62" customFormat="1" ht="18" customHeight="1" x14ac:dyDescent="0.4">
      <c r="A3018" s="63">
        <v>11</v>
      </c>
      <c r="B3018" s="121">
        <f>B3008</f>
        <v>4</v>
      </c>
      <c r="C3018" s="131">
        <f t="shared" si="635"/>
        <v>0</v>
      </c>
      <c r="D3018" s="131">
        <f t="shared" si="632"/>
        <v>0</v>
      </c>
      <c r="E3018" s="124">
        <f>VLOOKUP(B3004,別紙1!$A$5:$AS$267,37,FALSE)</f>
        <v>5</v>
      </c>
      <c r="F3018" s="132">
        <f>内訳書!$D$7</f>
        <v>0</v>
      </c>
      <c r="G3018" s="131">
        <f t="shared" si="633"/>
        <v>0</v>
      </c>
      <c r="H3018" s="116"/>
      <c r="I3018" s="137">
        <f t="shared" si="634"/>
        <v>0</v>
      </c>
    </row>
    <row r="3019" spans="1:9" s="62" customFormat="1" ht="18" customHeight="1" thickBot="1" x14ac:dyDescent="0.45">
      <c r="A3019" s="63">
        <v>12</v>
      </c>
      <c r="B3019" s="121">
        <f>B3008</f>
        <v>4</v>
      </c>
      <c r="C3019" s="131">
        <f>C3018</f>
        <v>0</v>
      </c>
      <c r="D3019" s="131">
        <f t="shared" si="632"/>
        <v>0</v>
      </c>
      <c r="E3019" s="124">
        <f>VLOOKUP(B3004,別紙1!$A$5:$AS$267,40,FALSE)</f>
        <v>6</v>
      </c>
      <c r="F3019" s="132">
        <f>内訳書!$D$7</f>
        <v>0</v>
      </c>
      <c r="G3019" s="131">
        <f t="shared" si="633"/>
        <v>0</v>
      </c>
      <c r="H3019" s="116"/>
      <c r="I3019" s="137">
        <f t="shared" si="634"/>
        <v>0</v>
      </c>
    </row>
    <row r="3020" spans="1:9" s="62" customFormat="1" ht="18" customHeight="1" thickBot="1" x14ac:dyDescent="0.45">
      <c r="A3020" s="66" t="s">
        <v>9</v>
      </c>
      <c r="B3020" s="120"/>
      <c r="C3020" s="120"/>
      <c r="D3020" s="120"/>
      <c r="E3020" s="124">
        <f>SUM(E3008:E3019)</f>
        <v>84</v>
      </c>
      <c r="F3020" s="129"/>
      <c r="G3020" s="120"/>
      <c r="H3020" s="136">
        <f>SUM(H3008:H3019)</f>
        <v>0</v>
      </c>
      <c r="I3020" s="138">
        <f>IF(SUM(I3008:I3019)="","",SUM(I3008:I3019))</f>
        <v>0</v>
      </c>
    </row>
    <row r="3021" spans="1:9" ht="78" customHeight="1" x14ac:dyDescent="0.4">
      <c r="A3021" s="397" t="s">
        <v>347</v>
      </c>
      <c r="B3021" s="398"/>
      <c r="C3021" s="398"/>
      <c r="D3021" s="398"/>
      <c r="E3021" s="398"/>
      <c r="F3021" s="398"/>
      <c r="G3021" s="398"/>
      <c r="H3021" s="398"/>
      <c r="I3021" s="399"/>
    </row>
    <row r="3022" spans="1:9" ht="78" customHeight="1" x14ac:dyDescent="0.4">
      <c r="A3022" s="394" t="s">
        <v>22</v>
      </c>
      <c r="B3022" s="395"/>
      <c r="C3022" s="395"/>
      <c r="D3022" s="395"/>
      <c r="E3022" s="395"/>
      <c r="F3022" s="395"/>
      <c r="G3022" s="395"/>
      <c r="H3022" s="395"/>
      <c r="I3022" s="396"/>
    </row>
    <row r="3023" spans="1:9" x14ac:dyDescent="0.4">
      <c r="A3023" s="161" t="s">
        <v>12</v>
      </c>
      <c r="B3023" s="52">
        <f>B3004+1</f>
        <v>160</v>
      </c>
      <c r="C3023" s="161" t="s">
        <v>13</v>
      </c>
      <c r="D3023" s="53" t="str">
        <f>VLOOKUP(B3023,別紙1!$A$5:$AS$267,3,FALSE)</f>
        <v>込皆戸第９ポンプ場</v>
      </c>
      <c r="F3023" s="161"/>
      <c r="G3023" s="161"/>
      <c r="H3023" s="161"/>
      <c r="I3023" s="54" t="str">
        <f>VLOOKUP(B3023,別紙1!$A$5:$AS$267,5,FALSE)</f>
        <v>低圧電力</v>
      </c>
    </row>
    <row r="3024" spans="1:9" s="161" customFormat="1" ht="20.25" customHeight="1" x14ac:dyDescent="0.4">
      <c r="A3024" s="391" t="s">
        <v>14</v>
      </c>
      <c r="B3024" s="401" t="s">
        <v>3</v>
      </c>
      <c r="C3024" s="402"/>
      <c r="D3024" s="403"/>
      <c r="E3024" s="401" t="s">
        <v>4</v>
      </c>
      <c r="F3024" s="402"/>
      <c r="G3024" s="403"/>
      <c r="H3024" s="391" t="s">
        <v>44</v>
      </c>
      <c r="I3024" s="391" t="s">
        <v>45</v>
      </c>
    </row>
    <row r="3025" spans="1:9" s="161" customFormat="1" ht="40.5" x14ac:dyDescent="0.4">
      <c r="A3025" s="400"/>
      <c r="B3025" s="301" t="s">
        <v>2</v>
      </c>
      <c r="C3025" s="301" t="s">
        <v>15</v>
      </c>
      <c r="D3025" s="302" t="s">
        <v>82</v>
      </c>
      <c r="E3025" s="304" t="s">
        <v>16</v>
      </c>
      <c r="F3025" s="58" t="s">
        <v>17</v>
      </c>
      <c r="G3025" s="302" t="s">
        <v>18</v>
      </c>
      <c r="H3025" s="400"/>
      <c r="I3025" s="400"/>
    </row>
    <row r="3026" spans="1:9" s="59" customFormat="1" ht="22.5" x14ac:dyDescent="0.4">
      <c r="A3026" s="392"/>
      <c r="B3026" s="60" t="s">
        <v>5</v>
      </c>
      <c r="C3026" s="60" t="s">
        <v>19</v>
      </c>
      <c r="D3026" s="60" t="s">
        <v>8</v>
      </c>
      <c r="E3026" s="61" t="s">
        <v>20</v>
      </c>
      <c r="F3026" s="60" t="s">
        <v>21</v>
      </c>
      <c r="G3026" s="60" t="s">
        <v>8</v>
      </c>
      <c r="H3026" s="60" t="s">
        <v>43</v>
      </c>
      <c r="I3026" s="60" t="s">
        <v>8</v>
      </c>
    </row>
    <row r="3027" spans="1:9" s="62" customFormat="1" ht="18" customHeight="1" x14ac:dyDescent="0.4">
      <c r="A3027" s="63">
        <v>1</v>
      </c>
      <c r="B3027" s="121">
        <f>VLOOKUP(B3023,別紙1!$A$5:$AS$267,6,FALSE)</f>
        <v>9</v>
      </c>
      <c r="C3027" s="131">
        <f>内訳書!$C$7</f>
        <v>0</v>
      </c>
      <c r="D3027" s="131">
        <f>IF(E3027=0,ROUNDDOWN(B3027*C3027/2,2),ROUNDDOWN(B3027*C3027,2))</f>
        <v>0</v>
      </c>
      <c r="E3027" s="124">
        <f>VLOOKUP(B3023,別紙1!$A$5:$AS$267,7,FALSE)</f>
        <v>80</v>
      </c>
      <c r="F3027" s="132">
        <f>内訳書!$D$7</f>
        <v>0</v>
      </c>
      <c r="G3027" s="131">
        <f>ROUNDDOWN(E3027*F3027,2)</f>
        <v>0</v>
      </c>
      <c r="H3027" s="116"/>
      <c r="I3027" s="137">
        <f>ROUNDDOWN(D3027+G3027+H3027,0)</f>
        <v>0</v>
      </c>
    </row>
    <row r="3028" spans="1:9" s="62" customFormat="1" ht="18" customHeight="1" x14ac:dyDescent="0.4">
      <c r="A3028" s="63">
        <v>2</v>
      </c>
      <c r="B3028" s="121">
        <f>B3027</f>
        <v>9</v>
      </c>
      <c r="C3028" s="131">
        <f>C3027</f>
        <v>0</v>
      </c>
      <c r="D3028" s="131">
        <f t="shared" ref="D3028:D3038" si="636">IF(E3028=0,ROUNDDOWN(B3028*C3028/2,2),ROUNDDOWN(B3028*C3028,2))</f>
        <v>0</v>
      </c>
      <c r="E3028" s="124">
        <f>VLOOKUP(B3023,別紙1!$A$5:$AS$267,10,FALSE)</f>
        <v>76</v>
      </c>
      <c r="F3028" s="132">
        <f>内訳書!$D$7</f>
        <v>0</v>
      </c>
      <c r="G3028" s="131">
        <f t="shared" ref="G3028:G3038" si="637">ROUNDDOWN(E3028*F3028,2)</f>
        <v>0</v>
      </c>
      <c r="H3028" s="116"/>
      <c r="I3028" s="137">
        <f t="shared" ref="I3028:I3038" si="638">ROUNDDOWN(D3028+G3028+H3028,0)</f>
        <v>0</v>
      </c>
    </row>
    <row r="3029" spans="1:9" s="62" customFormat="1" ht="18" customHeight="1" x14ac:dyDescent="0.4">
      <c r="A3029" s="63">
        <v>3</v>
      </c>
      <c r="B3029" s="121">
        <f>B3027</f>
        <v>9</v>
      </c>
      <c r="C3029" s="131">
        <f t="shared" ref="C3029:C3037" si="639">C3028</f>
        <v>0</v>
      </c>
      <c r="D3029" s="131">
        <f t="shared" si="636"/>
        <v>0</v>
      </c>
      <c r="E3029" s="124">
        <f>VLOOKUP(B3023,別紙1!$A$5:$AS$267,13,FALSE)</f>
        <v>77</v>
      </c>
      <c r="F3029" s="132">
        <f>内訳書!$D$7</f>
        <v>0</v>
      </c>
      <c r="G3029" s="131">
        <f t="shared" si="637"/>
        <v>0</v>
      </c>
      <c r="H3029" s="116"/>
      <c r="I3029" s="137">
        <f t="shared" si="638"/>
        <v>0</v>
      </c>
    </row>
    <row r="3030" spans="1:9" s="62" customFormat="1" ht="18" customHeight="1" x14ac:dyDescent="0.4">
      <c r="A3030" s="63">
        <v>4</v>
      </c>
      <c r="B3030" s="121">
        <f>B3027</f>
        <v>9</v>
      </c>
      <c r="C3030" s="131">
        <f t="shared" si="639"/>
        <v>0</v>
      </c>
      <c r="D3030" s="131">
        <f t="shared" si="636"/>
        <v>0</v>
      </c>
      <c r="E3030" s="124">
        <f>VLOOKUP(B3023,別紙1!$A$5:$AS$267,16,FALSE)</f>
        <v>88</v>
      </c>
      <c r="F3030" s="132">
        <f>内訳書!$D$7</f>
        <v>0</v>
      </c>
      <c r="G3030" s="131">
        <f t="shared" si="637"/>
        <v>0</v>
      </c>
      <c r="H3030" s="116"/>
      <c r="I3030" s="137">
        <f t="shared" si="638"/>
        <v>0</v>
      </c>
    </row>
    <row r="3031" spans="1:9" s="62" customFormat="1" ht="18" customHeight="1" x14ac:dyDescent="0.4">
      <c r="A3031" s="63">
        <v>5</v>
      </c>
      <c r="B3031" s="121">
        <f>B3027</f>
        <v>9</v>
      </c>
      <c r="C3031" s="131">
        <f t="shared" si="639"/>
        <v>0</v>
      </c>
      <c r="D3031" s="131">
        <f t="shared" si="636"/>
        <v>0</v>
      </c>
      <c r="E3031" s="124">
        <f>VLOOKUP(B3023,別紙1!$A$5:$AS$267,19,FALSE)</f>
        <v>87</v>
      </c>
      <c r="F3031" s="132">
        <f>内訳書!$D$7</f>
        <v>0</v>
      </c>
      <c r="G3031" s="131">
        <f t="shared" si="637"/>
        <v>0</v>
      </c>
      <c r="H3031" s="116"/>
      <c r="I3031" s="137">
        <f t="shared" si="638"/>
        <v>0</v>
      </c>
    </row>
    <row r="3032" spans="1:9" s="62" customFormat="1" ht="18" customHeight="1" x14ac:dyDescent="0.4">
      <c r="A3032" s="63">
        <v>6</v>
      </c>
      <c r="B3032" s="121">
        <f>B3027</f>
        <v>9</v>
      </c>
      <c r="C3032" s="131">
        <f t="shared" si="639"/>
        <v>0</v>
      </c>
      <c r="D3032" s="131">
        <f t="shared" si="636"/>
        <v>0</v>
      </c>
      <c r="E3032" s="124">
        <f>VLOOKUP(B3023,別紙1!$A$5:$AS$267,22,FALSE)</f>
        <v>90</v>
      </c>
      <c r="F3032" s="132">
        <f>内訳書!$D$7</f>
        <v>0</v>
      </c>
      <c r="G3032" s="131">
        <f t="shared" si="637"/>
        <v>0</v>
      </c>
      <c r="H3032" s="116"/>
      <c r="I3032" s="137">
        <f t="shared" si="638"/>
        <v>0</v>
      </c>
    </row>
    <row r="3033" spans="1:9" s="62" customFormat="1" ht="18" customHeight="1" x14ac:dyDescent="0.4">
      <c r="A3033" s="63">
        <v>7</v>
      </c>
      <c r="B3033" s="121">
        <f>B3027</f>
        <v>9</v>
      </c>
      <c r="C3033" s="131">
        <f t="shared" si="639"/>
        <v>0</v>
      </c>
      <c r="D3033" s="131">
        <f t="shared" si="636"/>
        <v>0</v>
      </c>
      <c r="E3033" s="124">
        <f>VLOOKUP(B3023,別紙1!$A$5:$AS$267,26,FALSE)</f>
        <v>94</v>
      </c>
      <c r="F3033" s="133">
        <f>内訳書!$E$7</f>
        <v>0</v>
      </c>
      <c r="G3033" s="131">
        <f t="shared" si="637"/>
        <v>0</v>
      </c>
      <c r="H3033" s="116"/>
      <c r="I3033" s="137">
        <f t="shared" si="638"/>
        <v>0</v>
      </c>
    </row>
    <row r="3034" spans="1:9" s="62" customFormat="1" ht="18" customHeight="1" x14ac:dyDescent="0.4">
      <c r="A3034" s="63">
        <v>8</v>
      </c>
      <c r="B3034" s="121">
        <f>B3027</f>
        <v>9</v>
      </c>
      <c r="C3034" s="131">
        <f t="shared" si="639"/>
        <v>0</v>
      </c>
      <c r="D3034" s="131">
        <f t="shared" si="636"/>
        <v>0</v>
      </c>
      <c r="E3034" s="124">
        <f>VLOOKUP(B3023,別紙1!$A$5:$AS$267,29,FALSE)</f>
        <v>102</v>
      </c>
      <c r="F3034" s="133">
        <f>内訳書!$E$7</f>
        <v>0</v>
      </c>
      <c r="G3034" s="131">
        <f t="shared" si="637"/>
        <v>0</v>
      </c>
      <c r="H3034" s="116"/>
      <c r="I3034" s="137">
        <f t="shared" si="638"/>
        <v>0</v>
      </c>
    </row>
    <row r="3035" spans="1:9" s="62" customFormat="1" ht="18" customHeight="1" x14ac:dyDescent="0.4">
      <c r="A3035" s="63">
        <v>9</v>
      </c>
      <c r="B3035" s="121">
        <f>B3027</f>
        <v>9</v>
      </c>
      <c r="C3035" s="131">
        <f t="shared" si="639"/>
        <v>0</v>
      </c>
      <c r="D3035" s="131">
        <f t="shared" si="636"/>
        <v>0</v>
      </c>
      <c r="E3035" s="124">
        <f>VLOOKUP(B3023,別紙1!$A$5:$AS$267,32,FALSE)</f>
        <v>98</v>
      </c>
      <c r="F3035" s="133">
        <f>内訳書!$E$7</f>
        <v>0</v>
      </c>
      <c r="G3035" s="131">
        <f t="shared" si="637"/>
        <v>0</v>
      </c>
      <c r="H3035" s="116"/>
      <c r="I3035" s="137">
        <f t="shared" si="638"/>
        <v>0</v>
      </c>
    </row>
    <row r="3036" spans="1:9" s="62" customFormat="1" ht="18" customHeight="1" x14ac:dyDescent="0.4">
      <c r="A3036" s="63">
        <v>10</v>
      </c>
      <c r="B3036" s="121">
        <f>B3027</f>
        <v>9</v>
      </c>
      <c r="C3036" s="131">
        <f t="shared" si="639"/>
        <v>0</v>
      </c>
      <c r="D3036" s="131">
        <f t="shared" si="636"/>
        <v>0</v>
      </c>
      <c r="E3036" s="124">
        <f>VLOOKUP(B3023,別紙1!$A$5:$AS$267,34,FALSE)</f>
        <v>89</v>
      </c>
      <c r="F3036" s="132">
        <f>内訳書!$D$7</f>
        <v>0</v>
      </c>
      <c r="G3036" s="131">
        <f t="shared" si="637"/>
        <v>0</v>
      </c>
      <c r="H3036" s="116"/>
      <c r="I3036" s="137">
        <f t="shared" si="638"/>
        <v>0</v>
      </c>
    </row>
    <row r="3037" spans="1:9" s="62" customFormat="1" ht="18" customHeight="1" x14ac:dyDescent="0.4">
      <c r="A3037" s="63">
        <v>11</v>
      </c>
      <c r="B3037" s="121">
        <f>B3027</f>
        <v>9</v>
      </c>
      <c r="C3037" s="131">
        <f t="shared" si="639"/>
        <v>0</v>
      </c>
      <c r="D3037" s="131">
        <f t="shared" si="636"/>
        <v>0</v>
      </c>
      <c r="E3037" s="124">
        <f>VLOOKUP(B3023,別紙1!$A$5:$AS$267,37,FALSE)</f>
        <v>94</v>
      </c>
      <c r="F3037" s="132">
        <f>内訳書!$D$7</f>
        <v>0</v>
      </c>
      <c r="G3037" s="131">
        <f t="shared" si="637"/>
        <v>0</v>
      </c>
      <c r="H3037" s="116"/>
      <c r="I3037" s="137">
        <f t="shared" si="638"/>
        <v>0</v>
      </c>
    </row>
    <row r="3038" spans="1:9" s="62" customFormat="1" ht="18" customHeight="1" thickBot="1" x14ac:dyDescent="0.45">
      <c r="A3038" s="63">
        <v>12</v>
      </c>
      <c r="B3038" s="121">
        <f>B3027</f>
        <v>9</v>
      </c>
      <c r="C3038" s="131">
        <f>C3037</f>
        <v>0</v>
      </c>
      <c r="D3038" s="131">
        <f t="shared" si="636"/>
        <v>0</v>
      </c>
      <c r="E3038" s="124">
        <f>VLOOKUP(B3023,別紙1!$A$5:$AS$267,40,FALSE)</f>
        <v>92</v>
      </c>
      <c r="F3038" s="132">
        <f>内訳書!$D$7</f>
        <v>0</v>
      </c>
      <c r="G3038" s="131">
        <f t="shared" si="637"/>
        <v>0</v>
      </c>
      <c r="H3038" s="116"/>
      <c r="I3038" s="137">
        <f t="shared" si="638"/>
        <v>0</v>
      </c>
    </row>
    <row r="3039" spans="1:9" s="62" customFormat="1" ht="18" customHeight="1" thickBot="1" x14ac:dyDescent="0.45">
      <c r="A3039" s="66" t="s">
        <v>9</v>
      </c>
      <c r="B3039" s="120"/>
      <c r="C3039" s="120"/>
      <c r="D3039" s="120"/>
      <c r="E3039" s="124">
        <f>SUM(E3027:E3038)</f>
        <v>1067</v>
      </c>
      <c r="F3039" s="129"/>
      <c r="G3039" s="120"/>
      <c r="H3039" s="136">
        <f>SUM(H3027:H3038)</f>
        <v>0</v>
      </c>
      <c r="I3039" s="138">
        <f>IF(SUM(I3027:I3038)="","",SUM(I3027:I3038))</f>
        <v>0</v>
      </c>
    </row>
    <row r="3040" spans="1:9" ht="78" customHeight="1" x14ac:dyDescent="0.4">
      <c r="A3040" s="397" t="s">
        <v>347</v>
      </c>
      <c r="B3040" s="398"/>
      <c r="C3040" s="398"/>
      <c r="D3040" s="398"/>
      <c r="E3040" s="398"/>
      <c r="F3040" s="398"/>
      <c r="G3040" s="398"/>
      <c r="H3040" s="398"/>
      <c r="I3040" s="399"/>
    </row>
    <row r="3041" spans="1:9" ht="78" customHeight="1" x14ac:dyDescent="0.4">
      <c r="A3041" s="394" t="s">
        <v>22</v>
      </c>
      <c r="B3041" s="395"/>
      <c r="C3041" s="395"/>
      <c r="D3041" s="395"/>
      <c r="E3041" s="395"/>
      <c r="F3041" s="395"/>
      <c r="G3041" s="395"/>
      <c r="H3041" s="395"/>
      <c r="I3041" s="396"/>
    </row>
    <row r="3042" spans="1:9" x14ac:dyDescent="0.4">
      <c r="A3042" s="161" t="s">
        <v>12</v>
      </c>
      <c r="B3042" s="52">
        <f>B3023+1</f>
        <v>161</v>
      </c>
      <c r="C3042" s="161" t="s">
        <v>13</v>
      </c>
      <c r="D3042" s="53" t="str">
        <f>VLOOKUP(B3042,別紙1!$A$5:$AS$267,3,FALSE)</f>
        <v>込皆戸第１０ポンプ場</v>
      </c>
      <c r="F3042" s="161"/>
      <c r="G3042" s="161"/>
      <c r="H3042" s="161"/>
      <c r="I3042" s="54" t="str">
        <f>VLOOKUP(B3042,別紙1!$A$5:$AS$267,5,FALSE)</f>
        <v>低圧電力</v>
      </c>
    </row>
    <row r="3043" spans="1:9" s="161" customFormat="1" ht="20.25" customHeight="1" x14ac:dyDescent="0.4">
      <c r="A3043" s="391" t="s">
        <v>14</v>
      </c>
      <c r="B3043" s="401" t="s">
        <v>3</v>
      </c>
      <c r="C3043" s="402"/>
      <c r="D3043" s="403"/>
      <c r="E3043" s="401" t="s">
        <v>4</v>
      </c>
      <c r="F3043" s="402"/>
      <c r="G3043" s="403"/>
      <c r="H3043" s="391" t="s">
        <v>44</v>
      </c>
      <c r="I3043" s="391" t="s">
        <v>45</v>
      </c>
    </row>
    <row r="3044" spans="1:9" s="161" customFormat="1" ht="40.5" x14ac:dyDescent="0.4">
      <c r="A3044" s="400"/>
      <c r="B3044" s="301" t="s">
        <v>2</v>
      </c>
      <c r="C3044" s="301" t="s">
        <v>15</v>
      </c>
      <c r="D3044" s="302" t="s">
        <v>82</v>
      </c>
      <c r="E3044" s="304" t="s">
        <v>16</v>
      </c>
      <c r="F3044" s="58" t="s">
        <v>17</v>
      </c>
      <c r="G3044" s="302" t="s">
        <v>18</v>
      </c>
      <c r="H3044" s="400"/>
      <c r="I3044" s="400"/>
    </row>
    <row r="3045" spans="1:9" s="59" customFormat="1" ht="22.5" x14ac:dyDescent="0.4">
      <c r="A3045" s="392"/>
      <c r="B3045" s="60" t="s">
        <v>5</v>
      </c>
      <c r="C3045" s="60" t="s">
        <v>19</v>
      </c>
      <c r="D3045" s="60" t="s">
        <v>8</v>
      </c>
      <c r="E3045" s="61" t="s">
        <v>20</v>
      </c>
      <c r="F3045" s="60" t="s">
        <v>21</v>
      </c>
      <c r="G3045" s="60" t="s">
        <v>8</v>
      </c>
      <c r="H3045" s="60" t="s">
        <v>43</v>
      </c>
      <c r="I3045" s="60" t="s">
        <v>8</v>
      </c>
    </row>
    <row r="3046" spans="1:9" s="62" customFormat="1" ht="18" customHeight="1" x14ac:dyDescent="0.4">
      <c r="A3046" s="63">
        <v>1</v>
      </c>
      <c r="B3046" s="121">
        <f>VLOOKUP(B3042,別紙1!$A$5:$AS$267,6,FALSE)</f>
        <v>9</v>
      </c>
      <c r="C3046" s="131">
        <f>内訳書!$C$7</f>
        <v>0</v>
      </c>
      <c r="D3046" s="131">
        <f>IF(E3046=0,ROUNDDOWN(B3046*C3046/2,2),ROUNDDOWN(B3046*C3046,2))</f>
        <v>0</v>
      </c>
      <c r="E3046" s="124">
        <f>VLOOKUP(B3042,別紙1!$A$5:$AS$267,7,FALSE)</f>
        <v>71</v>
      </c>
      <c r="F3046" s="132">
        <f>内訳書!$D$7</f>
        <v>0</v>
      </c>
      <c r="G3046" s="131">
        <f>ROUNDDOWN(E3046*F3046,2)</f>
        <v>0</v>
      </c>
      <c r="H3046" s="116"/>
      <c r="I3046" s="137">
        <f>ROUNDDOWN(D3046+G3046+H3046,0)</f>
        <v>0</v>
      </c>
    </row>
    <row r="3047" spans="1:9" s="62" customFormat="1" ht="18" customHeight="1" x14ac:dyDescent="0.4">
      <c r="A3047" s="63">
        <v>2</v>
      </c>
      <c r="B3047" s="121">
        <f>B3046</f>
        <v>9</v>
      </c>
      <c r="C3047" s="131">
        <f>C3046</f>
        <v>0</v>
      </c>
      <c r="D3047" s="131">
        <f t="shared" ref="D3047:D3057" si="640">IF(E3047=0,ROUNDDOWN(B3047*C3047/2,2),ROUNDDOWN(B3047*C3047,2))</f>
        <v>0</v>
      </c>
      <c r="E3047" s="124">
        <f>VLOOKUP(B3042,別紙1!$A$5:$AS$267,10,FALSE)</f>
        <v>70</v>
      </c>
      <c r="F3047" s="132">
        <f>内訳書!$D$7</f>
        <v>0</v>
      </c>
      <c r="G3047" s="131">
        <f t="shared" ref="G3047:G3057" si="641">ROUNDDOWN(E3047*F3047,2)</f>
        <v>0</v>
      </c>
      <c r="H3047" s="116"/>
      <c r="I3047" s="137">
        <f t="shared" ref="I3047:I3057" si="642">ROUNDDOWN(D3047+G3047+H3047,0)</f>
        <v>0</v>
      </c>
    </row>
    <row r="3048" spans="1:9" s="62" customFormat="1" ht="18" customHeight="1" x14ac:dyDescent="0.4">
      <c r="A3048" s="63">
        <v>3</v>
      </c>
      <c r="B3048" s="121">
        <f>B3046</f>
        <v>9</v>
      </c>
      <c r="C3048" s="131">
        <f t="shared" ref="C3048:C3056" si="643">C3047</f>
        <v>0</v>
      </c>
      <c r="D3048" s="131">
        <f t="shared" si="640"/>
        <v>0</v>
      </c>
      <c r="E3048" s="124">
        <f>VLOOKUP(B3042,別紙1!$A$5:$AS$267,13,FALSE)</f>
        <v>76</v>
      </c>
      <c r="F3048" s="132">
        <f>内訳書!$D$7</f>
        <v>0</v>
      </c>
      <c r="G3048" s="131">
        <f t="shared" si="641"/>
        <v>0</v>
      </c>
      <c r="H3048" s="116"/>
      <c r="I3048" s="137">
        <f t="shared" si="642"/>
        <v>0</v>
      </c>
    </row>
    <row r="3049" spans="1:9" s="62" customFormat="1" ht="18" customHeight="1" x14ac:dyDescent="0.4">
      <c r="A3049" s="63">
        <v>4</v>
      </c>
      <c r="B3049" s="121">
        <f>B3046</f>
        <v>9</v>
      </c>
      <c r="C3049" s="131">
        <f t="shared" si="643"/>
        <v>0</v>
      </c>
      <c r="D3049" s="131">
        <f t="shared" si="640"/>
        <v>0</v>
      </c>
      <c r="E3049" s="124">
        <f>VLOOKUP(B3042,別紙1!$A$5:$AS$267,16,FALSE)</f>
        <v>86</v>
      </c>
      <c r="F3049" s="132">
        <f>内訳書!$D$7</f>
        <v>0</v>
      </c>
      <c r="G3049" s="131">
        <f t="shared" si="641"/>
        <v>0</v>
      </c>
      <c r="H3049" s="116"/>
      <c r="I3049" s="137">
        <f t="shared" si="642"/>
        <v>0</v>
      </c>
    </row>
    <row r="3050" spans="1:9" s="62" customFormat="1" ht="18" customHeight="1" x14ac:dyDescent="0.4">
      <c r="A3050" s="63">
        <v>5</v>
      </c>
      <c r="B3050" s="121">
        <f>B3046</f>
        <v>9</v>
      </c>
      <c r="C3050" s="131">
        <f t="shared" si="643"/>
        <v>0</v>
      </c>
      <c r="D3050" s="131">
        <f t="shared" si="640"/>
        <v>0</v>
      </c>
      <c r="E3050" s="124">
        <f>VLOOKUP(B3042,別紙1!$A$5:$AS$267,19,FALSE)</f>
        <v>93</v>
      </c>
      <c r="F3050" s="132">
        <f>内訳書!$D$7</f>
        <v>0</v>
      </c>
      <c r="G3050" s="131">
        <f t="shared" si="641"/>
        <v>0</v>
      </c>
      <c r="H3050" s="116"/>
      <c r="I3050" s="137">
        <f t="shared" si="642"/>
        <v>0</v>
      </c>
    </row>
    <row r="3051" spans="1:9" s="62" customFormat="1" ht="18" customHeight="1" x14ac:dyDescent="0.4">
      <c r="A3051" s="63">
        <v>6</v>
      </c>
      <c r="B3051" s="121">
        <f>B3046</f>
        <v>9</v>
      </c>
      <c r="C3051" s="131">
        <f t="shared" si="643"/>
        <v>0</v>
      </c>
      <c r="D3051" s="131">
        <f t="shared" si="640"/>
        <v>0</v>
      </c>
      <c r="E3051" s="124">
        <f>VLOOKUP(B3042,別紙1!$A$5:$AS$267,22,FALSE)</f>
        <v>94</v>
      </c>
      <c r="F3051" s="132">
        <f>内訳書!$D$7</f>
        <v>0</v>
      </c>
      <c r="G3051" s="131">
        <f t="shared" si="641"/>
        <v>0</v>
      </c>
      <c r="H3051" s="116"/>
      <c r="I3051" s="137">
        <f t="shared" si="642"/>
        <v>0</v>
      </c>
    </row>
    <row r="3052" spans="1:9" s="62" customFormat="1" ht="18" customHeight="1" x14ac:dyDescent="0.4">
      <c r="A3052" s="63">
        <v>7</v>
      </c>
      <c r="B3052" s="121">
        <f>B3046</f>
        <v>9</v>
      </c>
      <c r="C3052" s="131">
        <f t="shared" si="643"/>
        <v>0</v>
      </c>
      <c r="D3052" s="131">
        <f t="shared" si="640"/>
        <v>0</v>
      </c>
      <c r="E3052" s="124">
        <f>VLOOKUP(B3042,別紙1!$A$5:$AS$267,26,FALSE)</f>
        <v>96</v>
      </c>
      <c r="F3052" s="133">
        <f>内訳書!$E$7</f>
        <v>0</v>
      </c>
      <c r="G3052" s="131">
        <f t="shared" si="641"/>
        <v>0</v>
      </c>
      <c r="H3052" s="116"/>
      <c r="I3052" s="137">
        <f t="shared" si="642"/>
        <v>0</v>
      </c>
    </row>
    <row r="3053" spans="1:9" s="62" customFormat="1" ht="18" customHeight="1" x14ac:dyDescent="0.4">
      <c r="A3053" s="63">
        <v>8</v>
      </c>
      <c r="B3053" s="121">
        <f>B3046</f>
        <v>9</v>
      </c>
      <c r="C3053" s="131">
        <f t="shared" si="643"/>
        <v>0</v>
      </c>
      <c r="D3053" s="131">
        <f t="shared" si="640"/>
        <v>0</v>
      </c>
      <c r="E3053" s="124">
        <f>VLOOKUP(B3042,別紙1!$A$5:$AS$267,29,FALSE)</f>
        <v>100</v>
      </c>
      <c r="F3053" s="133">
        <f>内訳書!$E$7</f>
        <v>0</v>
      </c>
      <c r="G3053" s="131">
        <f t="shared" si="641"/>
        <v>0</v>
      </c>
      <c r="H3053" s="116"/>
      <c r="I3053" s="137">
        <f t="shared" si="642"/>
        <v>0</v>
      </c>
    </row>
    <row r="3054" spans="1:9" s="62" customFormat="1" ht="18" customHeight="1" x14ac:dyDescent="0.4">
      <c r="A3054" s="63">
        <v>9</v>
      </c>
      <c r="B3054" s="121">
        <f>B3046</f>
        <v>9</v>
      </c>
      <c r="C3054" s="131">
        <f t="shared" si="643"/>
        <v>0</v>
      </c>
      <c r="D3054" s="131">
        <f t="shared" si="640"/>
        <v>0</v>
      </c>
      <c r="E3054" s="124">
        <f>VLOOKUP(B3042,別紙1!$A$5:$AS$267,32,FALSE)</f>
        <v>100</v>
      </c>
      <c r="F3054" s="133">
        <f>内訳書!$E$7</f>
        <v>0</v>
      </c>
      <c r="G3054" s="131">
        <f t="shared" si="641"/>
        <v>0</v>
      </c>
      <c r="H3054" s="116"/>
      <c r="I3054" s="137">
        <f t="shared" si="642"/>
        <v>0</v>
      </c>
    </row>
    <row r="3055" spans="1:9" s="62" customFormat="1" ht="18" customHeight="1" x14ac:dyDescent="0.4">
      <c r="A3055" s="63">
        <v>10</v>
      </c>
      <c r="B3055" s="121">
        <f>B3046</f>
        <v>9</v>
      </c>
      <c r="C3055" s="131">
        <f t="shared" si="643"/>
        <v>0</v>
      </c>
      <c r="D3055" s="131">
        <f t="shared" si="640"/>
        <v>0</v>
      </c>
      <c r="E3055" s="124">
        <f>VLOOKUP(B3042,別紙1!$A$5:$AS$267,34,FALSE)</f>
        <v>99</v>
      </c>
      <c r="F3055" s="132">
        <f>内訳書!$D$7</f>
        <v>0</v>
      </c>
      <c r="G3055" s="131">
        <f t="shared" si="641"/>
        <v>0</v>
      </c>
      <c r="H3055" s="116"/>
      <c r="I3055" s="137">
        <f t="shared" si="642"/>
        <v>0</v>
      </c>
    </row>
    <row r="3056" spans="1:9" s="62" customFormat="1" ht="18" customHeight="1" x14ac:dyDescent="0.4">
      <c r="A3056" s="63">
        <v>11</v>
      </c>
      <c r="B3056" s="121">
        <f>B3046</f>
        <v>9</v>
      </c>
      <c r="C3056" s="131">
        <f t="shared" si="643"/>
        <v>0</v>
      </c>
      <c r="D3056" s="131">
        <f t="shared" si="640"/>
        <v>0</v>
      </c>
      <c r="E3056" s="124">
        <f>VLOOKUP(B3042,別紙1!$A$5:$AS$267,37,FALSE)</f>
        <v>109</v>
      </c>
      <c r="F3056" s="132">
        <f>内訳書!$D$7</f>
        <v>0</v>
      </c>
      <c r="G3056" s="131">
        <f t="shared" si="641"/>
        <v>0</v>
      </c>
      <c r="H3056" s="116"/>
      <c r="I3056" s="137">
        <f t="shared" si="642"/>
        <v>0</v>
      </c>
    </row>
    <row r="3057" spans="1:9" s="62" customFormat="1" ht="18" customHeight="1" thickBot="1" x14ac:dyDescent="0.45">
      <c r="A3057" s="63">
        <v>12</v>
      </c>
      <c r="B3057" s="121">
        <f>B3046</f>
        <v>9</v>
      </c>
      <c r="C3057" s="131">
        <f>C3056</f>
        <v>0</v>
      </c>
      <c r="D3057" s="131">
        <f t="shared" si="640"/>
        <v>0</v>
      </c>
      <c r="E3057" s="124">
        <f>VLOOKUP(B3042,別紙1!$A$5:$AS$267,40,FALSE)</f>
        <v>109</v>
      </c>
      <c r="F3057" s="132">
        <f>内訳書!$D$7</f>
        <v>0</v>
      </c>
      <c r="G3057" s="131">
        <f t="shared" si="641"/>
        <v>0</v>
      </c>
      <c r="H3057" s="116"/>
      <c r="I3057" s="137">
        <f t="shared" si="642"/>
        <v>0</v>
      </c>
    </row>
    <row r="3058" spans="1:9" s="62" customFormat="1" ht="18" customHeight="1" thickBot="1" x14ac:dyDescent="0.45">
      <c r="A3058" s="66" t="s">
        <v>9</v>
      </c>
      <c r="B3058" s="120"/>
      <c r="C3058" s="120"/>
      <c r="D3058" s="120"/>
      <c r="E3058" s="124">
        <f>SUM(E3046:E3057)</f>
        <v>1103</v>
      </c>
      <c r="F3058" s="129"/>
      <c r="G3058" s="120"/>
      <c r="H3058" s="136">
        <f>SUM(H3046:H3057)</f>
        <v>0</v>
      </c>
      <c r="I3058" s="138">
        <f>IF(SUM(I3046:I3057)="","",SUM(I3046:I3057))</f>
        <v>0</v>
      </c>
    </row>
    <row r="3059" spans="1:9" ht="78" customHeight="1" x14ac:dyDescent="0.4">
      <c r="A3059" s="397" t="s">
        <v>347</v>
      </c>
      <c r="B3059" s="398"/>
      <c r="C3059" s="398"/>
      <c r="D3059" s="398"/>
      <c r="E3059" s="398"/>
      <c r="F3059" s="398"/>
      <c r="G3059" s="398"/>
      <c r="H3059" s="398"/>
      <c r="I3059" s="399"/>
    </row>
    <row r="3060" spans="1:9" ht="78" customHeight="1" x14ac:dyDescent="0.4">
      <c r="A3060" s="394" t="s">
        <v>22</v>
      </c>
      <c r="B3060" s="395"/>
      <c r="C3060" s="395"/>
      <c r="D3060" s="395"/>
      <c r="E3060" s="395"/>
      <c r="F3060" s="395"/>
      <c r="G3060" s="395"/>
      <c r="H3060" s="395"/>
      <c r="I3060" s="396"/>
    </row>
    <row r="3061" spans="1:9" x14ac:dyDescent="0.4">
      <c r="A3061" s="161" t="s">
        <v>12</v>
      </c>
      <c r="B3061" s="52">
        <f>B3042+1</f>
        <v>162</v>
      </c>
      <c r="C3061" s="161" t="s">
        <v>13</v>
      </c>
      <c r="D3061" s="53" t="str">
        <f>VLOOKUP(B3061,別紙1!$A$5:$AS$267,3,FALSE)</f>
        <v>込皆戸第１１ポンプ場</v>
      </c>
      <c r="F3061" s="161"/>
      <c r="G3061" s="161"/>
      <c r="H3061" s="161"/>
      <c r="I3061" s="54" t="str">
        <f>VLOOKUP(B3061,別紙1!$A$5:$AS$267,5,FALSE)</f>
        <v>低圧電力</v>
      </c>
    </row>
    <row r="3062" spans="1:9" s="161" customFormat="1" ht="20.25" customHeight="1" x14ac:dyDescent="0.4">
      <c r="A3062" s="391" t="s">
        <v>14</v>
      </c>
      <c r="B3062" s="401" t="s">
        <v>3</v>
      </c>
      <c r="C3062" s="402"/>
      <c r="D3062" s="403"/>
      <c r="E3062" s="401" t="s">
        <v>4</v>
      </c>
      <c r="F3062" s="402"/>
      <c r="G3062" s="403"/>
      <c r="H3062" s="391" t="s">
        <v>44</v>
      </c>
      <c r="I3062" s="391" t="s">
        <v>45</v>
      </c>
    </row>
    <row r="3063" spans="1:9" s="161" customFormat="1" ht="40.5" x14ac:dyDescent="0.4">
      <c r="A3063" s="400"/>
      <c r="B3063" s="301" t="s">
        <v>2</v>
      </c>
      <c r="C3063" s="301" t="s">
        <v>15</v>
      </c>
      <c r="D3063" s="302" t="s">
        <v>82</v>
      </c>
      <c r="E3063" s="304" t="s">
        <v>16</v>
      </c>
      <c r="F3063" s="58" t="s">
        <v>17</v>
      </c>
      <c r="G3063" s="302" t="s">
        <v>18</v>
      </c>
      <c r="H3063" s="400"/>
      <c r="I3063" s="400"/>
    </row>
    <row r="3064" spans="1:9" s="59" customFormat="1" ht="22.5" x14ac:dyDescent="0.4">
      <c r="A3064" s="392"/>
      <c r="B3064" s="60" t="s">
        <v>5</v>
      </c>
      <c r="C3064" s="60" t="s">
        <v>19</v>
      </c>
      <c r="D3064" s="60" t="s">
        <v>8</v>
      </c>
      <c r="E3064" s="61" t="s">
        <v>20</v>
      </c>
      <c r="F3064" s="60" t="s">
        <v>21</v>
      </c>
      <c r="G3064" s="60" t="s">
        <v>8</v>
      </c>
      <c r="H3064" s="60" t="s">
        <v>43</v>
      </c>
      <c r="I3064" s="60" t="s">
        <v>8</v>
      </c>
    </row>
    <row r="3065" spans="1:9" s="62" customFormat="1" ht="18" customHeight="1" x14ac:dyDescent="0.4">
      <c r="A3065" s="63">
        <v>1</v>
      </c>
      <c r="B3065" s="121">
        <f>VLOOKUP(B3061,別紙1!$A$5:$AS$267,6,FALSE)</f>
        <v>4</v>
      </c>
      <c r="C3065" s="131">
        <f>内訳書!$C$7</f>
        <v>0</v>
      </c>
      <c r="D3065" s="131">
        <f>IF(E3065=0,ROUNDDOWN(B3065*C3065/2,2),ROUNDDOWN(B3065*C3065,2))</f>
        <v>0</v>
      </c>
      <c r="E3065" s="124">
        <f>VLOOKUP(B3061,別紙1!$A$5:$AS$267,7,FALSE)</f>
        <v>21</v>
      </c>
      <c r="F3065" s="132">
        <f>内訳書!$D$7</f>
        <v>0</v>
      </c>
      <c r="G3065" s="131">
        <f>ROUNDDOWN(E3065*F3065,2)</f>
        <v>0</v>
      </c>
      <c r="H3065" s="116"/>
      <c r="I3065" s="137">
        <f>ROUNDDOWN(D3065+G3065+H3065,0)</f>
        <v>0</v>
      </c>
    </row>
    <row r="3066" spans="1:9" s="62" customFormat="1" ht="18" customHeight="1" x14ac:dyDescent="0.4">
      <c r="A3066" s="63">
        <v>2</v>
      </c>
      <c r="B3066" s="121">
        <f>B3065</f>
        <v>4</v>
      </c>
      <c r="C3066" s="131">
        <f>C3065</f>
        <v>0</v>
      </c>
      <c r="D3066" s="131">
        <f t="shared" ref="D3066:D3076" si="644">IF(E3066=0,ROUNDDOWN(B3066*C3066/2,2),ROUNDDOWN(B3066*C3066,2))</f>
        <v>0</v>
      </c>
      <c r="E3066" s="124">
        <f>VLOOKUP(B3061,別紙1!$A$5:$AS$267,10,FALSE)</f>
        <v>21</v>
      </c>
      <c r="F3066" s="132">
        <f>内訳書!$D$7</f>
        <v>0</v>
      </c>
      <c r="G3066" s="131">
        <f t="shared" ref="G3066:G3076" si="645">ROUNDDOWN(E3066*F3066,2)</f>
        <v>0</v>
      </c>
      <c r="H3066" s="116"/>
      <c r="I3066" s="137">
        <f t="shared" ref="I3066:I3076" si="646">ROUNDDOWN(D3066+G3066+H3066,0)</f>
        <v>0</v>
      </c>
    </row>
    <row r="3067" spans="1:9" s="62" customFormat="1" ht="18" customHeight="1" x14ac:dyDescent="0.4">
      <c r="A3067" s="63">
        <v>3</v>
      </c>
      <c r="B3067" s="121">
        <f>B3065</f>
        <v>4</v>
      </c>
      <c r="C3067" s="131">
        <f t="shared" ref="C3067:C3075" si="647">C3066</f>
        <v>0</v>
      </c>
      <c r="D3067" s="131">
        <f t="shared" si="644"/>
        <v>0</v>
      </c>
      <c r="E3067" s="124">
        <f>VLOOKUP(B3061,別紙1!$A$5:$AS$267,13,FALSE)</f>
        <v>18</v>
      </c>
      <c r="F3067" s="132">
        <f>内訳書!$D$7</f>
        <v>0</v>
      </c>
      <c r="G3067" s="131">
        <f t="shared" si="645"/>
        <v>0</v>
      </c>
      <c r="H3067" s="116"/>
      <c r="I3067" s="137">
        <f t="shared" si="646"/>
        <v>0</v>
      </c>
    </row>
    <row r="3068" spans="1:9" s="62" customFormat="1" ht="18" customHeight="1" x14ac:dyDescent="0.4">
      <c r="A3068" s="63">
        <v>4</v>
      </c>
      <c r="B3068" s="121">
        <f>B3065</f>
        <v>4</v>
      </c>
      <c r="C3068" s="131">
        <f t="shared" si="647"/>
        <v>0</v>
      </c>
      <c r="D3068" s="131">
        <f t="shared" si="644"/>
        <v>0</v>
      </c>
      <c r="E3068" s="124">
        <f>VLOOKUP(B3061,別紙1!$A$5:$AS$267,16,FALSE)</f>
        <v>18</v>
      </c>
      <c r="F3068" s="132">
        <f>内訳書!$D$7</f>
        <v>0</v>
      </c>
      <c r="G3068" s="131">
        <f t="shared" si="645"/>
        <v>0</v>
      </c>
      <c r="H3068" s="116"/>
      <c r="I3068" s="137">
        <f t="shared" si="646"/>
        <v>0</v>
      </c>
    </row>
    <row r="3069" spans="1:9" s="62" customFormat="1" ht="18" customHeight="1" x14ac:dyDescent="0.4">
      <c r="A3069" s="63">
        <v>5</v>
      </c>
      <c r="B3069" s="121">
        <f>B3065</f>
        <v>4</v>
      </c>
      <c r="C3069" s="131">
        <f t="shared" si="647"/>
        <v>0</v>
      </c>
      <c r="D3069" s="131">
        <f t="shared" si="644"/>
        <v>0</v>
      </c>
      <c r="E3069" s="124">
        <f>VLOOKUP(B3061,別紙1!$A$5:$AS$267,19,FALSE)</f>
        <v>16</v>
      </c>
      <c r="F3069" s="132">
        <f>内訳書!$D$7</f>
        <v>0</v>
      </c>
      <c r="G3069" s="131">
        <f t="shared" si="645"/>
        <v>0</v>
      </c>
      <c r="H3069" s="116"/>
      <c r="I3069" s="137">
        <f t="shared" si="646"/>
        <v>0</v>
      </c>
    </row>
    <row r="3070" spans="1:9" s="62" customFormat="1" ht="18" customHeight="1" x14ac:dyDescent="0.4">
      <c r="A3070" s="63">
        <v>6</v>
      </c>
      <c r="B3070" s="121">
        <f>B3065</f>
        <v>4</v>
      </c>
      <c r="C3070" s="131">
        <f t="shared" si="647"/>
        <v>0</v>
      </c>
      <c r="D3070" s="131">
        <f t="shared" si="644"/>
        <v>0</v>
      </c>
      <c r="E3070" s="124">
        <f>VLOOKUP(B3061,別紙1!$A$5:$AS$267,22,FALSE)</f>
        <v>16</v>
      </c>
      <c r="F3070" s="132">
        <f>内訳書!$D$7</f>
        <v>0</v>
      </c>
      <c r="G3070" s="131">
        <f t="shared" si="645"/>
        <v>0</v>
      </c>
      <c r="H3070" s="116"/>
      <c r="I3070" s="137">
        <f t="shared" si="646"/>
        <v>0</v>
      </c>
    </row>
    <row r="3071" spans="1:9" s="62" customFormat="1" ht="18" customHeight="1" x14ac:dyDescent="0.4">
      <c r="A3071" s="63">
        <v>7</v>
      </c>
      <c r="B3071" s="121">
        <f>B3065</f>
        <v>4</v>
      </c>
      <c r="C3071" s="131">
        <f t="shared" si="647"/>
        <v>0</v>
      </c>
      <c r="D3071" s="131">
        <f t="shared" si="644"/>
        <v>0</v>
      </c>
      <c r="E3071" s="124">
        <f>VLOOKUP(B3061,別紙1!$A$5:$AS$267,26,FALSE)</f>
        <v>16</v>
      </c>
      <c r="F3071" s="133">
        <f>内訳書!$E$7</f>
        <v>0</v>
      </c>
      <c r="G3071" s="131">
        <f t="shared" si="645"/>
        <v>0</v>
      </c>
      <c r="H3071" s="116"/>
      <c r="I3071" s="137">
        <f t="shared" si="646"/>
        <v>0</v>
      </c>
    </row>
    <row r="3072" spans="1:9" s="62" customFormat="1" ht="18" customHeight="1" x14ac:dyDescent="0.4">
      <c r="A3072" s="63">
        <v>8</v>
      </c>
      <c r="B3072" s="121">
        <f>B3065</f>
        <v>4</v>
      </c>
      <c r="C3072" s="131">
        <f t="shared" si="647"/>
        <v>0</v>
      </c>
      <c r="D3072" s="131">
        <f t="shared" si="644"/>
        <v>0</v>
      </c>
      <c r="E3072" s="124">
        <f>VLOOKUP(B3061,別紙1!$A$5:$AS$267,29,FALSE)</f>
        <v>16</v>
      </c>
      <c r="F3072" s="133">
        <f>内訳書!$E$7</f>
        <v>0</v>
      </c>
      <c r="G3072" s="131">
        <f t="shared" si="645"/>
        <v>0</v>
      </c>
      <c r="H3072" s="116"/>
      <c r="I3072" s="137">
        <f t="shared" si="646"/>
        <v>0</v>
      </c>
    </row>
    <row r="3073" spans="1:9" s="62" customFormat="1" ht="18" customHeight="1" x14ac:dyDescent="0.4">
      <c r="A3073" s="63">
        <v>9</v>
      </c>
      <c r="B3073" s="121">
        <f>B3065</f>
        <v>4</v>
      </c>
      <c r="C3073" s="131">
        <f t="shared" si="647"/>
        <v>0</v>
      </c>
      <c r="D3073" s="131">
        <f t="shared" si="644"/>
        <v>0</v>
      </c>
      <c r="E3073" s="124">
        <f>VLOOKUP(B3061,別紙1!$A$5:$AS$267,32,FALSE)</f>
        <v>17</v>
      </c>
      <c r="F3073" s="133">
        <f>内訳書!$E$7</f>
        <v>0</v>
      </c>
      <c r="G3073" s="131">
        <f t="shared" si="645"/>
        <v>0</v>
      </c>
      <c r="H3073" s="116"/>
      <c r="I3073" s="137">
        <f t="shared" si="646"/>
        <v>0</v>
      </c>
    </row>
    <row r="3074" spans="1:9" s="62" customFormat="1" ht="18" customHeight="1" x14ac:dyDescent="0.4">
      <c r="A3074" s="63">
        <v>10</v>
      </c>
      <c r="B3074" s="121">
        <f>B3065</f>
        <v>4</v>
      </c>
      <c r="C3074" s="131">
        <f t="shared" si="647"/>
        <v>0</v>
      </c>
      <c r="D3074" s="131">
        <f t="shared" si="644"/>
        <v>0</v>
      </c>
      <c r="E3074" s="124">
        <f>VLOOKUP(B3061,別紙1!$A$5:$AS$267,34,FALSE)</f>
        <v>16</v>
      </c>
      <c r="F3074" s="132">
        <f>内訳書!$D$7</f>
        <v>0</v>
      </c>
      <c r="G3074" s="131">
        <f t="shared" si="645"/>
        <v>0</v>
      </c>
      <c r="H3074" s="116"/>
      <c r="I3074" s="137">
        <f t="shared" si="646"/>
        <v>0</v>
      </c>
    </row>
    <row r="3075" spans="1:9" s="62" customFormat="1" ht="18" customHeight="1" x14ac:dyDescent="0.4">
      <c r="A3075" s="63">
        <v>11</v>
      </c>
      <c r="B3075" s="121">
        <f>B3065</f>
        <v>4</v>
      </c>
      <c r="C3075" s="131">
        <f t="shared" si="647"/>
        <v>0</v>
      </c>
      <c r="D3075" s="131">
        <f t="shared" si="644"/>
        <v>0</v>
      </c>
      <c r="E3075" s="124">
        <f>VLOOKUP(B3061,別紙1!$A$5:$AS$267,37,FALSE)</f>
        <v>17</v>
      </c>
      <c r="F3075" s="132">
        <f>内訳書!$D$7</f>
        <v>0</v>
      </c>
      <c r="G3075" s="131">
        <f t="shared" si="645"/>
        <v>0</v>
      </c>
      <c r="H3075" s="116"/>
      <c r="I3075" s="137">
        <f t="shared" si="646"/>
        <v>0</v>
      </c>
    </row>
    <row r="3076" spans="1:9" s="62" customFormat="1" ht="18" customHeight="1" thickBot="1" x14ac:dyDescent="0.45">
      <c r="A3076" s="63">
        <v>12</v>
      </c>
      <c r="B3076" s="121">
        <f>B3065</f>
        <v>4</v>
      </c>
      <c r="C3076" s="131">
        <f>C3075</f>
        <v>0</v>
      </c>
      <c r="D3076" s="131">
        <f t="shared" si="644"/>
        <v>0</v>
      </c>
      <c r="E3076" s="124">
        <f>VLOOKUP(B3061,別紙1!$A$5:$AS$267,40,FALSE)</f>
        <v>18</v>
      </c>
      <c r="F3076" s="132">
        <f>内訳書!$D$7</f>
        <v>0</v>
      </c>
      <c r="G3076" s="131">
        <f t="shared" si="645"/>
        <v>0</v>
      </c>
      <c r="H3076" s="116"/>
      <c r="I3076" s="137">
        <f t="shared" si="646"/>
        <v>0</v>
      </c>
    </row>
    <row r="3077" spans="1:9" s="62" customFormat="1" ht="18" customHeight="1" thickBot="1" x14ac:dyDescent="0.45">
      <c r="A3077" s="66" t="s">
        <v>9</v>
      </c>
      <c r="B3077" s="120"/>
      <c r="C3077" s="120"/>
      <c r="D3077" s="120"/>
      <c r="E3077" s="124">
        <f>SUM(E3065:E3076)</f>
        <v>210</v>
      </c>
      <c r="F3077" s="129"/>
      <c r="G3077" s="120"/>
      <c r="H3077" s="136">
        <f>SUM(H3065:H3076)</f>
        <v>0</v>
      </c>
      <c r="I3077" s="138">
        <f>IF(SUM(I3065:I3076)="","",SUM(I3065:I3076))</f>
        <v>0</v>
      </c>
    </row>
    <row r="3078" spans="1:9" ht="78" customHeight="1" x14ac:dyDescent="0.4">
      <c r="A3078" s="397" t="s">
        <v>347</v>
      </c>
      <c r="B3078" s="398"/>
      <c r="C3078" s="398"/>
      <c r="D3078" s="398"/>
      <c r="E3078" s="398"/>
      <c r="F3078" s="398"/>
      <c r="G3078" s="398"/>
      <c r="H3078" s="398"/>
      <c r="I3078" s="399"/>
    </row>
    <row r="3079" spans="1:9" ht="78" customHeight="1" x14ac:dyDescent="0.4">
      <c r="A3079" s="394" t="s">
        <v>22</v>
      </c>
      <c r="B3079" s="395"/>
      <c r="C3079" s="395"/>
      <c r="D3079" s="395"/>
      <c r="E3079" s="395"/>
      <c r="F3079" s="395"/>
      <c r="G3079" s="395"/>
      <c r="H3079" s="395"/>
      <c r="I3079" s="396"/>
    </row>
    <row r="3080" spans="1:9" x14ac:dyDescent="0.4">
      <c r="A3080" s="161" t="s">
        <v>12</v>
      </c>
      <c r="B3080" s="52">
        <f>B3061+1</f>
        <v>163</v>
      </c>
      <c r="C3080" s="161" t="s">
        <v>13</v>
      </c>
      <c r="D3080" s="53" t="str">
        <f>VLOOKUP(B3080,別紙1!$A$5:$AS$267,3,FALSE)</f>
        <v>込皆戸第１２ポンプ場</v>
      </c>
      <c r="F3080" s="161"/>
      <c r="G3080" s="161"/>
      <c r="H3080" s="161"/>
      <c r="I3080" s="54" t="str">
        <f>VLOOKUP(B3080,別紙1!$A$5:$AS$267,5,FALSE)</f>
        <v>低圧電力</v>
      </c>
    </row>
    <row r="3081" spans="1:9" s="161" customFormat="1" ht="20.25" customHeight="1" x14ac:dyDescent="0.4">
      <c r="A3081" s="391" t="s">
        <v>14</v>
      </c>
      <c r="B3081" s="401" t="s">
        <v>3</v>
      </c>
      <c r="C3081" s="402"/>
      <c r="D3081" s="403"/>
      <c r="E3081" s="401" t="s">
        <v>4</v>
      </c>
      <c r="F3081" s="402"/>
      <c r="G3081" s="403"/>
      <c r="H3081" s="391" t="s">
        <v>44</v>
      </c>
      <c r="I3081" s="391" t="s">
        <v>45</v>
      </c>
    </row>
    <row r="3082" spans="1:9" s="161" customFormat="1" ht="40.5" x14ac:dyDescent="0.4">
      <c r="A3082" s="400"/>
      <c r="B3082" s="301" t="s">
        <v>2</v>
      </c>
      <c r="C3082" s="301" t="s">
        <v>15</v>
      </c>
      <c r="D3082" s="302" t="s">
        <v>82</v>
      </c>
      <c r="E3082" s="304" t="s">
        <v>16</v>
      </c>
      <c r="F3082" s="58" t="s">
        <v>17</v>
      </c>
      <c r="G3082" s="302" t="s">
        <v>18</v>
      </c>
      <c r="H3082" s="400"/>
      <c r="I3082" s="400"/>
    </row>
    <row r="3083" spans="1:9" s="59" customFormat="1" ht="22.5" x14ac:dyDescent="0.4">
      <c r="A3083" s="392"/>
      <c r="B3083" s="60" t="s">
        <v>5</v>
      </c>
      <c r="C3083" s="60" t="s">
        <v>19</v>
      </c>
      <c r="D3083" s="60" t="s">
        <v>8</v>
      </c>
      <c r="E3083" s="61" t="s">
        <v>20</v>
      </c>
      <c r="F3083" s="60" t="s">
        <v>21</v>
      </c>
      <c r="G3083" s="60" t="s">
        <v>8</v>
      </c>
      <c r="H3083" s="60" t="s">
        <v>43</v>
      </c>
      <c r="I3083" s="60" t="s">
        <v>8</v>
      </c>
    </row>
    <row r="3084" spans="1:9" s="62" customFormat="1" ht="18" customHeight="1" x14ac:dyDescent="0.4">
      <c r="A3084" s="63">
        <v>1</v>
      </c>
      <c r="B3084" s="121">
        <f>VLOOKUP(B3080,別紙1!$A$5:$AS$267,6,FALSE)</f>
        <v>13</v>
      </c>
      <c r="C3084" s="131">
        <f>内訳書!$C$7</f>
        <v>0</v>
      </c>
      <c r="D3084" s="131">
        <f>IF(E3084=0,ROUNDDOWN(B3084*C3084/2,2),ROUNDDOWN(B3084*C3084,2))</f>
        <v>0</v>
      </c>
      <c r="E3084" s="124">
        <f>VLOOKUP(B3080,別紙1!$A$5:$AS$267,7,FALSE)</f>
        <v>76</v>
      </c>
      <c r="F3084" s="132">
        <f>内訳書!$D$7</f>
        <v>0</v>
      </c>
      <c r="G3084" s="131">
        <f>ROUNDDOWN(E3084*F3084,2)</f>
        <v>0</v>
      </c>
      <c r="H3084" s="116"/>
      <c r="I3084" s="137">
        <f>ROUNDDOWN(D3084+G3084+H3084,0)</f>
        <v>0</v>
      </c>
    </row>
    <row r="3085" spans="1:9" s="62" customFormat="1" ht="18" customHeight="1" x14ac:dyDescent="0.4">
      <c r="A3085" s="63">
        <v>2</v>
      </c>
      <c r="B3085" s="121">
        <f>B3084</f>
        <v>13</v>
      </c>
      <c r="C3085" s="131">
        <f>C3084</f>
        <v>0</v>
      </c>
      <c r="D3085" s="131">
        <f t="shared" ref="D3085:D3095" si="648">IF(E3085=0,ROUNDDOWN(B3085*C3085/2,2),ROUNDDOWN(B3085*C3085,2))</f>
        <v>0</v>
      </c>
      <c r="E3085" s="124">
        <f>VLOOKUP(B3080,別紙1!$A$5:$AS$267,10,FALSE)</f>
        <v>67</v>
      </c>
      <c r="F3085" s="132">
        <f>内訳書!$D$7</f>
        <v>0</v>
      </c>
      <c r="G3085" s="131">
        <f t="shared" ref="G3085:G3095" si="649">ROUNDDOWN(E3085*F3085,2)</f>
        <v>0</v>
      </c>
      <c r="H3085" s="116"/>
      <c r="I3085" s="137">
        <f t="shared" ref="I3085:I3095" si="650">ROUNDDOWN(D3085+G3085+H3085,0)</f>
        <v>0</v>
      </c>
    </row>
    <row r="3086" spans="1:9" s="62" customFormat="1" ht="18" customHeight="1" x14ac:dyDescent="0.4">
      <c r="A3086" s="63">
        <v>3</v>
      </c>
      <c r="B3086" s="121">
        <f>B3084</f>
        <v>13</v>
      </c>
      <c r="C3086" s="131">
        <f t="shared" ref="C3086:C3094" si="651">C3085</f>
        <v>0</v>
      </c>
      <c r="D3086" s="131">
        <f t="shared" si="648"/>
        <v>0</v>
      </c>
      <c r="E3086" s="124">
        <f>VLOOKUP(B3080,別紙1!$A$5:$AS$267,13,FALSE)</f>
        <v>75</v>
      </c>
      <c r="F3086" s="132">
        <f>内訳書!$D$7</f>
        <v>0</v>
      </c>
      <c r="G3086" s="131">
        <f t="shared" si="649"/>
        <v>0</v>
      </c>
      <c r="H3086" s="116"/>
      <c r="I3086" s="137">
        <f t="shared" si="650"/>
        <v>0</v>
      </c>
    </row>
    <row r="3087" spans="1:9" s="62" customFormat="1" ht="18" customHeight="1" x14ac:dyDescent="0.4">
      <c r="A3087" s="63">
        <v>4</v>
      </c>
      <c r="B3087" s="121">
        <f>B3084</f>
        <v>13</v>
      </c>
      <c r="C3087" s="131">
        <f t="shared" si="651"/>
        <v>0</v>
      </c>
      <c r="D3087" s="131">
        <f t="shared" si="648"/>
        <v>0</v>
      </c>
      <c r="E3087" s="124">
        <f>VLOOKUP(B3080,別紙1!$A$5:$AS$267,16,FALSE)</f>
        <v>81</v>
      </c>
      <c r="F3087" s="132">
        <f>内訳書!$D$7</f>
        <v>0</v>
      </c>
      <c r="G3087" s="131">
        <f t="shared" si="649"/>
        <v>0</v>
      </c>
      <c r="H3087" s="116"/>
      <c r="I3087" s="137">
        <f t="shared" si="650"/>
        <v>0</v>
      </c>
    </row>
    <row r="3088" spans="1:9" s="62" customFormat="1" ht="18" customHeight="1" x14ac:dyDescent="0.4">
      <c r="A3088" s="63">
        <v>5</v>
      </c>
      <c r="B3088" s="121">
        <f>B3084</f>
        <v>13</v>
      </c>
      <c r="C3088" s="131">
        <f t="shared" si="651"/>
        <v>0</v>
      </c>
      <c r="D3088" s="131">
        <f t="shared" si="648"/>
        <v>0</v>
      </c>
      <c r="E3088" s="124">
        <f>VLOOKUP(B3080,別紙1!$A$5:$AS$267,19,FALSE)</f>
        <v>75</v>
      </c>
      <c r="F3088" s="132">
        <f>内訳書!$D$7</f>
        <v>0</v>
      </c>
      <c r="G3088" s="131">
        <f t="shared" si="649"/>
        <v>0</v>
      </c>
      <c r="H3088" s="116"/>
      <c r="I3088" s="137">
        <f t="shared" si="650"/>
        <v>0</v>
      </c>
    </row>
    <row r="3089" spans="1:9" s="62" customFormat="1" ht="18" customHeight="1" x14ac:dyDescent="0.4">
      <c r="A3089" s="63">
        <v>6</v>
      </c>
      <c r="B3089" s="121">
        <f>B3084</f>
        <v>13</v>
      </c>
      <c r="C3089" s="131">
        <f t="shared" si="651"/>
        <v>0</v>
      </c>
      <c r="D3089" s="131">
        <f t="shared" si="648"/>
        <v>0</v>
      </c>
      <c r="E3089" s="124">
        <f>VLOOKUP(B3080,別紙1!$A$5:$AS$267,22,FALSE)</f>
        <v>71</v>
      </c>
      <c r="F3089" s="132">
        <f>内訳書!$D$7</f>
        <v>0</v>
      </c>
      <c r="G3089" s="131">
        <f t="shared" si="649"/>
        <v>0</v>
      </c>
      <c r="H3089" s="116"/>
      <c r="I3089" s="137">
        <f t="shared" si="650"/>
        <v>0</v>
      </c>
    </row>
    <row r="3090" spans="1:9" s="62" customFormat="1" ht="18" customHeight="1" x14ac:dyDescent="0.4">
      <c r="A3090" s="63">
        <v>7</v>
      </c>
      <c r="B3090" s="121">
        <f>B3084</f>
        <v>13</v>
      </c>
      <c r="C3090" s="131">
        <f t="shared" si="651"/>
        <v>0</v>
      </c>
      <c r="D3090" s="131">
        <f t="shared" si="648"/>
        <v>0</v>
      </c>
      <c r="E3090" s="124">
        <f>VLOOKUP(B3080,別紙1!$A$5:$AS$267,26,FALSE)</f>
        <v>70</v>
      </c>
      <c r="F3090" s="133">
        <f>内訳書!$E$7</f>
        <v>0</v>
      </c>
      <c r="G3090" s="131">
        <f t="shared" si="649"/>
        <v>0</v>
      </c>
      <c r="H3090" s="116"/>
      <c r="I3090" s="137">
        <f t="shared" si="650"/>
        <v>0</v>
      </c>
    </row>
    <row r="3091" spans="1:9" s="62" customFormat="1" ht="18" customHeight="1" x14ac:dyDescent="0.4">
      <c r="A3091" s="63">
        <v>8</v>
      </c>
      <c r="B3091" s="121">
        <f>B3084</f>
        <v>13</v>
      </c>
      <c r="C3091" s="131">
        <f t="shared" si="651"/>
        <v>0</v>
      </c>
      <c r="D3091" s="131">
        <f t="shared" si="648"/>
        <v>0</v>
      </c>
      <c r="E3091" s="124">
        <f>VLOOKUP(B3080,別紙1!$A$5:$AS$267,29,FALSE)</f>
        <v>67</v>
      </c>
      <c r="F3091" s="133">
        <f>内訳書!$E$7</f>
        <v>0</v>
      </c>
      <c r="G3091" s="131">
        <f t="shared" si="649"/>
        <v>0</v>
      </c>
      <c r="H3091" s="116"/>
      <c r="I3091" s="137">
        <f t="shared" si="650"/>
        <v>0</v>
      </c>
    </row>
    <row r="3092" spans="1:9" s="62" customFormat="1" ht="18" customHeight="1" x14ac:dyDescent="0.4">
      <c r="A3092" s="63">
        <v>9</v>
      </c>
      <c r="B3092" s="121">
        <f>B3084</f>
        <v>13</v>
      </c>
      <c r="C3092" s="131">
        <f t="shared" si="651"/>
        <v>0</v>
      </c>
      <c r="D3092" s="131">
        <f t="shared" si="648"/>
        <v>0</v>
      </c>
      <c r="E3092" s="124">
        <f>VLOOKUP(B3080,別紙1!$A$5:$AS$267,32,FALSE)</f>
        <v>66</v>
      </c>
      <c r="F3092" s="133">
        <f>内訳書!$E$7</f>
        <v>0</v>
      </c>
      <c r="G3092" s="131">
        <f t="shared" si="649"/>
        <v>0</v>
      </c>
      <c r="H3092" s="116"/>
      <c r="I3092" s="137">
        <f t="shared" si="650"/>
        <v>0</v>
      </c>
    </row>
    <row r="3093" spans="1:9" s="62" customFormat="1" ht="18" customHeight="1" x14ac:dyDescent="0.4">
      <c r="A3093" s="63">
        <v>10</v>
      </c>
      <c r="B3093" s="121">
        <f>B3084</f>
        <v>13</v>
      </c>
      <c r="C3093" s="131">
        <f t="shared" si="651"/>
        <v>0</v>
      </c>
      <c r="D3093" s="131">
        <f t="shared" si="648"/>
        <v>0</v>
      </c>
      <c r="E3093" s="124">
        <f>VLOOKUP(B3080,別紙1!$A$5:$AS$267,34,FALSE)</f>
        <v>62</v>
      </c>
      <c r="F3093" s="132">
        <f>内訳書!$D$7</f>
        <v>0</v>
      </c>
      <c r="G3093" s="131">
        <f t="shared" si="649"/>
        <v>0</v>
      </c>
      <c r="H3093" s="116"/>
      <c r="I3093" s="137">
        <f t="shared" si="650"/>
        <v>0</v>
      </c>
    </row>
    <row r="3094" spans="1:9" s="62" customFormat="1" ht="18" customHeight="1" x14ac:dyDescent="0.4">
      <c r="A3094" s="63">
        <v>11</v>
      </c>
      <c r="B3094" s="121">
        <f>B3084</f>
        <v>13</v>
      </c>
      <c r="C3094" s="131">
        <f t="shared" si="651"/>
        <v>0</v>
      </c>
      <c r="D3094" s="131">
        <f t="shared" si="648"/>
        <v>0</v>
      </c>
      <c r="E3094" s="124">
        <f>VLOOKUP(B3080,別紙1!$A$5:$AS$267,37,FALSE)</f>
        <v>65</v>
      </c>
      <c r="F3094" s="132">
        <f>内訳書!$D$7</f>
        <v>0</v>
      </c>
      <c r="G3094" s="131">
        <f t="shared" si="649"/>
        <v>0</v>
      </c>
      <c r="H3094" s="116"/>
      <c r="I3094" s="137">
        <f t="shared" si="650"/>
        <v>0</v>
      </c>
    </row>
    <row r="3095" spans="1:9" s="62" customFormat="1" ht="18" customHeight="1" thickBot="1" x14ac:dyDescent="0.45">
      <c r="A3095" s="63">
        <v>12</v>
      </c>
      <c r="B3095" s="121">
        <f>B3084</f>
        <v>13</v>
      </c>
      <c r="C3095" s="131">
        <f>C3094</f>
        <v>0</v>
      </c>
      <c r="D3095" s="131">
        <f t="shared" si="648"/>
        <v>0</v>
      </c>
      <c r="E3095" s="124">
        <f>VLOOKUP(B3080,別紙1!$A$5:$AS$267,40,FALSE)</f>
        <v>69</v>
      </c>
      <c r="F3095" s="132">
        <f>内訳書!$D$7</f>
        <v>0</v>
      </c>
      <c r="G3095" s="131">
        <f t="shared" si="649"/>
        <v>0</v>
      </c>
      <c r="H3095" s="116"/>
      <c r="I3095" s="137">
        <f t="shared" si="650"/>
        <v>0</v>
      </c>
    </row>
    <row r="3096" spans="1:9" s="62" customFormat="1" ht="18" customHeight="1" thickBot="1" x14ac:dyDescent="0.45">
      <c r="A3096" s="66" t="s">
        <v>9</v>
      </c>
      <c r="B3096" s="120"/>
      <c r="C3096" s="120"/>
      <c r="D3096" s="120"/>
      <c r="E3096" s="124">
        <f>SUM(E3084:E3095)</f>
        <v>844</v>
      </c>
      <c r="F3096" s="129"/>
      <c r="G3096" s="120"/>
      <c r="H3096" s="136">
        <f>SUM(H3084:H3095)</f>
        <v>0</v>
      </c>
      <c r="I3096" s="138">
        <f>IF(SUM(I3084:I3095)="","",SUM(I3084:I3095))</f>
        <v>0</v>
      </c>
    </row>
    <row r="3097" spans="1:9" ht="78" customHeight="1" x14ac:dyDescent="0.4">
      <c r="A3097" s="397" t="s">
        <v>347</v>
      </c>
      <c r="B3097" s="398"/>
      <c r="C3097" s="398"/>
      <c r="D3097" s="398"/>
      <c r="E3097" s="398"/>
      <c r="F3097" s="398"/>
      <c r="G3097" s="398"/>
      <c r="H3097" s="398"/>
      <c r="I3097" s="399"/>
    </row>
    <row r="3098" spans="1:9" ht="78" customHeight="1" x14ac:dyDescent="0.4">
      <c r="A3098" s="394" t="s">
        <v>22</v>
      </c>
      <c r="B3098" s="395"/>
      <c r="C3098" s="395"/>
      <c r="D3098" s="395"/>
      <c r="E3098" s="395"/>
      <c r="F3098" s="395"/>
      <c r="G3098" s="395"/>
      <c r="H3098" s="395"/>
      <c r="I3098" s="396"/>
    </row>
    <row r="3099" spans="1:9" x14ac:dyDescent="0.4">
      <c r="A3099" s="161" t="s">
        <v>12</v>
      </c>
      <c r="B3099" s="52">
        <f>B3080+1</f>
        <v>164</v>
      </c>
      <c r="C3099" s="161" t="s">
        <v>13</v>
      </c>
      <c r="D3099" s="53" t="str">
        <f>VLOOKUP(B3099,別紙1!$A$5:$AS$267,3,FALSE)</f>
        <v>込皆戸第１３ポンプ場</v>
      </c>
      <c r="F3099" s="161"/>
      <c r="G3099" s="161"/>
      <c r="H3099" s="161"/>
      <c r="I3099" s="54" t="str">
        <f>VLOOKUP(B3099,別紙1!$A$5:$AS$267,5,FALSE)</f>
        <v>低圧電力</v>
      </c>
    </row>
    <row r="3100" spans="1:9" s="161" customFormat="1" ht="20.25" customHeight="1" x14ac:dyDescent="0.4">
      <c r="A3100" s="391" t="s">
        <v>14</v>
      </c>
      <c r="B3100" s="401" t="s">
        <v>3</v>
      </c>
      <c r="C3100" s="402"/>
      <c r="D3100" s="403"/>
      <c r="E3100" s="401" t="s">
        <v>4</v>
      </c>
      <c r="F3100" s="402"/>
      <c r="G3100" s="403"/>
      <c r="H3100" s="391" t="s">
        <v>44</v>
      </c>
      <c r="I3100" s="391" t="s">
        <v>45</v>
      </c>
    </row>
    <row r="3101" spans="1:9" s="161" customFormat="1" ht="40.5" x14ac:dyDescent="0.4">
      <c r="A3101" s="400"/>
      <c r="B3101" s="301" t="s">
        <v>2</v>
      </c>
      <c r="C3101" s="301" t="s">
        <v>15</v>
      </c>
      <c r="D3101" s="302" t="s">
        <v>82</v>
      </c>
      <c r="E3101" s="304" t="s">
        <v>16</v>
      </c>
      <c r="F3101" s="58" t="s">
        <v>17</v>
      </c>
      <c r="G3101" s="302" t="s">
        <v>18</v>
      </c>
      <c r="H3101" s="400"/>
      <c r="I3101" s="400"/>
    </row>
    <row r="3102" spans="1:9" s="59" customFormat="1" ht="22.5" x14ac:dyDescent="0.4">
      <c r="A3102" s="392"/>
      <c r="B3102" s="60" t="s">
        <v>5</v>
      </c>
      <c r="C3102" s="60" t="s">
        <v>19</v>
      </c>
      <c r="D3102" s="60" t="s">
        <v>8</v>
      </c>
      <c r="E3102" s="61" t="s">
        <v>20</v>
      </c>
      <c r="F3102" s="60" t="s">
        <v>21</v>
      </c>
      <c r="G3102" s="60" t="s">
        <v>8</v>
      </c>
      <c r="H3102" s="60" t="s">
        <v>43</v>
      </c>
      <c r="I3102" s="60" t="s">
        <v>8</v>
      </c>
    </row>
    <row r="3103" spans="1:9" s="62" customFormat="1" ht="18" customHeight="1" x14ac:dyDescent="0.4">
      <c r="A3103" s="63">
        <v>1</v>
      </c>
      <c r="B3103" s="121">
        <f>VLOOKUP(B3099,別紙1!$A$5:$AS$267,6,FALSE)</f>
        <v>6</v>
      </c>
      <c r="C3103" s="131">
        <f>内訳書!$C$7</f>
        <v>0</v>
      </c>
      <c r="D3103" s="131">
        <f>IF(E3103=0,ROUNDDOWN(B3103*C3103/2,2),ROUNDDOWN(B3103*C3103,2))</f>
        <v>0</v>
      </c>
      <c r="E3103" s="124">
        <f>VLOOKUP(B3099,別紙1!$A$5:$AS$267,7,FALSE)</f>
        <v>54</v>
      </c>
      <c r="F3103" s="132">
        <f>内訳書!$D$7</f>
        <v>0</v>
      </c>
      <c r="G3103" s="131">
        <f>ROUNDDOWN(E3103*F3103,2)</f>
        <v>0</v>
      </c>
      <c r="H3103" s="116"/>
      <c r="I3103" s="137">
        <f>ROUNDDOWN(D3103+G3103+H3103,0)</f>
        <v>0</v>
      </c>
    </row>
    <row r="3104" spans="1:9" s="62" customFormat="1" ht="18" customHeight="1" x14ac:dyDescent="0.4">
      <c r="A3104" s="63">
        <v>2</v>
      </c>
      <c r="B3104" s="121">
        <f>B3103</f>
        <v>6</v>
      </c>
      <c r="C3104" s="131">
        <f>C3103</f>
        <v>0</v>
      </c>
      <c r="D3104" s="131">
        <f t="shared" ref="D3104:D3114" si="652">IF(E3104=0,ROUNDDOWN(B3104*C3104/2,2),ROUNDDOWN(B3104*C3104,2))</f>
        <v>0</v>
      </c>
      <c r="E3104" s="124">
        <f>VLOOKUP(B3099,別紙1!$A$5:$AS$267,10,FALSE)</f>
        <v>57</v>
      </c>
      <c r="F3104" s="132">
        <f>内訳書!$D$7</f>
        <v>0</v>
      </c>
      <c r="G3104" s="131">
        <f t="shared" ref="G3104:G3114" si="653">ROUNDDOWN(E3104*F3104,2)</f>
        <v>0</v>
      </c>
      <c r="H3104" s="116"/>
      <c r="I3104" s="137">
        <f t="shared" ref="I3104:I3114" si="654">ROUNDDOWN(D3104+G3104+H3104,0)</f>
        <v>0</v>
      </c>
    </row>
    <row r="3105" spans="1:9" s="62" customFormat="1" ht="18" customHeight="1" x14ac:dyDescent="0.4">
      <c r="A3105" s="63">
        <v>3</v>
      </c>
      <c r="B3105" s="121">
        <f>B3103</f>
        <v>6</v>
      </c>
      <c r="C3105" s="131">
        <f t="shared" ref="C3105:C3113" si="655">C3104</f>
        <v>0</v>
      </c>
      <c r="D3105" s="131">
        <f t="shared" si="652"/>
        <v>0</v>
      </c>
      <c r="E3105" s="124">
        <f>VLOOKUP(B3099,別紙1!$A$5:$AS$267,13,FALSE)</f>
        <v>58</v>
      </c>
      <c r="F3105" s="132">
        <f>内訳書!$D$7</f>
        <v>0</v>
      </c>
      <c r="G3105" s="131">
        <f t="shared" si="653"/>
        <v>0</v>
      </c>
      <c r="H3105" s="116"/>
      <c r="I3105" s="137">
        <f t="shared" si="654"/>
        <v>0</v>
      </c>
    </row>
    <row r="3106" spans="1:9" s="62" customFormat="1" ht="18" customHeight="1" x14ac:dyDescent="0.4">
      <c r="A3106" s="63">
        <v>4</v>
      </c>
      <c r="B3106" s="121">
        <f>B3103</f>
        <v>6</v>
      </c>
      <c r="C3106" s="131">
        <f t="shared" si="655"/>
        <v>0</v>
      </c>
      <c r="D3106" s="131">
        <f t="shared" si="652"/>
        <v>0</v>
      </c>
      <c r="E3106" s="124">
        <f>VLOOKUP(B3099,別紙1!$A$5:$AS$267,16,FALSE)</f>
        <v>65</v>
      </c>
      <c r="F3106" s="132">
        <f>内訳書!$D$7</f>
        <v>0</v>
      </c>
      <c r="G3106" s="131">
        <f t="shared" si="653"/>
        <v>0</v>
      </c>
      <c r="H3106" s="116"/>
      <c r="I3106" s="137">
        <f t="shared" si="654"/>
        <v>0</v>
      </c>
    </row>
    <row r="3107" spans="1:9" s="62" customFormat="1" ht="18" customHeight="1" x14ac:dyDescent="0.4">
      <c r="A3107" s="63">
        <v>5</v>
      </c>
      <c r="B3107" s="121">
        <f>B3103</f>
        <v>6</v>
      </c>
      <c r="C3107" s="131">
        <f t="shared" si="655"/>
        <v>0</v>
      </c>
      <c r="D3107" s="131">
        <f t="shared" si="652"/>
        <v>0</v>
      </c>
      <c r="E3107" s="124">
        <f>VLOOKUP(B3099,別紙1!$A$5:$AS$267,19,FALSE)</f>
        <v>62</v>
      </c>
      <c r="F3107" s="132">
        <f>内訳書!$D$7</f>
        <v>0</v>
      </c>
      <c r="G3107" s="131">
        <f t="shared" si="653"/>
        <v>0</v>
      </c>
      <c r="H3107" s="116"/>
      <c r="I3107" s="137">
        <f t="shared" si="654"/>
        <v>0</v>
      </c>
    </row>
    <row r="3108" spans="1:9" s="62" customFormat="1" ht="18" customHeight="1" x14ac:dyDescent="0.4">
      <c r="A3108" s="63">
        <v>6</v>
      </c>
      <c r="B3108" s="121">
        <f>B3103</f>
        <v>6</v>
      </c>
      <c r="C3108" s="131">
        <f t="shared" si="655"/>
        <v>0</v>
      </c>
      <c r="D3108" s="131">
        <f t="shared" si="652"/>
        <v>0</v>
      </c>
      <c r="E3108" s="124">
        <f>VLOOKUP(B3099,別紙1!$A$5:$AS$267,22,FALSE)</f>
        <v>60</v>
      </c>
      <c r="F3108" s="132">
        <f>内訳書!$D$7</f>
        <v>0</v>
      </c>
      <c r="G3108" s="131">
        <f t="shared" si="653"/>
        <v>0</v>
      </c>
      <c r="H3108" s="116"/>
      <c r="I3108" s="137">
        <f t="shared" si="654"/>
        <v>0</v>
      </c>
    </row>
    <row r="3109" spans="1:9" s="62" customFormat="1" ht="18" customHeight="1" x14ac:dyDescent="0.4">
      <c r="A3109" s="63">
        <v>7</v>
      </c>
      <c r="B3109" s="121">
        <f>B3103</f>
        <v>6</v>
      </c>
      <c r="C3109" s="131">
        <f t="shared" si="655"/>
        <v>0</v>
      </c>
      <c r="D3109" s="131">
        <f t="shared" si="652"/>
        <v>0</v>
      </c>
      <c r="E3109" s="124">
        <f>VLOOKUP(B3099,別紙1!$A$5:$AS$267,26,FALSE)</f>
        <v>62</v>
      </c>
      <c r="F3109" s="133">
        <f>内訳書!$E$7</f>
        <v>0</v>
      </c>
      <c r="G3109" s="131">
        <f t="shared" si="653"/>
        <v>0</v>
      </c>
      <c r="H3109" s="116"/>
      <c r="I3109" s="137">
        <f t="shared" si="654"/>
        <v>0</v>
      </c>
    </row>
    <row r="3110" spans="1:9" s="62" customFormat="1" ht="18" customHeight="1" x14ac:dyDescent="0.4">
      <c r="A3110" s="63">
        <v>8</v>
      </c>
      <c r="B3110" s="121">
        <f>B3103</f>
        <v>6</v>
      </c>
      <c r="C3110" s="131">
        <f t="shared" si="655"/>
        <v>0</v>
      </c>
      <c r="D3110" s="131">
        <f t="shared" si="652"/>
        <v>0</v>
      </c>
      <c r="E3110" s="124">
        <f>VLOOKUP(B3099,別紙1!$A$5:$AS$267,29,FALSE)</f>
        <v>78</v>
      </c>
      <c r="F3110" s="133">
        <f>内訳書!$E$7</f>
        <v>0</v>
      </c>
      <c r="G3110" s="131">
        <f t="shared" si="653"/>
        <v>0</v>
      </c>
      <c r="H3110" s="116"/>
      <c r="I3110" s="137">
        <f t="shared" si="654"/>
        <v>0</v>
      </c>
    </row>
    <row r="3111" spans="1:9" s="62" customFormat="1" ht="18" customHeight="1" x14ac:dyDescent="0.4">
      <c r="A3111" s="63">
        <v>9</v>
      </c>
      <c r="B3111" s="121">
        <f>B3103</f>
        <v>6</v>
      </c>
      <c r="C3111" s="131">
        <f t="shared" si="655"/>
        <v>0</v>
      </c>
      <c r="D3111" s="131">
        <f t="shared" si="652"/>
        <v>0</v>
      </c>
      <c r="E3111" s="124">
        <f>VLOOKUP(B3099,別紙1!$A$5:$AS$267,32,FALSE)</f>
        <v>68</v>
      </c>
      <c r="F3111" s="133">
        <f>内訳書!$E$7</f>
        <v>0</v>
      </c>
      <c r="G3111" s="131">
        <f t="shared" si="653"/>
        <v>0</v>
      </c>
      <c r="H3111" s="116"/>
      <c r="I3111" s="137">
        <f t="shared" si="654"/>
        <v>0</v>
      </c>
    </row>
    <row r="3112" spans="1:9" s="62" customFormat="1" ht="18" customHeight="1" x14ac:dyDescent="0.4">
      <c r="A3112" s="63">
        <v>10</v>
      </c>
      <c r="B3112" s="121">
        <f>B3103</f>
        <v>6</v>
      </c>
      <c r="C3112" s="131">
        <f t="shared" si="655"/>
        <v>0</v>
      </c>
      <c r="D3112" s="131">
        <f t="shared" si="652"/>
        <v>0</v>
      </c>
      <c r="E3112" s="124">
        <f>VLOOKUP(B3099,別紙1!$A$5:$AS$267,34,FALSE)</f>
        <v>73</v>
      </c>
      <c r="F3112" s="132">
        <f>内訳書!$D$7</f>
        <v>0</v>
      </c>
      <c r="G3112" s="131">
        <f t="shared" si="653"/>
        <v>0</v>
      </c>
      <c r="H3112" s="116"/>
      <c r="I3112" s="137">
        <f t="shared" si="654"/>
        <v>0</v>
      </c>
    </row>
    <row r="3113" spans="1:9" s="62" customFormat="1" ht="18" customHeight="1" x14ac:dyDescent="0.4">
      <c r="A3113" s="63">
        <v>11</v>
      </c>
      <c r="B3113" s="121">
        <f>B3103</f>
        <v>6</v>
      </c>
      <c r="C3113" s="131">
        <f t="shared" si="655"/>
        <v>0</v>
      </c>
      <c r="D3113" s="131">
        <f t="shared" si="652"/>
        <v>0</v>
      </c>
      <c r="E3113" s="124">
        <f>VLOOKUP(B3099,別紙1!$A$5:$AS$267,37,FALSE)</f>
        <v>78</v>
      </c>
      <c r="F3113" s="132">
        <f>内訳書!$D$7</f>
        <v>0</v>
      </c>
      <c r="G3113" s="131">
        <f t="shared" si="653"/>
        <v>0</v>
      </c>
      <c r="H3113" s="116"/>
      <c r="I3113" s="137">
        <f t="shared" si="654"/>
        <v>0</v>
      </c>
    </row>
    <row r="3114" spans="1:9" s="62" customFormat="1" ht="18" customHeight="1" thickBot="1" x14ac:dyDescent="0.45">
      <c r="A3114" s="63">
        <v>12</v>
      </c>
      <c r="B3114" s="121">
        <f>B3103</f>
        <v>6</v>
      </c>
      <c r="C3114" s="131">
        <f>C3113</f>
        <v>0</v>
      </c>
      <c r="D3114" s="131">
        <f t="shared" si="652"/>
        <v>0</v>
      </c>
      <c r="E3114" s="124">
        <f>VLOOKUP(B3099,別紙1!$A$5:$AS$267,40,FALSE)</f>
        <v>74</v>
      </c>
      <c r="F3114" s="132">
        <f>内訳書!$D$7</f>
        <v>0</v>
      </c>
      <c r="G3114" s="131">
        <f t="shared" si="653"/>
        <v>0</v>
      </c>
      <c r="H3114" s="116"/>
      <c r="I3114" s="137">
        <f t="shared" si="654"/>
        <v>0</v>
      </c>
    </row>
    <row r="3115" spans="1:9" s="62" customFormat="1" ht="18" customHeight="1" thickBot="1" x14ac:dyDescent="0.45">
      <c r="A3115" s="66" t="s">
        <v>9</v>
      </c>
      <c r="B3115" s="120"/>
      <c r="C3115" s="120"/>
      <c r="D3115" s="120"/>
      <c r="E3115" s="124">
        <f>SUM(E3103:E3114)</f>
        <v>789</v>
      </c>
      <c r="F3115" s="129"/>
      <c r="G3115" s="120"/>
      <c r="H3115" s="136">
        <f>SUM(H3103:H3114)</f>
        <v>0</v>
      </c>
      <c r="I3115" s="138">
        <f>IF(SUM(I3103:I3114)="","",SUM(I3103:I3114))</f>
        <v>0</v>
      </c>
    </row>
    <row r="3116" spans="1:9" ht="78" customHeight="1" x14ac:dyDescent="0.4">
      <c r="A3116" s="397" t="s">
        <v>347</v>
      </c>
      <c r="B3116" s="398"/>
      <c r="C3116" s="398"/>
      <c r="D3116" s="398"/>
      <c r="E3116" s="398"/>
      <c r="F3116" s="398"/>
      <c r="G3116" s="398"/>
      <c r="H3116" s="398"/>
      <c r="I3116" s="399"/>
    </row>
    <row r="3117" spans="1:9" ht="78" customHeight="1" x14ac:dyDescent="0.4">
      <c r="A3117" s="394" t="s">
        <v>22</v>
      </c>
      <c r="B3117" s="395"/>
      <c r="C3117" s="395"/>
      <c r="D3117" s="395"/>
      <c r="E3117" s="395"/>
      <c r="F3117" s="395"/>
      <c r="G3117" s="395"/>
      <c r="H3117" s="395"/>
      <c r="I3117" s="396"/>
    </row>
    <row r="3118" spans="1:9" x14ac:dyDescent="0.4">
      <c r="A3118" s="161" t="s">
        <v>12</v>
      </c>
      <c r="B3118" s="52">
        <f>B3099+1</f>
        <v>165</v>
      </c>
      <c r="C3118" s="161" t="s">
        <v>13</v>
      </c>
      <c r="D3118" s="53" t="str">
        <f>VLOOKUP(B3118,別紙1!$A$5:$AS$267,3,FALSE)</f>
        <v>込皆戸第１４ポンプ場</v>
      </c>
      <c r="F3118" s="161"/>
      <c r="G3118" s="161"/>
      <c r="H3118" s="161"/>
      <c r="I3118" s="54" t="str">
        <f>VLOOKUP(B3118,別紙1!$A$5:$AS$267,5,FALSE)</f>
        <v>低圧電力</v>
      </c>
    </row>
    <row r="3119" spans="1:9" s="161" customFormat="1" ht="20.25" customHeight="1" x14ac:dyDescent="0.4">
      <c r="A3119" s="391" t="s">
        <v>14</v>
      </c>
      <c r="B3119" s="401" t="s">
        <v>3</v>
      </c>
      <c r="C3119" s="402"/>
      <c r="D3119" s="403"/>
      <c r="E3119" s="401" t="s">
        <v>4</v>
      </c>
      <c r="F3119" s="402"/>
      <c r="G3119" s="403"/>
      <c r="H3119" s="391" t="s">
        <v>44</v>
      </c>
      <c r="I3119" s="391" t="s">
        <v>45</v>
      </c>
    </row>
    <row r="3120" spans="1:9" s="161" customFormat="1" ht="40.5" x14ac:dyDescent="0.4">
      <c r="A3120" s="400"/>
      <c r="B3120" s="301" t="s">
        <v>2</v>
      </c>
      <c r="C3120" s="301" t="s">
        <v>15</v>
      </c>
      <c r="D3120" s="302" t="s">
        <v>82</v>
      </c>
      <c r="E3120" s="304" t="s">
        <v>16</v>
      </c>
      <c r="F3120" s="58" t="s">
        <v>17</v>
      </c>
      <c r="G3120" s="302" t="s">
        <v>18</v>
      </c>
      <c r="H3120" s="400"/>
      <c r="I3120" s="400"/>
    </row>
    <row r="3121" spans="1:9" s="59" customFormat="1" ht="22.5" x14ac:dyDescent="0.4">
      <c r="A3121" s="392"/>
      <c r="B3121" s="60" t="s">
        <v>5</v>
      </c>
      <c r="C3121" s="60" t="s">
        <v>19</v>
      </c>
      <c r="D3121" s="60" t="s">
        <v>8</v>
      </c>
      <c r="E3121" s="61" t="s">
        <v>20</v>
      </c>
      <c r="F3121" s="60" t="s">
        <v>21</v>
      </c>
      <c r="G3121" s="60" t="s">
        <v>8</v>
      </c>
      <c r="H3121" s="60" t="s">
        <v>43</v>
      </c>
      <c r="I3121" s="60" t="s">
        <v>8</v>
      </c>
    </row>
    <row r="3122" spans="1:9" s="62" customFormat="1" ht="18" customHeight="1" x14ac:dyDescent="0.4">
      <c r="A3122" s="63">
        <v>1</v>
      </c>
      <c r="B3122" s="121">
        <f>VLOOKUP(B3118,別紙1!$A$5:$AS$267,6,FALSE)</f>
        <v>13</v>
      </c>
      <c r="C3122" s="131">
        <f>内訳書!$C$7</f>
        <v>0</v>
      </c>
      <c r="D3122" s="131">
        <f>IF(E3122=0,ROUNDDOWN(B3122*C3122/2,2),ROUNDDOWN(B3122*C3122,2))</f>
        <v>0</v>
      </c>
      <c r="E3122" s="124">
        <f>VLOOKUP(B3118,別紙1!$A$5:$AS$267,7,FALSE)</f>
        <v>40</v>
      </c>
      <c r="F3122" s="132">
        <f>内訳書!$D$7</f>
        <v>0</v>
      </c>
      <c r="G3122" s="131">
        <f>ROUNDDOWN(E3122*F3122,2)</f>
        <v>0</v>
      </c>
      <c r="H3122" s="116"/>
      <c r="I3122" s="137">
        <f>ROUNDDOWN(D3122+G3122+H3122,0)</f>
        <v>0</v>
      </c>
    </row>
    <row r="3123" spans="1:9" s="62" customFormat="1" ht="18" customHeight="1" x14ac:dyDescent="0.4">
      <c r="A3123" s="63">
        <v>2</v>
      </c>
      <c r="B3123" s="121">
        <f>B3122</f>
        <v>13</v>
      </c>
      <c r="C3123" s="131">
        <f>C3122</f>
        <v>0</v>
      </c>
      <c r="D3123" s="131">
        <f t="shared" ref="D3123:D3133" si="656">IF(E3123=0,ROUNDDOWN(B3123*C3123/2,2),ROUNDDOWN(B3123*C3123,2))</f>
        <v>0</v>
      </c>
      <c r="E3123" s="124">
        <f>VLOOKUP(B3118,別紙1!$A$5:$AS$267,10,FALSE)</f>
        <v>38</v>
      </c>
      <c r="F3123" s="132">
        <f>内訳書!$D$7</f>
        <v>0</v>
      </c>
      <c r="G3123" s="131">
        <f t="shared" ref="G3123:G3133" si="657">ROUNDDOWN(E3123*F3123,2)</f>
        <v>0</v>
      </c>
      <c r="H3123" s="116"/>
      <c r="I3123" s="137">
        <f t="shared" ref="I3123:I3133" si="658">ROUNDDOWN(D3123+G3123+H3123,0)</f>
        <v>0</v>
      </c>
    </row>
    <row r="3124" spans="1:9" s="62" customFormat="1" ht="18" customHeight="1" x14ac:dyDescent="0.4">
      <c r="A3124" s="63">
        <v>3</v>
      </c>
      <c r="B3124" s="121">
        <f>B3122</f>
        <v>13</v>
      </c>
      <c r="C3124" s="131">
        <f t="shared" ref="C3124:C3132" si="659">C3123</f>
        <v>0</v>
      </c>
      <c r="D3124" s="131">
        <f t="shared" si="656"/>
        <v>0</v>
      </c>
      <c r="E3124" s="124">
        <f>VLOOKUP(B3118,別紙1!$A$5:$AS$267,13,FALSE)</f>
        <v>36</v>
      </c>
      <c r="F3124" s="132">
        <f>内訳書!$D$7</f>
        <v>0</v>
      </c>
      <c r="G3124" s="131">
        <f t="shared" si="657"/>
        <v>0</v>
      </c>
      <c r="H3124" s="116"/>
      <c r="I3124" s="137">
        <f t="shared" si="658"/>
        <v>0</v>
      </c>
    </row>
    <row r="3125" spans="1:9" s="62" customFormat="1" ht="18" customHeight="1" x14ac:dyDescent="0.4">
      <c r="A3125" s="63">
        <v>4</v>
      </c>
      <c r="B3125" s="121">
        <f>B3122</f>
        <v>13</v>
      </c>
      <c r="C3125" s="131">
        <f t="shared" si="659"/>
        <v>0</v>
      </c>
      <c r="D3125" s="131">
        <f t="shared" si="656"/>
        <v>0</v>
      </c>
      <c r="E3125" s="124">
        <f>VLOOKUP(B3118,別紙1!$A$5:$AS$267,16,FALSE)</f>
        <v>37</v>
      </c>
      <c r="F3125" s="132">
        <f>内訳書!$D$7</f>
        <v>0</v>
      </c>
      <c r="G3125" s="131">
        <f t="shared" si="657"/>
        <v>0</v>
      </c>
      <c r="H3125" s="116"/>
      <c r="I3125" s="137">
        <f t="shared" si="658"/>
        <v>0</v>
      </c>
    </row>
    <row r="3126" spans="1:9" s="62" customFormat="1" ht="18" customHeight="1" x14ac:dyDescent="0.4">
      <c r="A3126" s="63">
        <v>5</v>
      </c>
      <c r="B3126" s="121">
        <f>B3122</f>
        <v>13</v>
      </c>
      <c r="C3126" s="131">
        <f t="shared" si="659"/>
        <v>0</v>
      </c>
      <c r="D3126" s="131">
        <f t="shared" si="656"/>
        <v>0</v>
      </c>
      <c r="E3126" s="124">
        <f>VLOOKUP(B3118,別紙1!$A$5:$AS$267,19,FALSE)</f>
        <v>33</v>
      </c>
      <c r="F3126" s="132">
        <f>内訳書!$D$7</f>
        <v>0</v>
      </c>
      <c r="G3126" s="131">
        <f t="shared" si="657"/>
        <v>0</v>
      </c>
      <c r="H3126" s="116"/>
      <c r="I3126" s="137">
        <f t="shared" si="658"/>
        <v>0</v>
      </c>
    </row>
    <row r="3127" spans="1:9" s="62" customFormat="1" ht="18" customHeight="1" x14ac:dyDescent="0.4">
      <c r="A3127" s="63">
        <v>6</v>
      </c>
      <c r="B3127" s="121">
        <f>B3122</f>
        <v>13</v>
      </c>
      <c r="C3127" s="131">
        <f t="shared" si="659"/>
        <v>0</v>
      </c>
      <c r="D3127" s="131">
        <f t="shared" si="656"/>
        <v>0</v>
      </c>
      <c r="E3127" s="124">
        <f>VLOOKUP(B3118,別紙1!$A$5:$AS$267,22,FALSE)</f>
        <v>34</v>
      </c>
      <c r="F3127" s="132">
        <f>内訳書!$D$7</f>
        <v>0</v>
      </c>
      <c r="G3127" s="131">
        <f t="shared" si="657"/>
        <v>0</v>
      </c>
      <c r="H3127" s="116"/>
      <c r="I3127" s="137">
        <f t="shared" si="658"/>
        <v>0</v>
      </c>
    </row>
    <row r="3128" spans="1:9" s="62" customFormat="1" ht="18" customHeight="1" x14ac:dyDescent="0.4">
      <c r="A3128" s="63">
        <v>7</v>
      </c>
      <c r="B3128" s="121">
        <f>B3122</f>
        <v>13</v>
      </c>
      <c r="C3128" s="131">
        <f t="shared" si="659"/>
        <v>0</v>
      </c>
      <c r="D3128" s="131">
        <f t="shared" si="656"/>
        <v>0</v>
      </c>
      <c r="E3128" s="124">
        <f>VLOOKUP(B3118,別紙1!$A$5:$AS$267,26,FALSE)</f>
        <v>34</v>
      </c>
      <c r="F3128" s="133">
        <f>内訳書!$E$7</f>
        <v>0</v>
      </c>
      <c r="G3128" s="131">
        <f t="shared" si="657"/>
        <v>0</v>
      </c>
      <c r="H3128" s="116"/>
      <c r="I3128" s="137">
        <f t="shared" si="658"/>
        <v>0</v>
      </c>
    </row>
    <row r="3129" spans="1:9" s="62" customFormat="1" ht="18" customHeight="1" x14ac:dyDescent="0.4">
      <c r="A3129" s="63">
        <v>8</v>
      </c>
      <c r="B3129" s="121">
        <f>B3122</f>
        <v>13</v>
      </c>
      <c r="C3129" s="131">
        <f t="shared" si="659"/>
        <v>0</v>
      </c>
      <c r="D3129" s="131">
        <f t="shared" si="656"/>
        <v>0</v>
      </c>
      <c r="E3129" s="124">
        <f>VLOOKUP(B3118,別紙1!$A$5:$AS$267,29,FALSE)</f>
        <v>35</v>
      </c>
      <c r="F3129" s="133">
        <f>内訳書!$E$7</f>
        <v>0</v>
      </c>
      <c r="G3129" s="131">
        <f t="shared" si="657"/>
        <v>0</v>
      </c>
      <c r="H3129" s="116"/>
      <c r="I3129" s="137">
        <f t="shared" si="658"/>
        <v>0</v>
      </c>
    </row>
    <row r="3130" spans="1:9" s="62" customFormat="1" ht="18" customHeight="1" x14ac:dyDescent="0.4">
      <c r="A3130" s="63">
        <v>9</v>
      </c>
      <c r="B3130" s="121">
        <f>B3122</f>
        <v>13</v>
      </c>
      <c r="C3130" s="131">
        <f t="shared" si="659"/>
        <v>0</v>
      </c>
      <c r="D3130" s="131">
        <f t="shared" si="656"/>
        <v>0</v>
      </c>
      <c r="E3130" s="124">
        <f>VLOOKUP(B3118,別紙1!$A$5:$AS$267,32,FALSE)</f>
        <v>33</v>
      </c>
      <c r="F3130" s="133">
        <f>内訳書!$E$7</f>
        <v>0</v>
      </c>
      <c r="G3130" s="131">
        <f t="shared" si="657"/>
        <v>0</v>
      </c>
      <c r="H3130" s="116"/>
      <c r="I3130" s="137">
        <f t="shared" si="658"/>
        <v>0</v>
      </c>
    </row>
    <row r="3131" spans="1:9" s="62" customFormat="1" ht="18" customHeight="1" x14ac:dyDescent="0.4">
      <c r="A3131" s="63">
        <v>10</v>
      </c>
      <c r="B3131" s="121">
        <f>B3122</f>
        <v>13</v>
      </c>
      <c r="C3131" s="131">
        <f t="shared" si="659"/>
        <v>0</v>
      </c>
      <c r="D3131" s="131">
        <f t="shared" si="656"/>
        <v>0</v>
      </c>
      <c r="E3131" s="124">
        <f>VLOOKUP(B3118,別紙1!$A$5:$AS$267,34,FALSE)</f>
        <v>35</v>
      </c>
      <c r="F3131" s="132">
        <f>内訳書!$D$7</f>
        <v>0</v>
      </c>
      <c r="G3131" s="131">
        <f t="shared" si="657"/>
        <v>0</v>
      </c>
      <c r="H3131" s="116"/>
      <c r="I3131" s="137">
        <f t="shared" si="658"/>
        <v>0</v>
      </c>
    </row>
    <row r="3132" spans="1:9" s="62" customFormat="1" ht="18" customHeight="1" x14ac:dyDescent="0.4">
      <c r="A3132" s="63">
        <v>11</v>
      </c>
      <c r="B3132" s="121">
        <f>B3122</f>
        <v>13</v>
      </c>
      <c r="C3132" s="131">
        <f t="shared" si="659"/>
        <v>0</v>
      </c>
      <c r="D3132" s="131">
        <f t="shared" si="656"/>
        <v>0</v>
      </c>
      <c r="E3132" s="124">
        <f>VLOOKUP(B3118,別紙1!$A$5:$AS$267,37,FALSE)</f>
        <v>38</v>
      </c>
      <c r="F3132" s="132">
        <f>内訳書!$D$7</f>
        <v>0</v>
      </c>
      <c r="G3132" s="131">
        <f t="shared" si="657"/>
        <v>0</v>
      </c>
      <c r="H3132" s="116"/>
      <c r="I3132" s="137">
        <f t="shared" si="658"/>
        <v>0</v>
      </c>
    </row>
    <row r="3133" spans="1:9" s="62" customFormat="1" ht="18" customHeight="1" thickBot="1" x14ac:dyDescent="0.45">
      <c r="A3133" s="63">
        <v>12</v>
      </c>
      <c r="B3133" s="121">
        <f>B3122</f>
        <v>13</v>
      </c>
      <c r="C3133" s="131">
        <f>C3132</f>
        <v>0</v>
      </c>
      <c r="D3133" s="131">
        <f t="shared" si="656"/>
        <v>0</v>
      </c>
      <c r="E3133" s="124">
        <f>VLOOKUP(B3118,別紙1!$A$5:$AS$267,40,FALSE)</f>
        <v>38</v>
      </c>
      <c r="F3133" s="132">
        <f>内訳書!$D$7</f>
        <v>0</v>
      </c>
      <c r="G3133" s="131">
        <f t="shared" si="657"/>
        <v>0</v>
      </c>
      <c r="H3133" s="116"/>
      <c r="I3133" s="137">
        <f t="shared" si="658"/>
        <v>0</v>
      </c>
    </row>
    <row r="3134" spans="1:9" s="62" customFormat="1" ht="18" customHeight="1" thickBot="1" x14ac:dyDescent="0.45">
      <c r="A3134" s="66" t="s">
        <v>9</v>
      </c>
      <c r="B3134" s="120"/>
      <c r="C3134" s="120"/>
      <c r="D3134" s="120"/>
      <c r="E3134" s="124">
        <f>SUM(E3122:E3133)</f>
        <v>431</v>
      </c>
      <c r="F3134" s="129"/>
      <c r="G3134" s="120"/>
      <c r="H3134" s="136">
        <f>SUM(H3122:H3133)</f>
        <v>0</v>
      </c>
      <c r="I3134" s="138">
        <f>IF(SUM(I3122:I3133)="","",SUM(I3122:I3133))</f>
        <v>0</v>
      </c>
    </row>
    <row r="3135" spans="1:9" ht="78" customHeight="1" x14ac:dyDescent="0.4">
      <c r="A3135" s="397" t="s">
        <v>347</v>
      </c>
      <c r="B3135" s="398"/>
      <c r="C3135" s="398"/>
      <c r="D3135" s="398"/>
      <c r="E3135" s="398"/>
      <c r="F3135" s="398"/>
      <c r="G3135" s="398"/>
      <c r="H3135" s="398"/>
      <c r="I3135" s="399"/>
    </row>
    <row r="3136" spans="1:9" ht="78" customHeight="1" x14ac:dyDescent="0.4">
      <c r="A3136" s="394" t="s">
        <v>22</v>
      </c>
      <c r="B3136" s="395"/>
      <c r="C3136" s="395"/>
      <c r="D3136" s="395"/>
      <c r="E3136" s="395"/>
      <c r="F3136" s="395"/>
      <c r="G3136" s="395"/>
      <c r="H3136" s="395"/>
      <c r="I3136" s="396"/>
    </row>
    <row r="3137" spans="1:9" x14ac:dyDescent="0.4">
      <c r="A3137" s="161" t="s">
        <v>12</v>
      </c>
      <c r="B3137" s="52">
        <f>B3118+1</f>
        <v>166</v>
      </c>
      <c r="C3137" s="161" t="s">
        <v>13</v>
      </c>
      <c r="D3137" s="53" t="str">
        <f>VLOOKUP(B3137,別紙1!$A$5:$AS$267,3,FALSE)</f>
        <v>今井第１ポンプ場</v>
      </c>
      <c r="F3137" s="161"/>
      <c r="G3137" s="161"/>
      <c r="H3137" s="161"/>
      <c r="I3137" s="54" t="str">
        <f>VLOOKUP(B3137,別紙1!$A$5:$AS$267,5,FALSE)</f>
        <v>低圧電力</v>
      </c>
    </row>
    <row r="3138" spans="1:9" s="161" customFormat="1" ht="20.25" customHeight="1" x14ac:dyDescent="0.4">
      <c r="A3138" s="391" t="s">
        <v>14</v>
      </c>
      <c r="B3138" s="401" t="s">
        <v>3</v>
      </c>
      <c r="C3138" s="402"/>
      <c r="D3138" s="403"/>
      <c r="E3138" s="401" t="s">
        <v>4</v>
      </c>
      <c r="F3138" s="402"/>
      <c r="G3138" s="403"/>
      <c r="H3138" s="391" t="s">
        <v>44</v>
      </c>
      <c r="I3138" s="391" t="s">
        <v>45</v>
      </c>
    </row>
    <row r="3139" spans="1:9" s="161" customFormat="1" ht="40.5" x14ac:dyDescent="0.4">
      <c r="A3139" s="400"/>
      <c r="B3139" s="301" t="s">
        <v>2</v>
      </c>
      <c r="C3139" s="301" t="s">
        <v>15</v>
      </c>
      <c r="D3139" s="302" t="s">
        <v>82</v>
      </c>
      <c r="E3139" s="304" t="s">
        <v>16</v>
      </c>
      <c r="F3139" s="58" t="s">
        <v>17</v>
      </c>
      <c r="G3139" s="302" t="s">
        <v>18</v>
      </c>
      <c r="H3139" s="400"/>
      <c r="I3139" s="400"/>
    </row>
    <row r="3140" spans="1:9" s="59" customFormat="1" ht="22.5" x14ac:dyDescent="0.4">
      <c r="A3140" s="392"/>
      <c r="B3140" s="60" t="s">
        <v>5</v>
      </c>
      <c r="C3140" s="60" t="s">
        <v>19</v>
      </c>
      <c r="D3140" s="60" t="s">
        <v>8</v>
      </c>
      <c r="E3140" s="61" t="s">
        <v>20</v>
      </c>
      <c r="F3140" s="60" t="s">
        <v>21</v>
      </c>
      <c r="G3140" s="60" t="s">
        <v>8</v>
      </c>
      <c r="H3140" s="60" t="s">
        <v>43</v>
      </c>
      <c r="I3140" s="60" t="s">
        <v>8</v>
      </c>
    </row>
    <row r="3141" spans="1:9" s="62" customFormat="1" ht="18" customHeight="1" x14ac:dyDescent="0.4">
      <c r="A3141" s="63">
        <v>1</v>
      </c>
      <c r="B3141" s="121">
        <f>VLOOKUP(B3137,別紙1!$A$5:$AS$267,6,FALSE)</f>
        <v>13</v>
      </c>
      <c r="C3141" s="131">
        <f>内訳書!$C$7</f>
        <v>0</v>
      </c>
      <c r="D3141" s="131">
        <f>IF(E3141=0,ROUNDDOWN(B3141*C3141/2,2),ROUNDDOWN(B3141*C3141,2))</f>
        <v>0</v>
      </c>
      <c r="E3141" s="124">
        <f>VLOOKUP(B3137,別紙1!$A$5:$AS$267,7,FALSE)</f>
        <v>188</v>
      </c>
      <c r="F3141" s="132">
        <f>内訳書!$D$7</f>
        <v>0</v>
      </c>
      <c r="G3141" s="131">
        <f>ROUNDDOWN(E3141*F3141,2)</f>
        <v>0</v>
      </c>
      <c r="H3141" s="116"/>
      <c r="I3141" s="137">
        <f>ROUNDDOWN(D3141+G3141+H3141,0)</f>
        <v>0</v>
      </c>
    </row>
    <row r="3142" spans="1:9" s="62" customFormat="1" ht="18" customHeight="1" x14ac:dyDescent="0.4">
      <c r="A3142" s="63">
        <v>2</v>
      </c>
      <c r="B3142" s="121">
        <f>B3141</f>
        <v>13</v>
      </c>
      <c r="C3142" s="131">
        <f>C3141</f>
        <v>0</v>
      </c>
      <c r="D3142" s="131">
        <f t="shared" ref="D3142:D3152" si="660">IF(E3142=0,ROUNDDOWN(B3142*C3142/2,2),ROUNDDOWN(B3142*C3142,2))</f>
        <v>0</v>
      </c>
      <c r="E3142" s="124">
        <f>VLOOKUP(B3137,別紙1!$A$5:$AS$267,10,FALSE)</f>
        <v>182</v>
      </c>
      <c r="F3142" s="132">
        <f>内訳書!$D$7</f>
        <v>0</v>
      </c>
      <c r="G3142" s="131">
        <f t="shared" ref="G3142:G3152" si="661">ROUNDDOWN(E3142*F3142,2)</f>
        <v>0</v>
      </c>
      <c r="H3142" s="116"/>
      <c r="I3142" s="137">
        <f t="shared" ref="I3142:I3152" si="662">ROUNDDOWN(D3142+G3142+H3142,0)</f>
        <v>0</v>
      </c>
    </row>
    <row r="3143" spans="1:9" s="62" customFormat="1" ht="18" customHeight="1" x14ac:dyDescent="0.4">
      <c r="A3143" s="63">
        <v>3</v>
      </c>
      <c r="B3143" s="121">
        <f>B3141</f>
        <v>13</v>
      </c>
      <c r="C3143" s="131">
        <f t="shared" ref="C3143:C3151" si="663">C3142</f>
        <v>0</v>
      </c>
      <c r="D3143" s="131">
        <f t="shared" si="660"/>
        <v>0</v>
      </c>
      <c r="E3143" s="124">
        <f>VLOOKUP(B3137,別紙1!$A$5:$AS$267,13,FALSE)</f>
        <v>166</v>
      </c>
      <c r="F3143" s="132">
        <f>内訳書!$D$7</f>
        <v>0</v>
      </c>
      <c r="G3143" s="131">
        <f t="shared" si="661"/>
        <v>0</v>
      </c>
      <c r="H3143" s="116"/>
      <c r="I3143" s="137">
        <f t="shared" si="662"/>
        <v>0</v>
      </c>
    </row>
    <row r="3144" spans="1:9" s="62" customFormat="1" ht="18" customHeight="1" x14ac:dyDescent="0.4">
      <c r="A3144" s="63">
        <v>4</v>
      </c>
      <c r="B3144" s="121">
        <f>B3141</f>
        <v>13</v>
      </c>
      <c r="C3144" s="131">
        <f t="shared" si="663"/>
        <v>0</v>
      </c>
      <c r="D3144" s="131">
        <f t="shared" si="660"/>
        <v>0</v>
      </c>
      <c r="E3144" s="124">
        <f>VLOOKUP(B3137,別紙1!$A$5:$AS$267,16,FALSE)</f>
        <v>189</v>
      </c>
      <c r="F3144" s="132">
        <f>内訳書!$D$7</f>
        <v>0</v>
      </c>
      <c r="G3144" s="131">
        <f t="shared" si="661"/>
        <v>0</v>
      </c>
      <c r="H3144" s="116"/>
      <c r="I3144" s="137">
        <f t="shared" si="662"/>
        <v>0</v>
      </c>
    </row>
    <row r="3145" spans="1:9" s="62" customFormat="1" ht="18" customHeight="1" x14ac:dyDescent="0.4">
      <c r="A3145" s="63">
        <v>5</v>
      </c>
      <c r="B3145" s="121">
        <f>B3141</f>
        <v>13</v>
      </c>
      <c r="C3145" s="131">
        <f t="shared" si="663"/>
        <v>0</v>
      </c>
      <c r="D3145" s="131">
        <f t="shared" si="660"/>
        <v>0</v>
      </c>
      <c r="E3145" s="124">
        <f>VLOOKUP(B3137,別紙1!$A$5:$AS$267,19,FALSE)</f>
        <v>188</v>
      </c>
      <c r="F3145" s="132">
        <f>内訳書!$D$7</f>
        <v>0</v>
      </c>
      <c r="G3145" s="131">
        <f t="shared" si="661"/>
        <v>0</v>
      </c>
      <c r="H3145" s="116"/>
      <c r="I3145" s="137">
        <f t="shared" si="662"/>
        <v>0</v>
      </c>
    </row>
    <row r="3146" spans="1:9" s="62" customFormat="1" ht="18" customHeight="1" x14ac:dyDescent="0.4">
      <c r="A3146" s="63">
        <v>6</v>
      </c>
      <c r="B3146" s="121">
        <f>B3141</f>
        <v>13</v>
      </c>
      <c r="C3146" s="131">
        <f t="shared" si="663"/>
        <v>0</v>
      </c>
      <c r="D3146" s="131">
        <f t="shared" si="660"/>
        <v>0</v>
      </c>
      <c r="E3146" s="124">
        <f>VLOOKUP(B3137,別紙1!$A$5:$AS$267,22,FALSE)</f>
        <v>201</v>
      </c>
      <c r="F3146" s="132">
        <f>内訳書!$D$7</f>
        <v>0</v>
      </c>
      <c r="G3146" s="131">
        <f t="shared" si="661"/>
        <v>0</v>
      </c>
      <c r="H3146" s="116"/>
      <c r="I3146" s="137">
        <f t="shared" si="662"/>
        <v>0</v>
      </c>
    </row>
    <row r="3147" spans="1:9" s="62" customFormat="1" ht="18" customHeight="1" x14ac:dyDescent="0.4">
      <c r="A3147" s="63">
        <v>7</v>
      </c>
      <c r="B3147" s="121">
        <f>B3141</f>
        <v>13</v>
      </c>
      <c r="C3147" s="131">
        <f t="shared" si="663"/>
        <v>0</v>
      </c>
      <c r="D3147" s="131">
        <f t="shared" si="660"/>
        <v>0</v>
      </c>
      <c r="E3147" s="124">
        <f>VLOOKUP(B3137,別紙1!$A$5:$AS$267,26,FALSE)</f>
        <v>195</v>
      </c>
      <c r="F3147" s="133">
        <f>内訳書!$E$7</f>
        <v>0</v>
      </c>
      <c r="G3147" s="131">
        <f t="shared" si="661"/>
        <v>0</v>
      </c>
      <c r="H3147" s="116"/>
      <c r="I3147" s="137">
        <f t="shared" si="662"/>
        <v>0</v>
      </c>
    </row>
    <row r="3148" spans="1:9" s="62" customFormat="1" ht="18" customHeight="1" x14ac:dyDescent="0.4">
      <c r="A3148" s="63">
        <v>8</v>
      </c>
      <c r="B3148" s="121">
        <f>B3141</f>
        <v>13</v>
      </c>
      <c r="C3148" s="131">
        <f t="shared" si="663"/>
        <v>0</v>
      </c>
      <c r="D3148" s="131">
        <f t="shared" si="660"/>
        <v>0</v>
      </c>
      <c r="E3148" s="124">
        <f>VLOOKUP(B3137,別紙1!$A$5:$AS$267,29,FALSE)</f>
        <v>222</v>
      </c>
      <c r="F3148" s="133">
        <f>内訳書!$E$7</f>
        <v>0</v>
      </c>
      <c r="G3148" s="131">
        <f t="shared" si="661"/>
        <v>0</v>
      </c>
      <c r="H3148" s="116"/>
      <c r="I3148" s="137">
        <f t="shared" si="662"/>
        <v>0</v>
      </c>
    </row>
    <row r="3149" spans="1:9" s="62" customFormat="1" ht="18" customHeight="1" x14ac:dyDescent="0.4">
      <c r="A3149" s="63">
        <v>9</v>
      </c>
      <c r="B3149" s="121">
        <f>B3141</f>
        <v>13</v>
      </c>
      <c r="C3149" s="131">
        <f t="shared" si="663"/>
        <v>0</v>
      </c>
      <c r="D3149" s="131">
        <f t="shared" si="660"/>
        <v>0</v>
      </c>
      <c r="E3149" s="124">
        <f>VLOOKUP(B3137,別紙1!$A$5:$AS$267,32,FALSE)</f>
        <v>237</v>
      </c>
      <c r="F3149" s="133">
        <f>内訳書!$E$7</f>
        <v>0</v>
      </c>
      <c r="G3149" s="131">
        <f t="shared" si="661"/>
        <v>0</v>
      </c>
      <c r="H3149" s="116"/>
      <c r="I3149" s="137">
        <f t="shared" si="662"/>
        <v>0</v>
      </c>
    </row>
    <row r="3150" spans="1:9" s="62" customFormat="1" ht="18" customHeight="1" x14ac:dyDescent="0.4">
      <c r="A3150" s="63">
        <v>10</v>
      </c>
      <c r="B3150" s="121">
        <f>B3141</f>
        <v>13</v>
      </c>
      <c r="C3150" s="131">
        <f t="shared" si="663"/>
        <v>0</v>
      </c>
      <c r="D3150" s="131">
        <f t="shared" si="660"/>
        <v>0</v>
      </c>
      <c r="E3150" s="124">
        <f>VLOOKUP(B3137,別紙1!$A$5:$AS$267,34,FALSE)</f>
        <v>275</v>
      </c>
      <c r="F3150" s="132">
        <f>内訳書!$D$7</f>
        <v>0</v>
      </c>
      <c r="G3150" s="131">
        <f t="shared" si="661"/>
        <v>0</v>
      </c>
      <c r="H3150" s="116"/>
      <c r="I3150" s="137">
        <f t="shared" si="662"/>
        <v>0</v>
      </c>
    </row>
    <row r="3151" spans="1:9" s="62" customFormat="1" ht="18" customHeight="1" x14ac:dyDescent="0.4">
      <c r="A3151" s="63">
        <v>11</v>
      </c>
      <c r="B3151" s="121">
        <f>B3141</f>
        <v>13</v>
      </c>
      <c r="C3151" s="131">
        <f t="shared" si="663"/>
        <v>0</v>
      </c>
      <c r="D3151" s="131">
        <f t="shared" si="660"/>
        <v>0</v>
      </c>
      <c r="E3151" s="124">
        <f>VLOOKUP(B3137,別紙1!$A$5:$AS$267,37,FALSE)</f>
        <v>192</v>
      </c>
      <c r="F3151" s="132">
        <f>内訳書!$D$7</f>
        <v>0</v>
      </c>
      <c r="G3151" s="131">
        <f t="shared" si="661"/>
        <v>0</v>
      </c>
      <c r="H3151" s="116"/>
      <c r="I3151" s="137">
        <f t="shared" si="662"/>
        <v>0</v>
      </c>
    </row>
    <row r="3152" spans="1:9" s="62" customFormat="1" ht="18" customHeight="1" thickBot="1" x14ac:dyDescent="0.45">
      <c r="A3152" s="63">
        <v>12</v>
      </c>
      <c r="B3152" s="121">
        <f>B3141</f>
        <v>13</v>
      </c>
      <c r="C3152" s="131">
        <f>C3151</f>
        <v>0</v>
      </c>
      <c r="D3152" s="131">
        <f t="shared" si="660"/>
        <v>0</v>
      </c>
      <c r="E3152" s="124">
        <f>VLOOKUP(B3137,別紙1!$A$5:$AS$267,40,FALSE)</f>
        <v>187</v>
      </c>
      <c r="F3152" s="132">
        <f>内訳書!$D$7</f>
        <v>0</v>
      </c>
      <c r="G3152" s="131">
        <f t="shared" si="661"/>
        <v>0</v>
      </c>
      <c r="H3152" s="116"/>
      <c r="I3152" s="137">
        <f t="shared" si="662"/>
        <v>0</v>
      </c>
    </row>
    <row r="3153" spans="1:9" s="62" customFormat="1" ht="18" customHeight="1" thickBot="1" x14ac:dyDescent="0.45">
      <c r="A3153" s="66" t="s">
        <v>9</v>
      </c>
      <c r="B3153" s="120"/>
      <c r="C3153" s="120"/>
      <c r="D3153" s="120"/>
      <c r="E3153" s="124">
        <f>SUM(E3141:E3152)</f>
        <v>2422</v>
      </c>
      <c r="F3153" s="129"/>
      <c r="G3153" s="120"/>
      <c r="H3153" s="136">
        <f>SUM(H3141:H3152)</f>
        <v>0</v>
      </c>
      <c r="I3153" s="138">
        <f>IF(SUM(I3141:I3152)="","",SUM(I3141:I3152))</f>
        <v>0</v>
      </c>
    </row>
    <row r="3154" spans="1:9" ht="78" customHeight="1" x14ac:dyDescent="0.4">
      <c r="A3154" s="397" t="s">
        <v>347</v>
      </c>
      <c r="B3154" s="398"/>
      <c r="C3154" s="398"/>
      <c r="D3154" s="398"/>
      <c r="E3154" s="398"/>
      <c r="F3154" s="398"/>
      <c r="G3154" s="398"/>
      <c r="H3154" s="398"/>
      <c r="I3154" s="399"/>
    </row>
    <row r="3155" spans="1:9" ht="78" customHeight="1" x14ac:dyDescent="0.4">
      <c r="A3155" s="394" t="s">
        <v>22</v>
      </c>
      <c r="B3155" s="395"/>
      <c r="C3155" s="395"/>
      <c r="D3155" s="395"/>
      <c r="E3155" s="395"/>
      <c r="F3155" s="395"/>
      <c r="G3155" s="395"/>
      <c r="H3155" s="395"/>
      <c r="I3155" s="396"/>
    </row>
    <row r="3156" spans="1:9" x14ac:dyDescent="0.4">
      <c r="A3156" s="161" t="s">
        <v>12</v>
      </c>
      <c r="B3156" s="52">
        <f>B3137+1</f>
        <v>167</v>
      </c>
      <c r="C3156" s="161" t="s">
        <v>13</v>
      </c>
      <c r="D3156" s="53" t="str">
        <f>VLOOKUP(B3156,別紙1!$A$5:$AS$267,3,FALSE)</f>
        <v>今井第２ポンプ場</v>
      </c>
      <c r="F3156" s="161"/>
      <c r="G3156" s="161"/>
      <c r="H3156" s="161"/>
      <c r="I3156" s="54" t="str">
        <f>VLOOKUP(B3156,別紙1!$A$5:$AS$267,5,FALSE)</f>
        <v>低圧電力</v>
      </c>
    </row>
    <row r="3157" spans="1:9" s="161" customFormat="1" ht="20.25" customHeight="1" x14ac:dyDescent="0.4">
      <c r="A3157" s="391" t="s">
        <v>14</v>
      </c>
      <c r="B3157" s="401" t="s">
        <v>3</v>
      </c>
      <c r="C3157" s="402"/>
      <c r="D3157" s="403"/>
      <c r="E3157" s="401" t="s">
        <v>4</v>
      </c>
      <c r="F3157" s="402"/>
      <c r="G3157" s="403"/>
      <c r="H3157" s="391" t="s">
        <v>44</v>
      </c>
      <c r="I3157" s="391" t="s">
        <v>45</v>
      </c>
    </row>
    <row r="3158" spans="1:9" s="161" customFormat="1" ht="40.5" x14ac:dyDescent="0.4">
      <c r="A3158" s="400"/>
      <c r="B3158" s="301" t="s">
        <v>2</v>
      </c>
      <c r="C3158" s="301" t="s">
        <v>15</v>
      </c>
      <c r="D3158" s="302" t="s">
        <v>82</v>
      </c>
      <c r="E3158" s="304" t="s">
        <v>16</v>
      </c>
      <c r="F3158" s="58" t="s">
        <v>17</v>
      </c>
      <c r="G3158" s="302" t="s">
        <v>18</v>
      </c>
      <c r="H3158" s="400"/>
      <c r="I3158" s="400"/>
    </row>
    <row r="3159" spans="1:9" s="59" customFormat="1" ht="22.5" x14ac:dyDescent="0.4">
      <c r="A3159" s="392"/>
      <c r="B3159" s="60" t="s">
        <v>5</v>
      </c>
      <c r="C3159" s="60" t="s">
        <v>19</v>
      </c>
      <c r="D3159" s="60" t="s">
        <v>8</v>
      </c>
      <c r="E3159" s="61" t="s">
        <v>20</v>
      </c>
      <c r="F3159" s="60" t="s">
        <v>21</v>
      </c>
      <c r="G3159" s="60" t="s">
        <v>8</v>
      </c>
      <c r="H3159" s="60" t="s">
        <v>43</v>
      </c>
      <c r="I3159" s="60" t="s">
        <v>8</v>
      </c>
    </row>
    <row r="3160" spans="1:9" s="62" customFormat="1" ht="18" customHeight="1" x14ac:dyDescent="0.4">
      <c r="A3160" s="63">
        <v>1</v>
      </c>
      <c r="B3160" s="121">
        <f>VLOOKUP(B3156,別紙1!$A$5:$AS$267,6,FALSE)</f>
        <v>4</v>
      </c>
      <c r="C3160" s="131">
        <f>内訳書!$C$7</f>
        <v>0</v>
      </c>
      <c r="D3160" s="131">
        <f>IF(E3160=0,ROUNDDOWN(B3160*C3160/2,2),ROUNDDOWN(B3160*C3160,2))</f>
        <v>0</v>
      </c>
      <c r="E3160" s="124">
        <f>VLOOKUP(B3156,別紙1!$A$5:$AS$267,7,FALSE)</f>
        <v>7</v>
      </c>
      <c r="F3160" s="132">
        <f>内訳書!$D$7</f>
        <v>0</v>
      </c>
      <c r="G3160" s="131">
        <f>ROUNDDOWN(E3160*F3160,2)</f>
        <v>0</v>
      </c>
      <c r="H3160" s="116"/>
      <c r="I3160" s="137">
        <f>ROUNDDOWN(D3160+G3160+H3160,0)</f>
        <v>0</v>
      </c>
    </row>
    <row r="3161" spans="1:9" s="62" customFormat="1" ht="18" customHeight="1" x14ac:dyDescent="0.4">
      <c r="A3161" s="63">
        <v>2</v>
      </c>
      <c r="B3161" s="121">
        <f>B3160</f>
        <v>4</v>
      </c>
      <c r="C3161" s="131">
        <f>C3160</f>
        <v>0</v>
      </c>
      <c r="D3161" s="131">
        <f t="shared" ref="D3161:D3171" si="664">IF(E3161=0,ROUNDDOWN(B3161*C3161/2,2),ROUNDDOWN(B3161*C3161,2))</f>
        <v>0</v>
      </c>
      <c r="E3161" s="124">
        <f>VLOOKUP(B3156,別紙1!$A$5:$AS$267,10,FALSE)</f>
        <v>7</v>
      </c>
      <c r="F3161" s="132">
        <f>内訳書!$D$7</f>
        <v>0</v>
      </c>
      <c r="G3161" s="131">
        <f t="shared" ref="G3161:G3171" si="665">ROUNDDOWN(E3161*F3161,2)</f>
        <v>0</v>
      </c>
      <c r="H3161" s="116"/>
      <c r="I3161" s="137">
        <f t="shared" ref="I3161:I3171" si="666">ROUNDDOWN(D3161+G3161+H3161,0)</f>
        <v>0</v>
      </c>
    </row>
    <row r="3162" spans="1:9" s="62" customFormat="1" ht="18" customHeight="1" x14ac:dyDescent="0.4">
      <c r="A3162" s="63">
        <v>3</v>
      </c>
      <c r="B3162" s="121">
        <f>B3160</f>
        <v>4</v>
      </c>
      <c r="C3162" s="131">
        <f t="shared" ref="C3162:C3170" si="667">C3161</f>
        <v>0</v>
      </c>
      <c r="D3162" s="131">
        <f t="shared" si="664"/>
        <v>0</v>
      </c>
      <c r="E3162" s="124">
        <f>VLOOKUP(B3156,別紙1!$A$5:$AS$267,13,FALSE)</f>
        <v>7</v>
      </c>
      <c r="F3162" s="132">
        <f>内訳書!$D$7</f>
        <v>0</v>
      </c>
      <c r="G3162" s="131">
        <f t="shared" si="665"/>
        <v>0</v>
      </c>
      <c r="H3162" s="116"/>
      <c r="I3162" s="137">
        <f t="shared" si="666"/>
        <v>0</v>
      </c>
    </row>
    <row r="3163" spans="1:9" s="62" customFormat="1" ht="18" customHeight="1" x14ac:dyDescent="0.4">
      <c r="A3163" s="63">
        <v>4</v>
      </c>
      <c r="B3163" s="121">
        <f>B3160</f>
        <v>4</v>
      </c>
      <c r="C3163" s="131">
        <f t="shared" si="667"/>
        <v>0</v>
      </c>
      <c r="D3163" s="131">
        <f t="shared" si="664"/>
        <v>0</v>
      </c>
      <c r="E3163" s="124">
        <f>VLOOKUP(B3156,別紙1!$A$5:$AS$267,16,FALSE)</f>
        <v>8</v>
      </c>
      <c r="F3163" s="132">
        <f>内訳書!$D$7</f>
        <v>0</v>
      </c>
      <c r="G3163" s="131">
        <f t="shared" si="665"/>
        <v>0</v>
      </c>
      <c r="H3163" s="116"/>
      <c r="I3163" s="137">
        <f t="shared" si="666"/>
        <v>0</v>
      </c>
    </row>
    <row r="3164" spans="1:9" s="62" customFormat="1" ht="18" customHeight="1" x14ac:dyDescent="0.4">
      <c r="A3164" s="63">
        <v>5</v>
      </c>
      <c r="B3164" s="121">
        <f>B3160</f>
        <v>4</v>
      </c>
      <c r="C3164" s="131">
        <f t="shared" si="667"/>
        <v>0</v>
      </c>
      <c r="D3164" s="131">
        <f t="shared" si="664"/>
        <v>0</v>
      </c>
      <c r="E3164" s="124">
        <f>VLOOKUP(B3156,別紙1!$A$5:$AS$267,19,FALSE)</f>
        <v>8</v>
      </c>
      <c r="F3164" s="132">
        <f>内訳書!$D$7</f>
        <v>0</v>
      </c>
      <c r="G3164" s="131">
        <f t="shared" si="665"/>
        <v>0</v>
      </c>
      <c r="H3164" s="116"/>
      <c r="I3164" s="137">
        <f t="shared" si="666"/>
        <v>0</v>
      </c>
    </row>
    <row r="3165" spans="1:9" s="62" customFormat="1" ht="18" customHeight="1" x14ac:dyDescent="0.4">
      <c r="A3165" s="63">
        <v>6</v>
      </c>
      <c r="B3165" s="121">
        <f>B3160</f>
        <v>4</v>
      </c>
      <c r="C3165" s="131">
        <f t="shared" si="667"/>
        <v>0</v>
      </c>
      <c r="D3165" s="131">
        <f t="shared" si="664"/>
        <v>0</v>
      </c>
      <c r="E3165" s="124">
        <f>VLOOKUP(B3156,別紙1!$A$5:$AS$267,22,FALSE)</f>
        <v>8</v>
      </c>
      <c r="F3165" s="132">
        <f>内訳書!$D$7</f>
        <v>0</v>
      </c>
      <c r="G3165" s="131">
        <f t="shared" si="665"/>
        <v>0</v>
      </c>
      <c r="H3165" s="116"/>
      <c r="I3165" s="137">
        <f t="shared" si="666"/>
        <v>0</v>
      </c>
    </row>
    <row r="3166" spans="1:9" s="62" customFormat="1" ht="18" customHeight="1" x14ac:dyDescent="0.4">
      <c r="A3166" s="63">
        <v>7</v>
      </c>
      <c r="B3166" s="121">
        <f>B3160</f>
        <v>4</v>
      </c>
      <c r="C3166" s="131">
        <f t="shared" si="667"/>
        <v>0</v>
      </c>
      <c r="D3166" s="131">
        <f t="shared" si="664"/>
        <v>0</v>
      </c>
      <c r="E3166" s="124">
        <f>VLOOKUP(B3156,別紙1!$A$5:$AS$267,26,FALSE)</f>
        <v>8</v>
      </c>
      <c r="F3166" s="133">
        <f>内訳書!$E$7</f>
        <v>0</v>
      </c>
      <c r="G3166" s="131">
        <f t="shared" si="665"/>
        <v>0</v>
      </c>
      <c r="H3166" s="116"/>
      <c r="I3166" s="137">
        <f t="shared" si="666"/>
        <v>0</v>
      </c>
    </row>
    <row r="3167" spans="1:9" s="62" customFormat="1" ht="18" customHeight="1" x14ac:dyDescent="0.4">
      <c r="A3167" s="63">
        <v>8</v>
      </c>
      <c r="B3167" s="121">
        <f>B3160</f>
        <v>4</v>
      </c>
      <c r="C3167" s="131">
        <f t="shared" si="667"/>
        <v>0</v>
      </c>
      <c r="D3167" s="131">
        <f t="shared" si="664"/>
        <v>0</v>
      </c>
      <c r="E3167" s="124">
        <f>VLOOKUP(B3156,別紙1!$A$5:$AS$267,29,FALSE)</f>
        <v>11</v>
      </c>
      <c r="F3167" s="133">
        <f>内訳書!$E$7</f>
        <v>0</v>
      </c>
      <c r="G3167" s="131">
        <f t="shared" si="665"/>
        <v>0</v>
      </c>
      <c r="H3167" s="116"/>
      <c r="I3167" s="137">
        <f t="shared" si="666"/>
        <v>0</v>
      </c>
    </row>
    <row r="3168" spans="1:9" s="62" customFormat="1" ht="18" customHeight="1" x14ac:dyDescent="0.4">
      <c r="A3168" s="63">
        <v>9</v>
      </c>
      <c r="B3168" s="121">
        <f>B3160</f>
        <v>4</v>
      </c>
      <c r="C3168" s="131">
        <f t="shared" si="667"/>
        <v>0</v>
      </c>
      <c r="D3168" s="131">
        <f t="shared" si="664"/>
        <v>0</v>
      </c>
      <c r="E3168" s="124">
        <f>VLOOKUP(B3156,別紙1!$A$5:$AS$267,32,FALSE)</f>
        <v>12</v>
      </c>
      <c r="F3168" s="133">
        <f>内訳書!$E$7</f>
        <v>0</v>
      </c>
      <c r="G3168" s="131">
        <f t="shared" si="665"/>
        <v>0</v>
      </c>
      <c r="H3168" s="116"/>
      <c r="I3168" s="137">
        <f t="shared" si="666"/>
        <v>0</v>
      </c>
    </row>
    <row r="3169" spans="1:9" s="62" customFormat="1" ht="18" customHeight="1" x14ac:dyDescent="0.4">
      <c r="A3169" s="63">
        <v>10</v>
      </c>
      <c r="B3169" s="121">
        <f>B3160</f>
        <v>4</v>
      </c>
      <c r="C3169" s="131">
        <f t="shared" si="667"/>
        <v>0</v>
      </c>
      <c r="D3169" s="131">
        <f t="shared" si="664"/>
        <v>0</v>
      </c>
      <c r="E3169" s="124">
        <f>VLOOKUP(B3156,別紙1!$A$5:$AS$267,34,FALSE)</f>
        <v>13</v>
      </c>
      <c r="F3169" s="132">
        <f>内訳書!$D$7</f>
        <v>0</v>
      </c>
      <c r="G3169" s="131">
        <f t="shared" si="665"/>
        <v>0</v>
      </c>
      <c r="H3169" s="116"/>
      <c r="I3169" s="137">
        <f t="shared" si="666"/>
        <v>0</v>
      </c>
    </row>
    <row r="3170" spans="1:9" s="62" customFormat="1" ht="18" customHeight="1" x14ac:dyDescent="0.4">
      <c r="A3170" s="63">
        <v>11</v>
      </c>
      <c r="B3170" s="121">
        <f>B3160</f>
        <v>4</v>
      </c>
      <c r="C3170" s="131">
        <f t="shared" si="667"/>
        <v>0</v>
      </c>
      <c r="D3170" s="131">
        <f t="shared" si="664"/>
        <v>0</v>
      </c>
      <c r="E3170" s="124">
        <f>VLOOKUP(B3156,別紙1!$A$5:$AS$267,37,FALSE)</f>
        <v>9</v>
      </c>
      <c r="F3170" s="132">
        <f>内訳書!$D$7</f>
        <v>0</v>
      </c>
      <c r="G3170" s="131">
        <f t="shared" si="665"/>
        <v>0</v>
      </c>
      <c r="H3170" s="116"/>
      <c r="I3170" s="137">
        <f t="shared" si="666"/>
        <v>0</v>
      </c>
    </row>
    <row r="3171" spans="1:9" s="62" customFormat="1" ht="18" customHeight="1" thickBot="1" x14ac:dyDescent="0.45">
      <c r="A3171" s="63">
        <v>12</v>
      </c>
      <c r="B3171" s="121">
        <f>B3160</f>
        <v>4</v>
      </c>
      <c r="C3171" s="131">
        <f>C3170</f>
        <v>0</v>
      </c>
      <c r="D3171" s="131">
        <f t="shared" si="664"/>
        <v>0</v>
      </c>
      <c r="E3171" s="124">
        <f>VLOOKUP(B3156,別紙1!$A$5:$AS$267,40,FALSE)</f>
        <v>8</v>
      </c>
      <c r="F3171" s="132">
        <f>内訳書!$D$7</f>
        <v>0</v>
      </c>
      <c r="G3171" s="131">
        <f t="shared" si="665"/>
        <v>0</v>
      </c>
      <c r="H3171" s="116"/>
      <c r="I3171" s="137">
        <f t="shared" si="666"/>
        <v>0</v>
      </c>
    </row>
    <row r="3172" spans="1:9" s="62" customFormat="1" ht="18" customHeight="1" thickBot="1" x14ac:dyDescent="0.45">
      <c r="A3172" s="66" t="s">
        <v>9</v>
      </c>
      <c r="B3172" s="120"/>
      <c r="C3172" s="120"/>
      <c r="D3172" s="120"/>
      <c r="E3172" s="124">
        <f>SUM(E3160:E3171)</f>
        <v>106</v>
      </c>
      <c r="F3172" s="129"/>
      <c r="G3172" s="120"/>
      <c r="H3172" s="136">
        <f>SUM(H3160:H3171)</f>
        <v>0</v>
      </c>
      <c r="I3172" s="138">
        <f>IF(SUM(I3160:I3171)="","",SUM(I3160:I3171))</f>
        <v>0</v>
      </c>
    </row>
    <row r="3173" spans="1:9" ht="78" customHeight="1" x14ac:dyDescent="0.4">
      <c r="A3173" s="397" t="s">
        <v>347</v>
      </c>
      <c r="B3173" s="398"/>
      <c r="C3173" s="398"/>
      <c r="D3173" s="398"/>
      <c r="E3173" s="398"/>
      <c r="F3173" s="398"/>
      <c r="G3173" s="398"/>
      <c r="H3173" s="398"/>
      <c r="I3173" s="399"/>
    </row>
    <row r="3174" spans="1:9" ht="78" customHeight="1" x14ac:dyDescent="0.4">
      <c r="A3174" s="394" t="s">
        <v>22</v>
      </c>
      <c r="B3174" s="395"/>
      <c r="C3174" s="395"/>
      <c r="D3174" s="395"/>
      <c r="E3174" s="395"/>
      <c r="F3174" s="395"/>
      <c r="G3174" s="395"/>
      <c r="H3174" s="395"/>
      <c r="I3174" s="396"/>
    </row>
    <row r="3175" spans="1:9" x14ac:dyDescent="0.4">
      <c r="A3175" s="161" t="s">
        <v>12</v>
      </c>
      <c r="B3175" s="52">
        <f>B3156+1</f>
        <v>168</v>
      </c>
      <c r="C3175" s="161" t="s">
        <v>13</v>
      </c>
      <c r="D3175" s="53" t="str">
        <f>VLOOKUP(B3175,別紙1!$A$5:$AS$267,3,FALSE)</f>
        <v>今井第３ポンプ場</v>
      </c>
      <c r="F3175" s="161"/>
      <c r="G3175" s="161"/>
      <c r="H3175" s="161"/>
      <c r="I3175" s="54" t="str">
        <f>VLOOKUP(B3175,別紙1!$A$5:$AS$267,5,FALSE)</f>
        <v>低圧電力</v>
      </c>
    </row>
    <row r="3176" spans="1:9" s="161" customFormat="1" ht="20.25" customHeight="1" x14ac:dyDescent="0.4">
      <c r="A3176" s="391" t="s">
        <v>14</v>
      </c>
      <c r="B3176" s="401" t="s">
        <v>3</v>
      </c>
      <c r="C3176" s="402"/>
      <c r="D3176" s="403"/>
      <c r="E3176" s="401" t="s">
        <v>4</v>
      </c>
      <c r="F3176" s="402"/>
      <c r="G3176" s="403"/>
      <c r="H3176" s="391" t="s">
        <v>44</v>
      </c>
      <c r="I3176" s="391" t="s">
        <v>45</v>
      </c>
    </row>
    <row r="3177" spans="1:9" s="161" customFormat="1" ht="40.5" x14ac:dyDescent="0.4">
      <c r="A3177" s="400"/>
      <c r="B3177" s="301" t="s">
        <v>2</v>
      </c>
      <c r="C3177" s="301" t="s">
        <v>15</v>
      </c>
      <c r="D3177" s="302" t="s">
        <v>82</v>
      </c>
      <c r="E3177" s="304" t="s">
        <v>16</v>
      </c>
      <c r="F3177" s="58" t="s">
        <v>17</v>
      </c>
      <c r="G3177" s="302" t="s">
        <v>18</v>
      </c>
      <c r="H3177" s="400"/>
      <c r="I3177" s="400"/>
    </row>
    <row r="3178" spans="1:9" s="59" customFormat="1" ht="22.5" x14ac:dyDescent="0.4">
      <c r="A3178" s="392"/>
      <c r="B3178" s="60" t="s">
        <v>5</v>
      </c>
      <c r="C3178" s="60" t="s">
        <v>19</v>
      </c>
      <c r="D3178" s="60" t="s">
        <v>8</v>
      </c>
      <c r="E3178" s="61" t="s">
        <v>20</v>
      </c>
      <c r="F3178" s="60" t="s">
        <v>21</v>
      </c>
      <c r="G3178" s="60" t="s">
        <v>8</v>
      </c>
      <c r="H3178" s="60" t="s">
        <v>43</v>
      </c>
      <c r="I3178" s="60" t="s">
        <v>8</v>
      </c>
    </row>
    <row r="3179" spans="1:9" s="62" customFormat="1" ht="18" customHeight="1" x14ac:dyDescent="0.4">
      <c r="A3179" s="63">
        <v>1</v>
      </c>
      <c r="B3179" s="121">
        <f>VLOOKUP(B3175,別紙1!$A$5:$AS$267,6,FALSE)</f>
        <v>4</v>
      </c>
      <c r="C3179" s="131">
        <f>内訳書!$C$7</f>
        <v>0</v>
      </c>
      <c r="D3179" s="131">
        <f>IF(E3179=0,ROUNDDOWN(B3179*C3179/2,2),ROUNDDOWN(B3179*C3179,2))</f>
        <v>0</v>
      </c>
      <c r="E3179" s="124">
        <f>VLOOKUP(B3175,別紙1!$A$5:$AS$267,7,FALSE)</f>
        <v>41</v>
      </c>
      <c r="F3179" s="132">
        <f>内訳書!$D$7</f>
        <v>0</v>
      </c>
      <c r="G3179" s="131">
        <f>ROUNDDOWN(E3179*F3179,2)</f>
        <v>0</v>
      </c>
      <c r="H3179" s="116"/>
      <c r="I3179" s="137">
        <f>ROUNDDOWN(D3179+G3179+H3179,0)</f>
        <v>0</v>
      </c>
    </row>
    <row r="3180" spans="1:9" s="62" customFormat="1" ht="18" customHeight="1" x14ac:dyDescent="0.4">
      <c r="A3180" s="63">
        <v>2</v>
      </c>
      <c r="B3180" s="121">
        <f>B3179</f>
        <v>4</v>
      </c>
      <c r="C3180" s="131">
        <f>C3179</f>
        <v>0</v>
      </c>
      <c r="D3180" s="131">
        <f t="shared" ref="D3180:D3190" si="668">IF(E3180=0,ROUNDDOWN(B3180*C3180/2,2),ROUNDDOWN(B3180*C3180,2))</f>
        <v>0</v>
      </c>
      <c r="E3180" s="124">
        <f>VLOOKUP(B3175,別紙1!$A$5:$AS$267,10,FALSE)</f>
        <v>41</v>
      </c>
      <c r="F3180" s="132">
        <f>内訳書!$D$7</f>
        <v>0</v>
      </c>
      <c r="G3180" s="131">
        <f t="shared" ref="G3180:G3190" si="669">ROUNDDOWN(E3180*F3180,2)</f>
        <v>0</v>
      </c>
      <c r="H3180" s="116"/>
      <c r="I3180" s="137">
        <f t="shared" ref="I3180:I3190" si="670">ROUNDDOWN(D3180+G3180+H3180,0)</f>
        <v>0</v>
      </c>
    </row>
    <row r="3181" spans="1:9" s="62" customFormat="1" ht="18" customHeight="1" x14ac:dyDescent="0.4">
      <c r="A3181" s="63">
        <v>3</v>
      </c>
      <c r="B3181" s="121">
        <f>B3179</f>
        <v>4</v>
      </c>
      <c r="C3181" s="131">
        <f t="shared" ref="C3181:C3189" si="671">C3180</f>
        <v>0</v>
      </c>
      <c r="D3181" s="131">
        <f t="shared" si="668"/>
        <v>0</v>
      </c>
      <c r="E3181" s="124">
        <f>VLOOKUP(B3175,別紙1!$A$5:$AS$267,13,FALSE)</f>
        <v>38</v>
      </c>
      <c r="F3181" s="132">
        <f>内訳書!$D$7</f>
        <v>0</v>
      </c>
      <c r="G3181" s="131">
        <f t="shared" si="669"/>
        <v>0</v>
      </c>
      <c r="H3181" s="116"/>
      <c r="I3181" s="137">
        <f t="shared" si="670"/>
        <v>0</v>
      </c>
    </row>
    <row r="3182" spans="1:9" s="62" customFormat="1" ht="18" customHeight="1" x14ac:dyDescent="0.4">
      <c r="A3182" s="63">
        <v>4</v>
      </c>
      <c r="B3182" s="121">
        <f>B3179</f>
        <v>4</v>
      </c>
      <c r="C3182" s="131">
        <f t="shared" si="671"/>
        <v>0</v>
      </c>
      <c r="D3182" s="131">
        <f t="shared" si="668"/>
        <v>0</v>
      </c>
      <c r="E3182" s="124">
        <f>VLOOKUP(B3175,別紙1!$A$5:$AS$267,16,FALSE)</f>
        <v>41</v>
      </c>
      <c r="F3182" s="132">
        <f>内訳書!$D$7</f>
        <v>0</v>
      </c>
      <c r="G3182" s="131">
        <f t="shared" si="669"/>
        <v>0</v>
      </c>
      <c r="H3182" s="116"/>
      <c r="I3182" s="137">
        <f t="shared" si="670"/>
        <v>0</v>
      </c>
    </row>
    <row r="3183" spans="1:9" s="62" customFormat="1" ht="18" customHeight="1" x14ac:dyDescent="0.4">
      <c r="A3183" s="63">
        <v>5</v>
      </c>
      <c r="B3183" s="121">
        <f>B3179</f>
        <v>4</v>
      </c>
      <c r="C3183" s="131">
        <f t="shared" si="671"/>
        <v>0</v>
      </c>
      <c r="D3183" s="131">
        <f t="shared" si="668"/>
        <v>0</v>
      </c>
      <c r="E3183" s="124">
        <f>VLOOKUP(B3175,別紙1!$A$5:$AS$267,19,FALSE)</f>
        <v>40</v>
      </c>
      <c r="F3183" s="132">
        <f>内訳書!$D$7</f>
        <v>0</v>
      </c>
      <c r="G3183" s="131">
        <f t="shared" si="669"/>
        <v>0</v>
      </c>
      <c r="H3183" s="116"/>
      <c r="I3183" s="137">
        <f t="shared" si="670"/>
        <v>0</v>
      </c>
    </row>
    <row r="3184" spans="1:9" s="62" customFormat="1" ht="18" customHeight="1" x14ac:dyDescent="0.4">
      <c r="A3184" s="63">
        <v>6</v>
      </c>
      <c r="B3184" s="121">
        <f>B3179</f>
        <v>4</v>
      </c>
      <c r="C3184" s="131">
        <f t="shared" si="671"/>
        <v>0</v>
      </c>
      <c r="D3184" s="131">
        <f t="shared" si="668"/>
        <v>0</v>
      </c>
      <c r="E3184" s="124">
        <f>VLOOKUP(B3175,別紙1!$A$5:$AS$267,22,FALSE)</f>
        <v>41</v>
      </c>
      <c r="F3184" s="132">
        <f>内訳書!$D$7</f>
        <v>0</v>
      </c>
      <c r="G3184" s="131">
        <f t="shared" si="669"/>
        <v>0</v>
      </c>
      <c r="H3184" s="116"/>
      <c r="I3184" s="137">
        <f t="shared" si="670"/>
        <v>0</v>
      </c>
    </row>
    <row r="3185" spans="1:9" s="62" customFormat="1" ht="18" customHeight="1" x14ac:dyDescent="0.4">
      <c r="A3185" s="63">
        <v>7</v>
      </c>
      <c r="B3185" s="121">
        <f>B3179</f>
        <v>4</v>
      </c>
      <c r="C3185" s="131">
        <f t="shared" si="671"/>
        <v>0</v>
      </c>
      <c r="D3185" s="131">
        <f t="shared" si="668"/>
        <v>0</v>
      </c>
      <c r="E3185" s="124">
        <f>VLOOKUP(B3175,別紙1!$A$5:$AS$267,26,FALSE)</f>
        <v>42</v>
      </c>
      <c r="F3185" s="133">
        <f>内訳書!$E$7</f>
        <v>0</v>
      </c>
      <c r="G3185" s="131">
        <f t="shared" si="669"/>
        <v>0</v>
      </c>
      <c r="H3185" s="116"/>
      <c r="I3185" s="137">
        <f t="shared" si="670"/>
        <v>0</v>
      </c>
    </row>
    <row r="3186" spans="1:9" s="62" customFormat="1" ht="18" customHeight="1" x14ac:dyDescent="0.4">
      <c r="A3186" s="63">
        <v>8</v>
      </c>
      <c r="B3186" s="121">
        <f>B3179</f>
        <v>4</v>
      </c>
      <c r="C3186" s="131">
        <f t="shared" si="671"/>
        <v>0</v>
      </c>
      <c r="D3186" s="131">
        <f t="shared" si="668"/>
        <v>0</v>
      </c>
      <c r="E3186" s="124">
        <f>VLOOKUP(B3175,別紙1!$A$5:$AS$267,29,FALSE)</f>
        <v>50</v>
      </c>
      <c r="F3186" s="133">
        <f>内訳書!$E$7</f>
        <v>0</v>
      </c>
      <c r="G3186" s="131">
        <f t="shared" si="669"/>
        <v>0</v>
      </c>
      <c r="H3186" s="116"/>
      <c r="I3186" s="137">
        <f t="shared" si="670"/>
        <v>0</v>
      </c>
    </row>
    <row r="3187" spans="1:9" s="62" customFormat="1" ht="18" customHeight="1" x14ac:dyDescent="0.4">
      <c r="A3187" s="63">
        <v>9</v>
      </c>
      <c r="B3187" s="121">
        <f>B3179</f>
        <v>4</v>
      </c>
      <c r="C3187" s="131">
        <f t="shared" si="671"/>
        <v>0</v>
      </c>
      <c r="D3187" s="131">
        <f t="shared" si="668"/>
        <v>0</v>
      </c>
      <c r="E3187" s="124">
        <f>VLOOKUP(B3175,別紙1!$A$5:$AS$267,32,FALSE)</f>
        <v>52</v>
      </c>
      <c r="F3187" s="133">
        <f>内訳書!$E$7</f>
        <v>0</v>
      </c>
      <c r="G3187" s="131">
        <f t="shared" si="669"/>
        <v>0</v>
      </c>
      <c r="H3187" s="116"/>
      <c r="I3187" s="137">
        <f t="shared" si="670"/>
        <v>0</v>
      </c>
    </row>
    <row r="3188" spans="1:9" s="62" customFormat="1" ht="18" customHeight="1" x14ac:dyDescent="0.4">
      <c r="A3188" s="63">
        <v>10</v>
      </c>
      <c r="B3188" s="121">
        <f>B3179</f>
        <v>4</v>
      </c>
      <c r="C3188" s="131">
        <f t="shared" si="671"/>
        <v>0</v>
      </c>
      <c r="D3188" s="131">
        <f t="shared" si="668"/>
        <v>0</v>
      </c>
      <c r="E3188" s="124">
        <f>VLOOKUP(B3175,別紙1!$A$5:$AS$267,34,FALSE)</f>
        <v>61</v>
      </c>
      <c r="F3188" s="132">
        <f>内訳書!$D$7</f>
        <v>0</v>
      </c>
      <c r="G3188" s="131">
        <f t="shared" si="669"/>
        <v>0</v>
      </c>
      <c r="H3188" s="116"/>
      <c r="I3188" s="137">
        <f t="shared" si="670"/>
        <v>0</v>
      </c>
    </row>
    <row r="3189" spans="1:9" s="62" customFormat="1" ht="18" customHeight="1" x14ac:dyDescent="0.4">
      <c r="A3189" s="63">
        <v>11</v>
      </c>
      <c r="B3189" s="121">
        <f>B3179</f>
        <v>4</v>
      </c>
      <c r="C3189" s="131">
        <f t="shared" si="671"/>
        <v>0</v>
      </c>
      <c r="D3189" s="131">
        <f t="shared" si="668"/>
        <v>0</v>
      </c>
      <c r="E3189" s="124">
        <f>VLOOKUP(B3175,別紙1!$A$5:$AS$267,37,FALSE)</f>
        <v>41</v>
      </c>
      <c r="F3189" s="132">
        <f>内訳書!$D$7</f>
        <v>0</v>
      </c>
      <c r="G3189" s="131">
        <f t="shared" si="669"/>
        <v>0</v>
      </c>
      <c r="H3189" s="116"/>
      <c r="I3189" s="137">
        <f t="shared" si="670"/>
        <v>0</v>
      </c>
    </row>
    <row r="3190" spans="1:9" s="62" customFormat="1" ht="18" customHeight="1" thickBot="1" x14ac:dyDescent="0.45">
      <c r="A3190" s="63">
        <v>12</v>
      </c>
      <c r="B3190" s="121">
        <f>B3179</f>
        <v>4</v>
      </c>
      <c r="C3190" s="131">
        <f>C3189</f>
        <v>0</v>
      </c>
      <c r="D3190" s="131">
        <f t="shared" si="668"/>
        <v>0</v>
      </c>
      <c r="E3190" s="124">
        <f>VLOOKUP(B3175,別紙1!$A$5:$AS$267,40,FALSE)</f>
        <v>40</v>
      </c>
      <c r="F3190" s="132">
        <f>内訳書!$D$7</f>
        <v>0</v>
      </c>
      <c r="G3190" s="131">
        <f t="shared" si="669"/>
        <v>0</v>
      </c>
      <c r="H3190" s="116"/>
      <c r="I3190" s="137">
        <f t="shared" si="670"/>
        <v>0</v>
      </c>
    </row>
    <row r="3191" spans="1:9" s="62" customFormat="1" ht="18" customHeight="1" thickBot="1" x14ac:dyDescent="0.45">
      <c r="A3191" s="66" t="s">
        <v>9</v>
      </c>
      <c r="B3191" s="120"/>
      <c r="C3191" s="120"/>
      <c r="D3191" s="120"/>
      <c r="E3191" s="124">
        <f>SUM(E3179:E3190)</f>
        <v>528</v>
      </c>
      <c r="F3191" s="129"/>
      <c r="G3191" s="120"/>
      <c r="H3191" s="136">
        <f>SUM(H3179:H3190)</f>
        <v>0</v>
      </c>
      <c r="I3191" s="138">
        <f>IF(SUM(I3179:I3190)="","",SUM(I3179:I3190))</f>
        <v>0</v>
      </c>
    </row>
    <row r="3192" spans="1:9" ht="78" customHeight="1" x14ac:dyDescent="0.4">
      <c r="A3192" s="397" t="s">
        <v>347</v>
      </c>
      <c r="B3192" s="398"/>
      <c r="C3192" s="398"/>
      <c r="D3192" s="398"/>
      <c r="E3192" s="398"/>
      <c r="F3192" s="398"/>
      <c r="G3192" s="398"/>
      <c r="H3192" s="398"/>
      <c r="I3192" s="399"/>
    </row>
    <row r="3193" spans="1:9" ht="78" customHeight="1" x14ac:dyDescent="0.4">
      <c r="A3193" s="394" t="s">
        <v>22</v>
      </c>
      <c r="B3193" s="395"/>
      <c r="C3193" s="395"/>
      <c r="D3193" s="395"/>
      <c r="E3193" s="395"/>
      <c r="F3193" s="395"/>
      <c r="G3193" s="395"/>
      <c r="H3193" s="395"/>
      <c r="I3193" s="396"/>
    </row>
    <row r="3194" spans="1:9" x14ac:dyDescent="0.4">
      <c r="A3194" s="161" t="s">
        <v>12</v>
      </c>
      <c r="B3194" s="52">
        <f>B3175+1</f>
        <v>169</v>
      </c>
      <c r="C3194" s="161" t="s">
        <v>13</v>
      </c>
      <c r="D3194" s="53" t="str">
        <f>VLOOKUP(B3194,別紙1!$A$5:$AS$267,3,FALSE)</f>
        <v>今井第４ポンプ場</v>
      </c>
      <c r="F3194" s="161"/>
      <c r="G3194" s="161"/>
      <c r="H3194" s="161"/>
      <c r="I3194" s="54" t="str">
        <f>VLOOKUP(B3194,別紙1!$A$5:$AS$267,5,FALSE)</f>
        <v>低圧電力</v>
      </c>
    </row>
    <row r="3195" spans="1:9" s="161" customFormat="1" ht="20.25" customHeight="1" x14ac:dyDescent="0.4">
      <c r="A3195" s="391" t="s">
        <v>14</v>
      </c>
      <c r="B3195" s="401" t="s">
        <v>3</v>
      </c>
      <c r="C3195" s="402"/>
      <c r="D3195" s="403"/>
      <c r="E3195" s="401" t="s">
        <v>4</v>
      </c>
      <c r="F3195" s="402"/>
      <c r="G3195" s="403"/>
      <c r="H3195" s="391" t="s">
        <v>44</v>
      </c>
      <c r="I3195" s="391" t="s">
        <v>45</v>
      </c>
    </row>
    <row r="3196" spans="1:9" s="161" customFormat="1" ht="40.5" x14ac:dyDescent="0.4">
      <c r="A3196" s="400"/>
      <c r="B3196" s="301" t="s">
        <v>2</v>
      </c>
      <c r="C3196" s="301" t="s">
        <v>15</v>
      </c>
      <c r="D3196" s="302" t="s">
        <v>82</v>
      </c>
      <c r="E3196" s="304" t="s">
        <v>16</v>
      </c>
      <c r="F3196" s="58" t="s">
        <v>17</v>
      </c>
      <c r="G3196" s="302" t="s">
        <v>18</v>
      </c>
      <c r="H3196" s="400"/>
      <c r="I3196" s="400"/>
    </row>
    <row r="3197" spans="1:9" s="59" customFormat="1" ht="22.5" x14ac:dyDescent="0.4">
      <c r="A3197" s="392"/>
      <c r="B3197" s="60" t="s">
        <v>5</v>
      </c>
      <c r="C3197" s="60" t="s">
        <v>19</v>
      </c>
      <c r="D3197" s="60" t="s">
        <v>8</v>
      </c>
      <c r="E3197" s="61" t="s">
        <v>20</v>
      </c>
      <c r="F3197" s="60" t="s">
        <v>21</v>
      </c>
      <c r="G3197" s="60" t="s">
        <v>8</v>
      </c>
      <c r="H3197" s="60" t="s">
        <v>43</v>
      </c>
      <c r="I3197" s="60" t="s">
        <v>8</v>
      </c>
    </row>
    <row r="3198" spans="1:9" s="62" customFormat="1" ht="18" customHeight="1" x14ac:dyDescent="0.4">
      <c r="A3198" s="63">
        <v>1</v>
      </c>
      <c r="B3198" s="121">
        <f>VLOOKUP(B3194,別紙1!$A$5:$AS$267,6,FALSE)</f>
        <v>2</v>
      </c>
      <c r="C3198" s="131">
        <f>内訳書!$C$7</f>
        <v>0</v>
      </c>
      <c r="D3198" s="131">
        <f>IF(E3198=0,ROUNDDOWN(B3198*C3198/2,2),ROUNDDOWN(B3198*C3198,2))</f>
        <v>0</v>
      </c>
      <c r="E3198" s="124">
        <f>VLOOKUP(B3194,別紙1!$A$5:$AS$267,7,FALSE)</f>
        <v>1</v>
      </c>
      <c r="F3198" s="132">
        <f>内訳書!$D$7</f>
        <v>0</v>
      </c>
      <c r="G3198" s="131">
        <f>ROUNDDOWN(E3198*F3198,2)</f>
        <v>0</v>
      </c>
      <c r="H3198" s="116"/>
      <c r="I3198" s="137">
        <f>ROUNDDOWN(D3198+G3198+H3198,0)</f>
        <v>0</v>
      </c>
    </row>
    <row r="3199" spans="1:9" s="62" customFormat="1" ht="18" customHeight="1" x14ac:dyDescent="0.4">
      <c r="A3199" s="63">
        <v>2</v>
      </c>
      <c r="B3199" s="121">
        <f>B3198</f>
        <v>2</v>
      </c>
      <c r="C3199" s="131">
        <f>C3198</f>
        <v>0</v>
      </c>
      <c r="D3199" s="131">
        <f t="shared" ref="D3199:D3209" si="672">IF(E3199=0,ROUNDDOWN(B3199*C3199/2,2),ROUNDDOWN(B3199*C3199,2))</f>
        <v>0</v>
      </c>
      <c r="E3199" s="124">
        <f>VLOOKUP(B3194,別紙1!$A$5:$AS$267,10,FALSE)</f>
        <v>1</v>
      </c>
      <c r="F3199" s="132">
        <f>内訳書!$D$7</f>
        <v>0</v>
      </c>
      <c r="G3199" s="131">
        <f t="shared" ref="G3199:G3209" si="673">ROUNDDOWN(E3199*F3199,2)</f>
        <v>0</v>
      </c>
      <c r="H3199" s="116"/>
      <c r="I3199" s="137">
        <f t="shared" ref="I3199:I3209" si="674">ROUNDDOWN(D3199+G3199+H3199,0)</f>
        <v>0</v>
      </c>
    </row>
    <row r="3200" spans="1:9" s="62" customFormat="1" ht="18" customHeight="1" x14ac:dyDescent="0.4">
      <c r="A3200" s="63">
        <v>3</v>
      </c>
      <c r="B3200" s="121">
        <f>B3198</f>
        <v>2</v>
      </c>
      <c r="C3200" s="131">
        <f t="shared" ref="C3200:C3208" si="675">C3199</f>
        <v>0</v>
      </c>
      <c r="D3200" s="131">
        <f t="shared" si="672"/>
        <v>0</v>
      </c>
      <c r="E3200" s="124">
        <f>VLOOKUP(B3194,別紙1!$A$5:$AS$267,13,FALSE)</f>
        <v>1</v>
      </c>
      <c r="F3200" s="132">
        <f>内訳書!$D$7</f>
        <v>0</v>
      </c>
      <c r="G3200" s="131">
        <f t="shared" si="673"/>
        <v>0</v>
      </c>
      <c r="H3200" s="116"/>
      <c r="I3200" s="137">
        <f t="shared" si="674"/>
        <v>0</v>
      </c>
    </row>
    <row r="3201" spans="1:9" s="62" customFormat="1" ht="18" customHeight="1" x14ac:dyDescent="0.4">
      <c r="A3201" s="63">
        <v>4</v>
      </c>
      <c r="B3201" s="121">
        <f>B3198</f>
        <v>2</v>
      </c>
      <c r="C3201" s="131">
        <f t="shared" si="675"/>
        <v>0</v>
      </c>
      <c r="D3201" s="131">
        <f t="shared" si="672"/>
        <v>0</v>
      </c>
      <c r="E3201" s="124">
        <f>VLOOKUP(B3194,別紙1!$A$5:$AS$267,16,FALSE)</f>
        <v>1</v>
      </c>
      <c r="F3201" s="132">
        <f>内訳書!$D$7</f>
        <v>0</v>
      </c>
      <c r="G3201" s="131">
        <f t="shared" si="673"/>
        <v>0</v>
      </c>
      <c r="H3201" s="116"/>
      <c r="I3201" s="137">
        <f t="shared" si="674"/>
        <v>0</v>
      </c>
    </row>
    <row r="3202" spans="1:9" s="62" customFormat="1" ht="18" customHeight="1" x14ac:dyDescent="0.4">
      <c r="A3202" s="63">
        <v>5</v>
      </c>
      <c r="B3202" s="121">
        <f>B3198</f>
        <v>2</v>
      </c>
      <c r="C3202" s="131">
        <f t="shared" si="675"/>
        <v>0</v>
      </c>
      <c r="D3202" s="131">
        <f t="shared" si="672"/>
        <v>0</v>
      </c>
      <c r="E3202" s="124">
        <f>VLOOKUP(B3194,別紙1!$A$5:$AS$267,19,FALSE)</f>
        <v>1</v>
      </c>
      <c r="F3202" s="132">
        <f>内訳書!$D$7</f>
        <v>0</v>
      </c>
      <c r="G3202" s="131">
        <f t="shared" si="673"/>
        <v>0</v>
      </c>
      <c r="H3202" s="116"/>
      <c r="I3202" s="137">
        <f t="shared" si="674"/>
        <v>0</v>
      </c>
    </row>
    <row r="3203" spans="1:9" s="62" customFormat="1" ht="18" customHeight="1" x14ac:dyDescent="0.4">
      <c r="A3203" s="63">
        <v>6</v>
      </c>
      <c r="B3203" s="121">
        <f>B3198</f>
        <v>2</v>
      </c>
      <c r="C3203" s="131">
        <f t="shared" si="675"/>
        <v>0</v>
      </c>
      <c r="D3203" s="131">
        <f t="shared" si="672"/>
        <v>0</v>
      </c>
      <c r="E3203" s="124">
        <f>VLOOKUP(B3194,別紙1!$A$5:$AS$267,22,FALSE)</f>
        <v>1</v>
      </c>
      <c r="F3203" s="132">
        <f>内訳書!$D$7</f>
        <v>0</v>
      </c>
      <c r="G3203" s="131">
        <f t="shared" si="673"/>
        <v>0</v>
      </c>
      <c r="H3203" s="116"/>
      <c r="I3203" s="137">
        <f t="shared" si="674"/>
        <v>0</v>
      </c>
    </row>
    <row r="3204" spans="1:9" s="62" customFormat="1" ht="18" customHeight="1" x14ac:dyDescent="0.4">
      <c r="A3204" s="63">
        <v>7</v>
      </c>
      <c r="B3204" s="121">
        <f>B3198</f>
        <v>2</v>
      </c>
      <c r="C3204" s="131">
        <f t="shared" si="675"/>
        <v>0</v>
      </c>
      <c r="D3204" s="131">
        <f t="shared" si="672"/>
        <v>0</v>
      </c>
      <c r="E3204" s="124">
        <f>VLOOKUP(B3194,別紙1!$A$5:$AS$267,26,FALSE)</f>
        <v>1</v>
      </c>
      <c r="F3204" s="133">
        <f>内訳書!$E$7</f>
        <v>0</v>
      </c>
      <c r="G3204" s="131">
        <f t="shared" si="673"/>
        <v>0</v>
      </c>
      <c r="H3204" s="116"/>
      <c r="I3204" s="137">
        <f t="shared" si="674"/>
        <v>0</v>
      </c>
    </row>
    <row r="3205" spans="1:9" s="62" customFormat="1" ht="18" customHeight="1" x14ac:dyDescent="0.4">
      <c r="A3205" s="63">
        <v>8</v>
      </c>
      <c r="B3205" s="121">
        <f>B3198</f>
        <v>2</v>
      </c>
      <c r="C3205" s="131">
        <f t="shared" si="675"/>
        <v>0</v>
      </c>
      <c r="D3205" s="131">
        <f t="shared" si="672"/>
        <v>0</v>
      </c>
      <c r="E3205" s="124">
        <f>VLOOKUP(B3194,別紙1!$A$5:$AS$267,29,FALSE)</f>
        <v>1</v>
      </c>
      <c r="F3205" s="133">
        <f>内訳書!$E$7</f>
        <v>0</v>
      </c>
      <c r="G3205" s="131">
        <f t="shared" si="673"/>
        <v>0</v>
      </c>
      <c r="H3205" s="116"/>
      <c r="I3205" s="137">
        <f t="shared" si="674"/>
        <v>0</v>
      </c>
    </row>
    <row r="3206" spans="1:9" s="62" customFormat="1" ht="18" customHeight="1" x14ac:dyDescent="0.4">
      <c r="A3206" s="63">
        <v>9</v>
      </c>
      <c r="B3206" s="121">
        <f>B3198</f>
        <v>2</v>
      </c>
      <c r="C3206" s="131">
        <f t="shared" si="675"/>
        <v>0</v>
      </c>
      <c r="D3206" s="131">
        <f t="shared" si="672"/>
        <v>0</v>
      </c>
      <c r="E3206" s="124">
        <f>VLOOKUP(B3194,別紙1!$A$5:$AS$267,32,FALSE)</f>
        <v>1</v>
      </c>
      <c r="F3206" s="133">
        <f>内訳書!$E$7</f>
        <v>0</v>
      </c>
      <c r="G3206" s="131">
        <f t="shared" si="673"/>
        <v>0</v>
      </c>
      <c r="H3206" s="116"/>
      <c r="I3206" s="137">
        <f t="shared" si="674"/>
        <v>0</v>
      </c>
    </row>
    <row r="3207" spans="1:9" s="62" customFormat="1" ht="18" customHeight="1" x14ac:dyDescent="0.4">
      <c r="A3207" s="63">
        <v>10</v>
      </c>
      <c r="B3207" s="121">
        <f>B3198</f>
        <v>2</v>
      </c>
      <c r="C3207" s="131">
        <f t="shared" si="675"/>
        <v>0</v>
      </c>
      <c r="D3207" s="131">
        <f t="shared" si="672"/>
        <v>0</v>
      </c>
      <c r="E3207" s="124">
        <f>VLOOKUP(B3194,別紙1!$A$5:$AS$267,34,FALSE)</f>
        <v>1</v>
      </c>
      <c r="F3207" s="132">
        <f>内訳書!$D$7</f>
        <v>0</v>
      </c>
      <c r="G3207" s="131">
        <f t="shared" si="673"/>
        <v>0</v>
      </c>
      <c r="H3207" s="116"/>
      <c r="I3207" s="137">
        <f t="shared" si="674"/>
        <v>0</v>
      </c>
    </row>
    <row r="3208" spans="1:9" s="62" customFormat="1" ht="18" customHeight="1" x14ac:dyDescent="0.4">
      <c r="A3208" s="63">
        <v>11</v>
      </c>
      <c r="B3208" s="121">
        <f>B3198</f>
        <v>2</v>
      </c>
      <c r="C3208" s="131">
        <f t="shared" si="675"/>
        <v>0</v>
      </c>
      <c r="D3208" s="131">
        <f t="shared" si="672"/>
        <v>0</v>
      </c>
      <c r="E3208" s="124">
        <f>VLOOKUP(B3194,別紙1!$A$5:$AS$267,37,FALSE)</f>
        <v>1</v>
      </c>
      <c r="F3208" s="132">
        <f>内訳書!$D$7</f>
        <v>0</v>
      </c>
      <c r="G3208" s="131">
        <f t="shared" si="673"/>
        <v>0</v>
      </c>
      <c r="H3208" s="116"/>
      <c r="I3208" s="137">
        <f t="shared" si="674"/>
        <v>0</v>
      </c>
    </row>
    <row r="3209" spans="1:9" s="62" customFormat="1" ht="18" customHeight="1" thickBot="1" x14ac:dyDescent="0.45">
      <c r="A3209" s="63">
        <v>12</v>
      </c>
      <c r="B3209" s="121">
        <f>B3198</f>
        <v>2</v>
      </c>
      <c r="C3209" s="131">
        <f>C3208</f>
        <v>0</v>
      </c>
      <c r="D3209" s="131">
        <f t="shared" si="672"/>
        <v>0</v>
      </c>
      <c r="E3209" s="124">
        <f>VLOOKUP(B3194,別紙1!$A$5:$AS$267,40,FALSE)</f>
        <v>1</v>
      </c>
      <c r="F3209" s="132">
        <f>内訳書!$D$7</f>
        <v>0</v>
      </c>
      <c r="G3209" s="131">
        <f t="shared" si="673"/>
        <v>0</v>
      </c>
      <c r="H3209" s="116"/>
      <c r="I3209" s="137">
        <f t="shared" si="674"/>
        <v>0</v>
      </c>
    </row>
    <row r="3210" spans="1:9" s="62" customFormat="1" ht="18" customHeight="1" thickBot="1" x14ac:dyDescent="0.45">
      <c r="A3210" s="66" t="s">
        <v>9</v>
      </c>
      <c r="B3210" s="120"/>
      <c r="C3210" s="120"/>
      <c r="D3210" s="120"/>
      <c r="E3210" s="124">
        <f>SUM(E3198:E3209)</f>
        <v>12</v>
      </c>
      <c r="F3210" s="129"/>
      <c r="G3210" s="120"/>
      <c r="H3210" s="136">
        <f>SUM(H3198:H3209)</f>
        <v>0</v>
      </c>
      <c r="I3210" s="138">
        <f>IF(SUM(I3198:I3209)="","",SUM(I3198:I3209))</f>
        <v>0</v>
      </c>
    </row>
    <row r="3211" spans="1:9" ht="78" customHeight="1" x14ac:dyDescent="0.4">
      <c r="A3211" s="397" t="s">
        <v>347</v>
      </c>
      <c r="B3211" s="398"/>
      <c r="C3211" s="398"/>
      <c r="D3211" s="398"/>
      <c r="E3211" s="398"/>
      <c r="F3211" s="398"/>
      <c r="G3211" s="398"/>
      <c r="H3211" s="398"/>
      <c r="I3211" s="399"/>
    </row>
    <row r="3212" spans="1:9" ht="78" customHeight="1" x14ac:dyDescent="0.4">
      <c r="A3212" s="394" t="s">
        <v>22</v>
      </c>
      <c r="B3212" s="395"/>
      <c r="C3212" s="395"/>
      <c r="D3212" s="395"/>
      <c r="E3212" s="395"/>
      <c r="F3212" s="395"/>
      <c r="G3212" s="395"/>
      <c r="H3212" s="395"/>
      <c r="I3212" s="396"/>
    </row>
    <row r="3213" spans="1:9" x14ac:dyDescent="0.4">
      <c r="A3213" s="161" t="s">
        <v>12</v>
      </c>
      <c r="B3213" s="52">
        <f>B3194+1</f>
        <v>170</v>
      </c>
      <c r="C3213" s="161" t="s">
        <v>13</v>
      </c>
      <c r="D3213" s="53" t="str">
        <f>VLOOKUP(B3213,別紙1!$A$5:$AS$267,3,FALSE)</f>
        <v>市之木場処理施設</v>
      </c>
      <c r="F3213" s="161"/>
      <c r="G3213" s="161"/>
      <c r="H3213" s="161"/>
      <c r="I3213" s="54" t="str">
        <f>VLOOKUP(B3213,別紙1!$A$5:$AS$267,5,FALSE)</f>
        <v>低圧電力</v>
      </c>
    </row>
    <row r="3214" spans="1:9" s="161" customFormat="1" ht="20.25" customHeight="1" x14ac:dyDescent="0.4">
      <c r="A3214" s="391" t="s">
        <v>14</v>
      </c>
      <c r="B3214" s="401" t="s">
        <v>3</v>
      </c>
      <c r="C3214" s="402"/>
      <c r="D3214" s="403"/>
      <c r="E3214" s="401" t="s">
        <v>4</v>
      </c>
      <c r="F3214" s="402"/>
      <c r="G3214" s="403"/>
      <c r="H3214" s="391" t="s">
        <v>44</v>
      </c>
      <c r="I3214" s="391" t="s">
        <v>45</v>
      </c>
    </row>
    <row r="3215" spans="1:9" s="161" customFormat="1" ht="40.5" x14ac:dyDescent="0.4">
      <c r="A3215" s="400"/>
      <c r="B3215" s="301" t="s">
        <v>2</v>
      </c>
      <c r="C3215" s="301" t="s">
        <v>15</v>
      </c>
      <c r="D3215" s="302" t="s">
        <v>82</v>
      </c>
      <c r="E3215" s="304" t="s">
        <v>16</v>
      </c>
      <c r="F3215" s="58" t="s">
        <v>17</v>
      </c>
      <c r="G3215" s="302" t="s">
        <v>18</v>
      </c>
      <c r="H3215" s="400"/>
      <c r="I3215" s="400"/>
    </row>
    <row r="3216" spans="1:9" s="59" customFormat="1" ht="22.5" x14ac:dyDescent="0.4">
      <c r="A3216" s="392"/>
      <c r="B3216" s="60" t="s">
        <v>5</v>
      </c>
      <c r="C3216" s="60" t="s">
        <v>19</v>
      </c>
      <c r="D3216" s="60" t="s">
        <v>8</v>
      </c>
      <c r="E3216" s="61" t="s">
        <v>20</v>
      </c>
      <c r="F3216" s="60" t="s">
        <v>21</v>
      </c>
      <c r="G3216" s="60" t="s">
        <v>8</v>
      </c>
      <c r="H3216" s="60" t="s">
        <v>43</v>
      </c>
      <c r="I3216" s="60" t="s">
        <v>8</v>
      </c>
    </row>
    <row r="3217" spans="1:9" s="62" customFormat="1" ht="18" customHeight="1" x14ac:dyDescent="0.4">
      <c r="A3217" s="63">
        <v>1</v>
      </c>
      <c r="B3217" s="121">
        <f>VLOOKUP(B3213,別紙1!$A$5:$AS$267,6,FALSE)</f>
        <v>46</v>
      </c>
      <c r="C3217" s="131">
        <f>内訳書!$C$7</f>
        <v>0</v>
      </c>
      <c r="D3217" s="131">
        <f>IF(E3217=0,ROUNDDOWN(B3217*C3217/2,2),ROUNDDOWN(B3217*C3217,2))</f>
        <v>0</v>
      </c>
      <c r="E3217" s="124">
        <f>VLOOKUP(B3213,別紙1!$A$5:$AS$267,7,FALSE)</f>
        <v>4830</v>
      </c>
      <c r="F3217" s="132">
        <f>内訳書!$D$7</f>
        <v>0</v>
      </c>
      <c r="G3217" s="131">
        <f>ROUNDDOWN(E3217*F3217,2)</f>
        <v>0</v>
      </c>
      <c r="H3217" s="116"/>
      <c r="I3217" s="137">
        <f>ROUNDDOWN(D3217+G3217+H3217,0)</f>
        <v>0</v>
      </c>
    </row>
    <row r="3218" spans="1:9" s="62" customFormat="1" ht="18" customHeight="1" x14ac:dyDescent="0.4">
      <c r="A3218" s="63">
        <v>2</v>
      </c>
      <c r="B3218" s="121">
        <f>B3217</f>
        <v>46</v>
      </c>
      <c r="C3218" s="131">
        <f>C3217</f>
        <v>0</v>
      </c>
      <c r="D3218" s="131">
        <f t="shared" ref="D3218:D3228" si="676">IF(E3218=0,ROUNDDOWN(B3218*C3218/2,2),ROUNDDOWN(B3218*C3218,2))</f>
        <v>0</v>
      </c>
      <c r="E3218" s="124">
        <f>VLOOKUP(B3213,別紙1!$A$5:$AS$267,10,FALSE)</f>
        <v>4766</v>
      </c>
      <c r="F3218" s="132">
        <f>内訳書!$D$7</f>
        <v>0</v>
      </c>
      <c r="G3218" s="131">
        <f t="shared" ref="G3218:G3228" si="677">ROUNDDOWN(E3218*F3218,2)</f>
        <v>0</v>
      </c>
      <c r="H3218" s="116"/>
      <c r="I3218" s="137">
        <f t="shared" ref="I3218:I3228" si="678">ROUNDDOWN(D3218+G3218+H3218,0)</f>
        <v>0</v>
      </c>
    </row>
    <row r="3219" spans="1:9" s="62" customFormat="1" ht="18" customHeight="1" x14ac:dyDescent="0.4">
      <c r="A3219" s="63">
        <v>3</v>
      </c>
      <c r="B3219" s="121">
        <f>B3217</f>
        <v>46</v>
      </c>
      <c r="C3219" s="131">
        <f t="shared" ref="C3219:C3227" si="679">C3218</f>
        <v>0</v>
      </c>
      <c r="D3219" s="131">
        <f t="shared" si="676"/>
        <v>0</v>
      </c>
      <c r="E3219" s="124">
        <f>VLOOKUP(B3213,別紙1!$A$5:$AS$267,13,FALSE)</f>
        <v>4582</v>
      </c>
      <c r="F3219" s="132">
        <f>内訳書!$D$7</f>
        <v>0</v>
      </c>
      <c r="G3219" s="131">
        <f t="shared" si="677"/>
        <v>0</v>
      </c>
      <c r="H3219" s="116"/>
      <c r="I3219" s="137">
        <f t="shared" si="678"/>
        <v>0</v>
      </c>
    </row>
    <row r="3220" spans="1:9" s="62" customFormat="1" ht="18" customHeight="1" x14ac:dyDescent="0.4">
      <c r="A3220" s="63">
        <v>4</v>
      </c>
      <c r="B3220" s="121">
        <f>B3217</f>
        <v>46</v>
      </c>
      <c r="C3220" s="131">
        <f t="shared" si="679"/>
        <v>0</v>
      </c>
      <c r="D3220" s="131">
        <f t="shared" si="676"/>
        <v>0</v>
      </c>
      <c r="E3220" s="124">
        <f>VLOOKUP(B3213,別紙1!$A$5:$AS$267,16,FALSE)</f>
        <v>4915</v>
      </c>
      <c r="F3220" s="132">
        <f>内訳書!$D$7</f>
        <v>0</v>
      </c>
      <c r="G3220" s="131">
        <f t="shared" si="677"/>
        <v>0</v>
      </c>
      <c r="H3220" s="116"/>
      <c r="I3220" s="137">
        <f t="shared" si="678"/>
        <v>0</v>
      </c>
    </row>
    <row r="3221" spans="1:9" s="62" customFormat="1" ht="18" customHeight="1" x14ac:dyDescent="0.4">
      <c r="A3221" s="63">
        <v>5</v>
      </c>
      <c r="B3221" s="121">
        <f>B3217</f>
        <v>46</v>
      </c>
      <c r="C3221" s="131">
        <f t="shared" si="679"/>
        <v>0</v>
      </c>
      <c r="D3221" s="131">
        <f t="shared" si="676"/>
        <v>0</v>
      </c>
      <c r="E3221" s="124">
        <f>VLOOKUP(B3213,別紙1!$A$5:$AS$267,19,FALSE)</f>
        <v>4721</v>
      </c>
      <c r="F3221" s="132">
        <f>内訳書!$D$7</f>
        <v>0</v>
      </c>
      <c r="G3221" s="131">
        <f t="shared" si="677"/>
        <v>0</v>
      </c>
      <c r="H3221" s="116"/>
      <c r="I3221" s="137">
        <f t="shared" si="678"/>
        <v>0</v>
      </c>
    </row>
    <row r="3222" spans="1:9" s="62" customFormat="1" ht="18" customHeight="1" x14ac:dyDescent="0.4">
      <c r="A3222" s="63">
        <v>6</v>
      </c>
      <c r="B3222" s="121">
        <f>B3217</f>
        <v>46</v>
      </c>
      <c r="C3222" s="131">
        <f t="shared" si="679"/>
        <v>0</v>
      </c>
      <c r="D3222" s="131">
        <f t="shared" si="676"/>
        <v>0</v>
      </c>
      <c r="E3222" s="124">
        <f>VLOOKUP(B3213,別紙1!$A$5:$AS$267,22,FALSE)</f>
        <v>4941</v>
      </c>
      <c r="F3222" s="132">
        <f>内訳書!$D$7</f>
        <v>0</v>
      </c>
      <c r="G3222" s="131">
        <f t="shared" si="677"/>
        <v>0</v>
      </c>
      <c r="H3222" s="116"/>
      <c r="I3222" s="137">
        <f t="shared" si="678"/>
        <v>0</v>
      </c>
    </row>
    <row r="3223" spans="1:9" s="62" customFormat="1" ht="18" customHeight="1" x14ac:dyDescent="0.4">
      <c r="A3223" s="63">
        <v>7</v>
      </c>
      <c r="B3223" s="121">
        <f>B3217</f>
        <v>46</v>
      </c>
      <c r="C3223" s="131">
        <f t="shared" si="679"/>
        <v>0</v>
      </c>
      <c r="D3223" s="131">
        <f t="shared" si="676"/>
        <v>0</v>
      </c>
      <c r="E3223" s="124">
        <f>VLOOKUP(B3213,別紙1!$A$5:$AS$267,26,FALSE)</f>
        <v>4531</v>
      </c>
      <c r="F3223" s="133">
        <f>内訳書!$E$7</f>
        <v>0</v>
      </c>
      <c r="G3223" s="131">
        <f t="shared" si="677"/>
        <v>0</v>
      </c>
      <c r="H3223" s="116"/>
      <c r="I3223" s="137">
        <f t="shared" si="678"/>
        <v>0</v>
      </c>
    </row>
    <row r="3224" spans="1:9" s="62" customFormat="1" ht="18" customHeight="1" x14ac:dyDescent="0.4">
      <c r="A3224" s="63">
        <v>8</v>
      </c>
      <c r="B3224" s="121">
        <f>B3217</f>
        <v>46</v>
      </c>
      <c r="C3224" s="131">
        <f t="shared" si="679"/>
        <v>0</v>
      </c>
      <c r="D3224" s="131">
        <f t="shared" si="676"/>
        <v>0</v>
      </c>
      <c r="E3224" s="124">
        <f>VLOOKUP(B3213,別紙1!$A$5:$AS$267,29,FALSE)</f>
        <v>4858</v>
      </c>
      <c r="F3224" s="133">
        <f>内訳書!$E$7</f>
        <v>0</v>
      </c>
      <c r="G3224" s="131">
        <f t="shared" si="677"/>
        <v>0</v>
      </c>
      <c r="H3224" s="116"/>
      <c r="I3224" s="137">
        <f t="shared" si="678"/>
        <v>0</v>
      </c>
    </row>
    <row r="3225" spans="1:9" s="62" customFormat="1" ht="18" customHeight="1" x14ac:dyDescent="0.4">
      <c r="A3225" s="63">
        <v>9</v>
      </c>
      <c r="B3225" s="121">
        <f>B3217</f>
        <v>46</v>
      </c>
      <c r="C3225" s="131">
        <f t="shared" si="679"/>
        <v>0</v>
      </c>
      <c r="D3225" s="131">
        <f t="shared" si="676"/>
        <v>0</v>
      </c>
      <c r="E3225" s="124">
        <f>VLOOKUP(B3213,別紙1!$A$5:$AS$267,32,FALSE)</f>
        <v>4814</v>
      </c>
      <c r="F3225" s="133">
        <f>内訳書!$E$7</f>
        <v>0</v>
      </c>
      <c r="G3225" s="131">
        <f t="shared" si="677"/>
        <v>0</v>
      </c>
      <c r="H3225" s="116"/>
      <c r="I3225" s="137">
        <f t="shared" si="678"/>
        <v>0</v>
      </c>
    </row>
    <row r="3226" spans="1:9" s="62" customFormat="1" ht="18" customHeight="1" x14ac:dyDescent="0.4">
      <c r="A3226" s="63">
        <v>10</v>
      </c>
      <c r="B3226" s="121">
        <f>B3217</f>
        <v>46</v>
      </c>
      <c r="C3226" s="131">
        <f t="shared" si="679"/>
        <v>0</v>
      </c>
      <c r="D3226" s="131">
        <f t="shared" si="676"/>
        <v>0</v>
      </c>
      <c r="E3226" s="124">
        <f>VLOOKUP(B3213,別紙1!$A$5:$AS$267,34,FALSE)</f>
        <v>4394</v>
      </c>
      <c r="F3226" s="132">
        <f>内訳書!$D$7</f>
        <v>0</v>
      </c>
      <c r="G3226" s="131">
        <f t="shared" si="677"/>
        <v>0</v>
      </c>
      <c r="H3226" s="116"/>
      <c r="I3226" s="137">
        <f t="shared" si="678"/>
        <v>0</v>
      </c>
    </row>
    <row r="3227" spans="1:9" s="62" customFormat="1" ht="18" customHeight="1" x14ac:dyDescent="0.4">
      <c r="A3227" s="63">
        <v>11</v>
      </c>
      <c r="B3227" s="121">
        <f>B3217</f>
        <v>46</v>
      </c>
      <c r="C3227" s="131">
        <f t="shared" si="679"/>
        <v>0</v>
      </c>
      <c r="D3227" s="131">
        <f t="shared" si="676"/>
        <v>0</v>
      </c>
      <c r="E3227" s="124">
        <f>VLOOKUP(B3213,別紙1!$A$5:$AS$267,37,FALSE)</f>
        <v>4601</v>
      </c>
      <c r="F3227" s="132">
        <f>内訳書!$D$7</f>
        <v>0</v>
      </c>
      <c r="G3227" s="131">
        <f t="shared" si="677"/>
        <v>0</v>
      </c>
      <c r="H3227" s="116"/>
      <c r="I3227" s="137">
        <f t="shared" si="678"/>
        <v>0</v>
      </c>
    </row>
    <row r="3228" spans="1:9" s="62" customFormat="1" ht="18" customHeight="1" thickBot="1" x14ac:dyDescent="0.45">
      <c r="A3228" s="63">
        <v>12</v>
      </c>
      <c r="B3228" s="121">
        <f>B3217</f>
        <v>46</v>
      </c>
      <c r="C3228" s="131">
        <f>C3227</f>
        <v>0</v>
      </c>
      <c r="D3228" s="131">
        <f t="shared" si="676"/>
        <v>0</v>
      </c>
      <c r="E3228" s="124">
        <f>VLOOKUP(B3213,別紙1!$A$5:$AS$267,40,FALSE)</f>
        <v>4412</v>
      </c>
      <c r="F3228" s="132">
        <f>内訳書!$D$7</f>
        <v>0</v>
      </c>
      <c r="G3228" s="131">
        <f t="shared" si="677"/>
        <v>0</v>
      </c>
      <c r="H3228" s="116"/>
      <c r="I3228" s="137">
        <f t="shared" si="678"/>
        <v>0</v>
      </c>
    </row>
    <row r="3229" spans="1:9" s="62" customFormat="1" ht="18" customHeight="1" thickBot="1" x14ac:dyDescent="0.45">
      <c r="A3229" s="66" t="s">
        <v>9</v>
      </c>
      <c r="B3229" s="120"/>
      <c r="C3229" s="120"/>
      <c r="D3229" s="120"/>
      <c r="E3229" s="124">
        <f>SUM(E3217:E3228)</f>
        <v>56365</v>
      </c>
      <c r="F3229" s="129"/>
      <c r="G3229" s="120"/>
      <c r="H3229" s="136">
        <f>SUM(H3217:H3228)</f>
        <v>0</v>
      </c>
      <c r="I3229" s="138">
        <f>IF(SUM(I3217:I3228)="","",SUM(I3217:I3228))</f>
        <v>0</v>
      </c>
    </row>
    <row r="3230" spans="1:9" ht="78" customHeight="1" x14ac:dyDescent="0.4">
      <c r="A3230" s="397" t="s">
        <v>347</v>
      </c>
      <c r="B3230" s="398"/>
      <c r="C3230" s="398"/>
      <c r="D3230" s="398"/>
      <c r="E3230" s="398"/>
      <c r="F3230" s="398"/>
      <c r="G3230" s="398"/>
      <c r="H3230" s="398"/>
      <c r="I3230" s="399"/>
    </row>
    <row r="3231" spans="1:9" ht="78" customHeight="1" x14ac:dyDescent="0.4">
      <c r="A3231" s="394" t="s">
        <v>22</v>
      </c>
      <c r="B3231" s="395"/>
      <c r="C3231" s="395"/>
      <c r="D3231" s="395"/>
      <c r="E3231" s="395"/>
      <c r="F3231" s="395"/>
      <c r="G3231" s="395"/>
      <c r="H3231" s="395"/>
      <c r="I3231" s="396"/>
    </row>
    <row r="3232" spans="1:9" x14ac:dyDescent="0.4">
      <c r="A3232" s="161" t="s">
        <v>12</v>
      </c>
      <c r="B3232" s="52">
        <f>B3213+1</f>
        <v>171</v>
      </c>
      <c r="C3232" s="161" t="s">
        <v>13</v>
      </c>
      <c r="D3232" s="53" t="str">
        <f>VLOOKUP(B3232,別紙1!$A$5:$AS$267,3,FALSE)</f>
        <v>市之木場第１ポンプ場</v>
      </c>
      <c r="F3232" s="161"/>
      <c r="G3232" s="161"/>
      <c r="H3232" s="161"/>
      <c r="I3232" s="54" t="str">
        <f>VLOOKUP(B3232,別紙1!$A$5:$AS$267,5,FALSE)</f>
        <v>低圧電力</v>
      </c>
    </row>
    <row r="3233" spans="1:9" s="161" customFormat="1" ht="20.25" customHeight="1" x14ac:dyDescent="0.4">
      <c r="A3233" s="391" t="s">
        <v>14</v>
      </c>
      <c r="B3233" s="401" t="s">
        <v>3</v>
      </c>
      <c r="C3233" s="402"/>
      <c r="D3233" s="403"/>
      <c r="E3233" s="401" t="s">
        <v>4</v>
      </c>
      <c r="F3233" s="402"/>
      <c r="G3233" s="403"/>
      <c r="H3233" s="391" t="s">
        <v>44</v>
      </c>
      <c r="I3233" s="391" t="s">
        <v>45</v>
      </c>
    </row>
    <row r="3234" spans="1:9" s="161" customFormat="1" ht="40.5" x14ac:dyDescent="0.4">
      <c r="A3234" s="400"/>
      <c r="B3234" s="301" t="s">
        <v>2</v>
      </c>
      <c r="C3234" s="301" t="s">
        <v>15</v>
      </c>
      <c r="D3234" s="302" t="s">
        <v>82</v>
      </c>
      <c r="E3234" s="304" t="s">
        <v>16</v>
      </c>
      <c r="F3234" s="58" t="s">
        <v>17</v>
      </c>
      <c r="G3234" s="302" t="s">
        <v>18</v>
      </c>
      <c r="H3234" s="400"/>
      <c r="I3234" s="400"/>
    </row>
    <row r="3235" spans="1:9" s="59" customFormat="1" ht="22.5" x14ac:dyDescent="0.4">
      <c r="A3235" s="392"/>
      <c r="B3235" s="60" t="s">
        <v>5</v>
      </c>
      <c r="C3235" s="60" t="s">
        <v>19</v>
      </c>
      <c r="D3235" s="60" t="s">
        <v>8</v>
      </c>
      <c r="E3235" s="61" t="s">
        <v>20</v>
      </c>
      <c r="F3235" s="60" t="s">
        <v>21</v>
      </c>
      <c r="G3235" s="60" t="s">
        <v>8</v>
      </c>
      <c r="H3235" s="60" t="s">
        <v>43</v>
      </c>
      <c r="I3235" s="60" t="s">
        <v>8</v>
      </c>
    </row>
    <row r="3236" spans="1:9" s="62" customFormat="1" ht="18" customHeight="1" x14ac:dyDescent="0.4">
      <c r="A3236" s="63">
        <v>1</v>
      </c>
      <c r="B3236" s="121">
        <f>VLOOKUP(B3232,別紙1!$A$5:$AS$267,6,FALSE)</f>
        <v>6</v>
      </c>
      <c r="C3236" s="131">
        <f>内訳書!$C$7</f>
        <v>0</v>
      </c>
      <c r="D3236" s="131">
        <f>IF(E3236=0,ROUNDDOWN(B3236*C3236/2,2),ROUNDDOWN(B3236*C3236,2))</f>
        <v>0</v>
      </c>
      <c r="E3236" s="124">
        <f>VLOOKUP(B3232,別紙1!$A$5:$AS$267,7,FALSE)</f>
        <v>34</v>
      </c>
      <c r="F3236" s="132">
        <f>内訳書!$D$7</f>
        <v>0</v>
      </c>
      <c r="G3236" s="131">
        <f>ROUNDDOWN(E3236*F3236,2)</f>
        <v>0</v>
      </c>
      <c r="H3236" s="116"/>
      <c r="I3236" s="137">
        <f>ROUNDDOWN(D3236+G3236+H3236,0)</f>
        <v>0</v>
      </c>
    </row>
    <row r="3237" spans="1:9" s="62" customFormat="1" ht="18" customHeight="1" x14ac:dyDescent="0.4">
      <c r="A3237" s="63">
        <v>2</v>
      </c>
      <c r="B3237" s="121">
        <f>B3236</f>
        <v>6</v>
      </c>
      <c r="C3237" s="131">
        <f>C3236</f>
        <v>0</v>
      </c>
      <c r="D3237" s="131">
        <f t="shared" ref="D3237:D3247" si="680">IF(E3237=0,ROUNDDOWN(B3237*C3237/2,2),ROUNDDOWN(B3237*C3237,2))</f>
        <v>0</v>
      </c>
      <c r="E3237" s="124">
        <f>VLOOKUP(B3232,別紙1!$A$5:$AS$267,10,FALSE)</f>
        <v>35</v>
      </c>
      <c r="F3237" s="132">
        <f>内訳書!$D$7</f>
        <v>0</v>
      </c>
      <c r="G3237" s="131">
        <f t="shared" ref="G3237:G3247" si="681">ROUNDDOWN(E3237*F3237,2)</f>
        <v>0</v>
      </c>
      <c r="H3237" s="116"/>
      <c r="I3237" s="137">
        <f t="shared" ref="I3237:I3247" si="682">ROUNDDOWN(D3237+G3237+H3237,0)</f>
        <v>0</v>
      </c>
    </row>
    <row r="3238" spans="1:9" s="62" customFormat="1" ht="18" customHeight="1" x14ac:dyDescent="0.4">
      <c r="A3238" s="63">
        <v>3</v>
      </c>
      <c r="B3238" s="121">
        <f>B3236</f>
        <v>6</v>
      </c>
      <c r="C3238" s="131">
        <f t="shared" ref="C3238:C3246" si="683">C3237</f>
        <v>0</v>
      </c>
      <c r="D3238" s="131">
        <f t="shared" si="680"/>
        <v>0</v>
      </c>
      <c r="E3238" s="124">
        <f>VLOOKUP(B3232,別紙1!$A$5:$AS$267,13,FALSE)</f>
        <v>32</v>
      </c>
      <c r="F3238" s="132">
        <f>内訳書!$D$7</f>
        <v>0</v>
      </c>
      <c r="G3238" s="131">
        <f t="shared" si="681"/>
        <v>0</v>
      </c>
      <c r="H3238" s="116"/>
      <c r="I3238" s="137">
        <f t="shared" si="682"/>
        <v>0</v>
      </c>
    </row>
    <row r="3239" spans="1:9" s="62" customFormat="1" ht="18" customHeight="1" x14ac:dyDescent="0.4">
      <c r="A3239" s="63">
        <v>4</v>
      </c>
      <c r="B3239" s="121">
        <f>B3236</f>
        <v>6</v>
      </c>
      <c r="C3239" s="131">
        <f t="shared" si="683"/>
        <v>0</v>
      </c>
      <c r="D3239" s="131">
        <f t="shared" si="680"/>
        <v>0</v>
      </c>
      <c r="E3239" s="124">
        <f>VLOOKUP(B3232,別紙1!$A$5:$AS$267,16,FALSE)</f>
        <v>31</v>
      </c>
      <c r="F3239" s="132">
        <f>内訳書!$D$7</f>
        <v>0</v>
      </c>
      <c r="G3239" s="131">
        <f t="shared" si="681"/>
        <v>0</v>
      </c>
      <c r="H3239" s="116"/>
      <c r="I3239" s="137">
        <f t="shared" si="682"/>
        <v>0</v>
      </c>
    </row>
    <row r="3240" spans="1:9" s="62" customFormat="1" ht="18" customHeight="1" x14ac:dyDescent="0.4">
      <c r="A3240" s="63">
        <v>5</v>
      </c>
      <c r="B3240" s="121">
        <f>B3236</f>
        <v>6</v>
      </c>
      <c r="C3240" s="131">
        <f t="shared" si="683"/>
        <v>0</v>
      </c>
      <c r="D3240" s="131">
        <f t="shared" si="680"/>
        <v>0</v>
      </c>
      <c r="E3240" s="124">
        <f>VLOOKUP(B3232,別紙1!$A$5:$AS$267,19,FALSE)</f>
        <v>29</v>
      </c>
      <c r="F3240" s="132">
        <f>内訳書!$D$7</f>
        <v>0</v>
      </c>
      <c r="G3240" s="131">
        <f t="shared" si="681"/>
        <v>0</v>
      </c>
      <c r="H3240" s="116"/>
      <c r="I3240" s="137">
        <f t="shared" si="682"/>
        <v>0</v>
      </c>
    </row>
    <row r="3241" spans="1:9" s="62" customFormat="1" ht="18" customHeight="1" x14ac:dyDescent="0.4">
      <c r="A3241" s="63">
        <v>6</v>
      </c>
      <c r="B3241" s="121">
        <f>B3236</f>
        <v>6</v>
      </c>
      <c r="C3241" s="131">
        <f t="shared" si="683"/>
        <v>0</v>
      </c>
      <c r="D3241" s="131">
        <f t="shared" si="680"/>
        <v>0</v>
      </c>
      <c r="E3241" s="124">
        <f>VLOOKUP(B3232,別紙1!$A$5:$AS$267,22,FALSE)</f>
        <v>29</v>
      </c>
      <c r="F3241" s="132">
        <f>内訳書!$D$7</f>
        <v>0</v>
      </c>
      <c r="G3241" s="131">
        <f t="shared" si="681"/>
        <v>0</v>
      </c>
      <c r="H3241" s="116"/>
      <c r="I3241" s="137">
        <f t="shared" si="682"/>
        <v>0</v>
      </c>
    </row>
    <row r="3242" spans="1:9" s="62" customFormat="1" ht="18" customHeight="1" x14ac:dyDescent="0.4">
      <c r="A3242" s="63">
        <v>7</v>
      </c>
      <c r="B3242" s="121">
        <f>B3236</f>
        <v>6</v>
      </c>
      <c r="C3242" s="131">
        <f t="shared" si="683"/>
        <v>0</v>
      </c>
      <c r="D3242" s="131">
        <f t="shared" si="680"/>
        <v>0</v>
      </c>
      <c r="E3242" s="124">
        <f>VLOOKUP(B3232,別紙1!$A$5:$AS$267,26,FALSE)</f>
        <v>28</v>
      </c>
      <c r="F3242" s="133">
        <f>内訳書!$E$7</f>
        <v>0</v>
      </c>
      <c r="G3242" s="131">
        <f t="shared" si="681"/>
        <v>0</v>
      </c>
      <c r="H3242" s="116"/>
      <c r="I3242" s="137">
        <f t="shared" si="682"/>
        <v>0</v>
      </c>
    </row>
    <row r="3243" spans="1:9" s="62" customFormat="1" ht="18" customHeight="1" x14ac:dyDescent="0.4">
      <c r="A3243" s="63">
        <v>8</v>
      </c>
      <c r="B3243" s="121">
        <f>B3236</f>
        <v>6</v>
      </c>
      <c r="C3243" s="131">
        <f t="shared" si="683"/>
        <v>0</v>
      </c>
      <c r="D3243" s="131">
        <f t="shared" si="680"/>
        <v>0</v>
      </c>
      <c r="E3243" s="124">
        <f>VLOOKUP(B3232,別紙1!$A$5:$AS$267,29,FALSE)</f>
        <v>28</v>
      </c>
      <c r="F3243" s="133">
        <f>内訳書!$E$7</f>
        <v>0</v>
      </c>
      <c r="G3243" s="131">
        <f t="shared" si="681"/>
        <v>0</v>
      </c>
      <c r="H3243" s="116"/>
      <c r="I3243" s="137">
        <f t="shared" si="682"/>
        <v>0</v>
      </c>
    </row>
    <row r="3244" spans="1:9" s="62" customFormat="1" ht="18" customHeight="1" x14ac:dyDescent="0.4">
      <c r="A3244" s="63">
        <v>9</v>
      </c>
      <c r="B3244" s="121">
        <f>B3236</f>
        <v>6</v>
      </c>
      <c r="C3244" s="131">
        <f t="shared" si="683"/>
        <v>0</v>
      </c>
      <c r="D3244" s="131">
        <f t="shared" si="680"/>
        <v>0</v>
      </c>
      <c r="E3244" s="124">
        <f>VLOOKUP(B3232,別紙1!$A$5:$AS$267,32,FALSE)</f>
        <v>31</v>
      </c>
      <c r="F3244" s="133">
        <f>内訳書!$E$7</f>
        <v>0</v>
      </c>
      <c r="G3244" s="131">
        <f t="shared" si="681"/>
        <v>0</v>
      </c>
      <c r="H3244" s="116"/>
      <c r="I3244" s="137">
        <f t="shared" si="682"/>
        <v>0</v>
      </c>
    </row>
    <row r="3245" spans="1:9" s="62" customFormat="1" ht="18" customHeight="1" x14ac:dyDescent="0.4">
      <c r="A3245" s="63">
        <v>10</v>
      </c>
      <c r="B3245" s="121">
        <f>B3236</f>
        <v>6</v>
      </c>
      <c r="C3245" s="131">
        <f t="shared" si="683"/>
        <v>0</v>
      </c>
      <c r="D3245" s="131">
        <f t="shared" si="680"/>
        <v>0</v>
      </c>
      <c r="E3245" s="124">
        <f>VLOOKUP(B3232,別紙1!$A$5:$AS$267,34,FALSE)</f>
        <v>27</v>
      </c>
      <c r="F3245" s="132">
        <f>内訳書!$D$7</f>
        <v>0</v>
      </c>
      <c r="G3245" s="131">
        <f t="shared" si="681"/>
        <v>0</v>
      </c>
      <c r="H3245" s="116"/>
      <c r="I3245" s="137">
        <f t="shared" si="682"/>
        <v>0</v>
      </c>
    </row>
    <row r="3246" spans="1:9" s="62" customFormat="1" ht="18" customHeight="1" x14ac:dyDescent="0.4">
      <c r="A3246" s="63">
        <v>11</v>
      </c>
      <c r="B3246" s="121">
        <f>B3236</f>
        <v>6</v>
      </c>
      <c r="C3246" s="131">
        <f t="shared" si="683"/>
        <v>0</v>
      </c>
      <c r="D3246" s="131">
        <f t="shared" si="680"/>
        <v>0</v>
      </c>
      <c r="E3246" s="124">
        <f>VLOOKUP(B3232,別紙1!$A$5:$AS$267,37,FALSE)</f>
        <v>29</v>
      </c>
      <c r="F3246" s="132">
        <f>内訳書!$D$7</f>
        <v>0</v>
      </c>
      <c r="G3246" s="131">
        <f t="shared" si="681"/>
        <v>0</v>
      </c>
      <c r="H3246" s="116"/>
      <c r="I3246" s="137">
        <f t="shared" si="682"/>
        <v>0</v>
      </c>
    </row>
    <row r="3247" spans="1:9" s="62" customFormat="1" ht="18" customHeight="1" thickBot="1" x14ac:dyDescent="0.45">
      <c r="A3247" s="63">
        <v>12</v>
      </c>
      <c r="B3247" s="121">
        <f>B3236</f>
        <v>6</v>
      </c>
      <c r="C3247" s="131">
        <f>C3246</f>
        <v>0</v>
      </c>
      <c r="D3247" s="131">
        <f t="shared" si="680"/>
        <v>0</v>
      </c>
      <c r="E3247" s="124">
        <f>VLOOKUP(B3232,別紙1!$A$5:$AS$267,40,FALSE)</f>
        <v>28</v>
      </c>
      <c r="F3247" s="132">
        <f>内訳書!$D$7</f>
        <v>0</v>
      </c>
      <c r="G3247" s="131">
        <f t="shared" si="681"/>
        <v>0</v>
      </c>
      <c r="H3247" s="116"/>
      <c r="I3247" s="137">
        <f t="shared" si="682"/>
        <v>0</v>
      </c>
    </row>
    <row r="3248" spans="1:9" s="62" customFormat="1" ht="18" customHeight="1" thickBot="1" x14ac:dyDescent="0.45">
      <c r="A3248" s="66" t="s">
        <v>9</v>
      </c>
      <c r="B3248" s="120"/>
      <c r="C3248" s="120"/>
      <c r="D3248" s="120"/>
      <c r="E3248" s="124">
        <f>SUM(E3236:E3247)</f>
        <v>361</v>
      </c>
      <c r="F3248" s="129"/>
      <c r="G3248" s="120"/>
      <c r="H3248" s="136">
        <f>SUM(H3236:H3247)</f>
        <v>0</v>
      </c>
      <c r="I3248" s="138">
        <f>IF(SUM(I3236:I3247)="","",SUM(I3236:I3247))</f>
        <v>0</v>
      </c>
    </row>
    <row r="3249" spans="1:9" ht="78" customHeight="1" x14ac:dyDescent="0.4">
      <c r="A3249" s="397" t="s">
        <v>347</v>
      </c>
      <c r="B3249" s="398"/>
      <c r="C3249" s="398"/>
      <c r="D3249" s="398"/>
      <c r="E3249" s="398"/>
      <c r="F3249" s="398"/>
      <c r="G3249" s="398"/>
      <c r="H3249" s="398"/>
      <c r="I3249" s="399"/>
    </row>
    <row r="3250" spans="1:9" ht="78" customHeight="1" x14ac:dyDescent="0.4">
      <c r="A3250" s="394" t="s">
        <v>22</v>
      </c>
      <c r="B3250" s="395"/>
      <c r="C3250" s="395"/>
      <c r="D3250" s="395"/>
      <c r="E3250" s="395"/>
      <c r="F3250" s="395"/>
      <c r="G3250" s="395"/>
      <c r="H3250" s="395"/>
      <c r="I3250" s="396"/>
    </row>
    <row r="3251" spans="1:9" x14ac:dyDescent="0.4">
      <c r="A3251" s="161" t="s">
        <v>12</v>
      </c>
      <c r="B3251" s="52">
        <f>B3232+1</f>
        <v>172</v>
      </c>
      <c r="C3251" s="161" t="s">
        <v>13</v>
      </c>
      <c r="D3251" s="53" t="str">
        <f>VLOOKUP(B3251,別紙1!$A$5:$AS$267,3,FALSE)</f>
        <v>市之木場第３ポンプ場</v>
      </c>
      <c r="F3251" s="161"/>
      <c r="G3251" s="161"/>
      <c r="H3251" s="161"/>
      <c r="I3251" s="54" t="str">
        <f>VLOOKUP(B3251,別紙1!$A$5:$AS$267,5,FALSE)</f>
        <v>低圧電力</v>
      </c>
    </row>
    <row r="3252" spans="1:9" s="161" customFormat="1" ht="20.25" customHeight="1" x14ac:dyDescent="0.4">
      <c r="A3252" s="391" t="s">
        <v>14</v>
      </c>
      <c r="B3252" s="401" t="s">
        <v>3</v>
      </c>
      <c r="C3252" s="402"/>
      <c r="D3252" s="403"/>
      <c r="E3252" s="401" t="s">
        <v>4</v>
      </c>
      <c r="F3252" s="402"/>
      <c r="G3252" s="403"/>
      <c r="H3252" s="391" t="s">
        <v>44</v>
      </c>
      <c r="I3252" s="391" t="s">
        <v>45</v>
      </c>
    </row>
    <row r="3253" spans="1:9" s="161" customFormat="1" ht="40.5" x14ac:dyDescent="0.4">
      <c r="A3253" s="400"/>
      <c r="B3253" s="301" t="s">
        <v>2</v>
      </c>
      <c r="C3253" s="301" t="s">
        <v>15</v>
      </c>
      <c r="D3253" s="302" t="s">
        <v>82</v>
      </c>
      <c r="E3253" s="304" t="s">
        <v>16</v>
      </c>
      <c r="F3253" s="58" t="s">
        <v>17</v>
      </c>
      <c r="G3253" s="302" t="s">
        <v>18</v>
      </c>
      <c r="H3253" s="400"/>
      <c r="I3253" s="400"/>
    </row>
    <row r="3254" spans="1:9" s="59" customFormat="1" ht="22.5" x14ac:dyDescent="0.4">
      <c r="A3254" s="392"/>
      <c r="B3254" s="60" t="s">
        <v>5</v>
      </c>
      <c r="C3254" s="60" t="s">
        <v>19</v>
      </c>
      <c r="D3254" s="60" t="s">
        <v>8</v>
      </c>
      <c r="E3254" s="61" t="s">
        <v>20</v>
      </c>
      <c r="F3254" s="60" t="s">
        <v>21</v>
      </c>
      <c r="G3254" s="60" t="s">
        <v>8</v>
      </c>
      <c r="H3254" s="60" t="s">
        <v>43</v>
      </c>
      <c r="I3254" s="60" t="s">
        <v>8</v>
      </c>
    </row>
    <row r="3255" spans="1:9" s="62" customFormat="1" ht="18" customHeight="1" x14ac:dyDescent="0.4">
      <c r="A3255" s="63">
        <v>1</v>
      </c>
      <c r="B3255" s="121">
        <f>VLOOKUP(B3251,別紙1!$A$5:$AS$267,6,FALSE)</f>
        <v>13</v>
      </c>
      <c r="C3255" s="131">
        <f>内訳書!$C$7</f>
        <v>0</v>
      </c>
      <c r="D3255" s="131">
        <f>IF(E3255=0,ROUNDDOWN(B3255*C3255/2,2),ROUNDDOWN(B3255*C3255,2))</f>
        <v>0</v>
      </c>
      <c r="E3255" s="124">
        <f>VLOOKUP(B3251,別紙1!$A$5:$AS$267,7,FALSE)</f>
        <v>29</v>
      </c>
      <c r="F3255" s="132">
        <f>内訳書!$D$7</f>
        <v>0</v>
      </c>
      <c r="G3255" s="131">
        <f>ROUNDDOWN(E3255*F3255,2)</f>
        <v>0</v>
      </c>
      <c r="H3255" s="116"/>
      <c r="I3255" s="137">
        <f>ROUNDDOWN(D3255+G3255+H3255,0)</f>
        <v>0</v>
      </c>
    </row>
    <row r="3256" spans="1:9" s="62" customFormat="1" ht="18" customHeight="1" x14ac:dyDescent="0.4">
      <c r="A3256" s="63">
        <v>2</v>
      </c>
      <c r="B3256" s="121">
        <f>B3255</f>
        <v>13</v>
      </c>
      <c r="C3256" s="131">
        <f>C3255</f>
        <v>0</v>
      </c>
      <c r="D3256" s="131">
        <f t="shared" ref="D3256:D3266" si="684">IF(E3256=0,ROUNDDOWN(B3256*C3256/2,2),ROUNDDOWN(B3256*C3256,2))</f>
        <v>0</v>
      </c>
      <c r="E3256" s="124">
        <f>VLOOKUP(B3251,別紙1!$A$5:$AS$267,10,FALSE)</f>
        <v>29</v>
      </c>
      <c r="F3256" s="132">
        <f>内訳書!$D$7</f>
        <v>0</v>
      </c>
      <c r="G3256" s="131">
        <f t="shared" ref="G3256:G3266" si="685">ROUNDDOWN(E3256*F3256,2)</f>
        <v>0</v>
      </c>
      <c r="H3256" s="116"/>
      <c r="I3256" s="137">
        <f t="shared" ref="I3256:I3266" si="686">ROUNDDOWN(D3256+G3256+H3256,0)</f>
        <v>0</v>
      </c>
    </row>
    <row r="3257" spans="1:9" s="62" customFormat="1" ht="18" customHeight="1" x14ac:dyDescent="0.4">
      <c r="A3257" s="63">
        <v>3</v>
      </c>
      <c r="B3257" s="121">
        <f>B3255</f>
        <v>13</v>
      </c>
      <c r="C3257" s="131">
        <f t="shared" ref="C3257:C3265" si="687">C3256</f>
        <v>0</v>
      </c>
      <c r="D3257" s="131">
        <f t="shared" si="684"/>
        <v>0</v>
      </c>
      <c r="E3257" s="124">
        <f>VLOOKUP(B3251,別紙1!$A$5:$AS$267,13,FALSE)</f>
        <v>26</v>
      </c>
      <c r="F3257" s="132">
        <f>内訳書!$D$7</f>
        <v>0</v>
      </c>
      <c r="G3257" s="131">
        <f t="shared" si="685"/>
        <v>0</v>
      </c>
      <c r="H3257" s="116"/>
      <c r="I3257" s="137">
        <f t="shared" si="686"/>
        <v>0</v>
      </c>
    </row>
    <row r="3258" spans="1:9" s="62" customFormat="1" ht="18" customHeight="1" x14ac:dyDescent="0.4">
      <c r="A3258" s="63">
        <v>4</v>
      </c>
      <c r="B3258" s="121">
        <f>B3255</f>
        <v>13</v>
      </c>
      <c r="C3258" s="131">
        <f t="shared" si="687"/>
        <v>0</v>
      </c>
      <c r="D3258" s="131">
        <f t="shared" si="684"/>
        <v>0</v>
      </c>
      <c r="E3258" s="124">
        <f>VLOOKUP(B3251,別紙1!$A$5:$AS$267,16,FALSE)</f>
        <v>29</v>
      </c>
      <c r="F3258" s="132">
        <f>内訳書!$D$7</f>
        <v>0</v>
      </c>
      <c r="G3258" s="131">
        <f t="shared" si="685"/>
        <v>0</v>
      </c>
      <c r="H3258" s="116"/>
      <c r="I3258" s="137">
        <f t="shared" si="686"/>
        <v>0</v>
      </c>
    </row>
    <row r="3259" spans="1:9" s="62" customFormat="1" ht="18" customHeight="1" x14ac:dyDescent="0.4">
      <c r="A3259" s="63">
        <v>5</v>
      </c>
      <c r="B3259" s="121">
        <f>B3255</f>
        <v>13</v>
      </c>
      <c r="C3259" s="131">
        <f t="shared" si="687"/>
        <v>0</v>
      </c>
      <c r="D3259" s="131">
        <f t="shared" si="684"/>
        <v>0</v>
      </c>
      <c r="E3259" s="124">
        <f>VLOOKUP(B3251,別紙1!$A$5:$AS$267,19,FALSE)</f>
        <v>28</v>
      </c>
      <c r="F3259" s="132">
        <f>内訳書!$D$7</f>
        <v>0</v>
      </c>
      <c r="G3259" s="131">
        <f t="shared" si="685"/>
        <v>0</v>
      </c>
      <c r="H3259" s="116"/>
      <c r="I3259" s="137">
        <f t="shared" si="686"/>
        <v>0</v>
      </c>
    </row>
    <row r="3260" spans="1:9" s="62" customFormat="1" ht="18" customHeight="1" x14ac:dyDescent="0.4">
      <c r="A3260" s="63">
        <v>6</v>
      </c>
      <c r="B3260" s="121">
        <f>B3255</f>
        <v>13</v>
      </c>
      <c r="C3260" s="131">
        <f t="shared" si="687"/>
        <v>0</v>
      </c>
      <c r="D3260" s="131">
        <f t="shared" si="684"/>
        <v>0</v>
      </c>
      <c r="E3260" s="124">
        <f>VLOOKUP(B3251,別紙1!$A$5:$AS$267,22,FALSE)</f>
        <v>27</v>
      </c>
      <c r="F3260" s="132">
        <f>内訳書!$D$7</f>
        <v>0</v>
      </c>
      <c r="G3260" s="131">
        <f t="shared" si="685"/>
        <v>0</v>
      </c>
      <c r="H3260" s="116"/>
      <c r="I3260" s="137">
        <f t="shared" si="686"/>
        <v>0</v>
      </c>
    </row>
    <row r="3261" spans="1:9" s="62" customFormat="1" ht="18" customHeight="1" x14ac:dyDescent="0.4">
      <c r="A3261" s="63">
        <v>7</v>
      </c>
      <c r="B3261" s="121">
        <f>B3255</f>
        <v>13</v>
      </c>
      <c r="C3261" s="131">
        <f t="shared" si="687"/>
        <v>0</v>
      </c>
      <c r="D3261" s="131">
        <f t="shared" si="684"/>
        <v>0</v>
      </c>
      <c r="E3261" s="124">
        <f>VLOOKUP(B3251,別紙1!$A$5:$AS$267,26,FALSE)</f>
        <v>26</v>
      </c>
      <c r="F3261" s="133">
        <f>内訳書!$E$7</f>
        <v>0</v>
      </c>
      <c r="G3261" s="131">
        <f t="shared" si="685"/>
        <v>0</v>
      </c>
      <c r="H3261" s="116"/>
      <c r="I3261" s="137">
        <f t="shared" si="686"/>
        <v>0</v>
      </c>
    </row>
    <row r="3262" spans="1:9" s="62" customFormat="1" ht="18" customHeight="1" x14ac:dyDescent="0.4">
      <c r="A3262" s="63">
        <v>8</v>
      </c>
      <c r="B3262" s="121">
        <f>B3255</f>
        <v>13</v>
      </c>
      <c r="C3262" s="131">
        <f t="shared" si="687"/>
        <v>0</v>
      </c>
      <c r="D3262" s="131">
        <f t="shared" si="684"/>
        <v>0</v>
      </c>
      <c r="E3262" s="124">
        <f>VLOOKUP(B3251,別紙1!$A$5:$AS$267,29,FALSE)</f>
        <v>26</v>
      </c>
      <c r="F3262" s="133">
        <f>内訳書!$E$7</f>
        <v>0</v>
      </c>
      <c r="G3262" s="131">
        <f t="shared" si="685"/>
        <v>0</v>
      </c>
      <c r="H3262" s="116"/>
      <c r="I3262" s="137">
        <f t="shared" si="686"/>
        <v>0</v>
      </c>
    </row>
    <row r="3263" spans="1:9" s="62" customFormat="1" ht="18" customHeight="1" x14ac:dyDescent="0.4">
      <c r="A3263" s="63">
        <v>9</v>
      </c>
      <c r="B3263" s="121">
        <f>B3255</f>
        <v>13</v>
      </c>
      <c r="C3263" s="131">
        <f t="shared" si="687"/>
        <v>0</v>
      </c>
      <c r="D3263" s="131">
        <f t="shared" si="684"/>
        <v>0</v>
      </c>
      <c r="E3263" s="124">
        <f>VLOOKUP(B3251,別紙1!$A$5:$AS$267,32,FALSE)</f>
        <v>34</v>
      </c>
      <c r="F3263" s="133">
        <f>内訳書!$E$7</f>
        <v>0</v>
      </c>
      <c r="G3263" s="131">
        <f t="shared" si="685"/>
        <v>0</v>
      </c>
      <c r="H3263" s="116"/>
      <c r="I3263" s="137">
        <f t="shared" si="686"/>
        <v>0</v>
      </c>
    </row>
    <row r="3264" spans="1:9" s="62" customFormat="1" ht="18" customHeight="1" x14ac:dyDescent="0.4">
      <c r="A3264" s="63">
        <v>10</v>
      </c>
      <c r="B3264" s="121">
        <f>B3255</f>
        <v>13</v>
      </c>
      <c r="C3264" s="131">
        <f t="shared" si="687"/>
        <v>0</v>
      </c>
      <c r="D3264" s="131">
        <f t="shared" si="684"/>
        <v>0</v>
      </c>
      <c r="E3264" s="124">
        <f>VLOOKUP(B3251,別紙1!$A$5:$AS$267,34,FALSE)</f>
        <v>31</v>
      </c>
      <c r="F3264" s="132">
        <f>内訳書!$D$7</f>
        <v>0</v>
      </c>
      <c r="G3264" s="131">
        <f t="shared" si="685"/>
        <v>0</v>
      </c>
      <c r="H3264" s="116"/>
      <c r="I3264" s="137">
        <f t="shared" si="686"/>
        <v>0</v>
      </c>
    </row>
    <row r="3265" spans="1:9" s="62" customFormat="1" ht="18" customHeight="1" x14ac:dyDescent="0.4">
      <c r="A3265" s="63">
        <v>11</v>
      </c>
      <c r="B3265" s="121">
        <f>B3255</f>
        <v>13</v>
      </c>
      <c r="C3265" s="131">
        <f t="shared" si="687"/>
        <v>0</v>
      </c>
      <c r="D3265" s="131">
        <f t="shared" si="684"/>
        <v>0</v>
      </c>
      <c r="E3265" s="124">
        <f>VLOOKUP(B3251,別紙1!$A$5:$AS$267,37,FALSE)</f>
        <v>30</v>
      </c>
      <c r="F3265" s="132">
        <f>内訳書!$D$7</f>
        <v>0</v>
      </c>
      <c r="G3265" s="131">
        <f t="shared" si="685"/>
        <v>0</v>
      </c>
      <c r="H3265" s="116"/>
      <c r="I3265" s="137">
        <f t="shared" si="686"/>
        <v>0</v>
      </c>
    </row>
    <row r="3266" spans="1:9" s="62" customFormat="1" ht="18" customHeight="1" thickBot="1" x14ac:dyDescent="0.45">
      <c r="A3266" s="63">
        <v>12</v>
      </c>
      <c r="B3266" s="121">
        <f>B3255</f>
        <v>13</v>
      </c>
      <c r="C3266" s="131">
        <f>C3265</f>
        <v>0</v>
      </c>
      <c r="D3266" s="131">
        <f t="shared" si="684"/>
        <v>0</v>
      </c>
      <c r="E3266" s="124">
        <f>VLOOKUP(B3251,別紙1!$A$5:$AS$267,40,FALSE)</f>
        <v>28</v>
      </c>
      <c r="F3266" s="132">
        <f>内訳書!$D$7</f>
        <v>0</v>
      </c>
      <c r="G3266" s="131">
        <f t="shared" si="685"/>
        <v>0</v>
      </c>
      <c r="H3266" s="116"/>
      <c r="I3266" s="137">
        <f t="shared" si="686"/>
        <v>0</v>
      </c>
    </row>
    <row r="3267" spans="1:9" s="62" customFormat="1" ht="18" customHeight="1" thickBot="1" x14ac:dyDescent="0.45">
      <c r="A3267" s="66" t="s">
        <v>9</v>
      </c>
      <c r="B3267" s="120"/>
      <c r="C3267" s="120"/>
      <c r="D3267" s="120"/>
      <c r="E3267" s="124">
        <f>SUM(E3255:E3266)</f>
        <v>343</v>
      </c>
      <c r="F3267" s="129"/>
      <c r="G3267" s="120"/>
      <c r="H3267" s="136">
        <f>SUM(H3255:H3266)</f>
        <v>0</v>
      </c>
      <c r="I3267" s="138">
        <f>IF(SUM(I3255:I3266)="","",SUM(I3255:I3266))</f>
        <v>0</v>
      </c>
    </row>
    <row r="3268" spans="1:9" ht="78" customHeight="1" x14ac:dyDescent="0.4">
      <c r="A3268" s="397" t="s">
        <v>347</v>
      </c>
      <c r="B3268" s="398"/>
      <c r="C3268" s="398"/>
      <c r="D3268" s="398"/>
      <c r="E3268" s="398"/>
      <c r="F3268" s="398"/>
      <c r="G3268" s="398"/>
      <c r="H3268" s="398"/>
      <c r="I3268" s="399"/>
    </row>
    <row r="3269" spans="1:9" ht="78" customHeight="1" x14ac:dyDescent="0.4">
      <c r="A3269" s="394" t="s">
        <v>22</v>
      </c>
      <c r="B3269" s="395"/>
      <c r="C3269" s="395"/>
      <c r="D3269" s="395"/>
      <c r="E3269" s="395"/>
      <c r="F3269" s="395"/>
      <c r="G3269" s="395"/>
      <c r="H3269" s="395"/>
      <c r="I3269" s="396"/>
    </row>
    <row r="3270" spans="1:9" x14ac:dyDescent="0.4">
      <c r="A3270" s="161" t="s">
        <v>12</v>
      </c>
      <c r="B3270" s="52">
        <f>B3251+1</f>
        <v>173</v>
      </c>
      <c r="C3270" s="161" t="s">
        <v>13</v>
      </c>
      <c r="D3270" s="53" t="str">
        <f>VLOOKUP(B3270,別紙1!$A$5:$AS$267,3,FALSE)</f>
        <v>市之木場第４ポンプ場</v>
      </c>
      <c r="F3270" s="161"/>
      <c r="G3270" s="161"/>
      <c r="H3270" s="161"/>
      <c r="I3270" s="54" t="str">
        <f>VLOOKUP(B3270,別紙1!$A$5:$AS$267,5,FALSE)</f>
        <v>低圧電力</v>
      </c>
    </row>
    <row r="3271" spans="1:9" s="161" customFormat="1" ht="20.25" customHeight="1" x14ac:dyDescent="0.4">
      <c r="A3271" s="391" t="s">
        <v>14</v>
      </c>
      <c r="B3271" s="401" t="s">
        <v>3</v>
      </c>
      <c r="C3271" s="402"/>
      <c r="D3271" s="403"/>
      <c r="E3271" s="401" t="s">
        <v>4</v>
      </c>
      <c r="F3271" s="402"/>
      <c r="G3271" s="403"/>
      <c r="H3271" s="391" t="s">
        <v>44</v>
      </c>
      <c r="I3271" s="391" t="s">
        <v>45</v>
      </c>
    </row>
    <row r="3272" spans="1:9" s="161" customFormat="1" ht="40.5" x14ac:dyDescent="0.4">
      <c r="A3272" s="400"/>
      <c r="B3272" s="301" t="s">
        <v>2</v>
      </c>
      <c r="C3272" s="301" t="s">
        <v>15</v>
      </c>
      <c r="D3272" s="302" t="s">
        <v>82</v>
      </c>
      <c r="E3272" s="304" t="s">
        <v>16</v>
      </c>
      <c r="F3272" s="58" t="s">
        <v>17</v>
      </c>
      <c r="G3272" s="302" t="s">
        <v>18</v>
      </c>
      <c r="H3272" s="400"/>
      <c r="I3272" s="400"/>
    </row>
    <row r="3273" spans="1:9" s="59" customFormat="1" ht="22.5" x14ac:dyDescent="0.4">
      <c r="A3273" s="392"/>
      <c r="B3273" s="60" t="s">
        <v>5</v>
      </c>
      <c r="C3273" s="60" t="s">
        <v>19</v>
      </c>
      <c r="D3273" s="60" t="s">
        <v>8</v>
      </c>
      <c r="E3273" s="61" t="s">
        <v>20</v>
      </c>
      <c r="F3273" s="60" t="s">
        <v>21</v>
      </c>
      <c r="G3273" s="60" t="s">
        <v>8</v>
      </c>
      <c r="H3273" s="60" t="s">
        <v>43</v>
      </c>
      <c r="I3273" s="60" t="s">
        <v>8</v>
      </c>
    </row>
    <row r="3274" spans="1:9" s="62" customFormat="1" ht="18" customHeight="1" x14ac:dyDescent="0.4">
      <c r="A3274" s="63">
        <v>1</v>
      </c>
      <c r="B3274" s="121">
        <f>VLOOKUP(B3270,別紙1!$A$5:$AS$267,6,FALSE)</f>
        <v>9</v>
      </c>
      <c r="C3274" s="131">
        <f>内訳書!$C$7</f>
        <v>0</v>
      </c>
      <c r="D3274" s="131">
        <f>IF(E3274=0,ROUNDDOWN(B3274*C3274/2,2),ROUNDDOWN(B3274*C3274,2))</f>
        <v>0</v>
      </c>
      <c r="E3274" s="124">
        <f>VLOOKUP(B3270,別紙1!$A$5:$AS$267,7,FALSE)</f>
        <v>50</v>
      </c>
      <c r="F3274" s="132">
        <f>内訳書!$D$7</f>
        <v>0</v>
      </c>
      <c r="G3274" s="131">
        <f>ROUNDDOWN(E3274*F3274,2)</f>
        <v>0</v>
      </c>
      <c r="H3274" s="116"/>
      <c r="I3274" s="137">
        <f>ROUNDDOWN(D3274+G3274+H3274,0)</f>
        <v>0</v>
      </c>
    </row>
    <row r="3275" spans="1:9" s="62" customFormat="1" ht="18" customHeight="1" x14ac:dyDescent="0.4">
      <c r="A3275" s="63">
        <v>2</v>
      </c>
      <c r="B3275" s="121">
        <f>B3274</f>
        <v>9</v>
      </c>
      <c r="C3275" s="131">
        <f>C3274</f>
        <v>0</v>
      </c>
      <c r="D3275" s="131">
        <f t="shared" ref="D3275:D3285" si="688">IF(E3275=0,ROUNDDOWN(B3275*C3275/2,2),ROUNDDOWN(B3275*C3275,2))</f>
        <v>0</v>
      </c>
      <c r="E3275" s="124">
        <f>VLOOKUP(B3270,別紙1!$A$5:$AS$267,10,FALSE)</f>
        <v>50</v>
      </c>
      <c r="F3275" s="132">
        <f>内訳書!$D$7</f>
        <v>0</v>
      </c>
      <c r="G3275" s="131">
        <f t="shared" ref="G3275:G3285" si="689">ROUNDDOWN(E3275*F3275,2)</f>
        <v>0</v>
      </c>
      <c r="H3275" s="116"/>
      <c r="I3275" s="137">
        <f t="shared" ref="I3275:I3285" si="690">ROUNDDOWN(D3275+G3275+H3275,0)</f>
        <v>0</v>
      </c>
    </row>
    <row r="3276" spans="1:9" s="62" customFormat="1" ht="18" customHeight="1" x14ac:dyDescent="0.4">
      <c r="A3276" s="63">
        <v>3</v>
      </c>
      <c r="B3276" s="121">
        <f>B3274</f>
        <v>9</v>
      </c>
      <c r="C3276" s="131">
        <f t="shared" ref="C3276:C3284" si="691">C3275</f>
        <v>0</v>
      </c>
      <c r="D3276" s="131">
        <f t="shared" si="688"/>
        <v>0</v>
      </c>
      <c r="E3276" s="124">
        <f>VLOOKUP(B3270,別紙1!$A$5:$AS$267,13,FALSE)</f>
        <v>46</v>
      </c>
      <c r="F3276" s="132">
        <f>内訳書!$D$7</f>
        <v>0</v>
      </c>
      <c r="G3276" s="131">
        <f t="shared" si="689"/>
        <v>0</v>
      </c>
      <c r="H3276" s="116"/>
      <c r="I3276" s="137">
        <f t="shared" si="690"/>
        <v>0</v>
      </c>
    </row>
    <row r="3277" spans="1:9" s="62" customFormat="1" ht="18" customHeight="1" x14ac:dyDescent="0.4">
      <c r="A3277" s="63">
        <v>4</v>
      </c>
      <c r="B3277" s="121">
        <f>B3274</f>
        <v>9</v>
      </c>
      <c r="C3277" s="131">
        <f t="shared" si="691"/>
        <v>0</v>
      </c>
      <c r="D3277" s="131">
        <f t="shared" si="688"/>
        <v>0</v>
      </c>
      <c r="E3277" s="124">
        <f>VLOOKUP(B3270,別紙1!$A$5:$AS$267,16,FALSE)</f>
        <v>51</v>
      </c>
      <c r="F3277" s="132">
        <f>内訳書!$D$7</f>
        <v>0</v>
      </c>
      <c r="G3277" s="131">
        <f t="shared" si="689"/>
        <v>0</v>
      </c>
      <c r="H3277" s="116"/>
      <c r="I3277" s="137">
        <f t="shared" si="690"/>
        <v>0</v>
      </c>
    </row>
    <row r="3278" spans="1:9" s="62" customFormat="1" ht="18" customHeight="1" x14ac:dyDescent="0.4">
      <c r="A3278" s="63">
        <v>5</v>
      </c>
      <c r="B3278" s="121">
        <f>B3274</f>
        <v>9</v>
      </c>
      <c r="C3278" s="131">
        <f t="shared" si="691"/>
        <v>0</v>
      </c>
      <c r="D3278" s="131">
        <f t="shared" si="688"/>
        <v>0</v>
      </c>
      <c r="E3278" s="124">
        <f>VLOOKUP(B3270,別紙1!$A$5:$AS$267,19,FALSE)</f>
        <v>48</v>
      </c>
      <c r="F3278" s="132">
        <f>内訳書!$D$7</f>
        <v>0</v>
      </c>
      <c r="G3278" s="131">
        <f t="shared" si="689"/>
        <v>0</v>
      </c>
      <c r="H3278" s="116"/>
      <c r="I3278" s="137">
        <f t="shared" si="690"/>
        <v>0</v>
      </c>
    </row>
    <row r="3279" spans="1:9" s="62" customFormat="1" ht="18" customHeight="1" x14ac:dyDescent="0.4">
      <c r="A3279" s="63">
        <v>6</v>
      </c>
      <c r="B3279" s="121">
        <f>B3274</f>
        <v>9</v>
      </c>
      <c r="C3279" s="131">
        <f t="shared" si="691"/>
        <v>0</v>
      </c>
      <c r="D3279" s="131">
        <f t="shared" si="688"/>
        <v>0</v>
      </c>
      <c r="E3279" s="124">
        <f>VLOOKUP(B3270,別紙1!$A$5:$AS$267,22,FALSE)</f>
        <v>50</v>
      </c>
      <c r="F3279" s="132">
        <f>内訳書!$D$7</f>
        <v>0</v>
      </c>
      <c r="G3279" s="131">
        <f t="shared" si="689"/>
        <v>0</v>
      </c>
      <c r="H3279" s="116"/>
      <c r="I3279" s="137">
        <f t="shared" si="690"/>
        <v>0</v>
      </c>
    </row>
    <row r="3280" spans="1:9" s="62" customFormat="1" ht="18" customHeight="1" x14ac:dyDescent="0.4">
      <c r="A3280" s="63">
        <v>7</v>
      </c>
      <c r="B3280" s="121">
        <f>B3274</f>
        <v>9</v>
      </c>
      <c r="C3280" s="131">
        <f t="shared" si="691"/>
        <v>0</v>
      </c>
      <c r="D3280" s="131">
        <f t="shared" si="688"/>
        <v>0</v>
      </c>
      <c r="E3280" s="124">
        <f>VLOOKUP(B3270,別紙1!$A$5:$AS$267,26,FALSE)</f>
        <v>48</v>
      </c>
      <c r="F3280" s="133">
        <f>内訳書!$E$7</f>
        <v>0</v>
      </c>
      <c r="G3280" s="131">
        <f t="shared" si="689"/>
        <v>0</v>
      </c>
      <c r="H3280" s="116"/>
      <c r="I3280" s="137">
        <f t="shared" si="690"/>
        <v>0</v>
      </c>
    </row>
    <row r="3281" spans="1:9" s="62" customFormat="1" ht="18" customHeight="1" x14ac:dyDescent="0.4">
      <c r="A3281" s="63">
        <v>8</v>
      </c>
      <c r="B3281" s="121">
        <f>B3274</f>
        <v>9</v>
      </c>
      <c r="C3281" s="131">
        <f t="shared" si="691"/>
        <v>0</v>
      </c>
      <c r="D3281" s="131">
        <f t="shared" si="688"/>
        <v>0</v>
      </c>
      <c r="E3281" s="124">
        <f>VLOOKUP(B3270,別紙1!$A$5:$AS$267,29,FALSE)</f>
        <v>49</v>
      </c>
      <c r="F3281" s="133">
        <f>内訳書!$E$7</f>
        <v>0</v>
      </c>
      <c r="G3281" s="131">
        <f t="shared" si="689"/>
        <v>0</v>
      </c>
      <c r="H3281" s="116"/>
      <c r="I3281" s="137">
        <f t="shared" si="690"/>
        <v>0</v>
      </c>
    </row>
    <row r="3282" spans="1:9" s="62" customFormat="1" ht="18" customHeight="1" x14ac:dyDescent="0.4">
      <c r="A3282" s="63">
        <v>9</v>
      </c>
      <c r="B3282" s="121">
        <f>B3274</f>
        <v>9</v>
      </c>
      <c r="C3282" s="131">
        <f t="shared" si="691"/>
        <v>0</v>
      </c>
      <c r="D3282" s="131">
        <f t="shared" si="688"/>
        <v>0</v>
      </c>
      <c r="E3282" s="124">
        <f>VLOOKUP(B3270,別紙1!$A$5:$AS$267,32,FALSE)</f>
        <v>56</v>
      </c>
      <c r="F3282" s="133">
        <f>内訳書!$E$7</f>
        <v>0</v>
      </c>
      <c r="G3282" s="131">
        <f t="shared" si="689"/>
        <v>0</v>
      </c>
      <c r="H3282" s="116"/>
      <c r="I3282" s="137">
        <f t="shared" si="690"/>
        <v>0</v>
      </c>
    </row>
    <row r="3283" spans="1:9" s="62" customFormat="1" ht="18" customHeight="1" x14ac:dyDescent="0.4">
      <c r="A3283" s="63">
        <v>10</v>
      </c>
      <c r="B3283" s="121">
        <f>B3274</f>
        <v>9</v>
      </c>
      <c r="C3283" s="131">
        <f t="shared" si="691"/>
        <v>0</v>
      </c>
      <c r="D3283" s="131">
        <f t="shared" si="688"/>
        <v>0</v>
      </c>
      <c r="E3283" s="124">
        <f>VLOOKUP(B3270,別紙1!$A$5:$AS$267,34,FALSE)</f>
        <v>51</v>
      </c>
      <c r="F3283" s="132">
        <f>内訳書!$D$7</f>
        <v>0</v>
      </c>
      <c r="G3283" s="131">
        <f t="shared" si="689"/>
        <v>0</v>
      </c>
      <c r="H3283" s="116"/>
      <c r="I3283" s="137">
        <f t="shared" si="690"/>
        <v>0</v>
      </c>
    </row>
    <row r="3284" spans="1:9" s="62" customFormat="1" ht="18" customHeight="1" x14ac:dyDescent="0.4">
      <c r="A3284" s="63">
        <v>11</v>
      </c>
      <c r="B3284" s="121">
        <f>B3274</f>
        <v>9</v>
      </c>
      <c r="C3284" s="131">
        <f t="shared" si="691"/>
        <v>0</v>
      </c>
      <c r="D3284" s="131">
        <f t="shared" si="688"/>
        <v>0</v>
      </c>
      <c r="E3284" s="124">
        <f>VLOOKUP(B3270,別紙1!$A$5:$AS$267,37,FALSE)</f>
        <v>50</v>
      </c>
      <c r="F3284" s="132">
        <f>内訳書!$D$7</f>
        <v>0</v>
      </c>
      <c r="G3284" s="131">
        <f t="shared" si="689"/>
        <v>0</v>
      </c>
      <c r="H3284" s="116"/>
      <c r="I3284" s="137">
        <f t="shared" si="690"/>
        <v>0</v>
      </c>
    </row>
    <row r="3285" spans="1:9" s="62" customFormat="1" ht="18" customHeight="1" thickBot="1" x14ac:dyDescent="0.45">
      <c r="A3285" s="63">
        <v>12</v>
      </c>
      <c r="B3285" s="121">
        <f>B3274</f>
        <v>9</v>
      </c>
      <c r="C3285" s="131">
        <f>C3284</f>
        <v>0</v>
      </c>
      <c r="D3285" s="131">
        <f t="shared" si="688"/>
        <v>0</v>
      </c>
      <c r="E3285" s="124">
        <f>VLOOKUP(B3270,別紙1!$A$5:$AS$267,40,FALSE)</f>
        <v>47</v>
      </c>
      <c r="F3285" s="132">
        <f>内訳書!$D$7</f>
        <v>0</v>
      </c>
      <c r="G3285" s="131">
        <f t="shared" si="689"/>
        <v>0</v>
      </c>
      <c r="H3285" s="116"/>
      <c r="I3285" s="137">
        <f t="shared" si="690"/>
        <v>0</v>
      </c>
    </row>
    <row r="3286" spans="1:9" s="62" customFormat="1" ht="18" customHeight="1" thickBot="1" x14ac:dyDescent="0.45">
      <c r="A3286" s="66" t="s">
        <v>9</v>
      </c>
      <c r="B3286" s="120"/>
      <c r="C3286" s="120"/>
      <c r="D3286" s="120"/>
      <c r="E3286" s="124">
        <f>SUM(E3274:E3285)</f>
        <v>596</v>
      </c>
      <c r="F3286" s="129"/>
      <c r="G3286" s="120"/>
      <c r="H3286" s="136">
        <f>SUM(H3274:H3285)</f>
        <v>0</v>
      </c>
      <c r="I3286" s="138">
        <f>IF(SUM(I3274:I3285)="","",SUM(I3274:I3285))</f>
        <v>0</v>
      </c>
    </row>
    <row r="3287" spans="1:9" ht="78" customHeight="1" x14ac:dyDescent="0.4">
      <c r="A3287" s="397" t="s">
        <v>347</v>
      </c>
      <c r="B3287" s="398"/>
      <c r="C3287" s="398"/>
      <c r="D3287" s="398"/>
      <c r="E3287" s="398"/>
      <c r="F3287" s="398"/>
      <c r="G3287" s="398"/>
      <c r="H3287" s="398"/>
      <c r="I3287" s="399"/>
    </row>
    <row r="3288" spans="1:9" ht="78" customHeight="1" x14ac:dyDescent="0.4">
      <c r="A3288" s="394" t="s">
        <v>22</v>
      </c>
      <c r="B3288" s="395"/>
      <c r="C3288" s="395"/>
      <c r="D3288" s="395"/>
      <c r="E3288" s="395"/>
      <c r="F3288" s="395"/>
      <c r="G3288" s="395"/>
      <c r="H3288" s="395"/>
      <c r="I3288" s="396"/>
    </row>
    <row r="3289" spans="1:9" x14ac:dyDescent="0.4">
      <c r="A3289" s="161" t="s">
        <v>12</v>
      </c>
      <c r="B3289" s="52">
        <f>B3270+1</f>
        <v>174</v>
      </c>
      <c r="C3289" s="161" t="s">
        <v>13</v>
      </c>
      <c r="D3289" s="53" t="str">
        <f>VLOOKUP(B3289,別紙1!$A$5:$AS$267,3,FALSE)</f>
        <v>市之木場第５ポンプ場</v>
      </c>
      <c r="F3289" s="161"/>
      <c r="G3289" s="161"/>
      <c r="H3289" s="161"/>
      <c r="I3289" s="54" t="str">
        <f>VLOOKUP(B3289,別紙1!$A$5:$AS$267,5,FALSE)</f>
        <v>低圧電力</v>
      </c>
    </row>
    <row r="3290" spans="1:9" s="161" customFormat="1" ht="20.25" customHeight="1" x14ac:dyDescent="0.4">
      <c r="A3290" s="391" t="s">
        <v>14</v>
      </c>
      <c r="B3290" s="401" t="s">
        <v>3</v>
      </c>
      <c r="C3290" s="402"/>
      <c r="D3290" s="403"/>
      <c r="E3290" s="401" t="s">
        <v>4</v>
      </c>
      <c r="F3290" s="402"/>
      <c r="G3290" s="403"/>
      <c r="H3290" s="391" t="s">
        <v>44</v>
      </c>
      <c r="I3290" s="391" t="s">
        <v>45</v>
      </c>
    </row>
    <row r="3291" spans="1:9" s="161" customFormat="1" ht="40.5" x14ac:dyDescent="0.4">
      <c r="A3291" s="400"/>
      <c r="B3291" s="301" t="s">
        <v>2</v>
      </c>
      <c r="C3291" s="301" t="s">
        <v>15</v>
      </c>
      <c r="D3291" s="302" t="s">
        <v>82</v>
      </c>
      <c r="E3291" s="304" t="s">
        <v>16</v>
      </c>
      <c r="F3291" s="58" t="s">
        <v>17</v>
      </c>
      <c r="G3291" s="302" t="s">
        <v>18</v>
      </c>
      <c r="H3291" s="400"/>
      <c r="I3291" s="400"/>
    </row>
    <row r="3292" spans="1:9" s="59" customFormat="1" ht="22.5" x14ac:dyDescent="0.4">
      <c r="A3292" s="392"/>
      <c r="B3292" s="60" t="s">
        <v>5</v>
      </c>
      <c r="C3292" s="60" t="s">
        <v>19</v>
      </c>
      <c r="D3292" s="60" t="s">
        <v>8</v>
      </c>
      <c r="E3292" s="61" t="s">
        <v>20</v>
      </c>
      <c r="F3292" s="60" t="s">
        <v>21</v>
      </c>
      <c r="G3292" s="60" t="s">
        <v>8</v>
      </c>
      <c r="H3292" s="60" t="s">
        <v>43</v>
      </c>
      <c r="I3292" s="60" t="s">
        <v>8</v>
      </c>
    </row>
    <row r="3293" spans="1:9" s="62" customFormat="1" ht="18" customHeight="1" x14ac:dyDescent="0.4">
      <c r="A3293" s="63">
        <v>1</v>
      </c>
      <c r="B3293" s="121">
        <f>VLOOKUP(B3289,別紙1!$A$5:$AS$267,6,FALSE)</f>
        <v>13</v>
      </c>
      <c r="C3293" s="131">
        <f>内訳書!$C$7</f>
        <v>0</v>
      </c>
      <c r="D3293" s="131">
        <f>IF(E3293=0,ROUNDDOWN(B3293*C3293/2,2),ROUNDDOWN(B3293*C3293,2))</f>
        <v>0</v>
      </c>
      <c r="E3293" s="124">
        <f>VLOOKUP(B3289,別紙1!$A$5:$AS$267,7,FALSE)</f>
        <v>32</v>
      </c>
      <c r="F3293" s="132">
        <f>内訳書!$D$7</f>
        <v>0</v>
      </c>
      <c r="G3293" s="131">
        <f>ROUNDDOWN(E3293*F3293,2)</f>
        <v>0</v>
      </c>
      <c r="H3293" s="116"/>
      <c r="I3293" s="137">
        <f>ROUNDDOWN(D3293+G3293+H3293,0)</f>
        <v>0</v>
      </c>
    </row>
    <row r="3294" spans="1:9" s="62" customFormat="1" ht="18" customHeight="1" x14ac:dyDescent="0.4">
      <c r="A3294" s="63">
        <v>2</v>
      </c>
      <c r="B3294" s="121">
        <f>B3293</f>
        <v>13</v>
      </c>
      <c r="C3294" s="131">
        <f>C3293</f>
        <v>0</v>
      </c>
      <c r="D3294" s="131">
        <f t="shared" ref="D3294:D3304" si="692">IF(E3294=0,ROUNDDOWN(B3294*C3294/2,2),ROUNDDOWN(B3294*C3294,2))</f>
        <v>0</v>
      </c>
      <c r="E3294" s="124">
        <f>VLOOKUP(B3289,別紙1!$A$5:$AS$267,10,FALSE)</f>
        <v>32</v>
      </c>
      <c r="F3294" s="132">
        <f>内訳書!$D$7</f>
        <v>0</v>
      </c>
      <c r="G3294" s="131">
        <f t="shared" ref="G3294:G3304" si="693">ROUNDDOWN(E3294*F3294,2)</f>
        <v>0</v>
      </c>
      <c r="H3294" s="116"/>
      <c r="I3294" s="137">
        <f t="shared" ref="I3294:I3304" si="694">ROUNDDOWN(D3294+G3294+H3294,0)</f>
        <v>0</v>
      </c>
    </row>
    <row r="3295" spans="1:9" s="62" customFormat="1" ht="18" customHeight="1" x14ac:dyDescent="0.4">
      <c r="A3295" s="63">
        <v>3</v>
      </c>
      <c r="B3295" s="121">
        <f>B3293</f>
        <v>13</v>
      </c>
      <c r="C3295" s="131">
        <f t="shared" ref="C3295:C3303" si="695">C3294</f>
        <v>0</v>
      </c>
      <c r="D3295" s="131">
        <f t="shared" si="692"/>
        <v>0</v>
      </c>
      <c r="E3295" s="124">
        <f>VLOOKUP(B3289,別紙1!$A$5:$AS$267,13,FALSE)</f>
        <v>30</v>
      </c>
      <c r="F3295" s="132">
        <f>内訳書!$D$7</f>
        <v>0</v>
      </c>
      <c r="G3295" s="131">
        <f t="shared" si="693"/>
        <v>0</v>
      </c>
      <c r="H3295" s="116"/>
      <c r="I3295" s="137">
        <f t="shared" si="694"/>
        <v>0</v>
      </c>
    </row>
    <row r="3296" spans="1:9" s="62" customFormat="1" ht="18" customHeight="1" x14ac:dyDescent="0.4">
      <c r="A3296" s="63">
        <v>4</v>
      </c>
      <c r="B3296" s="121">
        <f>B3293</f>
        <v>13</v>
      </c>
      <c r="C3296" s="131">
        <f t="shared" si="695"/>
        <v>0</v>
      </c>
      <c r="D3296" s="131">
        <f t="shared" si="692"/>
        <v>0</v>
      </c>
      <c r="E3296" s="124">
        <f>VLOOKUP(B3289,別紙1!$A$5:$AS$267,16,FALSE)</f>
        <v>31</v>
      </c>
      <c r="F3296" s="132">
        <f>内訳書!$D$7</f>
        <v>0</v>
      </c>
      <c r="G3296" s="131">
        <f t="shared" si="693"/>
        <v>0</v>
      </c>
      <c r="H3296" s="116"/>
      <c r="I3296" s="137">
        <f t="shared" si="694"/>
        <v>0</v>
      </c>
    </row>
    <row r="3297" spans="1:9" s="62" customFormat="1" ht="18" customHeight="1" x14ac:dyDescent="0.4">
      <c r="A3297" s="63">
        <v>5</v>
      </c>
      <c r="B3297" s="121">
        <f>B3293</f>
        <v>13</v>
      </c>
      <c r="C3297" s="131">
        <f t="shared" si="695"/>
        <v>0</v>
      </c>
      <c r="D3297" s="131">
        <f t="shared" si="692"/>
        <v>0</v>
      </c>
      <c r="E3297" s="124">
        <f>VLOOKUP(B3289,別紙1!$A$5:$AS$267,19,FALSE)</f>
        <v>30</v>
      </c>
      <c r="F3297" s="132">
        <f>内訳書!$D$7</f>
        <v>0</v>
      </c>
      <c r="G3297" s="131">
        <f t="shared" si="693"/>
        <v>0</v>
      </c>
      <c r="H3297" s="116"/>
      <c r="I3297" s="137">
        <f t="shared" si="694"/>
        <v>0</v>
      </c>
    </row>
    <row r="3298" spans="1:9" s="62" customFormat="1" ht="18" customHeight="1" x14ac:dyDescent="0.4">
      <c r="A3298" s="63">
        <v>6</v>
      </c>
      <c r="B3298" s="121">
        <f>B3293</f>
        <v>13</v>
      </c>
      <c r="C3298" s="131">
        <f t="shared" si="695"/>
        <v>0</v>
      </c>
      <c r="D3298" s="131">
        <f t="shared" si="692"/>
        <v>0</v>
      </c>
      <c r="E3298" s="124">
        <f>VLOOKUP(B3289,別紙1!$A$5:$AS$267,22,FALSE)</f>
        <v>31</v>
      </c>
      <c r="F3298" s="132">
        <f>内訳書!$D$7</f>
        <v>0</v>
      </c>
      <c r="G3298" s="131">
        <f t="shared" si="693"/>
        <v>0</v>
      </c>
      <c r="H3298" s="116"/>
      <c r="I3298" s="137">
        <f t="shared" si="694"/>
        <v>0</v>
      </c>
    </row>
    <row r="3299" spans="1:9" s="62" customFormat="1" ht="18" customHeight="1" x14ac:dyDescent="0.4">
      <c r="A3299" s="63">
        <v>7</v>
      </c>
      <c r="B3299" s="121">
        <f>B3293</f>
        <v>13</v>
      </c>
      <c r="C3299" s="131">
        <f t="shared" si="695"/>
        <v>0</v>
      </c>
      <c r="D3299" s="131">
        <f t="shared" si="692"/>
        <v>0</v>
      </c>
      <c r="E3299" s="124">
        <f>VLOOKUP(B3289,別紙1!$A$5:$AS$267,26,FALSE)</f>
        <v>30</v>
      </c>
      <c r="F3299" s="133">
        <f>内訳書!$E$7</f>
        <v>0</v>
      </c>
      <c r="G3299" s="131">
        <f t="shared" si="693"/>
        <v>0</v>
      </c>
      <c r="H3299" s="116"/>
      <c r="I3299" s="137">
        <f t="shared" si="694"/>
        <v>0</v>
      </c>
    </row>
    <row r="3300" spans="1:9" s="62" customFormat="1" ht="18" customHeight="1" x14ac:dyDescent="0.4">
      <c r="A3300" s="63">
        <v>8</v>
      </c>
      <c r="B3300" s="121">
        <f>B3293</f>
        <v>13</v>
      </c>
      <c r="C3300" s="131">
        <f t="shared" si="695"/>
        <v>0</v>
      </c>
      <c r="D3300" s="131">
        <f t="shared" si="692"/>
        <v>0</v>
      </c>
      <c r="E3300" s="124">
        <f>VLOOKUP(B3289,別紙1!$A$5:$AS$267,29,FALSE)</f>
        <v>31</v>
      </c>
      <c r="F3300" s="133">
        <f>内訳書!$E$7</f>
        <v>0</v>
      </c>
      <c r="G3300" s="131">
        <f t="shared" si="693"/>
        <v>0</v>
      </c>
      <c r="H3300" s="116"/>
      <c r="I3300" s="137">
        <f t="shared" si="694"/>
        <v>0</v>
      </c>
    </row>
    <row r="3301" spans="1:9" s="62" customFormat="1" ht="18" customHeight="1" x14ac:dyDescent="0.4">
      <c r="A3301" s="63">
        <v>9</v>
      </c>
      <c r="B3301" s="121">
        <f>B3293</f>
        <v>13</v>
      </c>
      <c r="C3301" s="131">
        <f t="shared" si="695"/>
        <v>0</v>
      </c>
      <c r="D3301" s="131">
        <f t="shared" si="692"/>
        <v>0</v>
      </c>
      <c r="E3301" s="124">
        <f>VLOOKUP(B3289,別紙1!$A$5:$AS$267,32,FALSE)</f>
        <v>31</v>
      </c>
      <c r="F3301" s="133">
        <f>内訳書!$E$7</f>
        <v>0</v>
      </c>
      <c r="G3301" s="131">
        <f t="shared" si="693"/>
        <v>0</v>
      </c>
      <c r="H3301" s="116"/>
      <c r="I3301" s="137">
        <f t="shared" si="694"/>
        <v>0</v>
      </c>
    </row>
    <row r="3302" spans="1:9" s="62" customFormat="1" ht="18" customHeight="1" x14ac:dyDescent="0.4">
      <c r="A3302" s="63">
        <v>10</v>
      </c>
      <c r="B3302" s="121">
        <f>B3293</f>
        <v>13</v>
      </c>
      <c r="C3302" s="131">
        <f t="shared" si="695"/>
        <v>0</v>
      </c>
      <c r="D3302" s="131">
        <f t="shared" si="692"/>
        <v>0</v>
      </c>
      <c r="E3302" s="124">
        <f>VLOOKUP(B3289,別紙1!$A$5:$AS$267,34,FALSE)</f>
        <v>31</v>
      </c>
      <c r="F3302" s="132">
        <f>内訳書!$D$7</f>
        <v>0</v>
      </c>
      <c r="G3302" s="131">
        <f t="shared" si="693"/>
        <v>0</v>
      </c>
      <c r="H3302" s="116"/>
      <c r="I3302" s="137">
        <f t="shared" si="694"/>
        <v>0</v>
      </c>
    </row>
    <row r="3303" spans="1:9" s="62" customFormat="1" ht="18" customHeight="1" x14ac:dyDescent="0.4">
      <c r="A3303" s="63">
        <v>11</v>
      </c>
      <c r="B3303" s="121">
        <f>B3293</f>
        <v>13</v>
      </c>
      <c r="C3303" s="131">
        <f t="shared" si="695"/>
        <v>0</v>
      </c>
      <c r="D3303" s="131">
        <f t="shared" si="692"/>
        <v>0</v>
      </c>
      <c r="E3303" s="124">
        <f>VLOOKUP(B3289,別紙1!$A$5:$AS$267,37,FALSE)</f>
        <v>32</v>
      </c>
      <c r="F3303" s="132">
        <f>内訳書!$D$7</f>
        <v>0</v>
      </c>
      <c r="G3303" s="131">
        <f t="shared" si="693"/>
        <v>0</v>
      </c>
      <c r="H3303" s="116"/>
      <c r="I3303" s="137">
        <f t="shared" si="694"/>
        <v>0</v>
      </c>
    </row>
    <row r="3304" spans="1:9" s="62" customFormat="1" ht="18" customHeight="1" thickBot="1" x14ac:dyDescent="0.45">
      <c r="A3304" s="63">
        <v>12</v>
      </c>
      <c r="B3304" s="121">
        <f>B3293</f>
        <v>13</v>
      </c>
      <c r="C3304" s="131">
        <f>C3303</f>
        <v>0</v>
      </c>
      <c r="D3304" s="131">
        <f t="shared" si="692"/>
        <v>0</v>
      </c>
      <c r="E3304" s="124">
        <f>VLOOKUP(B3289,別紙1!$A$5:$AS$267,40,FALSE)</f>
        <v>31</v>
      </c>
      <c r="F3304" s="132">
        <f>内訳書!$D$7</f>
        <v>0</v>
      </c>
      <c r="G3304" s="131">
        <f t="shared" si="693"/>
        <v>0</v>
      </c>
      <c r="H3304" s="116"/>
      <c r="I3304" s="137">
        <f t="shared" si="694"/>
        <v>0</v>
      </c>
    </row>
    <row r="3305" spans="1:9" s="62" customFormat="1" ht="18" customHeight="1" thickBot="1" x14ac:dyDescent="0.45">
      <c r="A3305" s="66" t="s">
        <v>9</v>
      </c>
      <c r="B3305" s="120"/>
      <c r="C3305" s="120"/>
      <c r="D3305" s="120"/>
      <c r="E3305" s="124">
        <f>SUM(E3293:E3304)</f>
        <v>372</v>
      </c>
      <c r="F3305" s="129"/>
      <c r="G3305" s="120"/>
      <c r="H3305" s="136">
        <f>SUM(H3293:H3304)</f>
        <v>0</v>
      </c>
      <c r="I3305" s="138">
        <f>IF(SUM(I3293:I3304)="","",SUM(I3293:I3304))</f>
        <v>0</v>
      </c>
    </row>
    <row r="3306" spans="1:9" ht="78" customHeight="1" x14ac:dyDescent="0.4">
      <c r="A3306" s="397" t="s">
        <v>347</v>
      </c>
      <c r="B3306" s="398"/>
      <c r="C3306" s="398"/>
      <c r="D3306" s="398"/>
      <c r="E3306" s="398"/>
      <c r="F3306" s="398"/>
      <c r="G3306" s="398"/>
      <c r="H3306" s="398"/>
      <c r="I3306" s="399"/>
    </row>
    <row r="3307" spans="1:9" ht="78" customHeight="1" x14ac:dyDescent="0.4">
      <c r="A3307" s="394" t="s">
        <v>22</v>
      </c>
      <c r="B3307" s="395"/>
      <c r="C3307" s="395"/>
      <c r="D3307" s="395"/>
      <c r="E3307" s="395"/>
      <c r="F3307" s="395"/>
      <c r="G3307" s="395"/>
      <c r="H3307" s="395"/>
      <c r="I3307" s="396"/>
    </row>
    <row r="3308" spans="1:9" x14ac:dyDescent="0.4">
      <c r="A3308" s="161" t="s">
        <v>12</v>
      </c>
      <c r="B3308" s="52">
        <f>B3289+1</f>
        <v>175</v>
      </c>
      <c r="C3308" s="161" t="s">
        <v>13</v>
      </c>
      <c r="D3308" s="53" t="str">
        <f>VLOOKUP(B3308,別紙1!$A$5:$AS$267,3,FALSE)</f>
        <v>市之木場第６ポンプ場</v>
      </c>
      <c r="F3308" s="161"/>
      <c r="G3308" s="161"/>
      <c r="H3308" s="161"/>
      <c r="I3308" s="54" t="str">
        <f>VLOOKUP(B3308,別紙1!$A$5:$AS$267,5,FALSE)</f>
        <v>低圧電力</v>
      </c>
    </row>
    <row r="3309" spans="1:9" s="161" customFormat="1" ht="20.25" customHeight="1" x14ac:dyDescent="0.4">
      <c r="A3309" s="391" t="s">
        <v>14</v>
      </c>
      <c r="B3309" s="401" t="s">
        <v>3</v>
      </c>
      <c r="C3309" s="402"/>
      <c r="D3309" s="403"/>
      <c r="E3309" s="401" t="s">
        <v>4</v>
      </c>
      <c r="F3309" s="402"/>
      <c r="G3309" s="403"/>
      <c r="H3309" s="391" t="s">
        <v>44</v>
      </c>
      <c r="I3309" s="391" t="s">
        <v>45</v>
      </c>
    </row>
    <row r="3310" spans="1:9" s="161" customFormat="1" ht="40.5" x14ac:dyDescent="0.4">
      <c r="A3310" s="400"/>
      <c r="B3310" s="301" t="s">
        <v>2</v>
      </c>
      <c r="C3310" s="301" t="s">
        <v>15</v>
      </c>
      <c r="D3310" s="302" t="s">
        <v>82</v>
      </c>
      <c r="E3310" s="304" t="s">
        <v>16</v>
      </c>
      <c r="F3310" s="58" t="s">
        <v>17</v>
      </c>
      <c r="G3310" s="302" t="s">
        <v>18</v>
      </c>
      <c r="H3310" s="400"/>
      <c r="I3310" s="400"/>
    </row>
    <row r="3311" spans="1:9" s="59" customFormat="1" ht="22.5" x14ac:dyDescent="0.4">
      <c r="A3311" s="392"/>
      <c r="B3311" s="60" t="s">
        <v>5</v>
      </c>
      <c r="C3311" s="60" t="s">
        <v>19</v>
      </c>
      <c r="D3311" s="60" t="s">
        <v>8</v>
      </c>
      <c r="E3311" s="61" t="s">
        <v>20</v>
      </c>
      <c r="F3311" s="60" t="s">
        <v>21</v>
      </c>
      <c r="G3311" s="60" t="s">
        <v>8</v>
      </c>
      <c r="H3311" s="60" t="s">
        <v>43</v>
      </c>
      <c r="I3311" s="60" t="s">
        <v>8</v>
      </c>
    </row>
    <row r="3312" spans="1:9" s="62" customFormat="1" ht="18" customHeight="1" x14ac:dyDescent="0.4">
      <c r="A3312" s="63">
        <v>1</v>
      </c>
      <c r="B3312" s="121">
        <f>VLOOKUP(B3308,別紙1!$A$5:$AS$267,6,FALSE)</f>
        <v>9</v>
      </c>
      <c r="C3312" s="131">
        <f>内訳書!$C$7</f>
        <v>0</v>
      </c>
      <c r="D3312" s="131">
        <f>IF(E3312=0,ROUNDDOWN(B3312*C3312/2,2),ROUNDDOWN(B3312*C3312,2))</f>
        <v>0</v>
      </c>
      <c r="E3312" s="124">
        <f>VLOOKUP(B3308,別紙1!$A$5:$AS$267,7,FALSE)</f>
        <v>250</v>
      </c>
      <c r="F3312" s="132">
        <f>内訳書!$D$7</f>
        <v>0</v>
      </c>
      <c r="G3312" s="131">
        <f>ROUNDDOWN(E3312*F3312,2)</f>
        <v>0</v>
      </c>
      <c r="H3312" s="116"/>
      <c r="I3312" s="137">
        <f>ROUNDDOWN(D3312+G3312+H3312,0)</f>
        <v>0</v>
      </c>
    </row>
    <row r="3313" spans="1:9" s="62" customFormat="1" ht="18" customHeight="1" x14ac:dyDescent="0.4">
      <c r="A3313" s="63">
        <v>2</v>
      </c>
      <c r="B3313" s="121">
        <f>B3312</f>
        <v>9</v>
      </c>
      <c r="C3313" s="131">
        <f>C3312</f>
        <v>0</v>
      </c>
      <c r="D3313" s="131">
        <f t="shared" ref="D3313:D3323" si="696">IF(E3313=0,ROUNDDOWN(B3313*C3313/2,2),ROUNDDOWN(B3313*C3313,2))</f>
        <v>0</v>
      </c>
      <c r="E3313" s="124">
        <f>VLOOKUP(B3308,別紙1!$A$5:$AS$267,10,FALSE)</f>
        <v>278</v>
      </c>
      <c r="F3313" s="132">
        <f>内訳書!$D$7</f>
        <v>0</v>
      </c>
      <c r="G3313" s="131">
        <f t="shared" ref="G3313:G3323" si="697">ROUNDDOWN(E3313*F3313,2)</f>
        <v>0</v>
      </c>
      <c r="H3313" s="116"/>
      <c r="I3313" s="137">
        <f t="shared" ref="I3313:I3323" si="698">ROUNDDOWN(D3313+G3313+H3313,0)</f>
        <v>0</v>
      </c>
    </row>
    <row r="3314" spans="1:9" s="62" customFormat="1" ht="18" customHeight="1" x14ac:dyDescent="0.4">
      <c r="A3314" s="63">
        <v>3</v>
      </c>
      <c r="B3314" s="121">
        <f>B3312</f>
        <v>9</v>
      </c>
      <c r="C3314" s="131">
        <f t="shared" ref="C3314:C3322" si="699">C3313</f>
        <v>0</v>
      </c>
      <c r="D3314" s="131">
        <f t="shared" si="696"/>
        <v>0</v>
      </c>
      <c r="E3314" s="124">
        <f>VLOOKUP(B3308,別紙1!$A$5:$AS$267,13,FALSE)</f>
        <v>252</v>
      </c>
      <c r="F3314" s="132">
        <f>内訳書!$D$7</f>
        <v>0</v>
      </c>
      <c r="G3314" s="131">
        <f t="shared" si="697"/>
        <v>0</v>
      </c>
      <c r="H3314" s="116"/>
      <c r="I3314" s="137">
        <f t="shared" si="698"/>
        <v>0</v>
      </c>
    </row>
    <row r="3315" spans="1:9" s="62" customFormat="1" ht="18" customHeight="1" x14ac:dyDescent="0.4">
      <c r="A3315" s="63">
        <v>4</v>
      </c>
      <c r="B3315" s="121">
        <f>B3312</f>
        <v>9</v>
      </c>
      <c r="C3315" s="131">
        <f t="shared" si="699"/>
        <v>0</v>
      </c>
      <c r="D3315" s="131">
        <f t="shared" si="696"/>
        <v>0</v>
      </c>
      <c r="E3315" s="124">
        <f>VLOOKUP(B3308,別紙1!$A$5:$AS$267,16,FALSE)</f>
        <v>258</v>
      </c>
      <c r="F3315" s="132">
        <f>内訳書!$D$7</f>
        <v>0</v>
      </c>
      <c r="G3315" s="131">
        <f t="shared" si="697"/>
        <v>0</v>
      </c>
      <c r="H3315" s="116"/>
      <c r="I3315" s="137">
        <f t="shared" si="698"/>
        <v>0</v>
      </c>
    </row>
    <row r="3316" spans="1:9" s="62" customFormat="1" ht="18" customHeight="1" x14ac:dyDescent="0.4">
      <c r="A3316" s="63">
        <v>5</v>
      </c>
      <c r="B3316" s="121">
        <f>B3312</f>
        <v>9</v>
      </c>
      <c r="C3316" s="131">
        <f t="shared" si="699"/>
        <v>0</v>
      </c>
      <c r="D3316" s="131">
        <f t="shared" si="696"/>
        <v>0</v>
      </c>
      <c r="E3316" s="124">
        <f>VLOOKUP(B3308,別紙1!$A$5:$AS$267,19,FALSE)</f>
        <v>240</v>
      </c>
      <c r="F3316" s="132">
        <f>内訳書!$D$7</f>
        <v>0</v>
      </c>
      <c r="G3316" s="131">
        <f t="shared" si="697"/>
        <v>0</v>
      </c>
      <c r="H3316" s="116"/>
      <c r="I3316" s="137">
        <f t="shared" si="698"/>
        <v>0</v>
      </c>
    </row>
    <row r="3317" spans="1:9" s="62" customFormat="1" ht="18" customHeight="1" x14ac:dyDescent="0.4">
      <c r="A3317" s="63">
        <v>6</v>
      </c>
      <c r="B3317" s="121">
        <f>B3312</f>
        <v>9</v>
      </c>
      <c r="C3317" s="131">
        <f t="shared" si="699"/>
        <v>0</v>
      </c>
      <c r="D3317" s="131">
        <f t="shared" si="696"/>
        <v>0</v>
      </c>
      <c r="E3317" s="124">
        <f>VLOOKUP(B3308,別紙1!$A$5:$AS$267,22,FALSE)</f>
        <v>235</v>
      </c>
      <c r="F3317" s="132">
        <f>内訳書!$D$7</f>
        <v>0</v>
      </c>
      <c r="G3317" s="131">
        <f t="shared" si="697"/>
        <v>0</v>
      </c>
      <c r="H3317" s="116"/>
      <c r="I3317" s="137">
        <f t="shared" si="698"/>
        <v>0</v>
      </c>
    </row>
    <row r="3318" spans="1:9" s="62" customFormat="1" ht="18" customHeight="1" x14ac:dyDescent="0.4">
      <c r="A3318" s="63">
        <v>7</v>
      </c>
      <c r="B3318" s="121">
        <f>B3312</f>
        <v>9</v>
      </c>
      <c r="C3318" s="131">
        <f t="shared" si="699"/>
        <v>0</v>
      </c>
      <c r="D3318" s="131">
        <f t="shared" si="696"/>
        <v>0</v>
      </c>
      <c r="E3318" s="124">
        <f>VLOOKUP(B3308,別紙1!$A$5:$AS$267,26,FALSE)</f>
        <v>233</v>
      </c>
      <c r="F3318" s="133">
        <f>内訳書!$E$7</f>
        <v>0</v>
      </c>
      <c r="G3318" s="131">
        <f t="shared" si="697"/>
        <v>0</v>
      </c>
      <c r="H3318" s="116"/>
      <c r="I3318" s="137">
        <f t="shared" si="698"/>
        <v>0</v>
      </c>
    </row>
    <row r="3319" spans="1:9" s="62" customFormat="1" ht="18" customHeight="1" x14ac:dyDescent="0.4">
      <c r="A3319" s="63">
        <v>8</v>
      </c>
      <c r="B3319" s="121">
        <f>B3312</f>
        <v>9</v>
      </c>
      <c r="C3319" s="131">
        <f t="shared" si="699"/>
        <v>0</v>
      </c>
      <c r="D3319" s="131">
        <f t="shared" si="696"/>
        <v>0</v>
      </c>
      <c r="E3319" s="124">
        <f>VLOOKUP(B3308,別紙1!$A$5:$AS$267,29,FALSE)</f>
        <v>250</v>
      </c>
      <c r="F3319" s="133">
        <f>内訳書!$E$7</f>
        <v>0</v>
      </c>
      <c r="G3319" s="131">
        <f t="shared" si="697"/>
        <v>0</v>
      </c>
      <c r="H3319" s="116"/>
      <c r="I3319" s="137">
        <f t="shared" si="698"/>
        <v>0</v>
      </c>
    </row>
    <row r="3320" spans="1:9" s="62" customFormat="1" ht="18" customHeight="1" x14ac:dyDescent="0.4">
      <c r="A3320" s="63">
        <v>9</v>
      </c>
      <c r="B3320" s="121">
        <f>B3312</f>
        <v>9</v>
      </c>
      <c r="C3320" s="131">
        <f t="shared" si="699"/>
        <v>0</v>
      </c>
      <c r="D3320" s="131">
        <f t="shared" si="696"/>
        <v>0</v>
      </c>
      <c r="E3320" s="124">
        <f>VLOOKUP(B3308,別紙1!$A$5:$AS$267,32,FALSE)</f>
        <v>249</v>
      </c>
      <c r="F3320" s="133">
        <f>内訳書!$E$7</f>
        <v>0</v>
      </c>
      <c r="G3320" s="131">
        <f t="shared" si="697"/>
        <v>0</v>
      </c>
      <c r="H3320" s="116"/>
      <c r="I3320" s="137">
        <f t="shared" si="698"/>
        <v>0</v>
      </c>
    </row>
    <row r="3321" spans="1:9" s="62" customFormat="1" ht="18" customHeight="1" x14ac:dyDescent="0.4">
      <c r="A3321" s="63">
        <v>10</v>
      </c>
      <c r="B3321" s="121">
        <f>B3312</f>
        <v>9</v>
      </c>
      <c r="C3321" s="131">
        <f t="shared" si="699"/>
        <v>0</v>
      </c>
      <c r="D3321" s="131">
        <f t="shared" si="696"/>
        <v>0</v>
      </c>
      <c r="E3321" s="124">
        <f>VLOOKUP(B3308,別紙1!$A$5:$AS$267,34,FALSE)</f>
        <v>268</v>
      </c>
      <c r="F3321" s="132">
        <f>内訳書!$D$7</f>
        <v>0</v>
      </c>
      <c r="G3321" s="131">
        <f t="shared" si="697"/>
        <v>0</v>
      </c>
      <c r="H3321" s="116"/>
      <c r="I3321" s="137">
        <f t="shared" si="698"/>
        <v>0</v>
      </c>
    </row>
    <row r="3322" spans="1:9" s="62" customFormat="1" ht="18" customHeight="1" x14ac:dyDescent="0.4">
      <c r="A3322" s="63">
        <v>11</v>
      </c>
      <c r="B3322" s="121">
        <f>B3312</f>
        <v>9</v>
      </c>
      <c r="C3322" s="131">
        <f t="shared" si="699"/>
        <v>0</v>
      </c>
      <c r="D3322" s="131">
        <f t="shared" si="696"/>
        <v>0</v>
      </c>
      <c r="E3322" s="124">
        <f>VLOOKUP(B3308,別紙1!$A$5:$AS$267,37,FALSE)</f>
        <v>251</v>
      </c>
      <c r="F3322" s="132">
        <f>内訳書!$D$7</f>
        <v>0</v>
      </c>
      <c r="G3322" s="131">
        <f t="shared" si="697"/>
        <v>0</v>
      </c>
      <c r="H3322" s="116"/>
      <c r="I3322" s="137">
        <f t="shared" si="698"/>
        <v>0</v>
      </c>
    </row>
    <row r="3323" spans="1:9" s="62" customFormat="1" ht="18" customHeight="1" thickBot="1" x14ac:dyDescent="0.45">
      <c r="A3323" s="63">
        <v>12</v>
      </c>
      <c r="B3323" s="121">
        <f>B3312</f>
        <v>9</v>
      </c>
      <c r="C3323" s="131">
        <f>C3322</f>
        <v>0</v>
      </c>
      <c r="D3323" s="131">
        <f t="shared" si="696"/>
        <v>0</v>
      </c>
      <c r="E3323" s="124">
        <f>VLOOKUP(B3308,別紙1!$A$5:$AS$267,40,FALSE)</f>
        <v>225</v>
      </c>
      <c r="F3323" s="132">
        <f>内訳書!$D$7</f>
        <v>0</v>
      </c>
      <c r="G3323" s="131">
        <f t="shared" si="697"/>
        <v>0</v>
      </c>
      <c r="H3323" s="116"/>
      <c r="I3323" s="137">
        <f t="shared" si="698"/>
        <v>0</v>
      </c>
    </row>
    <row r="3324" spans="1:9" s="62" customFormat="1" ht="18" customHeight="1" thickBot="1" x14ac:dyDescent="0.45">
      <c r="A3324" s="66" t="s">
        <v>9</v>
      </c>
      <c r="B3324" s="120"/>
      <c r="C3324" s="120"/>
      <c r="D3324" s="120"/>
      <c r="E3324" s="124">
        <f>SUM(E3312:E3323)</f>
        <v>2989</v>
      </c>
      <c r="F3324" s="129"/>
      <c r="G3324" s="120"/>
      <c r="H3324" s="136">
        <f>SUM(H3312:H3323)</f>
        <v>0</v>
      </c>
      <c r="I3324" s="138">
        <f>IF(SUM(I3312:I3323)="","",SUM(I3312:I3323))</f>
        <v>0</v>
      </c>
    </row>
    <row r="3325" spans="1:9" ht="78" customHeight="1" x14ac:dyDescent="0.4">
      <c r="A3325" s="397" t="s">
        <v>347</v>
      </c>
      <c r="B3325" s="398"/>
      <c r="C3325" s="398"/>
      <c r="D3325" s="398"/>
      <c r="E3325" s="398"/>
      <c r="F3325" s="398"/>
      <c r="G3325" s="398"/>
      <c r="H3325" s="398"/>
      <c r="I3325" s="399"/>
    </row>
    <row r="3326" spans="1:9" ht="78" customHeight="1" x14ac:dyDescent="0.4">
      <c r="A3326" s="394" t="s">
        <v>22</v>
      </c>
      <c r="B3326" s="395"/>
      <c r="C3326" s="395"/>
      <c r="D3326" s="395"/>
      <c r="E3326" s="395"/>
      <c r="F3326" s="395"/>
      <c r="G3326" s="395"/>
      <c r="H3326" s="395"/>
      <c r="I3326" s="396"/>
    </row>
    <row r="3327" spans="1:9" x14ac:dyDescent="0.4">
      <c r="A3327" s="161" t="s">
        <v>12</v>
      </c>
      <c r="B3327" s="52">
        <f>B3308+1</f>
        <v>176</v>
      </c>
      <c r="C3327" s="161" t="s">
        <v>13</v>
      </c>
      <c r="D3327" s="53" t="str">
        <f>VLOOKUP(B3327,別紙1!$A$5:$AS$267,3,FALSE)</f>
        <v>市之木場第７ポンプ場</v>
      </c>
      <c r="F3327" s="161"/>
      <c r="G3327" s="161"/>
      <c r="H3327" s="161"/>
      <c r="I3327" s="54" t="str">
        <f>VLOOKUP(B3327,別紙1!$A$5:$AS$267,5,FALSE)</f>
        <v>低圧電力</v>
      </c>
    </row>
    <row r="3328" spans="1:9" s="161" customFormat="1" ht="20.25" customHeight="1" x14ac:dyDescent="0.4">
      <c r="A3328" s="391" t="s">
        <v>14</v>
      </c>
      <c r="B3328" s="401" t="s">
        <v>3</v>
      </c>
      <c r="C3328" s="402"/>
      <c r="D3328" s="403"/>
      <c r="E3328" s="401" t="s">
        <v>4</v>
      </c>
      <c r="F3328" s="402"/>
      <c r="G3328" s="403"/>
      <c r="H3328" s="391" t="s">
        <v>44</v>
      </c>
      <c r="I3328" s="391" t="s">
        <v>45</v>
      </c>
    </row>
    <row r="3329" spans="1:9" s="161" customFormat="1" ht="40.5" x14ac:dyDescent="0.4">
      <c r="A3329" s="400"/>
      <c r="B3329" s="301" t="s">
        <v>2</v>
      </c>
      <c r="C3329" s="301" t="s">
        <v>15</v>
      </c>
      <c r="D3329" s="302" t="s">
        <v>82</v>
      </c>
      <c r="E3329" s="304" t="s">
        <v>16</v>
      </c>
      <c r="F3329" s="58" t="s">
        <v>17</v>
      </c>
      <c r="G3329" s="302" t="s">
        <v>18</v>
      </c>
      <c r="H3329" s="400"/>
      <c r="I3329" s="400"/>
    </row>
    <row r="3330" spans="1:9" s="59" customFormat="1" ht="22.5" x14ac:dyDescent="0.4">
      <c r="A3330" s="392"/>
      <c r="B3330" s="60" t="s">
        <v>5</v>
      </c>
      <c r="C3330" s="60" t="s">
        <v>19</v>
      </c>
      <c r="D3330" s="60" t="s">
        <v>8</v>
      </c>
      <c r="E3330" s="61" t="s">
        <v>20</v>
      </c>
      <c r="F3330" s="60" t="s">
        <v>21</v>
      </c>
      <c r="G3330" s="60" t="s">
        <v>8</v>
      </c>
      <c r="H3330" s="60" t="s">
        <v>43</v>
      </c>
      <c r="I3330" s="60" t="s">
        <v>8</v>
      </c>
    </row>
    <row r="3331" spans="1:9" s="62" customFormat="1" ht="18" customHeight="1" x14ac:dyDescent="0.4">
      <c r="A3331" s="63">
        <v>1</v>
      </c>
      <c r="B3331" s="121">
        <f>VLOOKUP(B3327,別紙1!$A$5:$AS$267,6,FALSE)</f>
        <v>6</v>
      </c>
      <c r="C3331" s="131">
        <f>内訳書!$C$7</f>
        <v>0</v>
      </c>
      <c r="D3331" s="131">
        <f>IF(E3331=0,ROUNDDOWN(B3331*C3331/2,2),ROUNDDOWN(B3331*C3331,2))</f>
        <v>0</v>
      </c>
      <c r="E3331" s="124">
        <f>VLOOKUP(B3327,別紙1!$A$5:$AS$267,7,FALSE)</f>
        <v>31</v>
      </c>
      <c r="F3331" s="132">
        <f>内訳書!$D$7</f>
        <v>0</v>
      </c>
      <c r="G3331" s="131">
        <f>ROUNDDOWN(E3331*F3331,2)</f>
        <v>0</v>
      </c>
      <c r="H3331" s="116"/>
      <c r="I3331" s="137">
        <f>ROUNDDOWN(D3331+G3331+H3331,0)</f>
        <v>0</v>
      </c>
    </row>
    <row r="3332" spans="1:9" s="62" customFormat="1" ht="18" customHeight="1" x14ac:dyDescent="0.4">
      <c r="A3332" s="63">
        <v>2</v>
      </c>
      <c r="B3332" s="121">
        <f>B3331</f>
        <v>6</v>
      </c>
      <c r="C3332" s="131">
        <f>C3331</f>
        <v>0</v>
      </c>
      <c r="D3332" s="131">
        <f t="shared" ref="D3332:D3342" si="700">IF(E3332=0,ROUNDDOWN(B3332*C3332/2,2),ROUNDDOWN(B3332*C3332,2))</f>
        <v>0</v>
      </c>
      <c r="E3332" s="124">
        <f>VLOOKUP(B3327,別紙1!$A$5:$AS$267,10,FALSE)</f>
        <v>31</v>
      </c>
      <c r="F3332" s="132">
        <f>内訳書!$D$7</f>
        <v>0</v>
      </c>
      <c r="G3332" s="131">
        <f t="shared" ref="G3332:G3342" si="701">ROUNDDOWN(E3332*F3332,2)</f>
        <v>0</v>
      </c>
      <c r="H3332" s="116"/>
      <c r="I3332" s="137">
        <f t="shared" ref="I3332:I3342" si="702">ROUNDDOWN(D3332+G3332+H3332,0)</f>
        <v>0</v>
      </c>
    </row>
    <row r="3333" spans="1:9" s="62" customFormat="1" ht="18" customHeight="1" x14ac:dyDescent="0.4">
      <c r="A3333" s="63">
        <v>3</v>
      </c>
      <c r="B3333" s="121">
        <f>B3331</f>
        <v>6</v>
      </c>
      <c r="C3333" s="131">
        <f t="shared" ref="C3333:C3341" si="703">C3332</f>
        <v>0</v>
      </c>
      <c r="D3333" s="131">
        <f t="shared" si="700"/>
        <v>0</v>
      </c>
      <c r="E3333" s="124">
        <f>VLOOKUP(B3327,別紙1!$A$5:$AS$267,13,FALSE)</f>
        <v>29</v>
      </c>
      <c r="F3333" s="132">
        <f>内訳書!$D$7</f>
        <v>0</v>
      </c>
      <c r="G3333" s="131">
        <f t="shared" si="701"/>
        <v>0</v>
      </c>
      <c r="H3333" s="116"/>
      <c r="I3333" s="137">
        <f t="shared" si="702"/>
        <v>0</v>
      </c>
    </row>
    <row r="3334" spans="1:9" s="62" customFormat="1" ht="18" customHeight="1" x14ac:dyDescent="0.4">
      <c r="A3334" s="63">
        <v>4</v>
      </c>
      <c r="B3334" s="121">
        <f>B3331</f>
        <v>6</v>
      </c>
      <c r="C3334" s="131">
        <f t="shared" si="703"/>
        <v>0</v>
      </c>
      <c r="D3334" s="131">
        <f t="shared" si="700"/>
        <v>0</v>
      </c>
      <c r="E3334" s="124">
        <f>VLOOKUP(B3327,別紙1!$A$5:$AS$267,16,FALSE)</f>
        <v>31</v>
      </c>
      <c r="F3334" s="132">
        <f>内訳書!$D$7</f>
        <v>0</v>
      </c>
      <c r="G3334" s="131">
        <f t="shared" si="701"/>
        <v>0</v>
      </c>
      <c r="H3334" s="116"/>
      <c r="I3334" s="137">
        <f t="shared" si="702"/>
        <v>0</v>
      </c>
    </row>
    <row r="3335" spans="1:9" s="62" customFormat="1" ht="18" customHeight="1" x14ac:dyDescent="0.4">
      <c r="A3335" s="63">
        <v>5</v>
      </c>
      <c r="B3335" s="121">
        <f>B3331</f>
        <v>6</v>
      </c>
      <c r="C3335" s="131">
        <f t="shared" si="703"/>
        <v>0</v>
      </c>
      <c r="D3335" s="131">
        <f t="shared" si="700"/>
        <v>0</v>
      </c>
      <c r="E3335" s="124">
        <f>VLOOKUP(B3327,別紙1!$A$5:$AS$267,19,FALSE)</f>
        <v>29</v>
      </c>
      <c r="F3335" s="132">
        <f>内訳書!$D$7</f>
        <v>0</v>
      </c>
      <c r="G3335" s="131">
        <f t="shared" si="701"/>
        <v>0</v>
      </c>
      <c r="H3335" s="116"/>
      <c r="I3335" s="137">
        <f t="shared" si="702"/>
        <v>0</v>
      </c>
    </row>
    <row r="3336" spans="1:9" s="62" customFormat="1" ht="18" customHeight="1" x14ac:dyDescent="0.4">
      <c r="A3336" s="63">
        <v>6</v>
      </c>
      <c r="B3336" s="121">
        <f>B3331</f>
        <v>6</v>
      </c>
      <c r="C3336" s="131">
        <f t="shared" si="703"/>
        <v>0</v>
      </c>
      <c r="D3336" s="131">
        <f t="shared" si="700"/>
        <v>0</v>
      </c>
      <c r="E3336" s="124">
        <f>VLOOKUP(B3327,別紙1!$A$5:$AS$267,22,FALSE)</f>
        <v>30</v>
      </c>
      <c r="F3336" s="132">
        <f>内訳書!$D$7</f>
        <v>0</v>
      </c>
      <c r="G3336" s="131">
        <f t="shared" si="701"/>
        <v>0</v>
      </c>
      <c r="H3336" s="116"/>
      <c r="I3336" s="137">
        <f t="shared" si="702"/>
        <v>0</v>
      </c>
    </row>
    <row r="3337" spans="1:9" s="62" customFormat="1" ht="18" customHeight="1" x14ac:dyDescent="0.4">
      <c r="A3337" s="63">
        <v>7</v>
      </c>
      <c r="B3337" s="121">
        <f>B3331</f>
        <v>6</v>
      </c>
      <c r="C3337" s="131">
        <f t="shared" si="703"/>
        <v>0</v>
      </c>
      <c r="D3337" s="131">
        <f t="shared" si="700"/>
        <v>0</v>
      </c>
      <c r="E3337" s="124">
        <f>VLOOKUP(B3327,別紙1!$A$5:$AS$267,26,FALSE)</f>
        <v>29</v>
      </c>
      <c r="F3337" s="133">
        <f>内訳書!$E$7</f>
        <v>0</v>
      </c>
      <c r="G3337" s="131">
        <f t="shared" si="701"/>
        <v>0</v>
      </c>
      <c r="H3337" s="116"/>
      <c r="I3337" s="137">
        <f t="shared" si="702"/>
        <v>0</v>
      </c>
    </row>
    <row r="3338" spans="1:9" s="62" customFormat="1" ht="18" customHeight="1" x14ac:dyDescent="0.4">
      <c r="A3338" s="63">
        <v>8</v>
      </c>
      <c r="B3338" s="121">
        <f>B3331</f>
        <v>6</v>
      </c>
      <c r="C3338" s="131">
        <f t="shared" si="703"/>
        <v>0</v>
      </c>
      <c r="D3338" s="131">
        <f t="shared" si="700"/>
        <v>0</v>
      </c>
      <c r="E3338" s="124">
        <f>VLOOKUP(B3327,別紙1!$A$5:$AS$267,29,FALSE)</f>
        <v>29</v>
      </c>
      <c r="F3338" s="133">
        <f>内訳書!$E$7</f>
        <v>0</v>
      </c>
      <c r="G3338" s="131">
        <f t="shared" si="701"/>
        <v>0</v>
      </c>
      <c r="H3338" s="116"/>
      <c r="I3338" s="137">
        <f t="shared" si="702"/>
        <v>0</v>
      </c>
    </row>
    <row r="3339" spans="1:9" s="62" customFormat="1" ht="18" customHeight="1" x14ac:dyDescent="0.4">
      <c r="A3339" s="63">
        <v>9</v>
      </c>
      <c r="B3339" s="121">
        <f>B3331</f>
        <v>6</v>
      </c>
      <c r="C3339" s="131">
        <f t="shared" si="703"/>
        <v>0</v>
      </c>
      <c r="D3339" s="131">
        <f t="shared" si="700"/>
        <v>0</v>
      </c>
      <c r="E3339" s="124">
        <f>VLOOKUP(B3327,別紙1!$A$5:$AS$267,32,FALSE)</f>
        <v>29</v>
      </c>
      <c r="F3339" s="133">
        <f>内訳書!$E$7</f>
        <v>0</v>
      </c>
      <c r="G3339" s="131">
        <f t="shared" si="701"/>
        <v>0</v>
      </c>
      <c r="H3339" s="116"/>
      <c r="I3339" s="137">
        <f t="shared" si="702"/>
        <v>0</v>
      </c>
    </row>
    <row r="3340" spans="1:9" s="62" customFormat="1" ht="18" customHeight="1" x14ac:dyDescent="0.4">
      <c r="A3340" s="63">
        <v>10</v>
      </c>
      <c r="B3340" s="121">
        <f>B3331</f>
        <v>6</v>
      </c>
      <c r="C3340" s="131">
        <f t="shared" si="703"/>
        <v>0</v>
      </c>
      <c r="D3340" s="131">
        <f t="shared" si="700"/>
        <v>0</v>
      </c>
      <c r="E3340" s="124">
        <f>VLOOKUP(B3327,別紙1!$A$5:$AS$267,34,FALSE)</f>
        <v>29</v>
      </c>
      <c r="F3340" s="132">
        <f>内訳書!$D$7</f>
        <v>0</v>
      </c>
      <c r="G3340" s="131">
        <f t="shared" si="701"/>
        <v>0</v>
      </c>
      <c r="H3340" s="116"/>
      <c r="I3340" s="137">
        <f t="shared" si="702"/>
        <v>0</v>
      </c>
    </row>
    <row r="3341" spans="1:9" s="62" customFormat="1" ht="18" customHeight="1" x14ac:dyDescent="0.4">
      <c r="A3341" s="63">
        <v>11</v>
      </c>
      <c r="B3341" s="121">
        <f>B3331</f>
        <v>6</v>
      </c>
      <c r="C3341" s="131">
        <f t="shared" si="703"/>
        <v>0</v>
      </c>
      <c r="D3341" s="131">
        <f t="shared" si="700"/>
        <v>0</v>
      </c>
      <c r="E3341" s="124">
        <f>VLOOKUP(B3327,別紙1!$A$5:$AS$267,37,FALSE)</f>
        <v>29</v>
      </c>
      <c r="F3341" s="132">
        <f>内訳書!$D$7</f>
        <v>0</v>
      </c>
      <c r="G3341" s="131">
        <f t="shared" si="701"/>
        <v>0</v>
      </c>
      <c r="H3341" s="116"/>
      <c r="I3341" s="137">
        <f t="shared" si="702"/>
        <v>0</v>
      </c>
    </row>
    <row r="3342" spans="1:9" s="62" customFormat="1" ht="18" customHeight="1" thickBot="1" x14ac:dyDescent="0.45">
      <c r="A3342" s="63">
        <v>12</v>
      </c>
      <c r="B3342" s="121">
        <f>B3331</f>
        <v>6</v>
      </c>
      <c r="C3342" s="131">
        <f>C3341</f>
        <v>0</v>
      </c>
      <c r="D3342" s="131">
        <f t="shared" si="700"/>
        <v>0</v>
      </c>
      <c r="E3342" s="124">
        <f>VLOOKUP(B3327,別紙1!$A$5:$AS$267,40,FALSE)</f>
        <v>29</v>
      </c>
      <c r="F3342" s="132">
        <f>内訳書!$D$7</f>
        <v>0</v>
      </c>
      <c r="G3342" s="131">
        <f t="shared" si="701"/>
        <v>0</v>
      </c>
      <c r="H3342" s="116"/>
      <c r="I3342" s="137">
        <f t="shared" si="702"/>
        <v>0</v>
      </c>
    </row>
    <row r="3343" spans="1:9" s="62" customFormat="1" ht="18" customHeight="1" thickBot="1" x14ac:dyDescent="0.45">
      <c r="A3343" s="66" t="s">
        <v>9</v>
      </c>
      <c r="B3343" s="120"/>
      <c r="C3343" s="120"/>
      <c r="D3343" s="120"/>
      <c r="E3343" s="124">
        <f>SUM(E3331:E3342)</f>
        <v>355</v>
      </c>
      <c r="F3343" s="129"/>
      <c r="G3343" s="120"/>
      <c r="H3343" s="136">
        <f>SUM(H3331:H3342)</f>
        <v>0</v>
      </c>
      <c r="I3343" s="138">
        <f>IF(SUM(I3331:I3342)="","",SUM(I3331:I3342))</f>
        <v>0</v>
      </c>
    </row>
    <row r="3344" spans="1:9" ht="78" customHeight="1" x14ac:dyDescent="0.4">
      <c r="A3344" s="397" t="s">
        <v>347</v>
      </c>
      <c r="B3344" s="398"/>
      <c r="C3344" s="398"/>
      <c r="D3344" s="398"/>
      <c r="E3344" s="398"/>
      <c r="F3344" s="398"/>
      <c r="G3344" s="398"/>
      <c r="H3344" s="398"/>
      <c r="I3344" s="399"/>
    </row>
    <row r="3345" spans="1:9" ht="78" customHeight="1" x14ac:dyDescent="0.4">
      <c r="A3345" s="394" t="s">
        <v>22</v>
      </c>
      <c r="B3345" s="395"/>
      <c r="C3345" s="395"/>
      <c r="D3345" s="395"/>
      <c r="E3345" s="395"/>
      <c r="F3345" s="395"/>
      <c r="G3345" s="395"/>
      <c r="H3345" s="395"/>
      <c r="I3345" s="396"/>
    </row>
    <row r="3346" spans="1:9" x14ac:dyDescent="0.4">
      <c r="A3346" s="161" t="s">
        <v>12</v>
      </c>
      <c r="B3346" s="52">
        <f>B3327+1</f>
        <v>177</v>
      </c>
      <c r="C3346" s="161" t="s">
        <v>13</v>
      </c>
      <c r="D3346" s="53" t="str">
        <f>VLOOKUP(B3346,別紙1!$A$5:$AS$267,3,FALSE)</f>
        <v>市之木場第８ポンプ場</v>
      </c>
      <c r="F3346" s="161"/>
      <c r="G3346" s="161"/>
      <c r="H3346" s="161"/>
      <c r="I3346" s="54" t="str">
        <f>VLOOKUP(B3346,別紙1!$A$5:$AS$267,5,FALSE)</f>
        <v>低圧電力</v>
      </c>
    </row>
    <row r="3347" spans="1:9" s="161" customFormat="1" ht="20.25" customHeight="1" x14ac:dyDescent="0.4">
      <c r="A3347" s="391" t="s">
        <v>14</v>
      </c>
      <c r="B3347" s="401" t="s">
        <v>3</v>
      </c>
      <c r="C3347" s="402"/>
      <c r="D3347" s="403"/>
      <c r="E3347" s="401" t="s">
        <v>4</v>
      </c>
      <c r="F3347" s="402"/>
      <c r="G3347" s="403"/>
      <c r="H3347" s="391" t="s">
        <v>44</v>
      </c>
      <c r="I3347" s="391" t="s">
        <v>45</v>
      </c>
    </row>
    <row r="3348" spans="1:9" s="161" customFormat="1" ht="40.5" x14ac:dyDescent="0.4">
      <c r="A3348" s="400"/>
      <c r="B3348" s="301" t="s">
        <v>2</v>
      </c>
      <c r="C3348" s="301" t="s">
        <v>15</v>
      </c>
      <c r="D3348" s="302" t="s">
        <v>82</v>
      </c>
      <c r="E3348" s="304" t="s">
        <v>16</v>
      </c>
      <c r="F3348" s="58" t="s">
        <v>17</v>
      </c>
      <c r="G3348" s="302" t="s">
        <v>18</v>
      </c>
      <c r="H3348" s="400"/>
      <c r="I3348" s="400"/>
    </row>
    <row r="3349" spans="1:9" s="59" customFormat="1" ht="22.5" x14ac:dyDescent="0.4">
      <c r="A3349" s="392"/>
      <c r="B3349" s="60" t="s">
        <v>5</v>
      </c>
      <c r="C3349" s="60" t="s">
        <v>19</v>
      </c>
      <c r="D3349" s="60" t="s">
        <v>8</v>
      </c>
      <c r="E3349" s="61" t="s">
        <v>20</v>
      </c>
      <c r="F3349" s="60" t="s">
        <v>21</v>
      </c>
      <c r="G3349" s="60" t="s">
        <v>8</v>
      </c>
      <c r="H3349" s="60" t="s">
        <v>43</v>
      </c>
      <c r="I3349" s="60" t="s">
        <v>8</v>
      </c>
    </row>
    <row r="3350" spans="1:9" s="62" customFormat="1" ht="18" customHeight="1" x14ac:dyDescent="0.4">
      <c r="A3350" s="63">
        <v>1</v>
      </c>
      <c r="B3350" s="121">
        <f>VLOOKUP(B3346,別紙1!$A$5:$AS$267,6,FALSE)</f>
        <v>17</v>
      </c>
      <c r="C3350" s="131">
        <f>内訳書!$C$7</f>
        <v>0</v>
      </c>
      <c r="D3350" s="131">
        <f>IF(E3350=0,ROUNDDOWN(B3350*C3350/2,2),ROUNDDOWN(B3350*C3350,2))</f>
        <v>0</v>
      </c>
      <c r="E3350" s="124">
        <f>VLOOKUP(B3346,別紙1!$A$5:$AS$267,7,FALSE)</f>
        <v>40</v>
      </c>
      <c r="F3350" s="132">
        <f>内訳書!$D$7</f>
        <v>0</v>
      </c>
      <c r="G3350" s="131">
        <f>ROUNDDOWN(E3350*F3350,2)</f>
        <v>0</v>
      </c>
      <c r="H3350" s="116"/>
      <c r="I3350" s="137">
        <f>ROUNDDOWN(D3350+G3350+H3350,0)</f>
        <v>0</v>
      </c>
    </row>
    <row r="3351" spans="1:9" s="62" customFormat="1" ht="18" customHeight="1" x14ac:dyDescent="0.4">
      <c r="A3351" s="63">
        <v>2</v>
      </c>
      <c r="B3351" s="121">
        <f>B3350</f>
        <v>17</v>
      </c>
      <c r="C3351" s="131">
        <f>C3350</f>
        <v>0</v>
      </c>
      <c r="D3351" s="131">
        <f t="shared" ref="D3351:D3361" si="704">IF(E3351=0,ROUNDDOWN(B3351*C3351/2,2),ROUNDDOWN(B3351*C3351,2))</f>
        <v>0</v>
      </c>
      <c r="E3351" s="124">
        <f>VLOOKUP(B3346,別紙1!$A$5:$AS$267,10,FALSE)</f>
        <v>46</v>
      </c>
      <c r="F3351" s="132">
        <f>内訳書!$D$7</f>
        <v>0</v>
      </c>
      <c r="G3351" s="131">
        <f t="shared" ref="G3351:G3361" si="705">ROUNDDOWN(E3351*F3351,2)</f>
        <v>0</v>
      </c>
      <c r="H3351" s="116"/>
      <c r="I3351" s="137">
        <f t="shared" ref="I3351:I3361" si="706">ROUNDDOWN(D3351+G3351+H3351,0)</f>
        <v>0</v>
      </c>
    </row>
    <row r="3352" spans="1:9" s="62" customFormat="1" ht="18" customHeight="1" x14ac:dyDescent="0.4">
      <c r="A3352" s="63">
        <v>3</v>
      </c>
      <c r="B3352" s="121">
        <f>B3350</f>
        <v>17</v>
      </c>
      <c r="C3352" s="131">
        <f t="shared" ref="C3352:C3360" si="707">C3351</f>
        <v>0</v>
      </c>
      <c r="D3352" s="131">
        <f t="shared" si="704"/>
        <v>0</v>
      </c>
      <c r="E3352" s="124">
        <f>VLOOKUP(B3346,別紙1!$A$5:$AS$267,13,FALSE)</f>
        <v>38</v>
      </c>
      <c r="F3352" s="132">
        <f>内訳書!$D$7</f>
        <v>0</v>
      </c>
      <c r="G3352" s="131">
        <f t="shared" si="705"/>
        <v>0</v>
      </c>
      <c r="H3352" s="116"/>
      <c r="I3352" s="137">
        <f t="shared" si="706"/>
        <v>0</v>
      </c>
    </row>
    <row r="3353" spans="1:9" s="62" customFormat="1" ht="18" customHeight="1" x14ac:dyDescent="0.4">
      <c r="A3353" s="63">
        <v>4</v>
      </c>
      <c r="B3353" s="121">
        <f>B3350</f>
        <v>17</v>
      </c>
      <c r="C3353" s="131">
        <f t="shared" si="707"/>
        <v>0</v>
      </c>
      <c r="D3353" s="131">
        <f t="shared" si="704"/>
        <v>0</v>
      </c>
      <c r="E3353" s="124">
        <f>VLOOKUP(B3346,別紙1!$A$5:$AS$267,16,FALSE)</f>
        <v>39</v>
      </c>
      <c r="F3353" s="132">
        <f>内訳書!$D$7</f>
        <v>0</v>
      </c>
      <c r="G3353" s="131">
        <f t="shared" si="705"/>
        <v>0</v>
      </c>
      <c r="H3353" s="116"/>
      <c r="I3353" s="137">
        <f t="shared" si="706"/>
        <v>0</v>
      </c>
    </row>
    <row r="3354" spans="1:9" s="62" customFormat="1" ht="18" customHeight="1" x14ac:dyDescent="0.4">
      <c r="A3354" s="63">
        <v>5</v>
      </c>
      <c r="B3354" s="121">
        <f>B3350</f>
        <v>17</v>
      </c>
      <c r="C3354" s="131">
        <f t="shared" si="707"/>
        <v>0</v>
      </c>
      <c r="D3354" s="131">
        <f t="shared" si="704"/>
        <v>0</v>
      </c>
      <c r="E3354" s="124">
        <f>VLOOKUP(B3346,別紙1!$A$5:$AS$267,19,FALSE)</f>
        <v>28</v>
      </c>
      <c r="F3354" s="132">
        <f>内訳書!$D$7</f>
        <v>0</v>
      </c>
      <c r="G3354" s="131">
        <f t="shared" si="705"/>
        <v>0</v>
      </c>
      <c r="H3354" s="116"/>
      <c r="I3354" s="137">
        <f t="shared" si="706"/>
        <v>0</v>
      </c>
    </row>
    <row r="3355" spans="1:9" s="62" customFormat="1" ht="18" customHeight="1" x14ac:dyDescent="0.4">
      <c r="A3355" s="63">
        <v>6</v>
      </c>
      <c r="B3355" s="121">
        <f>B3350</f>
        <v>17</v>
      </c>
      <c r="C3355" s="131">
        <f t="shared" si="707"/>
        <v>0</v>
      </c>
      <c r="D3355" s="131">
        <f t="shared" si="704"/>
        <v>0</v>
      </c>
      <c r="E3355" s="124">
        <f>VLOOKUP(B3346,別紙1!$A$5:$AS$267,22,FALSE)</f>
        <v>27</v>
      </c>
      <c r="F3355" s="132">
        <f>内訳書!$D$7</f>
        <v>0</v>
      </c>
      <c r="G3355" s="131">
        <f t="shared" si="705"/>
        <v>0</v>
      </c>
      <c r="H3355" s="116"/>
      <c r="I3355" s="137">
        <f t="shared" si="706"/>
        <v>0</v>
      </c>
    </row>
    <row r="3356" spans="1:9" s="62" customFormat="1" ht="18" customHeight="1" x14ac:dyDescent="0.4">
      <c r="A3356" s="63">
        <v>7</v>
      </c>
      <c r="B3356" s="121">
        <f>B3350</f>
        <v>17</v>
      </c>
      <c r="C3356" s="131">
        <f t="shared" si="707"/>
        <v>0</v>
      </c>
      <c r="D3356" s="131">
        <f t="shared" si="704"/>
        <v>0</v>
      </c>
      <c r="E3356" s="124">
        <f>VLOOKUP(B3346,別紙1!$A$5:$AS$267,26,FALSE)</f>
        <v>27</v>
      </c>
      <c r="F3356" s="133">
        <f>内訳書!$E$7</f>
        <v>0</v>
      </c>
      <c r="G3356" s="131">
        <f t="shared" si="705"/>
        <v>0</v>
      </c>
      <c r="H3356" s="116"/>
      <c r="I3356" s="137">
        <f t="shared" si="706"/>
        <v>0</v>
      </c>
    </row>
    <row r="3357" spans="1:9" s="62" customFormat="1" ht="18" customHeight="1" x14ac:dyDescent="0.4">
      <c r="A3357" s="63">
        <v>8</v>
      </c>
      <c r="B3357" s="121">
        <f>B3350</f>
        <v>17</v>
      </c>
      <c r="C3357" s="131">
        <f t="shared" si="707"/>
        <v>0</v>
      </c>
      <c r="D3357" s="131">
        <f t="shared" si="704"/>
        <v>0</v>
      </c>
      <c r="E3357" s="124">
        <f>VLOOKUP(B3346,別紙1!$A$5:$AS$267,29,FALSE)</f>
        <v>28</v>
      </c>
      <c r="F3357" s="133">
        <f>内訳書!$E$7</f>
        <v>0</v>
      </c>
      <c r="G3357" s="131">
        <f t="shared" si="705"/>
        <v>0</v>
      </c>
      <c r="H3357" s="116"/>
      <c r="I3357" s="137">
        <f t="shared" si="706"/>
        <v>0</v>
      </c>
    </row>
    <row r="3358" spans="1:9" s="62" customFormat="1" ht="18" customHeight="1" x14ac:dyDescent="0.4">
      <c r="A3358" s="63">
        <v>9</v>
      </c>
      <c r="B3358" s="121">
        <f>B3350</f>
        <v>17</v>
      </c>
      <c r="C3358" s="131">
        <f t="shared" si="707"/>
        <v>0</v>
      </c>
      <c r="D3358" s="131">
        <f t="shared" si="704"/>
        <v>0</v>
      </c>
      <c r="E3358" s="124">
        <f>VLOOKUP(B3346,別紙1!$A$5:$AS$267,32,FALSE)</f>
        <v>31</v>
      </c>
      <c r="F3358" s="133">
        <f>内訳書!$E$7</f>
        <v>0</v>
      </c>
      <c r="G3358" s="131">
        <f t="shared" si="705"/>
        <v>0</v>
      </c>
      <c r="H3358" s="116"/>
      <c r="I3358" s="137">
        <f t="shared" si="706"/>
        <v>0</v>
      </c>
    </row>
    <row r="3359" spans="1:9" s="62" customFormat="1" ht="18" customHeight="1" x14ac:dyDescent="0.4">
      <c r="A3359" s="63">
        <v>10</v>
      </c>
      <c r="B3359" s="121">
        <f>B3350</f>
        <v>17</v>
      </c>
      <c r="C3359" s="131">
        <f t="shared" si="707"/>
        <v>0</v>
      </c>
      <c r="D3359" s="131">
        <f t="shared" si="704"/>
        <v>0</v>
      </c>
      <c r="E3359" s="124">
        <f>VLOOKUP(B3346,別紙1!$A$5:$AS$267,34,FALSE)</f>
        <v>29</v>
      </c>
      <c r="F3359" s="132">
        <f>内訳書!$D$7</f>
        <v>0</v>
      </c>
      <c r="G3359" s="131">
        <f t="shared" si="705"/>
        <v>0</v>
      </c>
      <c r="H3359" s="116"/>
      <c r="I3359" s="137">
        <f t="shared" si="706"/>
        <v>0</v>
      </c>
    </row>
    <row r="3360" spans="1:9" s="62" customFormat="1" ht="18" customHeight="1" x14ac:dyDescent="0.4">
      <c r="A3360" s="63">
        <v>11</v>
      </c>
      <c r="B3360" s="121">
        <f>B3350</f>
        <v>17</v>
      </c>
      <c r="C3360" s="131">
        <f t="shared" si="707"/>
        <v>0</v>
      </c>
      <c r="D3360" s="131">
        <f t="shared" si="704"/>
        <v>0</v>
      </c>
      <c r="E3360" s="124">
        <f>VLOOKUP(B3346,別紙1!$A$5:$AS$267,37,FALSE)</f>
        <v>32</v>
      </c>
      <c r="F3360" s="132">
        <f>内訳書!$D$7</f>
        <v>0</v>
      </c>
      <c r="G3360" s="131">
        <f t="shared" si="705"/>
        <v>0</v>
      </c>
      <c r="H3360" s="116"/>
      <c r="I3360" s="137">
        <f t="shared" si="706"/>
        <v>0</v>
      </c>
    </row>
    <row r="3361" spans="1:9" s="62" customFormat="1" ht="18" customHeight="1" thickBot="1" x14ac:dyDescent="0.45">
      <c r="A3361" s="63">
        <v>12</v>
      </c>
      <c r="B3361" s="121">
        <f>B3350</f>
        <v>17</v>
      </c>
      <c r="C3361" s="131">
        <f>C3360</f>
        <v>0</v>
      </c>
      <c r="D3361" s="131">
        <f t="shared" si="704"/>
        <v>0</v>
      </c>
      <c r="E3361" s="124">
        <f>VLOOKUP(B3346,別紙1!$A$5:$AS$267,40,FALSE)</f>
        <v>33</v>
      </c>
      <c r="F3361" s="132">
        <f>内訳書!$D$7</f>
        <v>0</v>
      </c>
      <c r="G3361" s="131">
        <f t="shared" si="705"/>
        <v>0</v>
      </c>
      <c r="H3361" s="116"/>
      <c r="I3361" s="137">
        <f t="shared" si="706"/>
        <v>0</v>
      </c>
    </row>
    <row r="3362" spans="1:9" s="62" customFormat="1" ht="18" customHeight="1" thickBot="1" x14ac:dyDescent="0.45">
      <c r="A3362" s="66" t="s">
        <v>9</v>
      </c>
      <c r="B3362" s="120"/>
      <c r="C3362" s="120"/>
      <c r="D3362" s="120"/>
      <c r="E3362" s="124">
        <f>SUM(E3350:E3361)</f>
        <v>398</v>
      </c>
      <c r="F3362" s="129"/>
      <c r="G3362" s="120"/>
      <c r="H3362" s="136">
        <f>SUM(H3350:H3361)</f>
        <v>0</v>
      </c>
      <c r="I3362" s="138">
        <f>IF(SUM(I3350:I3361)="","",SUM(I3350:I3361))</f>
        <v>0</v>
      </c>
    </row>
    <row r="3363" spans="1:9" ht="78" customHeight="1" x14ac:dyDescent="0.4">
      <c r="A3363" s="397" t="s">
        <v>347</v>
      </c>
      <c r="B3363" s="398"/>
      <c r="C3363" s="398"/>
      <c r="D3363" s="398"/>
      <c r="E3363" s="398"/>
      <c r="F3363" s="398"/>
      <c r="G3363" s="398"/>
      <c r="H3363" s="398"/>
      <c r="I3363" s="399"/>
    </row>
    <row r="3364" spans="1:9" ht="78" customHeight="1" x14ac:dyDescent="0.4">
      <c r="A3364" s="394" t="s">
        <v>22</v>
      </c>
      <c r="B3364" s="395"/>
      <c r="C3364" s="395"/>
      <c r="D3364" s="395"/>
      <c r="E3364" s="395"/>
      <c r="F3364" s="395"/>
      <c r="G3364" s="395"/>
      <c r="H3364" s="395"/>
      <c r="I3364" s="396"/>
    </row>
    <row r="3365" spans="1:9" x14ac:dyDescent="0.4">
      <c r="A3365" s="161" t="s">
        <v>12</v>
      </c>
      <c r="B3365" s="52">
        <f>B3346+1</f>
        <v>178</v>
      </c>
      <c r="C3365" s="161" t="s">
        <v>13</v>
      </c>
      <c r="D3365" s="53" t="str">
        <f>VLOOKUP(B3365,別紙1!$A$5:$AS$267,3,FALSE)</f>
        <v>市之木場第１０ポンプ場</v>
      </c>
      <c r="F3365" s="161"/>
      <c r="G3365" s="161"/>
      <c r="H3365" s="161"/>
      <c r="I3365" s="54" t="str">
        <f>VLOOKUP(B3365,別紙1!$A$5:$AS$267,5,FALSE)</f>
        <v>低圧電力</v>
      </c>
    </row>
    <row r="3366" spans="1:9" s="161" customFormat="1" ht="20.25" customHeight="1" x14ac:dyDescent="0.4">
      <c r="A3366" s="391" t="s">
        <v>14</v>
      </c>
      <c r="B3366" s="401" t="s">
        <v>3</v>
      </c>
      <c r="C3366" s="402"/>
      <c r="D3366" s="403"/>
      <c r="E3366" s="401" t="s">
        <v>4</v>
      </c>
      <c r="F3366" s="402"/>
      <c r="G3366" s="403"/>
      <c r="H3366" s="391" t="s">
        <v>44</v>
      </c>
      <c r="I3366" s="391" t="s">
        <v>45</v>
      </c>
    </row>
    <row r="3367" spans="1:9" s="161" customFormat="1" ht="40.5" x14ac:dyDescent="0.4">
      <c r="A3367" s="400"/>
      <c r="B3367" s="301" t="s">
        <v>2</v>
      </c>
      <c r="C3367" s="301" t="s">
        <v>15</v>
      </c>
      <c r="D3367" s="302" t="s">
        <v>82</v>
      </c>
      <c r="E3367" s="304" t="s">
        <v>16</v>
      </c>
      <c r="F3367" s="58" t="s">
        <v>17</v>
      </c>
      <c r="G3367" s="302" t="s">
        <v>18</v>
      </c>
      <c r="H3367" s="400"/>
      <c r="I3367" s="400"/>
    </row>
    <row r="3368" spans="1:9" s="59" customFormat="1" ht="22.5" x14ac:dyDescent="0.4">
      <c r="A3368" s="392"/>
      <c r="B3368" s="60" t="s">
        <v>5</v>
      </c>
      <c r="C3368" s="60" t="s">
        <v>19</v>
      </c>
      <c r="D3368" s="60" t="s">
        <v>8</v>
      </c>
      <c r="E3368" s="61" t="s">
        <v>20</v>
      </c>
      <c r="F3368" s="60" t="s">
        <v>21</v>
      </c>
      <c r="G3368" s="60" t="s">
        <v>8</v>
      </c>
      <c r="H3368" s="60" t="s">
        <v>43</v>
      </c>
      <c r="I3368" s="60" t="s">
        <v>8</v>
      </c>
    </row>
    <row r="3369" spans="1:9" s="62" customFormat="1" ht="18" customHeight="1" x14ac:dyDescent="0.4">
      <c r="A3369" s="63">
        <v>1</v>
      </c>
      <c r="B3369" s="121">
        <f>VLOOKUP(B3365,別紙1!$A$5:$AS$267,6,FALSE)</f>
        <v>9</v>
      </c>
      <c r="C3369" s="131">
        <f>内訳書!$C$7</f>
        <v>0</v>
      </c>
      <c r="D3369" s="131">
        <f>IF(E3369=0,ROUNDDOWN(B3369*C3369/2,2),ROUNDDOWN(B3369*C3369,2))</f>
        <v>0</v>
      </c>
      <c r="E3369" s="124">
        <f>VLOOKUP(B3365,別紙1!$A$5:$AS$267,7,FALSE)</f>
        <v>233</v>
      </c>
      <c r="F3369" s="132">
        <f>内訳書!$D$7</f>
        <v>0</v>
      </c>
      <c r="G3369" s="131">
        <f>ROUNDDOWN(E3369*F3369,2)</f>
        <v>0</v>
      </c>
      <c r="H3369" s="116"/>
      <c r="I3369" s="137">
        <f>ROUNDDOWN(D3369+G3369+H3369,0)</f>
        <v>0</v>
      </c>
    </row>
    <row r="3370" spans="1:9" s="62" customFormat="1" ht="18" customHeight="1" x14ac:dyDescent="0.4">
      <c r="A3370" s="63">
        <v>2</v>
      </c>
      <c r="B3370" s="121">
        <f>B3369</f>
        <v>9</v>
      </c>
      <c r="C3370" s="131">
        <f>C3369</f>
        <v>0</v>
      </c>
      <c r="D3370" s="131">
        <f t="shared" ref="D3370:D3380" si="708">IF(E3370=0,ROUNDDOWN(B3370*C3370/2,2),ROUNDDOWN(B3370*C3370,2))</f>
        <v>0</v>
      </c>
      <c r="E3370" s="124">
        <f>VLOOKUP(B3365,別紙1!$A$5:$AS$267,10,FALSE)</f>
        <v>232</v>
      </c>
      <c r="F3370" s="132">
        <f>内訳書!$D$7</f>
        <v>0</v>
      </c>
      <c r="G3370" s="131">
        <f t="shared" ref="G3370:G3380" si="709">ROUNDDOWN(E3370*F3370,2)</f>
        <v>0</v>
      </c>
      <c r="H3370" s="116"/>
      <c r="I3370" s="137">
        <f t="shared" ref="I3370:I3380" si="710">ROUNDDOWN(D3370+G3370+H3370,0)</f>
        <v>0</v>
      </c>
    </row>
    <row r="3371" spans="1:9" s="62" customFormat="1" ht="18" customHeight="1" x14ac:dyDescent="0.4">
      <c r="A3371" s="63">
        <v>3</v>
      </c>
      <c r="B3371" s="121">
        <f>B3369</f>
        <v>9</v>
      </c>
      <c r="C3371" s="131">
        <f t="shared" ref="C3371:C3379" si="711">C3370</f>
        <v>0</v>
      </c>
      <c r="D3371" s="131">
        <f t="shared" si="708"/>
        <v>0</v>
      </c>
      <c r="E3371" s="124">
        <f>VLOOKUP(B3365,別紙1!$A$5:$AS$267,13,FALSE)</f>
        <v>221</v>
      </c>
      <c r="F3371" s="132">
        <f>内訳書!$D$7</f>
        <v>0</v>
      </c>
      <c r="G3371" s="131">
        <f t="shared" si="709"/>
        <v>0</v>
      </c>
      <c r="H3371" s="116"/>
      <c r="I3371" s="137">
        <f t="shared" si="710"/>
        <v>0</v>
      </c>
    </row>
    <row r="3372" spans="1:9" s="62" customFormat="1" ht="18" customHeight="1" x14ac:dyDescent="0.4">
      <c r="A3372" s="63">
        <v>4</v>
      </c>
      <c r="B3372" s="121">
        <f>B3369</f>
        <v>9</v>
      </c>
      <c r="C3372" s="131">
        <f t="shared" si="711"/>
        <v>0</v>
      </c>
      <c r="D3372" s="131">
        <f t="shared" si="708"/>
        <v>0</v>
      </c>
      <c r="E3372" s="124">
        <f>VLOOKUP(B3365,別紙1!$A$5:$AS$267,16,FALSE)</f>
        <v>234</v>
      </c>
      <c r="F3372" s="132">
        <f>内訳書!$D$7</f>
        <v>0</v>
      </c>
      <c r="G3372" s="131">
        <f t="shared" si="709"/>
        <v>0</v>
      </c>
      <c r="H3372" s="116"/>
      <c r="I3372" s="137">
        <f t="shared" si="710"/>
        <v>0</v>
      </c>
    </row>
    <row r="3373" spans="1:9" s="62" customFormat="1" ht="18" customHeight="1" x14ac:dyDescent="0.4">
      <c r="A3373" s="63">
        <v>5</v>
      </c>
      <c r="B3373" s="121">
        <f>B3369</f>
        <v>9</v>
      </c>
      <c r="C3373" s="131">
        <f t="shared" si="711"/>
        <v>0</v>
      </c>
      <c r="D3373" s="131">
        <f t="shared" si="708"/>
        <v>0</v>
      </c>
      <c r="E3373" s="124">
        <f>VLOOKUP(B3365,別紙1!$A$5:$AS$267,19,FALSE)</f>
        <v>216</v>
      </c>
      <c r="F3373" s="132">
        <f>内訳書!$D$7</f>
        <v>0</v>
      </c>
      <c r="G3373" s="131">
        <f t="shared" si="709"/>
        <v>0</v>
      </c>
      <c r="H3373" s="116"/>
      <c r="I3373" s="137">
        <f t="shared" si="710"/>
        <v>0</v>
      </c>
    </row>
    <row r="3374" spans="1:9" s="62" customFormat="1" ht="18" customHeight="1" x14ac:dyDescent="0.4">
      <c r="A3374" s="63">
        <v>6</v>
      </c>
      <c r="B3374" s="121">
        <f>B3369</f>
        <v>9</v>
      </c>
      <c r="C3374" s="131">
        <f t="shared" si="711"/>
        <v>0</v>
      </c>
      <c r="D3374" s="131">
        <f t="shared" si="708"/>
        <v>0</v>
      </c>
      <c r="E3374" s="124">
        <f>VLOOKUP(B3365,別紙1!$A$5:$AS$267,22,FALSE)</f>
        <v>214</v>
      </c>
      <c r="F3374" s="132">
        <f>内訳書!$D$7</f>
        <v>0</v>
      </c>
      <c r="G3374" s="131">
        <f t="shared" si="709"/>
        <v>0</v>
      </c>
      <c r="H3374" s="116"/>
      <c r="I3374" s="137">
        <f t="shared" si="710"/>
        <v>0</v>
      </c>
    </row>
    <row r="3375" spans="1:9" s="62" customFormat="1" ht="18" customHeight="1" x14ac:dyDescent="0.4">
      <c r="A3375" s="63">
        <v>7</v>
      </c>
      <c r="B3375" s="121">
        <f>B3369</f>
        <v>9</v>
      </c>
      <c r="C3375" s="131">
        <f t="shared" si="711"/>
        <v>0</v>
      </c>
      <c r="D3375" s="131">
        <f t="shared" si="708"/>
        <v>0</v>
      </c>
      <c r="E3375" s="124">
        <f>VLOOKUP(B3365,別紙1!$A$5:$AS$267,26,FALSE)</f>
        <v>200</v>
      </c>
      <c r="F3375" s="133">
        <f>内訳書!$E$7</f>
        <v>0</v>
      </c>
      <c r="G3375" s="131">
        <f t="shared" si="709"/>
        <v>0</v>
      </c>
      <c r="H3375" s="116"/>
      <c r="I3375" s="137">
        <f t="shared" si="710"/>
        <v>0</v>
      </c>
    </row>
    <row r="3376" spans="1:9" s="62" customFormat="1" ht="18" customHeight="1" x14ac:dyDescent="0.4">
      <c r="A3376" s="63">
        <v>8</v>
      </c>
      <c r="B3376" s="121">
        <f>B3369</f>
        <v>9</v>
      </c>
      <c r="C3376" s="131">
        <f t="shared" si="711"/>
        <v>0</v>
      </c>
      <c r="D3376" s="131">
        <f t="shared" si="708"/>
        <v>0</v>
      </c>
      <c r="E3376" s="124">
        <f>VLOOKUP(B3365,別紙1!$A$5:$AS$267,29,FALSE)</f>
        <v>212</v>
      </c>
      <c r="F3376" s="133">
        <f>内訳書!$E$7</f>
        <v>0</v>
      </c>
      <c r="G3376" s="131">
        <f t="shared" si="709"/>
        <v>0</v>
      </c>
      <c r="H3376" s="116"/>
      <c r="I3376" s="137">
        <f t="shared" si="710"/>
        <v>0</v>
      </c>
    </row>
    <row r="3377" spans="1:9" s="62" customFormat="1" ht="18" customHeight="1" x14ac:dyDescent="0.4">
      <c r="A3377" s="63">
        <v>9</v>
      </c>
      <c r="B3377" s="121">
        <f>B3369</f>
        <v>9</v>
      </c>
      <c r="C3377" s="131">
        <f t="shared" si="711"/>
        <v>0</v>
      </c>
      <c r="D3377" s="131">
        <f t="shared" si="708"/>
        <v>0</v>
      </c>
      <c r="E3377" s="124">
        <f>VLOOKUP(B3365,別紙1!$A$5:$AS$267,32,FALSE)</f>
        <v>211</v>
      </c>
      <c r="F3377" s="133">
        <f>内訳書!$E$7</f>
        <v>0</v>
      </c>
      <c r="G3377" s="131">
        <f t="shared" si="709"/>
        <v>0</v>
      </c>
      <c r="H3377" s="116"/>
      <c r="I3377" s="137">
        <f t="shared" si="710"/>
        <v>0</v>
      </c>
    </row>
    <row r="3378" spans="1:9" s="62" customFormat="1" ht="18" customHeight="1" x14ac:dyDescent="0.4">
      <c r="A3378" s="63">
        <v>10</v>
      </c>
      <c r="B3378" s="121">
        <f>B3369</f>
        <v>9</v>
      </c>
      <c r="C3378" s="131">
        <f t="shared" si="711"/>
        <v>0</v>
      </c>
      <c r="D3378" s="131">
        <f t="shared" si="708"/>
        <v>0</v>
      </c>
      <c r="E3378" s="124">
        <f>VLOOKUP(B3365,別紙1!$A$5:$AS$267,34,FALSE)</f>
        <v>199</v>
      </c>
      <c r="F3378" s="132">
        <f>内訳書!$D$7</f>
        <v>0</v>
      </c>
      <c r="G3378" s="131">
        <f t="shared" si="709"/>
        <v>0</v>
      </c>
      <c r="H3378" s="116"/>
      <c r="I3378" s="137">
        <f t="shared" si="710"/>
        <v>0</v>
      </c>
    </row>
    <row r="3379" spans="1:9" s="62" customFormat="1" ht="18" customHeight="1" x14ac:dyDescent="0.4">
      <c r="A3379" s="63">
        <v>11</v>
      </c>
      <c r="B3379" s="121">
        <f>B3369</f>
        <v>9</v>
      </c>
      <c r="C3379" s="131">
        <f t="shared" si="711"/>
        <v>0</v>
      </c>
      <c r="D3379" s="131">
        <f t="shared" si="708"/>
        <v>0</v>
      </c>
      <c r="E3379" s="124">
        <f>VLOOKUP(B3365,別紙1!$A$5:$AS$267,37,FALSE)</f>
        <v>224</v>
      </c>
      <c r="F3379" s="132">
        <f>内訳書!$D$7</f>
        <v>0</v>
      </c>
      <c r="G3379" s="131">
        <f t="shared" si="709"/>
        <v>0</v>
      </c>
      <c r="H3379" s="116"/>
      <c r="I3379" s="137">
        <f t="shared" si="710"/>
        <v>0</v>
      </c>
    </row>
    <row r="3380" spans="1:9" s="62" customFormat="1" ht="18" customHeight="1" thickBot="1" x14ac:dyDescent="0.45">
      <c r="A3380" s="63">
        <v>12</v>
      </c>
      <c r="B3380" s="121">
        <f>B3369</f>
        <v>9</v>
      </c>
      <c r="C3380" s="131">
        <f>C3379</f>
        <v>0</v>
      </c>
      <c r="D3380" s="131">
        <f t="shared" si="708"/>
        <v>0</v>
      </c>
      <c r="E3380" s="124">
        <f>VLOOKUP(B3365,別紙1!$A$5:$AS$267,40,FALSE)</f>
        <v>211</v>
      </c>
      <c r="F3380" s="132">
        <f>内訳書!$D$7</f>
        <v>0</v>
      </c>
      <c r="G3380" s="131">
        <f t="shared" si="709"/>
        <v>0</v>
      </c>
      <c r="H3380" s="116"/>
      <c r="I3380" s="137">
        <f t="shared" si="710"/>
        <v>0</v>
      </c>
    </row>
    <row r="3381" spans="1:9" s="62" customFormat="1" ht="18" customHeight="1" thickBot="1" x14ac:dyDescent="0.45">
      <c r="A3381" s="66" t="s">
        <v>9</v>
      </c>
      <c r="B3381" s="120"/>
      <c r="C3381" s="120"/>
      <c r="D3381" s="120"/>
      <c r="E3381" s="124">
        <f>SUM(E3369:E3380)</f>
        <v>2607</v>
      </c>
      <c r="F3381" s="129"/>
      <c r="G3381" s="120"/>
      <c r="H3381" s="136">
        <f>SUM(H3369:H3380)</f>
        <v>0</v>
      </c>
      <c r="I3381" s="138">
        <f>IF(SUM(I3369:I3380)="","",SUM(I3369:I3380))</f>
        <v>0</v>
      </c>
    </row>
    <row r="3382" spans="1:9" ht="78" customHeight="1" x14ac:dyDescent="0.4">
      <c r="A3382" s="397" t="s">
        <v>347</v>
      </c>
      <c r="B3382" s="398"/>
      <c r="C3382" s="398"/>
      <c r="D3382" s="398"/>
      <c r="E3382" s="398"/>
      <c r="F3382" s="398"/>
      <c r="G3382" s="398"/>
      <c r="H3382" s="398"/>
      <c r="I3382" s="399"/>
    </row>
    <row r="3383" spans="1:9" ht="78" customHeight="1" x14ac:dyDescent="0.4">
      <c r="A3383" s="394" t="s">
        <v>22</v>
      </c>
      <c r="B3383" s="395"/>
      <c r="C3383" s="395"/>
      <c r="D3383" s="395"/>
      <c r="E3383" s="395"/>
      <c r="F3383" s="395"/>
      <c r="G3383" s="395"/>
      <c r="H3383" s="395"/>
      <c r="I3383" s="396"/>
    </row>
    <row r="3384" spans="1:9" x14ac:dyDescent="0.4">
      <c r="A3384" s="161" t="s">
        <v>12</v>
      </c>
      <c r="B3384" s="52">
        <f>B3365+1</f>
        <v>179</v>
      </c>
      <c r="C3384" s="161" t="s">
        <v>13</v>
      </c>
      <c r="D3384" s="53" t="str">
        <f>VLOOKUP(B3384,別紙1!$A$5:$AS$267,3,FALSE)</f>
        <v>上増田第１ポンプ場</v>
      </c>
      <c r="F3384" s="161"/>
      <c r="G3384" s="161"/>
      <c r="H3384" s="161"/>
      <c r="I3384" s="54" t="str">
        <f>VLOOKUP(B3384,別紙1!$A$5:$AS$267,5,FALSE)</f>
        <v>低圧電力</v>
      </c>
    </row>
    <row r="3385" spans="1:9" s="161" customFormat="1" ht="20.25" customHeight="1" x14ac:dyDescent="0.4">
      <c r="A3385" s="391" t="s">
        <v>14</v>
      </c>
      <c r="B3385" s="401" t="s">
        <v>3</v>
      </c>
      <c r="C3385" s="402"/>
      <c r="D3385" s="403"/>
      <c r="E3385" s="401" t="s">
        <v>4</v>
      </c>
      <c r="F3385" s="402"/>
      <c r="G3385" s="403"/>
      <c r="H3385" s="391" t="s">
        <v>44</v>
      </c>
      <c r="I3385" s="391" t="s">
        <v>45</v>
      </c>
    </row>
    <row r="3386" spans="1:9" s="161" customFormat="1" ht="40.5" x14ac:dyDescent="0.4">
      <c r="A3386" s="400"/>
      <c r="B3386" s="301" t="s">
        <v>2</v>
      </c>
      <c r="C3386" s="301" t="s">
        <v>15</v>
      </c>
      <c r="D3386" s="302" t="s">
        <v>82</v>
      </c>
      <c r="E3386" s="304" t="s">
        <v>16</v>
      </c>
      <c r="F3386" s="58" t="s">
        <v>17</v>
      </c>
      <c r="G3386" s="302" t="s">
        <v>18</v>
      </c>
      <c r="H3386" s="400"/>
      <c r="I3386" s="400"/>
    </row>
    <row r="3387" spans="1:9" s="59" customFormat="1" ht="22.5" x14ac:dyDescent="0.4">
      <c r="A3387" s="392"/>
      <c r="B3387" s="60" t="s">
        <v>5</v>
      </c>
      <c r="C3387" s="60" t="s">
        <v>19</v>
      </c>
      <c r="D3387" s="60" t="s">
        <v>8</v>
      </c>
      <c r="E3387" s="61" t="s">
        <v>20</v>
      </c>
      <c r="F3387" s="60" t="s">
        <v>21</v>
      </c>
      <c r="G3387" s="60" t="s">
        <v>8</v>
      </c>
      <c r="H3387" s="60" t="s">
        <v>43</v>
      </c>
      <c r="I3387" s="60" t="s">
        <v>8</v>
      </c>
    </row>
    <row r="3388" spans="1:9" s="62" customFormat="1" ht="18" customHeight="1" x14ac:dyDescent="0.4">
      <c r="A3388" s="63">
        <v>1</v>
      </c>
      <c r="B3388" s="121">
        <f>VLOOKUP(B3384,別紙1!$A$5:$AS$267,6,FALSE)</f>
        <v>4</v>
      </c>
      <c r="C3388" s="131">
        <f>内訳書!$C$7</f>
        <v>0</v>
      </c>
      <c r="D3388" s="131">
        <f>IF(E3388=0,ROUNDDOWN(B3388*C3388/2,2),ROUNDDOWN(B3388*C3388,2))</f>
        <v>0</v>
      </c>
      <c r="E3388" s="124">
        <f>VLOOKUP(B3384,別紙1!$A$5:$AS$267,7,FALSE)</f>
        <v>153</v>
      </c>
      <c r="F3388" s="132">
        <f>内訳書!$D$7</f>
        <v>0</v>
      </c>
      <c r="G3388" s="131">
        <f>ROUNDDOWN(E3388*F3388,2)</f>
        <v>0</v>
      </c>
      <c r="H3388" s="116"/>
      <c r="I3388" s="137">
        <f>ROUNDDOWN(D3388+G3388+H3388,0)</f>
        <v>0</v>
      </c>
    </row>
    <row r="3389" spans="1:9" s="62" customFormat="1" ht="18" customHeight="1" x14ac:dyDescent="0.4">
      <c r="A3389" s="63">
        <v>2</v>
      </c>
      <c r="B3389" s="121">
        <f>B3388</f>
        <v>4</v>
      </c>
      <c r="C3389" s="131">
        <f>C3388</f>
        <v>0</v>
      </c>
      <c r="D3389" s="131">
        <f t="shared" ref="D3389:D3399" si="712">IF(E3389=0,ROUNDDOWN(B3389*C3389/2,2),ROUNDDOWN(B3389*C3389,2))</f>
        <v>0</v>
      </c>
      <c r="E3389" s="124">
        <f>VLOOKUP(B3384,別紙1!$A$5:$AS$267,10,FALSE)</f>
        <v>154</v>
      </c>
      <c r="F3389" s="132">
        <f>内訳書!$D$7</f>
        <v>0</v>
      </c>
      <c r="G3389" s="131">
        <f t="shared" ref="G3389:G3399" si="713">ROUNDDOWN(E3389*F3389,2)</f>
        <v>0</v>
      </c>
      <c r="H3389" s="116"/>
      <c r="I3389" s="137">
        <f t="shared" ref="I3389:I3399" si="714">ROUNDDOWN(D3389+G3389+H3389,0)</f>
        <v>0</v>
      </c>
    </row>
    <row r="3390" spans="1:9" s="62" customFormat="1" ht="18" customHeight="1" x14ac:dyDescent="0.4">
      <c r="A3390" s="63">
        <v>3</v>
      </c>
      <c r="B3390" s="121">
        <f>B3388</f>
        <v>4</v>
      </c>
      <c r="C3390" s="131">
        <f t="shared" ref="C3390:C3398" si="715">C3389</f>
        <v>0</v>
      </c>
      <c r="D3390" s="131">
        <f t="shared" si="712"/>
        <v>0</v>
      </c>
      <c r="E3390" s="124">
        <f>VLOOKUP(B3384,別紙1!$A$5:$AS$267,13,FALSE)</f>
        <v>146</v>
      </c>
      <c r="F3390" s="132">
        <f>内訳書!$D$7</f>
        <v>0</v>
      </c>
      <c r="G3390" s="131">
        <f t="shared" si="713"/>
        <v>0</v>
      </c>
      <c r="H3390" s="116"/>
      <c r="I3390" s="137">
        <f t="shared" si="714"/>
        <v>0</v>
      </c>
    </row>
    <row r="3391" spans="1:9" s="62" customFormat="1" ht="18" customHeight="1" x14ac:dyDescent="0.4">
      <c r="A3391" s="63">
        <v>4</v>
      </c>
      <c r="B3391" s="121">
        <f>B3388</f>
        <v>4</v>
      </c>
      <c r="C3391" s="131">
        <f t="shared" si="715"/>
        <v>0</v>
      </c>
      <c r="D3391" s="131">
        <f t="shared" si="712"/>
        <v>0</v>
      </c>
      <c r="E3391" s="124">
        <f>VLOOKUP(B3384,別紙1!$A$5:$AS$267,16,FALSE)</f>
        <v>156</v>
      </c>
      <c r="F3391" s="132">
        <f>内訳書!$D$7</f>
        <v>0</v>
      </c>
      <c r="G3391" s="131">
        <f t="shared" si="713"/>
        <v>0</v>
      </c>
      <c r="H3391" s="116"/>
      <c r="I3391" s="137">
        <f t="shared" si="714"/>
        <v>0</v>
      </c>
    </row>
    <row r="3392" spans="1:9" s="62" customFormat="1" ht="18" customHeight="1" x14ac:dyDescent="0.4">
      <c r="A3392" s="63">
        <v>5</v>
      </c>
      <c r="B3392" s="121">
        <f>B3388</f>
        <v>4</v>
      </c>
      <c r="C3392" s="131">
        <f t="shared" si="715"/>
        <v>0</v>
      </c>
      <c r="D3392" s="131">
        <f t="shared" si="712"/>
        <v>0</v>
      </c>
      <c r="E3392" s="124">
        <f>VLOOKUP(B3384,別紙1!$A$5:$AS$267,19,FALSE)</f>
        <v>147</v>
      </c>
      <c r="F3392" s="132">
        <f>内訳書!$D$7</f>
        <v>0</v>
      </c>
      <c r="G3392" s="131">
        <f t="shared" si="713"/>
        <v>0</v>
      </c>
      <c r="H3392" s="116"/>
      <c r="I3392" s="137">
        <f t="shared" si="714"/>
        <v>0</v>
      </c>
    </row>
    <row r="3393" spans="1:9" s="62" customFormat="1" ht="18" customHeight="1" x14ac:dyDescent="0.4">
      <c r="A3393" s="63">
        <v>6</v>
      </c>
      <c r="B3393" s="121">
        <f>B3388</f>
        <v>4</v>
      </c>
      <c r="C3393" s="131">
        <f t="shared" si="715"/>
        <v>0</v>
      </c>
      <c r="D3393" s="131">
        <f t="shared" si="712"/>
        <v>0</v>
      </c>
      <c r="E3393" s="124">
        <f>VLOOKUP(B3384,別紙1!$A$5:$AS$267,22,FALSE)</f>
        <v>147</v>
      </c>
      <c r="F3393" s="132">
        <f>内訳書!$D$7</f>
        <v>0</v>
      </c>
      <c r="G3393" s="131">
        <f t="shared" si="713"/>
        <v>0</v>
      </c>
      <c r="H3393" s="116"/>
      <c r="I3393" s="137">
        <f t="shared" si="714"/>
        <v>0</v>
      </c>
    </row>
    <row r="3394" spans="1:9" s="62" customFormat="1" ht="18" customHeight="1" x14ac:dyDescent="0.4">
      <c r="A3394" s="63">
        <v>7</v>
      </c>
      <c r="B3394" s="121">
        <f>B3388</f>
        <v>4</v>
      </c>
      <c r="C3394" s="131">
        <f t="shared" si="715"/>
        <v>0</v>
      </c>
      <c r="D3394" s="131">
        <f t="shared" si="712"/>
        <v>0</v>
      </c>
      <c r="E3394" s="124">
        <f>VLOOKUP(B3384,別紙1!$A$5:$AS$267,26,FALSE)</f>
        <v>190</v>
      </c>
      <c r="F3394" s="133">
        <f>内訳書!$E$7</f>
        <v>0</v>
      </c>
      <c r="G3394" s="131">
        <f t="shared" si="713"/>
        <v>0</v>
      </c>
      <c r="H3394" s="116"/>
      <c r="I3394" s="137">
        <f t="shared" si="714"/>
        <v>0</v>
      </c>
    </row>
    <row r="3395" spans="1:9" s="62" customFormat="1" ht="18" customHeight="1" x14ac:dyDescent="0.4">
      <c r="A3395" s="63">
        <v>8</v>
      </c>
      <c r="B3395" s="121">
        <f>B3388</f>
        <v>4</v>
      </c>
      <c r="C3395" s="131">
        <f t="shared" si="715"/>
        <v>0</v>
      </c>
      <c r="D3395" s="131">
        <f t="shared" si="712"/>
        <v>0</v>
      </c>
      <c r="E3395" s="124">
        <f>VLOOKUP(B3384,別紙1!$A$5:$AS$267,29,FALSE)</f>
        <v>314</v>
      </c>
      <c r="F3395" s="133">
        <f>内訳書!$E$7</f>
        <v>0</v>
      </c>
      <c r="G3395" s="131">
        <f t="shared" si="713"/>
        <v>0</v>
      </c>
      <c r="H3395" s="116"/>
      <c r="I3395" s="137">
        <f t="shared" si="714"/>
        <v>0</v>
      </c>
    </row>
    <row r="3396" spans="1:9" s="62" customFormat="1" ht="18" customHeight="1" x14ac:dyDescent="0.4">
      <c r="A3396" s="63">
        <v>9</v>
      </c>
      <c r="B3396" s="121">
        <f>B3388</f>
        <v>4</v>
      </c>
      <c r="C3396" s="131">
        <f t="shared" si="715"/>
        <v>0</v>
      </c>
      <c r="D3396" s="131">
        <f t="shared" si="712"/>
        <v>0</v>
      </c>
      <c r="E3396" s="124">
        <f>VLOOKUP(B3384,別紙1!$A$5:$AS$267,32,FALSE)</f>
        <v>219</v>
      </c>
      <c r="F3396" s="133">
        <f>内訳書!$E$7</f>
        <v>0</v>
      </c>
      <c r="G3396" s="131">
        <f t="shared" si="713"/>
        <v>0</v>
      </c>
      <c r="H3396" s="116"/>
      <c r="I3396" s="137">
        <f t="shared" si="714"/>
        <v>0</v>
      </c>
    </row>
    <row r="3397" spans="1:9" s="62" customFormat="1" ht="18" customHeight="1" x14ac:dyDescent="0.4">
      <c r="A3397" s="63">
        <v>10</v>
      </c>
      <c r="B3397" s="121">
        <f>B3388</f>
        <v>4</v>
      </c>
      <c r="C3397" s="131">
        <f t="shared" si="715"/>
        <v>0</v>
      </c>
      <c r="D3397" s="131">
        <f t="shared" si="712"/>
        <v>0</v>
      </c>
      <c r="E3397" s="124">
        <f>VLOOKUP(B3384,別紙1!$A$5:$AS$267,34,FALSE)</f>
        <v>250</v>
      </c>
      <c r="F3397" s="132">
        <f>内訳書!$D$7</f>
        <v>0</v>
      </c>
      <c r="G3397" s="131">
        <f t="shared" si="713"/>
        <v>0</v>
      </c>
      <c r="H3397" s="116"/>
      <c r="I3397" s="137">
        <f t="shared" si="714"/>
        <v>0</v>
      </c>
    </row>
    <row r="3398" spans="1:9" s="62" customFormat="1" ht="18" customHeight="1" x14ac:dyDescent="0.4">
      <c r="A3398" s="63">
        <v>11</v>
      </c>
      <c r="B3398" s="121">
        <f>B3388</f>
        <v>4</v>
      </c>
      <c r="C3398" s="131">
        <f t="shared" si="715"/>
        <v>0</v>
      </c>
      <c r="D3398" s="131">
        <f t="shared" si="712"/>
        <v>0</v>
      </c>
      <c r="E3398" s="124">
        <f>VLOOKUP(B3384,別紙1!$A$5:$AS$267,37,FALSE)</f>
        <v>161</v>
      </c>
      <c r="F3398" s="132">
        <f>内訳書!$D$7</f>
        <v>0</v>
      </c>
      <c r="G3398" s="131">
        <f t="shared" si="713"/>
        <v>0</v>
      </c>
      <c r="H3398" s="116"/>
      <c r="I3398" s="137">
        <f t="shared" si="714"/>
        <v>0</v>
      </c>
    </row>
    <row r="3399" spans="1:9" s="62" customFormat="1" ht="18" customHeight="1" thickBot="1" x14ac:dyDescent="0.45">
      <c r="A3399" s="63">
        <v>12</v>
      </c>
      <c r="B3399" s="121">
        <f>B3388</f>
        <v>4</v>
      </c>
      <c r="C3399" s="131">
        <f>C3398</f>
        <v>0</v>
      </c>
      <c r="D3399" s="131">
        <f t="shared" si="712"/>
        <v>0</v>
      </c>
      <c r="E3399" s="124">
        <f>VLOOKUP(B3384,別紙1!$A$5:$AS$267,40,FALSE)</f>
        <v>142</v>
      </c>
      <c r="F3399" s="132">
        <f>内訳書!$D$7</f>
        <v>0</v>
      </c>
      <c r="G3399" s="131">
        <f t="shared" si="713"/>
        <v>0</v>
      </c>
      <c r="H3399" s="116"/>
      <c r="I3399" s="137">
        <f t="shared" si="714"/>
        <v>0</v>
      </c>
    </row>
    <row r="3400" spans="1:9" s="62" customFormat="1" ht="18" customHeight="1" thickBot="1" x14ac:dyDescent="0.45">
      <c r="A3400" s="66" t="s">
        <v>9</v>
      </c>
      <c r="B3400" s="120"/>
      <c r="C3400" s="120"/>
      <c r="D3400" s="120"/>
      <c r="E3400" s="124">
        <f>SUM(E3388:E3399)</f>
        <v>2179</v>
      </c>
      <c r="F3400" s="129"/>
      <c r="G3400" s="120"/>
      <c r="H3400" s="136">
        <f>SUM(H3388:H3399)</f>
        <v>0</v>
      </c>
      <c r="I3400" s="138">
        <f>IF(SUM(I3388:I3399)="","",SUM(I3388:I3399))</f>
        <v>0</v>
      </c>
    </row>
    <row r="3401" spans="1:9" ht="78" customHeight="1" x14ac:dyDescent="0.4">
      <c r="A3401" s="397" t="s">
        <v>347</v>
      </c>
      <c r="B3401" s="398"/>
      <c r="C3401" s="398"/>
      <c r="D3401" s="398"/>
      <c r="E3401" s="398"/>
      <c r="F3401" s="398"/>
      <c r="G3401" s="398"/>
      <c r="H3401" s="398"/>
      <c r="I3401" s="399"/>
    </row>
    <row r="3402" spans="1:9" ht="78" customHeight="1" x14ac:dyDescent="0.4">
      <c r="A3402" s="394" t="s">
        <v>22</v>
      </c>
      <c r="B3402" s="395"/>
      <c r="C3402" s="395"/>
      <c r="D3402" s="395"/>
      <c r="E3402" s="395"/>
      <c r="F3402" s="395"/>
      <c r="G3402" s="395"/>
      <c r="H3402" s="395"/>
      <c r="I3402" s="396"/>
    </row>
    <row r="3403" spans="1:9" x14ac:dyDescent="0.4">
      <c r="A3403" s="161" t="s">
        <v>12</v>
      </c>
      <c r="B3403" s="52">
        <f>B3384+1</f>
        <v>180</v>
      </c>
      <c r="C3403" s="161" t="s">
        <v>13</v>
      </c>
      <c r="D3403" s="53" t="str">
        <f>VLOOKUP(B3403,別紙1!$A$5:$AS$267,3,FALSE)</f>
        <v>上増田第２ポンプ場</v>
      </c>
      <c r="F3403" s="161"/>
      <c r="G3403" s="161"/>
      <c r="H3403" s="161"/>
      <c r="I3403" s="54" t="str">
        <f>VLOOKUP(B3403,別紙1!$A$5:$AS$267,5,FALSE)</f>
        <v>低圧電力</v>
      </c>
    </row>
    <row r="3404" spans="1:9" s="161" customFormat="1" ht="20.25" customHeight="1" x14ac:dyDescent="0.4">
      <c r="A3404" s="391" t="s">
        <v>14</v>
      </c>
      <c r="B3404" s="401" t="s">
        <v>3</v>
      </c>
      <c r="C3404" s="402"/>
      <c r="D3404" s="403"/>
      <c r="E3404" s="401" t="s">
        <v>4</v>
      </c>
      <c r="F3404" s="402"/>
      <c r="G3404" s="403"/>
      <c r="H3404" s="391" t="s">
        <v>44</v>
      </c>
      <c r="I3404" s="391" t="s">
        <v>45</v>
      </c>
    </row>
    <row r="3405" spans="1:9" s="161" customFormat="1" ht="40.5" x14ac:dyDescent="0.4">
      <c r="A3405" s="400"/>
      <c r="B3405" s="301" t="s">
        <v>2</v>
      </c>
      <c r="C3405" s="301" t="s">
        <v>15</v>
      </c>
      <c r="D3405" s="302" t="s">
        <v>82</v>
      </c>
      <c r="E3405" s="304" t="s">
        <v>16</v>
      </c>
      <c r="F3405" s="58" t="s">
        <v>17</v>
      </c>
      <c r="G3405" s="302" t="s">
        <v>18</v>
      </c>
      <c r="H3405" s="400"/>
      <c r="I3405" s="400"/>
    </row>
    <row r="3406" spans="1:9" s="59" customFormat="1" ht="22.5" x14ac:dyDescent="0.4">
      <c r="A3406" s="392"/>
      <c r="B3406" s="60" t="s">
        <v>5</v>
      </c>
      <c r="C3406" s="60" t="s">
        <v>19</v>
      </c>
      <c r="D3406" s="60" t="s">
        <v>8</v>
      </c>
      <c r="E3406" s="61" t="s">
        <v>20</v>
      </c>
      <c r="F3406" s="60" t="s">
        <v>21</v>
      </c>
      <c r="G3406" s="60" t="s">
        <v>8</v>
      </c>
      <c r="H3406" s="60" t="s">
        <v>43</v>
      </c>
      <c r="I3406" s="60" t="s">
        <v>8</v>
      </c>
    </row>
    <row r="3407" spans="1:9" s="62" customFormat="1" ht="18" customHeight="1" x14ac:dyDescent="0.4">
      <c r="A3407" s="63">
        <v>1</v>
      </c>
      <c r="B3407" s="121">
        <f>VLOOKUP(B3403,別紙1!$A$5:$AS$267,6,FALSE)</f>
        <v>2</v>
      </c>
      <c r="C3407" s="131">
        <f>内訳書!$C$7</f>
        <v>0</v>
      </c>
      <c r="D3407" s="131">
        <f>IF(E3407=0,ROUNDDOWN(B3407*C3407/2,2),ROUNDDOWN(B3407*C3407,2))</f>
        <v>0</v>
      </c>
      <c r="E3407" s="124">
        <f>VLOOKUP(B3403,別紙1!$A$5:$AS$267,7,FALSE)</f>
        <v>29</v>
      </c>
      <c r="F3407" s="132">
        <f>内訳書!$D$7</f>
        <v>0</v>
      </c>
      <c r="G3407" s="131">
        <f>ROUNDDOWN(E3407*F3407,2)</f>
        <v>0</v>
      </c>
      <c r="H3407" s="116"/>
      <c r="I3407" s="137">
        <f>ROUNDDOWN(D3407+G3407+H3407,0)</f>
        <v>0</v>
      </c>
    </row>
    <row r="3408" spans="1:9" s="62" customFormat="1" ht="18" customHeight="1" x14ac:dyDescent="0.4">
      <c r="A3408" s="63">
        <v>2</v>
      </c>
      <c r="B3408" s="121">
        <f>B3407</f>
        <v>2</v>
      </c>
      <c r="C3408" s="131">
        <f>C3407</f>
        <v>0</v>
      </c>
      <c r="D3408" s="131">
        <f t="shared" ref="D3408:D3418" si="716">IF(E3408=0,ROUNDDOWN(B3408*C3408/2,2),ROUNDDOWN(B3408*C3408,2))</f>
        <v>0</v>
      </c>
      <c r="E3408" s="124">
        <f>VLOOKUP(B3403,別紙1!$A$5:$AS$267,10,FALSE)</f>
        <v>31</v>
      </c>
      <c r="F3408" s="132">
        <f>内訳書!$D$7</f>
        <v>0</v>
      </c>
      <c r="G3408" s="131">
        <f t="shared" ref="G3408:G3418" si="717">ROUNDDOWN(E3408*F3408,2)</f>
        <v>0</v>
      </c>
      <c r="H3408" s="116"/>
      <c r="I3408" s="137">
        <f t="shared" ref="I3408:I3418" si="718">ROUNDDOWN(D3408+G3408+H3408,0)</f>
        <v>0</v>
      </c>
    </row>
    <row r="3409" spans="1:9" s="62" customFormat="1" ht="18" customHeight="1" x14ac:dyDescent="0.4">
      <c r="A3409" s="63">
        <v>3</v>
      </c>
      <c r="B3409" s="121">
        <f>B3407</f>
        <v>2</v>
      </c>
      <c r="C3409" s="131">
        <f t="shared" ref="C3409:C3417" si="719">C3408</f>
        <v>0</v>
      </c>
      <c r="D3409" s="131">
        <f t="shared" si="716"/>
        <v>0</v>
      </c>
      <c r="E3409" s="124">
        <f>VLOOKUP(B3403,別紙1!$A$5:$AS$267,13,FALSE)</f>
        <v>28</v>
      </c>
      <c r="F3409" s="132">
        <f>内訳書!$D$7</f>
        <v>0</v>
      </c>
      <c r="G3409" s="131">
        <f t="shared" si="717"/>
        <v>0</v>
      </c>
      <c r="H3409" s="116"/>
      <c r="I3409" s="137">
        <f t="shared" si="718"/>
        <v>0</v>
      </c>
    </row>
    <row r="3410" spans="1:9" s="62" customFormat="1" ht="18" customHeight="1" x14ac:dyDescent="0.4">
      <c r="A3410" s="63">
        <v>4</v>
      </c>
      <c r="B3410" s="121">
        <f>B3407</f>
        <v>2</v>
      </c>
      <c r="C3410" s="131">
        <f t="shared" si="719"/>
        <v>0</v>
      </c>
      <c r="D3410" s="131">
        <f t="shared" si="716"/>
        <v>0</v>
      </c>
      <c r="E3410" s="124">
        <f>VLOOKUP(B3403,別紙1!$A$5:$AS$267,16,FALSE)</f>
        <v>30</v>
      </c>
      <c r="F3410" s="132">
        <f>内訳書!$D$7</f>
        <v>0</v>
      </c>
      <c r="G3410" s="131">
        <f t="shared" si="717"/>
        <v>0</v>
      </c>
      <c r="H3410" s="116"/>
      <c r="I3410" s="137">
        <f t="shared" si="718"/>
        <v>0</v>
      </c>
    </row>
    <row r="3411" spans="1:9" s="62" customFormat="1" ht="18" customHeight="1" x14ac:dyDescent="0.4">
      <c r="A3411" s="63">
        <v>5</v>
      </c>
      <c r="B3411" s="121">
        <f>B3407</f>
        <v>2</v>
      </c>
      <c r="C3411" s="131">
        <f t="shared" si="719"/>
        <v>0</v>
      </c>
      <c r="D3411" s="131">
        <f t="shared" si="716"/>
        <v>0</v>
      </c>
      <c r="E3411" s="124">
        <f>VLOOKUP(B3403,別紙1!$A$5:$AS$267,19,FALSE)</f>
        <v>28</v>
      </c>
      <c r="F3411" s="132">
        <f>内訳書!$D$7</f>
        <v>0</v>
      </c>
      <c r="G3411" s="131">
        <f t="shared" si="717"/>
        <v>0</v>
      </c>
      <c r="H3411" s="116"/>
      <c r="I3411" s="137">
        <f t="shared" si="718"/>
        <v>0</v>
      </c>
    </row>
    <row r="3412" spans="1:9" s="62" customFormat="1" ht="18" customHeight="1" x14ac:dyDescent="0.4">
      <c r="A3412" s="63">
        <v>6</v>
      </c>
      <c r="B3412" s="121">
        <f>B3407</f>
        <v>2</v>
      </c>
      <c r="C3412" s="131">
        <f t="shared" si="719"/>
        <v>0</v>
      </c>
      <c r="D3412" s="131">
        <f t="shared" si="716"/>
        <v>0</v>
      </c>
      <c r="E3412" s="124">
        <f>VLOOKUP(B3403,別紙1!$A$5:$AS$267,22,FALSE)</f>
        <v>29</v>
      </c>
      <c r="F3412" s="132">
        <f>内訳書!$D$7</f>
        <v>0</v>
      </c>
      <c r="G3412" s="131">
        <f t="shared" si="717"/>
        <v>0</v>
      </c>
      <c r="H3412" s="116"/>
      <c r="I3412" s="137">
        <f t="shared" si="718"/>
        <v>0</v>
      </c>
    </row>
    <row r="3413" spans="1:9" s="62" customFormat="1" ht="18" customHeight="1" x14ac:dyDescent="0.4">
      <c r="A3413" s="63">
        <v>7</v>
      </c>
      <c r="B3413" s="121">
        <f>B3407</f>
        <v>2</v>
      </c>
      <c r="C3413" s="131">
        <f t="shared" si="719"/>
        <v>0</v>
      </c>
      <c r="D3413" s="131">
        <f t="shared" si="716"/>
        <v>0</v>
      </c>
      <c r="E3413" s="124">
        <f>VLOOKUP(B3403,別紙1!$A$5:$AS$267,26,FALSE)</f>
        <v>27</v>
      </c>
      <c r="F3413" s="133">
        <f>内訳書!$E$7</f>
        <v>0</v>
      </c>
      <c r="G3413" s="131">
        <f t="shared" si="717"/>
        <v>0</v>
      </c>
      <c r="H3413" s="116"/>
      <c r="I3413" s="137">
        <f t="shared" si="718"/>
        <v>0</v>
      </c>
    </row>
    <row r="3414" spans="1:9" s="62" customFormat="1" ht="18" customHeight="1" x14ac:dyDescent="0.4">
      <c r="A3414" s="63">
        <v>8</v>
      </c>
      <c r="B3414" s="121">
        <f>B3407</f>
        <v>2</v>
      </c>
      <c r="C3414" s="131">
        <f t="shared" si="719"/>
        <v>0</v>
      </c>
      <c r="D3414" s="131">
        <f t="shared" si="716"/>
        <v>0</v>
      </c>
      <c r="E3414" s="124">
        <f>VLOOKUP(B3403,別紙1!$A$5:$AS$267,29,FALSE)</f>
        <v>27</v>
      </c>
      <c r="F3414" s="133">
        <f>内訳書!$E$7</f>
        <v>0</v>
      </c>
      <c r="G3414" s="131">
        <f t="shared" si="717"/>
        <v>0</v>
      </c>
      <c r="H3414" s="116"/>
      <c r="I3414" s="137">
        <f t="shared" si="718"/>
        <v>0</v>
      </c>
    </row>
    <row r="3415" spans="1:9" s="62" customFormat="1" ht="18" customHeight="1" x14ac:dyDescent="0.4">
      <c r="A3415" s="63">
        <v>9</v>
      </c>
      <c r="B3415" s="121">
        <f>B3407</f>
        <v>2</v>
      </c>
      <c r="C3415" s="131">
        <f t="shared" si="719"/>
        <v>0</v>
      </c>
      <c r="D3415" s="131">
        <f t="shared" si="716"/>
        <v>0</v>
      </c>
      <c r="E3415" s="124">
        <f>VLOOKUP(B3403,別紙1!$A$5:$AS$267,32,FALSE)</f>
        <v>27</v>
      </c>
      <c r="F3415" s="133">
        <f>内訳書!$E$7</f>
        <v>0</v>
      </c>
      <c r="G3415" s="131">
        <f t="shared" si="717"/>
        <v>0</v>
      </c>
      <c r="H3415" s="116"/>
      <c r="I3415" s="137">
        <f t="shared" si="718"/>
        <v>0</v>
      </c>
    </row>
    <row r="3416" spans="1:9" s="62" customFormat="1" ht="18" customHeight="1" x14ac:dyDescent="0.4">
      <c r="A3416" s="63">
        <v>10</v>
      </c>
      <c r="B3416" s="121">
        <f>B3407</f>
        <v>2</v>
      </c>
      <c r="C3416" s="131">
        <f t="shared" si="719"/>
        <v>0</v>
      </c>
      <c r="D3416" s="131">
        <f t="shared" si="716"/>
        <v>0</v>
      </c>
      <c r="E3416" s="124">
        <f>VLOOKUP(B3403,別紙1!$A$5:$AS$267,34,FALSE)</f>
        <v>27</v>
      </c>
      <c r="F3416" s="132">
        <f>内訳書!$D$7</f>
        <v>0</v>
      </c>
      <c r="G3416" s="131">
        <f t="shared" si="717"/>
        <v>0</v>
      </c>
      <c r="H3416" s="116"/>
      <c r="I3416" s="137">
        <f t="shared" si="718"/>
        <v>0</v>
      </c>
    </row>
    <row r="3417" spans="1:9" s="62" customFormat="1" ht="18" customHeight="1" x14ac:dyDescent="0.4">
      <c r="A3417" s="63">
        <v>11</v>
      </c>
      <c r="B3417" s="121">
        <f>B3407</f>
        <v>2</v>
      </c>
      <c r="C3417" s="131">
        <f t="shared" si="719"/>
        <v>0</v>
      </c>
      <c r="D3417" s="131">
        <f t="shared" si="716"/>
        <v>0</v>
      </c>
      <c r="E3417" s="124">
        <f>VLOOKUP(B3403,別紙1!$A$5:$AS$267,37,FALSE)</f>
        <v>28</v>
      </c>
      <c r="F3417" s="132">
        <f>内訳書!$D$7</f>
        <v>0</v>
      </c>
      <c r="G3417" s="131">
        <f t="shared" si="717"/>
        <v>0</v>
      </c>
      <c r="H3417" s="116"/>
      <c r="I3417" s="137">
        <f t="shared" si="718"/>
        <v>0</v>
      </c>
    </row>
    <row r="3418" spans="1:9" s="62" customFormat="1" ht="18" customHeight="1" thickBot="1" x14ac:dyDescent="0.45">
      <c r="A3418" s="63">
        <v>12</v>
      </c>
      <c r="B3418" s="121">
        <f>B3407</f>
        <v>2</v>
      </c>
      <c r="C3418" s="131">
        <f>C3417</f>
        <v>0</v>
      </c>
      <c r="D3418" s="131">
        <f t="shared" si="716"/>
        <v>0</v>
      </c>
      <c r="E3418" s="124">
        <f>VLOOKUP(B3403,別紙1!$A$5:$AS$267,40,FALSE)</f>
        <v>27</v>
      </c>
      <c r="F3418" s="132">
        <f>内訳書!$D$7</f>
        <v>0</v>
      </c>
      <c r="G3418" s="131">
        <f t="shared" si="717"/>
        <v>0</v>
      </c>
      <c r="H3418" s="116"/>
      <c r="I3418" s="137">
        <f t="shared" si="718"/>
        <v>0</v>
      </c>
    </row>
    <row r="3419" spans="1:9" s="62" customFormat="1" ht="18" customHeight="1" thickBot="1" x14ac:dyDescent="0.45">
      <c r="A3419" s="66" t="s">
        <v>9</v>
      </c>
      <c r="B3419" s="120"/>
      <c r="C3419" s="120"/>
      <c r="D3419" s="120"/>
      <c r="E3419" s="124">
        <f>SUM(E3407:E3418)</f>
        <v>338</v>
      </c>
      <c r="F3419" s="129"/>
      <c r="G3419" s="120"/>
      <c r="H3419" s="136">
        <f>SUM(H3407:H3418)</f>
        <v>0</v>
      </c>
      <c r="I3419" s="138">
        <f>IF(SUM(I3407:I3418)="","",SUM(I3407:I3418))</f>
        <v>0</v>
      </c>
    </row>
    <row r="3420" spans="1:9" ht="78" customHeight="1" x14ac:dyDescent="0.4">
      <c r="A3420" s="397" t="s">
        <v>347</v>
      </c>
      <c r="B3420" s="398"/>
      <c r="C3420" s="398"/>
      <c r="D3420" s="398"/>
      <c r="E3420" s="398"/>
      <c r="F3420" s="398"/>
      <c r="G3420" s="398"/>
      <c r="H3420" s="398"/>
      <c r="I3420" s="399"/>
    </row>
    <row r="3421" spans="1:9" ht="78" customHeight="1" x14ac:dyDescent="0.4">
      <c r="A3421" s="394" t="s">
        <v>22</v>
      </c>
      <c r="B3421" s="395"/>
      <c r="C3421" s="395"/>
      <c r="D3421" s="395"/>
      <c r="E3421" s="395"/>
      <c r="F3421" s="395"/>
      <c r="G3421" s="395"/>
      <c r="H3421" s="395"/>
      <c r="I3421" s="396"/>
    </row>
    <row r="3422" spans="1:9" x14ac:dyDescent="0.4">
      <c r="A3422" s="161" t="s">
        <v>12</v>
      </c>
      <c r="B3422" s="52">
        <f>B3403+1</f>
        <v>181</v>
      </c>
      <c r="C3422" s="161" t="s">
        <v>13</v>
      </c>
      <c r="D3422" s="53" t="str">
        <f>VLOOKUP(B3422,別紙1!$A$5:$AS$267,3,FALSE)</f>
        <v>新屋第１ポンプ場</v>
      </c>
      <c r="F3422" s="161"/>
      <c r="G3422" s="161"/>
      <c r="H3422" s="161"/>
      <c r="I3422" s="54" t="str">
        <f>VLOOKUP(B3422,別紙1!$A$5:$AS$267,5,FALSE)</f>
        <v>低圧電力</v>
      </c>
    </row>
    <row r="3423" spans="1:9" s="161" customFormat="1" ht="20.25" customHeight="1" x14ac:dyDescent="0.4">
      <c r="A3423" s="391" t="s">
        <v>14</v>
      </c>
      <c r="B3423" s="401" t="s">
        <v>3</v>
      </c>
      <c r="C3423" s="402"/>
      <c r="D3423" s="403"/>
      <c r="E3423" s="401" t="s">
        <v>4</v>
      </c>
      <c r="F3423" s="402"/>
      <c r="G3423" s="403"/>
      <c r="H3423" s="391" t="s">
        <v>44</v>
      </c>
      <c r="I3423" s="391" t="s">
        <v>45</v>
      </c>
    </row>
    <row r="3424" spans="1:9" s="161" customFormat="1" ht="40.5" x14ac:dyDescent="0.4">
      <c r="A3424" s="400"/>
      <c r="B3424" s="301" t="s">
        <v>2</v>
      </c>
      <c r="C3424" s="301" t="s">
        <v>15</v>
      </c>
      <c r="D3424" s="302" t="s">
        <v>82</v>
      </c>
      <c r="E3424" s="304" t="s">
        <v>16</v>
      </c>
      <c r="F3424" s="58" t="s">
        <v>17</v>
      </c>
      <c r="G3424" s="302" t="s">
        <v>18</v>
      </c>
      <c r="H3424" s="400"/>
      <c r="I3424" s="400"/>
    </row>
    <row r="3425" spans="1:9" s="59" customFormat="1" ht="22.5" x14ac:dyDescent="0.4">
      <c r="A3425" s="392"/>
      <c r="B3425" s="60" t="s">
        <v>5</v>
      </c>
      <c r="C3425" s="60" t="s">
        <v>19</v>
      </c>
      <c r="D3425" s="60" t="s">
        <v>8</v>
      </c>
      <c r="E3425" s="61" t="s">
        <v>20</v>
      </c>
      <c r="F3425" s="60" t="s">
        <v>21</v>
      </c>
      <c r="G3425" s="60" t="s">
        <v>8</v>
      </c>
      <c r="H3425" s="60" t="s">
        <v>43</v>
      </c>
      <c r="I3425" s="60" t="s">
        <v>8</v>
      </c>
    </row>
    <row r="3426" spans="1:9" s="62" customFormat="1" ht="18" customHeight="1" x14ac:dyDescent="0.4">
      <c r="A3426" s="63">
        <v>1</v>
      </c>
      <c r="B3426" s="121">
        <f>VLOOKUP(B3422,別紙1!$A$5:$AS$267,6,FALSE)</f>
        <v>4</v>
      </c>
      <c r="C3426" s="131">
        <f>内訳書!$C$7</f>
        <v>0</v>
      </c>
      <c r="D3426" s="131">
        <f>IF(E3426=0,ROUNDDOWN(B3426*C3426/2,2),ROUNDDOWN(B3426*C3426,2))</f>
        <v>0</v>
      </c>
      <c r="E3426" s="124">
        <f>VLOOKUP(B3422,別紙1!$A$5:$AS$267,7,FALSE)</f>
        <v>8</v>
      </c>
      <c r="F3426" s="132">
        <f>内訳書!$D$7</f>
        <v>0</v>
      </c>
      <c r="G3426" s="131">
        <f>ROUNDDOWN(E3426*F3426,2)</f>
        <v>0</v>
      </c>
      <c r="H3426" s="116"/>
      <c r="I3426" s="137">
        <f>ROUNDDOWN(D3426+G3426+H3426,0)</f>
        <v>0</v>
      </c>
    </row>
    <row r="3427" spans="1:9" s="62" customFormat="1" ht="18" customHeight="1" x14ac:dyDescent="0.4">
      <c r="A3427" s="63">
        <v>2</v>
      </c>
      <c r="B3427" s="121">
        <f>B3426</f>
        <v>4</v>
      </c>
      <c r="C3427" s="131">
        <f>C3426</f>
        <v>0</v>
      </c>
      <c r="D3427" s="131">
        <f t="shared" ref="D3427:D3437" si="720">IF(E3427=0,ROUNDDOWN(B3427*C3427/2,2),ROUNDDOWN(B3427*C3427,2))</f>
        <v>0</v>
      </c>
      <c r="E3427" s="124">
        <f>VLOOKUP(B3422,別紙1!$A$5:$AS$267,10,FALSE)</f>
        <v>9</v>
      </c>
      <c r="F3427" s="132">
        <f>内訳書!$D$7</f>
        <v>0</v>
      </c>
      <c r="G3427" s="131">
        <f t="shared" ref="G3427:G3437" si="721">ROUNDDOWN(E3427*F3427,2)</f>
        <v>0</v>
      </c>
      <c r="H3427" s="116"/>
      <c r="I3427" s="137">
        <f t="shared" ref="I3427:I3437" si="722">ROUNDDOWN(D3427+G3427+H3427,0)</f>
        <v>0</v>
      </c>
    </row>
    <row r="3428" spans="1:9" s="62" customFormat="1" ht="18" customHeight="1" x14ac:dyDescent="0.4">
      <c r="A3428" s="63">
        <v>3</v>
      </c>
      <c r="B3428" s="121">
        <f>B3426</f>
        <v>4</v>
      </c>
      <c r="C3428" s="131">
        <f t="shared" ref="C3428:C3436" si="723">C3427</f>
        <v>0</v>
      </c>
      <c r="D3428" s="131">
        <f t="shared" si="720"/>
        <v>0</v>
      </c>
      <c r="E3428" s="124">
        <f>VLOOKUP(B3422,別紙1!$A$5:$AS$267,13,FALSE)</f>
        <v>5</v>
      </c>
      <c r="F3428" s="132">
        <f>内訳書!$D$7</f>
        <v>0</v>
      </c>
      <c r="G3428" s="131">
        <f t="shared" si="721"/>
        <v>0</v>
      </c>
      <c r="H3428" s="116"/>
      <c r="I3428" s="137">
        <f t="shared" si="722"/>
        <v>0</v>
      </c>
    </row>
    <row r="3429" spans="1:9" s="62" customFormat="1" ht="18" customHeight="1" x14ac:dyDescent="0.4">
      <c r="A3429" s="63">
        <v>4</v>
      </c>
      <c r="B3429" s="121">
        <f>B3426</f>
        <v>4</v>
      </c>
      <c r="C3429" s="131">
        <f t="shared" si="723"/>
        <v>0</v>
      </c>
      <c r="D3429" s="131">
        <f t="shared" si="720"/>
        <v>0</v>
      </c>
      <c r="E3429" s="124">
        <f>VLOOKUP(B3422,別紙1!$A$5:$AS$267,16,FALSE)</f>
        <v>4</v>
      </c>
      <c r="F3429" s="132">
        <f>内訳書!$D$7</f>
        <v>0</v>
      </c>
      <c r="G3429" s="131">
        <f t="shared" si="721"/>
        <v>0</v>
      </c>
      <c r="H3429" s="116"/>
      <c r="I3429" s="137">
        <f t="shared" si="722"/>
        <v>0</v>
      </c>
    </row>
    <row r="3430" spans="1:9" s="62" customFormat="1" ht="18" customHeight="1" x14ac:dyDescent="0.4">
      <c r="A3430" s="63">
        <v>5</v>
      </c>
      <c r="B3430" s="121">
        <f>B3426</f>
        <v>4</v>
      </c>
      <c r="C3430" s="131">
        <f t="shared" si="723"/>
        <v>0</v>
      </c>
      <c r="D3430" s="131">
        <f t="shared" si="720"/>
        <v>0</v>
      </c>
      <c r="E3430" s="124">
        <f>VLOOKUP(B3422,別紙1!$A$5:$AS$267,19,FALSE)</f>
        <v>5</v>
      </c>
      <c r="F3430" s="132">
        <f>内訳書!$D$7</f>
        <v>0</v>
      </c>
      <c r="G3430" s="131">
        <f t="shared" si="721"/>
        <v>0</v>
      </c>
      <c r="H3430" s="116"/>
      <c r="I3430" s="137">
        <f t="shared" si="722"/>
        <v>0</v>
      </c>
    </row>
    <row r="3431" spans="1:9" s="62" customFormat="1" ht="18" customHeight="1" x14ac:dyDescent="0.4">
      <c r="A3431" s="63">
        <v>6</v>
      </c>
      <c r="B3431" s="121">
        <f>B3426</f>
        <v>4</v>
      </c>
      <c r="C3431" s="131">
        <f t="shared" si="723"/>
        <v>0</v>
      </c>
      <c r="D3431" s="131">
        <f t="shared" si="720"/>
        <v>0</v>
      </c>
      <c r="E3431" s="124">
        <f>VLOOKUP(B3422,別紙1!$A$5:$AS$267,22,FALSE)</f>
        <v>7</v>
      </c>
      <c r="F3431" s="132">
        <f>内訳書!$D$7</f>
        <v>0</v>
      </c>
      <c r="G3431" s="131">
        <f t="shared" si="721"/>
        <v>0</v>
      </c>
      <c r="H3431" s="116"/>
      <c r="I3431" s="137">
        <f t="shared" si="722"/>
        <v>0</v>
      </c>
    </row>
    <row r="3432" spans="1:9" s="62" customFormat="1" ht="18" customHeight="1" x14ac:dyDescent="0.4">
      <c r="A3432" s="63">
        <v>7</v>
      </c>
      <c r="B3432" s="121">
        <f>B3426</f>
        <v>4</v>
      </c>
      <c r="C3432" s="131">
        <f t="shared" si="723"/>
        <v>0</v>
      </c>
      <c r="D3432" s="131">
        <f t="shared" si="720"/>
        <v>0</v>
      </c>
      <c r="E3432" s="124">
        <f>VLOOKUP(B3422,別紙1!$A$5:$AS$267,26,FALSE)</f>
        <v>11</v>
      </c>
      <c r="F3432" s="133">
        <f>内訳書!$E$7</f>
        <v>0</v>
      </c>
      <c r="G3432" s="131">
        <f t="shared" si="721"/>
        <v>0</v>
      </c>
      <c r="H3432" s="116"/>
      <c r="I3432" s="137">
        <f t="shared" si="722"/>
        <v>0</v>
      </c>
    </row>
    <row r="3433" spans="1:9" s="62" customFormat="1" ht="18" customHeight="1" x14ac:dyDescent="0.4">
      <c r="A3433" s="63">
        <v>8</v>
      </c>
      <c r="B3433" s="121">
        <f>B3426</f>
        <v>4</v>
      </c>
      <c r="C3433" s="131">
        <f t="shared" si="723"/>
        <v>0</v>
      </c>
      <c r="D3433" s="131">
        <f t="shared" si="720"/>
        <v>0</v>
      </c>
      <c r="E3433" s="124">
        <f>VLOOKUP(B3422,別紙1!$A$5:$AS$267,29,FALSE)</f>
        <v>14</v>
      </c>
      <c r="F3433" s="133">
        <f>内訳書!$E$7</f>
        <v>0</v>
      </c>
      <c r="G3433" s="131">
        <f t="shared" si="721"/>
        <v>0</v>
      </c>
      <c r="H3433" s="116"/>
      <c r="I3433" s="137">
        <f t="shared" si="722"/>
        <v>0</v>
      </c>
    </row>
    <row r="3434" spans="1:9" s="62" customFormat="1" ht="18" customHeight="1" x14ac:dyDescent="0.4">
      <c r="A3434" s="63">
        <v>9</v>
      </c>
      <c r="B3434" s="121">
        <f>B3426</f>
        <v>4</v>
      </c>
      <c r="C3434" s="131">
        <f t="shared" si="723"/>
        <v>0</v>
      </c>
      <c r="D3434" s="131">
        <f t="shared" si="720"/>
        <v>0</v>
      </c>
      <c r="E3434" s="124">
        <f>VLOOKUP(B3422,別紙1!$A$5:$AS$267,32,FALSE)</f>
        <v>14</v>
      </c>
      <c r="F3434" s="133">
        <f>内訳書!$E$7</f>
        <v>0</v>
      </c>
      <c r="G3434" s="131">
        <f t="shared" si="721"/>
        <v>0</v>
      </c>
      <c r="H3434" s="116"/>
      <c r="I3434" s="137">
        <f t="shared" si="722"/>
        <v>0</v>
      </c>
    </row>
    <row r="3435" spans="1:9" s="62" customFormat="1" ht="18" customHeight="1" x14ac:dyDescent="0.4">
      <c r="A3435" s="63">
        <v>10</v>
      </c>
      <c r="B3435" s="121">
        <f>B3426</f>
        <v>4</v>
      </c>
      <c r="C3435" s="131">
        <f t="shared" si="723"/>
        <v>0</v>
      </c>
      <c r="D3435" s="131">
        <f t="shared" si="720"/>
        <v>0</v>
      </c>
      <c r="E3435" s="124">
        <f>VLOOKUP(B3422,別紙1!$A$5:$AS$267,34,FALSE)</f>
        <v>9</v>
      </c>
      <c r="F3435" s="132">
        <f>内訳書!$D$7</f>
        <v>0</v>
      </c>
      <c r="G3435" s="131">
        <f t="shared" si="721"/>
        <v>0</v>
      </c>
      <c r="H3435" s="116"/>
      <c r="I3435" s="137">
        <f t="shared" si="722"/>
        <v>0</v>
      </c>
    </row>
    <row r="3436" spans="1:9" s="62" customFormat="1" ht="18" customHeight="1" x14ac:dyDescent="0.4">
      <c r="A3436" s="63">
        <v>11</v>
      </c>
      <c r="B3436" s="121">
        <f>B3426</f>
        <v>4</v>
      </c>
      <c r="C3436" s="131">
        <f t="shared" si="723"/>
        <v>0</v>
      </c>
      <c r="D3436" s="131">
        <f t="shared" si="720"/>
        <v>0</v>
      </c>
      <c r="E3436" s="124">
        <f>VLOOKUP(B3422,別紙1!$A$5:$AS$267,37,FALSE)</f>
        <v>4</v>
      </c>
      <c r="F3436" s="132">
        <f>内訳書!$D$7</f>
        <v>0</v>
      </c>
      <c r="G3436" s="131">
        <f t="shared" si="721"/>
        <v>0</v>
      </c>
      <c r="H3436" s="116"/>
      <c r="I3436" s="137">
        <f t="shared" si="722"/>
        <v>0</v>
      </c>
    </row>
    <row r="3437" spans="1:9" s="62" customFormat="1" ht="18" customHeight="1" thickBot="1" x14ac:dyDescent="0.45">
      <c r="A3437" s="63">
        <v>12</v>
      </c>
      <c r="B3437" s="121">
        <f>B3426</f>
        <v>4</v>
      </c>
      <c r="C3437" s="131">
        <f>C3436</f>
        <v>0</v>
      </c>
      <c r="D3437" s="131">
        <f t="shared" si="720"/>
        <v>0</v>
      </c>
      <c r="E3437" s="124">
        <f>VLOOKUP(B3422,別紙1!$A$5:$AS$267,40,FALSE)</f>
        <v>2</v>
      </c>
      <c r="F3437" s="132">
        <f>内訳書!$D$7</f>
        <v>0</v>
      </c>
      <c r="G3437" s="131">
        <f t="shared" si="721"/>
        <v>0</v>
      </c>
      <c r="H3437" s="116"/>
      <c r="I3437" s="137">
        <f t="shared" si="722"/>
        <v>0</v>
      </c>
    </row>
    <row r="3438" spans="1:9" s="62" customFormat="1" ht="18" customHeight="1" thickBot="1" x14ac:dyDescent="0.45">
      <c r="A3438" s="66" t="s">
        <v>9</v>
      </c>
      <c r="B3438" s="120"/>
      <c r="C3438" s="120"/>
      <c r="D3438" s="120"/>
      <c r="E3438" s="124">
        <f>SUM(E3426:E3437)</f>
        <v>92</v>
      </c>
      <c r="F3438" s="129"/>
      <c r="G3438" s="120"/>
      <c r="H3438" s="136">
        <f>SUM(H3426:H3437)</f>
        <v>0</v>
      </c>
      <c r="I3438" s="138">
        <f>IF(SUM(I3426:I3437)="","",SUM(I3426:I3437))</f>
        <v>0</v>
      </c>
    </row>
    <row r="3439" spans="1:9" ht="78" customHeight="1" x14ac:dyDescent="0.4">
      <c r="A3439" s="397" t="s">
        <v>347</v>
      </c>
      <c r="B3439" s="398"/>
      <c r="C3439" s="398"/>
      <c r="D3439" s="398"/>
      <c r="E3439" s="398"/>
      <c r="F3439" s="398"/>
      <c r="G3439" s="398"/>
      <c r="H3439" s="398"/>
      <c r="I3439" s="399"/>
    </row>
    <row r="3440" spans="1:9" ht="78" customHeight="1" x14ac:dyDescent="0.4">
      <c r="A3440" s="394" t="s">
        <v>22</v>
      </c>
      <c r="B3440" s="395"/>
      <c r="C3440" s="395"/>
      <c r="D3440" s="395"/>
      <c r="E3440" s="395"/>
      <c r="F3440" s="395"/>
      <c r="G3440" s="395"/>
      <c r="H3440" s="395"/>
      <c r="I3440" s="396"/>
    </row>
    <row r="3441" spans="1:9" x14ac:dyDescent="0.4">
      <c r="A3441" s="161" t="s">
        <v>12</v>
      </c>
      <c r="B3441" s="52">
        <f>B3422+1</f>
        <v>182</v>
      </c>
      <c r="C3441" s="161" t="s">
        <v>13</v>
      </c>
      <c r="D3441" s="53" t="str">
        <f>VLOOKUP(B3441,別紙1!$A$5:$AS$267,3,FALSE)</f>
        <v>新屋第２ポンプ場</v>
      </c>
      <c r="F3441" s="161"/>
      <c r="G3441" s="161"/>
      <c r="H3441" s="161"/>
      <c r="I3441" s="54" t="str">
        <f>VLOOKUP(B3441,別紙1!$A$5:$AS$267,5,FALSE)</f>
        <v>低圧電力</v>
      </c>
    </row>
    <row r="3442" spans="1:9" s="161" customFormat="1" ht="20.25" customHeight="1" x14ac:dyDescent="0.4">
      <c r="A3442" s="391" t="s">
        <v>14</v>
      </c>
      <c r="B3442" s="401" t="s">
        <v>3</v>
      </c>
      <c r="C3442" s="402"/>
      <c r="D3442" s="403"/>
      <c r="E3442" s="401" t="s">
        <v>4</v>
      </c>
      <c r="F3442" s="402"/>
      <c r="G3442" s="403"/>
      <c r="H3442" s="391" t="s">
        <v>44</v>
      </c>
      <c r="I3442" s="391" t="s">
        <v>45</v>
      </c>
    </row>
    <row r="3443" spans="1:9" s="161" customFormat="1" ht="40.5" x14ac:dyDescent="0.4">
      <c r="A3443" s="400"/>
      <c r="B3443" s="301" t="s">
        <v>2</v>
      </c>
      <c r="C3443" s="301" t="s">
        <v>15</v>
      </c>
      <c r="D3443" s="302" t="s">
        <v>82</v>
      </c>
      <c r="E3443" s="304" t="s">
        <v>16</v>
      </c>
      <c r="F3443" s="58" t="s">
        <v>17</v>
      </c>
      <c r="G3443" s="302" t="s">
        <v>18</v>
      </c>
      <c r="H3443" s="400"/>
      <c r="I3443" s="400"/>
    </row>
    <row r="3444" spans="1:9" s="59" customFormat="1" ht="22.5" x14ac:dyDescent="0.4">
      <c r="A3444" s="392"/>
      <c r="B3444" s="60" t="s">
        <v>5</v>
      </c>
      <c r="C3444" s="60" t="s">
        <v>19</v>
      </c>
      <c r="D3444" s="60" t="s">
        <v>8</v>
      </c>
      <c r="E3444" s="61" t="s">
        <v>20</v>
      </c>
      <c r="F3444" s="60" t="s">
        <v>21</v>
      </c>
      <c r="G3444" s="60" t="s">
        <v>8</v>
      </c>
      <c r="H3444" s="60" t="s">
        <v>43</v>
      </c>
      <c r="I3444" s="60" t="s">
        <v>8</v>
      </c>
    </row>
    <row r="3445" spans="1:9" s="62" customFormat="1" ht="18" customHeight="1" x14ac:dyDescent="0.4">
      <c r="A3445" s="63">
        <v>1</v>
      </c>
      <c r="B3445" s="121">
        <f>VLOOKUP(B3441,別紙1!$A$5:$AS$267,6,FALSE)</f>
        <v>4</v>
      </c>
      <c r="C3445" s="131">
        <f>内訳書!$C$7</f>
        <v>0</v>
      </c>
      <c r="D3445" s="131">
        <f>IF(E3445=0,ROUNDDOWN(B3445*C3445/2,2),ROUNDDOWN(B3445*C3445,2))</f>
        <v>0</v>
      </c>
      <c r="E3445" s="124">
        <f>VLOOKUP(B3441,別紙1!$A$5:$AS$267,7,FALSE)</f>
        <v>31</v>
      </c>
      <c r="F3445" s="132">
        <f>内訳書!$D$7</f>
        <v>0</v>
      </c>
      <c r="G3445" s="131">
        <f>ROUNDDOWN(E3445*F3445,2)</f>
        <v>0</v>
      </c>
      <c r="H3445" s="116"/>
      <c r="I3445" s="137">
        <f>ROUNDDOWN(D3445+G3445+H3445,0)</f>
        <v>0</v>
      </c>
    </row>
    <row r="3446" spans="1:9" s="62" customFormat="1" ht="18" customHeight="1" x14ac:dyDescent="0.4">
      <c r="A3446" s="63">
        <v>2</v>
      </c>
      <c r="B3446" s="121">
        <f>B3445</f>
        <v>4</v>
      </c>
      <c r="C3446" s="131">
        <f>C3445</f>
        <v>0</v>
      </c>
      <c r="D3446" s="131">
        <f t="shared" ref="D3446:D3456" si="724">IF(E3446=0,ROUNDDOWN(B3446*C3446/2,2),ROUNDDOWN(B3446*C3446,2))</f>
        <v>0</v>
      </c>
      <c r="E3446" s="124">
        <f>VLOOKUP(B3441,別紙1!$A$5:$AS$267,10,FALSE)</f>
        <v>34</v>
      </c>
      <c r="F3446" s="132">
        <f>内訳書!$D$7</f>
        <v>0</v>
      </c>
      <c r="G3446" s="131">
        <f t="shared" ref="G3446:G3456" si="725">ROUNDDOWN(E3446*F3446,2)</f>
        <v>0</v>
      </c>
      <c r="H3446" s="116"/>
      <c r="I3446" s="137">
        <f t="shared" ref="I3446:I3456" si="726">ROUNDDOWN(D3446+G3446+H3446,0)</f>
        <v>0</v>
      </c>
    </row>
    <row r="3447" spans="1:9" s="62" customFormat="1" ht="18" customHeight="1" x14ac:dyDescent="0.4">
      <c r="A3447" s="63">
        <v>3</v>
      </c>
      <c r="B3447" s="121">
        <f>B3445</f>
        <v>4</v>
      </c>
      <c r="C3447" s="131">
        <f t="shared" ref="C3447:C3455" si="727">C3446</f>
        <v>0</v>
      </c>
      <c r="D3447" s="131">
        <f t="shared" si="724"/>
        <v>0</v>
      </c>
      <c r="E3447" s="124">
        <f>VLOOKUP(B3441,別紙1!$A$5:$AS$267,13,FALSE)</f>
        <v>26</v>
      </c>
      <c r="F3447" s="132">
        <f>内訳書!$D$7</f>
        <v>0</v>
      </c>
      <c r="G3447" s="131">
        <f t="shared" si="725"/>
        <v>0</v>
      </c>
      <c r="H3447" s="116"/>
      <c r="I3447" s="137">
        <f t="shared" si="726"/>
        <v>0</v>
      </c>
    </row>
    <row r="3448" spans="1:9" s="62" customFormat="1" ht="18" customHeight="1" x14ac:dyDescent="0.4">
      <c r="A3448" s="63">
        <v>4</v>
      </c>
      <c r="B3448" s="121">
        <f>B3445</f>
        <v>4</v>
      </c>
      <c r="C3448" s="131">
        <f t="shared" si="727"/>
        <v>0</v>
      </c>
      <c r="D3448" s="131">
        <f t="shared" si="724"/>
        <v>0</v>
      </c>
      <c r="E3448" s="124">
        <f>VLOOKUP(B3441,別紙1!$A$5:$AS$267,16,FALSE)</f>
        <v>24</v>
      </c>
      <c r="F3448" s="132">
        <f>内訳書!$D$7</f>
        <v>0</v>
      </c>
      <c r="G3448" s="131">
        <f t="shared" si="725"/>
        <v>0</v>
      </c>
      <c r="H3448" s="116"/>
      <c r="I3448" s="137">
        <f t="shared" si="726"/>
        <v>0</v>
      </c>
    </row>
    <row r="3449" spans="1:9" s="62" customFormat="1" ht="18" customHeight="1" x14ac:dyDescent="0.4">
      <c r="A3449" s="63">
        <v>5</v>
      </c>
      <c r="B3449" s="121">
        <f>B3445</f>
        <v>4</v>
      </c>
      <c r="C3449" s="131">
        <f t="shared" si="727"/>
        <v>0</v>
      </c>
      <c r="D3449" s="131">
        <f t="shared" si="724"/>
        <v>0</v>
      </c>
      <c r="E3449" s="124">
        <f>VLOOKUP(B3441,別紙1!$A$5:$AS$267,19,FALSE)</f>
        <v>18</v>
      </c>
      <c r="F3449" s="132">
        <f>内訳書!$D$7</f>
        <v>0</v>
      </c>
      <c r="G3449" s="131">
        <f t="shared" si="725"/>
        <v>0</v>
      </c>
      <c r="H3449" s="116"/>
      <c r="I3449" s="137">
        <f t="shared" si="726"/>
        <v>0</v>
      </c>
    </row>
    <row r="3450" spans="1:9" s="62" customFormat="1" ht="18" customHeight="1" x14ac:dyDescent="0.4">
      <c r="A3450" s="63">
        <v>6</v>
      </c>
      <c r="B3450" s="121">
        <f>B3445</f>
        <v>4</v>
      </c>
      <c r="C3450" s="131">
        <f t="shared" si="727"/>
        <v>0</v>
      </c>
      <c r="D3450" s="131">
        <f t="shared" si="724"/>
        <v>0</v>
      </c>
      <c r="E3450" s="124">
        <f>VLOOKUP(B3441,別紙1!$A$5:$AS$267,22,FALSE)</f>
        <v>19</v>
      </c>
      <c r="F3450" s="132">
        <f>内訳書!$D$7</f>
        <v>0</v>
      </c>
      <c r="G3450" s="131">
        <f t="shared" si="725"/>
        <v>0</v>
      </c>
      <c r="H3450" s="116"/>
      <c r="I3450" s="137">
        <f t="shared" si="726"/>
        <v>0</v>
      </c>
    </row>
    <row r="3451" spans="1:9" s="62" customFormat="1" ht="18" customHeight="1" x14ac:dyDescent="0.4">
      <c r="A3451" s="63">
        <v>7</v>
      </c>
      <c r="B3451" s="121">
        <f>B3445</f>
        <v>4</v>
      </c>
      <c r="C3451" s="131">
        <f t="shared" si="727"/>
        <v>0</v>
      </c>
      <c r="D3451" s="131">
        <f t="shared" si="724"/>
        <v>0</v>
      </c>
      <c r="E3451" s="124">
        <f>VLOOKUP(B3441,別紙1!$A$5:$AS$267,26,FALSE)</f>
        <v>19</v>
      </c>
      <c r="F3451" s="133">
        <f>内訳書!$E$7</f>
        <v>0</v>
      </c>
      <c r="G3451" s="131">
        <f t="shared" si="725"/>
        <v>0</v>
      </c>
      <c r="H3451" s="116"/>
      <c r="I3451" s="137">
        <f t="shared" si="726"/>
        <v>0</v>
      </c>
    </row>
    <row r="3452" spans="1:9" s="62" customFormat="1" ht="18" customHeight="1" x14ac:dyDescent="0.4">
      <c r="A3452" s="63">
        <v>8</v>
      </c>
      <c r="B3452" s="121">
        <f>B3445</f>
        <v>4</v>
      </c>
      <c r="C3452" s="131">
        <f t="shared" si="727"/>
        <v>0</v>
      </c>
      <c r="D3452" s="131">
        <f t="shared" si="724"/>
        <v>0</v>
      </c>
      <c r="E3452" s="124">
        <f>VLOOKUP(B3441,別紙1!$A$5:$AS$267,29,FALSE)</f>
        <v>19</v>
      </c>
      <c r="F3452" s="133">
        <f>内訳書!$E$7</f>
        <v>0</v>
      </c>
      <c r="G3452" s="131">
        <f t="shared" si="725"/>
        <v>0</v>
      </c>
      <c r="H3452" s="116"/>
      <c r="I3452" s="137">
        <f t="shared" si="726"/>
        <v>0</v>
      </c>
    </row>
    <row r="3453" spans="1:9" s="62" customFormat="1" ht="18" customHeight="1" x14ac:dyDescent="0.4">
      <c r="A3453" s="63">
        <v>9</v>
      </c>
      <c r="B3453" s="121">
        <f>B3445</f>
        <v>4</v>
      </c>
      <c r="C3453" s="131">
        <f t="shared" si="727"/>
        <v>0</v>
      </c>
      <c r="D3453" s="131">
        <f t="shared" si="724"/>
        <v>0</v>
      </c>
      <c r="E3453" s="124">
        <f>VLOOKUP(B3441,別紙1!$A$5:$AS$267,32,FALSE)</f>
        <v>19</v>
      </c>
      <c r="F3453" s="133">
        <f>内訳書!$E$7</f>
        <v>0</v>
      </c>
      <c r="G3453" s="131">
        <f t="shared" si="725"/>
        <v>0</v>
      </c>
      <c r="H3453" s="116"/>
      <c r="I3453" s="137">
        <f t="shared" si="726"/>
        <v>0</v>
      </c>
    </row>
    <row r="3454" spans="1:9" s="62" customFormat="1" ht="18" customHeight="1" x14ac:dyDescent="0.4">
      <c r="A3454" s="63">
        <v>10</v>
      </c>
      <c r="B3454" s="121">
        <f>B3445</f>
        <v>4</v>
      </c>
      <c r="C3454" s="131">
        <f t="shared" si="727"/>
        <v>0</v>
      </c>
      <c r="D3454" s="131">
        <f t="shared" si="724"/>
        <v>0</v>
      </c>
      <c r="E3454" s="124">
        <f>VLOOKUP(B3441,別紙1!$A$5:$AS$267,34,FALSE)</f>
        <v>17</v>
      </c>
      <c r="F3454" s="132">
        <f>内訳書!$D$7</f>
        <v>0</v>
      </c>
      <c r="G3454" s="131">
        <f t="shared" si="725"/>
        <v>0</v>
      </c>
      <c r="H3454" s="116"/>
      <c r="I3454" s="137">
        <f t="shared" si="726"/>
        <v>0</v>
      </c>
    </row>
    <row r="3455" spans="1:9" s="62" customFormat="1" ht="18" customHeight="1" x14ac:dyDescent="0.4">
      <c r="A3455" s="63">
        <v>11</v>
      </c>
      <c r="B3455" s="121">
        <f>B3445</f>
        <v>4</v>
      </c>
      <c r="C3455" s="131">
        <f t="shared" si="727"/>
        <v>0</v>
      </c>
      <c r="D3455" s="131">
        <f t="shared" si="724"/>
        <v>0</v>
      </c>
      <c r="E3455" s="124">
        <f>VLOOKUP(B3441,別紙1!$A$5:$AS$267,37,FALSE)</f>
        <v>19</v>
      </c>
      <c r="F3455" s="132">
        <f>内訳書!$D$7</f>
        <v>0</v>
      </c>
      <c r="G3455" s="131">
        <f t="shared" si="725"/>
        <v>0</v>
      </c>
      <c r="H3455" s="116"/>
      <c r="I3455" s="137">
        <f t="shared" si="726"/>
        <v>0</v>
      </c>
    </row>
    <row r="3456" spans="1:9" s="62" customFormat="1" ht="18" customHeight="1" thickBot="1" x14ac:dyDescent="0.45">
      <c r="A3456" s="63">
        <v>12</v>
      </c>
      <c r="B3456" s="121">
        <f>B3445</f>
        <v>4</v>
      </c>
      <c r="C3456" s="131">
        <f>C3455</f>
        <v>0</v>
      </c>
      <c r="D3456" s="131">
        <f t="shared" si="724"/>
        <v>0</v>
      </c>
      <c r="E3456" s="124">
        <f>VLOOKUP(B3441,別紙1!$A$5:$AS$267,40,FALSE)</f>
        <v>21</v>
      </c>
      <c r="F3456" s="132">
        <f>内訳書!$D$7</f>
        <v>0</v>
      </c>
      <c r="G3456" s="131">
        <f t="shared" si="725"/>
        <v>0</v>
      </c>
      <c r="H3456" s="116"/>
      <c r="I3456" s="137">
        <f t="shared" si="726"/>
        <v>0</v>
      </c>
    </row>
    <row r="3457" spans="1:9" s="62" customFormat="1" ht="18" customHeight="1" thickBot="1" x14ac:dyDescent="0.45">
      <c r="A3457" s="66" t="s">
        <v>9</v>
      </c>
      <c r="B3457" s="120"/>
      <c r="C3457" s="120"/>
      <c r="D3457" s="120"/>
      <c r="E3457" s="124">
        <f>SUM(E3445:E3456)</f>
        <v>266</v>
      </c>
      <c r="F3457" s="129"/>
      <c r="G3457" s="120"/>
      <c r="H3457" s="136">
        <f>SUM(H3445:H3456)</f>
        <v>0</v>
      </c>
      <c r="I3457" s="138">
        <f>IF(SUM(I3445:I3456)="","",SUM(I3445:I3456))</f>
        <v>0</v>
      </c>
    </row>
    <row r="3458" spans="1:9" ht="78" customHeight="1" x14ac:dyDescent="0.4">
      <c r="A3458" s="397" t="s">
        <v>347</v>
      </c>
      <c r="B3458" s="398"/>
      <c r="C3458" s="398"/>
      <c r="D3458" s="398"/>
      <c r="E3458" s="398"/>
      <c r="F3458" s="398"/>
      <c r="G3458" s="398"/>
      <c r="H3458" s="398"/>
      <c r="I3458" s="399"/>
    </row>
    <row r="3459" spans="1:9" ht="78" customHeight="1" x14ac:dyDescent="0.4">
      <c r="A3459" s="394" t="s">
        <v>22</v>
      </c>
      <c r="B3459" s="395"/>
      <c r="C3459" s="395"/>
      <c r="D3459" s="395"/>
      <c r="E3459" s="395"/>
      <c r="F3459" s="395"/>
      <c r="G3459" s="395"/>
      <c r="H3459" s="395"/>
      <c r="I3459" s="396"/>
    </row>
    <row r="3460" spans="1:9" x14ac:dyDescent="0.4">
      <c r="A3460" s="161" t="s">
        <v>12</v>
      </c>
      <c r="B3460" s="52">
        <f>B3441+1</f>
        <v>183</v>
      </c>
      <c r="C3460" s="161" t="s">
        <v>13</v>
      </c>
      <c r="D3460" s="53" t="str">
        <f>VLOOKUP(B3460,別紙1!$A$5:$AS$267,3,FALSE)</f>
        <v>新屋第３ポンプ場</v>
      </c>
      <c r="F3460" s="161"/>
      <c r="G3460" s="161"/>
      <c r="H3460" s="161"/>
      <c r="I3460" s="54" t="str">
        <f>VLOOKUP(B3460,別紙1!$A$5:$AS$267,5,FALSE)</f>
        <v>低圧電力</v>
      </c>
    </row>
    <row r="3461" spans="1:9" s="161" customFormat="1" ht="20.25" customHeight="1" x14ac:dyDescent="0.4">
      <c r="A3461" s="391" t="s">
        <v>14</v>
      </c>
      <c r="B3461" s="401" t="s">
        <v>3</v>
      </c>
      <c r="C3461" s="402"/>
      <c r="D3461" s="403"/>
      <c r="E3461" s="401" t="s">
        <v>4</v>
      </c>
      <c r="F3461" s="402"/>
      <c r="G3461" s="403"/>
      <c r="H3461" s="391" t="s">
        <v>44</v>
      </c>
      <c r="I3461" s="391" t="s">
        <v>45</v>
      </c>
    </row>
    <row r="3462" spans="1:9" s="161" customFormat="1" ht="40.5" x14ac:dyDescent="0.4">
      <c r="A3462" s="400"/>
      <c r="B3462" s="301" t="s">
        <v>2</v>
      </c>
      <c r="C3462" s="301" t="s">
        <v>15</v>
      </c>
      <c r="D3462" s="302" t="s">
        <v>82</v>
      </c>
      <c r="E3462" s="304" t="s">
        <v>16</v>
      </c>
      <c r="F3462" s="58" t="s">
        <v>17</v>
      </c>
      <c r="G3462" s="302" t="s">
        <v>18</v>
      </c>
      <c r="H3462" s="400"/>
      <c r="I3462" s="400"/>
    </row>
    <row r="3463" spans="1:9" s="59" customFormat="1" ht="22.5" x14ac:dyDescent="0.4">
      <c r="A3463" s="392"/>
      <c r="B3463" s="60" t="s">
        <v>5</v>
      </c>
      <c r="C3463" s="60" t="s">
        <v>19</v>
      </c>
      <c r="D3463" s="60" t="s">
        <v>8</v>
      </c>
      <c r="E3463" s="61" t="s">
        <v>20</v>
      </c>
      <c r="F3463" s="60" t="s">
        <v>21</v>
      </c>
      <c r="G3463" s="60" t="s">
        <v>8</v>
      </c>
      <c r="H3463" s="60" t="s">
        <v>43</v>
      </c>
      <c r="I3463" s="60" t="s">
        <v>8</v>
      </c>
    </row>
    <row r="3464" spans="1:9" s="62" customFormat="1" ht="18" customHeight="1" x14ac:dyDescent="0.4">
      <c r="A3464" s="63">
        <v>1</v>
      </c>
      <c r="B3464" s="121">
        <f>VLOOKUP(B3460,別紙1!$A$5:$AS$267,6,FALSE)</f>
        <v>4</v>
      </c>
      <c r="C3464" s="131">
        <f>内訳書!$C$7</f>
        <v>0</v>
      </c>
      <c r="D3464" s="131">
        <f>IF(E3464=0,ROUNDDOWN(B3464*C3464/2,2),ROUNDDOWN(B3464*C3464,2))</f>
        <v>0</v>
      </c>
      <c r="E3464" s="124">
        <f>VLOOKUP(B3460,別紙1!$A$5:$AS$267,7,FALSE)</f>
        <v>45</v>
      </c>
      <c r="F3464" s="132">
        <f>内訳書!$D$7</f>
        <v>0</v>
      </c>
      <c r="G3464" s="131">
        <f>ROUNDDOWN(E3464*F3464,2)</f>
        <v>0</v>
      </c>
      <c r="H3464" s="116"/>
      <c r="I3464" s="137">
        <f>ROUNDDOWN(D3464+G3464+H3464,0)</f>
        <v>0</v>
      </c>
    </row>
    <row r="3465" spans="1:9" s="62" customFormat="1" ht="18" customHeight="1" x14ac:dyDescent="0.4">
      <c r="A3465" s="63">
        <v>2</v>
      </c>
      <c r="B3465" s="121">
        <f>B3464</f>
        <v>4</v>
      </c>
      <c r="C3465" s="131">
        <f>C3464</f>
        <v>0</v>
      </c>
      <c r="D3465" s="131">
        <f t="shared" ref="D3465:D3475" si="728">IF(E3465=0,ROUNDDOWN(B3465*C3465/2,2),ROUNDDOWN(B3465*C3465,2))</f>
        <v>0</v>
      </c>
      <c r="E3465" s="124">
        <f>VLOOKUP(B3460,別紙1!$A$5:$AS$267,10,FALSE)</f>
        <v>51</v>
      </c>
      <c r="F3465" s="132">
        <f>内訳書!$D$7</f>
        <v>0</v>
      </c>
      <c r="G3465" s="131">
        <f t="shared" ref="G3465:G3475" si="729">ROUNDDOWN(E3465*F3465,2)</f>
        <v>0</v>
      </c>
      <c r="H3465" s="116"/>
      <c r="I3465" s="137">
        <f t="shared" ref="I3465:I3475" si="730">ROUNDDOWN(D3465+G3465+H3465,0)</f>
        <v>0</v>
      </c>
    </row>
    <row r="3466" spans="1:9" s="62" customFormat="1" ht="18" customHeight="1" x14ac:dyDescent="0.4">
      <c r="A3466" s="63">
        <v>3</v>
      </c>
      <c r="B3466" s="121">
        <f>B3464</f>
        <v>4</v>
      </c>
      <c r="C3466" s="131">
        <f t="shared" ref="C3466:C3474" si="731">C3465</f>
        <v>0</v>
      </c>
      <c r="D3466" s="131">
        <f t="shared" si="728"/>
        <v>0</v>
      </c>
      <c r="E3466" s="124">
        <f>VLOOKUP(B3460,別紙1!$A$5:$AS$267,13,FALSE)</f>
        <v>43</v>
      </c>
      <c r="F3466" s="132">
        <f>内訳書!$D$7</f>
        <v>0</v>
      </c>
      <c r="G3466" s="131">
        <f t="shared" si="729"/>
        <v>0</v>
      </c>
      <c r="H3466" s="116"/>
      <c r="I3466" s="137">
        <f t="shared" si="730"/>
        <v>0</v>
      </c>
    </row>
    <row r="3467" spans="1:9" s="62" customFormat="1" ht="18" customHeight="1" x14ac:dyDescent="0.4">
      <c r="A3467" s="63">
        <v>4</v>
      </c>
      <c r="B3467" s="121">
        <f>B3464</f>
        <v>4</v>
      </c>
      <c r="C3467" s="131">
        <f t="shared" si="731"/>
        <v>0</v>
      </c>
      <c r="D3467" s="131">
        <f t="shared" si="728"/>
        <v>0</v>
      </c>
      <c r="E3467" s="124">
        <f>VLOOKUP(B3460,別紙1!$A$5:$AS$267,16,FALSE)</f>
        <v>39</v>
      </c>
      <c r="F3467" s="132">
        <f>内訳書!$D$7</f>
        <v>0</v>
      </c>
      <c r="G3467" s="131">
        <f t="shared" si="729"/>
        <v>0</v>
      </c>
      <c r="H3467" s="116"/>
      <c r="I3467" s="137">
        <f t="shared" si="730"/>
        <v>0</v>
      </c>
    </row>
    <row r="3468" spans="1:9" s="62" customFormat="1" ht="18" customHeight="1" x14ac:dyDescent="0.4">
      <c r="A3468" s="63">
        <v>5</v>
      </c>
      <c r="B3468" s="121">
        <f>B3464</f>
        <v>4</v>
      </c>
      <c r="C3468" s="131">
        <f t="shared" si="731"/>
        <v>0</v>
      </c>
      <c r="D3468" s="131">
        <f t="shared" si="728"/>
        <v>0</v>
      </c>
      <c r="E3468" s="124">
        <f>VLOOKUP(B3460,別紙1!$A$5:$AS$267,19,FALSE)</f>
        <v>31</v>
      </c>
      <c r="F3468" s="132">
        <f>内訳書!$D$7</f>
        <v>0</v>
      </c>
      <c r="G3468" s="131">
        <f t="shared" si="729"/>
        <v>0</v>
      </c>
      <c r="H3468" s="116"/>
      <c r="I3468" s="137">
        <f t="shared" si="730"/>
        <v>0</v>
      </c>
    </row>
    <row r="3469" spans="1:9" s="62" customFormat="1" ht="18" customHeight="1" x14ac:dyDescent="0.4">
      <c r="A3469" s="63">
        <v>6</v>
      </c>
      <c r="B3469" s="121">
        <f>B3464</f>
        <v>4</v>
      </c>
      <c r="C3469" s="131">
        <f t="shared" si="731"/>
        <v>0</v>
      </c>
      <c r="D3469" s="131">
        <f t="shared" si="728"/>
        <v>0</v>
      </c>
      <c r="E3469" s="124">
        <f>VLOOKUP(B3460,別紙1!$A$5:$AS$267,22,FALSE)</f>
        <v>32</v>
      </c>
      <c r="F3469" s="132">
        <f>内訳書!$D$7</f>
        <v>0</v>
      </c>
      <c r="G3469" s="131">
        <f t="shared" si="729"/>
        <v>0</v>
      </c>
      <c r="H3469" s="116"/>
      <c r="I3469" s="137">
        <f t="shared" si="730"/>
        <v>0</v>
      </c>
    </row>
    <row r="3470" spans="1:9" s="62" customFormat="1" ht="18" customHeight="1" x14ac:dyDescent="0.4">
      <c r="A3470" s="63">
        <v>7</v>
      </c>
      <c r="B3470" s="121">
        <f>B3464</f>
        <v>4</v>
      </c>
      <c r="C3470" s="131">
        <f t="shared" si="731"/>
        <v>0</v>
      </c>
      <c r="D3470" s="131">
        <f t="shared" si="728"/>
        <v>0</v>
      </c>
      <c r="E3470" s="124">
        <f>VLOOKUP(B3460,別紙1!$A$5:$AS$267,26,FALSE)</f>
        <v>30</v>
      </c>
      <c r="F3470" s="133">
        <f>内訳書!$E$7</f>
        <v>0</v>
      </c>
      <c r="G3470" s="131">
        <f t="shared" si="729"/>
        <v>0</v>
      </c>
      <c r="H3470" s="116"/>
      <c r="I3470" s="137">
        <f t="shared" si="730"/>
        <v>0</v>
      </c>
    </row>
    <row r="3471" spans="1:9" s="62" customFormat="1" ht="18" customHeight="1" x14ac:dyDescent="0.4">
      <c r="A3471" s="63">
        <v>8</v>
      </c>
      <c r="B3471" s="121">
        <f>B3464</f>
        <v>4</v>
      </c>
      <c r="C3471" s="131">
        <f t="shared" si="731"/>
        <v>0</v>
      </c>
      <c r="D3471" s="131">
        <f t="shared" si="728"/>
        <v>0</v>
      </c>
      <c r="E3471" s="124">
        <f>VLOOKUP(B3460,別紙1!$A$5:$AS$267,29,FALSE)</f>
        <v>31</v>
      </c>
      <c r="F3471" s="133">
        <f>内訳書!$E$7</f>
        <v>0</v>
      </c>
      <c r="G3471" s="131">
        <f t="shared" si="729"/>
        <v>0</v>
      </c>
      <c r="H3471" s="116"/>
      <c r="I3471" s="137">
        <f t="shared" si="730"/>
        <v>0</v>
      </c>
    </row>
    <row r="3472" spans="1:9" s="62" customFormat="1" ht="18" customHeight="1" x14ac:dyDescent="0.4">
      <c r="A3472" s="63">
        <v>9</v>
      </c>
      <c r="B3472" s="121">
        <f>B3464</f>
        <v>4</v>
      </c>
      <c r="C3472" s="131">
        <f t="shared" si="731"/>
        <v>0</v>
      </c>
      <c r="D3472" s="131">
        <f t="shared" si="728"/>
        <v>0</v>
      </c>
      <c r="E3472" s="124">
        <f>VLOOKUP(B3460,別紙1!$A$5:$AS$267,32,FALSE)</f>
        <v>34</v>
      </c>
      <c r="F3472" s="133">
        <f>内訳書!$E$7</f>
        <v>0</v>
      </c>
      <c r="G3472" s="131">
        <f t="shared" si="729"/>
        <v>0</v>
      </c>
      <c r="H3472" s="116"/>
      <c r="I3472" s="137">
        <f t="shared" si="730"/>
        <v>0</v>
      </c>
    </row>
    <row r="3473" spans="1:9" s="62" customFormat="1" ht="18" customHeight="1" x14ac:dyDescent="0.4">
      <c r="A3473" s="63">
        <v>10</v>
      </c>
      <c r="B3473" s="121">
        <f>B3464</f>
        <v>4</v>
      </c>
      <c r="C3473" s="131">
        <f t="shared" si="731"/>
        <v>0</v>
      </c>
      <c r="D3473" s="131">
        <f t="shared" si="728"/>
        <v>0</v>
      </c>
      <c r="E3473" s="124">
        <f>VLOOKUP(B3460,別紙1!$A$5:$AS$267,34,FALSE)</f>
        <v>30</v>
      </c>
      <c r="F3473" s="132">
        <f>内訳書!$D$7</f>
        <v>0</v>
      </c>
      <c r="G3473" s="131">
        <f t="shared" si="729"/>
        <v>0</v>
      </c>
      <c r="H3473" s="116"/>
      <c r="I3473" s="137">
        <f t="shared" si="730"/>
        <v>0</v>
      </c>
    </row>
    <row r="3474" spans="1:9" s="62" customFormat="1" ht="18" customHeight="1" x14ac:dyDescent="0.4">
      <c r="A3474" s="63">
        <v>11</v>
      </c>
      <c r="B3474" s="121">
        <f>B3464</f>
        <v>4</v>
      </c>
      <c r="C3474" s="131">
        <f t="shared" si="731"/>
        <v>0</v>
      </c>
      <c r="D3474" s="131">
        <f t="shared" si="728"/>
        <v>0</v>
      </c>
      <c r="E3474" s="124">
        <f>VLOOKUP(B3460,別紙1!$A$5:$AS$267,37,FALSE)</f>
        <v>31</v>
      </c>
      <c r="F3474" s="132">
        <f>内訳書!$D$7</f>
        <v>0</v>
      </c>
      <c r="G3474" s="131">
        <f t="shared" si="729"/>
        <v>0</v>
      </c>
      <c r="H3474" s="116"/>
      <c r="I3474" s="137">
        <f t="shared" si="730"/>
        <v>0</v>
      </c>
    </row>
    <row r="3475" spans="1:9" s="62" customFormat="1" ht="18" customHeight="1" thickBot="1" x14ac:dyDescent="0.45">
      <c r="A3475" s="63">
        <v>12</v>
      </c>
      <c r="B3475" s="121">
        <f>B3464</f>
        <v>4</v>
      </c>
      <c r="C3475" s="131">
        <f>C3474</f>
        <v>0</v>
      </c>
      <c r="D3475" s="131">
        <f t="shared" si="728"/>
        <v>0</v>
      </c>
      <c r="E3475" s="124">
        <f>VLOOKUP(B3460,別紙1!$A$5:$AS$267,40,FALSE)</f>
        <v>36</v>
      </c>
      <c r="F3475" s="132">
        <f>内訳書!$D$7</f>
        <v>0</v>
      </c>
      <c r="G3475" s="131">
        <f t="shared" si="729"/>
        <v>0</v>
      </c>
      <c r="H3475" s="116"/>
      <c r="I3475" s="137">
        <f t="shared" si="730"/>
        <v>0</v>
      </c>
    </row>
    <row r="3476" spans="1:9" s="62" customFormat="1" ht="18" customHeight="1" thickBot="1" x14ac:dyDescent="0.45">
      <c r="A3476" s="66" t="s">
        <v>9</v>
      </c>
      <c r="B3476" s="120"/>
      <c r="C3476" s="120"/>
      <c r="D3476" s="120"/>
      <c r="E3476" s="124">
        <f>SUM(E3464:E3475)</f>
        <v>433</v>
      </c>
      <c r="F3476" s="129"/>
      <c r="G3476" s="120"/>
      <c r="H3476" s="136">
        <f>SUM(H3464:H3475)</f>
        <v>0</v>
      </c>
      <c r="I3476" s="138">
        <f>IF(SUM(I3464:I3475)="","",SUM(I3464:I3475))</f>
        <v>0</v>
      </c>
    </row>
    <row r="3477" spans="1:9" ht="78" customHeight="1" x14ac:dyDescent="0.4">
      <c r="A3477" s="397" t="s">
        <v>347</v>
      </c>
      <c r="B3477" s="398"/>
      <c r="C3477" s="398"/>
      <c r="D3477" s="398"/>
      <c r="E3477" s="398"/>
      <c r="F3477" s="398"/>
      <c r="G3477" s="398"/>
      <c r="H3477" s="398"/>
      <c r="I3477" s="399"/>
    </row>
    <row r="3478" spans="1:9" ht="78" customHeight="1" x14ac:dyDescent="0.4">
      <c r="A3478" s="394" t="s">
        <v>22</v>
      </c>
      <c r="B3478" s="395"/>
      <c r="C3478" s="395"/>
      <c r="D3478" s="395"/>
      <c r="E3478" s="395"/>
      <c r="F3478" s="395"/>
      <c r="G3478" s="395"/>
      <c r="H3478" s="395"/>
      <c r="I3478" s="396"/>
    </row>
    <row r="3479" spans="1:9" x14ac:dyDescent="0.4">
      <c r="A3479" s="161" t="s">
        <v>12</v>
      </c>
      <c r="B3479" s="52">
        <f>B3460+1</f>
        <v>184</v>
      </c>
      <c r="C3479" s="161" t="s">
        <v>13</v>
      </c>
      <c r="D3479" s="53" t="str">
        <f>VLOOKUP(B3479,別紙1!$A$5:$AS$267,3,FALSE)</f>
        <v>新屋第４ポンプ場</v>
      </c>
      <c r="F3479" s="161"/>
      <c r="G3479" s="161"/>
      <c r="H3479" s="161"/>
      <c r="I3479" s="54" t="str">
        <f>VLOOKUP(B3479,別紙1!$A$5:$AS$267,5,FALSE)</f>
        <v>低圧電力</v>
      </c>
    </row>
    <row r="3480" spans="1:9" s="161" customFormat="1" ht="20.25" customHeight="1" x14ac:dyDescent="0.4">
      <c r="A3480" s="391" t="s">
        <v>14</v>
      </c>
      <c r="B3480" s="401" t="s">
        <v>3</v>
      </c>
      <c r="C3480" s="402"/>
      <c r="D3480" s="403"/>
      <c r="E3480" s="401" t="s">
        <v>4</v>
      </c>
      <c r="F3480" s="402"/>
      <c r="G3480" s="403"/>
      <c r="H3480" s="391" t="s">
        <v>44</v>
      </c>
      <c r="I3480" s="391" t="s">
        <v>45</v>
      </c>
    </row>
    <row r="3481" spans="1:9" s="161" customFormat="1" ht="40.5" x14ac:dyDescent="0.4">
      <c r="A3481" s="400"/>
      <c r="B3481" s="301" t="s">
        <v>2</v>
      </c>
      <c r="C3481" s="301" t="s">
        <v>15</v>
      </c>
      <c r="D3481" s="302" t="s">
        <v>82</v>
      </c>
      <c r="E3481" s="304" t="s">
        <v>16</v>
      </c>
      <c r="F3481" s="58" t="s">
        <v>17</v>
      </c>
      <c r="G3481" s="302" t="s">
        <v>18</v>
      </c>
      <c r="H3481" s="400"/>
      <c r="I3481" s="400"/>
    </row>
    <row r="3482" spans="1:9" s="59" customFormat="1" ht="22.5" x14ac:dyDescent="0.4">
      <c r="A3482" s="392"/>
      <c r="B3482" s="60" t="s">
        <v>5</v>
      </c>
      <c r="C3482" s="60" t="s">
        <v>19</v>
      </c>
      <c r="D3482" s="60" t="s">
        <v>8</v>
      </c>
      <c r="E3482" s="61" t="s">
        <v>20</v>
      </c>
      <c r="F3482" s="60" t="s">
        <v>21</v>
      </c>
      <c r="G3482" s="60" t="s">
        <v>8</v>
      </c>
      <c r="H3482" s="60" t="s">
        <v>43</v>
      </c>
      <c r="I3482" s="60" t="s">
        <v>8</v>
      </c>
    </row>
    <row r="3483" spans="1:9" s="62" customFormat="1" ht="18" customHeight="1" x14ac:dyDescent="0.4">
      <c r="A3483" s="63">
        <v>1</v>
      </c>
      <c r="B3483" s="121">
        <f>VLOOKUP(B3479,別紙1!$A$5:$AS$267,6,FALSE)</f>
        <v>4</v>
      </c>
      <c r="C3483" s="131">
        <f>内訳書!$C$7</f>
        <v>0</v>
      </c>
      <c r="D3483" s="131">
        <f>IF(E3483=0,ROUNDDOWN(B3483*C3483/2,2),ROUNDDOWN(B3483*C3483,2))</f>
        <v>0</v>
      </c>
      <c r="E3483" s="124">
        <f>VLOOKUP(B3479,別紙1!$A$5:$AS$267,7,FALSE)</f>
        <v>45</v>
      </c>
      <c r="F3483" s="132">
        <f>内訳書!$D$7</f>
        <v>0</v>
      </c>
      <c r="G3483" s="131">
        <f>ROUNDDOWN(E3483*F3483,2)</f>
        <v>0</v>
      </c>
      <c r="H3483" s="116"/>
      <c r="I3483" s="137">
        <f>ROUNDDOWN(D3483+G3483+H3483,0)</f>
        <v>0</v>
      </c>
    </row>
    <row r="3484" spans="1:9" s="62" customFormat="1" ht="18" customHeight="1" x14ac:dyDescent="0.4">
      <c r="A3484" s="63">
        <v>2</v>
      </c>
      <c r="B3484" s="121">
        <f>B3483</f>
        <v>4</v>
      </c>
      <c r="C3484" s="131">
        <f>C3483</f>
        <v>0</v>
      </c>
      <c r="D3484" s="131">
        <f t="shared" ref="D3484:D3494" si="732">IF(E3484=0,ROUNDDOWN(B3484*C3484/2,2),ROUNDDOWN(B3484*C3484,2))</f>
        <v>0</v>
      </c>
      <c r="E3484" s="124">
        <f>VLOOKUP(B3479,別紙1!$A$5:$AS$267,10,FALSE)</f>
        <v>52</v>
      </c>
      <c r="F3484" s="132">
        <f>内訳書!$D$7</f>
        <v>0</v>
      </c>
      <c r="G3484" s="131">
        <f t="shared" ref="G3484:G3494" si="733">ROUNDDOWN(E3484*F3484,2)</f>
        <v>0</v>
      </c>
      <c r="H3484" s="116"/>
      <c r="I3484" s="137">
        <f t="shared" ref="I3484:I3494" si="734">ROUNDDOWN(D3484+G3484+H3484,0)</f>
        <v>0</v>
      </c>
    </row>
    <row r="3485" spans="1:9" s="62" customFormat="1" ht="18" customHeight="1" x14ac:dyDescent="0.4">
      <c r="A3485" s="63">
        <v>3</v>
      </c>
      <c r="B3485" s="121">
        <f>B3483</f>
        <v>4</v>
      </c>
      <c r="C3485" s="131">
        <f t="shared" ref="C3485:C3493" si="735">C3484</f>
        <v>0</v>
      </c>
      <c r="D3485" s="131">
        <f t="shared" si="732"/>
        <v>0</v>
      </c>
      <c r="E3485" s="124">
        <f>VLOOKUP(B3479,別紙1!$A$5:$AS$267,13,FALSE)</f>
        <v>43</v>
      </c>
      <c r="F3485" s="132">
        <f>内訳書!$D$7</f>
        <v>0</v>
      </c>
      <c r="G3485" s="131">
        <f t="shared" si="733"/>
        <v>0</v>
      </c>
      <c r="H3485" s="116"/>
      <c r="I3485" s="137">
        <f t="shared" si="734"/>
        <v>0</v>
      </c>
    </row>
    <row r="3486" spans="1:9" s="62" customFormat="1" ht="18" customHeight="1" x14ac:dyDescent="0.4">
      <c r="A3486" s="63">
        <v>4</v>
      </c>
      <c r="B3486" s="121">
        <f>B3483</f>
        <v>4</v>
      </c>
      <c r="C3486" s="131">
        <f t="shared" si="735"/>
        <v>0</v>
      </c>
      <c r="D3486" s="131">
        <f t="shared" si="732"/>
        <v>0</v>
      </c>
      <c r="E3486" s="124">
        <f>VLOOKUP(B3479,別紙1!$A$5:$AS$267,16,FALSE)</f>
        <v>38</v>
      </c>
      <c r="F3486" s="132">
        <f>内訳書!$D$7</f>
        <v>0</v>
      </c>
      <c r="G3486" s="131">
        <f t="shared" si="733"/>
        <v>0</v>
      </c>
      <c r="H3486" s="116"/>
      <c r="I3486" s="137">
        <f t="shared" si="734"/>
        <v>0</v>
      </c>
    </row>
    <row r="3487" spans="1:9" s="62" customFormat="1" ht="18" customHeight="1" x14ac:dyDescent="0.4">
      <c r="A3487" s="63">
        <v>5</v>
      </c>
      <c r="B3487" s="121">
        <f>B3483</f>
        <v>4</v>
      </c>
      <c r="C3487" s="131">
        <f t="shared" si="735"/>
        <v>0</v>
      </c>
      <c r="D3487" s="131">
        <f t="shared" si="732"/>
        <v>0</v>
      </c>
      <c r="E3487" s="124">
        <f>VLOOKUP(B3479,別紙1!$A$5:$AS$267,19,FALSE)</f>
        <v>28</v>
      </c>
      <c r="F3487" s="132">
        <f>内訳書!$D$7</f>
        <v>0</v>
      </c>
      <c r="G3487" s="131">
        <f t="shared" si="733"/>
        <v>0</v>
      </c>
      <c r="H3487" s="116"/>
      <c r="I3487" s="137">
        <f t="shared" si="734"/>
        <v>0</v>
      </c>
    </row>
    <row r="3488" spans="1:9" s="62" customFormat="1" ht="18" customHeight="1" x14ac:dyDescent="0.4">
      <c r="A3488" s="63">
        <v>6</v>
      </c>
      <c r="B3488" s="121">
        <f>B3483</f>
        <v>4</v>
      </c>
      <c r="C3488" s="131">
        <f t="shared" si="735"/>
        <v>0</v>
      </c>
      <c r="D3488" s="131">
        <f t="shared" si="732"/>
        <v>0</v>
      </c>
      <c r="E3488" s="124">
        <f>VLOOKUP(B3479,別紙1!$A$5:$AS$267,22,FALSE)</f>
        <v>29</v>
      </c>
      <c r="F3488" s="132">
        <f>内訳書!$D$7</f>
        <v>0</v>
      </c>
      <c r="G3488" s="131">
        <f t="shared" si="733"/>
        <v>0</v>
      </c>
      <c r="H3488" s="116"/>
      <c r="I3488" s="137">
        <f t="shared" si="734"/>
        <v>0</v>
      </c>
    </row>
    <row r="3489" spans="1:9" s="62" customFormat="1" ht="18" customHeight="1" x14ac:dyDescent="0.4">
      <c r="A3489" s="63">
        <v>7</v>
      </c>
      <c r="B3489" s="121">
        <f>B3483</f>
        <v>4</v>
      </c>
      <c r="C3489" s="131">
        <f t="shared" si="735"/>
        <v>0</v>
      </c>
      <c r="D3489" s="131">
        <f t="shared" si="732"/>
        <v>0</v>
      </c>
      <c r="E3489" s="124">
        <f>VLOOKUP(B3479,別紙1!$A$5:$AS$267,26,FALSE)</f>
        <v>26</v>
      </c>
      <c r="F3489" s="133">
        <f>内訳書!$E$7</f>
        <v>0</v>
      </c>
      <c r="G3489" s="131">
        <f t="shared" si="733"/>
        <v>0</v>
      </c>
      <c r="H3489" s="116"/>
      <c r="I3489" s="137">
        <f t="shared" si="734"/>
        <v>0</v>
      </c>
    </row>
    <row r="3490" spans="1:9" s="62" customFormat="1" ht="18" customHeight="1" x14ac:dyDescent="0.4">
      <c r="A3490" s="63">
        <v>8</v>
      </c>
      <c r="B3490" s="121">
        <f>B3483</f>
        <v>4</v>
      </c>
      <c r="C3490" s="131">
        <f t="shared" si="735"/>
        <v>0</v>
      </c>
      <c r="D3490" s="131">
        <f t="shared" si="732"/>
        <v>0</v>
      </c>
      <c r="E3490" s="124">
        <f>VLOOKUP(B3479,別紙1!$A$5:$AS$267,29,FALSE)</f>
        <v>27</v>
      </c>
      <c r="F3490" s="133">
        <f>内訳書!$E$7</f>
        <v>0</v>
      </c>
      <c r="G3490" s="131">
        <f t="shared" si="733"/>
        <v>0</v>
      </c>
      <c r="H3490" s="116"/>
      <c r="I3490" s="137">
        <f t="shared" si="734"/>
        <v>0</v>
      </c>
    </row>
    <row r="3491" spans="1:9" s="62" customFormat="1" ht="18" customHeight="1" x14ac:dyDescent="0.4">
      <c r="A3491" s="63">
        <v>9</v>
      </c>
      <c r="B3491" s="121">
        <f>B3483</f>
        <v>4</v>
      </c>
      <c r="C3491" s="131">
        <f t="shared" si="735"/>
        <v>0</v>
      </c>
      <c r="D3491" s="131">
        <f t="shared" si="732"/>
        <v>0</v>
      </c>
      <c r="E3491" s="124">
        <f>VLOOKUP(B3479,別紙1!$A$5:$AS$267,32,FALSE)</f>
        <v>27</v>
      </c>
      <c r="F3491" s="133">
        <f>内訳書!$E$7</f>
        <v>0</v>
      </c>
      <c r="G3491" s="131">
        <f t="shared" si="733"/>
        <v>0</v>
      </c>
      <c r="H3491" s="116"/>
      <c r="I3491" s="137">
        <f t="shared" si="734"/>
        <v>0</v>
      </c>
    </row>
    <row r="3492" spans="1:9" s="62" customFormat="1" ht="18" customHeight="1" x14ac:dyDescent="0.4">
      <c r="A3492" s="63">
        <v>10</v>
      </c>
      <c r="B3492" s="121">
        <f>B3483</f>
        <v>4</v>
      </c>
      <c r="C3492" s="131">
        <f t="shared" si="735"/>
        <v>0</v>
      </c>
      <c r="D3492" s="131">
        <f t="shared" si="732"/>
        <v>0</v>
      </c>
      <c r="E3492" s="124">
        <f>VLOOKUP(B3479,別紙1!$A$5:$AS$267,34,FALSE)</f>
        <v>25</v>
      </c>
      <c r="F3492" s="132">
        <f>内訳書!$D$7</f>
        <v>0</v>
      </c>
      <c r="G3492" s="131">
        <f t="shared" si="733"/>
        <v>0</v>
      </c>
      <c r="H3492" s="116"/>
      <c r="I3492" s="137">
        <f t="shared" si="734"/>
        <v>0</v>
      </c>
    </row>
    <row r="3493" spans="1:9" s="62" customFormat="1" ht="18" customHeight="1" x14ac:dyDescent="0.4">
      <c r="A3493" s="63">
        <v>11</v>
      </c>
      <c r="B3493" s="121">
        <f>B3483</f>
        <v>4</v>
      </c>
      <c r="C3493" s="131">
        <f t="shared" si="735"/>
        <v>0</v>
      </c>
      <c r="D3493" s="131">
        <f t="shared" si="732"/>
        <v>0</v>
      </c>
      <c r="E3493" s="124">
        <f>VLOOKUP(B3479,別紙1!$A$5:$AS$267,37,FALSE)</f>
        <v>27</v>
      </c>
      <c r="F3493" s="132">
        <f>内訳書!$D$7</f>
        <v>0</v>
      </c>
      <c r="G3493" s="131">
        <f t="shared" si="733"/>
        <v>0</v>
      </c>
      <c r="H3493" s="116"/>
      <c r="I3493" s="137">
        <f t="shared" si="734"/>
        <v>0</v>
      </c>
    </row>
    <row r="3494" spans="1:9" s="62" customFormat="1" ht="18" customHeight="1" thickBot="1" x14ac:dyDescent="0.45">
      <c r="A3494" s="63">
        <v>12</v>
      </c>
      <c r="B3494" s="121">
        <f>B3483</f>
        <v>4</v>
      </c>
      <c r="C3494" s="131">
        <f>C3493</f>
        <v>0</v>
      </c>
      <c r="D3494" s="131">
        <f t="shared" si="732"/>
        <v>0</v>
      </c>
      <c r="E3494" s="124">
        <f>VLOOKUP(B3479,別紙1!$A$5:$AS$267,40,FALSE)</f>
        <v>35</v>
      </c>
      <c r="F3494" s="132">
        <f>内訳書!$D$7</f>
        <v>0</v>
      </c>
      <c r="G3494" s="131">
        <f t="shared" si="733"/>
        <v>0</v>
      </c>
      <c r="H3494" s="116"/>
      <c r="I3494" s="137">
        <f t="shared" si="734"/>
        <v>0</v>
      </c>
    </row>
    <row r="3495" spans="1:9" s="62" customFormat="1" ht="18" customHeight="1" thickBot="1" x14ac:dyDescent="0.45">
      <c r="A3495" s="66" t="s">
        <v>9</v>
      </c>
      <c r="B3495" s="120"/>
      <c r="C3495" s="120"/>
      <c r="D3495" s="120"/>
      <c r="E3495" s="124">
        <f>SUM(E3483:E3494)</f>
        <v>402</v>
      </c>
      <c r="F3495" s="129"/>
      <c r="G3495" s="120"/>
      <c r="H3495" s="136">
        <f>SUM(H3483:H3494)</f>
        <v>0</v>
      </c>
      <c r="I3495" s="138">
        <f>IF(SUM(I3483:I3494)="","",SUM(I3483:I3494))</f>
        <v>0</v>
      </c>
    </row>
    <row r="3496" spans="1:9" ht="78" customHeight="1" x14ac:dyDescent="0.4">
      <c r="A3496" s="397" t="s">
        <v>347</v>
      </c>
      <c r="B3496" s="398"/>
      <c r="C3496" s="398"/>
      <c r="D3496" s="398"/>
      <c r="E3496" s="398"/>
      <c r="F3496" s="398"/>
      <c r="G3496" s="398"/>
      <c r="H3496" s="398"/>
      <c r="I3496" s="399"/>
    </row>
    <row r="3497" spans="1:9" ht="78" customHeight="1" x14ac:dyDescent="0.4">
      <c r="A3497" s="394" t="s">
        <v>22</v>
      </c>
      <c r="B3497" s="395"/>
      <c r="C3497" s="395"/>
      <c r="D3497" s="395"/>
      <c r="E3497" s="395"/>
      <c r="F3497" s="395"/>
      <c r="G3497" s="395"/>
      <c r="H3497" s="395"/>
      <c r="I3497" s="396"/>
    </row>
    <row r="3498" spans="1:9" x14ac:dyDescent="0.4">
      <c r="A3498" s="161" t="s">
        <v>12</v>
      </c>
      <c r="B3498" s="52">
        <f>B3479+1</f>
        <v>185</v>
      </c>
      <c r="C3498" s="161" t="s">
        <v>13</v>
      </c>
      <c r="D3498" s="53" t="str">
        <f>VLOOKUP(B3498,別紙1!$A$5:$AS$267,3,FALSE)</f>
        <v>新屋第５ポンプ場</v>
      </c>
      <c r="F3498" s="161"/>
      <c r="G3498" s="161"/>
      <c r="H3498" s="161"/>
      <c r="I3498" s="54" t="str">
        <f>VLOOKUP(B3498,別紙1!$A$5:$AS$267,5,FALSE)</f>
        <v>低圧電力</v>
      </c>
    </row>
    <row r="3499" spans="1:9" s="161" customFormat="1" ht="20.25" customHeight="1" x14ac:dyDescent="0.4">
      <c r="A3499" s="391" t="s">
        <v>14</v>
      </c>
      <c r="B3499" s="401" t="s">
        <v>3</v>
      </c>
      <c r="C3499" s="402"/>
      <c r="D3499" s="403"/>
      <c r="E3499" s="401" t="s">
        <v>4</v>
      </c>
      <c r="F3499" s="402"/>
      <c r="G3499" s="403"/>
      <c r="H3499" s="391" t="s">
        <v>44</v>
      </c>
      <c r="I3499" s="391" t="s">
        <v>45</v>
      </c>
    </row>
    <row r="3500" spans="1:9" s="161" customFormat="1" ht="40.5" x14ac:dyDescent="0.4">
      <c r="A3500" s="400"/>
      <c r="B3500" s="301" t="s">
        <v>2</v>
      </c>
      <c r="C3500" s="301" t="s">
        <v>15</v>
      </c>
      <c r="D3500" s="302" t="s">
        <v>82</v>
      </c>
      <c r="E3500" s="304" t="s">
        <v>16</v>
      </c>
      <c r="F3500" s="58" t="s">
        <v>17</v>
      </c>
      <c r="G3500" s="302" t="s">
        <v>18</v>
      </c>
      <c r="H3500" s="400"/>
      <c r="I3500" s="400"/>
    </row>
    <row r="3501" spans="1:9" s="59" customFormat="1" ht="22.5" x14ac:dyDescent="0.4">
      <c r="A3501" s="392"/>
      <c r="B3501" s="60" t="s">
        <v>5</v>
      </c>
      <c r="C3501" s="60" t="s">
        <v>19</v>
      </c>
      <c r="D3501" s="60" t="s">
        <v>8</v>
      </c>
      <c r="E3501" s="61" t="s">
        <v>20</v>
      </c>
      <c r="F3501" s="60" t="s">
        <v>21</v>
      </c>
      <c r="G3501" s="60" t="s">
        <v>8</v>
      </c>
      <c r="H3501" s="60" t="s">
        <v>43</v>
      </c>
      <c r="I3501" s="60" t="s">
        <v>8</v>
      </c>
    </row>
    <row r="3502" spans="1:9" s="62" customFormat="1" ht="18" customHeight="1" x14ac:dyDescent="0.4">
      <c r="A3502" s="63">
        <v>1</v>
      </c>
      <c r="B3502" s="121">
        <f>VLOOKUP(B3498,別紙1!$A$5:$AS$267,6,FALSE)</f>
        <v>9</v>
      </c>
      <c r="C3502" s="131">
        <f>内訳書!$C$7</f>
        <v>0</v>
      </c>
      <c r="D3502" s="131">
        <f>IF(E3502=0,ROUNDDOWN(B3502*C3502/2,2),ROUNDDOWN(B3502*C3502,2))</f>
        <v>0</v>
      </c>
      <c r="E3502" s="124">
        <f>VLOOKUP(B3498,別紙1!$A$5:$AS$267,7,FALSE)</f>
        <v>76</v>
      </c>
      <c r="F3502" s="132">
        <f>内訳書!$D$7</f>
        <v>0</v>
      </c>
      <c r="G3502" s="131">
        <f>ROUNDDOWN(E3502*F3502,2)</f>
        <v>0</v>
      </c>
      <c r="H3502" s="116"/>
      <c r="I3502" s="137">
        <f>ROUNDDOWN(D3502+G3502+H3502,0)</f>
        <v>0</v>
      </c>
    </row>
    <row r="3503" spans="1:9" s="62" customFormat="1" ht="18" customHeight="1" x14ac:dyDescent="0.4">
      <c r="A3503" s="63">
        <v>2</v>
      </c>
      <c r="B3503" s="121">
        <f>B3502</f>
        <v>9</v>
      </c>
      <c r="C3503" s="131">
        <f>C3502</f>
        <v>0</v>
      </c>
      <c r="D3503" s="131">
        <f t="shared" ref="D3503:D3513" si="736">IF(E3503=0,ROUNDDOWN(B3503*C3503/2,2),ROUNDDOWN(B3503*C3503,2))</f>
        <v>0</v>
      </c>
      <c r="E3503" s="124">
        <f>VLOOKUP(B3498,別紙1!$A$5:$AS$267,10,FALSE)</f>
        <v>81</v>
      </c>
      <c r="F3503" s="132">
        <f>内訳書!$D$7</f>
        <v>0</v>
      </c>
      <c r="G3503" s="131">
        <f t="shared" ref="G3503:G3513" si="737">ROUNDDOWN(E3503*F3503,2)</f>
        <v>0</v>
      </c>
      <c r="H3503" s="116"/>
      <c r="I3503" s="137">
        <f t="shared" ref="I3503:I3513" si="738">ROUNDDOWN(D3503+G3503+H3503,0)</f>
        <v>0</v>
      </c>
    </row>
    <row r="3504" spans="1:9" s="62" customFormat="1" ht="18" customHeight="1" x14ac:dyDescent="0.4">
      <c r="A3504" s="63">
        <v>3</v>
      </c>
      <c r="B3504" s="121">
        <f>B3502</f>
        <v>9</v>
      </c>
      <c r="C3504" s="131">
        <f t="shared" ref="C3504:C3512" si="739">C3503</f>
        <v>0</v>
      </c>
      <c r="D3504" s="131">
        <f t="shared" si="736"/>
        <v>0</v>
      </c>
      <c r="E3504" s="124">
        <f>VLOOKUP(B3498,別紙1!$A$5:$AS$267,13,FALSE)</f>
        <v>71</v>
      </c>
      <c r="F3504" s="132">
        <f>内訳書!$D$7</f>
        <v>0</v>
      </c>
      <c r="G3504" s="131">
        <f t="shared" si="737"/>
        <v>0</v>
      </c>
      <c r="H3504" s="116"/>
      <c r="I3504" s="137">
        <f t="shared" si="738"/>
        <v>0</v>
      </c>
    </row>
    <row r="3505" spans="1:9" s="62" customFormat="1" ht="18" customHeight="1" x14ac:dyDescent="0.4">
      <c r="A3505" s="63">
        <v>4</v>
      </c>
      <c r="B3505" s="121">
        <f>B3502</f>
        <v>9</v>
      </c>
      <c r="C3505" s="131">
        <f t="shared" si="739"/>
        <v>0</v>
      </c>
      <c r="D3505" s="131">
        <f t="shared" si="736"/>
        <v>0</v>
      </c>
      <c r="E3505" s="124">
        <f>VLOOKUP(B3498,別紙1!$A$5:$AS$267,16,FALSE)</f>
        <v>76</v>
      </c>
      <c r="F3505" s="132">
        <f>内訳書!$D$7</f>
        <v>0</v>
      </c>
      <c r="G3505" s="131">
        <f t="shared" si="737"/>
        <v>0</v>
      </c>
      <c r="H3505" s="116"/>
      <c r="I3505" s="137">
        <f t="shared" si="738"/>
        <v>0</v>
      </c>
    </row>
    <row r="3506" spans="1:9" s="62" customFormat="1" ht="18" customHeight="1" x14ac:dyDescent="0.4">
      <c r="A3506" s="63">
        <v>5</v>
      </c>
      <c r="B3506" s="121">
        <f>B3502</f>
        <v>9</v>
      </c>
      <c r="C3506" s="131">
        <f t="shared" si="739"/>
        <v>0</v>
      </c>
      <c r="D3506" s="131">
        <f t="shared" si="736"/>
        <v>0</v>
      </c>
      <c r="E3506" s="124">
        <f>VLOOKUP(B3498,別紙1!$A$5:$AS$267,19,FALSE)</f>
        <v>67</v>
      </c>
      <c r="F3506" s="132">
        <f>内訳書!$D$7</f>
        <v>0</v>
      </c>
      <c r="G3506" s="131">
        <f t="shared" si="737"/>
        <v>0</v>
      </c>
      <c r="H3506" s="116"/>
      <c r="I3506" s="137">
        <f t="shared" si="738"/>
        <v>0</v>
      </c>
    </row>
    <row r="3507" spans="1:9" s="62" customFormat="1" ht="18" customHeight="1" x14ac:dyDescent="0.4">
      <c r="A3507" s="63">
        <v>6</v>
      </c>
      <c r="B3507" s="121">
        <f>B3502</f>
        <v>9</v>
      </c>
      <c r="C3507" s="131">
        <f t="shared" si="739"/>
        <v>0</v>
      </c>
      <c r="D3507" s="131">
        <f t="shared" si="736"/>
        <v>0</v>
      </c>
      <c r="E3507" s="124">
        <f>VLOOKUP(B3498,別紙1!$A$5:$AS$267,22,FALSE)</f>
        <v>64</v>
      </c>
      <c r="F3507" s="132">
        <f>内訳書!$D$7</f>
        <v>0</v>
      </c>
      <c r="G3507" s="131">
        <f t="shared" si="737"/>
        <v>0</v>
      </c>
      <c r="H3507" s="116"/>
      <c r="I3507" s="137">
        <f t="shared" si="738"/>
        <v>0</v>
      </c>
    </row>
    <row r="3508" spans="1:9" s="62" customFormat="1" ht="18" customHeight="1" x14ac:dyDescent="0.4">
      <c r="A3508" s="63">
        <v>7</v>
      </c>
      <c r="B3508" s="121">
        <f>B3502</f>
        <v>9</v>
      </c>
      <c r="C3508" s="131">
        <f t="shared" si="739"/>
        <v>0</v>
      </c>
      <c r="D3508" s="131">
        <f t="shared" si="736"/>
        <v>0</v>
      </c>
      <c r="E3508" s="124">
        <f>VLOOKUP(B3498,別紙1!$A$5:$AS$267,26,FALSE)</f>
        <v>60</v>
      </c>
      <c r="F3508" s="133">
        <f>内訳書!$E$7</f>
        <v>0</v>
      </c>
      <c r="G3508" s="131">
        <f t="shared" si="737"/>
        <v>0</v>
      </c>
      <c r="H3508" s="116"/>
      <c r="I3508" s="137">
        <f t="shared" si="738"/>
        <v>0</v>
      </c>
    </row>
    <row r="3509" spans="1:9" s="62" customFormat="1" ht="18" customHeight="1" x14ac:dyDescent="0.4">
      <c r="A3509" s="63">
        <v>8</v>
      </c>
      <c r="B3509" s="121">
        <f>B3502</f>
        <v>9</v>
      </c>
      <c r="C3509" s="131">
        <f t="shared" si="739"/>
        <v>0</v>
      </c>
      <c r="D3509" s="131">
        <f t="shared" si="736"/>
        <v>0</v>
      </c>
      <c r="E3509" s="124">
        <f>VLOOKUP(B3498,別紙1!$A$5:$AS$267,29,FALSE)</f>
        <v>59</v>
      </c>
      <c r="F3509" s="133">
        <f>内訳書!$E$7</f>
        <v>0</v>
      </c>
      <c r="G3509" s="131">
        <f t="shared" si="737"/>
        <v>0</v>
      </c>
      <c r="H3509" s="116"/>
      <c r="I3509" s="137">
        <f t="shared" si="738"/>
        <v>0</v>
      </c>
    </row>
    <row r="3510" spans="1:9" s="62" customFormat="1" ht="18" customHeight="1" x14ac:dyDescent="0.4">
      <c r="A3510" s="63">
        <v>9</v>
      </c>
      <c r="B3510" s="121">
        <f>B3502</f>
        <v>9</v>
      </c>
      <c r="C3510" s="131">
        <f t="shared" si="739"/>
        <v>0</v>
      </c>
      <c r="D3510" s="131">
        <f t="shared" si="736"/>
        <v>0</v>
      </c>
      <c r="E3510" s="124">
        <f>VLOOKUP(B3498,別紙1!$A$5:$AS$267,32,FALSE)</f>
        <v>58</v>
      </c>
      <c r="F3510" s="133">
        <f>内訳書!$E$7</f>
        <v>0</v>
      </c>
      <c r="G3510" s="131">
        <f t="shared" si="737"/>
        <v>0</v>
      </c>
      <c r="H3510" s="116"/>
      <c r="I3510" s="137">
        <f t="shared" si="738"/>
        <v>0</v>
      </c>
    </row>
    <row r="3511" spans="1:9" s="62" customFormat="1" ht="18" customHeight="1" x14ac:dyDescent="0.4">
      <c r="A3511" s="63">
        <v>10</v>
      </c>
      <c r="B3511" s="121">
        <f>B3502</f>
        <v>9</v>
      </c>
      <c r="C3511" s="131">
        <f t="shared" si="739"/>
        <v>0</v>
      </c>
      <c r="D3511" s="131">
        <f t="shared" si="736"/>
        <v>0</v>
      </c>
      <c r="E3511" s="124">
        <f>VLOOKUP(B3498,別紙1!$A$5:$AS$267,34,FALSE)</f>
        <v>57</v>
      </c>
      <c r="F3511" s="132">
        <f>内訳書!$D$7</f>
        <v>0</v>
      </c>
      <c r="G3511" s="131">
        <f t="shared" si="737"/>
        <v>0</v>
      </c>
      <c r="H3511" s="116"/>
      <c r="I3511" s="137">
        <f t="shared" si="738"/>
        <v>0</v>
      </c>
    </row>
    <row r="3512" spans="1:9" s="62" customFormat="1" ht="18" customHeight="1" x14ac:dyDescent="0.4">
      <c r="A3512" s="63">
        <v>11</v>
      </c>
      <c r="B3512" s="121">
        <f>B3502</f>
        <v>9</v>
      </c>
      <c r="C3512" s="131">
        <f t="shared" si="739"/>
        <v>0</v>
      </c>
      <c r="D3512" s="131">
        <f t="shared" si="736"/>
        <v>0</v>
      </c>
      <c r="E3512" s="124">
        <f>VLOOKUP(B3498,別紙1!$A$5:$AS$267,37,FALSE)</f>
        <v>59</v>
      </c>
      <c r="F3512" s="132">
        <f>内訳書!$D$7</f>
        <v>0</v>
      </c>
      <c r="G3512" s="131">
        <f t="shared" si="737"/>
        <v>0</v>
      </c>
      <c r="H3512" s="116"/>
      <c r="I3512" s="137">
        <f t="shared" si="738"/>
        <v>0</v>
      </c>
    </row>
    <row r="3513" spans="1:9" s="62" customFormat="1" ht="18" customHeight="1" thickBot="1" x14ac:dyDescent="0.45">
      <c r="A3513" s="63">
        <v>12</v>
      </c>
      <c r="B3513" s="121">
        <f>B3502</f>
        <v>9</v>
      </c>
      <c r="C3513" s="131">
        <f>C3512</f>
        <v>0</v>
      </c>
      <c r="D3513" s="131">
        <f t="shared" si="736"/>
        <v>0</v>
      </c>
      <c r="E3513" s="124">
        <f>VLOOKUP(B3498,別紙1!$A$5:$AS$267,40,FALSE)</f>
        <v>67</v>
      </c>
      <c r="F3513" s="132">
        <f>内訳書!$D$7</f>
        <v>0</v>
      </c>
      <c r="G3513" s="131">
        <f t="shared" si="737"/>
        <v>0</v>
      </c>
      <c r="H3513" s="116"/>
      <c r="I3513" s="137">
        <f t="shared" si="738"/>
        <v>0</v>
      </c>
    </row>
    <row r="3514" spans="1:9" s="62" customFormat="1" ht="18" customHeight="1" thickBot="1" x14ac:dyDescent="0.45">
      <c r="A3514" s="66" t="s">
        <v>9</v>
      </c>
      <c r="B3514" s="120"/>
      <c r="C3514" s="120"/>
      <c r="D3514" s="120"/>
      <c r="E3514" s="124">
        <f>SUM(E3502:E3513)</f>
        <v>795</v>
      </c>
      <c r="F3514" s="129"/>
      <c r="G3514" s="120"/>
      <c r="H3514" s="136">
        <f>SUM(H3502:H3513)</f>
        <v>0</v>
      </c>
      <c r="I3514" s="138">
        <f>IF(SUM(I3502:I3513)="","",SUM(I3502:I3513))</f>
        <v>0</v>
      </c>
    </row>
    <row r="3515" spans="1:9" ht="78" customHeight="1" x14ac:dyDescent="0.4">
      <c r="A3515" s="397" t="s">
        <v>347</v>
      </c>
      <c r="B3515" s="398"/>
      <c r="C3515" s="398"/>
      <c r="D3515" s="398"/>
      <c r="E3515" s="398"/>
      <c r="F3515" s="398"/>
      <c r="G3515" s="398"/>
      <c r="H3515" s="398"/>
      <c r="I3515" s="399"/>
    </row>
    <row r="3516" spans="1:9" ht="78" customHeight="1" x14ac:dyDescent="0.4">
      <c r="A3516" s="394" t="s">
        <v>22</v>
      </c>
      <c r="B3516" s="395"/>
      <c r="C3516" s="395"/>
      <c r="D3516" s="395"/>
      <c r="E3516" s="395"/>
      <c r="F3516" s="395"/>
      <c r="G3516" s="395"/>
      <c r="H3516" s="395"/>
      <c r="I3516" s="396"/>
    </row>
    <row r="3517" spans="1:9" x14ac:dyDescent="0.4">
      <c r="A3517" s="161" t="s">
        <v>12</v>
      </c>
      <c r="B3517" s="52">
        <f>B3498+1</f>
        <v>186</v>
      </c>
      <c r="C3517" s="161" t="s">
        <v>13</v>
      </c>
      <c r="D3517" s="53" t="str">
        <f>VLOOKUP(B3517,別紙1!$A$5:$AS$267,3,FALSE)</f>
        <v>新屋第６ポンプ場</v>
      </c>
      <c r="F3517" s="161"/>
      <c r="G3517" s="161"/>
      <c r="H3517" s="161"/>
      <c r="I3517" s="54" t="str">
        <f>VLOOKUP(B3517,別紙1!$A$5:$AS$267,5,FALSE)</f>
        <v>低圧電力</v>
      </c>
    </row>
    <row r="3518" spans="1:9" s="161" customFormat="1" ht="20.25" customHeight="1" x14ac:dyDescent="0.4">
      <c r="A3518" s="391" t="s">
        <v>14</v>
      </c>
      <c r="B3518" s="401" t="s">
        <v>3</v>
      </c>
      <c r="C3518" s="402"/>
      <c r="D3518" s="403"/>
      <c r="E3518" s="401" t="s">
        <v>4</v>
      </c>
      <c r="F3518" s="402"/>
      <c r="G3518" s="403"/>
      <c r="H3518" s="391" t="s">
        <v>44</v>
      </c>
      <c r="I3518" s="391" t="s">
        <v>45</v>
      </c>
    </row>
    <row r="3519" spans="1:9" s="161" customFormat="1" ht="40.5" x14ac:dyDescent="0.4">
      <c r="A3519" s="400"/>
      <c r="B3519" s="301" t="s">
        <v>2</v>
      </c>
      <c r="C3519" s="301" t="s">
        <v>15</v>
      </c>
      <c r="D3519" s="302" t="s">
        <v>82</v>
      </c>
      <c r="E3519" s="304" t="s">
        <v>16</v>
      </c>
      <c r="F3519" s="58" t="s">
        <v>17</v>
      </c>
      <c r="G3519" s="302" t="s">
        <v>18</v>
      </c>
      <c r="H3519" s="400"/>
      <c r="I3519" s="400"/>
    </row>
    <row r="3520" spans="1:9" s="59" customFormat="1" ht="22.5" x14ac:dyDescent="0.4">
      <c r="A3520" s="392"/>
      <c r="B3520" s="60" t="s">
        <v>5</v>
      </c>
      <c r="C3520" s="60" t="s">
        <v>19</v>
      </c>
      <c r="D3520" s="60" t="s">
        <v>8</v>
      </c>
      <c r="E3520" s="61" t="s">
        <v>20</v>
      </c>
      <c r="F3520" s="60" t="s">
        <v>21</v>
      </c>
      <c r="G3520" s="60" t="s">
        <v>8</v>
      </c>
      <c r="H3520" s="60" t="s">
        <v>43</v>
      </c>
      <c r="I3520" s="60" t="s">
        <v>8</v>
      </c>
    </row>
    <row r="3521" spans="1:9" s="62" customFormat="1" ht="18" customHeight="1" x14ac:dyDescent="0.4">
      <c r="A3521" s="63">
        <v>1</v>
      </c>
      <c r="B3521" s="121">
        <f>VLOOKUP(B3517,別紙1!$A$5:$AS$267,6,FALSE)</f>
        <v>9</v>
      </c>
      <c r="C3521" s="131">
        <f>内訳書!$C$7</f>
        <v>0</v>
      </c>
      <c r="D3521" s="131">
        <f>IF(E3521=0,ROUNDDOWN(B3521*C3521/2,2),ROUNDDOWN(B3521*C3521,2))</f>
        <v>0</v>
      </c>
      <c r="E3521" s="124">
        <f>VLOOKUP(B3517,別紙1!$A$5:$AS$267,7,FALSE)</f>
        <v>41</v>
      </c>
      <c r="F3521" s="132">
        <f>内訳書!$D$7</f>
        <v>0</v>
      </c>
      <c r="G3521" s="131">
        <f>ROUNDDOWN(E3521*F3521,2)</f>
        <v>0</v>
      </c>
      <c r="H3521" s="116"/>
      <c r="I3521" s="137">
        <f>ROUNDDOWN(D3521+G3521+H3521,0)</f>
        <v>0</v>
      </c>
    </row>
    <row r="3522" spans="1:9" s="62" customFormat="1" ht="18" customHeight="1" x14ac:dyDescent="0.4">
      <c r="A3522" s="63">
        <v>2</v>
      </c>
      <c r="B3522" s="121">
        <f>B3521</f>
        <v>9</v>
      </c>
      <c r="C3522" s="131">
        <f>C3521</f>
        <v>0</v>
      </c>
      <c r="D3522" s="131">
        <f t="shared" ref="D3522:D3532" si="740">IF(E3522=0,ROUNDDOWN(B3522*C3522/2,2),ROUNDDOWN(B3522*C3522,2))</f>
        <v>0</v>
      </c>
      <c r="E3522" s="124">
        <f>VLOOKUP(B3517,別紙1!$A$5:$AS$267,10,FALSE)</f>
        <v>43</v>
      </c>
      <c r="F3522" s="132">
        <f>内訳書!$D$7</f>
        <v>0</v>
      </c>
      <c r="G3522" s="131">
        <f t="shared" ref="G3522:G3532" si="741">ROUNDDOWN(E3522*F3522,2)</f>
        <v>0</v>
      </c>
      <c r="H3522" s="116"/>
      <c r="I3522" s="137">
        <f t="shared" ref="I3522:I3532" si="742">ROUNDDOWN(D3522+G3522+H3522,0)</f>
        <v>0</v>
      </c>
    </row>
    <row r="3523" spans="1:9" s="62" customFormat="1" ht="18" customHeight="1" x14ac:dyDescent="0.4">
      <c r="A3523" s="63">
        <v>3</v>
      </c>
      <c r="B3523" s="121">
        <f>B3521</f>
        <v>9</v>
      </c>
      <c r="C3523" s="131">
        <f t="shared" ref="C3523:C3531" si="743">C3522</f>
        <v>0</v>
      </c>
      <c r="D3523" s="131">
        <f t="shared" si="740"/>
        <v>0</v>
      </c>
      <c r="E3523" s="124">
        <f>VLOOKUP(B3517,別紙1!$A$5:$AS$267,13,FALSE)</f>
        <v>42</v>
      </c>
      <c r="F3523" s="132">
        <f>内訳書!$D$7</f>
        <v>0</v>
      </c>
      <c r="G3523" s="131">
        <f t="shared" si="741"/>
        <v>0</v>
      </c>
      <c r="H3523" s="116"/>
      <c r="I3523" s="137">
        <f t="shared" si="742"/>
        <v>0</v>
      </c>
    </row>
    <row r="3524" spans="1:9" s="62" customFormat="1" ht="18" customHeight="1" x14ac:dyDescent="0.4">
      <c r="A3524" s="63">
        <v>4</v>
      </c>
      <c r="B3524" s="121">
        <f>B3521</f>
        <v>9</v>
      </c>
      <c r="C3524" s="131">
        <f t="shared" si="743"/>
        <v>0</v>
      </c>
      <c r="D3524" s="131">
        <f t="shared" si="740"/>
        <v>0</v>
      </c>
      <c r="E3524" s="124">
        <f>VLOOKUP(B3517,別紙1!$A$5:$AS$267,16,FALSE)</f>
        <v>50</v>
      </c>
      <c r="F3524" s="132">
        <f>内訳書!$D$7</f>
        <v>0</v>
      </c>
      <c r="G3524" s="131">
        <f t="shared" si="741"/>
        <v>0</v>
      </c>
      <c r="H3524" s="116"/>
      <c r="I3524" s="137">
        <f t="shared" si="742"/>
        <v>0</v>
      </c>
    </row>
    <row r="3525" spans="1:9" s="62" customFormat="1" ht="18" customHeight="1" x14ac:dyDescent="0.4">
      <c r="A3525" s="63">
        <v>5</v>
      </c>
      <c r="B3525" s="121">
        <f>B3521</f>
        <v>9</v>
      </c>
      <c r="C3525" s="131">
        <f t="shared" si="743"/>
        <v>0</v>
      </c>
      <c r="D3525" s="131">
        <f t="shared" si="740"/>
        <v>0</v>
      </c>
      <c r="E3525" s="124">
        <f>VLOOKUP(B3517,別紙1!$A$5:$AS$267,19,FALSE)</f>
        <v>49</v>
      </c>
      <c r="F3525" s="132">
        <f>内訳書!$D$7</f>
        <v>0</v>
      </c>
      <c r="G3525" s="131">
        <f t="shared" si="741"/>
        <v>0</v>
      </c>
      <c r="H3525" s="116"/>
      <c r="I3525" s="137">
        <f t="shared" si="742"/>
        <v>0</v>
      </c>
    </row>
    <row r="3526" spans="1:9" s="62" customFormat="1" ht="18" customHeight="1" x14ac:dyDescent="0.4">
      <c r="A3526" s="63">
        <v>6</v>
      </c>
      <c r="B3526" s="121">
        <f>B3521</f>
        <v>9</v>
      </c>
      <c r="C3526" s="131">
        <f t="shared" si="743"/>
        <v>0</v>
      </c>
      <c r="D3526" s="131">
        <f t="shared" si="740"/>
        <v>0</v>
      </c>
      <c r="E3526" s="124">
        <f>VLOOKUP(B3517,別紙1!$A$5:$AS$267,22,FALSE)</f>
        <v>50</v>
      </c>
      <c r="F3526" s="132">
        <f>内訳書!$D$7</f>
        <v>0</v>
      </c>
      <c r="G3526" s="131">
        <f t="shared" si="741"/>
        <v>0</v>
      </c>
      <c r="H3526" s="116"/>
      <c r="I3526" s="137">
        <f t="shared" si="742"/>
        <v>0</v>
      </c>
    </row>
    <row r="3527" spans="1:9" s="62" customFormat="1" ht="18" customHeight="1" x14ac:dyDescent="0.4">
      <c r="A3527" s="63">
        <v>7</v>
      </c>
      <c r="B3527" s="121">
        <f>B3521</f>
        <v>9</v>
      </c>
      <c r="C3527" s="131">
        <f t="shared" si="743"/>
        <v>0</v>
      </c>
      <c r="D3527" s="131">
        <f t="shared" si="740"/>
        <v>0</v>
      </c>
      <c r="E3527" s="124">
        <f>VLOOKUP(B3517,別紙1!$A$5:$AS$267,26,FALSE)</f>
        <v>54</v>
      </c>
      <c r="F3527" s="133">
        <f>内訳書!$E$7</f>
        <v>0</v>
      </c>
      <c r="G3527" s="131">
        <f t="shared" si="741"/>
        <v>0</v>
      </c>
      <c r="H3527" s="116"/>
      <c r="I3527" s="137">
        <f t="shared" si="742"/>
        <v>0</v>
      </c>
    </row>
    <row r="3528" spans="1:9" s="62" customFormat="1" ht="18" customHeight="1" x14ac:dyDescent="0.4">
      <c r="A3528" s="63">
        <v>8</v>
      </c>
      <c r="B3528" s="121">
        <f>B3521</f>
        <v>9</v>
      </c>
      <c r="C3528" s="131">
        <f t="shared" si="743"/>
        <v>0</v>
      </c>
      <c r="D3528" s="131">
        <f t="shared" si="740"/>
        <v>0</v>
      </c>
      <c r="E3528" s="124">
        <f>VLOOKUP(B3517,別紙1!$A$5:$AS$267,29,FALSE)</f>
        <v>60</v>
      </c>
      <c r="F3528" s="133">
        <f>内訳書!$E$7</f>
        <v>0</v>
      </c>
      <c r="G3528" s="131">
        <f t="shared" si="741"/>
        <v>0</v>
      </c>
      <c r="H3528" s="116"/>
      <c r="I3528" s="137">
        <f t="shared" si="742"/>
        <v>0</v>
      </c>
    </row>
    <row r="3529" spans="1:9" s="62" customFormat="1" ht="18" customHeight="1" x14ac:dyDescent="0.4">
      <c r="A3529" s="63">
        <v>9</v>
      </c>
      <c r="B3529" s="121">
        <f>B3521</f>
        <v>9</v>
      </c>
      <c r="C3529" s="131">
        <f t="shared" si="743"/>
        <v>0</v>
      </c>
      <c r="D3529" s="131">
        <f t="shared" si="740"/>
        <v>0</v>
      </c>
      <c r="E3529" s="124">
        <f>VLOOKUP(B3517,別紙1!$A$5:$AS$267,32,FALSE)</f>
        <v>64</v>
      </c>
      <c r="F3529" s="133">
        <f>内訳書!$E$7</f>
        <v>0</v>
      </c>
      <c r="G3529" s="131">
        <f t="shared" si="741"/>
        <v>0</v>
      </c>
      <c r="H3529" s="116"/>
      <c r="I3529" s="137">
        <f t="shared" si="742"/>
        <v>0</v>
      </c>
    </row>
    <row r="3530" spans="1:9" s="62" customFormat="1" ht="18" customHeight="1" x14ac:dyDescent="0.4">
      <c r="A3530" s="63">
        <v>10</v>
      </c>
      <c r="B3530" s="121">
        <f>B3521</f>
        <v>9</v>
      </c>
      <c r="C3530" s="131">
        <f t="shared" si="743"/>
        <v>0</v>
      </c>
      <c r="D3530" s="131">
        <f t="shared" si="740"/>
        <v>0</v>
      </c>
      <c r="E3530" s="124">
        <f>VLOOKUP(B3517,別紙1!$A$5:$AS$267,34,FALSE)</f>
        <v>54</v>
      </c>
      <c r="F3530" s="132">
        <f>内訳書!$D$7</f>
        <v>0</v>
      </c>
      <c r="G3530" s="131">
        <f t="shared" si="741"/>
        <v>0</v>
      </c>
      <c r="H3530" s="116"/>
      <c r="I3530" s="137">
        <f t="shared" si="742"/>
        <v>0</v>
      </c>
    </row>
    <row r="3531" spans="1:9" s="62" customFormat="1" ht="18" customHeight="1" x14ac:dyDescent="0.4">
      <c r="A3531" s="63">
        <v>11</v>
      </c>
      <c r="B3531" s="121">
        <f>B3521</f>
        <v>9</v>
      </c>
      <c r="C3531" s="131">
        <f t="shared" si="743"/>
        <v>0</v>
      </c>
      <c r="D3531" s="131">
        <f t="shared" si="740"/>
        <v>0</v>
      </c>
      <c r="E3531" s="124">
        <f>VLOOKUP(B3517,別紙1!$A$5:$AS$267,37,FALSE)</f>
        <v>50</v>
      </c>
      <c r="F3531" s="132">
        <f>内訳書!$D$7</f>
        <v>0</v>
      </c>
      <c r="G3531" s="131">
        <f t="shared" si="741"/>
        <v>0</v>
      </c>
      <c r="H3531" s="116"/>
      <c r="I3531" s="137">
        <f t="shared" si="742"/>
        <v>0</v>
      </c>
    </row>
    <row r="3532" spans="1:9" s="62" customFormat="1" ht="18" customHeight="1" thickBot="1" x14ac:dyDescent="0.45">
      <c r="A3532" s="63">
        <v>12</v>
      </c>
      <c r="B3532" s="121">
        <f>B3521</f>
        <v>9</v>
      </c>
      <c r="C3532" s="131">
        <f>C3531</f>
        <v>0</v>
      </c>
      <c r="D3532" s="131">
        <f t="shared" si="740"/>
        <v>0</v>
      </c>
      <c r="E3532" s="124">
        <f>VLOOKUP(B3517,別紙1!$A$5:$AS$267,40,FALSE)</f>
        <v>43</v>
      </c>
      <c r="F3532" s="132">
        <f>内訳書!$D$7</f>
        <v>0</v>
      </c>
      <c r="G3532" s="131">
        <f t="shared" si="741"/>
        <v>0</v>
      </c>
      <c r="H3532" s="116"/>
      <c r="I3532" s="137">
        <f t="shared" si="742"/>
        <v>0</v>
      </c>
    </row>
    <row r="3533" spans="1:9" s="62" customFormat="1" ht="18" customHeight="1" thickBot="1" x14ac:dyDescent="0.45">
      <c r="A3533" s="66" t="s">
        <v>9</v>
      </c>
      <c r="B3533" s="120"/>
      <c r="C3533" s="120"/>
      <c r="D3533" s="120"/>
      <c r="E3533" s="124">
        <f>SUM(E3521:E3532)</f>
        <v>600</v>
      </c>
      <c r="F3533" s="129"/>
      <c r="G3533" s="120"/>
      <c r="H3533" s="136">
        <f>SUM(H3521:H3532)</f>
        <v>0</v>
      </c>
      <c r="I3533" s="138">
        <f>IF(SUM(I3521:I3532)="","",SUM(I3521:I3532))</f>
        <v>0</v>
      </c>
    </row>
    <row r="3534" spans="1:9" ht="78" customHeight="1" x14ac:dyDescent="0.4">
      <c r="A3534" s="397" t="s">
        <v>347</v>
      </c>
      <c r="B3534" s="398"/>
      <c r="C3534" s="398"/>
      <c r="D3534" s="398"/>
      <c r="E3534" s="398"/>
      <c r="F3534" s="398"/>
      <c r="G3534" s="398"/>
      <c r="H3534" s="398"/>
      <c r="I3534" s="399"/>
    </row>
    <row r="3535" spans="1:9" ht="78" customHeight="1" x14ac:dyDescent="0.4">
      <c r="A3535" s="394" t="s">
        <v>22</v>
      </c>
      <c r="B3535" s="395"/>
      <c r="C3535" s="395"/>
      <c r="D3535" s="395"/>
      <c r="E3535" s="395"/>
      <c r="F3535" s="395"/>
      <c r="G3535" s="395"/>
      <c r="H3535" s="395"/>
      <c r="I3535" s="396"/>
    </row>
    <row r="3536" spans="1:9" x14ac:dyDescent="0.4">
      <c r="A3536" s="161" t="s">
        <v>12</v>
      </c>
      <c r="B3536" s="52">
        <f>B3517+1</f>
        <v>187</v>
      </c>
      <c r="C3536" s="161" t="s">
        <v>13</v>
      </c>
      <c r="D3536" s="53" t="str">
        <f>VLOOKUP(B3536,別紙1!$A$5:$AS$267,3,FALSE)</f>
        <v>新屋第７ポンプ場</v>
      </c>
      <c r="F3536" s="161"/>
      <c r="G3536" s="161"/>
      <c r="H3536" s="161"/>
      <c r="I3536" s="54" t="str">
        <f>VLOOKUP(B3536,別紙1!$A$5:$AS$267,5,FALSE)</f>
        <v>低圧電力</v>
      </c>
    </row>
    <row r="3537" spans="1:9" s="161" customFormat="1" ht="20.25" customHeight="1" x14ac:dyDescent="0.4">
      <c r="A3537" s="391" t="s">
        <v>14</v>
      </c>
      <c r="B3537" s="401" t="s">
        <v>3</v>
      </c>
      <c r="C3537" s="402"/>
      <c r="D3537" s="403"/>
      <c r="E3537" s="401" t="s">
        <v>4</v>
      </c>
      <c r="F3537" s="402"/>
      <c r="G3537" s="403"/>
      <c r="H3537" s="391" t="s">
        <v>44</v>
      </c>
      <c r="I3537" s="391" t="s">
        <v>45</v>
      </c>
    </row>
    <row r="3538" spans="1:9" s="161" customFormat="1" ht="40.5" x14ac:dyDescent="0.4">
      <c r="A3538" s="400"/>
      <c r="B3538" s="301" t="s">
        <v>2</v>
      </c>
      <c r="C3538" s="301" t="s">
        <v>15</v>
      </c>
      <c r="D3538" s="302" t="s">
        <v>82</v>
      </c>
      <c r="E3538" s="304" t="s">
        <v>16</v>
      </c>
      <c r="F3538" s="58" t="s">
        <v>17</v>
      </c>
      <c r="G3538" s="302" t="s">
        <v>18</v>
      </c>
      <c r="H3538" s="400"/>
      <c r="I3538" s="400"/>
    </row>
    <row r="3539" spans="1:9" s="59" customFormat="1" ht="22.5" x14ac:dyDescent="0.4">
      <c r="A3539" s="392"/>
      <c r="B3539" s="60" t="s">
        <v>5</v>
      </c>
      <c r="C3539" s="60" t="s">
        <v>19</v>
      </c>
      <c r="D3539" s="60" t="s">
        <v>8</v>
      </c>
      <c r="E3539" s="61" t="s">
        <v>20</v>
      </c>
      <c r="F3539" s="60" t="s">
        <v>21</v>
      </c>
      <c r="G3539" s="60" t="s">
        <v>8</v>
      </c>
      <c r="H3539" s="60" t="s">
        <v>43</v>
      </c>
      <c r="I3539" s="60" t="s">
        <v>8</v>
      </c>
    </row>
    <row r="3540" spans="1:9" s="62" customFormat="1" ht="18" customHeight="1" x14ac:dyDescent="0.4">
      <c r="A3540" s="63">
        <v>1</v>
      </c>
      <c r="B3540" s="121">
        <f>VLOOKUP(B3536,別紙1!$A$5:$AS$267,6,FALSE)</f>
        <v>4</v>
      </c>
      <c r="C3540" s="131">
        <f>内訳書!$C$7</f>
        <v>0</v>
      </c>
      <c r="D3540" s="131">
        <f>IF(E3540=0,ROUNDDOWN(B3540*C3540/2,2),ROUNDDOWN(B3540*C3540,2))</f>
        <v>0</v>
      </c>
      <c r="E3540" s="124">
        <f>VLOOKUP(B3536,別紙1!$A$5:$AS$267,7,FALSE)</f>
        <v>39</v>
      </c>
      <c r="F3540" s="132">
        <f>内訳書!$D$7</f>
        <v>0</v>
      </c>
      <c r="G3540" s="131">
        <f>ROUNDDOWN(E3540*F3540,2)</f>
        <v>0</v>
      </c>
      <c r="H3540" s="116"/>
      <c r="I3540" s="137">
        <f>ROUNDDOWN(D3540+G3540+H3540,0)</f>
        <v>0</v>
      </c>
    </row>
    <row r="3541" spans="1:9" s="62" customFormat="1" ht="18" customHeight="1" x14ac:dyDescent="0.4">
      <c r="A3541" s="63">
        <v>2</v>
      </c>
      <c r="B3541" s="121">
        <f>B3540</f>
        <v>4</v>
      </c>
      <c r="C3541" s="131">
        <f>C3540</f>
        <v>0</v>
      </c>
      <c r="D3541" s="131">
        <f t="shared" ref="D3541:D3551" si="744">IF(E3541=0,ROUNDDOWN(B3541*C3541/2,2),ROUNDDOWN(B3541*C3541,2))</f>
        <v>0</v>
      </c>
      <c r="E3541" s="124">
        <f>VLOOKUP(B3536,別紙1!$A$5:$AS$267,10,FALSE)</f>
        <v>42</v>
      </c>
      <c r="F3541" s="132">
        <f>内訳書!$D$7</f>
        <v>0</v>
      </c>
      <c r="G3541" s="131">
        <f t="shared" ref="G3541:G3551" si="745">ROUNDDOWN(E3541*F3541,2)</f>
        <v>0</v>
      </c>
      <c r="H3541" s="116"/>
      <c r="I3541" s="137">
        <f t="shared" ref="I3541:I3551" si="746">ROUNDDOWN(D3541+G3541+H3541,0)</f>
        <v>0</v>
      </c>
    </row>
    <row r="3542" spans="1:9" s="62" customFormat="1" ht="18" customHeight="1" x14ac:dyDescent="0.4">
      <c r="A3542" s="63">
        <v>3</v>
      </c>
      <c r="B3542" s="121">
        <f>B3540</f>
        <v>4</v>
      </c>
      <c r="C3542" s="131">
        <f t="shared" ref="C3542:C3550" si="747">C3541</f>
        <v>0</v>
      </c>
      <c r="D3542" s="131">
        <f t="shared" si="744"/>
        <v>0</v>
      </c>
      <c r="E3542" s="124">
        <f>VLOOKUP(B3536,別紙1!$A$5:$AS$267,13,FALSE)</f>
        <v>32</v>
      </c>
      <c r="F3542" s="132">
        <f>内訳書!$D$7</f>
        <v>0</v>
      </c>
      <c r="G3542" s="131">
        <f t="shared" si="745"/>
        <v>0</v>
      </c>
      <c r="H3542" s="116"/>
      <c r="I3542" s="137">
        <f t="shared" si="746"/>
        <v>0</v>
      </c>
    </row>
    <row r="3543" spans="1:9" s="62" customFormat="1" ht="18" customHeight="1" x14ac:dyDescent="0.4">
      <c r="A3543" s="63">
        <v>4</v>
      </c>
      <c r="B3543" s="121">
        <f>B3540</f>
        <v>4</v>
      </c>
      <c r="C3543" s="131">
        <f t="shared" si="747"/>
        <v>0</v>
      </c>
      <c r="D3543" s="131">
        <f t="shared" si="744"/>
        <v>0</v>
      </c>
      <c r="E3543" s="124">
        <f>VLOOKUP(B3536,別紙1!$A$5:$AS$267,16,FALSE)</f>
        <v>30</v>
      </c>
      <c r="F3543" s="132">
        <f>内訳書!$D$7</f>
        <v>0</v>
      </c>
      <c r="G3543" s="131">
        <f t="shared" si="745"/>
        <v>0</v>
      </c>
      <c r="H3543" s="116"/>
      <c r="I3543" s="137">
        <f t="shared" si="746"/>
        <v>0</v>
      </c>
    </row>
    <row r="3544" spans="1:9" s="62" customFormat="1" ht="18" customHeight="1" x14ac:dyDescent="0.4">
      <c r="A3544" s="63">
        <v>5</v>
      </c>
      <c r="B3544" s="121">
        <f>B3540</f>
        <v>4</v>
      </c>
      <c r="C3544" s="131">
        <f t="shared" si="747"/>
        <v>0</v>
      </c>
      <c r="D3544" s="131">
        <f t="shared" si="744"/>
        <v>0</v>
      </c>
      <c r="E3544" s="124">
        <f>VLOOKUP(B3536,別紙1!$A$5:$AS$267,19,FALSE)</f>
        <v>25</v>
      </c>
      <c r="F3544" s="132">
        <f>内訳書!$D$7</f>
        <v>0</v>
      </c>
      <c r="G3544" s="131">
        <f t="shared" si="745"/>
        <v>0</v>
      </c>
      <c r="H3544" s="116"/>
      <c r="I3544" s="137">
        <f t="shared" si="746"/>
        <v>0</v>
      </c>
    </row>
    <row r="3545" spans="1:9" s="62" customFormat="1" ht="18" customHeight="1" x14ac:dyDescent="0.4">
      <c r="A3545" s="63">
        <v>6</v>
      </c>
      <c r="B3545" s="121">
        <f>B3540</f>
        <v>4</v>
      </c>
      <c r="C3545" s="131">
        <f t="shared" si="747"/>
        <v>0</v>
      </c>
      <c r="D3545" s="131">
        <f t="shared" si="744"/>
        <v>0</v>
      </c>
      <c r="E3545" s="124">
        <f>VLOOKUP(B3536,別紙1!$A$5:$AS$267,22,FALSE)</f>
        <v>27</v>
      </c>
      <c r="F3545" s="132">
        <f>内訳書!$D$7</f>
        <v>0</v>
      </c>
      <c r="G3545" s="131">
        <f t="shared" si="745"/>
        <v>0</v>
      </c>
      <c r="H3545" s="116"/>
      <c r="I3545" s="137">
        <f t="shared" si="746"/>
        <v>0</v>
      </c>
    </row>
    <row r="3546" spans="1:9" s="62" customFormat="1" ht="18" customHeight="1" x14ac:dyDescent="0.4">
      <c r="A3546" s="63">
        <v>7</v>
      </c>
      <c r="B3546" s="121">
        <f>B3540</f>
        <v>4</v>
      </c>
      <c r="C3546" s="131">
        <f t="shared" si="747"/>
        <v>0</v>
      </c>
      <c r="D3546" s="131">
        <f t="shared" si="744"/>
        <v>0</v>
      </c>
      <c r="E3546" s="124">
        <f>VLOOKUP(B3536,別紙1!$A$5:$AS$267,26,FALSE)</f>
        <v>26</v>
      </c>
      <c r="F3546" s="133">
        <f>内訳書!$E$7</f>
        <v>0</v>
      </c>
      <c r="G3546" s="131">
        <f t="shared" si="745"/>
        <v>0</v>
      </c>
      <c r="H3546" s="116"/>
      <c r="I3546" s="137">
        <f t="shared" si="746"/>
        <v>0</v>
      </c>
    </row>
    <row r="3547" spans="1:9" s="62" customFormat="1" ht="18" customHeight="1" x14ac:dyDescent="0.4">
      <c r="A3547" s="63">
        <v>8</v>
      </c>
      <c r="B3547" s="121">
        <f>B3540</f>
        <v>4</v>
      </c>
      <c r="C3547" s="131">
        <f t="shared" si="747"/>
        <v>0</v>
      </c>
      <c r="D3547" s="131">
        <f t="shared" si="744"/>
        <v>0</v>
      </c>
      <c r="E3547" s="124">
        <f>VLOOKUP(B3536,別紙1!$A$5:$AS$267,29,FALSE)</f>
        <v>27</v>
      </c>
      <c r="F3547" s="133">
        <f>内訳書!$E$7</f>
        <v>0</v>
      </c>
      <c r="G3547" s="131">
        <f t="shared" si="745"/>
        <v>0</v>
      </c>
      <c r="H3547" s="116"/>
      <c r="I3547" s="137">
        <f t="shared" si="746"/>
        <v>0</v>
      </c>
    </row>
    <row r="3548" spans="1:9" s="62" customFormat="1" ht="18" customHeight="1" x14ac:dyDescent="0.4">
      <c r="A3548" s="63">
        <v>9</v>
      </c>
      <c r="B3548" s="121">
        <f>B3540</f>
        <v>4</v>
      </c>
      <c r="C3548" s="131">
        <f t="shared" si="747"/>
        <v>0</v>
      </c>
      <c r="D3548" s="131">
        <f t="shared" si="744"/>
        <v>0</v>
      </c>
      <c r="E3548" s="124">
        <f>VLOOKUP(B3536,別紙1!$A$5:$AS$267,32,FALSE)</f>
        <v>27</v>
      </c>
      <c r="F3548" s="133">
        <f>内訳書!$E$7</f>
        <v>0</v>
      </c>
      <c r="G3548" s="131">
        <f t="shared" si="745"/>
        <v>0</v>
      </c>
      <c r="H3548" s="116"/>
      <c r="I3548" s="137">
        <f t="shared" si="746"/>
        <v>0</v>
      </c>
    </row>
    <row r="3549" spans="1:9" s="62" customFormat="1" ht="18" customHeight="1" x14ac:dyDescent="0.4">
      <c r="A3549" s="63">
        <v>10</v>
      </c>
      <c r="B3549" s="121">
        <f>B3540</f>
        <v>4</v>
      </c>
      <c r="C3549" s="131">
        <f t="shared" si="747"/>
        <v>0</v>
      </c>
      <c r="D3549" s="131">
        <f t="shared" si="744"/>
        <v>0</v>
      </c>
      <c r="E3549" s="124">
        <f>VLOOKUP(B3536,別紙1!$A$5:$AS$267,34,FALSE)</f>
        <v>26</v>
      </c>
      <c r="F3549" s="132">
        <f>内訳書!$D$7</f>
        <v>0</v>
      </c>
      <c r="G3549" s="131">
        <f t="shared" si="745"/>
        <v>0</v>
      </c>
      <c r="H3549" s="116"/>
      <c r="I3549" s="137">
        <f t="shared" si="746"/>
        <v>0</v>
      </c>
    </row>
    <row r="3550" spans="1:9" s="62" customFormat="1" ht="18" customHeight="1" x14ac:dyDescent="0.4">
      <c r="A3550" s="63">
        <v>11</v>
      </c>
      <c r="B3550" s="121">
        <f>B3540</f>
        <v>4</v>
      </c>
      <c r="C3550" s="131">
        <f t="shared" si="747"/>
        <v>0</v>
      </c>
      <c r="D3550" s="131">
        <f t="shared" si="744"/>
        <v>0</v>
      </c>
      <c r="E3550" s="124">
        <f>VLOOKUP(B3536,別紙1!$A$5:$AS$267,37,FALSE)</f>
        <v>27</v>
      </c>
      <c r="F3550" s="132">
        <f>内訳書!$D$7</f>
        <v>0</v>
      </c>
      <c r="G3550" s="131">
        <f t="shared" si="745"/>
        <v>0</v>
      </c>
      <c r="H3550" s="116"/>
      <c r="I3550" s="137">
        <f t="shared" si="746"/>
        <v>0</v>
      </c>
    </row>
    <row r="3551" spans="1:9" s="62" customFormat="1" ht="18" customHeight="1" thickBot="1" x14ac:dyDescent="0.45">
      <c r="A3551" s="63">
        <v>12</v>
      </c>
      <c r="B3551" s="121">
        <f>B3540</f>
        <v>4</v>
      </c>
      <c r="C3551" s="131">
        <f>C3550</f>
        <v>0</v>
      </c>
      <c r="D3551" s="131">
        <f t="shared" si="744"/>
        <v>0</v>
      </c>
      <c r="E3551" s="124">
        <f>VLOOKUP(B3536,別紙1!$A$5:$AS$267,40,FALSE)</f>
        <v>30</v>
      </c>
      <c r="F3551" s="132">
        <f>内訳書!$D$7</f>
        <v>0</v>
      </c>
      <c r="G3551" s="131">
        <f t="shared" si="745"/>
        <v>0</v>
      </c>
      <c r="H3551" s="116"/>
      <c r="I3551" s="137">
        <f t="shared" si="746"/>
        <v>0</v>
      </c>
    </row>
    <row r="3552" spans="1:9" s="62" customFormat="1" ht="18" customHeight="1" thickBot="1" x14ac:dyDescent="0.45">
      <c r="A3552" s="66" t="s">
        <v>9</v>
      </c>
      <c r="B3552" s="120"/>
      <c r="C3552" s="120"/>
      <c r="D3552" s="120"/>
      <c r="E3552" s="124">
        <f>SUM(E3540:E3551)</f>
        <v>358</v>
      </c>
      <c r="F3552" s="129"/>
      <c r="G3552" s="120"/>
      <c r="H3552" s="136">
        <f>SUM(H3540:H3551)</f>
        <v>0</v>
      </c>
      <c r="I3552" s="138">
        <f>IF(SUM(I3540:I3551)="","",SUM(I3540:I3551))</f>
        <v>0</v>
      </c>
    </row>
    <row r="3553" spans="1:9" ht="78" customHeight="1" x14ac:dyDescent="0.4">
      <c r="A3553" s="397" t="s">
        <v>347</v>
      </c>
      <c r="B3553" s="398"/>
      <c r="C3553" s="398"/>
      <c r="D3553" s="398"/>
      <c r="E3553" s="398"/>
      <c r="F3553" s="398"/>
      <c r="G3553" s="398"/>
      <c r="H3553" s="398"/>
      <c r="I3553" s="399"/>
    </row>
    <row r="3554" spans="1:9" ht="78" customHeight="1" x14ac:dyDescent="0.4">
      <c r="A3554" s="394" t="s">
        <v>22</v>
      </c>
      <c r="B3554" s="395"/>
      <c r="C3554" s="395"/>
      <c r="D3554" s="395"/>
      <c r="E3554" s="395"/>
      <c r="F3554" s="395"/>
      <c r="G3554" s="395"/>
      <c r="H3554" s="395"/>
      <c r="I3554" s="396"/>
    </row>
    <row r="3555" spans="1:9" x14ac:dyDescent="0.4">
      <c r="A3555" s="161" t="s">
        <v>12</v>
      </c>
      <c r="B3555" s="52">
        <f>B3536+1</f>
        <v>188</v>
      </c>
      <c r="C3555" s="161" t="s">
        <v>13</v>
      </c>
      <c r="D3555" s="53" t="str">
        <f>VLOOKUP(B3555,別紙1!$A$5:$AS$267,3,FALSE)</f>
        <v>新屋第８ポンプ場</v>
      </c>
      <c r="F3555" s="161"/>
      <c r="G3555" s="161"/>
      <c r="H3555" s="161"/>
      <c r="I3555" s="54" t="str">
        <f>VLOOKUP(B3555,別紙1!$A$5:$AS$267,5,FALSE)</f>
        <v>低圧電力</v>
      </c>
    </row>
    <row r="3556" spans="1:9" s="161" customFormat="1" ht="20.25" customHeight="1" x14ac:dyDescent="0.4">
      <c r="A3556" s="391" t="s">
        <v>14</v>
      </c>
      <c r="B3556" s="401" t="s">
        <v>3</v>
      </c>
      <c r="C3556" s="402"/>
      <c r="D3556" s="403"/>
      <c r="E3556" s="401" t="s">
        <v>4</v>
      </c>
      <c r="F3556" s="402"/>
      <c r="G3556" s="403"/>
      <c r="H3556" s="391" t="s">
        <v>44</v>
      </c>
      <c r="I3556" s="391" t="s">
        <v>45</v>
      </c>
    </row>
    <row r="3557" spans="1:9" s="161" customFormat="1" ht="40.5" x14ac:dyDescent="0.4">
      <c r="A3557" s="400"/>
      <c r="B3557" s="301" t="s">
        <v>2</v>
      </c>
      <c r="C3557" s="301" t="s">
        <v>15</v>
      </c>
      <c r="D3557" s="302" t="s">
        <v>82</v>
      </c>
      <c r="E3557" s="304" t="s">
        <v>16</v>
      </c>
      <c r="F3557" s="58" t="s">
        <v>17</v>
      </c>
      <c r="G3557" s="302" t="s">
        <v>18</v>
      </c>
      <c r="H3557" s="400"/>
      <c r="I3557" s="400"/>
    </row>
    <row r="3558" spans="1:9" s="59" customFormat="1" ht="22.5" x14ac:dyDescent="0.4">
      <c r="A3558" s="392"/>
      <c r="B3558" s="60" t="s">
        <v>5</v>
      </c>
      <c r="C3558" s="60" t="s">
        <v>19</v>
      </c>
      <c r="D3558" s="60" t="s">
        <v>8</v>
      </c>
      <c r="E3558" s="61" t="s">
        <v>20</v>
      </c>
      <c r="F3558" s="60" t="s">
        <v>21</v>
      </c>
      <c r="G3558" s="60" t="s">
        <v>8</v>
      </c>
      <c r="H3558" s="60" t="s">
        <v>43</v>
      </c>
      <c r="I3558" s="60" t="s">
        <v>8</v>
      </c>
    </row>
    <row r="3559" spans="1:9" s="62" customFormat="1" ht="18" customHeight="1" x14ac:dyDescent="0.4">
      <c r="A3559" s="63">
        <v>1</v>
      </c>
      <c r="B3559" s="121">
        <f>VLOOKUP(B3555,別紙1!$A$5:$AS$267,6,FALSE)</f>
        <v>6</v>
      </c>
      <c r="C3559" s="131">
        <f>内訳書!$C$7</f>
        <v>0</v>
      </c>
      <c r="D3559" s="131">
        <f>IF(E3559=0,ROUNDDOWN(B3559*C3559/2,2),ROUNDDOWN(B3559*C3559,2))</f>
        <v>0</v>
      </c>
      <c r="E3559" s="124">
        <f>VLOOKUP(B3555,別紙1!$A$5:$AS$267,7,FALSE)</f>
        <v>210</v>
      </c>
      <c r="F3559" s="132">
        <f>内訳書!$D$7</f>
        <v>0</v>
      </c>
      <c r="G3559" s="131">
        <f>ROUNDDOWN(E3559*F3559,2)</f>
        <v>0</v>
      </c>
      <c r="H3559" s="116"/>
      <c r="I3559" s="137">
        <f>ROUNDDOWN(D3559+G3559+H3559,0)</f>
        <v>0</v>
      </c>
    </row>
    <row r="3560" spans="1:9" s="62" customFormat="1" ht="18" customHeight="1" x14ac:dyDescent="0.4">
      <c r="A3560" s="63">
        <v>2</v>
      </c>
      <c r="B3560" s="121">
        <f>B3559</f>
        <v>6</v>
      </c>
      <c r="C3560" s="131">
        <f>C3559</f>
        <v>0</v>
      </c>
      <c r="D3560" s="131">
        <f t="shared" ref="D3560:D3570" si="748">IF(E3560=0,ROUNDDOWN(B3560*C3560/2,2),ROUNDDOWN(B3560*C3560,2))</f>
        <v>0</v>
      </c>
      <c r="E3560" s="124">
        <f>VLOOKUP(B3555,別紙1!$A$5:$AS$267,10,FALSE)</f>
        <v>213</v>
      </c>
      <c r="F3560" s="132">
        <f>内訳書!$D$7</f>
        <v>0</v>
      </c>
      <c r="G3560" s="131">
        <f t="shared" ref="G3560:G3570" si="749">ROUNDDOWN(E3560*F3560,2)</f>
        <v>0</v>
      </c>
      <c r="H3560" s="116"/>
      <c r="I3560" s="137">
        <f t="shared" ref="I3560:I3570" si="750">ROUNDDOWN(D3560+G3560+H3560,0)</f>
        <v>0</v>
      </c>
    </row>
    <row r="3561" spans="1:9" s="62" customFormat="1" ht="18" customHeight="1" x14ac:dyDescent="0.4">
      <c r="A3561" s="63">
        <v>3</v>
      </c>
      <c r="B3561" s="121">
        <f>B3559</f>
        <v>6</v>
      </c>
      <c r="C3561" s="131">
        <f t="shared" ref="C3561:C3569" si="751">C3560</f>
        <v>0</v>
      </c>
      <c r="D3561" s="131">
        <f t="shared" si="748"/>
        <v>0</v>
      </c>
      <c r="E3561" s="124">
        <f>VLOOKUP(B3555,別紙1!$A$5:$AS$267,13,FALSE)</f>
        <v>193</v>
      </c>
      <c r="F3561" s="132">
        <f>内訳書!$D$7</f>
        <v>0</v>
      </c>
      <c r="G3561" s="131">
        <f t="shared" si="749"/>
        <v>0</v>
      </c>
      <c r="H3561" s="116"/>
      <c r="I3561" s="137">
        <f t="shared" si="750"/>
        <v>0</v>
      </c>
    </row>
    <row r="3562" spans="1:9" s="62" customFormat="1" ht="18" customHeight="1" x14ac:dyDescent="0.4">
      <c r="A3562" s="63">
        <v>4</v>
      </c>
      <c r="B3562" s="121">
        <f>B3559</f>
        <v>6</v>
      </c>
      <c r="C3562" s="131">
        <f t="shared" si="751"/>
        <v>0</v>
      </c>
      <c r="D3562" s="131">
        <f t="shared" si="748"/>
        <v>0</v>
      </c>
      <c r="E3562" s="124">
        <f>VLOOKUP(B3555,別紙1!$A$5:$AS$267,16,FALSE)</f>
        <v>202</v>
      </c>
      <c r="F3562" s="132">
        <f>内訳書!$D$7</f>
        <v>0</v>
      </c>
      <c r="G3562" s="131">
        <f t="shared" si="749"/>
        <v>0</v>
      </c>
      <c r="H3562" s="116"/>
      <c r="I3562" s="137">
        <f t="shared" si="750"/>
        <v>0</v>
      </c>
    </row>
    <row r="3563" spans="1:9" s="62" customFormat="1" ht="18" customHeight="1" x14ac:dyDescent="0.4">
      <c r="A3563" s="63">
        <v>5</v>
      </c>
      <c r="B3563" s="121">
        <f>B3559</f>
        <v>6</v>
      </c>
      <c r="C3563" s="131">
        <f t="shared" si="751"/>
        <v>0</v>
      </c>
      <c r="D3563" s="131">
        <f t="shared" si="748"/>
        <v>0</v>
      </c>
      <c r="E3563" s="124">
        <f>VLOOKUP(B3555,別紙1!$A$5:$AS$267,19,FALSE)</f>
        <v>190</v>
      </c>
      <c r="F3563" s="132">
        <f>内訳書!$D$7</f>
        <v>0</v>
      </c>
      <c r="G3563" s="131">
        <f t="shared" si="749"/>
        <v>0</v>
      </c>
      <c r="H3563" s="116"/>
      <c r="I3563" s="137">
        <f t="shared" si="750"/>
        <v>0</v>
      </c>
    </row>
    <row r="3564" spans="1:9" s="62" customFormat="1" ht="18" customHeight="1" x14ac:dyDescent="0.4">
      <c r="A3564" s="63">
        <v>6</v>
      </c>
      <c r="B3564" s="121">
        <f>B3559</f>
        <v>6</v>
      </c>
      <c r="C3564" s="131">
        <f t="shared" si="751"/>
        <v>0</v>
      </c>
      <c r="D3564" s="131">
        <f t="shared" si="748"/>
        <v>0</v>
      </c>
      <c r="E3564" s="124">
        <f>VLOOKUP(B3555,別紙1!$A$5:$AS$267,22,FALSE)</f>
        <v>197</v>
      </c>
      <c r="F3564" s="132">
        <f>内訳書!$D$7</f>
        <v>0</v>
      </c>
      <c r="G3564" s="131">
        <f t="shared" si="749"/>
        <v>0</v>
      </c>
      <c r="H3564" s="116"/>
      <c r="I3564" s="137">
        <f t="shared" si="750"/>
        <v>0</v>
      </c>
    </row>
    <row r="3565" spans="1:9" s="62" customFormat="1" ht="18" customHeight="1" x14ac:dyDescent="0.4">
      <c r="A3565" s="63">
        <v>7</v>
      </c>
      <c r="B3565" s="121">
        <f>B3559</f>
        <v>6</v>
      </c>
      <c r="C3565" s="131">
        <f t="shared" si="751"/>
        <v>0</v>
      </c>
      <c r="D3565" s="131">
        <f t="shared" si="748"/>
        <v>0</v>
      </c>
      <c r="E3565" s="124">
        <f>VLOOKUP(B3555,別紙1!$A$5:$AS$267,26,FALSE)</f>
        <v>194</v>
      </c>
      <c r="F3565" s="133">
        <f>内訳書!$E$7</f>
        <v>0</v>
      </c>
      <c r="G3565" s="131">
        <f t="shared" si="749"/>
        <v>0</v>
      </c>
      <c r="H3565" s="116"/>
      <c r="I3565" s="137">
        <f t="shared" si="750"/>
        <v>0</v>
      </c>
    </row>
    <row r="3566" spans="1:9" s="62" customFormat="1" ht="18" customHeight="1" x14ac:dyDescent="0.4">
      <c r="A3566" s="63">
        <v>8</v>
      </c>
      <c r="B3566" s="121">
        <f>B3559</f>
        <v>6</v>
      </c>
      <c r="C3566" s="131">
        <f t="shared" si="751"/>
        <v>0</v>
      </c>
      <c r="D3566" s="131">
        <f t="shared" si="748"/>
        <v>0</v>
      </c>
      <c r="E3566" s="124">
        <f>VLOOKUP(B3555,別紙1!$A$5:$AS$267,29,FALSE)</f>
        <v>213</v>
      </c>
      <c r="F3566" s="133">
        <f>内訳書!$E$7</f>
        <v>0</v>
      </c>
      <c r="G3566" s="131">
        <f t="shared" si="749"/>
        <v>0</v>
      </c>
      <c r="H3566" s="116"/>
      <c r="I3566" s="137">
        <f t="shared" si="750"/>
        <v>0</v>
      </c>
    </row>
    <row r="3567" spans="1:9" s="62" customFormat="1" ht="18" customHeight="1" x14ac:dyDescent="0.4">
      <c r="A3567" s="63">
        <v>9</v>
      </c>
      <c r="B3567" s="121">
        <f>B3559</f>
        <v>6</v>
      </c>
      <c r="C3567" s="131">
        <f t="shared" si="751"/>
        <v>0</v>
      </c>
      <c r="D3567" s="131">
        <f t="shared" si="748"/>
        <v>0</v>
      </c>
      <c r="E3567" s="124">
        <f>VLOOKUP(B3555,別紙1!$A$5:$AS$267,32,FALSE)</f>
        <v>209</v>
      </c>
      <c r="F3567" s="133">
        <f>内訳書!$E$7</f>
        <v>0</v>
      </c>
      <c r="G3567" s="131">
        <f t="shared" si="749"/>
        <v>0</v>
      </c>
      <c r="H3567" s="116"/>
      <c r="I3567" s="137">
        <f t="shared" si="750"/>
        <v>0</v>
      </c>
    </row>
    <row r="3568" spans="1:9" s="62" customFormat="1" ht="18" customHeight="1" x14ac:dyDescent="0.4">
      <c r="A3568" s="63">
        <v>10</v>
      </c>
      <c r="B3568" s="121">
        <f>B3559</f>
        <v>6</v>
      </c>
      <c r="C3568" s="131">
        <f t="shared" si="751"/>
        <v>0</v>
      </c>
      <c r="D3568" s="131">
        <f t="shared" si="748"/>
        <v>0</v>
      </c>
      <c r="E3568" s="124">
        <f>VLOOKUP(B3555,別紙1!$A$5:$AS$267,34,FALSE)</f>
        <v>187</v>
      </c>
      <c r="F3568" s="132">
        <f>内訳書!$D$7</f>
        <v>0</v>
      </c>
      <c r="G3568" s="131">
        <f t="shared" si="749"/>
        <v>0</v>
      </c>
      <c r="H3568" s="116"/>
      <c r="I3568" s="137">
        <f t="shared" si="750"/>
        <v>0</v>
      </c>
    </row>
    <row r="3569" spans="1:9" s="62" customFormat="1" ht="18" customHeight="1" x14ac:dyDescent="0.4">
      <c r="A3569" s="63">
        <v>11</v>
      </c>
      <c r="B3569" s="121">
        <f>B3559</f>
        <v>6</v>
      </c>
      <c r="C3569" s="131">
        <f t="shared" si="751"/>
        <v>0</v>
      </c>
      <c r="D3569" s="131">
        <f t="shared" si="748"/>
        <v>0</v>
      </c>
      <c r="E3569" s="124">
        <f>VLOOKUP(B3555,別紙1!$A$5:$AS$267,37,FALSE)</f>
        <v>183</v>
      </c>
      <c r="F3569" s="132">
        <f>内訳書!$D$7</f>
        <v>0</v>
      </c>
      <c r="G3569" s="131">
        <f t="shared" si="749"/>
        <v>0</v>
      </c>
      <c r="H3569" s="116"/>
      <c r="I3569" s="137">
        <f t="shared" si="750"/>
        <v>0</v>
      </c>
    </row>
    <row r="3570" spans="1:9" s="62" customFormat="1" ht="18" customHeight="1" thickBot="1" x14ac:dyDescent="0.45">
      <c r="A3570" s="63">
        <v>12</v>
      </c>
      <c r="B3570" s="121">
        <f>B3559</f>
        <v>6</v>
      </c>
      <c r="C3570" s="131">
        <f>C3569</f>
        <v>0</v>
      </c>
      <c r="D3570" s="131">
        <f t="shared" si="748"/>
        <v>0</v>
      </c>
      <c r="E3570" s="124">
        <f>VLOOKUP(B3555,別紙1!$A$5:$AS$267,40,FALSE)</f>
        <v>178</v>
      </c>
      <c r="F3570" s="132">
        <f>内訳書!$D$7</f>
        <v>0</v>
      </c>
      <c r="G3570" s="131">
        <f t="shared" si="749"/>
        <v>0</v>
      </c>
      <c r="H3570" s="116"/>
      <c r="I3570" s="137">
        <f t="shared" si="750"/>
        <v>0</v>
      </c>
    </row>
    <row r="3571" spans="1:9" s="62" customFormat="1" ht="18" customHeight="1" thickBot="1" x14ac:dyDescent="0.45">
      <c r="A3571" s="66" t="s">
        <v>9</v>
      </c>
      <c r="B3571" s="120"/>
      <c r="C3571" s="120"/>
      <c r="D3571" s="120"/>
      <c r="E3571" s="124">
        <f>SUM(E3559:E3570)</f>
        <v>2369</v>
      </c>
      <c r="F3571" s="129"/>
      <c r="G3571" s="120"/>
      <c r="H3571" s="136">
        <f>SUM(H3559:H3570)</f>
        <v>0</v>
      </c>
      <c r="I3571" s="138">
        <f>IF(SUM(I3559:I3570)="","",SUM(I3559:I3570))</f>
        <v>0</v>
      </c>
    </row>
    <row r="3572" spans="1:9" ht="78" customHeight="1" x14ac:dyDescent="0.4">
      <c r="A3572" s="397" t="s">
        <v>347</v>
      </c>
      <c r="B3572" s="398"/>
      <c r="C3572" s="398"/>
      <c r="D3572" s="398"/>
      <c r="E3572" s="398"/>
      <c r="F3572" s="398"/>
      <c r="G3572" s="398"/>
      <c r="H3572" s="398"/>
      <c r="I3572" s="399"/>
    </row>
    <row r="3573" spans="1:9" ht="78" customHeight="1" x14ac:dyDescent="0.4">
      <c r="A3573" s="394" t="s">
        <v>22</v>
      </c>
      <c r="B3573" s="395"/>
      <c r="C3573" s="395"/>
      <c r="D3573" s="395"/>
      <c r="E3573" s="395"/>
      <c r="F3573" s="395"/>
      <c r="G3573" s="395"/>
      <c r="H3573" s="395"/>
      <c r="I3573" s="396"/>
    </row>
    <row r="3574" spans="1:9" x14ac:dyDescent="0.4">
      <c r="A3574" s="161" t="s">
        <v>12</v>
      </c>
      <c r="B3574" s="52">
        <f>B3555+1</f>
        <v>189</v>
      </c>
      <c r="C3574" s="161" t="s">
        <v>13</v>
      </c>
      <c r="D3574" s="53" t="str">
        <f>VLOOKUP(B3574,別紙1!$A$5:$AS$267,3,FALSE)</f>
        <v>新屋第９ポンプ場</v>
      </c>
      <c r="F3574" s="161"/>
      <c r="G3574" s="161"/>
      <c r="H3574" s="161"/>
      <c r="I3574" s="54" t="str">
        <f>VLOOKUP(B3574,別紙1!$A$5:$AS$267,5,FALSE)</f>
        <v>低圧電力</v>
      </c>
    </row>
    <row r="3575" spans="1:9" s="161" customFormat="1" ht="20.25" customHeight="1" x14ac:dyDescent="0.4">
      <c r="A3575" s="391" t="s">
        <v>14</v>
      </c>
      <c r="B3575" s="401" t="s">
        <v>3</v>
      </c>
      <c r="C3575" s="402"/>
      <c r="D3575" s="403"/>
      <c r="E3575" s="401" t="s">
        <v>4</v>
      </c>
      <c r="F3575" s="402"/>
      <c r="G3575" s="403"/>
      <c r="H3575" s="391" t="s">
        <v>44</v>
      </c>
      <c r="I3575" s="391" t="s">
        <v>45</v>
      </c>
    </row>
    <row r="3576" spans="1:9" s="161" customFormat="1" ht="40.5" x14ac:dyDescent="0.4">
      <c r="A3576" s="400"/>
      <c r="B3576" s="301" t="s">
        <v>2</v>
      </c>
      <c r="C3576" s="301" t="s">
        <v>15</v>
      </c>
      <c r="D3576" s="302" t="s">
        <v>82</v>
      </c>
      <c r="E3576" s="304" t="s">
        <v>16</v>
      </c>
      <c r="F3576" s="58" t="s">
        <v>17</v>
      </c>
      <c r="G3576" s="302" t="s">
        <v>18</v>
      </c>
      <c r="H3576" s="400"/>
      <c r="I3576" s="400"/>
    </row>
    <row r="3577" spans="1:9" s="59" customFormat="1" ht="22.5" x14ac:dyDescent="0.4">
      <c r="A3577" s="392"/>
      <c r="B3577" s="60" t="s">
        <v>5</v>
      </c>
      <c r="C3577" s="60" t="s">
        <v>19</v>
      </c>
      <c r="D3577" s="60" t="s">
        <v>8</v>
      </c>
      <c r="E3577" s="61" t="s">
        <v>20</v>
      </c>
      <c r="F3577" s="60" t="s">
        <v>21</v>
      </c>
      <c r="G3577" s="60" t="s">
        <v>8</v>
      </c>
      <c r="H3577" s="60" t="s">
        <v>43</v>
      </c>
      <c r="I3577" s="60" t="s">
        <v>8</v>
      </c>
    </row>
    <row r="3578" spans="1:9" s="62" customFormat="1" ht="18" customHeight="1" x14ac:dyDescent="0.4">
      <c r="A3578" s="63">
        <v>1</v>
      </c>
      <c r="B3578" s="121">
        <f>VLOOKUP(B3574,別紙1!$A$5:$AS$267,6,FALSE)</f>
        <v>6</v>
      </c>
      <c r="C3578" s="131">
        <f>内訳書!$C$7</f>
        <v>0</v>
      </c>
      <c r="D3578" s="131">
        <f>IF(E3578=0,ROUNDDOWN(B3578*C3578/2,2),ROUNDDOWN(B3578*C3578,2))</f>
        <v>0</v>
      </c>
      <c r="E3578" s="124">
        <f>VLOOKUP(B3574,別紙1!$A$5:$AS$267,7,FALSE)</f>
        <v>33</v>
      </c>
      <c r="F3578" s="132">
        <f>内訳書!$D$7</f>
        <v>0</v>
      </c>
      <c r="G3578" s="131">
        <f>ROUNDDOWN(E3578*F3578,2)</f>
        <v>0</v>
      </c>
      <c r="H3578" s="116"/>
      <c r="I3578" s="137">
        <f>ROUNDDOWN(D3578+G3578+H3578,0)</f>
        <v>0</v>
      </c>
    </row>
    <row r="3579" spans="1:9" s="62" customFormat="1" ht="18" customHeight="1" x14ac:dyDescent="0.4">
      <c r="A3579" s="63">
        <v>2</v>
      </c>
      <c r="B3579" s="121">
        <f>B3578</f>
        <v>6</v>
      </c>
      <c r="C3579" s="131">
        <f>C3578</f>
        <v>0</v>
      </c>
      <c r="D3579" s="131">
        <f t="shared" ref="D3579:D3589" si="752">IF(E3579=0,ROUNDDOWN(B3579*C3579/2,2),ROUNDDOWN(B3579*C3579,2))</f>
        <v>0</v>
      </c>
      <c r="E3579" s="124">
        <f>VLOOKUP(B3574,別紙1!$A$5:$AS$267,10,FALSE)</f>
        <v>34</v>
      </c>
      <c r="F3579" s="132">
        <f>内訳書!$D$7</f>
        <v>0</v>
      </c>
      <c r="G3579" s="131">
        <f t="shared" ref="G3579:G3589" si="753">ROUNDDOWN(E3579*F3579,2)</f>
        <v>0</v>
      </c>
      <c r="H3579" s="116"/>
      <c r="I3579" s="137">
        <f t="shared" ref="I3579:I3589" si="754">ROUNDDOWN(D3579+G3579+H3579,0)</f>
        <v>0</v>
      </c>
    </row>
    <row r="3580" spans="1:9" s="62" customFormat="1" ht="18" customHeight="1" x14ac:dyDescent="0.4">
      <c r="A3580" s="63">
        <v>3</v>
      </c>
      <c r="B3580" s="121">
        <f>B3578</f>
        <v>6</v>
      </c>
      <c r="C3580" s="131">
        <f t="shared" ref="C3580:C3588" si="755">C3579</f>
        <v>0</v>
      </c>
      <c r="D3580" s="131">
        <f t="shared" si="752"/>
        <v>0</v>
      </c>
      <c r="E3580" s="124">
        <f>VLOOKUP(B3574,別紙1!$A$5:$AS$267,13,FALSE)</f>
        <v>32</v>
      </c>
      <c r="F3580" s="132">
        <f>内訳書!$D$7</f>
        <v>0</v>
      </c>
      <c r="G3580" s="131">
        <f t="shared" si="753"/>
        <v>0</v>
      </c>
      <c r="H3580" s="116"/>
      <c r="I3580" s="137">
        <f t="shared" si="754"/>
        <v>0</v>
      </c>
    </row>
    <row r="3581" spans="1:9" s="62" customFormat="1" ht="18" customHeight="1" x14ac:dyDescent="0.4">
      <c r="A3581" s="63">
        <v>4</v>
      </c>
      <c r="B3581" s="121">
        <f>B3578</f>
        <v>6</v>
      </c>
      <c r="C3581" s="131">
        <f t="shared" si="755"/>
        <v>0</v>
      </c>
      <c r="D3581" s="131">
        <f t="shared" si="752"/>
        <v>0</v>
      </c>
      <c r="E3581" s="124">
        <f>VLOOKUP(B3574,別紙1!$A$5:$AS$267,16,FALSE)</f>
        <v>34</v>
      </c>
      <c r="F3581" s="132">
        <f>内訳書!$D$7</f>
        <v>0</v>
      </c>
      <c r="G3581" s="131">
        <f t="shared" si="753"/>
        <v>0</v>
      </c>
      <c r="H3581" s="116"/>
      <c r="I3581" s="137">
        <f t="shared" si="754"/>
        <v>0</v>
      </c>
    </row>
    <row r="3582" spans="1:9" s="62" customFormat="1" ht="18" customHeight="1" x14ac:dyDescent="0.4">
      <c r="A3582" s="63">
        <v>5</v>
      </c>
      <c r="B3582" s="121">
        <f>B3578</f>
        <v>6</v>
      </c>
      <c r="C3582" s="131">
        <f t="shared" si="755"/>
        <v>0</v>
      </c>
      <c r="D3582" s="131">
        <f t="shared" si="752"/>
        <v>0</v>
      </c>
      <c r="E3582" s="124">
        <f>VLOOKUP(B3574,別紙1!$A$5:$AS$267,19,FALSE)</f>
        <v>33</v>
      </c>
      <c r="F3582" s="132">
        <f>内訳書!$D$7</f>
        <v>0</v>
      </c>
      <c r="G3582" s="131">
        <f t="shared" si="753"/>
        <v>0</v>
      </c>
      <c r="H3582" s="116"/>
      <c r="I3582" s="137">
        <f t="shared" si="754"/>
        <v>0</v>
      </c>
    </row>
    <row r="3583" spans="1:9" s="62" customFormat="1" ht="18" customHeight="1" x14ac:dyDescent="0.4">
      <c r="A3583" s="63">
        <v>6</v>
      </c>
      <c r="B3583" s="121">
        <f>B3578</f>
        <v>6</v>
      </c>
      <c r="C3583" s="131">
        <f t="shared" si="755"/>
        <v>0</v>
      </c>
      <c r="D3583" s="131">
        <f t="shared" si="752"/>
        <v>0</v>
      </c>
      <c r="E3583" s="124">
        <f>VLOOKUP(B3574,別紙1!$A$5:$AS$267,22,FALSE)</f>
        <v>36</v>
      </c>
      <c r="F3583" s="132">
        <f>内訳書!$D$7</f>
        <v>0</v>
      </c>
      <c r="G3583" s="131">
        <f t="shared" si="753"/>
        <v>0</v>
      </c>
      <c r="H3583" s="116"/>
      <c r="I3583" s="137">
        <f t="shared" si="754"/>
        <v>0</v>
      </c>
    </row>
    <row r="3584" spans="1:9" s="62" customFormat="1" ht="18" customHeight="1" x14ac:dyDescent="0.4">
      <c r="A3584" s="63">
        <v>7</v>
      </c>
      <c r="B3584" s="121">
        <f>B3578</f>
        <v>6</v>
      </c>
      <c r="C3584" s="131">
        <f t="shared" si="755"/>
        <v>0</v>
      </c>
      <c r="D3584" s="131">
        <f t="shared" si="752"/>
        <v>0</v>
      </c>
      <c r="E3584" s="124">
        <f>VLOOKUP(B3574,別紙1!$A$5:$AS$267,26,FALSE)</f>
        <v>37</v>
      </c>
      <c r="F3584" s="133">
        <f>内訳書!$E$7</f>
        <v>0</v>
      </c>
      <c r="G3584" s="131">
        <f t="shared" si="753"/>
        <v>0</v>
      </c>
      <c r="H3584" s="116"/>
      <c r="I3584" s="137">
        <f t="shared" si="754"/>
        <v>0</v>
      </c>
    </row>
    <row r="3585" spans="1:9" s="62" customFormat="1" ht="18" customHeight="1" x14ac:dyDescent="0.4">
      <c r="A3585" s="63">
        <v>8</v>
      </c>
      <c r="B3585" s="121">
        <f>B3578</f>
        <v>6</v>
      </c>
      <c r="C3585" s="131">
        <f t="shared" si="755"/>
        <v>0</v>
      </c>
      <c r="D3585" s="131">
        <f t="shared" si="752"/>
        <v>0</v>
      </c>
      <c r="E3585" s="124">
        <f>VLOOKUP(B3574,別紙1!$A$5:$AS$267,29,FALSE)</f>
        <v>53</v>
      </c>
      <c r="F3585" s="133">
        <f>内訳書!$E$7</f>
        <v>0</v>
      </c>
      <c r="G3585" s="131">
        <f t="shared" si="753"/>
        <v>0</v>
      </c>
      <c r="H3585" s="116"/>
      <c r="I3585" s="137">
        <f t="shared" si="754"/>
        <v>0</v>
      </c>
    </row>
    <row r="3586" spans="1:9" s="62" customFormat="1" ht="18" customHeight="1" x14ac:dyDescent="0.4">
      <c r="A3586" s="63">
        <v>9</v>
      </c>
      <c r="B3586" s="121">
        <f>B3578</f>
        <v>6</v>
      </c>
      <c r="C3586" s="131">
        <f t="shared" si="755"/>
        <v>0</v>
      </c>
      <c r="D3586" s="131">
        <f t="shared" si="752"/>
        <v>0</v>
      </c>
      <c r="E3586" s="124">
        <f>VLOOKUP(B3574,別紙1!$A$5:$AS$267,32,FALSE)</f>
        <v>123</v>
      </c>
      <c r="F3586" s="133">
        <f>内訳書!$E$7</f>
        <v>0</v>
      </c>
      <c r="G3586" s="131">
        <f t="shared" si="753"/>
        <v>0</v>
      </c>
      <c r="H3586" s="116"/>
      <c r="I3586" s="137">
        <f t="shared" si="754"/>
        <v>0</v>
      </c>
    </row>
    <row r="3587" spans="1:9" s="62" customFormat="1" ht="18" customHeight="1" x14ac:dyDescent="0.4">
      <c r="A3587" s="63">
        <v>10</v>
      </c>
      <c r="B3587" s="121">
        <f>B3578</f>
        <v>6</v>
      </c>
      <c r="C3587" s="131">
        <f t="shared" si="755"/>
        <v>0</v>
      </c>
      <c r="D3587" s="131">
        <f t="shared" si="752"/>
        <v>0</v>
      </c>
      <c r="E3587" s="124">
        <f>VLOOKUP(B3574,別紙1!$A$5:$AS$267,34,FALSE)</f>
        <v>45</v>
      </c>
      <c r="F3587" s="132">
        <f>内訳書!$D$7</f>
        <v>0</v>
      </c>
      <c r="G3587" s="131">
        <f t="shared" si="753"/>
        <v>0</v>
      </c>
      <c r="H3587" s="116"/>
      <c r="I3587" s="137">
        <f t="shared" si="754"/>
        <v>0</v>
      </c>
    </row>
    <row r="3588" spans="1:9" s="62" customFormat="1" ht="18" customHeight="1" x14ac:dyDescent="0.4">
      <c r="A3588" s="63">
        <v>11</v>
      </c>
      <c r="B3588" s="121">
        <f>B3578</f>
        <v>6</v>
      </c>
      <c r="C3588" s="131">
        <f t="shared" si="755"/>
        <v>0</v>
      </c>
      <c r="D3588" s="131">
        <f t="shared" si="752"/>
        <v>0</v>
      </c>
      <c r="E3588" s="124">
        <f>VLOOKUP(B3574,別紙1!$A$5:$AS$267,37,FALSE)</f>
        <v>34</v>
      </c>
      <c r="F3588" s="132">
        <f>内訳書!$D$7</f>
        <v>0</v>
      </c>
      <c r="G3588" s="131">
        <f t="shared" si="753"/>
        <v>0</v>
      </c>
      <c r="H3588" s="116"/>
      <c r="I3588" s="137">
        <f t="shared" si="754"/>
        <v>0</v>
      </c>
    </row>
    <row r="3589" spans="1:9" s="62" customFormat="1" ht="18" customHeight="1" thickBot="1" x14ac:dyDescent="0.45">
      <c r="A3589" s="63">
        <v>12</v>
      </c>
      <c r="B3589" s="121">
        <f>B3578</f>
        <v>6</v>
      </c>
      <c r="C3589" s="131">
        <f>C3588</f>
        <v>0</v>
      </c>
      <c r="D3589" s="131">
        <f t="shared" si="752"/>
        <v>0</v>
      </c>
      <c r="E3589" s="124">
        <f>VLOOKUP(B3574,別紙1!$A$5:$AS$267,40,FALSE)</f>
        <v>32</v>
      </c>
      <c r="F3589" s="132">
        <f>内訳書!$D$7</f>
        <v>0</v>
      </c>
      <c r="G3589" s="131">
        <f t="shared" si="753"/>
        <v>0</v>
      </c>
      <c r="H3589" s="116"/>
      <c r="I3589" s="137">
        <f t="shared" si="754"/>
        <v>0</v>
      </c>
    </row>
    <row r="3590" spans="1:9" s="62" customFormat="1" ht="18" customHeight="1" thickBot="1" x14ac:dyDescent="0.45">
      <c r="A3590" s="66" t="s">
        <v>9</v>
      </c>
      <c r="B3590" s="120"/>
      <c r="C3590" s="120"/>
      <c r="D3590" s="120"/>
      <c r="E3590" s="124">
        <f>SUM(E3578:E3589)</f>
        <v>526</v>
      </c>
      <c r="F3590" s="129"/>
      <c r="G3590" s="120"/>
      <c r="H3590" s="136">
        <f>SUM(H3578:H3589)</f>
        <v>0</v>
      </c>
      <c r="I3590" s="138">
        <f>IF(SUM(I3578:I3589)="","",SUM(I3578:I3589))</f>
        <v>0</v>
      </c>
    </row>
    <row r="3591" spans="1:9" ht="78" customHeight="1" x14ac:dyDescent="0.4">
      <c r="A3591" s="397" t="s">
        <v>347</v>
      </c>
      <c r="B3591" s="398"/>
      <c r="C3591" s="398"/>
      <c r="D3591" s="398"/>
      <c r="E3591" s="398"/>
      <c r="F3591" s="398"/>
      <c r="G3591" s="398"/>
      <c r="H3591" s="398"/>
      <c r="I3591" s="399"/>
    </row>
    <row r="3592" spans="1:9" ht="78" customHeight="1" x14ac:dyDescent="0.4">
      <c r="A3592" s="394" t="s">
        <v>22</v>
      </c>
      <c r="B3592" s="395"/>
      <c r="C3592" s="395"/>
      <c r="D3592" s="395"/>
      <c r="E3592" s="395"/>
      <c r="F3592" s="395"/>
      <c r="G3592" s="395"/>
      <c r="H3592" s="395"/>
      <c r="I3592" s="396"/>
    </row>
    <row r="3593" spans="1:9" x14ac:dyDescent="0.4">
      <c r="A3593" s="161" t="s">
        <v>12</v>
      </c>
      <c r="B3593" s="52">
        <f>B3574+1</f>
        <v>190</v>
      </c>
      <c r="C3593" s="161" t="s">
        <v>13</v>
      </c>
      <c r="D3593" s="53" t="str">
        <f>VLOOKUP(B3593,別紙1!$A$5:$AS$267,3,FALSE)</f>
        <v>新屋第１０ポンプ場</v>
      </c>
      <c r="F3593" s="161"/>
      <c r="G3593" s="161"/>
      <c r="H3593" s="161"/>
      <c r="I3593" s="54" t="str">
        <f>VLOOKUP(B3593,別紙1!$A$5:$AS$267,5,FALSE)</f>
        <v>低圧電力</v>
      </c>
    </row>
    <row r="3594" spans="1:9" s="161" customFormat="1" ht="20.25" customHeight="1" x14ac:dyDescent="0.4">
      <c r="A3594" s="391" t="s">
        <v>14</v>
      </c>
      <c r="B3594" s="401" t="s">
        <v>3</v>
      </c>
      <c r="C3594" s="402"/>
      <c r="D3594" s="403"/>
      <c r="E3594" s="401" t="s">
        <v>4</v>
      </c>
      <c r="F3594" s="402"/>
      <c r="G3594" s="403"/>
      <c r="H3594" s="391" t="s">
        <v>44</v>
      </c>
      <c r="I3594" s="391" t="s">
        <v>45</v>
      </c>
    </row>
    <row r="3595" spans="1:9" s="161" customFormat="1" ht="40.5" x14ac:dyDescent="0.4">
      <c r="A3595" s="400"/>
      <c r="B3595" s="301" t="s">
        <v>2</v>
      </c>
      <c r="C3595" s="301" t="s">
        <v>15</v>
      </c>
      <c r="D3595" s="302" t="s">
        <v>82</v>
      </c>
      <c r="E3595" s="304" t="s">
        <v>16</v>
      </c>
      <c r="F3595" s="58" t="s">
        <v>17</v>
      </c>
      <c r="G3595" s="302" t="s">
        <v>18</v>
      </c>
      <c r="H3595" s="400"/>
      <c r="I3595" s="400"/>
    </row>
    <row r="3596" spans="1:9" s="59" customFormat="1" ht="22.5" x14ac:dyDescent="0.4">
      <c r="A3596" s="392"/>
      <c r="B3596" s="60" t="s">
        <v>5</v>
      </c>
      <c r="C3596" s="60" t="s">
        <v>19</v>
      </c>
      <c r="D3596" s="60" t="s">
        <v>8</v>
      </c>
      <c r="E3596" s="61" t="s">
        <v>20</v>
      </c>
      <c r="F3596" s="60" t="s">
        <v>21</v>
      </c>
      <c r="G3596" s="60" t="s">
        <v>8</v>
      </c>
      <c r="H3596" s="60" t="s">
        <v>43</v>
      </c>
      <c r="I3596" s="60" t="s">
        <v>8</v>
      </c>
    </row>
    <row r="3597" spans="1:9" s="62" customFormat="1" ht="18" customHeight="1" x14ac:dyDescent="0.4">
      <c r="A3597" s="63">
        <v>1</v>
      </c>
      <c r="B3597" s="121">
        <f>VLOOKUP(B3593,別紙1!$A$5:$AS$267,6,FALSE)</f>
        <v>2</v>
      </c>
      <c r="C3597" s="131">
        <f>内訳書!$C$7</f>
        <v>0</v>
      </c>
      <c r="D3597" s="131">
        <f>IF(E3597=0,ROUNDDOWN(B3597*C3597/2,2),ROUNDDOWN(B3597*C3597,2))</f>
        <v>0</v>
      </c>
      <c r="E3597" s="124">
        <f>VLOOKUP(B3593,別紙1!$A$5:$AS$267,7,FALSE)</f>
        <v>65</v>
      </c>
      <c r="F3597" s="132">
        <f>内訳書!$D$7</f>
        <v>0</v>
      </c>
      <c r="G3597" s="131">
        <f>ROUNDDOWN(E3597*F3597,2)</f>
        <v>0</v>
      </c>
      <c r="H3597" s="116"/>
      <c r="I3597" s="137">
        <f>ROUNDDOWN(D3597+G3597+H3597,0)</f>
        <v>0</v>
      </c>
    </row>
    <row r="3598" spans="1:9" s="62" customFormat="1" ht="18" customHeight="1" x14ac:dyDescent="0.4">
      <c r="A3598" s="63">
        <v>2</v>
      </c>
      <c r="B3598" s="121">
        <f>B3597</f>
        <v>2</v>
      </c>
      <c r="C3598" s="131">
        <f>C3597</f>
        <v>0</v>
      </c>
      <c r="D3598" s="131">
        <f t="shared" ref="D3598:D3608" si="756">IF(E3598=0,ROUNDDOWN(B3598*C3598/2,2),ROUNDDOWN(B3598*C3598,2))</f>
        <v>0</v>
      </c>
      <c r="E3598" s="124">
        <f>VLOOKUP(B3593,別紙1!$A$5:$AS$267,10,FALSE)</f>
        <v>74</v>
      </c>
      <c r="F3598" s="132">
        <f>内訳書!$D$7</f>
        <v>0</v>
      </c>
      <c r="G3598" s="131">
        <f t="shared" ref="G3598:G3608" si="757">ROUNDDOWN(E3598*F3598,2)</f>
        <v>0</v>
      </c>
      <c r="H3598" s="116"/>
      <c r="I3598" s="137">
        <f t="shared" ref="I3598:I3608" si="758">ROUNDDOWN(D3598+G3598+H3598,0)</f>
        <v>0</v>
      </c>
    </row>
    <row r="3599" spans="1:9" s="62" customFormat="1" ht="18" customHeight="1" x14ac:dyDescent="0.4">
      <c r="A3599" s="63">
        <v>3</v>
      </c>
      <c r="B3599" s="121">
        <f>B3597</f>
        <v>2</v>
      </c>
      <c r="C3599" s="131">
        <f t="shared" ref="C3599:C3607" si="759">C3598</f>
        <v>0</v>
      </c>
      <c r="D3599" s="131">
        <f t="shared" si="756"/>
        <v>0</v>
      </c>
      <c r="E3599" s="124">
        <f>VLOOKUP(B3593,別紙1!$A$5:$AS$267,13,FALSE)</f>
        <v>61</v>
      </c>
      <c r="F3599" s="132">
        <f>内訳書!$D$7</f>
        <v>0</v>
      </c>
      <c r="G3599" s="131">
        <f t="shared" si="757"/>
        <v>0</v>
      </c>
      <c r="H3599" s="116"/>
      <c r="I3599" s="137">
        <f t="shared" si="758"/>
        <v>0</v>
      </c>
    </row>
    <row r="3600" spans="1:9" s="62" customFormat="1" ht="18" customHeight="1" x14ac:dyDescent="0.4">
      <c r="A3600" s="63">
        <v>4</v>
      </c>
      <c r="B3600" s="121">
        <f>B3597</f>
        <v>2</v>
      </c>
      <c r="C3600" s="131">
        <f t="shared" si="759"/>
        <v>0</v>
      </c>
      <c r="D3600" s="131">
        <f t="shared" si="756"/>
        <v>0</v>
      </c>
      <c r="E3600" s="124">
        <f>VLOOKUP(B3593,別紙1!$A$5:$AS$267,16,FALSE)</f>
        <v>53</v>
      </c>
      <c r="F3600" s="132">
        <f>内訳書!$D$7</f>
        <v>0</v>
      </c>
      <c r="G3600" s="131">
        <f t="shared" si="757"/>
        <v>0</v>
      </c>
      <c r="H3600" s="116"/>
      <c r="I3600" s="137">
        <f t="shared" si="758"/>
        <v>0</v>
      </c>
    </row>
    <row r="3601" spans="1:9" s="62" customFormat="1" ht="18" customHeight="1" x14ac:dyDescent="0.4">
      <c r="A3601" s="63">
        <v>5</v>
      </c>
      <c r="B3601" s="121">
        <f>B3597</f>
        <v>2</v>
      </c>
      <c r="C3601" s="131">
        <f t="shared" si="759"/>
        <v>0</v>
      </c>
      <c r="D3601" s="131">
        <f t="shared" si="756"/>
        <v>0</v>
      </c>
      <c r="E3601" s="124">
        <f>VLOOKUP(B3593,別紙1!$A$5:$AS$267,19,FALSE)</f>
        <v>36</v>
      </c>
      <c r="F3601" s="132">
        <f>内訳書!$D$7</f>
        <v>0</v>
      </c>
      <c r="G3601" s="131">
        <f t="shared" si="757"/>
        <v>0</v>
      </c>
      <c r="H3601" s="116"/>
      <c r="I3601" s="137">
        <f t="shared" si="758"/>
        <v>0</v>
      </c>
    </row>
    <row r="3602" spans="1:9" s="62" customFormat="1" ht="18" customHeight="1" x14ac:dyDescent="0.4">
      <c r="A3602" s="63">
        <v>6</v>
      </c>
      <c r="B3602" s="121">
        <f>B3597</f>
        <v>2</v>
      </c>
      <c r="C3602" s="131">
        <f t="shared" si="759"/>
        <v>0</v>
      </c>
      <c r="D3602" s="131">
        <f t="shared" si="756"/>
        <v>0</v>
      </c>
      <c r="E3602" s="124">
        <f>VLOOKUP(B3593,別紙1!$A$5:$AS$267,22,FALSE)</f>
        <v>37</v>
      </c>
      <c r="F3602" s="132">
        <f>内訳書!$D$7</f>
        <v>0</v>
      </c>
      <c r="G3602" s="131">
        <f t="shared" si="757"/>
        <v>0</v>
      </c>
      <c r="H3602" s="116"/>
      <c r="I3602" s="137">
        <f t="shared" si="758"/>
        <v>0</v>
      </c>
    </row>
    <row r="3603" spans="1:9" s="62" customFormat="1" ht="18" customHeight="1" x14ac:dyDescent="0.4">
      <c r="A3603" s="63">
        <v>7</v>
      </c>
      <c r="B3603" s="121">
        <f>B3597</f>
        <v>2</v>
      </c>
      <c r="C3603" s="131">
        <f t="shared" si="759"/>
        <v>0</v>
      </c>
      <c r="D3603" s="131">
        <f t="shared" si="756"/>
        <v>0</v>
      </c>
      <c r="E3603" s="124">
        <f>VLOOKUP(B3593,別紙1!$A$5:$AS$267,26,FALSE)</f>
        <v>40</v>
      </c>
      <c r="F3603" s="133">
        <f>内訳書!$E$7</f>
        <v>0</v>
      </c>
      <c r="G3603" s="131">
        <f t="shared" si="757"/>
        <v>0</v>
      </c>
      <c r="H3603" s="116"/>
      <c r="I3603" s="137">
        <f t="shared" si="758"/>
        <v>0</v>
      </c>
    </row>
    <row r="3604" spans="1:9" s="62" customFormat="1" ht="18" customHeight="1" x14ac:dyDescent="0.4">
      <c r="A3604" s="63">
        <v>8</v>
      </c>
      <c r="B3604" s="121">
        <f>B3597</f>
        <v>2</v>
      </c>
      <c r="C3604" s="131">
        <f t="shared" si="759"/>
        <v>0</v>
      </c>
      <c r="D3604" s="131">
        <f t="shared" si="756"/>
        <v>0</v>
      </c>
      <c r="E3604" s="124">
        <f>VLOOKUP(B3593,別紙1!$A$5:$AS$267,29,FALSE)</f>
        <v>48</v>
      </c>
      <c r="F3604" s="133">
        <f>内訳書!$E$7</f>
        <v>0</v>
      </c>
      <c r="G3604" s="131">
        <f t="shared" si="757"/>
        <v>0</v>
      </c>
      <c r="H3604" s="116"/>
      <c r="I3604" s="137">
        <f t="shared" si="758"/>
        <v>0</v>
      </c>
    </row>
    <row r="3605" spans="1:9" s="62" customFormat="1" ht="18" customHeight="1" x14ac:dyDescent="0.4">
      <c r="A3605" s="63">
        <v>9</v>
      </c>
      <c r="B3605" s="121">
        <f>B3597</f>
        <v>2</v>
      </c>
      <c r="C3605" s="131">
        <f t="shared" si="759"/>
        <v>0</v>
      </c>
      <c r="D3605" s="131">
        <f t="shared" si="756"/>
        <v>0</v>
      </c>
      <c r="E3605" s="124">
        <f>VLOOKUP(B3593,別紙1!$A$5:$AS$267,32,FALSE)</f>
        <v>44</v>
      </c>
      <c r="F3605" s="133">
        <f>内訳書!$E$7</f>
        <v>0</v>
      </c>
      <c r="G3605" s="131">
        <f t="shared" si="757"/>
        <v>0</v>
      </c>
      <c r="H3605" s="116"/>
      <c r="I3605" s="137">
        <f t="shared" si="758"/>
        <v>0</v>
      </c>
    </row>
    <row r="3606" spans="1:9" s="62" customFormat="1" ht="18" customHeight="1" x14ac:dyDescent="0.4">
      <c r="A3606" s="63">
        <v>10</v>
      </c>
      <c r="B3606" s="121">
        <f>B3597</f>
        <v>2</v>
      </c>
      <c r="C3606" s="131">
        <f t="shared" si="759"/>
        <v>0</v>
      </c>
      <c r="D3606" s="131">
        <f t="shared" si="756"/>
        <v>0</v>
      </c>
      <c r="E3606" s="124">
        <f>VLOOKUP(B3593,別紙1!$A$5:$AS$267,34,FALSE)</f>
        <v>41</v>
      </c>
      <c r="F3606" s="132">
        <f>内訳書!$D$7</f>
        <v>0</v>
      </c>
      <c r="G3606" s="131">
        <f t="shared" si="757"/>
        <v>0</v>
      </c>
      <c r="H3606" s="116"/>
      <c r="I3606" s="137">
        <f t="shared" si="758"/>
        <v>0</v>
      </c>
    </row>
    <row r="3607" spans="1:9" s="62" customFormat="1" ht="18" customHeight="1" x14ac:dyDescent="0.4">
      <c r="A3607" s="63">
        <v>11</v>
      </c>
      <c r="B3607" s="121">
        <f>B3597</f>
        <v>2</v>
      </c>
      <c r="C3607" s="131">
        <f t="shared" si="759"/>
        <v>0</v>
      </c>
      <c r="D3607" s="131">
        <f t="shared" si="756"/>
        <v>0</v>
      </c>
      <c r="E3607" s="124">
        <f>VLOOKUP(B3593,別紙1!$A$5:$AS$267,37,FALSE)</f>
        <v>38</v>
      </c>
      <c r="F3607" s="132">
        <f>内訳書!$D$7</f>
        <v>0</v>
      </c>
      <c r="G3607" s="131">
        <f t="shared" si="757"/>
        <v>0</v>
      </c>
      <c r="H3607" s="116"/>
      <c r="I3607" s="137">
        <f t="shared" si="758"/>
        <v>0</v>
      </c>
    </row>
    <row r="3608" spans="1:9" s="62" customFormat="1" ht="18" customHeight="1" thickBot="1" x14ac:dyDescent="0.45">
      <c r="A3608" s="63">
        <v>12</v>
      </c>
      <c r="B3608" s="121">
        <f>B3597</f>
        <v>2</v>
      </c>
      <c r="C3608" s="131">
        <f>C3607</f>
        <v>0</v>
      </c>
      <c r="D3608" s="131">
        <f t="shared" si="756"/>
        <v>0</v>
      </c>
      <c r="E3608" s="124">
        <f>VLOOKUP(B3593,別紙1!$A$5:$AS$267,40,FALSE)</f>
        <v>50</v>
      </c>
      <c r="F3608" s="132">
        <f>内訳書!$D$7</f>
        <v>0</v>
      </c>
      <c r="G3608" s="131">
        <f t="shared" si="757"/>
        <v>0</v>
      </c>
      <c r="H3608" s="116"/>
      <c r="I3608" s="137">
        <f t="shared" si="758"/>
        <v>0</v>
      </c>
    </row>
    <row r="3609" spans="1:9" s="62" customFormat="1" ht="18" customHeight="1" thickBot="1" x14ac:dyDescent="0.45">
      <c r="A3609" s="66" t="s">
        <v>9</v>
      </c>
      <c r="B3609" s="120"/>
      <c r="C3609" s="120"/>
      <c r="D3609" s="120"/>
      <c r="E3609" s="124">
        <f>SUM(E3597:E3608)</f>
        <v>587</v>
      </c>
      <c r="F3609" s="129"/>
      <c r="G3609" s="120"/>
      <c r="H3609" s="136">
        <f>SUM(H3597:H3608)</f>
        <v>0</v>
      </c>
      <c r="I3609" s="138">
        <f>IF(SUM(I3597:I3608)="","",SUM(I3597:I3608))</f>
        <v>0</v>
      </c>
    </row>
    <row r="3610" spans="1:9" ht="78" customHeight="1" x14ac:dyDescent="0.4">
      <c r="A3610" s="397" t="s">
        <v>347</v>
      </c>
      <c r="B3610" s="398"/>
      <c r="C3610" s="398"/>
      <c r="D3610" s="398"/>
      <c r="E3610" s="398"/>
      <c r="F3610" s="398"/>
      <c r="G3610" s="398"/>
      <c r="H3610" s="398"/>
      <c r="I3610" s="399"/>
    </row>
    <row r="3611" spans="1:9" ht="78" customHeight="1" x14ac:dyDescent="0.4">
      <c r="A3611" s="394" t="s">
        <v>22</v>
      </c>
      <c r="B3611" s="395"/>
      <c r="C3611" s="395"/>
      <c r="D3611" s="395"/>
      <c r="E3611" s="395"/>
      <c r="F3611" s="395"/>
      <c r="G3611" s="395"/>
      <c r="H3611" s="395"/>
      <c r="I3611" s="396"/>
    </row>
    <row r="3612" spans="1:9" x14ac:dyDescent="0.4">
      <c r="A3612" s="161" t="s">
        <v>12</v>
      </c>
      <c r="B3612" s="52">
        <f>B3593+1</f>
        <v>191</v>
      </c>
      <c r="C3612" s="161" t="s">
        <v>13</v>
      </c>
      <c r="D3612" s="53" t="str">
        <f>VLOOKUP(B3612,別紙1!$A$5:$AS$267,3,FALSE)</f>
        <v>石井処理施設</v>
      </c>
      <c r="F3612" s="161"/>
      <c r="G3612" s="161"/>
      <c r="H3612" s="161"/>
      <c r="I3612" s="54" t="str">
        <f>VLOOKUP(B3612,別紙1!$A$5:$AS$267,5,FALSE)</f>
        <v>低圧電力</v>
      </c>
    </row>
    <row r="3613" spans="1:9" s="161" customFormat="1" ht="20.25" customHeight="1" x14ac:dyDescent="0.4">
      <c r="A3613" s="391" t="s">
        <v>14</v>
      </c>
      <c r="B3613" s="401" t="s">
        <v>3</v>
      </c>
      <c r="C3613" s="402"/>
      <c r="D3613" s="403"/>
      <c r="E3613" s="401" t="s">
        <v>4</v>
      </c>
      <c r="F3613" s="402"/>
      <c r="G3613" s="403"/>
      <c r="H3613" s="391" t="s">
        <v>44</v>
      </c>
      <c r="I3613" s="391" t="s">
        <v>45</v>
      </c>
    </row>
    <row r="3614" spans="1:9" s="161" customFormat="1" ht="40.5" x14ac:dyDescent="0.4">
      <c r="A3614" s="400"/>
      <c r="B3614" s="301" t="s">
        <v>2</v>
      </c>
      <c r="C3614" s="301" t="s">
        <v>15</v>
      </c>
      <c r="D3614" s="302" t="s">
        <v>82</v>
      </c>
      <c r="E3614" s="304" t="s">
        <v>16</v>
      </c>
      <c r="F3614" s="58" t="s">
        <v>17</v>
      </c>
      <c r="G3614" s="302" t="s">
        <v>18</v>
      </c>
      <c r="H3614" s="400"/>
      <c r="I3614" s="400"/>
    </row>
    <row r="3615" spans="1:9" s="59" customFormat="1" ht="22.5" x14ac:dyDescent="0.4">
      <c r="A3615" s="392"/>
      <c r="B3615" s="60" t="s">
        <v>5</v>
      </c>
      <c r="C3615" s="60" t="s">
        <v>19</v>
      </c>
      <c r="D3615" s="60" t="s">
        <v>8</v>
      </c>
      <c r="E3615" s="61" t="s">
        <v>20</v>
      </c>
      <c r="F3615" s="60" t="s">
        <v>21</v>
      </c>
      <c r="G3615" s="60" t="s">
        <v>8</v>
      </c>
      <c r="H3615" s="60" t="s">
        <v>43</v>
      </c>
      <c r="I3615" s="60" t="s">
        <v>8</v>
      </c>
    </row>
    <row r="3616" spans="1:9" s="62" customFormat="1" ht="18" customHeight="1" x14ac:dyDescent="0.4">
      <c r="A3616" s="63">
        <v>1</v>
      </c>
      <c r="B3616" s="121">
        <f>VLOOKUP(B3612,別紙1!$A$5:$AS$267,6,FALSE)</f>
        <v>46</v>
      </c>
      <c r="C3616" s="131">
        <f>内訳書!$C$7</f>
        <v>0</v>
      </c>
      <c r="D3616" s="131">
        <f>IF(E3616=0,ROUNDDOWN(B3616*C3616/2,2),ROUNDDOWN(B3616*C3616,2))</f>
        <v>0</v>
      </c>
      <c r="E3616" s="124">
        <f>VLOOKUP(B3612,別紙1!$A$5:$AS$267,7,FALSE)</f>
        <v>6066</v>
      </c>
      <c r="F3616" s="132">
        <f>内訳書!$D$7</f>
        <v>0</v>
      </c>
      <c r="G3616" s="131">
        <f>ROUNDDOWN(E3616*F3616,2)</f>
        <v>0</v>
      </c>
      <c r="H3616" s="116"/>
      <c r="I3616" s="137">
        <f>ROUNDDOWN(D3616+G3616+H3616,0)</f>
        <v>0</v>
      </c>
    </row>
    <row r="3617" spans="1:9" s="62" customFormat="1" ht="18" customHeight="1" x14ac:dyDescent="0.4">
      <c r="A3617" s="63">
        <v>2</v>
      </c>
      <c r="B3617" s="121">
        <f>B3616</f>
        <v>46</v>
      </c>
      <c r="C3617" s="131">
        <f>C3616</f>
        <v>0</v>
      </c>
      <c r="D3617" s="131">
        <f t="shared" ref="D3617:D3627" si="760">IF(E3617=0,ROUNDDOWN(B3617*C3617/2,2),ROUNDDOWN(B3617*C3617,2))</f>
        <v>0</v>
      </c>
      <c r="E3617" s="124">
        <f>VLOOKUP(B3612,別紙1!$A$5:$AS$267,10,FALSE)</f>
        <v>6166</v>
      </c>
      <c r="F3617" s="132">
        <f>内訳書!$D$7</f>
        <v>0</v>
      </c>
      <c r="G3617" s="131">
        <f t="shared" ref="G3617:G3627" si="761">ROUNDDOWN(E3617*F3617,2)</f>
        <v>0</v>
      </c>
      <c r="H3617" s="116"/>
      <c r="I3617" s="137">
        <f t="shared" ref="I3617:I3627" si="762">ROUNDDOWN(D3617+G3617+H3617,0)</f>
        <v>0</v>
      </c>
    </row>
    <row r="3618" spans="1:9" s="62" customFormat="1" ht="18" customHeight="1" x14ac:dyDescent="0.4">
      <c r="A3618" s="63">
        <v>3</v>
      </c>
      <c r="B3618" s="121">
        <f>B3616</f>
        <v>46</v>
      </c>
      <c r="C3618" s="131">
        <f t="shared" ref="C3618:C3626" si="763">C3617</f>
        <v>0</v>
      </c>
      <c r="D3618" s="131">
        <f t="shared" si="760"/>
        <v>0</v>
      </c>
      <c r="E3618" s="124">
        <f>VLOOKUP(B3612,別紙1!$A$5:$AS$267,13,FALSE)</f>
        <v>5896</v>
      </c>
      <c r="F3618" s="132">
        <f>内訳書!$D$7</f>
        <v>0</v>
      </c>
      <c r="G3618" s="131">
        <f t="shared" si="761"/>
        <v>0</v>
      </c>
      <c r="H3618" s="116"/>
      <c r="I3618" s="137">
        <f t="shared" si="762"/>
        <v>0</v>
      </c>
    </row>
    <row r="3619" spans="1:9" s="62" customFormat="1" ht="18" customHeight="1" x14ac:dyDescent="0.4">
      <c r="A3619" s="63">
        <v>4</v>
      </c>
      <c r="B3619" s="121">
        <f>B3616</f>
        <v>46</v>
      </c>
      <c r="C3619" s="131">
        <f t="shared" si="763"/>
        <v>0</v>
      </c>
      <c r="D3619" s="131">
        <f t="shared" si="760"/>
        <v>0</v>
      </c>
      <c r="E3619" s="124">
        <f>VLOOKUP(B3612,別紙1!$A$5:$AS$267,16,FALSE)</f>
        <v>6488</v>
      </c>
      <c r="F3619" s="132">
        <f>内訳書!$D$7</f>
        <v>0</v>
      </c>
      <c r="G3619" s="131">
        <f t="shared" si="761"/>
        <v>0</v>
      </c>
      <c r="H3619" s="116"/>
      <c r="I3619" s="137">
        <f t="shared" si="762"/>
        <v>0</v>
      </c>
    </row>
    <row r="3620" spans="1:9" s="62" customFormat="1" ht="18" customHeight="1" x14ac:dyDescent="0.4">
      <c r="A3620" s="63">
        <v>5</v>
      </c>
      <c r="B3620" s="121">
        <f>B3616</f>
        <v>46</v>
      </c>
      <c r="C3620" s="131">
        <f t="shared" si="763"/>
        <v>0</v>
      </c>
      <c r="D3620" s="131">
        <f t="shared" si="760"/>
        <v>0</v>
      </c>
      <c r="E3620" s="124">
        <f>VLOOKUP(B3612,別紙1!$A$5:$AS$267,19,FALSE)</f>
        <v>6117</v>
      </c>
      <c r="F3620" s="132">
        <f>内訳書!$D$7</f>
        <v>0</v>
      </c>
      <c r="G3620" s="131">
        <f t="shared" si="761"/>
        <v>0</v>
      </c>
      <c r="H3620" s="116"/>
      <c r="I3620" s="137">
        <f t="shared" si="762"/>
        <v>0</v>
      </c>
    </row>
    <row r="3621" spans="1:9" s="62" customFormat="1" ht="18" customHeight="1" x14ac:dyDescent="0.4">
      <c r="A3621" s="63">
        <v>6</v>
      </c>
      <c r="B3621" s="121">
        <f>B3616</f>
        <v>46</v>
      </c>
      <c r="C3621" s="131">
        <f t="shared" si="763"/>
        <v>0</v>
      </c>
      <c r="D3621" s="131">
        <f t="shared" si="760"/>
        <v>0</v>
      </c>
      <c r="E3621" s="124">
        <f>VLOOKUP(B3612,別紙1!$A$5:$AS$267,22,FALSE)</f>
        <v>6355</v>
      </c>
      <c r="F3621" s="132">
        <f>内訳書!$D$7</f>
        <v>0</v>
      </c>
      <c r="G3621" s="131">
        <f t="shared" si="761"/>
        <v>0</v>
      </c>
      <c r="H3621" s="116"/>
      <c r="I3621" s="137">
        <f t="shared" si="762"/>
        <v>0</v>
      </c>
    </row>
    <row r="3622" spans="1:9" s="62" customFormat="1" ht="18" customHeight="1" x14ac:dyDescent="0.4">
      <c r="A3622" s="63">
        <v>7</v>
      </c>
      <c r="B3622" s="121">
        <f>B3616</f>
        <v>46</v>
      </c>
      <c r="C3622" s="131">
        <f t="shared" si="763"/>
        <v>0</v>
      </c>
      <c r="D3622" s="131">
        <f t="shared" si="760"/>
        <v>0</v>
      </c>
      <c r="E3622" s="124">
        <f>VLOOKUP(B3612,別紙1!$A$5:$AS$267,26,FALSE)</f>
        <v>5984</v>
      </c>
      <c r="F3622" s="133">
        <f>内訳書!$E$7</f>
        <v>0</v>
      </c>
      <c r="G3622" s="131">
        <f t="shared" si="761"/>
        <v>0</v>
      </c>
      <c r="H3622" s="116"/>
      <c r="I3622" s="137">
        <f t="shared" si="762"/>
        <v>0</v>
      </c>
    </row>
    <row r="3623" spans="1:9" s="62" customFormat="1" ht="18" customHeight="1" x14ac:dyDescent="0.4">
      <c r="A3623" s="63">
        <v>8</v>
      </c>
      <c r="B3623" s="121">
        <f>B3616</f>
        <v>46</v>
      </c>
      <c r="C3623" s="131">
        <f t="shared" si="763"/>
        <v>0</v>
      </c>
      <c r="D3623" s="131">
        <f t="shared" si="760"/>
        <v>0</v>
      </c>
      <c r="E3623" s="124">
        <f>VLOOKUP(B3612,別紙1!$A$5:$AS$267,29,FALSE)</f>
        <v>6088</v>
      </c>
      <c r="F3623" s="133">
        <f>内訳書!$E$7</f>
        <v>0</v>
      </c>
      <c r="G3623" s="131">
        <f t="shared" si="761"/>
        <v>0</v>
      </c>
      <c r="H3623" s="116"/>
      <c r="I3623" s="137">
        <f t="shared" si="762"/>
        <v>0</v>
      </c>
    </row>
    <row r="3624" spans="1:9" s="62" customFormat="1" ht="18" customHeight="1" x14ac:dyDescent="0.4">
      <c r="A3624" s="63">
        <v>9</v>
      </c>
      <c r="B3624" s="121">
        <f>B3616</f>
        <v>46</v>
      </c>
      <c r="C3624" s="131">
        <f t="shared" si="763"/>
        <v>0</v>
      </c>
      <c r="D3624" s="131">
        <f t="shared" si="760"/>
        <v>0</v>
      </c>
      <c r="E3624" s="124">
        <f>VLOOKUP(B3612,別紙1!$A$5:$AS$267,32,FALSE)</f>
        <v>6487</v>
      </c>
      <c r="F3624" s="133">
        <f>内訳書!$E$7</f>
        <v>0</v>
      </c>
      <c r="G3624" s="131">
        <f t="shared" si="761"/>
        <v>0</v>
      </c>
      <c r="H3624" s="116"/>
      <c r="I3624" s="137">
        <f t="shared" si="762"/>
        <v>0</v>
      </c>
    </row>
    <row r="3625" spans="1:9" s="62" customFormat="1" ht="18" customHeight="1" x14ac:dyDescent="0.4">
      <c r="A3625" s="63">
        <v>10</v>
      </c>
      <c r="B3625" s="121">
        <f>B3616</f>
        <v>46</v>
      </c>
      <c r="C3625" s="131">
        <f t="shared" si="763"/>
        <v>0</v>
      </c>
      <c r="D3625" s="131">
        <f t="shared" si="760"/>
        <v>0</v>
      </c>
      <c r="E3625" s="124">
        <f>VLOOKUP(B3612,別紙1!$A$5:$AS$267,34,FALSE)</f>
        <v>6049</v>
      </c>
      <c r="F3625" s="132">
        <f>内訳書!$D$7</f>
        <v>0</v>
      </c>
      <c r="G3625" s="131">
        <f t="shared" si="761"/>
        <v>0</v>
      </c>
      <c r="H3625" s="116"/>
      <c r="I3625" s="137">
        <f t="shared" si="762"/>
        <v>0</v>
      </c>
    </row>
    <row r="3626" spans="1:9" s="62" customFormat="1" ht="18" customHeight="1" x14ac:dyDescent="0.4">
      <c r="A3626" s="63">
        <v>11</v>
      </c>
      <c r="B3626" s="121">
        <f>B3616</f>
        <v>46</v>
      </c>
      <c r="C3626" s="131">
        <f t="shared" si="763"/>
        <v>0</v>
      </c>
      <c r="D3626" s="131">
        <f t="shared" si="760"/>
        <v>0</v>
      </c>
      <c r="E3626" s="124">
        <f>VLOOKUP(B3612,別紙1!$A$5:$AS$267,37,FALSE)</f>
        <v>6249</v>
      </c>
      <c r="F3626" s="132">
        <f>内訳書!$D$7</f>
        <v>0</v>
      </c>
      <c r="G3626" s="131">
        <f t="shared" si="761"/>
        <v>0</v>
      </c>
      <c r="H3626" s="116"/>
      <c r="I3626" s="137">
        <f t="shared" si="762"/>
        <v>0</v>
      </c>
    </row>
    <row r="3627" spans="1:9" s="62" customFormat="1" ht="18" customHeight="1" thickBot="1" x14ac:dyDescent="0.45">
      <c r="A3627" s="63">
        <v>12</v>
      </c>
      <c r="B3627" s="121">
        <f>B3616</f>
        <v>46</v>
      </c>
      <c r="C3627" s="131">
        <f>C3626</f>
        <v>0</v>
      </c>
      <c r="D3627" s="131">
        <f t="shared" si="760"/>
        <v>0</v>
      </c>
      <c r="E3627" s="124">
        <f>VLOOKUP(B3612,別紙1!$A$5:$AS$267,40,FALSE)</f>
        <v>5871</v>
      </c>
      <c r="F3627" s="132">
        <f>内訳書!$D$7</f>
        <v>0</v>
      </c>
      <c r="G3627" s="131">
        <f t="shared" si="761"/>
        <v>0</v>
      </c>
      <c r="H3627" s="116"/>
      <c r="I3627" s="137">
        <f t="shared" si="762"/>
        <v>0</v>
      </c>
    </row>
    <row r="3628" spans="1:9" s="62" customFormat="1" ht="18" customHeight="1" thickBot="1" x14ac:dyDescent="0.45">
      <c r="A3628" s="66" t="s">
        <v>9</v>
      </c>
      <c r="B3628" s="120"/>
      <c r="C3628" s="120"/>
      <c r="D3628" s="120"/>
      <c r="E3628" s="124">
        <f>SUM(E3616:E3627)</f>
        <v>73816</v>
      </c>
      <c r="F3628" s="129"/>
      <c r="G3628" s="120"/>
      <c r="H3628" s="136">
        <f>SUM(H3616:H3627)</f>
        <v>0</v>
      </c>
      <c r="I3628" s="138">
        <f>IF(SUM(I3616:I3627)="","",SUM(I3616:I3627))</f>
        <v>0</v>
      </c>
    </row>
    <row r="3629" spans="1:9" ht="78" customHeight="1" x14ac:dyDescent="0.4">
      <c r="A3629" s="397" t="s">
        <v>347</v>
      </c>
      <c r="B3629" s="398"/>
      <c r="C3629" s="398"/>
      <c r="D3629" s="398"/>
      <c r="E3629" s="398"/>
      <c r="F3629" s="398"/>
      <c r="G3629" s="398"/>
      <c r="H3629" s="398"/>
      <c r="I3629" s="399"/>
    </row>
    <row r="3630" spans="1:9" ht="78" customHeight="1" x14ac:dyDescent="0.4">
      <c r="A3630" s="394" t="s">
        <v>22</v>
      </c>
      <c r="B3630" s="395"/>
      <c r="C3630" s="395"/>
      <c r="D3630" s="395"/>
      <c r="E3630" s="395"/>
      <c r="F3630" s="395"/>
      <c r="G3630" s="395"/>
      <c r="H3630" s="395"/>
      <c r="I3630" s="396"/>
    </row>
    <row r="3631" spans="1:9" x14ac:dyDescent="0.4">
      <c r="A3631" s="161" t="s">
        <v>12</v>
      </c>
      <c r="B3631" s="52">
        <f>B3612+1</f>
        <v>192</v>
      </c>
      <c r="C3631" s="161" t="s">
        <v>13</v>
      </c>
      <c r="D3631" s="53" t="str">
        <f>VLOOKUP(B3631,別紙1!$A$5:$AS$267,3,FALSE)</f>
        <v>石井第１ポンプ場</v>
      </c>
      <c r="F3631" s="161"/>
      <c r="G3631" s="161"/>
      <c r="H3631" s="161"/>
      <c r="I3631" s="54" t="str">
        <f>VLOOKUP(B3631,別紙1!$A$5:$AS$267,5,FALSE)</f>
        <v>低圧電力</v>
      </c>
    </row>
    <row r="3632" spans="1:9" s="161" customFormat="1" ht="20.25" customHeight="1" x14ac:dyDescent="0.4">
      <c r="A3632" s="391" t="s">
        <v>14</v>
      </c>
      <c r="B3632" s="401" t="s">
        <v>3</v>
      </c>
      <c r="C3632" s="402"/>
      <c r="D3632" s="403"/>
      <c r="E3632" s="401" t="s">
        <v>4</v>
      </c>
      <c r="F3632" s="402"/>
      <c r="G3632" s="403"/>
      <c r="H3632" s="391" t="s">
        <v>44</v>
      </c>
      <c r="I3632" s="391" t="s">
        <v>45</v>
      </c>
    </row>
    <row r="3633" spans="1:9" s="161" customFormat="1" ht="40.5" x14ac:dyDescent="0.4">
      <c r="A3633" s="400"/>
      <c r="B3633" s="301" t="s">
        <v>2</v>
      </c>
      <c r="C3633" s="301" t="s">
        <v>15</v>
      </c>
      <c r="D3633" s="302" t="s">
        <v>82</v>
      </c>
      <c r="E3633" s="304" t="s">
        <v>16</v>
      </c>
      <c r="F3633" s="58" t="s">
        <v>17</v>
      </c>
      <c r="G3633" s="302" t="s">
        <v>18</v>
      </c>
      <c r="H3633" s="400"/>
      <c r="I3633" s="400"/>
    </row>
    <row r="3634" spans="1:9" s="59" customFormat="1" ht="22.5" x14ac:dyDescent="0.4">
      <c r="A3634" s="392"/>
      <c r="B3634" s="60" t="s">
        <v>5</v>
      </c>
      <c r="C3634" s="60" t="s">
        <v>19</v>
      </c>
      <c r="D3634" s="60" t="s">
        <v>8</v>
      </c>
      <c r="E3634" s="61" t="s">
        <v>20</v>
      </c>
      <c r="F3634" s="60" t="s">
        <v>21</v>
      </c>
      <c r="G3634" s="60" t="s">
        <v>8</v>
      </c>
      <c r="H3634" s="60" t="s">
        <v>43</v>
      </c>
      <c r="I3634" s="60" t="s">
        <v>8</v>
      </c>
    </row>
    <row r="3635" spans="1:9" s="62" customFormat="1" ht="18" customHeight="1" x14ac:dyDescent="0.4">
      <c r="A3635" s="63">
        <v>1</v>
      </c>
      <c r="B3635" s="121">
        <f>VLOOKUP(B3631,別紙1!$A$5:$AS$267,6,FALSE)</f>
        <v>4</v>
      </c>
      <c r="C3635" s="131">
        <f>内訳書!$C$7</f>
        <v>0</v>
      </c>
      <c r="D3635" s="131">
        <f>IF(E3635=0,ROUNDDOWN(B3635*C3635/2,2),ROUNDDOWN(B3635*C3635,2))</f>
        <v>0</v>
      </c>
      <c r="E3635" s="124">
        <f>VLOOKUP(B3631,別紙1!$A$5:$AS$267,7,FALSE)</f>
        <v>24</v>
      </c>
      <c r="F3635" s="132">
        <f>内訳書!$D$7</f>
        <v>0</v>
      </c>
      <c r="G3635" s="131">
        <f>ROUNDDOWN(E3635*F3635,2)</f>
        <v>0</v>
      </c>
      <c r="H3635" s="116"/>
      <c r="I3635" s="137">
        <f>ROUNDDOWN(D3635+G3635+H3635,0)</f>
        <v>0</v>
      </c>
    </row>
    <row r="3636" spans="1:9" s="62" customFormat="1" ht="18" customHeight="1" x14ac:dyDescent="0.4">
      <c r="A3636" s="63">
        <v>2</v>
      </c>
      <c r="B3636" s="121">
        <f>B3635</f>
        <v>4</v>
      </c>
      <c r="C3636" s="131">
        <f>C3635</f>
        <v>0</v>
      </c>
      <c r="D3636" s="131">
        <f t="shared" ref="D3636:D3646" si="764">IF(E3636=0,ROUNDDOWN(B3636*C3636/2,2),ROUNDDOWN(B3636*C3636,2))</f>
        <v>0</v>
      </c>
      <c r="E3636" s="124">
        <f>VLOOKUP(B3631,別紙1!$A$5:$AS$267,10,FALSE)</f>
        <v>25</v>
      </c>
      <c r="F3636" s="132">
        <f>内訳書!$D$7</f>
        <v>0</v>
      </c>
      <c r="G3636" s="131">
        <f t="shared" ref="G3636:G3646" si="765">ROUNDDOWN(E3636*F3636,2)</f>
        <v>0</v>
      </c>
      <c r="H3636" s="116"/>
      <c r="I3636" s="137">
        <f t="shared" ref="I3636:I3646" si="766">ROUNDDOWN(D3636+G3636+H3636,0)</f>
        <v>0</v>
      </c>
    </row>
    <row r="3637" spans="1:9" s="62" customFormat="1" ht="18" customHeight="1" x14ac:dyDescent="0.4">
      <c r="A3637" s="63">
        <v>3</v>
      </c>
      <c r="B3637" s="121">
        <f>B3635</f>
        <v>4</v>
      </c>
      <c r="C3637" s="131">
        <f t="shared" ref="C3637:C3645" si="767">C3636</f>
        <v>0</v>
      </c>
      <c r="D3637" s="131">
        <f t="shared" si="764"/>
        <v>0</v>
      </c>
      <c r="E3637" s="124">
        <f>VLOOKUP(B3631,別紙1!$A$5:$AS$267,13,FALSE)</f>
        <v>23</v>
      </c>
      <c r="F3637" s="132">
        <f>内訳書!$D$7</f>
        <v>0</v>
      </c>
      <c r="G3637" s="131">
        <f t="shared" si="765"/>
        <v>0</v>
      </c>
      <c r="H3637" s="116"/>
      <c r="I3637" s="137">
        <f t="shared" si="766"/>
        <v>0</v>
      </c>
    </row>
    <row r="3638" spans="1:9" s="62" customFormat="1" ht="18" customHeight="1" x14ac:dyDescent="0.4">
      <c r="A3638" s="63">
        <v>4</v>
      </c>
      <c r="B3638" s="121">
        <f>B3635</f>
        <v>4</v>
      </c>
      <c r="C3638" s="131">
        <f t="shared" si="767"/>
        <v>0</v>
      </c>
      <c r="D3638" s="131">
        <f t="shared" si="764"/>
        <v>0</v>
      </c>
      <c r="E3638" s="124">
        <f>VLOOKUP(B3631,別紙1!$A$5:$AS$267,16,FALSE)</f>
        <v>25</v>
      </c>
      <c r="F3638" s="132">
        <f>内訳書!$D$7</f>
        <v>0</v>
      </c>
      <c r="G3638" s="131">
        <f t="shared" si="765"/>
        <v>0</v>
      </c>
      <c r="H3638" s="116"/>
      <c r="I3638" s="137">
        <f t="shared" si="766"/>
        <v>0</v>
      </c>
    </row>
    <row r="3639" spans="1:9" s="62" customFormat="1" ht="18" customHeight="1" x14ac:dyDescent="0.4">
      <c r="A3639" s="63">
        <v>5</v>
      </c>
      <c r="B3639" s="121">
        <f>B3635</f>
        <v>4</v>
      </c>
      <c r="C3639" s="131">
        <f t="shared" si="767"/>
        <v>0</v>
      </c>
      <c r="D3639" s="131">
        <f t="shared" si="764"/>
        <v>0</v>
      </c>
      <c r="E3639" s="124">
        <f>VLOOKUP(B3631,別紙1!$A$5:$AS$267,19,FALSE)</f>
        <v>23</v>
      </c>
      <c r="F3639" s="132">
        <f>内訳書!$D$7</f>
        <v>0</v>
      </c>
      <c r="G3639" s="131">
        <f t="shared" si="765"/>
        <v>0</v>
      </c>
      <c r="H3639" s="116"/>
      <c r="I3639" s="137">
        <f t="shared" si="766"/>
        <v>0</v>
      </c>
    </row>
    <row r="3640" spans="1:9" s="62" customFormat="1" ht="18" customHeight="1" x14ac:dyDescent="0.4">
      <c r="A3640" s="63">
        <v>6</v>
      </c>
      <c r="B3640" s="121">
        <f>B3635</f>
        <v>4</v>
      </c>
      <c r="C3640" s="131">
        <f t="shared" si="767"/>
        <v>0</v>
      </c>
      <c r="D3640" s="131">
        <f t="shared" si="764"/>
        <v>0</v>
      </c>
      <c r="E3640" s="124">
        <f>VLOOKUP(B3631,別紙1!$A$5:$AS$267,22,FALSE)</f>
        <v>24</v>
      </c>
      <c r="F3640" s="132">
        <f>内訳書!$D$7</f>
        <v>0</v>
      </c>
      <c r="G3640" s="131">
        <f t="shared" si="765"/>
        <v>0</v>
      </c>
      <c r="H3640" s="116"/>
      <c r="I3640" s="137">
        <f t="shared" si="766"/>
        <v>0</v>
      </c>
    </row>
    <row r="3641" spans="1:9" s="62" customFormat="1" ht="18" customHeight="1" x14ac:dyDescent="0.4">
      <c r="A3641" s="63">
        <v>7</v>
      </c>
      <c r="B3641" s="121">
        <f>B3635</f>
        <v>4</v>
      </c>
      <c r="C3641" s="131">
        <f t="shared" si="767"/>
        <v>0</v>
      </c>
      <c r="D3641" s="131">
        <f t="shared" si="764"/>
        <v>0</v>
      </c>
      <c r="E3641" s="124">
        <f>VLOOKUP(B3631,別紙1!$A$5:$AS$267,26,FALSE)</f>
        <v>22</v>
      </c>
      <c r="F3641" s="133">
        <f>内訳書!$E$7</f>
        <v>0</v>
      </c>
      <c r="G3641" s="131">
        <f t="shared" si="765"/>
        <v>0</v>
      </c>
      <c r="H3641" s="116"/>
      <c r="I3641" s="137">
        <f t="shared" si="766"/>
        <v>0</v>
      </c>
    </row>
    <row r="3642" spans="1:9" s="62" customFormat="1" ht="18" customHeight="1" x14ac:dyDescent="0.4">
      <c r="A3642" s="63">
        <v>8</v>
      </c>
      <c r="B3642" s="121">
        <f>B3635</f>
        <v>4</v>
      </c>
      <c r="C3642" s="131">
        <f t="shared" si="767"/>
        <v>0</v>
      </c>
      <c r="D3642" s="131">
        <f t="shared" si="764"/>
        <v>0</v>
      </c>
      <c r="E3642" s="124">
        <f>VLOOKUP(B3631,別紙1!$A$5:$AS$267,29,FALSE)</f>
        <v>23</v>
      </c>
      <c r="F3642" s="133">
        <f>内訳書!$E$7</f>
        <v>0</v>
      </c>
      <c r="G3642" s="131">
        <f t="shared" si="765"/>
        <v>0</v>
      </c>
      <c r="H3642" s="116"/>
      <c r="I3642" s="137">
        <f t="shared" si="766"/>
        <v>0</v>
      </c>
    </row>
    <row r="3643" spans="1:9" s="62" customFormat="1" ht="18" customHeight="1" x14ac:dyDescent="0.4">
      <c r="A3643" s="63">
        <v>9</v>
      </c>
      <c r="B3643" s="121">
        <f>B3635</f>
        <v>4</v>
      </c>
      <c r="C3643" s="131">
        <f t="shared" si="767"/>
        <v>0</v>
      </c>
      <c r="D3643" s="131">
        <f t="shared" si="764"/>
        <v>0</v>
      </c>
      <c r="E3643" s="124">
        <f>VLOOKUP(B3631,別紙1!$A$5:$AS$267,32,FALSE)</f>
        <v>23</v>
      </c>
      <c r="F3643" s="133">
        <f>内訳書!$E$7</f>
        <v>0</v>
      </c>
      <c r="G3643" s="131">
        <f t="shared" si="765"/>
        <v>0</v>
      </c>
      <c r="H3643" s="116"/>
      <c r="I3643" s="137">
        <f t="shared" si="766"/>
        <v>0</v>
      </c>
    </row>
    <row r="3644" spans="1:9" s="62" customFormat="1" ht="18" customHeight="1" x14ac:dyDescent="0.4">
      <c r="A3644" s="63">
        <v>10</v>
      </c>
      <c r="B3644" s="121">
        <f>B3635</f>
        <v>4</v>
      </c>
      <c r="C3644" s="131">
        <f t="shared" si="767"/>
        <v>0</v>
      </c>
      <c r="D3644" s="131">
        <f t="shared" si="764"/>
        <v>0</v>
      </c>
      <c r="E3644" s="124">
        <f>VLOOKUP(B3631,別紙1!$A$5:$AS$267,34,FALSE)</f>
        <v>22</v>
      </c>
      <c r="F3644" s="132">
        <f>内訳書!$D$7</f>
        <v>0</v>
      </c>
      <c r="G3644" s="131">
        <f t="shared" si="765"/>
        <v>0</v>
      </c>
      <c r="H3644" s="116"/>
      <c r="I3644" s="137">
        <f t="shared" si="766"/>
        <v>0</v>
      </c>
    </row>
    <row r="3645" spans="1:9" s="62" customFormat="1" ht="18" customHeight="1" x14ac:dyDescent="0.4">
      <c r="A3645" s="63">
        <v>11</v>
      </c>
      <c r="B3645" s="121">
        <f>B3635</f>
        <v>4</v>
      </c>
      <c r="C3645" s="131">
        <f t="shared" si="767"/>
        <v>0</v>
      </c>
      <c r="D3645" s="131">
        <f t="shared" si="764"/>
        <v>0</v>
      </c>
      <c r="E3645" s="124">
        <f>VLOOKUP(B3631,別紙1!$A$5:$AS$267,37,FALSE)</f>
        <v>23</v>
      </c>
      <c r="F3645" s="132">
        <f>内訳書!$D$7</f>
        <v>0</v>
      </c>
      <c r="G3645" s="131">
        <f t="shared" si="765"/>
        <v>0</v>
      </c>
      <c r="H3645" s="116"/>
      <c r="I3645" s="137">
        <f t="shared" si="766"/>
        <v>0</v>
      </c>
    </row>
    <row r="3646" spans="1:9" s="62" customFormat="1" ht="18" customHeight="1" thickBot="1" x14ac:dyDescent="0.45">
      <c r="A3646" s="63">
        <v>12</v>
      </c>
      <c r="B3646" s="121">
        <f>B3635</f>
        <v>4</v>
      </c>
      <c r="C3646" s="131">
        <f>C3645</f>
        <v>0</v>
      </c>
      <c r="D3646" s="131">
        <f t="shared" si="764"/>
        <v>0</v>
      </c>
      <c r="E3646" s="124">
        <f>VLOOKUP(B3631,別紙1!$A$5:$AS$267,40,FALSE)</f>
        <v>23</v>
      </c>
      <c r="F3646" s="132">
        <f>内訳書!$D$7</f>
        <v>0</v>
      </c>
      <c r="G3646" s="131">
        <f t="shared" si="765"/>
        <v>0</v>
      </c>
      <c r="H3646" s="116"/>
      <c r="I3646" s="137">
        <f t="shared" si="766"/>
        <v>0</v>
      </c>
    </row>
    <row r="3647" spans="1:9" s="62" customFormat="1" ht="18" customHeight="1" thickBot="1" x14ac:dyDescent="0.45">
      <c r="A3647" s="66" t="s">
        <v>9</v>
      </c>
      <c r="B3647" s="120"/>
      <c r="C3647" s="120"/>
      <c r="D3647" s="120"/>
      <c r="E3647" s="124">
        <f>SUM(E3635:E3646)</f>
        <v>280</v>
      </c>
      <c r="F3647" s="129"/>
      <c r="G3647" s="120"/>
      <c r="H3647" s="136">
        <f>SUM(H3635:H3646)</f>
        <v>0</v>
      </c>
      <c r="I3647" s="138">
        <f>IF(SUM(I3635:I3646)="","",SUM(I3635:I3646))</f>
        <v>0</v>
      </c>
    </row>
    <row r="3648" spans="1:9" ht="78" customHeight="1" x14ac:dyDescent="0.4">
      <c r="A3648" s="397" t="s">
        <v>347</v>
      </c>
      <c r="B3648" s="398"/>
      <c r="C3648" s="398"/>
      <c r="D3648" s="398"/>
      <c r="E3648" s="398"/>
      <c r="F3648" s="398"/>
      <c r="G3648" s="398"/>
      <c r="H3648" s="398"/>
      <c r="I3648" s="399"/>
    </row>
    <row r="3649" spans="1:9" ht="78" customHeight="1" x14ac:dyDescent="0.4">
      <c r="A3649" s="394" t="s">
        <v>22</v>
      </c>
      <c r="B3649" s="395"/>
      <c r="C3649" s="395"/>
      <c r="D3649" s="395"/>
      <c r="E3649" s="395"/>
      <c r="F3649" s="395"/>
      <c r="G3649" s="395"/>
      <c r="H3649" s="395"/>
      <c r="I3649" s="396"/>
    </row>
    <row r="3650" spans="1:9" x14ac:dyDescent="0.4">
      <c r="A3650" s="161" t="s">
        <v>12</v>
      </c>
      <c r="B3650" s="52">
        <f>B3631+1</f>
        <v>193</v>
      </c>
      <c r="C3650" s="161" t="s">
        <v>13</v>
      </c>
      <c r="D3650" s="53" t="str">
        <f>VLOOKUP(B3650,別紙1!$A$5:$AS$267,3,FALSE)</f>
        <v>石井第２ポンプ場</v>
      </c>
      <c r="F3650" s="161"/>
      <c r="G3650" s="161"/>
      <c r="H3650" s="161"/>
      <c r="I3650" s="54" t="str">
        <f>VLOOKUP(B3650,別紙1!$A$5:$AS$267,5,FALSE)</f>
        <v>低圧電力</v>
      </c>
    </row>
    <row r="3651" spans="1:9" s="161" customFormat="1" ht="20.25" customHeight="1" x14ac:dyDescent="0.4">
      <c r="A3651" s="391" t="s">
        <v>14</v>
      </c>
      <c r="B3651" s="401" t="s">
        <v>3</v>
      </c>
      <c r="C3651" s="402"/>
      <c r="D3651" s="403"/>
      <c r="E3651" s="401" t="s">
        <v>4</v>
      </c>
      <c r="F3651" s="402"/>
      <c r="G3651" s="403"/>
      <c r="H3651" s="391" t="s">
        <v>44</v>
      </c>
      <c r="I3651" s="391" t="s">
        <v>45</v>
      </c>
    </row>
    <row r="3652" spans="1:9" s="161" customFormat="1" ht="40.5" x14ac:dyDescent="0.4">
      <c r="A3652" s="400"/>
      <c r="B3652" s="301" t="s">
        <v>2</v>
      </c>
      <c r="C3652" s="301" t="s">
        <v>15</v>
      </c>
      <c r="D3652" s="302" t="s">
        <v>82</v>
      </c>
      <c r="E3652" s="304" t="s">
        <v>16</v>
      </c>
      <c r="F3652" s="58" t="s">
        <v>17</v>
      </c>
      <c r="G3652" s="302" t="s">
        <v>18</v>
      </c>
      <c r="H3652" s="400"/>
      <c r="I3652" s="400"/>
    </row>
    <row r="3653" spans="1:9" s="59" customFormat="1" ht="22.5" x14ac:dyDescent="0.4">
      <c r="A3653" s="392"/>
      <c r="B3653" s="60" t="s">
        <v>5</v>
      </c>
      <c r="C3653" s="60" t="s">
        <v>19</v>
      </c>
      <c r="D3653" s="60" t="s">
        <v>8</v>
      </c>
      <c r="E3653" s="61" t="s">
        <v>20</v>
      </c>
      <c r="F3653" s="60" t="s">
        <v>21</v>
      </c>
      <c r="G3653" s="60" t="s">
        <v>8</v>
      </c>
      <c r="H3653" s="60" t="s">
        <v>43</v>
      </c>
      <c r="I3653" s="60" t="s">
        <v>8</v>
      </c>
    </row>
    <row r="3654" spans="1:9" s="62" customFormat="1" ht="18" customHeight="1" x14ac:dyDescent="0.4">
      <c r="A3654" s="63">
        <v>1</v>
      </c>
      <c r="B3654" s="121">
        <f>VLOOKUP(B3650,別紙1!$A$5:$AS$267,6,FALSE)</f>
        <v>4</v>
      </c>
      <c r="C3654" s="131">
        <f>内訳書!$C$7</f>
        <v>0</v>
      </c>
      <c r="D3654" s="131">
        <f>IF(E3654=0,ROUNDDOWN(B3654*C3654/2,2),ROUNDDOWN(B3654*C3654,2))</f>
        <v>0</v>
      </c>
      <c r="E3654" s="124">
        <f>VLOOKUP(B3650,別紙1!$A$5:$AS$267,7,FALSE)</f>
        <v>24</v>
      </c>
      <c r="F3654" s="132">
        <f>内訳書!$D$7</f>
        <v>0</v>
      </c>
      <c r="G3654" s="131">
        <f>ROUNDDOWN(E3654*F3654,2)</f>
        <v>0</v>
      </c>
      <c r="H3654" s="116"/>
      <c r="I3654" s="137">
        <f>ROUNDDOWN(D3654+G3654+H3654,0)</f>
        <v>0</v>
      </c>
    </row>
    <row r="3655" spans="1:9" s="62" customFormat="1" ht="18" customHeight="1" x14ac:dyDescent="0.4">
      <c r="A3655" s="63">
        <v>2</v>
      </c>
      <c r="B3655" s="121">
        <f>B3654</f>
        <v>4</v>
      </c>
      <c r="C3655" s="131">
        <f>C3654</f>
        <v>0</v>
      </c>
      <c r="D3655" s="131">
        <f t="shared" ref="D3655:D3665" si="768">IF(E3655=0,ROUNDDOWN(B3655*C3655/2,2),ROUNDDOWN(B3655*C3655,2))</f>
        <v>0</v>
      </c>
      <c r="E3655" s="124">
        <f>VLOOKUP(B3650,別紙1!$A$5:$AS$267,10,FALSE)</f>
        <v>25</v>
      </c>
      <c r="F3655" s="132">
        <f>内訳書!$D$7</f>
        <v>0</v>
      </c>
      <c r="G3655" s="131">
        <f t="shared" ref="G3655:G3665" si="769">ROUNDDOWN(E3655*F3655,2)</f>
        <v>0</v>
      </c>
      <c r="H3655" s="116"/>
      <c r="I3655" s="137">
        <f t="shared" ref="I3655:I3665" si="770">ROUNDDOWN(D3655+G3655+H3655,0)</f>
        <v>0</v>
      </c>
    </row>
    <row r="3656" spans="1:9" s="62" customFormat="1" ht="18" customHeight="1" x14ac:dyDescent="0.4">
      <c r="A3656" s="63">
        <v>3</v>
      </c>
      <c r="B3656" s="121">
        <f>B3654</f>
        <v>4</v>
      </c>
      <c r="C3656" s="131">
        <f t="shared" ref="C3656:C3664" si="771">C3655</f>
        <v>0</v>
      </c>
      <c r="D3656" s="131">
        <f t="shared" si="768"/>
        <v>0</v>
      </c>
      <c r="E3656" s="124">
        <f>VLOOKUP(B3650,別紙1!$A$5:$AS$267,13,FALSE)</f>
        <v>23</v>
      </c>
      <c r="F3656" s="132">
        <f>内訳書!$D$7</f>
        <v>0</v>
      </c>
      <c r="G3656" s="131">
        <f t="shared" si="769"/>
        <v>0</v>
      </c>
      <c r="H3656" s="116"/>
      <c r="I3656" s="137">
        <f t="shared" si="770"/>
        <v>0</v>
      </c>
    </row>
    <row r="3657" spans="1:9" s="62" customFormat="1" ht="18" customHeight="1" x14ac:dyDescent="0.4">
      <c r="A3657" s="63">
        <v>4</v>
      </c>
      <c r="B3657" s="121">
        <f>B3654</f>
        <v>4</v>
      </c>
      <c r="C3657" s="131">
        <f t="shared" si="771"/>
        <v>0</v>
      </c>
      <c r="D3657" s="131">
        <f t="shared" si="768"/>
        <v>0</v>
      </c>
      <c r="E3657" s="124">
        <f>VLOOKUP(B3650,別紙1!$A$5:$AS$267,16,FALSE)</f>
        <v>24</v>
      </c>
      <c r="F3657" s="132">
        <f>内訳書!$D$7</f>
        <v>0</v>
      </c>
      <c r="G3657" s="131">
        <f t="shared" si="769"/>
        <v>0</v>
      </c>
      <c r="H3657" s="116"/>
      <c r="I3657" s="137">
        <f t="shared" si="770"/>
        <v>0</v>
      </c>
    </row>
    <row r="3658" spans="1:9" s="62" customFormat="1" ht="18" customHeight="1" x14ac:dyDescent="0.4">
      <c r="A3658" s="63">
        <v>5</v>
      </c>
      <c r="B3658" s="121">
        <f>B3654</f>
        <v>4</v>
      </c>
      <c r="C3658" s="131">
        <f t="shared" si="771"/>
        <v>0</v>
      </c>
      <c r="D3658" s="131">
        <f t="shared" si="768"/>
        <v>0</v>
      </c>
      <c r="E3658" s="124">
        <f>VLOOKUP(B3650,別紙1!$A$5:$AS$267,19,FALSE)</f>
        <v>23</v>
      </c>
      <c r="F3658" s="132">
        <f>内訳書!$D$7</f>
        <v>0</v>
      </c>
      <c r="G3658" s="131">
        <f t="shared" si="769"/>
        <v>0</v>
      </c>
      <c r="H3658" s="116"/>
      <c r="I3658" s="137">
        <f t="shared" si="770"/>
        <v>0</v>
      </c>
    </row>
    <row r="3659" spans="1:9" s="62" customFormat="1" ht="18" customHeight="1" x14ac:dyDescent="0.4">
      <c r="A3659" s="63">
        <v>6</v>
      </c>
      <c r="B3659" s="121">
        <f>B3654</f>
        <v>4</v>
      </c>
      <c r="C3659" s="131">
        <f t="shared" si="771"/>
        <v>0</v>
      </c>
      <c r="D3659" s="131">
        <f t="shared" si="768"/>
        <v>0</v>
      </c>
      <c r="E3659" s="124">
        <f>VLOOKUP(B3650,別紙1!$A$5:$AS$267,22,FALSE)</f>
        <v>24</v>
      </c>
      <c r="F3659" s="132">
        <f>内訳書!$D$7</f>
        <v>0</v>
      </c>
      <c r="G3659" s="131">
        <f t="shared" si="769"/>
        <v>0</v>
      </c>
      <c r="H3659" s="116"/>
      <c r="I3659" s="137">
        <f t="shared" si="770"/>
        <v>0</v>
      </c>
    </row>
    <row r="3660" spans="1:9" s="62" customFormat="1" ht="18" customHeight="1" x14ac:dyDescent="0.4">
      <c r="A3660" s="63">
        <v>7</v>
      </c>
      <c r="B3660" s="121">
        <f>B3654</f>
        <v>4</v>
      </c>
      <c r="C3660" s="131">
        <f t="shared" si="771"/>
        <v>0</v>
      </c>
      <c r="D3660" s="131">
        <f t="shared" si="768"/>
        <v>0</v>
      </c>
      <c r="E3660" s="124">
        <f>VLOOKUP(B3650,別紙1!$A$5:$AS$267,26,FALSE)</f>
        <v>23</v>
      </c>
      <c r="F3660" s="133">
        <f>内訳書!$E$7</f>
        <v>0</v>
      </c>
      <c r="G3660" s="131">
        <f t="shared" si="769"/>
        <v>0</v>
      </c>
      <c r="H3660" s="116"/>
      <c r="I3660" s="137">
        <f t="shared" si="770"/>
        <v>0</v>
      </c>
    </row>
    <row r="3661" spans="1:9" s="62" customFormat="1" ht="18" customHeight="1" x14ac:dyDescent="0.4">
      <c r="A3661" s="63">
        <v>8</v>
      </c>
      <c r="B3661" s="121">
        <f>B3654</f>
        <v>4</v>
      </c>
      <c r="C3661" s="131">
        <f t="shared" si="771"/>
        <v>0</v>
      </c>
      <c r="D3661" s="131">
        <f t="shared" si="768"/>
        <v>0</v>
      </c>
      <c r="E3661" s="124">
        <f>VLOOKUP(B3650,別紙1!$A$5:$AS$267,29,FALSE)</f>
        <v>23</v>
      </c>
      <c r="F3661" s="133">
        <f>内訳書!$E$7</f>
        <v>0</v>
      </c>
      <c r="G3661" s="131">
        <f t="shared" si="769"/>
        <v>0</v>
      </c>
      <c r="H3661" s="116"/>
      <c r="I3661" s="137">
        <f t="shared" si="770"/>
        <v>0</v>
      </c>
    </row>
    <row r="3662" spans="1:9" s="62" customFormat="1" ht="18" customHeight="1" x14ac:dyDescent="0.4">
      <c r="A3662" s="63">
        <v>9</v>
      </c>
      <c r="B3662" s="121">
        <f>B3654</f>
        <v>4</v>
      </c>
      <c r="C3662" s="131">
        <f t="shared" si="771"/>
        <v>0</v>
      </c>
      <c r="D3662" s="131">
        <f t="shared" si="768"/>
        <v>0</v>
      </c>
      <c r="E3662" s="124">
        <f>VLOOKUP(B3650,別紙1!$A$5:$AS$267,32,FALSE)</f>
        <v>24</v>
      </c>
      <c r="F3662" s="133">
        <f>内訳書!$E$7</f>
        <v>0</v>
      </c>
      <c r="G3662" s="131">
        <f t="shared" si="769"/>
        <v>0</v>
      </c>
      <c r="H3662" s="116"/>
      <c r="I3662" s="137">
        <f t="shared" si="770"/>
        <v>0</v>
      </c>
    </row>
    <row r="3663" spans="1:9" s="62" customFormat="1" ht="18" customHeight="1" x14ac:dyDescent="0.4">
      <c r="A3663" s="63">
        <v>10</v>
      </c>
      <c r="B3663" s="121">
        <f>B3654</f>
        <v>4</v>
      </c>
      <c r="C3663" s="131">
        <f t="shared" si="771"/>
        <v>0</v>
      </c>
      <c r="D3663" s="131">
        <f t="shared" si="768"/>
        <v>0</v>
      </c>
      <c r="E3663" s="124">
        <f>VLOOKUP(B3650,別紙1!$A$5:$AS$267,34,FALSE)</f>
        <v>24</v>
      </c>
      <c r="F3663" s="132">
        <f>内訳書!$D$7</f>
        <v>0</v>
      </c>
      <c r="G3663" s="131">
        <f t="shared" si="769"/>
        <v>0</v>
      </c>
      <c r="H3663" s="116"/>
      <c r="I3663" s="137">
        <f t="shared" si="770"/>
        <v>0</v>
      </c>
    </row>
    <row r="3664" spans="1:9" s="62" customFormat="1" ht="18" customHeight="1" x14ac:dyDescent="0.4">
      <c r="A3664" s="63">
        <v>11</v>
      </c>
      <c r="B3664" s="121">
        <f>B3654</f>
        <v>4</v>
      </c>
      <c r="C3664" s="131">
        <f t="shared" si="771"/>
        <v>0</v>
      </c>
      <c r="D3664" s="131">
        <f t="shared" si="768"/>
        <v>0</v>
      </c>
      <c r="E3664" s="124">
        <f>VLOOKUP(B3650,別紙1!$A$5:$AS$267,37,FALSE)</f>
        <v>25</v>
      </c>
      <c r="F3664" s="132">
        <f>内訳書!$D$7</f>
        <v>0</v>
      </c>
      <c r="G3664" s="131">
        <f t="shared" si="769"/>
        <v>0</v>
      </c>
      <c r="H3664" s="116"/>
      <c r="I3664" s="137">
        <f t="shared" si="770"/>
        <v>0</v>
      </c>
    </row>
    <row r="3665" spans="1:9" s="62" customFormat="1" ht="18" customHeight="1" thickBot="1" x14ac:dyDescent="0.45">
      <c r="A3665" s="63">
        <v>12</v>
      </c>
      <c r="B3665" s="121">
        <f>B3654</f>
        <v>4</v>
      </c>
      <c r="C3665" s="131">
        <f>C3664</f>
        <v>0</v>
      </c>
      <c r="D3665" s="131">
        <f t="shared" si="768"/>
        <v>0</v>
      </c>
      <c r="E3665" s="124">
        <f>VLOOKUP(B3650,別紙1!$A$5:$AS$267,40,FALSE)</f>
        <v>24</v>
      </c>
      <c r="F3665" s="132">
        <f>内訳書!$D$7</f>
        <v>0</v>
      </c>
      <c r="G3665" s="131">
        <f t="shared" si="769"/>
        <v>0</v>
      </c>
      <c r="H3665" s="116"/>
      <c r="I3665" s="137">
        <f t="shared" si="770"/>
        <v>0</v>
      </c>
    </row>
    <row r="3666" spans="1:9" s="62" customFormat="1" ht="18" customHeight="1" thickBot="1" x14ac:dyDescent="0.45">
      <c r="A3666" s="66" t="s">
        <v>9</v>
      </c>
      <c r="B3666" s="120"/>
      <c r="C3666" s="120"/>
      <c r="D3666" s="120"/>
      <c r="E3666" s="124">
        <f>SUM(E3654:E3665)</f>
        <v>286</v>
      </c>
      <c r="F3666" s="129"/>
      <c r="G3666" s="120"/>
      <c r="H3666" s="136">
        <f>SUM(H3654:H3665)</f>
        <v>0</v>
      </c>
      <c r="I3666" s="138">
        <f>IF(SUM(I3654:I3665)="","",SUM(I3654:I3665))</f>
        <v>0</v>
      </c>
    </row>
    <row r="3667" spans="1:9" ht="78" customHeight="1" x14ac:dyDescent="0.4">
      <c r="A3667" s="397" t="s">
        <v>347</v>
      </c>
      <c r="B3667" s="398"/>
      <c r="C3667" s="398"/>
      <c r="D3667" s="398"/>
      <c r="E3667" s="398"/>
      <c r="F3667" s="398"/>
      <c r="G3667" s="398"/>
      <c r="H3667" s="398"/>
      <c r="I3667" s="399"/>
    </row>
    <row r="3668" spans="1:9" ht="78" customHeight="1" x14ac:dyDescent="0.4">
      <c r="A3668" s="394" t="s">
        <v>22</v>
      </c>
      <c r="B3668" s="395"/>
      <c r="C3668" s="395"/>
      <c r="D3668" s="395"/>
      <c r="E3668" s="395"/>
      <c r="F3668" s="395"/>
      <c r="G3668" s="395"/>
      <c r="H3668" s="395"/>
      <c r="I3668" s="396"/>
    </row>
    <row r="3669" spans="1:9" x14ac:dyDescent="0.4">
      <c r="A3669" s="161" t="s">
        <v>12</v>
      </c>
      <c r="B3669" s="52">
        <f>B3650+1</f>
        <v>194</v>
      </c>
      <c r="C3669" s="161" t="s">
        <v>13</v>
      </c>
      <c r="D3669" s="53" t="str">
        <f>VLOOKUP(B3669,別紙1!$A$5:$AS$267,3,FALSE)</f>
        <v>石井第３ポンプ場</v>
      </c>
      <c r="F3669" s="161"/>
      <c r="G3669" s="161"/>
      <c r="H3669" s="161"/>
      <c r="I3669" s="54" t="str">
        <f>VLOOKUP(B3669,別紙1!$A$5:$AS$267,5,FALSE)</f>
        <v>低圧電力</v>
      </c>
    </row>
    <row r="3670" spans="1:9" s="161" customFormat="1" ht="20.25" customHeight="1" x14ac:dyDescent="0.4">
      <c r="A3670" s="391" t="s">
        <v>14</v>
      </c>
      <c r="B3670" s="401" t="s">
        <v>3</v>
      </c>
      <c r="C3670" s="402"/>
      <c r="D3670" s="403"/>
      <c r="E3670" s="401" t="s">
        <v>4</v>
      </c>
      <c r="F3670" s="402"/>
      <c r="G3670" s="403"/>
      <c r="H3670" s="391" t="s">
        <v>44</v>
      </c>
      <c r="I3670" s="391" t="s">
        <v>45</v>
      </c>
    </row>
    <row r="3671" spans="1:9" s="161" customFormat="1" ht="40.5" x14ac:dyDescent="0.4">
      <c r="A3671" s="400"/>
      <c r="B3671" s="301" t="s">
        <v>2</v>
      </c>
      <c r="C3671" s="301" t="s">
        <v>15</v>
      </c>
      <c r="D3671" s="302" t="s">
        <v>82</v>
      </c>
      <c r="E3671" s="304" t="s">
        <v>16</v>
      </c>
      <c r="F3671" s="58" t="s">
        <v>17</v>
      </c>
      <c r="G3671" s="302" t="s">
        <v>18</v>
      </c>
      <c r="H3671" s="400"/>
      <c r="I3671" s="400"/>
    </row>
    <row r="3672" spans="1:9" s="59" customFormat="1" ht="22.5" x14ac:dyDescent="0.4">
      <c r="A3672" s="392"/>
      <c r="B3672" s="60" t="s">
        <v>5</v>
      </c>
      <c r="C3672" s="60" t="s">
        <v>19</v>
      </c>
      <c r="D3672" s="60" t="s">
        <v>8</v>
      </c>
      <c r="E3672" s="61" t="s">
        <v>20</v>
      </c>
      <c r="F3672" s="60" t="s">
        <v>21</v>
      </c>
      <c r="G3672" s="60" t="s">
        <v>8</v>
      </c>
      <c r="H3672" s="60" t="s">
        <v>43</v>
      </c>
      <c r="I3672" s="60" t="s">
        <v>8</v>
      </c>
    </row>
    <row r="3673" spans="1:9" s="62" customFormat="1" ht="18" customHeight="1" x14ac:dyDescent="0.4">
      <c r="A3673" s="63">
        <v>1</v>
      </c>
      <c r="B3673" s="121">
        <f>VLOOKUP(B3669,別紙1!$A$5:$AS$267,6,FALSE)</f>
        <v>2</v>
      </c>
      <c r="C3673" s="131">
        <f>内訳書!$C$7</f>
        <v>0</v>
      </c>
      <c r="D3673" s="131">
        <f>IF(E3673=0,ROUNDDOWN(B3673*C3673/2,2),ROUNDDOWN(B3673*C3673,2))</f>
        <v>0</v>
      </c>
      <c r="E3673" s="124">
        <f>VLOOKUP(B3669,別紙1!$A$5:$AS$267,7,FALSE)</f>
        <v>46</v>
      </c>
      <c r="F3673" s="132">
        <f>内訳書!$D$7</f>
        <v>0</v>
      </c>
      <c r="G3673" s="131">
        <f>ROUNDDOWN(E3673*F3673,2)</f>
        <v>0</v>
      </c>
      <c r="H3673" s="116"/>
      <c r="I3673" s="137">
        <f>ROUNDDOWN(D3673+G3673+H3673,0)</f>
        <v>0</v>
      </c>
    </row>
    <row r="3674" spans="1:9" s="62" customFormat="1" ht="18" customHeight="1" x14ac:dyDescent="0.4">
      <c r="A3674" s="63">
        <v>2</v>
      </c>
      <c r="B3674" s="121">
        <f>B3673</f>
        <v>2</v>
      </c>
      <c r="C3674" s="131">
        <f>C3673</f>
        <v>0</v>
      </c>
      <c r="D3674" s="131">
        <f t="shared" ref="D3674:D3684" si="772">IF(E3674=0,ROUNDDOWN(B3674*C3674/2,2),ROUNDDOWN(B3674*C3674,2))</f>
        <v>0</v>
      </c>
      <c r="E3674" s="124">
        <f>VLOOKUP(B3669,別紙1!$A$5:$AS$267,10,FALSE)</f>
        <v>50</v>
      </c>
      <c r="F3674" s="132">
        <f>内訳書!$D$7</f>
        <v>0</v>
      </c>
      <c r="G3674" s="131">
        <f t="shared" ref="G3674:G3684" si="773">ROUNDDOWN(E3674*F3674,2)</f>
        <v>0</v>
      </c>
      <c r="H3674" s="116"/>
      <c r="I3674" s="137">
        <f t="shared" ref="I3674:I3684" si="774">ROUNDDOWN(D3674+G3674+H3674,0)</f>
        <v>0</v>
      </c>
    </row>
    <row r="3675" spans="1:9" s="62" customFormat="1" ht="18" customHeight="1" x14ac:dyDescent="0.4">
      <c r="A3675" s="63">
        <v>3</v>
      </c>
      <c r="B3675" s="121">
        <f>B3673</f>
        <v>2</v>
      </c>
      <c r="C3675" s="131">
        <f t="shared" ref="C3675:C3683" si="775">C3674</f>
        <v>0</v>
      </c>
      <c r="D3675" s="131">
        <f t="shared" si="772"/>
        <v>0</v>
      </c>
      <c r="E3675" s="124">
        <f>VLOOKUP(B3669,別紙1!$A$5:$AS$267,13,FALSE)</f>
        <v>45</v>
      </c>
      <c r="F3675" s="132">
        <f>内訳書!$D$7</f>
        <v>0</v>
      </c>
      <c r="G3675" s="131">
        <f t="shared" si="773"/>
        <v>0</v>
      </c>
      <c r="H3675" s="116"/>
      <c r="I3675" s="137">
        <f t="shared" si="774"/>
        <v>0</v>
      </c>
    </row>
    <row r="3676" spans="1:9" s="62" customFormat="1" ht="18" customHeight="1" x14ac:dyDescent="0.4">
      <c r="A3676" s="63">
        <v>4</v>
      </c>
      <c r="B3676" s="121">
        <f>B3673</f>
        <v>2</v>
      </c>
      <c r="C3676" s="131">
        <f t="shared" si="775"/>
        <v>0</v>
      </c>
      <c r="D3676" s="131">
        <f t="shared" si="772"/>
        <v>0</v>
      </c>
      <c r="E3676" s="124">
        <f>VLOOKUP(B3669,別紙1!$A$5:$AS$267,16,FALSE)</f>
        <v>53</v>
      </c>
      <c r="F3676" s="132">
        <f>内訳書!$D$7</f>
        <v>0</v>
      </c>
      <c r="G3676" s="131">
        <f t="shared" si="773"/>
        <v>0</v>
      </c>
      <c r="H3676" s="116"/>
      <c r="I3676" s="137">
        <f t="shared" si="774"/>
        <v>0</v>
      </c>
    </row>
    <row r="3677" spans="1:9" s="62" customFormat="1" ht="18" customHeight="1" x14ac:dyDescent="0.4">
      <c r="A3677" s="63">
        <v>5</v>
      </c>
      <c r="B3677" s="121">
        <f>B3673</f>
        <v>2</v>
      </c>
      <c r="C3677" s="131">
        <f t="shared" si="775"/>
        <v>0</v>
      </c>
      <c r="D3677" s="131">
        <f t="shared" si="772"/>
        <v>0</v>
      </c>
      <c r="E3677" s="124">
        <f>VLOOKUP(B3669,別紙1!$A$5:$AS$267,19,FALSE)</f>
        <v>48</v>
      </c>
      <c r="F3677" s="132">
        <f>内訳書!$D$7</f>
        <v>0</v>
      </c>
      <c r="G3677" s="131">
        <f t="shared" si="773"/>
        <v>0</v>
      </c>
      <c r="H3677" s="116"/>
      <c r="I3677" s="137">
        <f t="shared" si="774"/>
        <v>0</v>
      </c>
    </row>
    <row r="3678" spans="1:9" s="62" customFormat="1" ht="18" customHeight="1" x14ac:dyDescent="0.4">
      <c r="A3678" s="63">
        <v>6</v>
      </c>
      <c r="B3678" s="121">
        <f>B3673</f>
        <v>2</v>
      </c>
      <c r="C3678" s="131">
        <f t="shared" si="775"/>
        <v>0</v>
      </c>
      <c r="D3678" s="131">
        <f t="shared" si="772"/>
        <v>0</v>
      </c>
      <c r="E3678" s="124">
        <f>VLOOKUP(B3669,別紙1!$A$5:$AS$267,22,FALSE)</f>
        <v>44</v>
      </c>
      <c r="F3678" s="132">
        <f>内訳書!$D$7</f>
        <v>0</v>
      </c>
      <c r="G3678" s="131">
        <f t="shared" si="773"/>
        <v>0</v>
      </c>
      <c r="H3678" s="116"/>
      <c r="I3678" s="137">
        <f t="shared" si="774"/>
        <v>0</v>
      </c>
    </row>
    <row r="3679" spans="1:9" s="62" customFormat="1" ht="18" customHeight="1" x14ac:dyDescent="0.4">
      <c r="A3679" s="63">
        <v>7</v>
      </c>
      <c r="B3679" s="121">
        <f>B3673</f>
        <v>2</v>
      </c>
      <c r="C3679" s="131">
        <f t="shared" si="775"/>
        <v>0</v>
      </c>
      <c r="D3679" s="131">
        <f t="shared" si="772"/>
        <v>0</v>
      </c>
      <c r="E3679" s="124">
        <f>VLOOKUP(B3669,別紙1!$A$5:$AS$267,26,FALSE)</f>
        <v>34</v>
      </c>
      <c r="F3679" s="133">
        <f>内訳書!$E$7</f>
        <v>0</v>
      </c>
      <c r="G3679" s="131">
        <f t="shared" si="773"/>
        <v>0</v>
      </c>
      <c r="H3679" s="116"/>
      <c r="I3679" s="137">
        <f t="shared" si="774"/>
        <v>0</v>
      </c>
    </row>
    <row r="3680" spans="1:9" s="62" customFormat="1" ht="18" customHeight="1" x14ac:dyDescent="0.4">
      <c r="A3680" s="63">
        <v>8</v>
      </c>
      <c r="B3680" s="121">
        <f>B3673</f>
        <v>2</v>
      </c>
      <c r="C3680" s="131">
        <f t="shared" si="775"/>
        <v>0</v>
      </c>
      <c r="D3680" s="131">
        <f t="shared" si="772"/>
        <v>0</v>
      </c>
      <c r="E3680" s="124">
        <f>VLOOKUP(B3669,別紙1!$A$5:$AS$267,29,FALSE)</f>
        <v>36</v>
      </c>
      <c r="F3680" s="133">
        <f>内訳書!$E$7</f>
        <v>0</v>
      </c>
      <c r="G3680" s="131">
        <f t="shared" si="773"/>
        <v>0</v>
      </c>
      <c r="H3680" s="116"/>
      <c r="I3680" s="137">
        <f t="shared" si="774"/>
        <v>0</v>
      </c>
    </row>
    <row r="3681" spans="1:9" s="62" customFormat="1" ht="18" customHeight="1" x14ac:dyDescent="0.4">
      <c r="A3681" s="63">
        <v>9</v>
      </c>
      <c r="B3681" s="121">
        <f>B3673</f>
        <v>2</v>
      </c>
      <c r="C3681" s="131">
        <f t="shared" si="775"/>
        <v>0</v>
      </c>
      <c r="D3681" s="131">
        <f t="shared" si="772"/>
        <v>0</v>
      </c>
      <c r="E3681" s="124">
        <f>VLOOKUP(B3669,別紙1!$A$5:$AS$267,32,FALSE)</f>
        <v>29</v>
      </c>
      <c r="F3681" s="133">
        <f>内訳書!$E$7</f>
        <v>0</v>
      </c>
      <c r="G3681" s="131">
        <f t="shared" si="773"/>
        <v>0</v>
      </c>
      <c r="H3681" s="116"/>
      <c r="I3681" s="137">
        <f t="shared" si="774"/>
        <v>0</v>
      </c>
    </row>
    <row r="3682" spans="1:9" s="62" customFormat="1" ht="18" customHeight="1" x14ac:dyDescent="0.4">
      <c r="A3682" s="63">
        <v>10</v>
      </c>
      <c r="B3682" s="121">
        <f>B3673</f>
        <v>2</v>
      </c>
      <c r="C3682" s="131">
        <f t="shared" si="775"/>
        <v>0</v>
      </c>
      <c r="D3682" s="131">
        <f t="shared" si="772"/>
        <v>0</v>
      </c>
      <c r="E3682" s="124">
        <f>VLOOKUP(B3669,別紙1!$A$5:$AS$267,34,FALSE)</f>
        <v>38</v>
      </c>
      <c r="F3682" s="132">
        <f>内訳書!$D$7</f>
        <v>0</v>
      </c>
      <c r="G3682" s="131">
        <f t="shared" si="773"/>
        <v>0</v>
      </c>
      <c r="H3682" s="116"/>
      <c r="I3682" s="137">
        <f t="shared" si="774"/>
        <v>0</v>
      </c>
    </row>
    <row r="3683" spans="1:9" s="62" customFormat="1" ht="18" customHeight="1" x14ac:dyDescent="0.4">
      <c r="A3683" s="63">
        <v>11</v>
      </c>
      <c r="B3683" s="121">
        <f>B3673</f>
        <v>2</v>
      </c>
      <c r="C3683" s="131">
        <f t="shared" si="775"/>
        <v>0</v>
      </c>
      <c r="D3683" s="131">
        <f t="shared" si="772"/>
        <v>0</v>
      </c>
      <c r="E3683" s="124">
        <f>VLOOKUP(B3669,別紙1!$A$5:$AS$267,37,FALSE)</f>
        <v>44</v>
      </c>
      <c r="F3683" s="132">
        <f>内訳書!$D$7</f>
        <v>0</v>
      </c>
      <c r="G3683" s="131">
        <f t="shared" si="773"/>
        <v>0</v>
      </c>
      <c r="H3683" s="116"/>
      <c r="I3683" s="137">
        <f t="shared" si="774"/>
        <v>0</v>
      </c>
    </row>
    <row r="3684" spans="1:9" s="62" customFormat="1" ht="18" customHeight="1" thickBot="1" x14ac:dyDescent="0.45">
      <c r="A3684" s="63">
        <v>12</v>
      </c>
      <c r="B3684" s="121">
        <f>B3673</f>
        <v>2</v>
      </c>
      <c r="C3684" s="131">
        <f>C3683</f>
        <v>0</v>
      </c>
      <c r="D3684" s="131">
        <f t="shared" si="772"/>
        <v>0</v>
      </c>
      <c r="E3684" s="124">
        <f>VLOOKUP(B3669,別紙1!$A$5:$AS$267,40,FALSE)</f>
        <v>44</v>
      </c>
      <c r="F3684" s="132">
        <f>内訳書!$D$7</f>
        <v>0</v>
      </c>
      <c r="G3684" s="131">
        <f t="shared" si="773"/>
        <v>0</v>
      </c>
      <c r="H3684" s="116"/>
      <c r="I3684" s="137">
        <f t="shared" si="774"/>
        <v>0</v>
      </c>
    </row>
    <row r="3685" spans="1:9" s="62" customFormat="1" ht="18" customHeight="1" thickBot="1" x14ac:dyDescent="0.45">
      <c r="A3685" s="66" t="s">
        <v>9</v>
      </c>
      <c r="B3685" s="120"/>
      <c r="C3685" s="120"/>
      <c r="D3685" s="120"/>
      <c r="E3685" s="124">
        <f>SUM(E3673:E3684)</f>
        <v>511</v>
      </c>
      <c r="F3685" s="129"/>
      <c r="G3685" s="120"/>
      <c r="H3685" s="136">
        <f>SUM(H3673:H3684)</f>
        <v>0</v>
      </c>
      <c r="I3685" s="138">
        <f>IF(SUM(I3673:I3684)="","",SUM(I3673:I3684))</f>
        <v>0</v>
      </c>
    </row>
    <row r="3686" spans="1:9" ht="78" customHeight="1" x14ac:dyDescent="0.4">
      <c r="A3686" s="397" t="s">
        <v>347</v>
      </c>
      <c r="B3686" s="398"/>
      <c r="C3686" s="398"/>
      <c r="D3686" s="398"/>
      <c r="E3686" s="398"/>
      <c r="F3686" s="398"/>
      <c r="G3686" s="398"/>
      <c r="H3686" s="398"/>
      <c r="I3686" s="399"/>
    </row>
    <row r="3687" spans="1:9" ht="78" customHeight="1" x14ac:dyDescent="0.4">
      <c r="A3687" s="394" t="s">
        <v>22</v>
      </c>
      <c r="B3687" s="395"/>
      <c r="C3687" s="395"/>
      <c r="D3687" s="395"/>
      <c r="E3687" s="395"/>
      <c r="F3687" s="395"/>
      <c r="G3687" s="395"/>
      <c r="H3687" s="395"/>
      <c r="I3687" s="396"/>
    </row>
    <row r="3688" spans="1:9" x14ac:dyDescent="0.4">
      <c r="A3688" s="161" t="s">
        <v>12</v>
      </c>
      <c r="B3688" s="52">
        <f>B3669+1</f>
        <v>195</v>
      </c>
      <c r="C3688" s="161" t="s">
        <v>13</v>
      </c>
      <c r="D3688" s="53" t="str">
        <f>VLOOKUP(B3688,別紙1!$A$5:$AS$267,3,FALSE)</f>
        <v>石井第４ポンプ場</v>
      </c>
      <c r="F3688" s="161"/>
      <c r="G3688" s="161"/>
      <c r="H3688" s="161"/>
      <c r="I3688" s="54" t="str">
        <f>VLOOKUP(B3688,別紙1!$A$5:$AS$267,5,FALSE)</f>
        <v>低圧電力</v>
      </c>
    </row>
    <row r="3689" spans="1:9" s="161" customFormat="1" ht="20.25" customHeight="1" x14ac:dyDescent="0.4">
      <c r="A3689" s="391" t="s">
        <v>14</v>
      </c>
      <c r="B3689" s="401" t="s">
        <v>3</v>
      </c>
      <c r="C3689" s="402"/>
      <c r="D3689" s="403"/>
      <c r="E3689" s="401" t="s">
        <v>4</v>
      </c>
      <c r="F3689" s="402"/>
      <c r="G3689" s="403"/>
      <c r="H3689" s="391" t="s">
        <v>44</v>
      </c>
      <c r="I3689" s="391" t="s">
        <v>45</v>
      </c>
    </row>
    <row r="3690" spans="1:9" s="161" customFormat="1" ht="40.5" x14ac:dyDescent="0.4">
      <c r="A3690" s="400"/>
      <c r="B3690" s="301" t="s">
        <v>2</v>
      </c>
      <c r="C3690" s="301" t="s">
        <v>15</v>
      </c>
      <c r="D3690" s="302" t="s">
        <v>82</v>
      </c>
      <c r="E3690" s="304" t="s">
        <v>16</v>
      </c>
      <c r="F3690" s="58" t="s">
        <v>17</v>
      </c>
      <c r="G3690" s="302" t="s">
        <v>18</v>
      </c>
      <c r="H3690" s="400"/>
      <c r="I3690" s="400"/>
    </row>
    <row r="3691" spans="1:9" s="59" customFormat="1" ht="22.5" x14ac:dyDescent="0.4">
      <c r="A3691" s="392"/>
      <c r="B3691" s="60" t="s">
        <v>5</v>
      </c>
      <c r="C3691" s="60" t="s">
        <v>19</v>
      </c>
      <c r="D3691" s="60" t="s">
        <v>8</v>
      </c>
      <c r="E3691" s="61" t="s">
        <v>20</v>
      </c>
      <c r="F3691" s="60" t="s">
        <v>21</v>
      </c>
      <c r="G3691" s="60" t="s">
        <v>8</v>
      </c>
      <c r="H3691" s="60" t="s">
        <v>43</v>
      </c>
      <c r="I3691" s="60" t="s">
        <v>8</v>
      </c>
    </row>
    <row r="3692" spans="1:9" s="62" customFormat="1" ht="18" customHeight="1" x14ac:dyDescent="0.4">
      <c r="A3692" s="63">
        <v>1</v>
      </c>
      <c r="B3692" s="121">
        <f>VLOOKUP(B3688,別紙1!$A$5:$AS$267,6,FALSE)</f>
        <v>4</v>
      </c>
      <c r="C3692" s="131">
        <f>内訳書!$C$7</f>
        <v>0</v>
      </c>
      <c r="D3692" s="131">
        <f>IF(E3692=0,ROUNDDOWN(B3692*C3692/2,2),ROUNDDOWN(B3692*C3692,2))</f>
        <v>0</v>
      </c>
      <c r="E3692" s="124">
        <f>VLOOKUP(B3688,別紙1!$A$5:$AS$267,7,FALSE)</f>
        <v>34</v>
      </c>
      <c r="F3692" s="132">
        <f>内訳書!$D$7</f>
        <v>0</v>
      </c>
      <c r="G3692" s="131">
        <f>ROUNDDOWN(E3692*F3692,2)</f>
        <v>0</v>
      </c>
      <c r="H3692" s="116"/>
      <c r="I3692" s="137">
        <f>ROUNDDOWN(D3692+G3692+H3692,0)</f>
        <v>0</v>
      </c>
    </row>
    <row r="3693" spans="1:9" s="62" customFormat="1" ht="18" customHeight="1" x14ac:dyDescent="0.4">
      <c r="A3693" s="63">
        <v>2</v>
      </c>
      <c r="B3693" s="121">
        <f>B3692</f>
        <v>4</v>
      </c>
      <c r="C3693" s="131">
        <f>C3692</f>
        <v>0</v>
      </c>
      <c r="D3693" s="131">
        <f t="shared" ref="D3693:D3703" si="776">IF(E3693=0,ROUNDDOWN(B3693*C3693/2,2),ROUNDDOWN(B3693*C3693,2))</f>
        <v>0</v>
      </c>
      <c r="E3693" s="124">
        <f>VLOOKUP(B3688,別紙1!$A$5:$AS$267,10,FALSE)</f>
        <v>35</v>
      </c>
      <c r="F3693" s="132">
        <f>内訳書!$D$7</f>
        <v>0</v>
      </c>
      <c r="G3693" s="131">
        <f t="shared" ref="G3693:G3703" si="777">ROUNDDOWN(E3693*F3693,2)</f>
        <v>0</v>
      </c>
      <c r="H3693" s="116"/>
      <c r="I3693" s="137">
        <f t="shared" ref="I3693:I3703" si="778">ROUNDDOWN(D3693+G3693+H3693,0)</f>
        <v>0</v>
      </c>
    </row>
    <row r="3694" spans="1:9" s="62" customFormat="1" ht="18" customHeight="1" x14ac:dyDescent="0.4">
      <c r="A3694" s="63">
        <v>3</v>
      </c>
      <c r="B3694" s="121">
        <f>B3692</f>
        <v>4</v>
      </c>
      <c r="C3694" s="131">
        <f t="shared" ref="C3694:C3702" si="779">C3693</f>
        <v>0</v>
      </c>
      <c r="D3694" s="131">
        <f t="shared" si="776"/>
        <v>0</v>
      </c>
      <c r="E3694" s="124">
        <f>VLOOKUP(B3688,別紙1!$A$5:$AS$267,13,FALSE)</f>
        <v>32</v>
      </c>
      <c r="F3694" s="132">
        <f>内訳書!$D$7</f>
        <v>0</v>
      </c>
      <c r="G3694" s="131">
        <f t="shared" si="777"/>
        <v>0</v>
      </c>
      <c r="H3694" s="116"/>
      <c r="I3694" s="137">
        <f t="shared" si="778"/>
        <v>0</v>
      </c>
    </row>
    <row r="3695" spans="1:9" s="62" customFormat="1" ht="18" customHeight="1" x14ac:dyDescent="0.4">
      <c r="A3695" s="63">
        <v>4</v>
      </c>
      <c r="B3695" s="121">
        <f>B3692</f>
        <v>4</v>
      </c>
      <c r="C3695" s="131">
        <f t="shared" si="779"/>
        <v>0</v>
      </c>
      <c r="D3695" s="131">
        <f t="shared" si="776"/>
        <v>0</v>
      </c>
      <c r="E3695" s="124">
        <f>VLOOKUP(B3688,別紙1!$A$5:$AS$267,16,FALSE)</f>
        <v>35</v>
      </c>
      <c r="F3695" s="132">
        <f>内訳書!$D$7</f>
        <v>0</v>
      </c>
      <c r="G3695" s="131">
        <f t="shared" si="777"/>
        <v>0</v>
      </c>
      <c r="H3695" s="116"/>
      <c r="I3695" s="137">
        <f t="shared" si="778"/>
        <v>0</v>
      </c>
    </row>
    <row r="3696" spans="1:9" s="62" customFormat="1" ht="18" customHeight="1" x14ac:dyDescent="0.4">
      <c r="A3696" s="63">
        <v>5</v>
      </c>
      <c r="B3696" s="121">
        <f>B3692</f>
        <v>4</v>
      </c>
      <c r="C3696" s="131">
        <f t="shared" si="779"/>
        <v>0</v>
      </c>
      <c r="D3696" s="131">
        <f t="shared" si="776"/>
        <v>0</v>
      </c>
      <c r="E3696" s="124">
        <f>VLOOKUP(B3688,別紙1!$A$5:$AS$267,19,FALSE)</f>
        <v>33</v>
      </c>
      <c r="F3696" s="132">
        <f>内訳書!$D$7</f>
        <v>0</v>
      </c>
      <c r="G3696" s="131">
        <f t="shared" si="777"/>
        <v>0</v>
      </c>
      <c r="H3696" s="116"/>
      <c r="I3696" s="137">
        <f t="shared" si="778"/>
        <v>0</v>
      </c>
    </row>
    <row r="3697" spans="1:9" s="62" customFormat="1" ht="18" customHeight="1" x14ac:dyDescent="0.4">
      <c r="A3697" s="63">
        <v>6</v>
      </c>
      <c r="B3697" s="121">
        <f>B3692</f>
        <v>4</v>
      </c>
      <c r="C3697" s="131">
        <f t="shared" si="779"/>
        <v>0</v>
      </c>
      <c r="D3697" s="131">
        <f t="shared" si="776"/>
        <v>0</v>
      </c>
      <c r="E3697" s="124">
        <f>VLOOKUP(B3688,別紙1!$A$5:$AS$267,22,FALSE)</f>
        <v>34</v>
      </c>
      <c r="F3697" s="132">
        <f>内訳書!$D$7</f>
        <v>0</v>
      </c>
      <c r="G3697" s="131">
        <f t="shared" si="777"/>
        <v>0</v>
      </c>
      <c r="H3697" s="116"/>
      <c r="I3697" s="137">
        <f t="shared" si="778"/>
        <v>0</v>
      </c>
    </row>
    <row r="3698" spans="1:9" s="62" customFormat="1" ht="18" customHeight="1" x14ac:dyDescent="0.4">
      <c r="A3698" s="63">
        <v>7</v>
      </c>
      <c r="B3698" s="121">
        <f>B3692</f>
        <v>4</v>
      </c>
      <c r="C3698" s="131">
        <f t="shared" si="779"/>
        <v>0</v>
      </c>
      <c r="D3698" s="131">
        <f t="shared" si="776"/>
        <v>0</v>
      </c>
      <c r="E3698" s="124">
        <f>VLOOKUP(B3688,別紙1!$A$5:$AS$267,26,FALSE)</f>
        <v>33</v>
      </c>
      <c r="F3698" s="133">
        <f>内訳書!$E$7</f>
        <v>0</v>
      </c>
      <c r="G3698" s="131">
        <f t="shared" si="777"/>
        <v>0</v>
      </c>
      <c r="H3698" s="116"/>
      <c r="I3698" s="137">
        <f t="shared" si="778"/>
        <v>0</v>
      </c>
    </row>
    <row r="3699" spans="1:9" s="62" customFormat="1" ht="18" customHeight="1" x14ac:dyDescent="0.4">
      <c r="A3699" s="63">
        <v>8</v>
      </c>
      <c r="B3699" s="121">
        <f>B3692</f>
        <v>4</v>
      </c>
      <c r="C3699" s="131">
        <f t="shared" si="779"/>
        <v>0</v>
      </c>
      <c r="D3699" s="131">
        <f t="shared" si="776"/>
        <v>0</v>
      </c>
      <c r="E3699" s="124">
        <f>VLOOKUP(B3688,別紙1!$A$5:$AS$267,29,FALSE)</f>
        <v>34</v>
      </c>
      <c r="F3699" s="133">
        <f>内訳書!$E$7</f>
        <v>0</v>
      </c>
      <c r="G3699" s="131">
        <f t="shared" si="777"/>
        <v>0</v>
      </c>
      <c r="H3699" s="116"/>
      <c r="I3699" s="137">
        <f t="shared" si="778"/>
        <v>0</v>
      </c>
    </row>
    <row r="3700" spans="1:9" s="62" customFormat="1" ht="18" customHeight="1" x14ac:dyDescent="0.4">
      <c r="A3700" s="63">
        <v>9</v>
      </c>
      <c r="B3700" s="121">
        <f>B3692</f>
        <v>4</v>
      </c>
      <c r="C3700" s="131">
        <f t="shared" si="779"/>
        <v>0</v>
      </c>
      <c r="D3700" s="131">
        <f t="shared" si="776"/>
        <v>0</v>
      </c>
      <c r="E3700" s="124">
        <f>VLOOKUP(B3688,別紙1!$A$5:$AS$267,32,FALSE)</f>
        <v>35</v>
      </c>
      <c r="F3700" s="133">
        <f>内訳書!$E$7</f>
        <v>0</v>
      </c>
      <c r="G3700" s="131">
        <f t="shared" si="777"/>
        <v>0</v>
      </c>
      <c r="H3700" s="116"/>
      <c r="I3700" s="137">
        <f t="shared" si="778"/>
        <v>0</v>
      </c>
    </row>
    <row r="3701" spans="1:9" s="62" customFormat="1" ht="18" customHeight="1" x14ac:dyDescent="0.4">
      <c r="A3701" s="63">
        <v>10</v>
      </c>
      <c r="B3701" s="121">
        <f>B3692</f>
        <v>4</v>
      </c>
      <c r="C3701" s="131">
        <f t="shared" si="779"/>
        <v>0</v>
      </c>
      <c r="D3701" s="131">
        <f t="shared" si="776"/>
        <v>0</v>
      </c>
      <c r="E3701" s="124">
        <f>VLOOKUP(B3688,別紙1!$A$5:$AS$267,34,FALSE)</f>
        <v>34</v>
      </c>
      <c r="F3701" s="132">
        <f>内訳書!$D$7</f>
        <v>0</v>
      </c>
      <c r="G3701" s="131">
        <f t="shared" si="777"/>
        <v>0</v>
      </c>
      <c r="H3701" s="116"/>
      <c r="I3701" s="137">
        <f t="shared" si="778"/>
        <v>0</v>
      </c>
    </row>
    <row r="3702" spans="1:9" s="62" customFormat="1" ht="18" customHeight="1" x14ac:dyDescent="0.4">
      <c r="A3702" s="63">
        <v>11</v>
      </c>
      <c r="B3702" s="121">
        <f>B3692</f>
        <v>4</v>
      </c>
      <c r="C3702" s="131">
        <f t="shared" si="779"/>
        <v>0</v>
      </c>
      <c r="D3702" s="131">
        <f t="shared" si="776"/>
        <v>0</v>
      </c>
      <c r="E3702" s="124">
        <f>VLOOKUP(B3688,別紙1!$A$5:$AS$267,37,FALSE)</f>
        <v>35</v>
      </c>
      <c r="F3702" s="132">
        <f>内訳書!$D$7</f>
        <v>0</v>
      </c>
      <c r="G3702" s="131">
        <f t="shared" si="777"/>
        <v>0</v>
      </c>
      <c r="H3702" s="116"/>
      <c r="I3702" s="137">
        <f t="shared" si="778"/>
        <v>0</v>
      </c>
    </row>
    <row r="3703" spans="1:9" s="62" customFormat="1" ht="18" customHeight="1" thickBot="1" x14ac:dyDescent="0.45">
      <c r="A3703" s="63">
        <v>12</v>
      </c>
      <c r="B3703" s="121">
        <f>B3692</f>
        <v>4</v>
      </c>
      <c r="C3703" s="131">
        <f>C3702</f>
        <v>0</v>
      </c>
      <c r="D3703" s="131">
        <f t="shared" si="776"/>
        <v>0</v>
      </c>
      <c r="E3703" s="124">
        <f>VLOOKUP(B3688,別紙1!$A$5:$AS$267,40,FALSE)</f>
        <v>34</v>
      </c>
      <c r="F3703" s="132">
        <f>内訳書!$D$7</f>
        <v>0</v>
      </c>
      <c r="G3703" s="131">
        <f t="shared" si="777"/>
        <v>0</v>
      </c>
      <c r="H3703" s="116"/>
      <c r="I3703" s="137">
        <f t="shared" si="778"/>
        <v>0</v>
      </c>
    </row>
    <row r="3704" spans="1:9" s="62" customFormat="1" ht="18" customHeight="1" thickBot="1" x14ac:dyDescent="0.45">
      <c r="A3704" s="66" t="s">
        <v>9</v>
      </c>
      <c r="B3704" s="120"/>
      <c r="C3704" s="120"/>
      <c r="D3704" s="120"/>
      <c r="E3704" s="124">
        <f>SUM(E3692:E3703)</f>
        <v>408</v>
      </c>
      <c r="F3704" s="129"/>
      <c r="G3704" s="120"/>
      <c r="H3704" s="136">
        <f>SUM(H3692:H3703)</f>
        <v>0</v>
      </c>
      <c r="I3704" s="138">
        <f>IF(SUM(I3692:I3703)="","",SUM(I3692:I3703))</f>
        <v>0</v>
      </c>
    </row>
    <row r="3705" spans="1:9" ht="78" customHeight="1" x14ac:dyDescent="0.4">
      <c r="A3705" s="397" t="s">
        <v>347</v>
      </c>
      <c r="B3705" s="398"/>
      <c r="C3705" s="398"/>
      <c r="D3705" s="398"/>
      <c r="E3705" s="398"/>
      <c r="F3705" s="398"/>
      <c r="G3705" s="398"/>
      <c r="H3705" s="398"/>
      <c r="I3705" s="399"/>
    </row>
    <row r="3706" spans="1:9" ht="78" customHeight="1" x14ac:dyDescent="0.4">
      <c r="A3706" s="394" t="s">
        <v>22</v>
      </c>
      <c r="B3706" s="395"/>
      <c r="C3706" s="395"/>
      <c r="D3706" s="395"/>
      <c r="E3706" s="395"/>
      <c r="F3706" s="395"/>
      <c r="G3706" s="395"/>
      <c r="H3706" s="395"/>
      <c r="I3706" s="396"/>
    </row>
    <row r="3707" spans="1:9" x14ac:dyDescent="0.4">
      <c r="A3707" s="161" t="s">
        <v>12</v>
      </c>
      <c r="B3707" s="52">
        <f>B3688+1</f>
        <v>196</v>
      </c>
      <c r="C3707" s="161" t="s">
        <v>13</v>
      </c>
      <c r="D3707" s="53" t="str">
        <f>VLOOKUP(B3707,別紙1!$A$5:$AS$267,3,FALSE)</f>
        <v>石井第６ポンプ場</v>
      </c>
      <c r="F3707" s="161"/>
      <c r="G3707" s="161"/>
      <c r="H3707" s="161"/>
      <c r="I3707" s="54" t="str">
        <f>VLOOKUP(B3707,別紙1!$A$5:$AS$267,5,FALSE)</f>
        <v>低圧電力</v>
      </c>
    </row>
    <row r="3708" spans="1:9" s="161" customFormat="1" ht="20.25" customHeight="1" x14ac:dyDescent="0.4">
      <c r="A3708" s="391" t="s">
        <v>14</v>
      </c>
      <c r="B3708" s="401" t="s">
        <v>3</v>
      </c>
      <c r="C3708" s="402"/>
      <c r="D3708" s="403"/>
      <c r="E3708" s="401" t="s">
        <v>4</v>
      </c>
      <c r="F3708" s="402"/>
      <c r="G3708" s="403"/>
      <c r="H3708" s="391" t="s">
        <v>44</v>
      </c>
      <c r="I3708" s="391" t="s">
        <v>45</v>
      </c>
    </row>
    <row r="3709" spans="1:9" s="161" customFormat="1" ht="40.5" x14ac:dyDescent="0.4">
      <c r="A3709" s="400"/>
      <c r="B3709" s="301" t="s">
        <v>2</v>
      </c>
      <c r="C3709" s="301" t="s">
        <v>15</v>
      </c>
      <c r="D3709" s="302" t="s">
        <v>82</v>
      </c>
      <c r="E3709" s="304" t="s">
        <v>16</v>
      </c>
      <c r="F3709" s="58" t="s">
        <v>17</v>
      </c>
      <c r="G3709" s="302" t="s">
        <v>18</v>
      </c>
      <c r="H3709" s="400"/>
      <c r="I3709" s="400"/>
    </row>
    <row r="3710" spans="1:9" s="59" customFormat="1" ht="22.5" x14ac:dyDescent="0.4">
      <c r="A3710" s="392"/>
      <c r="B3710" s="60" t="s">
        <v>5</v>
      </c>
      <c r="C3710" s="60" t="s">
        <v>19</v>
      </c>
      <c r="D3710" s="60" t="s">
        <v>8</v>
      </c>
      <c r="E3710" s="61" t="s">
        <v>20</v>
      </c>
      <c r="F3710" s="60" t="s">
        <v>21</v>
      </c>
      <c r="G3710" s="60" t="s">
        <v>8</v>
      </c>
      <c r="H3710" s="60" t="s">
        <v>43</v>
      </c>
      <c r="I3710" s="60" t="s">
        <v>8</v>
      </c>
    </row>
    <row r="3711" spans="1:9" s="62" customFormat="1" ht="18" customHeight="1" x14ac:dyDescent="0.4">
      <c r="A3711" s="63">
        <v>1</v>
      </c>
      <c r="B3711" s="121">
        <f>VLOOKUP(B3707,別紙1!$A$5:$AS$267,6,FALSE)</f>
        <v>17</v>
      </c>
      <c r="C3711" s="131">
        <f>内訳書!$C$7</f>
        <v>0</v>
      </c>
      <c r="D3711" s="131">
        <f>IF(E3711=0,ROUNDDOWN(B3711*C3711/2,2),ROUNDDOWN(B3711*C3711,2))</f>
        <v>0</v>
      </c>
      <c r="E3711" s="124">
        <f>VLOOKUP(B3707,別紙1!$A$5:$AS$267,7,FALSE)</f>
        <v>47</v>
      </c>
      <c r="F3711" s="132">
        <f>内訳書!$D$7</f>
        <v>0</v>
      </c>
      <c r="G3711" s="131">
        <f>ROUNDDOWN(E3711*F3711,2)</f>
        <v>0</v>
      </c>
      <c r="H3711" s="116"/>
      <c r="I3711" s="137">
        <f>ROUNDDOWN(D3711+G3711+H3711,0)</f>
        <v>0</v>
      </c>
    </row>
    <row r="3712" spans="1:9" s="62" customFormat="1" ht="18" customHeight="1" x14ac:dyDescent="0.4">
      <c r="A3712" s="63">
        <v>2</v>
      </c>
      <c r="B3712" s="121">
        <f>B3711</f>
        <v>17</v>
      </c>
      <c r="C3712" s="131">
        <f>C3711</f>
        <v>0</v>
      </c>
      <c r="D3712" s="131">
        <f t="shared" ref="D3712:D3722" si="780">IF(E3712=0,ROUNDDOWN(B3712*C3712/2,2),ROUNDDOWN(B3712*C3712,2))</f>
        <v>0</v>
      </c>
      <c r="E3712" s="124">
        <f>VLOOKUP(B3707,別紙1!$A$5:$AS$267,10,FALSE)</f>
        <v>48</v>
      </c>
      <c r="F3712" s="132">
        <f>内訳書!$D$7</f>
        <v>0</v>
      </c>
      <c r="G3712" s="131">
        <f t="shared" ref="G3712:G3722" si="781">ROUNDDOWN(E3712*F3712,2)</f>
        <v>0</v>
      </c>
      <c r="H3712" s="116"/>
      <c r="I3712" s="137">
        <f t="shared" ref="I3712:I3722" si="782">ROUNDDOWN(D3712+G3712+H3712,0)</f>
        <v>0</v>
      </c>
    </row>
    <row r="3713" spans="1:9" s="62" customFormat="1" ht="18" customHeight="1" x14ac:dyDescent="0.4">
      <c r="A3713" s="63">
        <v>3</v>
      </c>
      <c r="B3713" s="121">
        <f>B3711</f>
        <v>17</v>
      </c>
      <c r="C3713" s="131">
        <f t="shared" ref="C3713:C3721" si="783">C3712</f>
        <v>0</v>
      </c>
      <c r="D3713" s="131">
        <f t="shared" si="780"/>
        <v>0</v>
      </c>
      <c r="E3713" s="124">
        <f>VLOOKUP(B3707,別紙1!$A$5:$AS$267,13,FALSE)</f>
        <v>45</v>
      </c>
      <c r="F3713" s="132">
        <f>内訳書!$D$7</f>
        <v>0</v>
      </c>
      <c r="G3713" s="131">
        <f t="shared" si="781"/>
        <v>0</v>
      </c>
      <c r="H3713" s="116"/>
      <c r="I3713" s="137">
        <f t="shared" si="782"/>
        <v>0</v>
      </c>
    </row>
    <row r="3714" spans="1:9" s="62" customFormat="1" ht="18" customHeight="1" x14ac:dyDescent="0.4">
      <c r="A3714" s="63">
        <v>4</v>
      </c>
      <c r="B3714" s="121">
        <f>B3711</f>
        <v>17</v>
      </c>
      <c r="C3714" s="131">
        <f t="shared" si="783"/>
        <v>0</v>
      </c>
      <c r="D3714" s="131">
        <f t="shared" si="780"/>
        <v>0</v>
      </c>
      <c r="E3714" s="124">
        <f>VLOOKUP(B3707,別紙1!$A$5:$AS$267,16,FALSE)</f>
        <v>48</v>
      </c>
      <c r="F3714" s="132">
        <f>内訳書!$D$7</f>
        <v>0</v>
      </c>
      <c r="G3714" s="131">
        <f t="shared" si="781"/>
        <v>0</v>
      </c>
      <c r="H3714" s="116"/>
      <c r="I3714" s="137">
        <f t="shared" si="782"/>
        <v>0</v>
      </c>
    </row>
    <row r="3715" spans="1:9" s="62" customFormat="1" ht="18" customHeight="1" x14ac:dyDescent="0.4">
      <c r="A3715" s="63">
        <v>5</v>
      </c>
      <c r="B3715" s="121">
        <f>B3711</f>
        <v>17</v>
      </c>
      <c r="C3715" s="131">
        <f t="shared" si="783"/>
        <v>0</v>
      </c>
      <c r="D3715" s="131">
        <f t="shared" si="780"/>
        <v>0</v>
      </c>
      <c r="E3715" s="124">
        <f>VLOOKUP(B3707,別紙1!$A$5:$AS$267,19,FALSE)</f>
        <v>46</v>
      </c>
      <c r="F3715" s="132">
        <f>内訳書!$D$7</f>
        <v>0</v>
      </c>
      <c r="G3715" s="131">
        <f t="shared" si="781"/>
        <v>0</v>
      </c>
      <c r="H3715" s="116"/>
      <c r="I3715" s="137">
        <f t="shared" si="782"/>
        <v>0</v>
      </c>
    </row>
    <row r="3716" spans="1:9" s="62" customFormat="1" ht="18" customHeight="1" x14ac:dyDescent="0.4">
      <c r="A3716" s="63">
        <v>6</v>
      </c>
      <c r="B3716" s="121">
        <f>B3711</f>
        <v>17</v>
      </c>
      <c r="C3716" s="131">
        <f t="shared" si="783"/>
        <v>0</v>
      </c>
      <c r="D3716" s="131">
        <f t="shared" si="780"/>
        <v>0</v>
      </c>
      <c r="E3716" s="124">
        <f>VLOOKUP(B3707,別紙1!$A$5:$AS$267,22,FALSE)</f>
        <v>48</v>
      </c>
      <c r="F3716" s="132">
        <f>内訳書!$D$7</f>
        <v>0</v>
      </c>
      <c r="G3716" s="131">
        <f t="shared" si="781"/>
        <v>0</v>
      </c>
      <c r="H3716" s="116"/>
      <c r="I3716" s="137">
        <f t="shared" si="782"/>
        <v>0</v>
      </c>
    </row>
    <row r="3717" spans="1:9" s="62" customFormat="1" ht="18" customHeight="1" x14ac:dyDescent="0.4">
      <c r="A3717" s="63">
        <v>7</v>
      </c>
      <c r="B3717" s="121">
        <f>B3711</f>
        <v>17</v>
      </c>
      <c r="C3717" s="131">
        <f t="shared" si="783"/>
        <v>0</v>
      </c>
      <c r="D3717" s="131">
        <f t="shared" si="780"/>
        <v>0</v>
      </c>
      <c r="E3717" s="124">
        <f>VLOOKUP(B3707,別紙1!$A$5:$AS$267,26,FALSE)</f>
        <v>46</v>
      </c>
      <c r="F3717" s="133">
        <f>内訳書!$E$7</f>
        <v>0</v>
      </c>
      <c r="G3717" s="131">
        <f t="shared" si="781"/>
        <v>0</v>
      </c>
      <c r="H3717" s="116"/>
      <c r="I3717" s="137">
        <f t="shared" si="782"/>
        <v>0</v>
      </c>
    </row>
    <row r="3718" spans="1:9" s="62" customFormat="1" ht="18" customHeight="1" x14ac:dyDescent="0.4">
      <c r="A3718" s="63">
        <v>8</v>
      </c>
      <c r="B3718" s="121">
        <f>B3711</f>
        <v>17</v>
      </c>
      <c r="C3718" s="131">
        <f t="shared" si="783"/>
        <v>0</v>
      </c>
      <c r="D3718" s="131">
        <f t="shared" si="780"/>
        <v>0</v>
      </c>
      <c r="E3718" s="124">
        <f>VLOOKUP(B3707,別紙1!$A$5:$AS$267,29,FALSE)</f>
        <v>51</v>
      </c>
      <c r="F3718" s="133">
        <f>内訳書!$E$7</f>
        <v>0</v>
      </c>
      <c r="G3718" s="131">
        <f t="shared" si="781"/>
        <v>0</v>
      </c>
      <c r="H3718" s="116"/>
      <c r="I3718" s="137">
        <f t="shared" si="782"/>
        <v>0</v>
      </c>
    </row>
    <row r="3719" spans="1:9" s="62" customFormat="1" ht="18" customHeight="1" x14ac:dyDescent="0.4">
      <c r="A3719" s="63">
        <v>9</v>
      </c>
      <c r="B3719" s="121">
        <f>B3711</f>
        <v>17</v>
      </c>
      <c r="C3719" s="131">
        <f t="shared" si="783"/>
        <v>0</v>
      </c>
      <c r="D3719" s="131">
        <f t="shared" si="780"/>
        <v>0</v>
      </c>
      <c r="E3719" s="124">
        <f>VLOOKUP(B3707,別紙1!$A$5:$AS$267,32,FALSE)</f>
        <v>50</v>
      </c>
      <c r="F3719" s="133">
        <f>内訳書!$E$7</f>
        <v>0</v>
      </c>
      <c r="G3719" s="131">
        <f t="shared" si="781"/>
        <v>0</v>
      </c>
      <c r="H3719" s="116"/>
      <c r="I3719" s="137">
        <f t="shared" si="782"/>
        <v>0</v>
      </c>
    </row>
    <row r="3720" spans="1:9" s="62" customFormat="1" ht="18" customHeight="1" x14ac:dyDescent="0.4">
      <c r="A3720" s="63">
        <v>10</v>
      </c>
      <c r="B3720" s="121">
        <f>B3711</f>
        <v>17</v>
      </c>
      <c r="C3720" s="131">
        <f t="shared" si="783"/>
        <v>0</v>
      </c>
      <c r="D3720" s="131">
        <f t="shared" si="780"/>
        <v>0</v>
      </c>
      <c r="E3720" s="124">
        <f>VLOOKUP(B3707,別紙1!$A$5:$AS$267,34,FALSE)</f>
        <v>47</v>
      </c>
      <c r="F3720" s="132">
        <f>内訳書!$D$7</f>
        <v>0</v>
      </c>
      <c r="G3720" s="131">
        <f t="shared" si="781"/>
        <v>0</v>
      </c>
      <c r="H3720" s="116"/>
      <c r="I3720" s="137">
        <f t="shared" si="782"/>
        <v>0</v>
      </c>
    </row>
    <row r="3721" spans="1:9" s="62" customFormat="1" ht="18" customHeight="1" x14ac:dyDescent="0.4">
      <c r="A3721" s="63">
        <v>11</v>
      </c>
      <c r="B3721" s="121">
        <f>B3711</f>
        <v>17</v>
      </c>
      <c r="C3721" s="131">
        <f t="shared" si="783"/>
        <v>0</v>
      </c>
      <c r="D3721" s="131">
        <f t="shared" si="780"/>
        <v>0</v>
      </c>
      <c r="E3721" s="124">
        <f>VLOOKUP(B3707,別紙1!$A$5:$AS$267,37,FALSE)</f>
        <v>47</v>
      </c>
      <c r="F3721" s="132">
        <f>内訳書!$D$7</f>
        <v>0</v>
      </c>
      <c r="G3721" s="131">
        <f t="shared" si="781"/>
        <v>0</v>
      </c>
      <c r="H3721" s="116"/>
      <c r="I3721" s="137">
        <f t="shared" si="782"/>
        <v>0</v>
      </c>
    </row>
    <row r="3722" spans="1:9" s="62" customFormat="1" ht="18" customHeight="1" thickBot="1" x14ac:dyDescent="0.45">
      <c r="A3722" s="63">
        <v>12</v>
      </c>
      <c r="B3722" s="121">
        <f>B3711</f>
        <v>17</v>
      </c>
      <c r="C3722" s="131">
        <f>C3721</f>
        <v>0</v>
      </c>
      <c r="D3722" s="131">
        <f t="shared" si="780"/>
        <v>0</v>
      </c>
      <c r="E3722" s="124">
        <f>VLOOKUP(B3707,別紙1!$A$5:$AS$267,40,FALSE)</f>
        <v>46</v>
      </c>
      <c r="F3722" s="132">
        <f>内訳書!$D$7</f>
        <v>0</v>
      </c>
      <c r="G3722" s="131">
        <f t="shared" si="781"/>
        <v>0</v>
      </c>
      <c r="H3722" s="116"/>
      <c r="I3722" s="137">
        <f t="shared" si="782"/>
        <v>0</v>
      </c>
    </row>
    <row r="3723" spans="1:9" s="62" customFormat="1" ht="18" customHeight="1" thickBot="1" x14ac:dyDescent="0.45">
      <c r="A3723" s="66" t="s">
        <v>9</v>
      </c>
      <c r="B3723" s="120"/>
      <c r="C3723" s="120"/>
      <c r="D3723" s="120"/>
      <c r="E3723" s="124">
        <f>SUM(E3711:E3722)</f>
        <v>569</v>
      </c>
      <c r="F3723" s="129"/>
      <c r="G3723" s="120"/>
      <c r="H3723" s="136">
        <f>SUM(H3711:H3722)</f>
        <v>0</v>
      </c>
      <c r="I3723" s="138">
        <f>IF(SUM(I3711:I3722)="","",SUM(I3711:I3722))</f>
        <v>0</v>
      </c>
    </row>
    <row r="3724" spans="1:9" ht="78" customHeight="1" x14ac:dyDescent="0.4">
      <c r="A3724" s="397" t="s">
        <v>347</v>
      </c>
      <c r="B3724" s="398"/>
      <c r="C3724" s="398"/>
      <c r="D3724" s="398"/>
      <c r="E3724" s="398"/>
      <c r="F3724" s="398"/>
      <c r="G3724" s="398"/>
      <c r="H3724" s="398"/>
      <c r="I3724" s="399"/>
    </row>
    <row r="3725" spans="1:9" ht="78" customHeight="1" x14ac:dyDescent="0.4">
      <c r="A3725" s="394" t="s">
        <v>22</v>
      </c>
      <c r="B3725" s="395"/>
      <c r="C3725" s="395"/>
      <c r="D3725" s="395"/>
      <c r="E3725" s="395"/>
      <c r="F3725" s="395"/>
      <c r="G3725" s="395"/>
      <c r="H3725" s="395"/>
      <c r="I3725" s="396"/>
    </row>
    <row r="3726" spans="1:9" x14ac:dyDescent="0.4">
      <c r="A3726" s="161" t="s">
        <v>12</v>
      </c>
      <c r="B3726" s="52">
        <f>B3707+1</f>
        <v>197</v>
      </c>
      <c r="C3726" s="161" t="s">
        <v>13</v>
      </c>
      <c r="D3726" s="53" t="str">
        <f>VLOOKUP(B3726,別紙1!$A$5:$AS$267,3,FALSE)</f>
        <v>石井第７ポンプ場</v>
      </c>
      <c r="F3726" s="161"/>
      <c r="G3726" s="161"/>
      <c r="H3726" s="161"/>
      <c r="I3726" s="54" t="str">
        <f>VLOOKUP(B3726,別紙1!$A$5:$AS$267,5,FALSE)</f>
        <v>低圧電力</v>
      </c>
    </row>
    <row r="3727" spans="1:9" s="161" customFormat="1" ht="20.25" customHeight="1" x14ac:dyDescent="0.4">
      <c r="A3727" s="391" t="s">
        <v>14</v>
      </c>
      <c r="B3727" s="401" t="s">
        <v>3</v>
      </c>
      <c r="C3727" s="402"/>
      <c r="D3727" s="403"/>
      <c r="E3727" s="401" t="s">
        <v>4</v>
      </c>
      <c r="F3727" s="402"/>
      <c r="G3727" s="403"/>
      <c r="H3727" s="391" t="s">
        <v>44</v>
      </c>
      <c r="I3727" s="391" t="s">
        <v>45</v>
      </c>
    </row>
    <row r="3728" spans="1:9" s="161" customFormat="1" ht="40.5" x14ac:dyDescent="0.4">
      <c r="A3728" s="400"/>
      <c r="B3728" s="301" t="s">
        <v>2</v>
      </c>
      <c r="C3728" s="301" t="s">
        <v>15</v>
      </c>
      <c r="D3728" s="302" t="s">
        <v>82</v>
      </c>
      <c r="E3728" s="304" t="s">
        <v>16</v>
      </c>
      <c r="F3728" s="58" t="s">
        <v>17</v>
      </c>
      <c r="G3728" s="302" t="s">
        <v>18</v>
      </c>
      <c r="H3728" s="400"/>
      <c r="I3728" s="400"/>
    </row>
    <row r="3729" spans="1:9" s="59" customFormat="1" ht="22.5" x14ac:dyDescent="0.4">
      <c r="A3729" s="392"/>
      <c r="B3729" s="60" t="s">
        <v>5</v>
      </c>
      <c r="C3729" s="60" t="s">
        <v>19</v>
      </c>
      <c r="D3729" s="60" t="s">
        <v>8</v>
      </c>
      <c r="E3729" s="61" t="s">
        <v>20</v>
      </c>
      <c r="F3729" s="60" t="s">
        <v>21</v>
      </c>
      <c r="G3729" s="60" t="s">
        <v>8</v>
      </c>
      <c r="H3729" s="60" t="s">
        <v>43</v>
      </c>
      <c r="I3729" s="60" t="s">
        <v>8</v>
      </c>
    </row>
    <row r="3730" spans="1:9" s="62" customFormat="1" ht="18" customHeight="1" x14ac:dyDescent="0.4">
      <c r="A3730" s="63">
        <v>1</v>
      </c>
      <c r="B3730" s="121">
        <f>VLOOKUP(B3726,別紙1!$A$5:$AS$267,6,FALSE)</f>
        <v>9</v>
      </c>
      <c r="C3730" s="131">
        <f>内訳書!$C$7</f>
        <v>0</v>
      </c>
      <c r="D3730" s="131">
        <f>IF(E3730=0,ROUNDDOWN(B3730*C3730/2,2),ROUNDDOWN(B3730*C3730,2))</f>
        <v>0</v>
      </c>
      <c r="E3730" s="124">
        <f>VLOOKUP(B3726,別紙1!$A$5:$AS$267,7,FALSE)</f>
        <v>18</v>
      </c>
      <c r="F3730" s="132">
        <f>内訳書!$D$7</f>
        <v>0</v>
      </c>
      <c r="G3730" s="131">
        <f>ROUNDDOWN(E3730*F3730,2)</f>
        <v>0</v>
      </c>
      <c r="H3730" s="116"/>
      <c r="I3730" s="137">
        <f>ROUNDDOWN(D3730+G3730+H3730,0)</f>
        <v>0</v>
      </c>
    </row>
    <row r="3731" spans="1:9" s="62" customFormat="1" ht="18" customHeight="1" x14ac:dyDescent="0.4">
      <c r="A3731" s="63">
        <v>2</v>
      </c>
      <c r="B3731" s="121">
        <f>B3730</f>
        <v>9</v>
      </c>
      <c r="C3731" s="131">
        <f>C3730</f>
        <v>0</v>
      </c>
      <c r="D3731" s="131">
        <f t="shared" ref="D3731:D3741" si="784">IF(E3731=0,ROUNDDOWN(B3731*C3731/2,2),ROUNDDOWN(B3731*C3731,2))</f>
        <v>0</v>
      </c>
      <c r="E3731" s="124">
        <f>VLOOKUP(B3726,別紙1!$A$5:$AS$267,10,FALSE)</f>
        <v>22</v>
      </c>
      <c r="F3731" s="132">
        <f>内訳書!$D$7</f>
        <v>0</v>
      </c>
      <c r="G3731" s="131">
        <f t="shared" ref="G3731:G3741" si="785">ROUNDDOWN(E3731*F3731,2)</f>
        <v>0</v>
      </c>
      <c r="H3731" s="116"/>
      <c r="I3731" s="137">
        <f t="shared" ref="I3731:I3741" si="786">ROUNDDOWN(D3731+G3731+H3731,0)</f>
        <v>0</v>
      </c>
    </row>
    <row r="3732" spans="1:9" s="62" customFormat="1" ht="18" customHeight="1" x14ac:dyDescent="0.4">
      <c r="A3732" s="63">
        <v>3</v>
      </c>
      <c r="B3732" s="121">
        <f>B3730</f>
        <v>9</v>
      </c>
      <c r="C3732" s="131">
        <f t="shared" ref="C3732:C3740" si="787">C3731</f>
        <v>0</v>
      </c>
      <c r="D3732" s="131">
        <f t="shared" si="784"/>
        <v>0</v>
      </c>
      <c r="E3732" s="124">
        <f>VLOOKUP(B3726,別紙1!$A$5:$AS$267,13,FALSE)</f>
        <v>18</v>
      </c>
      <c r="F3732" s="132">
        <f>内訳書!$D$7</f>
        <v>0</v>
      </c>
      <c r="G3732" s="131">
        <f t="shared" si="785"/>
        <v>0</v>
      </c>
      <c r="H3732" s="116"/>
      <c r="I3732" s="137">
        <f t="shared" si="786"/>
        <v>0</v>
      </c>
    </row>
    <row r="3733" spans="1:9" s="62" customFormat="1" ht="18" customHeight="1" x14ac:dyDescent="0.4">
      <c r="A3733" s="63">
        <v>4</v>
      </c>
      <c r="B3733" s="121">
        <f>B3730</f>
        <v>9</v>
      </c>
      <c r="C3733" s="131">
        <f t="shared" si="787"/>
        <v>0</v>
      </c>
      <c r="D3733" s="131">
        <f t="shared" si="784"/>
        <v>0</v>
      </c>
      <c r="E3733" s="124">
        <f>VLOOKUP(B3726,別紙1!$A$5:$AS$267,16,FALSE)</f>
        <v>21</v>
      </c>
      <c r="F3733" s="132">
        <f>内訳書!$D$7</f>
        <v>0</v>
      </c>
      <c r="G3733" s="131">
        <f t="shared" si="785"/>
        <v>0</v>
      </c>
      <c r="H3733" s="116"/>
      <c r="I3733" s="137">
        <f t="shared" si="786"/>
        <v>0</v>
      </c>
    </row>
    <row r="3734" spans="1:9" s="62" customFormat="1" ht="18" customHeight="1" x14ac:dyDescent="0.4">
      <c r="A3734" s="63">
        <v>5</v>
      </c>
      <c r="B3734" s="121">
        <f>B3730</f>
        <v>9</v>
      </c>
      <c r="C3734" s="131">
        <f t="shared" si="787"/>
        <v>0</v>
      </c>
      <c r="D3734" s="131">
        <f t="shared" si="784"/>
        <v>0</v>
      </c>
      <c r="E3734" s="124">
        <f>VLOOKUP(B3726,別紙1!$A$5:$AS$267,19,FALSE)</f>
        <v>22</v>
      </c>
      <c r="F3734" s="132">
        <f>内訳書!$D$7</f>
        <v>0</v>
      </c>
      <c r="G3734" s="131">
        <f t="shared" si="785"/>
        <v>0</v>
      </c>
      <c r="H3734" s="116"/>
      <c r="I3734" s="137">
        <f t="shared" si="786"/>
        <v>0</v>
      </c>
    </row>
    <row r="3735" spans="1:9" s="62" customFormat="1" ht="18" customHeight="1" x14ac:dyDescent="0.4">
      <c r="A3735" s="63">
        <v>6</v>
      </c>
      <c r="B3735" s="121">
        <f>B3730</f>
        <v>9</v>
      </c>
      <c r="C3735" s="131">
        <f t="shared" si="787"/>
        <v>0</v>
      </c>
      <c r="D3735" s="131">
        <f t="shared" si="784"/>
        <v>0</v>
      </c>
      <c r="E3735" s="124">
        <f>VLOOKUP(B3726,別紙1!$A$5:$AS$267,22,FALSE)</f>
        <v>22</v>
      </c>
      <c r="F3735" s="132">
        <f>内訳書!$D$7</f>
        <v>0</v>
      </c>
      <c r="G3735" s="131">
        <f t="shared" si="785"/>
        <v>0</v>
      </c>
      <c r="H3735" s="116"/>
      <c r="I3735" s="137">
        <f t="shared" si="786"/>
        <v>0</v>
      </c>
    </row>
    <row r="3736" spans="1:9" s="62" customFormat="1" ht="18" customHeight="1" x14ac:dyDescent="0.4">
      <c r="A3736" s="63">
        <v>7</v>
      </c>
      <c r="B3736" s="121">
        <f>B3730</f>
        <v>9</v>
      </c>
      <c r="C3736" s="131">
        <f t="shared" si="787"/>
        <v>0</v>
      </c>
      <c r="D3736" s="131">
        <f t="shared" si="784"/>
        <v>0</v>
      </c>
      <c r="E3736" s="124">
        <f>VLOOKUP(B3726,別紙1!$A$5:$AS$267,26,FALSE)</f>
        <v>19</v>
      </c>
      <c r="F3736" s="133">
        <f>内訳書!$E$7</f>
        <v>0</v>
      </c>
      <c r="G3736" s="131">
        <f t="shared" si="785"/>
        <v>0</v>
      </c>
      <c r="H3736" s="116"/>
      <c r="I3736" s="137">
        <f t="shared" si="786"/>
        <v>0</v>
      </c>
    </row>
    <row r="3737" spans="1:9" s="62" customFormat="1" ht="18" customHeight="1" x14ac:dyDescent="0.4">
      <c r="A3737" s="63">
        <v>8</v>
      </c>
      <c r="B3737" s="121">
        <f>B3730</f>
        <v>9</v>
      </c>
      <c r="C3737" s="131">
        <f t="shared" si="787"/>
        <v>0</v>
      </c>
      <c r="D3737" s="131">
        <f t="shared" si="784"/>
        <v>0</v>
      </c>
      <c r="E3737" s="124">
        <f>VLOOKUP(B3726,別紙1!$A$5:$AS$267,29,FALSE)</f>
        <v>22</v>
      </c>
      <c r="F3737" s="133">
        <f>内訳書!$E$7</f>
        <v>0</v>
      </c>
      <c r="G3737" s="131">
        <f t="shared" si="785"/>
        <v>0</v>
      </c>
      <c r="H3737" s="116"/>
      <c r="I3737" s="137">
        <f t="shared" si="786"/>
        <v>0</v>
      </c>
    </row>
    <row r="3738" spans="1:9" s="62" customFormat="1" ht="18" customHeight="1" x14ac:dyDescent="0.4">
      <c r="A3738" s="63">
        <v>9</v>
      </c>
      <c r="B3738" s="121">
        <f>B3730</f>
        <v>9</v>
      </c>
      <c r="C3738" s="131">
        <f t="shared" si="787"/>
        <v>0</v>
      </c>
      <c r="D3738" s="131">
        <f t="shared" si="784"/>
        <v>0</v>
      </c>
      <c r="E3738" s="124">
        <f>VLOOKUP(B3726,別紙1!$A$5:$AS$267,32,FALSE)</f>
        <v>22</v>
      </c>
      <c r="F3738" s="133">
        <f>内訳書!$E$7</f>
        <v>0</v>
      </c>
      <c r="G3738" s="131">
        <f t="shared" si="785"/>
        <v>0</v>
      </c>
      <c r="H3738" s="116"/>
      <c r="I3738" s="137">
        <f t="shared" si="786"/>
        <v>0</v>
      </c>
    </row>
    <row r="3739" spans="1:9" s="62" customFormat="1" ht="18" customHeight="1" x14ac:dyDescent="0.4">
      <c r="A3739" s="63">
        <v>10</v>
      </c>
      <c r="B3739" s="121">
        <f>B3730</f>
        <v>9</v>
      </c>
      <c r="C3739" s="131">
        <f t="shared" si="787"/>
        <v>0</v>
      </c>
      <c r="D3739" s="131">
        <f t="shared" si="784"/>
        <v>0</v>
      </c>
      <c r="E3739" s="124">
        <f>VLOOKUP(B3726,別紙1!$A$5:$AS$267,34,FALSE)</f>
        <v>21</v>
      </c>
      <c r="F3739" s="132">
        <f>内訳書!$D$7</f>
        <v>0</v>
      </c>
      <c r="G3739" s="131">
        <f t="shared" si="785"/>
        <v>0</v>
      </c>
      <c r="H3739" s="116"/>
      <c r="I3739" s="137">
        <f t="shared" si="786"/>
        <v>0</v>
      </c>
    </row>
    <row r="3740" spans="1:9" s="62" customFormat="1" ht="18" customHeight="1" x14ac:dyDescent="0.4">
      <c r="A3740" s="63">
        <v>11</v>
      </c>
      <c r="B3740" s="121">
        <f>B3730</f>
        <v>9</v>
      </c>
      <c r="C3740" s="131">
        <f t="shared" si="787"/>
        <v>0</v>
      </c>
      <c r="D3740" s="131">
        <f t="shared" si="784"/>
        <v>0</v>
      </c>
      <c r="E3740" s="124">
        <f>VLOOKUP(B3726,別紙1!$A$5:$AS$267,37,FALSE)</f>
        <v>23</v>
      </c>
      <c r="F3740" s="132">
        <f>内訳書!$D$7</f>
        <v>0</v>
      </c>
      <c r="G3740" s="131">
        <f t="shared" si="785"/>
        <v>0</v>
      </c>
      <c r="H3740" s="116"/>
      <c r="I3740" s="137">
        <f t="shared" si="786"/>
        <v>0</v>
      </c>
    </row>
    <row r="3741" spans="1:9" s="62" customFormat="1" ht="18" customHeight="1" thickBot="1" x14ac:dyDescent="0.45">
      <c r="A3741" s="63">
        <v>12</v>
      </c>
      <c r="B3741" s="121">
        <f>B3730</f>
        <v>9</v>
      </c>
      <c r="C3741" s="131">
        <f>C3740</f>
        <v>0</v>
      </c>
      <c r="D3741" s="131">
        <f t="shared" si="784"/>
        <v>0</v>
      </c>
      <c r="E3741" s="124">
        <f>VLOOKUP(B3726,別紙1!$A$5:$AS$267,40,FALSE)</f>
        <v>22</v>
      </c>
      <c r="F3741" s="132">
        <f>内訳書!$D$7</f>
        <v>0</v>
      </c>
      <c r="G3741" s="131">
        <f t="shared" si="785"/>
        <v>0</v>
      </c>
      <c r="H3741" s="116"/>
      <c r="I3741" s="137">
        <f t="shared" si="786"/>
        <v>0</v>
      </c>
    </row>
    <row r="3742" spans="1:9" s="62" customFormat="1" ht="18" customHeight="1" thickBot="1" x14ac:dyDescent="0.45">
      <c r="A3742" s="66" t="s">
        <v>9</v>
      </c>
      <c r="B3742" s="120"/>
      <c r="C3742" s="120"/>
      <c r="D3742" s="120"/>
      <c r="E3742" s="124">
        <f>SUM(E3730:E3741)</f>
        <v>252</v>
      </c>
      <c r="F3742" s="129"/>
      <c r="G3742" s="120"/>
      <c r="H3742" s="136">
        <f>SUM(H3730:H3741)</f>
        <v>0</v>
      </c>
      <c r="I3742" s="138">
        <f>IF(SUM(I3730:I3741)="","",SUM(I3730:I3741))</f>
        <v>0</v>
      </c>
    </row>
    <row r="3743" spans="1:9" ht="78" customHeight="1" x14ac:dyDescent="0.4">
      <c r="A3743" s="397" t="s">
        <v>347</v>
      </c>
      <c r="B3743" s="398"/>
      <c r="C3743" s="398"/>
      <c r="D3743" s="398"/>
      <c r="E3743" s="398"/>
      <c r="F3743" s="398"/>
      <c r="G3743" s="398"/>
      <c r="H3743" s="398"/>
      <c r="I3743" s="399"/>
    </row>
    <row r="3744" spans="1:9" ht="78" customHeight="1" x14ac:dyDescent="0.4">
      <c r="A3744" s="394" t="s">
        <v>22</v>
      </c>
      <c r="B3744" s="395"/>
      <c r="C3744" s="395"/>
      <c r="D3744" s="395"/>
      <c r="E3744" s="395"/>
      <c r="F3744" s="395"/>
      <c r="G3744" s="395"/>
      <c r="H3744" s="395"/>
      <c r="I3744" s="396"/>
    </row>
    <row r="3745" spans="1:9" x14ac:dyDescent="0.4">
      <c r="A3745" s="161" t="s">
        <v>12</v>
      </c>
      <c r="B3745" s="52">
        <f>B3726+1</f>
        <v>198</v>
      </c>
      <c r="C3745" s="161" t="s">
        <v>13</v>
      </c>
      <c r="D3745" s="53" t="str">
        <f>VLOOKUP(B3745,別紙1!$A$5:$AS$267,3,FALSE)</f>
        <v>石井第８ポンプ場</v>
      </c>
      <c r="F3745" s="161"/>
      <c r="G3745" s="161"/>
      <c r="H3745" s="161"/>
      <c r="I3745" s="54" t="str">
        <f>VLOOKUP(B3745,別紙1!$A$5:$AS$267,5,FALSE)</f>
        <v>低圧電力</v>
      </c>
    </row>
    <row r="3746" spans="1:9" s="161" customFormat="1" ht="20.25" customHeight="1" x14ac:dyDescent="0.4">
      <c r="A3746" s="391" t="s">
        <v>14</v>
      </c>
      <c r="B3746" s="401" t="s">
        <v>3</v>
      </c>
      <c r="C3746" s="402"/>
      <c r="D3746" s="403"/>
      <c r="E3746" s="401" t="s">
        <v>4</v>
      </c>
      <c r="F3746" s="402"/>
      <c r="G3746" s="403"/>
      <c r="H3746" s="391" t="s">
        <v>44</v>
      </c>
      <c r="I3746" s="391" t="s">
        <v>45</v>
      </c>
    </row>
    <row r="3747" spans="1:9" s="161" customFormat="1" ht="40.5" x14ac:dyDescent="0.4">
      <c r="A3747" s="400"/>
      <c r="B3747" s="301" t="s">
        <v>2</v>
      </c>
      <c r="C3747" s="301" t="s">
        <v>15</v>
      </c>
      <c r="D3747" s="302" t="s">
        <v>82</v>
      </c>
      <c r="E3747" s="304" t="s">
        <v>16</v>
      </c>
      <c r="F3747" s="58" t="s">
        <v>17</v>
      </c>
      <c r="G3747" s="302" t="s">
        <v>18</v>
      </c>
      <c r="H3747" s="400"/>
      <c r="I3747" s="400"/>
    </row>
    <row r="3748" spans="1:9" s="59" customFormat="1" ht="22.5" x14ac:dyDescent="0.4">
      <c r="A3748" s="392"/>
      <c r="B3748" s="60" t="s">
        <v>5</v>
      </c>
      <c r="C3748" s="60" t="s">
        <v>19</v>
      </c>
      <c r="D3748" s="60" t="s">
        <v>8</v>
      </c>
      <c r="E3748" s="61" t="s">
        <v>20</v>
      </c>
      <c r="F3748" s="60" t="s">
        <v>21</v>
      </c>
      <c r="G3748" s="60" t="s">
        <v>8</v>
      </c>
      <c r="H3748" s="60" t="s">
        <v>43</v>
      </c>
      <c r="I3748" s="60" t="s">
        <v>8</v>
      </c>
    </row>
    <row r="3749" spans="1:9" s="62" customFormat="1" ht="18" customHeight="1" x14ac:dyDescent="0.4">
      <c r="A3749" s="63">
        <v>1</v>
      </c>
      <c r="B3749" s="121">
        <f>VLOOKUP(B3745,別紙1!$A$5:$AS$267,6,FALSE)</f>
        <v>4</v>
      </c>
      <c r="C3749" s="131">
        <f>内訳書!$C$7</f>
        <v>0</v>
      </c>
      <c r="D3749" s="131">
        <f>IF(E3749=0,ROUNDDOWN(B3749*C3749/2,2),ROUNDDOWN(B3749*C3749,2))</f>
        <v>0</v>
      </c>
      <c r="E3749" s="124">
        <f>VLOOKUP(B3745,別紙1!$A$5:$AS$267,7,FALSE)</f>
        <v>44</v>
      </c>
      <c r="F3749" s="132">
        <f>内訳書!$D$7</f>
        <v>0</v>
      </c>
      <c r="G3749" s="131">
        <f>ROUNDDOWN(E3749*F3749,2)</f>
        <v>0</v>
      </c>
      <c r="H3749" s="116"/>
      <c r="I3749" s="137">
        <f>ROUNDDOWN(D3749+G3749+H3749,0)</f>
        <v>0</v>
      </c>
    </row>
    <row r="3750" spans="1:9" s="62" customFormat="1" ht="18" customHeight="1" x14ac:dyDescent="0.4">
      <c r="A3750" s="63">
        <v>2</v>
      </c>
      <c r="B3750" s="121">
        <f>B3749</f>
        <v>4</v>
      </c>
      <c r="C3750" s="131">
        <f>C3749</f>
        <v>0</v>
      </c>
      <c r="D3750" s="131">
        <f t="shared" ref="D3750:D3760" si="788">IF(E3750=0,ROUNDDOWN(B3750*C3750/2,2),ROUNDDOWN(B3750*C3750,2))</f>
        <v>0</v>
      </c>
      <c r="E3750" s="124">
        <f>VLOOKUP(B3745,別紙1!$A$5:$AS$267,10,FALSE)</f>
        <v>40</v>
      </c>
      <c r="F3750" s="132">
        <f>内訳書!$D$7</f>
        <v>0</v>
      </c>
      <c r="G3750" s="131">
        <f t="shared" ref="G3750:G3760" si="789">ROUNDDOWN(E3750*F3750,2)</f>
        <v>0</v>
      </c>
      <c r="H3750" s="116"/>
      <c r="I3750" s="137">
        <f t="shared" ref="I3750:I3760" si="790">ROUNDDOWN(D3750+G3750+H3750,0)</f>
        <v>0</v>
      </c>
    </row>
    <row r="3751" spans="1:9" s="62" customFormat="1" ht="18" customHeight="1" x14ac:dyDescent="0.4">
      <c r="A3751" s="63">
        <v>3</v>
      </c>
      <c r="B3751" s="121">
        <f>B3749</f>
        <v>4</v>
      </c>
      <c r="C3751" s="131">
        <f t="shared" ref="C3751:C3759" si="791">C3750</f>
        <v>0</v>
      </c>
      <c r="D3751" s="131">
        <f t="shared" si="788"/>
        <v>0</v>
      </c>
      <c r="E3751" s="124">
        <f>VLOOKUP(B3745,別紙1!$A$5:$AS$267,13,FALSE)</f>
        <v>35</v>
      </c>
      <c r="F3751" s="132">
        <f>内訳書!$D$7</f>
        <v>0</v>
      </c>
      <c r="G3751" s="131">
        <f t="shared" si="789"/>
        <v>0</v>
      </c>
      <c r="H3751" s="116"/>
      <c r="I3751" s="137">
        <f t="shared" si="790"/>
        <v>0</v>
      </c>
    </row>
    <row r="3752" spans="1:9" s="62" customFormat="1" ht="18" customHeight="1" x14ac:dyDescent="0.4">
      <c r="A3752" s="63">
        <v>4</v>
      </c>
      <c r="B3752" s="121">
        <f>B3749</f>
        <v>4</v>
      </c>
      <c r="C3752" s="131">
        <f t="shared" si="791"/>
        <v>0</v>
      </c>
      <c r="D3752" s="131">
        <f t="shared" si="788"/>
        <v>0</v>
      </c>
      <c r="E3752" s="124">
        <f>VLOOKUP(B3745,別紙1!$A$5:$AS$267,16,FALSE)</f>
        <v>37</v>
      </c>
      <c r="F3752" s="132">
        <f>内訳書!$D$7</f>
        <v>0</v>
      </c>
      <c r="G3752" s="131">
        <f t="shared" si="789"/>
        <v>0</v>
      </c>
      <c r="H3752" s="116"/>
      <c r="I3752" s="137">
        <f t="shared" si="790"/>
        <v>0</v>
      </c>
    </row>
    <row r="3753" spans="1:9" s="62" customFormat="1" ht="18" customHeight="1" x14ac:dyDescent="0.4">
      <c r="A3753" s="63">
        <v>5</v>
      </c>
      <c r="B3753" s="121">
        <f>B3749</f>
        <v>4</v>
      </c>
      <c r="C3753" s="131">
        <f t="shared" si="791"/>
        <v>0</v>
      </c>
      <c r="D3753" s="131">
        <f t="shared" si="788"/>
        <v>0</v>
      </c>
      <c r="E3753" s="124">
        <f>VLOOKUP(B3745,別紙1!$A$5:$AS$267,19,FALSE)</f>
        <v>36</v>
      </c>
      <c r="F3753" s="132">
        <f>内訳書!$D$7</f>
        <v>0</v>
      </c>
      <c r="G3753" s="131">
        <f t="shared" si="789"/>
        <v>0</v>
      </c>
      <c r="H3753" s="116"/>
      <c r="I3753" s="137">
        <f t="shared" si="790"/>
        <v>0</v>
      </c>
    </row>
    <row r="3754" spans="1:9" s="62" customFormat="1" ht="18" customHeight="1" x14ac:dyDescent="0.4">
      <c r="A3754" s="63">
        <v>6</v>
      </c>
      <c r="B3754" s="121">
        <f>B3749</f>
        <v>4</v>
      </c>
      <c r="C3754" s="131">
        <f t="shared" si="791"/>
        <v>0</v>
      </c>
      <c r="D3754" s="131">
        <f t="shared" si="788"/>
        <v>0</v>
      </c>
      <c r="E3754" s="124">
        <f>VLOOKUP(B3745,別紙1!$A$5:$AS$267,22,FALSE)</f>
        <v>37</v>
      </c>
      <c r="F3754" s="132">
        <f>内訳書!$D$7</f>
        <v>0</v>
      </c>
      <c r="G3754" s="131">
        <f t="shared" si="789"/>
        <v>0</v>
      </c>
      <c r="H3754" s="116"/>
      <c r="I3754" s="137">
        <f t="shared" si="790"/>
        <v>0</v>
      </c>
    </row>
    <row r="3755" spans="1:9" s="62" customFormat="1" ht="18" customHeight="1" x14ac:dyDescent="0.4">
      <c r="A3755" s="63">
        <v>7</v>
      </c>
      <c r="B3755" s="121">
        <f>B3749</f>
        <v>4</v>
      </c>
      <c r="C3755" s="131">
        <f t="shared" si="791"/>
        <v>0</v>
      </c>
      <c r="D3755" s="131">
        <f t="shared" si="788"/>
        <v>0</v>
      </c>
      <c r="E3755" s="124">
        <f>VLOOKUP(B3745,別紙1!$A$5:$AS$267,26,FALSE)</f>
        <v>37</v>
      </c>
      <c r="F3755" s="133">
        <f>内訳書!$E$7</f>
        <v>0</v>
      </c>
      <c r="G3755" s="131">
        <f t="shared" si="789"/>
        <v>0</v>
      </c>
      <c r="H3755" s="116"/>
      <c r="I3755" s="137">
        <f t="shared" si="790"/>
        <v>0</v>
      </c>
    </row>
    <row r="3756" spans="1:9" s="62" customFormat="1" ht="18" customHeight="1" x14ac:dyDescent="0.4">
      <c r="A3756" s="63">
        <v>8</v>
      </c>
      <c r="B3756" s="121">
        <f>B3749</f>
        <v>4</v>
      </c>
      <c r="C3756" s="131">
        <f t="shared" si="791"/>
        <v>0</v>
      </c>
      <c r="D3756" s="131">
        <f t="shared" si="788"/>
        <v>0</v>
      </c>
      <c r="E3756" s="124">
        <f>VLOOKUP(B3745,別紙1!$A$5:$AS$267,29,FALSE)</f>
        <v>38</v>
      </c>
      <c r="F3756" s="133">
        <f>内訳書!$E$7</f>
        <v>0</v>
      </c>
      <c r="G3756" s="131">
        <f t="shared" si="789"/>
        <v>0</v>
      </c>
      <c r="H3756" s="116"/>
      <c r="I3756" s="137">
        <f t="shared" si="790"/>
        <v>0</v>
      </c>
    </row>
    <row r="3757" spans="1:9" s="62" customFormat="1" ht="18" customHeight="1" x14ac:dyDescent="0.4">
      <c r="A3757" s="63">
        <v>9</v>
      </c>
      <c r="B3757" s="121">
        <f>B3749</f>
        <v>4</v>
      </c>
      <c r="C3757" s="131">
        <f t="shared" si="791"/>
        <v>0</v>
      </c>
      <c r="D3757" s="131">
        <f t="shared" si="788"/>
        <v>0</v>
      </c>
      <c r="E3757" s="124">
        <f>VLOOKUP(B3745,別紙1!$A$5:$AS$267,32,FALSE)</f>
        <v>37</v>
      </c>
      <c r="F3757" s="133">
        <f>内訳書!$E$7</f>
        <v>0</v>
      </c>
      <c r="G3757" s="131">
        <f t="shared" si="789"/>
        <v>0</v>
      </c>
      <c r="H3757" s="116"/>
      <c r="I3757" s="137">
        <f t="shared" si="790"/>
        <v>0</v>
      </c>
    </row>
    <row r="3758" spans="1:9" s="62" customFormat="1" ht="18" customHeight="1" x14ac:dyDescent="0.4">
      <c r="A3758" s="63">
        <v>10</v>
      </c>
      <c r="B3758" s="121">
        <f>B3749</f>
        <v>4</v>
      </c>
      <c r="C3758" s="131">
        <f t="shared" si="791"/>
        <v>0</v>
      </c>
      <c r="D3758" s="131">
        <f t="shared" si="788"/>
        <v>0</v>
      </c>
      <c r="E3758" s="124">
        <f>VLOOKUP(B3745,別紙1!$A$5:$AS$267,34,FALSE)</f>
        <v>36</v>
      </c>
      <c r="F3758" s="132">
        <f>内訳書!$D$7</f>
        <v>0</v>
      </c>
      <c r="G3758" s="131">
        <f t="shared" si="789"/>
        <v>0</v>
      </c>
      <c r="H3758" s="116"/>
      <c r="I3758" s="137">
        <f t="shared" si="790"/>
        <v>0</v>
      </c>
    </row>
    <row r="3759" spans="1:9" s="62" customFormat="1" ht="18" customHeight="1" x14ac:dyDescent="0.4">
      <c r="A3759" s="63">
        <v>11</v>
      </c>
      <c r="B3759" s="121">
        <f>B3749</f>
        <v>4</v>
      </c>
      <c r="C3759" s="131">
        <f t="shared" si="791"/>
        <v>0</v>
      </c>
      <c r="D3759" s="131">
        <f t="shared" si="788"/>
        <v>0</v>
      </c>
      <c r="E3759" s="124">
        <f>VLOOKUP(B3745,別紙1!$A$5:$AS$267,37,FALSE)</f>
        <v>38</v>
      </c>
      <c r="F3759" s="132">
        <f>内訳書!$D$7</f>
        <v>0</v>
      </c>
      <c r="G3759" s="131">
        <f t="shared" si="789"/>
        <v>0</v>
      </c>
      <c r="H3759" s="116"/>
      <c r="I3759" s="137">
        <f t="shared" si="790"/>
        <v>0</v>
      </c>
    </row>
    <row r="3760" spans="1:9" s="62" customFormat="1" ht="18" customHeight="1" thickBot="1" x14ac:dyDescent="0.45">
      <c r="A3760" s="63">
        <v>12</v>
      </c>
      <c r="B3760" s="121">
        <f>B3749</f>
        <v>4</v>
      </c>
      <c r="C3760" s="131">
        <f>C3759</f>
        <v>0</v>
      </c>
      <c r="D3760" s="131">
        <f t="shared" si="788"/>
        <v>0</v>
      </c>
      <c r="E3760" s="124">
        <f>VLOOKUP(B3745,別紙1!$A$5:$AS$267,40,FALSE)</f>
        <v>37</v>
      </c>
      <c r="F3760" s="132">
        <f>内訳書!$D$7</f>
        <v>0</v>
      </c>
      <c r="G3760" s="131">
        <f t="shared" si="789"/>
        <v>0</v>
      </c>
      <c r="H3760" s="116"/>
      <c r="I3760" s="137">
        <f t="shared" si="790"/>
        <v>0</v>
      </c>
    </row>
    <row r="3761" spans="1:9" s="62" customFormat="1" ht="18" customHeight="1" thickBot="1" x14ac:dyDescent="0.45">
      <c r="A3761" s="66" t="s">
        <v>9</v>
      </c>
      <c r="B3761" s="120"/>
      <c r="C3761" s="120"/>
      <c r="D3761" s="120"/>
      <c r="E3761" s="124">
        <f>SUM(E3749:E3760)</f>
        <v>452</v>
      </c>
      <c r="F3761" s="129"/>
      <c r="G3761" s="120"/>
      <c r="H3761" s="136">
        <f>SUM(H3749:H3760)</f>
        <v>0</v>
      </c>
      <c r="I3761" s="138">
        <f>IF(SUM(I3749:I3760)="","",SUM(I3749:I3760))</f>
        <v>0</v>
      </c>
    </row>
    <row r="3762" spans="1:9" ht="78" customHeight="1" x14ac:dyDescent="0.4">
      <c r="A3762" s="397" t="s">
        <v>347</v>
      </c>
      <c r="B3762" s="398"/>
      <c r="C3762" s="398"/>
      <c r="D3762" s="398"/>
      <c r="E3762" s="398"/>
      <c r="F3762" s="398"/>
      <c r="G3762" s="398"/>
      <c r="H3762" s="398"/>
      <c r="I3762" s="399"/>
    </row>
    <row r="3763" spans="1:9" ht="78" customHeight="1" x14ac:dyDescent="0.4">
      <c r="A3763" s="394" t="s">
        <v>22</v>
      </c>
      <c r="B3763" s="395"/>
      <c r="C3763" s="395"/>
      <c r="D3763" s="395"/>
      <c r="E3763" s="395"/>
      <c r="F3763" s="395"/>
      <c r="G3763" s="395"/>
      <c r="H3763" s="395"/>
      <c r="I3763" s="396"/>
    </row>
    <row r="3764" spans="1:9" x14ac:dyDescent="0.4">
      <c r="A3764" s="161" t="s">
        <v>12</v>
      </c>
      <c r="B3764" s="52">
        <f>B3745+1</f>
        <v>199</v>
      </c>
      <c r="C3764" s="161" t="s">
        <v>13</v>
      </c>
      <c r="D3764" s="53" t="str">
        <f>VLOOKUP(B3764,別紙1!$A$5:$AS$267,3,FALSE)</f>
        <v>石井第１０ポンプ場</v>
      </c>
      <c r="F3764" s="161"/>
      <c r="G3764" s="161"/>
      <c r="H3764" s="161"/>
      <c r="I3764" s="54" t="str">
        <f>VLOOKUP(B3764,別紙1!$A$5:$AS$267,5,FALSE)</f>
        <v>低圧電力</v>
      </c>
    </row>
    <row r="3765" spans="1:9" s="161" customFormat="1" ht="20.25" customHeight="1" x14ac:dyDescent="0.4">
      <c r="A3765" s="391" t="s">
        <v>14</v>
      </c>
      <c r="B3765" s="401" t="s">
        <v>3</v>
      </c>
      <c r="C3765" s="402"/>
      <c r="D3765" s="403"/>
      <c r="E3765" s="401" t="s">
        <v>4</v>
      </c>
      <c r="F3765" s="402"/>
      <c r="G3765" s="403"/>
      <c r="H3765" s="391" t="s">
        <v>44</v>
      </c>
      <c r="I3765" s="391" t="s">
        <v>45</v>
      </c>
    </row>
    <row r="3766" spans="1:9" s="161" customFormat="1" ht="40.5" x14ac:dyDescent="0.4">
      <c r="A3766" s="400"/>
      <c r="B3766" s="298" t="s">
        <v>2</v>
      </c>
      <c r="C3766" s="298" t="s">
        <v>15</v>
      </c>
      <c r="D3766" s="299" t="s">
        <v>82</v>
      </c>
      <c r="E3766" s="300" t="s">
        <v>16</v>
      </c>
      <c r="F3766" s="58" t="s">
        <v>17</v>
      </c>
      <c r="G3766" s="299" t="s">
        <v>18</v>
      </c>
      <c r="H3766" s="400"/>
      <c r="I3766" s="400"/>
    </row>
    <row r="3767" spans="1:9" s="59" customFormat="1" ht="22.5" x14ac:dyDescent="0.4">
      <c r="A3767" s="392"/>
      <c r="B3767" s="60" t="s">
        <v>5</v>
      </c>
      <c r="C3767" s="60" t="s">
        <v>19</v>
      </c>
      <c r="D3767" s="60" t="s">
        <v>8</v>
      </c>
      <c r="E3767" s="61" t="s">
        <v>20</v>
      </c>
      <c r="F3767" s="60" t="s">
        <v>21</v>
      </c>
      <c r="G3767" s="60" t="s">
        <v>8</v>
      </c>
      <c r="H3767" s="60" t="s">
        <v>43</v>
      </c>
      <c r="I3767" s="60" t="s">
        <v>8</v>
      </c>
    </row>
    <row r="3768" spans="1:9" s="62" customFormat="1" ht="18" customHeight="1" x14ac:dyDescent="0.4">
      <c r="A3768" s="63">
        <v>1</v>
      </c>
      <c r="B3768" s="121">
        <f>VLOOKUP(B3764,別紙1!$A$5:$AS$267,6,FALSE)</f>
        <v>4</v>
      </c>
      <c r="C3768" s="131">
        <f>内訳書!$C$7</f>
        <v>0</v>
      </c>
      <c r="D3768" s="131">
        <f>IF(E3768=0,ROUNDDOWN(B3768*C3768/2,2),ROUNDDOWN(B3768*C3768,2))</f>
        <v>0</v>
      </c>
      <c r="E3768" s="124">
        <f>VLOOKUP(B3764,別紙1!$A$5:$AS$267,7,FALSE)</f>
        <v>31</v>
      </c>
      <c r="F3768" s="132">
        <f>内訳書!$D$7</f>
        <v>0</v>
      </c>
      <c r="G3768" s="131">
        <f>ROUNDDOWN(E3768*F3768,2)</f>
        <v>0</v>
      </c>
      <c r="H3768" s="116"/>
      <c r="I3768" s="137">
        <f>ROUNDDOWN(D3768+G3768+H3768,0)</f>
        <v>0</v>
      </c>
    </row>
    <row r="3769" spans="1:9" s="62" customFormat="1" ht="18" customHeight="1" x14ac:dyDescent="0.4">
      <c r="A3769" s="63">
        <v>2</v>
      </c>
      <c r="B3769" s="121">
        <f>B3768</f>
        <v>4</v>
      </c>
      <c r="C3769" s="131">
        <f>C3768</f>
        <v>0</v>
      </c>
      <c r="D3769" s="131">
        <f t="shared" ref="D3769:D3779" si="792">IF(E3769=0,ROUNDDOWN(B3769*C3769/2,2),ROUNDDOWN(B3769*C3769,2))</f>
        <v>0</v>
      </c>
      <c r="E3769" s="124">
        <f>VLOOKUP(B3764,別紙1!$A$5:$AS$267,10,FALSE)</f>
        <v>30</v>
      </c>
      <c r="F3769" s="132">
        <f>内訳書!$D$7</f>
        <v>0</v>
      </c>
      <c r="G3769" s="131">
        <f t="shared" ref="G3769:G3779" si="793">ROUNDDOWN(E3769*F3769,2)</f>
        <v>0</v>
      </c>
      <c r="H3769" s="116"/>
      <c r="I3769" s="137">
        <f t="shared" ref="I3769:I3779" si="794">ROUNDDOWN(D3769+G3769+H3769,0)</f>
        <v>0</v>
      </c>
    </row>
    <row r="3770" spans="1:9" s="62" customFormat="1" ht="18" customHeight="1" x14ac:dyDescent="0.4">
      <c r="A3770" s="63">
        <v>3</v>
      </c>
      <c r="B3770" s="121">
        <f>B3768</f>
        <v>4</v>
      </c>
      <c r="C3770" s="131">
        <f t="shared" ref="C3770:C3778" si="795">C3769</f>
        <v>0</v>
      </c>
      <c r="D3770" s="131">
        <f t="shared" si="792"/>
        <v>0</v>
      </c>
      <c r="E3770" s="124">
        <f>VLOOKUP(B3764,別紙1!$A$5:$AS$267,13,FALSE)</f>
        <v>27</v>
      </c>
      <c r="F3770" s="132">
        <f>内訳書!$D$7</f>
        <v>0</v>
      </c>
      <c r="G3770" s="131">
        <f t="shared" si="793"/>
        <v>0</v>
      </c>
      <c r="H3770" s="116"/>
      <c r="I3770" s="137">
        <f t="shared" si="794"/>
        <v>0</v>
      </c>
    </row>
    <row r="3771" spans="1:9" s="62" customFormat="1" ht="18" customHeight="1" x14ac:dyDescent="0.4">
      <c r="A3771" s="63">
        <v>4</v>
      </c>
      <c r="B3771" s="121">
        <f>B3768</f>
        <v>4</v>
      </c>
      <c r="C3771" s="131">
        <f t="shared" si="795"/>
        <v>0</v>
      </c>
      <c r="D3771" s="131">
        <f t="shared" si="792"/>
        <v>0</v>
      </c>
      <c r="E3771" s="124">
        <f>VLOOKUP(B3764,別紙1!$A$5:$AS$267,16,FALSE)</f>
        <v>29</v>
      </c>
      <c r="F3771" s="132">
        <f>内訳書!$D$7</f>
        <v>0</v>
      </c>
      <c r="G3771" s="131">
        <f t="shared" si="793"/>
        <v>0</v>
      </c>
      <c r="H3771" s="116"/>
      <c r="I3771" s="137">
        <f t="shared" si="794"/>
        <v>0</v>
      </c>
    </row>
    <row r="3772" spans="1:9" s="62" customFormat="1" ht="18" customHeight="1" x14ac:dyDescent="0.4">
      <c r="A3772" s="63">
        <v>5</v>
      </c>
      <c r="B3772" s="121">
        <f>B3768</f>
        <v>4</v>
      </c>
      <c r="C3772" s="131">
        <f t="shared" si="795"/>
        <v>0</v>
      </c>
      <c r="D3772" s="131">
        <f t="shared" si="792"/>
        <v>0</v>
      </c>
      <c r="E3772" s="124">
        <f>VLOOKUP(B3764,別紙1!$A$5:$AS$267,19,FALSE)</f>
        <v>27</v>
      </c>
      <c r="F3772" s="132">
        <f>内訳書!$D$7</f>
        <v>0</v>
      </c>
      <c r="G3772" s="131">
        <f t="shared" si="793"/>
        <v>0</v>
      </c>
      <c r="H3772" s="116"/>
      <c r="I3772" s="137">
        <f t="shared" si="794"/>
        <v>0</v>
      </c>
    </row>
    <row r="3773" spans="1:9" s="62" customFormat="1" ht="18" customHeight="1" x14ac:dyDescent="0.4">
      <c r="A3773" s="63">
        <v>6</v>
      </c>
      <c r="B3773" s="121">
        <f>B3768</f>
        <v>4</v>
      </c>
      <c r="C3773" s="131">
        <f t="shared" si="795"/>
        <v>0</v>
      </c>
      <c r="D3773" s="131">
        <f t="shared" si="792"/>
        <v>0</v>
      </c>
      <c r="E3773" s="124">
        <f>VLOOKUP(B3764,別紙1!$A$5:$AS$267,22,FALSE)</f>
        <v>28</v>
      </c>
      <c r="F3773" s="132">
        <f>内訳書!$D$7</f>
        <v>0</v>
      </c>
      <c r="G3773" s="131">
        <f t="shared" si="793"/>
        <v>0</v>
      </c>
      <c r="H3773" s="116"/>
      <c r="I3773" s="137">
        <f t="shared" si="794"/>
        <v>0</v>
      </c>
    </row>
    <row r="3774" spans="1:9" s="62" customFormat="1" ht="18" customHeight="1" x14ac:dyDescent="0.4">
      <c r="A3774" s="63">
        <v>7</v>
      </c>
      <c r="B3774" s="121">
        <f>B3768</f>
        <v>4</v>
      </c>
      <c r="C3774" s="131">
        <f t="shared" si="795"/>
        <v>0</v>
      </c>
      <c r="D3774" s="131">
        <f t="shared" si="792"/>
        <v>0</v>
      </c>
      <c r="E3774" s="124">
        <f>VLOOKUP(B3764,別紙1!$A$5:$AS$267,26,FALSE)</f>
        <v>27</v>
      </c>
      <c r="F3774" s="133">
        <f>内訳書!$E$7</f>
        <v>0</v>
      </c>
      <c r="G3774" s="131">
        <f t="shared" si="793"/>
        <v>0</v>
      </c>
      <c r="H3774" s="116"/>
      <c r="I3774" s="137">
        <f t="shared" si="794"/>
        <v>0</v>
      </c>
    </row>
    <row r="3775" spans="1:9" s="62" customFormat="1" ht="18" customHeight="1" x14ac:dyDescent="0.4">
      <c r="A3775" s="63">
        <v>8</v>
      </c>
      <c r="B3775" s="121">
        <f>B3768</f>
        <v>4</v>
      </c>
      <c r="C3775" s="131">
        <f t="shared" si="795"/>
        <v>0</v>
      </c>
      <c r="D3775" s="131">
        <f t="shared" si="792"/>
        <v>0</v>
      </c>
      <c r="E3775" s="124">
        <f>VLOOKUP(B3764,別紙1!$A$5:$AS$267,29,FALSE)</f>
        <v>28</v>
      </c>
      <c r="F3775" s="133">
        <f>内訳書!$E$7</f>
        <v>0</v>
      </c>
      <c r="G3775" s="131">
        <f t="shared" si="793"/>
        <v>0</v>
      </c>
      <c r="H3775" s="116"/>
      <c r="I3775" s="137">
        <f t="shared" si="794"/>
        <v>0</v>
      </c>
    </row>
    <row r="3776" spans="1:9" s="62" customFormat="1" ht="18" customHeight="1" x14ac:dyDescent="0.4">
      <c r="A3776" s="63">
        <v>9</v>
      </c>
      <c r="B3776" s="121">
        <f>B3768</f>
        <v>4</v>
      </c>
      <c r="C3776" s="131">
        <f t="shared" si="795"/>
        <v>0</v>
      </c>
      <c r="D3776" s="131">
        <f t="shared" si="792"/>
        <v>0</v>
      </c>
      <c r="E3776" s="124">
        <f>VLOOKUP(B3764,別紙1!$A$5:$AS$267,32,FALSE)</f>
        <v>28</v>
      </c>
      <c r="F3776" s="133">
        <f>内訳書!$E$7</f>
        <v>0</v>
      </c>
      <c r="G3776" s="131">
        <f t="shared" si="793"/>
        <v>0</v>
      </c>
      <c r="H3776" s="116"/>
      <c r="I3776" s="137">
        <f t="shared" si="794"/>
        <v>0</v>
      </c>
    </row>
    <row r="3777" spans="1:9" s="62" customFormat="1" ht="18" customHeight="1" x14ac:dyDescent="0.4">
      <c r="A3777" s="63">
        <v>10</v>
      </c>
      <c r="B3777" s="121">
        <f>B3768</f>
        <v>4</v>
      </c>
      <c r="C3777" s="131">
        <f t="shared" si="795"/>
        <v>0</v>
      </c>
      <c r="D3777" s="131">
        <f t="shared" si="792"/>
        <v>0</v>
      </c>
      <c r="E3777" s="124">
        <f>VLOOKUP(B3764,別紙1!$A$5:$AS$267,34,FALSE)</f>
        <v>27</v>
      </c>
      <c r="F3777" s="132">
        <f>内訳書!$D$7</f>
        <v>0</v>
      </c>
      <c r="G3777" s="131">
        <f t="shared" si="793"/>
        <v>0</v>
      </c>
      <c r="H3777" s="116"/>
      <c r="I3777" s="137">
        <f t="shared" si="794"/>
        <v>0</v>
      </c>
    </row>
    <row r="3778" spans="1:9" s="62" customFormat="1" ht="18" customHeight="1" x14ac:dyDescent="0.4">
      <c r="A3778" s="63">
        <v>11</v>
      </c>
      <c r="B3778" s="121">
        <f>B3768</f>
        <v>4</v>
      </c>
      <c r="C3778" s="131">
        <f t="shared" si="795"/>
        <v>0</v>
      </c>
      <c r="D3778" s="131">
        <f t="shared" si="792"/>
        <v>0</v>
      </c>
      <c r="E3778" s="124">
        <f>VLOOKUP(B3764,別紙1!$A$5:$AS$267,37,FALSE)</f>
        <v>28</v>
      </c>
      <c r="F3778" s="132">
        <f>内訳書!$D$7</f>
        <v>0</v>
      </c>
      <c r="G3778" s="131">
        <f t="shared" si="793"/>
        <v>0</v>
      </c>
      <c r="H3778" s="116"/>
      <c r="I3778" s="137">
        <f t="shared" si="794"/>
        <v>0</v>
      </c>
    </row>
    <row r="3779" spans="1:9" s="62" customFormat="1" ht="18" customHeight="1" thickBot="1" x14ac:dyDescent="0.45">
      <c r="A3779" s="63">
        <v>12</v>
      </c>
      <c r="B3779" s="121">
        <f>B3768</f>
        <v>4</v>
      </c>
      <c r="C3779" s="131">
        <f>C3778</f>
        <v>0</v>
      </c>
      <c r="D3779" s="131">
        <f t="shared" si="792"/>
        <v>0</v>
      </c>
      <c r="E3779" s="124">
        <f>VLOOKUP(B3764,別紙1!$A$5:$AS$267,40,FALSE)</f>
        <v>28</v>
      </c>
      <c r="F3779" s="132">
        <f>内訳書!$D$7</f>
        <v>0</v>
      </c>
      <c r="G3779" s="131">
        <f t="shared" si="793"/>
        <v>0</v>
      </c>
      <c r="H3779" s="116"/>
      <c r="I3779" s="137">
        <f t="shared" si="794"/>
        <v>0</v>
      </c>
    </row>
    <row r="3780" spans="1:9" s="62" customFormat="1" ht="18" customHeight="1" thickBot="1" x14ac:dyDescent="0.45">
      <c r="A3780" s="66" t="s">
        <v>9</v>
      </c>
      <c r="B3780" s="120"/>
      <c r="C3780" s="120"/>
      <c r="D3780" s="120"/>
      <c r="E3780" s="135">
        <f>SUM(E3768:E3779)</f>
        <v>338</v>
      </c>
      <c r="F3780" s="129"/>
      <c r="G3780" s="120"/>
      <c r="H3780" s="136">
        <f>SUM(H3768:H3779)</f>
        <v>0</v>
      </c>
      <c r="I3780" s="138">
        <f>IF(SUM(I3768:I3779)="","",SUM(I3768:I3779))</f>
        <v>0</v>
      </c>
    </row>
    <row r="3781" spans="1:9" ht="78" customHeight="1" x14ac:dyDescent="0.4">
      <c r="A3781" s="404" t="s">
        <v>347</v>
      </c>
      <c r="B3781" s="405"/>
      <c r="C3781" s="405"/>
      <c r="D3781" s="406"/>
      <c r="E3781" s="405"/>
      <c r="F3781" s="405"/>
      <c r="G3781" s="406"/>
      <c r="H3781" s="406"/>
      <c r="I3781" s="406"/>
    </row>
    <row r="3782" spans="1:9" ht="78" customHeight="1" x14ac:dyDescent="0.4">
      <c r="A3782" s="394" t="s">
        <v>22</v>
      </c>
      <c r="B3782" s="395"/>
      <c r="C3782" s="395"/>
      <c r="D3782" s="395"/>
      <c r="E3782" s="395"/>
      <c r="F3782" s="395"/>
      <c r="G3782" s="395"/>
      <c r="H3782" s="395"/>
      <c r="I3782" s="396"/>
    </row>
    <row r="3783" spans="1:9" x14ac:dyDescent="0.4">
      <c r="A3783" s="161" t="s">
        <v>12</v>
      </c>
      <c r="B3783" s="52">
        <f>B3764+1</f>
        <v>200</v>
      </c>
      <c r="C3783" s="161" t="s">
        <v>13</v>
      </c>
      <c r="D3783" s="53" t="str">
        <f>VLOOKUP(B3783,別紙1!$A$5:$AS$267,3,FALSE)</f>
        <v>石井第１１ポンプ場</v>
      </c>
      <c r="F3783" s="161"/>
      <c r="G3783" s="161"/>
      <c r="H3783" s="161"/>
      <c r="I3783" s="54" t="str">
        <f>VLOOKUP(B3783,別紙1!$A$5:$AS$267,5,FALSE)</f>
        <v>低圧電力</v>
      </c>
    </row>
    <row r="3784" spans="1:9" s="161" customFormat="1" ht="20.25" customHeight="1" x14ac:dyDescent="0.4">
      <c r="A3784" s="391" t="s">
        <v>14</v>
      </c>
      <c r="B3784" s="401" t="s">
        <v>3</v>
      </c>
      <c r="C3784" s="402"/>
      <c r="D3784" s="403"/>
      <c r="E3784" s="401" t="s">
        <v>4</v>
      </c>
      <c r="F3784" s="402"/>
      <c r="G3784" s="403"/>
      <c r="H3784" s="391" t="s">
        <v>44</v>
      </c>
      <c r="I3784" s="391" t="s">
        <v>45</v>
      </c>
    </row>
    <row r="3785" spans="1:9" s="161" customFormat="1" ht="40.5" x14ac:dyDescent="0.4">
      <c r="A3785" s="400"/>
      <c r="B3785" s="298" t="s">
        <v>2</v>
      </c>
      <c r="C3785" s="298" t="s">
        <v>15</v>
      </c>
      <c r="D3785" s="299" t="s">
        <v>82</v>
      </c>
      <c r="E3785" s="300" t="s">
        <v>16</v>
      </c>
      <c r="F3785" s="58" t="s">
        <v>17</v>
      </c>
      <c r="G3785" s="299" t="s">
        <v>18</v>
      </c>
      <c r="H3785" s="400"/>
      <c r="I3785" s="400"/>
    </row>
    <row r="3786" spans="1:9" s="59" customFormat="1" ht="22.5" x14ac:dyDescent="0.4">
      <c r="A3786" s="392"/>
      <c r="B3786" s="60" t="s">
        <v>5</v>
      </c>
      <c r="C3786" s="60" t="s">
        <v>19</v>
      </c>
      <c r="D3786" s="60" t="s">
        <v>8</v>
      </c>
      <c r="E3786" s="61" t="s">
        <v>20</v>
      </c>
      <c r="F3786" s="60" t="s">
        <v>21</v>
      </c>
      <c r="G3786" s="60" t="s">
        <v>8</v>
      </c>
      <c r="H3786" s="60" t="s">
        <v>43</v>
      </c>
      <c r="I3786" s="60" t="s">
        <v>8</v>
      </c>
    </row>
    <row r="3787" spans="1:9" s="62" customFormat="1" ht="18" customHeight="1" x14ac:dyDescent="0.4">
      <c r="A3787" s="63">
        <v>1</v>
      </c>
      <c r="B3787" s="121">
        <f>VLOOKUP(B3783,別紙1!$A$5:$AS$267,6,FALSE)</f>
        <v>4</v>
      </c>
      <c r="C3787" s="131">
        <f>内訳書!$C$7</f>
        <v>0</v>
      </c>
      <c r="D3787" s="131">
        <f>IF(E3787=0,ROUNDDOWN(B3787*C3787/2,2),ROUNDDOWN(B3787*C3787,2))</f>
        <v>0</v>
      </c>
      <c r="E3787" s="124">
        <f>VLOOKUP(B3783,別紙1!$A$5:$AS$267,7,FALSE)</f>
        <v>117</v>
      </c>
      <c r="F3787" s="132">
        <f>内訳書!$D$7</f>
        <v>0</v>
      </c>
      <c r="G3787" s="131">
        <f>ROUNDDOWN(E3787*F3787,2)</f>
        <v>0</v>
      </c>
      <c r="H3787" s="116"/>
      <c r="I3787" s="137">
        <f>ROUNDDOWN(D3787+G3787+H3787,0)</f>
        <v>0</v>
      </c>
    </row>
    <row r="3788" spans="1:9" s="62" customFormat="1" ht="18" customHeight="1" x14ac:dyDescent="0.4">
      <c r="A3788" s="63">
        <v>2</v>
      </c>
      <c r="B3788" s="121">
        <f>B3787</f>
        <v>4</v>
      </c>
      <c r="C3788" s="131">
        <f>C3787</f>
        <v>0</v>
      </c>
      <c r="D3788" s="131">
        <f t="shared" ref="D3788:D3798" si="796">IF(E3788=0,ROUNDDOWN(B3788*C3788/2,2),ROUNDDOWN(B3788*C3788,2))</f>
        <v>0</v>
      </c>
      <c r="E3788" s="124">
        <f>VLOOKUP(B3783,別紙1!$A$5:$AS$267,10,FALSE)</f>
        <v>117</v>
      </c>
      <c r="F3788" s="132">
        <f>内訳書!$D$7</f>
        <v>0</v>
      </c>
      <c r="G3788" s="131">
        <f t="shared" ref="G3788:G3798" si="797">ROUNDDOWN(E3788*F3788,2)</f>
        <v>0</v>
      </c>
      <c r="H3788" s="116"/>
      <c r="I3788" s="137">
        <f t="shared" ref="I3788:I3798" si="798">ROUNDDOWN(D3788+G3788+H3788,0)</f>
        <v>0</v>
      </c>
    </row>
    <row r="3789" spans="1:9" s="62" customFormat="1" ht="18" customHeight="1" x14ac:dyDescent="0.4">
      <c r="A3789" s="63">
        <v>3</v>
      </c>
      <c r="B3789" s="121">
        <f>B3787</f>
        <v>4</v>
      </c>
      <c r="C3789" s="131">
        <f t="shared" ref="C3789:C3797" si="799">C3788</f>
        <v>0</v>
      </c>
      <c r="D3789" s="131">
        <f t="shared" si="796"/>
        <v>0</v>
      </c>
      <c r="E3789" s="124">
        <f>VLOOKUP(B3783,別紙1!$A$5:$AS$267,13,FALSE)</f>
        <v>114</v>
      </c>
      <c r="F3789" s="132">
        <f>内訳書!$D$7</f>
        <v>0</v>
      </c>
      <c r="G3789" s="131">
        <f t="shared" si="797"/>
        <v>0</v>
      </c>
      <c r="H3789" s="116"/>
      <c r="I3789" s="137">
        <f t="shared" si="798"/>
        <v>0</v>
      </c>
    </row>
    <row r="3790" spans="1:9" s="62" customFormat="1" ht="18" customHeight="1" x14ac:dyDescent="0.4">
      <c r="A3790" s="63">
        <v>4</v>
      </c>
      <c r="B3790" s="121">
        <f>B3787</f>
        <v>4</v>
      </c>
      <c r="C3790" s="131">
        <f t="shared" si="799"/>
        <v>0</v>
      </c>
      <c r="D3790" s="131">
        <f t="shared" si="796"/>
        <v>0</v>
      </c>
      <c r="E3790" s="124">
        <f>VLOOKUP(B3783,別紙1!$A$5:$AS$267,16,FALSE)</f>
        <v>126</v>
      </c>
      <c r="F3790" s="132">
        <f>内訳書!$D$7</f>
        <v>0</v>
      </c>
      <c r="G3790" s="131">
        <f t="shared" si="797"/>
        <v>0</v>
      </c>
      <c r="H3790" s="116"/>
      <c r="I3790" s="137">
        <f t="shared" si="798"/>
        <v>0</v>
      </c>
    </row>
    <row r="3791" spans="1:9" s="62" customFormat="1" ht="18" customHeight="1" x14ac:dyDescent="0.4">
      <c r="A3791" s="63">
        <v>5</v>
      </c>
      <c r="B3791" s="121">
        <f>B3787</f>
        <v>4</v>
      </c>
      <c r="C3791" s="131">
        <f t="shared" si="799"/>
        <v>0</v>
      </c>
      <c r="D3791" s="131">
        <f t="shared" si="796"/>
        <v>0</v>
      </c>
      <c r="E3791" s="124">
        <f>VLOOKUP(B3783,別紙1!$A$5:$AS$267,19,FALSE)</f>
        <v>114</v>
      </c>
      <c r="F3791" s="132">
        <f>内訳書!$D$7</f>
        <v>0</v>
      </c>
      <c r="G3791" s="131">
        <f t="shared" si="797"/>
        <v>0</v>
      </c>
      <c r="H3791" s="116"/>
      <c r="I3791" s="137">
        <f t="shared" si="798"/>
        <v>0</v>
      </c>
    </row>
    <row r="3792" spans="1:9" s="62" customFormat="1" ht="18" customHeight="1" x14ac:dyDescent="0.4">
      <c r="A3792" s="63">
        <v>6</v>
      </c>
      <c r="B3792" s="121">
        <f>B3787</f>
        <v>4</v>
      </c>
      <c r="C3792" s="131">
        <f t="shared" si="799"/>
        <v>0</v>
      </c>
      <c r="D3792" s="131">
        <f t="shared" si="796"/>
        <v>0</v>
      </c>
      <c r="E3792" s="124">
        <f>VLOOKUP(B3783,別紙1!$A$5:$AS$267,22,FALSE)</f>
        <v>114</v>
      </c>
      <c r="F3792" s="132">
        <f>内訳書!$D$7</f>
        <v>0</v>
      </c>
      <c r="G3792" s="131">
        <f t="shared" si="797"/>
        <v>0</v>
      </c>
      <c r="H3792" s="116"/>
      <c r="I3792" s="137">
        <f t="shared" si="798"/>
        <v>0</v>
      </c>
    </row>
    <row r="3793" spans="1:9" s="62" customFormat="1" ht="18" customHeight="1" x14ac:dyDescent="0.4">
      <c r="A3793" s="63">
        <v>7</v>
      </c>
      <c r="B3793" s="121">
        <f>B3787</f>
        <v>4</v>
      </c>
      <c r="C3793" s="131">
        <f t="shared" si="799"/>
        <v>0</v>
      </c>
      <c r="D3793" s="131">
        <f t="shared" si="796"/>
        <v>0</v>
      </c>
      <c r="E3793" s="124">
        <f>VLOOKUP(B3783,別紙1!$A$5:$AS$267,26,FALSE)</f>
        <v>112</v>
      </c>
      <c r="F3793" s="133">
        <f>内訳書!$E$7</f>
        <v>0</v>
      </c>
      <c r="G3793" s="131">
        <f t="shared" si="797"/>
        <v>0</v>
      </c>
      <c r="H3793" s="116"/>
      <c r="I3793" s="137">
        <f t="shared" si="798"/>
        <v>0</v>
      </c>
    </row>
    <row r="3794" spans="1:9" s="62" customFormat="1" ht="18" customHeight="1" x14ac:dyDescent="0.4">
      <c r="A3794" s="63">
        <v>8</v>
      </c>
      <c r="B3794" s="121">
        <f>B3787</f>
        <v>4</v>
      </c>
      <c r="C3794" s="131">
        <f t="shared" si="799"/>
        <v>0</v>
      </c>
      <c r="D3794" s="131">
        <f t="shared" si="796"/>
        <v>0</v>
      </c>
      <c r="E3794" s="124">
        <f>VLOOKUP(B3783,別紙1!$A$5:$AS$267,29,FALSE)</f>
        <v>122</v>
      </c>
      <c r="F3794" s="133">
        <f>内訳書!$E$7</f>
        <v>0</v>
      </c>
      <c r="G3794" s="131">
        <f t="shared" si="797"/>
        <v>0</v>
      </c>
      <c r="H3794" s="116"/>
      <c r="I3794" s="137">
        <f t="shared" si="798"/>
        <v>0</v>
      </c>
    </row>
    <row r="3795" spans="1:9" s="62" customFormat="1" ht="18" customHeight="1" x14ac:dyDescent="0.4">
      <c r="A3795" s="63">
        <v>9</v>
      </c>
      <c r="B3795" s="121">
        <f>B3787</f>
        <v>4</v>
      </c>
      <c r="C3795" s="131">
        <f t="shared" si="799"/>
        <v>0</v>
      </c>
      <c r="D3795" s="131">
        <f t="shared" si="796"/>
        <v>0</v>
      </c>
      <c r="E3795" s="124">
        <f>VLOOKUP(B3783,別紙1!$A$5:$AS$267,32,FALSE)</f>
        <v>130</v>
      </c>
      <c r="F3795" s="133">
        <f>内訳書!$E$7</f>
        <v>0</v>
      </c>
      <c r="G3795" s="131">
        <f t="shared" si="797"/>
        <v>0</v>
      </c>
      <c r="H3795" s="116"/>
      <c r="I3795" s="137">
        <f t="shared" si="798"/>
        <v>0</v>
      </c>
    </row>
    <row r="3796" spans="1:9" s="62" customFormat="1" ht="18" customHeight="1" x14ac:dyDescent="0.4">
      <c r="A3796" s="63">
        <v>10</v>
      </c>
      <c r="B3796" s="121">
        <f>B3787</f>
        <v>4</v>
      </c>
      <c r="C3796" s="131">
        <f t="shared" si="799"/>
        <v>0</v>
      </c>
      <c r="D3796" s="131">
        <f t="shared" si="796"/>
        <v>0</v>
      </c>
      <c r="E3796" s="124">
        <f>VLOOKUP(B3783,別紙1!$A$5:$AS$267,34,FALSE)</f>
        <v>128</v>
      </c>
      <c r="F3796" s="132">
        <f>内訳書!$D$7</f>
        <v>0</v>
      </c>
      <c r="G3796" s="131">
        <f t="shared" si="797"/>
        <v>0</v>
      </c>
      <c r="H3796" s="116"/>
      <c r="I3796" s="137">
        <f t="shared" si="798"/>
        <v>0</v>
      </c>
    </row>
    <row r="3797" spans="1:9" s="62" customFormat="1" ht="18" customHeight="1" x14ac:dyDescent="0.4">
      <c r="A3797" s="63">
        <v>11</v>
      </c>
      <c r="B3797" s="121">
        <f>B3787</f>
        <v>4</v>
      </c>
      <c r="C3797" s="131">
        <f t="shared" si="799"/>
        <v>0</v>
      </c>
      <c r="D3797" s="131">
        <f t="shared" si="796"/>
        <v>0</v>
      </c>
      <c r="E3797" s="124">
        <f>VLOOKUP(B3783,別紙1!$A$5:$AS$267,37,FALSE)</f>
        <v>134</v>
      </c>
      <c r="F3797" s="132">
        <f>内訳書!$D$7</f>
        <v>0</v>
      </c>
      <c r="G3797" s="131">
        <f t="shared" si="797"/>
        <v>0</v>
      </c>
      <c r="H3797" s="116"/>
      <c r="I3797" s="137">
        <f t="shared" si="798"/>
        <v>0</v>
      </c>
    </row>
    <row r="3798" spans="1:9" s="62" customFormat="1" ht="18" customHeight="1" thickBot="1" x14ac:dyDescent="0.45">
      <c r="A3798" s="63">
        <v>12</v>
      </c>
      <c r="B3798" s="121">
        <f>B3787</f>
        <v>4</v>
      </c>
      <c r="C3798" s="131">
        <f>C3797</f>
        <v>0</v>
      </c>
      <c r="D3798" s="131">
        <f t="shared" si="796"/>
        <v>0</v>
      </c>
      <c r="E3798" s="124">
        <f>VLOOKUP(B3783,別紙1!$A$5:$AS$267,40,FALSE)</f>
        <v>129</v>
      </c>
      <c r="F3798" s="132">
        <f>内訳書!$D$7</f>
        <v>0</v>
      </c>
      <c r="G3798" s="131">
        <f t="shared" si="797"/>
        <v>0</v>
      </c>
      <c r="H3798" s="116"/>
      <c r="I3798" s="137">
        <f t="shared" si="798"/>
        <v>0</v>
      </c>
    </row>
    <row r="3799" spans="1:9" s="62" customFormat="1" ht="18" customHeight="1" thickBot="1" x14ac:dyDescent="0.45">
      <c r="A3799" s="66" t="s">
        <v>9</v>
      </c>
      <c r="B3799" s="120"/>
      <c r="C3799" s="120"/>
      <c r="D3799" s="120"/>
      <c r="E3799" s="135">
        <f>SUM(E3787:E3798)</f>
        <v>1457</v>
      </c>
      <c r="F3799" s="129"/>
      <c r="G3799" s="120"/>
      <c r="H3799" s="136">
        <f>SUM(H3787:H3798)</f>
        <v>0</v>
      </c>
      <c r="I3799" s="138">
        <f>IF(SUM(I3787:I3798)="","",SUM(I3787:I3798))</f>
        <v>0</v>
      </c>
    </row>
    <row r="3800" spans="1:9" ht="78" customHeight="1" x14ac:dyDescent="0.4">
      <c r="A3800" s="404" t="s">
        <v>347</v>
      </c>
      <c r="B3800" s="405"/>
      <c r="C3800" s="405"/>
      <c r="D3800" s="406"/>
      <c r="E3800" s="405"/>
      <c r="F3800" s="405"/>
      <c r="G3800" s="406"/>
      <c r="H3800" s="406"/>
      <c r="I3800" s="406"/>
    </row>
    <row r="3801" spans="1:9" ht="78" customHeight="1" x14ac:dyDescent="0.4">
      <c r="A3801" s="394" t="s">
        <v>22</v>
      </c>
      <c r="B3801" s="395"/>
      <c r="C3801" s="395"/>
      <c r="D3801" s="395"/>
      <c r="E3801" s="395"/>
      <c r="F3801" s="395"/>
      <c r="G3801" s="395"/>
      <c r="H3801" s="395"/>
      <c r="I3801" s="396"/>
    </row>
    <row r="3802" spans="1:9" x14ac:dyDescent="0.4">
      <c r="A3802" s="161" t="s">
        <v>12</v>
      </c>
      <c r="B3802" s="52">
        <f>B3783+1</f>
        <v>201</v>
      </c>
      <c r="C3802" s="161" t="s">
        <v>13</v>
      </c>
      <c r="D3802" s="53" t="str">
        <f>VLOOKUP(B3802,別紙1!$A$5:$AS$267,3,FALSE)</f>
        <v>石井第１２ポンプ場</v>
      </c>
      <c r="F3802" s="161"/>
      <c r="G3802" s="161"/>
      <c r="H3802" s="161"/>
      <c r="I3802" s="54" t="str">
        <f>VLOOKUP(B3802,別紙1!$A$5:$AS$267,5,FALSE)</f>
        <v>低圧電力</v>
      </c>
    </row>
    <row r="3803" spans="1:9" s="161" customFormat="1" ht="20.25" customHeight="1" x14ac:dyDescent="0.4">
      <c r="A3803" s="391" t="s">
        <v>14</v>
      </c>
      <c r="B3803" s="401" t="s">
        <v>3</v>
      </c>
      <c r="C3803" s="402"/>
      <c r="D3803" s="403"/>
      <c r="E3803" s="401" t="s">
        <v>4</v>
      </c>
      <c r="F3803" s="402"/>
      <c r="G3803" s="403"/>
      <c r="H3803" s="391" t="s">
        <v>44</v>
      </c>
      <c r="I3803" s="391" t="s">
        <v>45</v>
      </c>
    </row>
    <row r="3804" spans="1:9" s="161" customFormat="1" ht="40.5" x14ac:dyDescent="0.4">
      <c r="A3804" s="400"/>
      <c r="B3804" s="298" t="s">
        <v>2</v>
      </c>
      <c r="C3804" s="298" t="s">
        <v>15</v>
      </c>
      <c r="D3804" s="299" t="s">
        <v>82</v>
      </c>
      <c r="E3804" s="300" t="s">
        <v>16</v>
      </c>
      <c r="F3804" s="58" t="s">
        <v>17</v>
      </c>
      <c r="G3804" s="299" t="s">
        <v>18</v>
      </c>
      <c r="H3804" s="400"/>
      <c r="I3804" s="400"/>
    </row>
    <row r="3805" spans="1:9" s="59" customFormat="1" ht="22.5" x14ac:dyDescent="0.4">
      <c r="A3805" s="392"/>
      <c r="B3805" s="60" t="s">
        <v>5</v>
      </c>
      <c r="C3805" s="60" t="s">
        <v>19</v>
      </c>
      <c r="D3805" s="60" t="s">
        <v>8</v>
      </c>
      <c r="E3805" s="61" t="s">
        <v>20</v>
      </c>
      <c r="F3805" s="60" t="s">
        <v>21</v>
      </c>
      <c r="G3805" s="60" t="s">
        <v>8</v>
      </c>
      <c r="H3805" s="60" t="s">
        <v>43</v>
      </c>
      <c r="I3805" s="60" t="s">
        <v>8</v>
      </c>
    </row>
    <row r="3806" spans="1:9" s="62" customFormat="1" ht="18" customHeight="1" x14ac:dyDescent="0.4">
      <c r="A3806" s="63">
        <v>1</v>
      </c>
      <c r="B3806" s="121">
        <f>VLOOKUP(B3802,別紙1!$A$5:$AS$267,6,FALSE)</f>
        <v>4</v>
      </c>
      <c r="C3806" s="131">
        <f>内訳書!$C$7</f>
        <v>0</v>
      </c>
      <c r="D3806" s="131">
        <f>IF(E3806=0,ROUNDDOWN(B3806*C3806/2,2),ROUNDDOWN(B3806*C3806,2))</f>
        <v>0</v>
      </c>
      <c r="E3806" s="124">
        <f>VLOOKUP(B3802,別紙1!$A$5:$AS$267,7,FALSE)</f>
        <v>28</v>
      </c>
      <c r="F3806" s="132">
        <f>内訳書!$D$7</f>
        <v>0</v>
      </c>
      <c r="G3806" s="131">
        <f>ROUNDDOWN(E3806*F3806,2)</f>
        <v>0</v>
      </c>
      <c r="H3806" s="116"/>
      <c r="I3806" s="137">
        <f>ROUNDDOWN(D3806+G3806+H3806,0)</f>
        <v>0</v>
      </c>
    </row>
    <row r="3807" spans="1:9" s="62" customFormat="1" ht="18" customHeight="1" x14ac:dyDescent="0.4">
      <c r="A3807" s="63">
        <v>2</v>
      </c>
      <c r="B3807" s="121">
        <f>B3806</f>
        <v>4</v>
      </c>
      <c r="C3807" s="131">
        <f>C3806</f>
        <v>0</v>
      </c>
      <c r="D3807" s="131">
        <f t="shared" ref="D3807:D3817" si="800">IF(E3807=0,ROUNDDOWN(B3807*C3807/2,2),ROUNDDOWN(B3807*C3807,2))</f>
        <v>0</v>
      </c>
      <c r="E3807" s="124">
        <f>VLOOKUP(B3802,別紙1!$A$5:$AS$267,10,FALSE)</f>
        <v>28</v>
      </c>
      <c r="F3807" s="132">
        <f>内訳書!$D$7</f>
        <v>0</v>
      </c>
      <c r="G3807" s="131">
        <f t="shared" ref="G3807:G3817" si="801">ROUNDDOWN(E3807*F3807,2)</f>
        <v>0</v>
      </c>
      <c r="H3807" s="116"/>
      <c r="I3807" s="137">
        <f t="shared" ref="I3807:I3817" si="802">ROUNDDOWN(D3807+G3807+H3807,0)</f>
        <v>0</v>
      </c>
    </row>
    <row r="3808" spans="1:9" s="62" customFormat="1" ht="18" customHeight="1" x14ac:dyDescent="0.4">
      <c r="A3808" s="63">
        <v>3</v>
      </c>
      <c r="B3808" s="121">
        <f>B3806</f>
        <v>4</v>
      </c>
      <c r="C3808" s="131">
        <f t="shared" ref="C3808:C3816" si="803">C3807</f>
        <v>0</v>
      </c>
      <c r="D3808" s="131">
        <f t="shared" si="800"/>
        <v>0</v>
      </c>
      <c r="E3808" s="124">
        <f>VLOOKUP(B3802,別紙1!$A$5:$AS$267,13,FALSE)</f>
        <v>26</v>
      </c>
      <c r="F3808" s="132">
        <f>内訳書!$D$7</f>
        <v>0</v>
      </c>
      <c r="G3808" s="131">
        <f t="shared" si="801"/>
        <v>0</v>
      </c>
      <c r="H3808" s="116"/>
      <c r="I3808" s="137">
        <f t="shared" si="802"/>
        <v>0</v>
      </c>
    </row>
    <row r="3809" spans="1:9" s="62" customFormat="1" ht="18" customHeight="1" x14ac:dyDescent="0.4">
      <c r="A3809" s="63">
        <v>4</v>
      </c>
      <c r="B3809" s="121">
        <f>B3806</f>
        <v>4</v>
      </c>
      <c r="C3809" s="131">
        <f t="shared" si="803"/>
        <v>0</v>
      </c>
      <c r="D3809" s="131">
        <f t="shared" si="800"/>
        <v>0</v>
      </c>
      <c r="E3809" s="124">
        <f>VLOOKUP(B3802,別紙1!$A$5:$AS$267,16,FALSE)</f>
        <v>27</v>
      </c>
      <c r="F3809" s="132">
        <f>内訳書!$D$7</f>
        <v>0</v>
      </c>
      <c r="G3809" s="131">
        <f t="shared" si="801"/>
        <v>0</v>
      </c>
      <c r="H3809" s="116"/>
      <c r="I3809" s="137">
        <f t="shared" si="802"/>
        <v>0</v>
      </c>
    </row>
    <row r="3810" spans="1:9" s="62" customFormat="1" ht="18" customHeight="1" x14ac:dyDescent="0.4">
      <c r="A3810" s="63">
        <v>5</v>
      </c>
      <c r="B3810" s="121">
        <f>B3806</f>
        <v>4</v>
      </c>
      <c r="C3810" s="131">
        <f t="shared" si="803"/>
        <v>0</v>
      </c>
      <c r="D3810" s="131">
        <f t="shared" si="800"/>
        <v>0</v>
      </c>
      <c r="E3810" s="124">
        <f>VLOOKUP(B3802,別紙1!$A$5:$AS$267,19,FALSE)</f>
        <v>26</v>
      </c>
      <c r="F3810" s="132">
        <f>内訳書!$D$7</f>
        <v>0</v>
      </c>
      <c r="G3810" s="131">
        <f t="shared" si="801"/>
        <v>0</v>
      </c>
      <c r="H3810" s="116"/>
      <c r="I3810" s="137">
        <f t="shared" si="802"/>
        <v>0</v>
      </c>
    </row>
    <row r="3811" spans="1:9" s="62" customFormat="1" ht="18" customHeight="1" x14ac:dyDescent="0.4">
      <c r="A3811" s="63">
        <v>6</v>
      </c>
      <c r="B3811" s="121">
        <f>B3806</f>
        <v>4</v>
      </c>
      <c r="C3811" s="131">
        <f t="shared" si="803"/>
        <v>0</v>
      </c>
      <c r="D3811" s="131">
        <f t="shared" si="800"/>
        <v>0</v>
      </c>
      <c r="E3811" s="124">
        <f>VLOOKUP(B3802,別紙1!$A$5:$AS$267,22,FALSE)</f>
        <v>27</v>
      </c>
      <c r="F3811" s="132">
        <f>内訳書!$D$7</f>
        <v>0</v>
      </c>
      <c r="G3811" s="131">
        <f t="shared" si="801"/>
        <v>0</v>
      </c>
      <c r="H3811" s="116"/>
      <c r="I3811" s="137">
        <f t="shared" si="802"/>
        <v>0</v>
      </c>
    </row>
    <row r="3812" spans="1:9" s="62" customFormat="1" ht="18" customHeight="1" x14ac:dyDescent="0.4">
      <c r="A3812" s="63">
        <v>7</v>
      </c>
      <c r="B3812" s="121">
        <f>B3806</f>
        <v>4</v>
      </c>
      <c r="C3812" s="131">
        <f t="shared" si="803"/>
        <v>0</v>
      </c>
      <c r="D3812" s="131">
        <f t="shared" si="800"/>
        <v>0</v>
      </c>
      <c r="E3812" s="124">
        <f>VLOOKUP(B3802,別紙1!$A$5:$AS$267,26,FALSE)</f>
        <v>26</v>
      </c>
      <c r="F3812" s="133">
        <f>内訳書!$E$7</f>
        <v>0</v>
      </c>
      <c r="G3812" s="131">
        <f t="shared" si="801"/>
        <v>0</v>
      </c>
      <c r="H3812" s="116"/>
      <c r="I3812" s="137">
        <f t="shared" si="802"/>
        <v>0</v>
      </c>
    </row>
    <row r="3813" spans="1:9" s="62" customFormat="1" ht="18" customHeight="1" x14ac:dyDescent="0.4">
      <c r="A3813" s="63">
        <v>8</v>
      </c>
      <c r="B3813" s="121">
        <f>B3806</f>
        <v>4</v>
      </c>
      <c r="C3813" s="131">
        <f t="shared" si="803"/>
        <v>0</v>
      </c>
      <c r="D3813" s="131">
        <f t="shared" si="800"/>
        <v>0</v>
      </c>
      <c r="E3813" s="124">
        <f>VLOOKUP(B3802,別紙1!$A$5:$AS$267,29,FALSE)</f>
        <v>27</v>
      </c>
      <c r="F3813" s="133">
        <f>内訳書!$E$7</f>
        <v>0</v>
      </c>
      <c r="G3813" s="131">
        <f t="shared" si="801"/>
        <v>0</v>
      </c>
      <c r="H3813" s="116"/>
      <c r="I3813" s="137">
        <f t="shared" si="802"/>
        <v>0</v>
      </c>
    </row>
    <row r="3814" spans="1:9" s="62" customFormat="1" ht="18" customHeight="1" x14ac:dyDescent="0.4">
      <c r="A3814" s="63">
        <v>9</v>
      </c>
      <c r="B3814" s="121">
        <f>B3806</f>
        <v>4</v>
      </c>
      <c r="C3814" s="131">
        <f t="shared" si="803"/>
        <v>0</v>
      </c>
      <c r="D3814" s="131">
        <f t="shared" si="800"/>
        <v>0</v>
      </c>
      <c r="E3814" s="124">
        <f>VLOOKUP(B3802,別紙1!$A$5:$AS$267,32,FALSE)</f>
        <v>27</v>
      </c>
      <c r="F3814" s="133">
        <f>内訳書!$E$7</f>
        <v>0</v>
      </c>
      <c r="G3814" s="131">
        <f t="shared" si="801"/>
        <v>0</v>
      </c>
      <c r="H3814" s="116"/>
      <c r="I3814" s="137">
        <f t="shared" si="802"/>
        <v>0</v>
      </c>
    </row>
    <row r="3815" spans="1:9" s="62" customFormat="1" ht="18" customHeight="1" x14ac:dyDescent="0.4">
      <c r="A3815" s="63">
        <v>10</v>
      </c>
      <c r="B3815" s="121">
        <f>B3806</f>
        <v>4</v>
      </c>
      <c r="C3815" s="131">
        <f t="shared" si="803"/>
        <v>0</v>
      </c>
      <c r="D3815" s="131">
        <f t="shared" si="800"/>
        <v>0</v>
      </c>
      <c r="E3815" s="124">
        <f>VLOOKUP(B3802,別紙1!$A$5:$AS$267,34,FALSE)</f>
        <v>26</v>
      </c>
      <c r="F3815" s="132">
        <f>内訳書!$D$7</f>
        <v>0</v>
      </c>
      <c r="G3815" s="131">
        <f t="shared" si="801"/>
        <v>0</v>
      </c>
      <c r="H3815" s="116"/>
      <c r="I3815" s="137">
        <f t="shared" si="802"/>
        <v>0</v>
      </c>
    </row>
    <row r="3816" spans="1:9" s="62" customFormat="1" ht="18" customHeight="1" x14ac:dyDescent="0.4">
      <c r="A3816" s="63">
        <v>11</v>
      </c>
      <c r="B3816" s="121">
        <f>B3806</f>
        <v>4</v>
      </c>
      <c r="C3816" s="131">
        <f t="shared" si="803"/>
        <v>0</v>
      </c>
      <c r="D3816" s="131">
        <f t="shared" si="800"/>
        <v>0</v>
      </c>
      <c r="E3816" s="124">
        <f>VLOOKUP(B3802,別紙1!$A$5:$AS$267,37,FALSE)</f>
        <v>27</v>
      </c>
      <c r="F3816" s="132">
        <f>内訳書!$D$7</f>
        <v>0</v>
      </c>
      <c r="G3816" s="131">
        <f t="shared" si="801"/>
        <v>0</v>
      </c>
      <c r="H3816" s="116"/>
      <c r="I3816" s="137">
        <f t="shared" si="802"/>
        <v>0</v>
      </c>
    </row>
    <row r="3817" spans="1:9" s="62" customFormat="1" ht="18" customHeight="1" thickBot="1" x14ac:dyDescent="0.45">
      <c r="A3817" s="63">
        <v>12</v>
      </c>
      <c r="B3817" s="121">
        <f>B3806</f>
        <v>4</v>
      </c>
      <c r="C3817" s="131">
        <f>C3816</f>
        <v>0</v>
      </c>
      <c r="D3817" s="131">
        <f t="shared" si="800"/>
        <v>0</v>
      </c>
      <c r="E3817" s="124">
        <f>VLOOKUP(B3802,別紙1!$A$5:$AS$267,40,FALSE)</f>
        <v>26</v>
      </c>
      <c r="F3817" s="132">
        <f>内訳書!$D$7</f>
        <v>0</v>
      </c>
      <c r="G3817" s="131">
        <f t="shared" si="801"/>
        <v>0</v>
      </c>
      <c r="H3817" s="116"/>
      <c r="I3817" s="137">
        <f t="shared" si="802"/>
        <v>0</v>
      </c>
    </row>
    <row r="3818" spans="1:9" s="62" customFormat="1" ht="18" customHeight="1" thickBot="1" x14ac:dyDescent="0.45">
      <c r="A3818" s="66" t="s">
        <v>9</v>
      </c>
      <c r="B3818" s="120"/>
      <c r="C3818" s="120"/>
      <c r="D3818" s="120"/>
      <c r="E3818" s="135">
        <f>SUM(E3806:E3817)</f>
        <v>321</v>
      </c>
      <c r="F3818" s="129"/>
      <c r="G3818" s="120"/>
      <c r="H3818" s="136">
        <f>SUM(H3806:H3817)</f>
        <v>0</v>
      </c>
      <c r="I3818" s="138">
        <f>IF(SUM(I3806:I3817)="","",SUM(I3806:I3817))</f>
        <v>0</v>
      </c>
    </row>
    <row r="3819" spans="1:9" ht="78" customHeight="1" x14ac:dyDescent="0.4">
      <c r="A3819" s="404" t="s">
        <v>347</v>
      </c>
      <c r="B3819" s="405"/>
      <c r="C3819" s="405"/>
      <c r="D3819" s="406"/>
      <c r="E3819" s="405"/>
      <c r="F3819" s="405"/>
      <c r="G3819" s="406"/>
      <c r="H3819" s="406"/>
      <c r="I3819" s="406"/>
    </row>
    <row r="3820" spans="1:9" ht="78" customHeight="1" x14ac:dyDescent="0.4">
      <c r="A3820" s="394" t="s">
        <v>22</v>
      </c>
      <c r="B3820" s="395"/>
      <c r="C3820" s="395"/>
      <c r="D3820" s="395"/>
      <c r="E3820" s="395"/>
      <c r="F3820" s="395"/>
      <c r="G3820" s="395"/>
      <c r="H3820" s="395"/>
      <c r="I3820" s="396"/>
    </row>
    <row r="3821" spans="1:9" x14ac:dyDescent="0.4">
      <c r="A3821" s="161" t="s">
        <v>12</v>
      </c>
      <c r="B3821" s="52">
        <f>B3802+1</f>
        <v>202</v>
      </c>
      <c r="C3821" s="161" t="s">
        <v>13</v>
      </c>
      <c r="D3821" s="53" t="str">
        <f>VLOOKUP(B3821,別紙1!$A$5:$AS$267,3,FALSE)</f>
        <v>石井第１３ポンプ場</v>
      </c>
      <c r="F3821" s="161"/>
      <c r="G3821" s="161"/>
      <c r="H3821" s="161"/>
      <c r="I3821" s="54" t="str">
        <f>VLOOKUP(B3821,別紙1!$A$5:$AS$267,5,FALSE)</f>
        <v>低圧電力</v>
      </c>
    </row>
    <row r="3822" spans="1:9" s="161" customFormat="1" ht="20.25" customHeight="1" x14ac:dyDescent="0.4">
      <c r="A3822" s="391" t="s">
        <v>14</v>
      </c>
      <c r="B3822" s="401" t="s">
        <v>3</v>
      </c>
      <c r="C3822" s="402"/>
      <c r="D3822" s="403"/>
      <c r="E3822" s="401" t="s">
        <v>4</v>
      </c>
      <c r="F3822" s="402"/>
      <c r="G3822" s="403"/>
      <c r="H3822" s="391" t="s">
        <v>44</v>
      </c>
      <c r="I3822" s="391" t="s">
        <v>45</v>
      </c>
    </row>
    <row r="3823" spans="1:9" s="161" customFormat="1" ht="40.5" x14ac:dyDescent="0.4">
      <c r="A3823" s="400"/>
      <c r="B3823" s="298" t="s">
        <v>2</v>
      </c>
      <c r="C3823" s="298" t="s">
        <v>15</v>
      </c>
      <c r="D3823" s="299" t="s">
        <v>82</v>
      </c>
      <c r="E3823" s="300" t="s">
        <v>16</v>
      </c>
      <c r="F3823" s="58" t="s">
        <v>17</v>
      </c>
      <c r="G3823" s="299" t="s">
        <v>18</v>
      </c>
      <c r="H3823" s="400"/>
      <c r="I3823" s="400"/>
    </row>
    <row r="3824" spans="1:9" s="59" customFormat="1" ht="22.5" x14ac:dyDescent="0.4">
      <c r="A3824" s="392"/>
      <c r="B3824" s="60" t="s">
        <v>5</v>
      </c>
      <c r="C3824" s="60" t="s">
        <v>19</v>
      </c>
      <c r="D3824" s="60" t="s">
        <v>8</v>
      </c>
      <c r="E3824" s="61" t="s">
        <v>20</v>
      </c>
      <c r="F3824" s="60" t="s">
        <v>21</v>
      </c>
      <c r="G3824" s="60" t="s">
        <v>8</v>
      </c>
      <c r="H3824" s="60" t="s">
        <v>43</v>
      </c>
      <c r="I3824" s="60" t="s">
        <v>8</v>
      </c>
    </row>
    <row r="3825" spans="1:9" s="62" customFormat="1" ht="18" customHeight="1" x14ac:dyDescent="0.4">
      <c r="A3825" s="63">
        <v>1</v>
      </c>
      <c r="B3825" s="121">
        <f>VLOOKUP(B3821,別紙1!$A$5:$AS$267,6,FALSE)</f>
        <v>4</v>
      </c>
      <c r="C3825" s="131">
        <f>内訳書!$C$7</f>
        <v>0</v>
      </c>
      <c r="D3825" s="131">
        <f>IF(E3825=0,ROUNDDOWN(B3825*C3825/2,2),ROUNDDOWN(B3825*C3825,2))</f>
        <v>0</v>
      </c>
      <c r="E3825" s="124">
        <f>VLOOKUP(B3821,別紙1!$A$5:$AS$267,7,FALSE)</f>
        <v>26</v>
      </c>
      <c r="F3825" s="132">
        <f>内訳書!$D$7</f>
        <v>0</v>
      </c>
      <c r="G3825" s="131">
        <f>ROUNDDOWN(E3825*F3825,2)</f>
        <v>0</v>
      </c>
      <c r="H3825" s="116"/>
      <c r="I3825" s="137">
        <f>ROUNDDOWN(D3825+G3825+H3825,0)</f>
        <v>0</v>
      </c>
    </row>
    <row r="3826" spans="1:9" s="62" customFormat="1" ht="18" customHeight="1" x14ac:dyDescent="0.4">
      <c r="A3826" s="63">
        <v>2</v>
      </c>
      <c r="B3826" s="121">
        <f>B3825</f>
        <v>4</v>
      </c>
      <c r="C3826" s="131">
        <f>C3825</f>
        <v>0</v>
      </c>
      <c r="D3826" s="131">
        <f t="shared" ref="D3826:D3836" si="804">IF(E3826=0,ROUNDDOWN(B3826*C3826/2,2),ROUNDDOWN(B3826*C3826,2))</f>
        <v>0</v>
      </c>
      <c r="E3826" s="124">
        <f>VLOOKUP(B3821,別紙1!$A$5:$AS$267,10,FALSE)</f>
        <v>27</v>
      </c>
      <c r="F3826" s="132">
        <f>内訳書!$D$7</f>
        <v>0</v>
      </c>
      <c r="G3826" s="131">
        <f t="shared" ref="G3826:G3836" si="805">ROUNDDOWN(E3826*F3826,2)</f>
        <v>0</v>
      </c>
      <c r="H3826" s="116"/>
      <c r="I3826" s="137">
        <f t="shared" ref="I3826:I3836" si="806">ROUNDDOWN(D3826+G3826+H3826,0)</f>
        <v>0</v>
      </c>
    </row>
    <row r="3827" spans="1:9" s="62" customFormat="1" ht="18" customHeight="1" x14ac:dyDescent="0.4">
      <c r="A3827" s="63">
        <v>3</v>
      </c>
      <c r="B3827" s="121">
        <f>B3825</f>
        <v>4</v>
      </c>
      <c r="C3827" s="131">
        <f t="shared" ref="C3827:C3835" si="807">C3826</f>
        <v>0</v>
      </c>
      <c r="D3827" s="131">
        <f t="shared" si="804"/>
        <v>0</v>
      </c>
      <c r="E3827" s="124">
        <f>VLOOKUP(B3821,別紙1!$A$5:$AS$267,13,FALSE)</f>
        <v>25</v>
      </c>
      <c r="F3827" s="132">
        <f>内訳書!$D$7</f>
        <v>0</v>
      </c>
      <c r="G3827" s="131">
        <f t="shared" si="805"/>
        <v>0</v>
      </c>
      <c r="H3827" s="116"/>
      <c r="I3827" s="137">
        <f t="shared" si="806"/>
        <v>0</v>
      </c>
    </row>
    <row r="3828" spans="1:9" s="62" customFormat="1" ht="18" customHeight="1" x14ac:dyDescent="0.4">
      <c r="A3828" s="63">
        <v>4</v>
      </c>
      <c r="B3828" s="121">
        <f>B3825</f>
        <v>4</v>
      </c>
      <c r="C3828" s="131">
        <f t="shared" si="807"/>
        <v>0</v>
      </c>
      <c r="D3828" s="131">
        <f t="shared" si="804"/>
        <v>0</v>
      </c>
      <c r="E3828" s="124">
        <f>VLOOKUP(B3821,別紙1!$A$5:$AS$267,16,FALSE)</f>
        <v>26</v>
      </c>
      <c r="F3828" s="132">
        <f>内訳書!$D$7</f>
        <v>0</v>
      </c>
      <c r="G3828" s="131">
        <f t="shared" si="805"/>
        <v>0</v>
      </c>
      <c r="H3828" s="116"/>
      <c r="I3828" s="137">
        <f t="shared" si="806"/>
        <v>0</v>
      </c>
    </row>
    <row r="3829" spans="1:9" s="62" customFormat="1" ht="18" customHeight="1" x14ac:dyDescent="0.4">
      <c r="A3829" s="63">
        <v>5</v>
      </c>
      <c r="B3829" s="121">
        <f>B3825</f>
        <v>4</v>
      </c>
      <c r="C3829" s="131">
        <f t="shared" si="807"/>
        <v>0</v>
      </c>
      <c r="D3829" s="131">
        <f t="shared" si="804"/>
        <v>0</v>
      </c>
      <c r="E3829" s="124">
        <f>VLOOKUP(B3821,別紙1!$A$5:$AS$267,19,FALSE)</f>
        <v>25</v>
      </c>
      <c r="F3829" s="132">
        <f>内訳書!$D$7</f>
        <v>0</v>
      </c>
      <c r="G3829" s="131">
        <f t="shared" si="805"/>
        <v>0</v>
      </c>
      <c r="H3829" s="116"/>
      <c r="I3829" s="137">
        <f t="shared" si="806"/>
        <v>0</v>
      </c>
    </row>
    <row r="3830" spans="1:9" s="62" customFormat="1" ht="18" customHeight="1" x14ac:dyDescent="0.4">
      <c r="A3830" s="63">
        <v>6</v>
      </c>
      <c r="B3830" s="121">
        <f>B3825</f>
        <v>4</v>
      </c>
      <c r="C3830" s="131">
        <f t="shared" si="807"/>
        <v>0</v>
      </c>
      <c r="D3830" s="131">
        <f t="shared" si="804"/>
        <v>0</v>
      </c>
      <c r="E3830" s="124">
        <f>VLOOKUP(B3821,別紙1!$A$5:$AS$267,22,FALSE)</f>
        <v>25</v>
      </c>
      <c r="F3830" s="132">
        <f>内訳書!$D$7</f>
        <v>0</v>
      </c>
      <c r="G3830" s="131">
        <f t="shared" si="805"/>
        <v>0</v>
      </c>
      <c r="H3830" s="116"/>
      <c r="I3830" s="137">
        <f t="shared" si="806"/>
        <v>0</v>
      </c>
    </row>
    <row r="3831" spans="1:9" s="62" customFormat="1" ht="18" customHeight="1" x14ac:dyDescent="0.4">
      <c r="A3831" s="63">
        <v>7</v>
      </c>
      <c r="B3831" s="121">
        <f>B3825</f>
        <v>4</v>
      </c>
      <c r="C3831" s="131">
        <f t="shared" si="807"/>
        <v>0</v>
      </c>
      <c r="D3831" s="131">
        <f t="shared" si="804"/>
        <v>0</v>
      </c>
      <c r="E3831" s="124">
        <f>VLOOKUP(B3821,別紙1!$A$5:$AS$267,26,FALSE)</f>
        <v>24</v>
      </c>
      <c r="F3831" s="133">
        <f>内訳書!$E$7</f>
        <v>0</v>
      </c>
      <c r="G3831" s="131">
        <f t="shared" si="805"/>
        <v>0</v>
      </c>
      <c r="H3831" s="116"/>
      <c r="I3831" s="137">
        <f t="shared" si="806"/>
        <v>0</v>
      </c>
    </row>
    <row r="3832" spans="1:9" s="62" customFormat="1" ht="18" customHeight="1" x14ac:dyDescent="0.4">
      <c r="A3832" s="63">
        <v>8</v>
      </c>
      <c r="B3832" s="121">
        <f>B3825</f>
        <v>4</v>
      </c>
      <c r="C3832" s="131">
        <f t="shared" si="807"/>
        <v>0</v>
      </c>
      <c r="D3832" s="131">
        <f t="shared" si="804"/>
        <v>0</v>
      </c>
      <c r="E3832" s="124">
        <f>VLOOKUP(B3821,別紙1!$A$5:$AS$267,29,FALSE)</f>
        <v>25</v>
      </c>
      <c r="F3832" s="133">
        <f>内訳書!$E$7</f>
        <v>0</v>
      </c>
      <c r="G3832" s="131">
        <f t="shared" si="805"/>
        <v>0</v>
      </c>
      <c r="H3832" s="116"/>
      <c r="I3832" s="137">
        <f t="shared" si="806"/>
        <v>0</v>
      </c>
    </row>
    <row r="3833" spans="1:9" s="62" customFormat="1" ht="18" customHeight="1" x14ac:dyDescent="0.4">
      <c r="A3833" s="63">
        <v>9</v>
      </c>
      <c r="B3833" s="121">
        <f>B3825</f>
        <v>4</v>
      </c>
      <c r="C3833" s="131">
        <f t="shared" si="807"/>
        <v>0</v>
      </c>
      <c r="D3833" s="131">
        <f t="shared" si="804"/>
        <v>0</v>
      </c>
      <c r="E3833" s="124">
        <f>VLOOKUP(B3821,別紙1!$A$5:$AS$267,32,FALSE)</f>
        <v>25</v>
      </c>
      <c r="F3833" s="133">
        <f>内訳書!$E$7</f>
        <v>0</v>
      </c>
      <c r="G3833" s="131">
        <f t="shared" si="805"/>
        <v>0</v>
      </c>
      <c r="H3833" s="116"/>
      <c r="I3833" s="137">
        <f t="shared" si="806"/>
        <v>0</v>
      </c>
    </row>
    <row r="3834" spans="1:9" s="62" customFormat="1" ht="18" customHeight="1" x14ac:dyDescent="0.4">
      <c r="A3834" s="63">
        <v>10</v>
      </c>
      <c r="B3834" s="121">
        <f>B3825</f>
        <v>4</v>
      </c>
      <c r="C3834" s="131">
        <f t="shared" si="807"/>
        <v>0</v>
      </c>
      <c r="D3834" s="131">
        <f t="shared" si="804"/>
        <v>0</v>
      </c>
      <c r="E3834" s="124">
        <f>VLOOKUP(B3821,別紙1!$A$5:$AS$267,34,FALSE)</f>
        <v>24</v>
      </c>
      <c r="F3834" s="132">
        <f>内訳書!$D$7</f>
        <v>0</v>
      </c>
      <c r="G3834" s="131">
        <f t="shared" si="805"/>
        <v>0</v>
      </c>
      <c r="H3834" s="116"/>
      <c r="I3834" s="137">
        <f t="shared" si="806"/>
        <v>0</v>
      </c>
    </row>
    <row r="3835" spans="1:9" s="62" customFormat="1" ht="18" customHeight="1" x14ac:dyDescent="0.4">
      <c r="A3835" s="63">
        <v>11</v>
      </c>
      <c r="B3835" s="121">
        <f>B3825</f>
        <v>4</v>
      </c>
      <c r="C3835" s="131">
        <f t="shared" si="807"/>
        <v>0</v>
      </c>
      <c r="D3835" s="131">
        <f t="shared" si="804"/>
        <v>0</v>
      </c>
      <c r="E3835" s="124">
        <f>VLOOKUP(B3821,別紙1!$A$5:$AS$267,37,FALSE)</f>
        <v>25</v>
      </c>
      <c r="F3835" s="132">
        <f>内訳書!$D$7</f>
        <v>0</v>
      </c>
      <c r="G3835" s="131">
        <f t="shared" si="805"/>
        <v>0</v>
      </c>
      <c r="H3835" s="116"/>
      <c r="I3835" s="137">
        <f t="shared" si="806"/>
        <v>0</v>
      </c>
    </row>
    <row r="3836" spans="1:9" s="62" customFormat="1" ht="18" customHeight="1" thickBot="1" x14ac:dyDescent="0.45">
      <c r="A3836" s="63">
        <v>12</v>
      </c>
      <c r="B3836" s="121">
        <f>B3825</f>
        <v>4</v>
      </c>
      <c r="C3836" s="131">
        <f>C3835</f>
        <v>0</v>
      </c>
      <c r="D3836" s="131">
        <f t="shared" si="804"/>
        <v>0</v>
      </c>
      <c r="E3836" s="124">
        <f>VLOOKUP(B3821,別紙1!$A$5:$AS$267,40,FALSE)</f>
        <v>24</v>
      </c>
      <c r="F3836" s="132">
        <f>内訳書!$D$7</f>
        <v>0</v>
      </c>
      <c r="G3836" s="131">
        <f t="shared" si="805"/>
        <v>0</v>
      </c>
      <c r="H3836" s="116"/>
      <c r="I3836" s="137">
        <f t="shared" si="806"/>
        <v>0</v>
      </c>
    </row>
    <row r="3837" spans="1:9" s="62" customFormat="1" ht="18" customHeight="1" thickBot="1" x14ac:dyDescent="0.45">
      <c r="A3837" s="66" t="s">
        <v>9</v>
      </c>
      <c r="B3837" s="120"/>
      <c r="C3837" s="120"/>
      <c r="D3837" s="120"/>
      <c r="E3837" s="135">
        <f>SUM(E3825:E3836)</f>
        <v>301</v>
      </c>
      <c r="F3837" s="129"/>
      <c r="G3837" s="120"/>
      <c r="H3837" s="136">
        <f>SUM(H3825:H3836)</f>
        <v>0</v>
      </c>
      <c r="I3837" s="138">
        <f>IF(SUM(I3825:I3836)="","",SUM(I3825:I3836))</f>
        <v>0</v>
      </c>
    </row>
    <row r="3838" spans="1:9" ht="78" customHeight="1" x14ac:dyDescent="0.4">
      <c r="A3838" s="404" t="s">
        <v>347</v>
      </c>
      <c r="B3838" s="405"/>
      <c r="C3838" s="405"/>
      <c r="D3838" s="406"/>
      <c r="E3838" s="405"/>
      <c r="F3838" s="405"/>
      <c r="G3838" s="406"/>
      <c r="H3838" s="406"/>
      <c r="I3838" s="406"/>
    </row>
    <row r="3839" spans="1:9" ht="78" customHeight="1" x14ac:dyDescent="0.4">
      <c r="A3839" s="394" t="s">
        <v>22</v>
      </c>
      <c r="B3839" s="395"/>
      <c r="C3839" s="395"/>
      <c r="D3839" s="395"/>
      <c r="E3839" s="395"/>
      <c r="F3839" s="395"/>
      <c r="G3839" s="395"/>
      <c r="H3839" s="395"/>
      <c r="I3839" s="396"/>
    </row>
    <row r="3840" spans="1:9" x14ac:dyDescent="0.4">
      <c r="A3840" s="161" t="s">
        <v>12</v>
      </c>
      <c r="B3840" s="52">
        <f>B3821+1</f>
        <v>203</v>
      </c>
      <c r="C3840" s="161" t="s">
        <v>13</v>
      </c>
      <c r="D3840" s="53" t="str">
        <f>VLOOKUP(B3840,別紙1!$A$5:$AS$267,3,FALSE)</f>
        <v>大室第１ポンプ場</v>
      </c>
      <c r="F3840" s="161"/>
      <c r="G3840" s="161"/>
      <c r="H3840" s="161"/>
      <c r="I3840" s="54" t="str">
        <f>VLOOKUP(B3840,別紙1!$A$5:$AS$267,5,FALSE)</f>
        <v>低圧電力</v>
      </c>
    </row>
    <row r="3841" spans="1:9" s="161" customFormat="1" ht="20.25" customHeight="1" x14ac:dyDescent="0.4">
      <c r="A3841" s="391" t="s">
        <v>14</v>
      </c>
      <c r="B3841" s="401" t="s">
        <v>3</v>
      </c>
      <c r="C3841" s="402"/>
      <c r="D3841" s="403"/>
      <c r="E3841" s="401" t="s">
        <v>4</v>
      </c>
      <c r="F3841" s="402"/>
      <c r="G3841" s="403"/>
      <c r="H3841" s="391" t="s">
        <v>44</v>
      </c>
      <c r="I3841" s="391" t="s">
        <v>45</v>
      </c>
    </row>
    <row r="3842" spans="1:9" s="161" customFormat="1" ht="40.5" x14ac:dyDescent="0.4">
      <c r="A3842" s="400"/>
      <c r="B3842" s="298" t="s">
        <v>2</v>
      </c>
      <c r="C3842" s="298" t="s">
        <v>15</v>
      </c>
      <c r="D3842" s="299" t="s">
        <v>82</v>
      </c>
      <c r="E3842" s="300" t="s">
        <v>16</v>
      </c>
      <c r="F3842" s="58" t="s">
        <v>17</v>
      </c>
      <c r="G3842" s="299" t="s">
        <v>18</v>
      </c>
      <c r="H3842" s="400"/>
      <c r="I3842" s="400"/>
    </row>
    <row r="3843" spans="1:9" s="59" customFormat="1" ht="22.5" x14ac:dyDescent="0.4">
      <c r="A3843" s="392"/>
      <c r="B3843" s="60" t="s">
        <v>5</v>
      </c>
      <c r="C3843" s="60" t="s">
        <v>19</v>
      </c>
      <c r="D3843" s="60" t="s">
        <v>8</v>
      </c>
      <c r="E3843" s="61" t="s">
        <v>20</v>
      </c>
      <c r="F3843" s="60" t="s">
        <v>21</v>
      </c>
      <c r="G3843" s="60" t="s">
        <v>8</v>
      </c>
      <c r="H3843" s="60" t="s">
        <v>43</v>
      </c>
      <c r="I3843" s="60" t="s">
        <v>8</v>
      </c>
    </row>
    <row r="3844" spans="1:9" s="62" customFormat="1" ht="18" customHeight="1" x14ac:dyDescent="0.4">
      <c r="A3844" s="63">
        <v>1</v>
      </c>
      <c r="B3844" s="121">
        <f>VLOOKUP(B3840,別紙1!$A$5:$AS$267,6,FALSE)</f>
        <v>4</v>
      </c>
      <c r="C3844" s="131">
        <f>内訳書!$C$7</f>
        <v>0</v>
      </c>
      <c r="D3844" s="131">
        <f>IF(E3844=0,ROUNDDOWN(B3844*C3844/2,2),ROUNDDOWN(B3844*C3844,2))</f>
        <v>0</v>
      </c>
      <c r="E3844" s="124">
        <f>VLOOKUP(B3840,別紙1!$A$5:$AS$267,7,FALSE)</f>
        <v>204</v>
      </c>
      <c r="F3844" s="132">
        <f>内訳書!$D$7</f>
        <v>0</v>
      </c>
      <c r="G3844" s="131">
        <f>ROUNDDOWN(E3844*F3844,2)</f>
        <v>0</v>
      </c>
      <c r="H3844" s="116"/>
      <c r="I3844" s="137">
        <f>ROUNDDOWN(D3844+G3844+H3844,0)</f>
        <v>0</v>
      </c>
    </row>
    <row r="3845" spans="1:9" s="62" customFormat="1" ht="18" customHeight="1" x14ac:dyDescent="0.4">
      <c r="A3845" s="63">
        <v>2</v>
      </c>
      <c r="B3845" s="121">
        <f>B3844</f>
        <v>4</v>
      </c>
      <c r="C3845" s="131">
        <f>C3844</f>
        <v>0</v>
      </c>
      <c r="D3845" s="131">
        <f t="shared" ref="D3845:D3855" si="808">IF(E3845=0,ROUNDDOWN(B3845*C3845/2,2),ROUNDDOWN(B3845*C3845,2))</f>
        <v>0</v>
      </c>
      <c r="E3845" s="124">
        <f>VLOOKUP(B3840,別紙1!$A$5:$AS$267,10,FALSE)</f>
        <v>208</v>
      </c>
      <c r="F3845" s="132">
        <f>内訳書!$D$7</f>
        <v>0</v>
      </c>
      <c r="G3845" s="131">
        <f t="shared" ref="G3845:G3855" si="809">ROUNDDOWN(E3845*F3845,2)</f>
        <v>0</v>
      </c>
      <c r="H3845" s="116"/>
      <c r="I3845" s="137">
        <f t="shared" ref="I3845:I3855" si="810">ROUNDDOWN(D3845+G3845+H3845,0)</f>
        <v>0</v>
      </c>
    </row>
    <row r="3846" spans="1:9" s="62" customFormat="1" ht="18" customHeight="1" x14ac:dyDescent="0.4">
      <c r="A3846" s="63">
        <v>3</v>
      </c>
      <c r="B3846" s="121">
        <f>B3844</f>
        <v>4</v>
      </c>
      <c r="C3846" s="131">
        <f t="shared" ref="C3846:C3854" si="811">C3845</f>
        <v>0</v>
      </c>
      <c r="D3846" s="131">
        <f t="shared" si="808"/>
        <v>0</v>
      </c>
      <c r="E3846" s="124">
        <f>VLOOKUP(B3840,別紙1!$A$5:$AS$267,13,FALSE)</f>
        <v>198</v>
      </c>
      <c r="F3846" s="132">
        <f>内訳書!$D$7</f>
        <v>0</v>
      </c>
      <c r="G3846" s="131">
        <f t="shared" si="809"/>
        <v>0</v>
      </c>
      <c r="H3846" s="116"/>
      <c r="I3846" s="137">
        <f t="shared" si="810"/>
        <v>0</v>
      </c>
    </row>
    <row r="3847" spans="1:9" s="62" customFormat="1" ht="18" customHeight="1" x14ac:dyDescent="0.4">
      <c r="A3847" s="63">
        <v>4</v>
      </c>
      <c r="B3847" s="121">
        <f>B3844</f>
        <v>4</v>
      </c>
      <c r="C3847" s="131">
        <f t="shared" si="811"/>
        <v>0</v>
      </c>
      <c r="D3847" s="131">
        <f t="shared" si="808"/>
        <v>0</v>
      </c>
      <c r="E3847" s="124">
        <f>VLOOKUP(B3840,別紙1!$A$5:$AS$267,16,FALSE)</f>
        <v>216</v>
      </c>
      <c r="F3847" s="132">
        <f>内訳書!$D$7</f>
        <v>0</v>
      </c>
      <c r="G3847" s="131">
        <f t="shared" si="809"/>
        <v>0</v>
      </c>
      <c r="H3847" s="116"/>
      <c r="I3847" s="137">
        <f t="shared" si="810"/>
        <v>0</v>
      </c>
    </row>
    <row r="3848" spans="1:9" s="62" customFormat="1" ht="18" customHeight="1" x14ac:dyDescent="0.4">
      <c r="A3848" s="63">
        <v>5</v>
      </c>
      <c r="B3848" s="121">
        <f>B3844</f>
        <v>4</v>
      </c>
      <c r="C3848" s="131">
        <f t="shared" si="811"/>
        <v>0</v>
      </c>
      <c r="D3848" s="131">
        <f t="shared" si="808"/>
        <v>0</v>
      </c>
      <c r="E3848" s="124">
        <f>VLOOKUP(B3840,別紙1!$A$5:$AS$267,19,FALSE)</f>
        <v>208</v>
      </c>
      <c r="F3848" s="132">
        <f>内訳書!$D$7</f>
        <v>0</v>
      </c>
      <c r="G3848" s="131">
        <f t="shared" si="809"/>
        <v>0</v>
      </c>
      <c r="H3848" s="116"/>
      <c r="I3848" s="137">
        <f t="shared" si="810"/>
        <v>0</v>
      </c>
    </row>
    <row r="3849" spans="1:9" s="62" customFormat="1" ht="18" customHeight="1" x14ac:dyDescent="0.4">
      <c r="A3849" s="63">
        <v>6</v>
      </c>
      <c r="B3849" s="121">
        <f>B3844</f>
        <v>4</v>
      </c>
      <c r="C3849" s="131">
        <f t="shared" si="811"/>
        <v>0</v>
      </c>
      <c r="D3849" s="131">
        <f t="shared" si="808"/>
        <v>0</v>
      </c>
      <c r="E3849" s="124">
        <f>VLOOKUP(B3840,別紙1!$A$5:$AS$267,22,FALSE)</f>
        <v>196</v>
      </c>
      <c r="F3849" s="132">
        <f>内訳書!$D$7</f>
        <v>0</v>
      </c>
      <c r="G3849" s="131">
        <f t="shared" si="809"/>
        <v>0</v>
      </c>
      <c r="H3849" s="116"/>
      <c r="I3849" s="137">
        <f t="shared" si="810"/>
        <v>0</v>
      </c>
    </row>
    <row r="3850" spans="1:9" s="62" customFormat="1" ht="18" customHeight="1" x14ac:dyDescent="0.4">
      <c r="A3850" s="63">
        <v>7</v>
      </c>
      <c r="B3850" s="121">
        <f>B3844</f>
        <v>4</v>
      </c>
      <c r="C3850" s="131">
        <f t="shared" si="811"/>
        <v>0</v>
      </c>
      <c r="D3850" s="131">
        <f t="shared" si="808"/>
        <v>0</v>
      </c>
      <c r="E3850" s="124">
        <f>VLOOKUP(B3840,別紙1!$A$5:$AS$267,26,FALSE)</f>
        <v>221</v>
      </c>
      <c r="F3850" s="133">
        <f>内訳書!$E$7</f>
        <v>0</v>
      </c>
      <c r="G3850" s="131">
        <f t="shared" si="809"/>
        <v>0</v>
      </c>
      <c r="H3850" s="116"/>
      <c r="I3850" s="137">
        <f t="shared" si="810"/>
        <v>0</v>
      </c>
    </row>
    <row r="3851" spans="1:9" s="62" customFormat="1" ht="18" customHeight="1" x14ac:dyDescent="0.4">
      <c r="A3851" s="63">
        <v>8</v>
      </c>
      <c r="B3851" s="121">
        <f>B3844</f>
        <v>4</v>
      </c>
      <c r="C3851" s="131">
        <f t="shared" si="811"/>
        <v>0</v>
      </c>
      <c r="D3851" s="131">
        <f t="shared" si="808"/>
        <v>0</v>
      </c>
      <c r="E3851" s="124">
        <f>VLOOKUP(B3840,別紙1!$A$5:$AS$267,29,FALSE)</f>
        <v>231</v>
      </c>
      <c r="F3851" s="133">
        <f>内訳書!$E$7</f>
        <v>0</v>
      </c>
      <c r="G3851" s="131">
        <f t="shared" si="809"/>
        <v>0</v>
      </c>
      <c r="H3851" s="116"/>
      <c r="I3851" s="137">
        <f t="shared" si="810"/>
        <v>0</v>
      </c>
    </row>
    <row r="3852" spans="1:9" s="62" customFormat="1" ht="18" customHeight="1" x14ac:dyDescent="0.4">
      <c r="A3852" s="63">
        <v>9</v>
      </c>
      <c r="B3852" s="121">
        <f>B3844</f>
        <v>4</v>
      </c>
      <c r="C3852" s="131">
        <f t="shared" si="811"/>
        <v>0</v>
      </c>
      <c r="D3852" s="131">
        <f t="shared" si="808"/>
        <v>0</v>
      </c>
      <c r="E3852" s="124">
        <f>VLOOKUP(B3840,別紙1!$A$5:$AS$267,32,FALSE)</f>
        <v>277</v>
      </c>
      <c r="F3852" s="133">
        <f>内訳書!$E$7</f>
        <v>0</v>
      </c>
      <c r="G3852" s="131">
        <f t="shared" si="809"/>
        <v>0</v>
      </c>
      <c r="H3852" s="116"/>
      <c r="I3852" s="137">
        <f t="shared" si="810"/>
        <v>0</v>
      </c>
    </row>
    <row r="3853" spans="1:9" s="62" customFormat="1" ht="18" customHeight="1" x14ac:dyDescent="0.4">
      <c r="A3853" s="63">
        <v>10</v>
      </c>
      <c r="B3853" s="121">
        <f>B3844</f>
        <v>4</v>
      </c>
      <c r="C3853" s="131">
        <f t="shared" si="811"/>
        <v>0</v>
      </c>
      <c r="D3853" s="131">
        <f t="shared" si="808"/>
        <v>0</v>
      </c>
      <c r="E3853" s="124">
        <f>VLOOKUP(B3840,別紙1!$A$5:$AS$267,34,FALSE)</f>
        <v>381</v>
      </c>
      <c r="F3853" s="132">
        <f>内訳書!$D$7</f>
        <v>0</v>
      </c>
      <c r="G3853" s="131">
        <f t="shared" si="809"/>
        <v>0</v>
      </c>
      <c r="H3853" s="116"/>
      <c r="I3853" s="137">
        <f t="shared" si="810"/>
        <v>0</v>
      </c>
    </row>
    <row r="3854" spans="1:9" s="62" customFormat="1" ht="18" customHeight="1" x14ac:dyDescent="0.4">
      <c r="A3854" s="63">
        <v>11</v>
      </c>
      <c r="B3854" s="121">
        <f>B3844</f>
        <v>4</v>
      </c>
      <c r="C3854" s="131">
        <f t="shared" si="811"/>
        <v>0</v>
      </c>
      <c r="D3854" s="131">
        <f t="shared" si="808"/>
        <v>0</v>
      </c>
      <c r="E3854" s="124">
        <f>VLOOKUP(B3840,別紙1!$A$5:$AS$267,37,FALSE)</f>
        <v>210</v>
      </c>
      <c r="F3854" s="132">
        <f>内訳書!$D$7</f>
        <v>0</v>
      </c>
      <c r="G3854" s="131">
        <f t="shared" si="809"/>
        <v>0</v>
      </c>
      <c r="H3854" s="116"/>
      <c r="I3854" s="137">
        <f t="shared" si="810"/>
        <v>0</v>
      </c>
    </row>
    <row r="3855" spans="1:9" s="62" customFormat="1" ht="18" customHeight="1" thickBot="1" x14ac:dyDescent="0.45">
      <c r="A3855" s="63">
        <v>12</v>
      </c>
      <c r="B3855" s="121">
        <f>B3844</f>
        <v>4</v>
      </c>
      <c r="C3855" s="131">
        <f>C3854</f>
        <v>0</v>
      </c>
      <c r="D3855" s="131">
        <f t="shared" si="808"/>
        <v>0</v>
      </c>
      <c r="E3855" s="124">
        <f>VLOOKUP(B3840,別紙1!$A$5:$AS$267,40,FALSE)</f>
        <v>192</v>
      </c>
      <c r="F3855" s="132">
        <f>内訳書!$D$7</f>
        <v>0</v>
      </c>
      <c r="G3855" s="131">
        <f t="shared" si="809"/>
        <v>0</v>
      </c>
      <c r="H3855" s="116"/>
      <c r="I3855" s="137">
        <f t="shared" si="810"/>
        <v>0</v>
      </c>
    </row>
    <row r="3856" spans="1:9" s="62" customFormat="1" ht="18" customHeight="1" thickBot="1" x14ac:dyDescent="0.45">
      <c r="A3856" s="66" t="s">
        <v>9</v>
      </c>
      <c r="B3856" s="120"/>
      <c r="C3856" s="120"/>
      <c r="D3856" s="120"/>
      <c r="E3856" s="135">
        <f>SUM(E3844:E3855)</f>
        <v>2742</v>
      </c>
      <c r="F3856" s="129"/>
      <c r="G3856" s="120"/>
      <c r="H3856" s="136">
        <f>SUM(H3844:H3855)</f>
        <v>0</v>
      </c>
      <c r="I3856" s="138">
        <f>IF(SUM(I3844:I3855)="","",SUM(I3844:I3855))</f>
        <v>0</v>
      </c>
    </row>
    <row r="3857" spans="1:9" ht="78" customHeight="1" x14ac:dyDescent="0.4">
      <c r="A3857" s="404" t="s">
        <v>347</v>
      </c>
      <c r="B3857" s="405"/>
      <c r="C3857" s="405"/>
      <c r="D3857" s="406"/>
      <c r="E3857" s="405"/>
      <c r="F3857" s="405"/>
      <c r="G3857" s="406"/>
      <c r="H3857" s="406"/>
      <c r="I3857" s="406"/>
    </row>
    <row r="3858" spans="1:9" ht="78" customHeight="1" x14ac:dyDescent="0.4">
      <c r="A3858" s="394" t="s">
        <v>22</v>
      </c>
      <c r="B3858" s="395"/>
      <c r="C3858" s="395"/>
      <c r="D3858" s="395"/>
      <c r="E3858" s="395"/>
      <c r="F3858" s="395"/>
      <c r="G3858" s="395"/>
      <c r="H3858" s="395"/>
      <c r="I3858" s="396"/>
    </row>
    <row r="3859" spans="1:9" x14ac:dyDescent="0.4">
      <c r="A3859" s="161" t="s">
        <v>12</v>
      </c>
      <c r="B3859" s="52">
        <f>B3840+1</f>
        <v>204</v>
      </c>
      <c r="C3859" s="161" t="s">
        <v>13</v>
      </c>
      <c r="D3859" s="53" t="str">
        <f>VLOOKUP(B3859,別紙1!$A$5:$AS$267,3,FALSE)</f>
        <v>大室第２ポンプ場</v>
      </c>
      <c r="F3859" s="161"/>
      <c r="G3859" s="161"/>
      <c r="H3859" s="161"/>
      <c r="I3859" s="54" t="str">
        <f>VLOOKUP(B3859,別紙1!$A$5:$AS$267,5,FALSE)</f>
        <v>低圧電力</v>
      </c>
    </row>
    <row r="3860" spans="1:9" s="161" customFormat="1" ht="20.25" customHeight="1" x14ac:dyDescent="0.4">
      <c r="A3860" s="391" t="s">
        <v>14</v>
      </c>
      <c r="B3860" s="401" t="s">
        <v>3</v>
      </c>
      <c r="C3860" s="402"/>
      <c r="D3860" s="403"/>
      <c r="E3860" s="401" t="s">
        <v>4</v>
      </c>
      <c r="F3860" s="402"/>
      <c r="G3860" s="403"/>
      <c r="H3860" s="391" t="s">
        <v>44</v>
      </c>
      <c r="I3860" s="391" t="s">
        <v>45</v>
      </c>
    </row>
    <row r="3861" spans="1:9" s="161" customFormat="1" ht="40.5" x14ac:dyDescent="0.4">
      <c r="A3861" s="400"/>
      <c r="B3861" s="298" t="s">
        <v>2</v>
      </c>
      <c r="C3861" s="298" t="s">
        <v>15</v>
      </c>
      <c r="D3861" s="299" t="s">
        <v>82</v>
      </c>
      <c r="E3861" s="300" t="s">
        <v>16</v>
      </c>
      <c r="F3861" s="58" t="s">
        <v>17</v>
      </c>
      <c r="G3861" s="299" t="s">
        <v>18</v>
      </c>
      <c r="H3861" s="400"/>
      <c r="I3861" s="400"/>
    </row>
    <row r="3862" spans="1:9" s="59" customFormat="1" ht="22.5" x14ac:dyDescent="0.4">
      <c r="A3862" s="392"/>
      <c r="B3862" s="60" t="s">
        <v>5</v>
      </c>
      <c r="C3862" s="60" t="s">
        <v>19</v>
      </c>
      <c r="D3862" s="60" t="s">
        <v>8</v>
      </c>
      <c r="E3862" s="61" t="s">
        <v>20</v>
      </c>
      <c r="F3862" s="60" t="s">
        <v>21</v>
      </c>
      <c r="G3862" s="60" t="s">
        <v>8</v>
      </c>
      <c r="H3862" s="60" t="s">
        <v>43</v>
      </c>
      <c r="I3862" s="60" t="s">
        <v>8</v>
      </c>
    </row>
    <row r="3863" spans="1:9" s="62" customFormat="1" ht="18" customHeight="1" x14ac:dyDescent="0.4">
      <c r="A3863" s="63">
        <v>1</v>
      </c>
      <c r="B3863" s="121">
        <f>VLOOKUP(B3859,別紙1!$A$5:$AS$267,6,FALSE)</f>
        <v>2</v>
      </c>
      <c r="C3863" s="131">
        <f>内訳書!$C$7</f>
        <v>0</v>
      </c>
      <c r="D3863" s="131">
        <f>IF(E3863=0,ROUNDDOWN(B3863*C3863/2,2),ROUNDDOWN(B3863*C3863,2))</f>
        <v>0</v>
      </c>
      <c r="E3863" s="124">
        <f>VLOOKUP(B3859,別紙1!$A$5:$AS$267,7,FALSE)</f>
        <v>53</v>
      </c>
      <c r="F3863" s="132">
        <f>内訳書!$D$7</f>
        <v>0</v>
      </c>
      <c r="G3863" s="131">
        <f>ROUNDDOWN(E3863*F3863,2)</f>
        <v>0</v>
      </c>
      <c r="H3863" s="116"/>
      <c r="I3863" s="137">
        <f>ROUNDDOWN(D3863+G3863+H3863,0)</f>
        <v>0</v>
      </c>
    </row>
    <row r="3864" spans="1:9" s="62" customFormat="1" ht="18" customHeight="1" x14ac:dyDescent="0.4">
      <c r="A3864" s="63">
        <v>2</v>
      </c>
      <c r="B3864" s="121">
        <f>B3863</f>
        <v>2</v>
      </c>
      <c r="C3864" s="131">
        <f>C3863</f>
        <v>0</v>
      </c>
      <c r="D3864" s="131">
        <f t="shared" ref="D3864:D3874" si="812">IF(E3864=0,ROUNDDOWN(B3864*C3864/2,2),ROUNDDOWN(B3864*C3864,2))</f>
        <v>0</v>
      </c>
      <c r="E3864" s="124">
        <f>VLOOKUP(B3859,別紙1!$A$5:$AS$267,10,FALSE)</f>
        <v>53</v>
      </c>
      <c r="F3864" s="132">
        <f>内訳書!$D$7</f>
        <v>0</v>
      </c>
      <c r="G3864" s="131">
        <f t="shared" ref="G3864:G3874" si="813">ROUNDDOWN(E3864*F3864,2)</f>
        <v>0</v>
      </c>
      <c r="H3864" s="116"/>
      <c r="I3864" s="137">
        <f t="shared" ref="I3864:I3874" si="814">ROUNDDOWN(D3864+G3864+H3864,0)</f>
        <v>0</v>
      </c>
    </row>
    <row r="3865" spans="1:9" s="62" customFormat="1" ht="18" customHeight="1" x14ac:dyDescent="0.4">
      <c r="A3865" s="63">
        <v>3</v>
      </c>
      <c r="B3865" s="121">
        <f>B3863</f>
        <v>2</v>
      </c>
      <c r="C3865" s="131">
        <f t="shared" ref="C3865:C3873" si="815">C3864</f>
        <v>0</v>
      </c>
      <c r="D3865" s="131">
        <f t="shared" si="812"/>
        <v>0</v>
      </c>
      <c r="E3865" s="124">
        <f>VLOOKUP(B3859,別紙1!$A$5:$AS$267,13,FALSE)</f>
        <v>48</v>
      </c>
      <c r="F3865" s="132">
        <f>内訳書!$D$7</f>
        <v>0</v>
      </c>
      <c r="G3865" s="131">
        <f t="shared" si="813"/>
        <v>0</v>
      </c>
      <c r="H3865" s="116"/>
      <c r="I3865" s="137">
        <f t="shared" si="814"/>
        <v>0</v>
      </c>
    </row>
    <row r="3866" spans="1:9" s="62" customFormat="1" ht="18" customHeight="1" x14ac:dyDescent="0.4">
      <c r="A3866" s="63">
        <v>4</v>
      </c>
      <c r="B3866" s="121">
        <f>B3863</f>
        <v>2</v>
      </c>
      <c r="C3866" s="131">
        <f t="shared" si="815"/>
        <v>0</v>
      </c>
      <c r="D3866" s="131">
        <f t="shared" si="812"/>
        <v>0</v>
      </c>
      <c r="E3866" s="124">
        <f>VLOOKUP(B3859,別紙1!$A$5:$AS$267,16,FALSE)</f>
        <v>50</v>
      </c>
      <c r="F3866" s="132">
        <f>内訳書!$D$7</f>
        <v>0</v>
      </c>
      <c r="G3866" s="131">
        <f t="shared" si="813"/>
        <v>0</v>
      </c>
      <c r="H3866" s="116"/>
      <c r="I3866" s="137">
        <f t="shared" si="814"/>
        <v>0</v>
      </c>
    </row>
    <row r="3867" spans="1:9" s="62" customFormat="1" ht="18" customHeight="1" x14ac:dyDescent="0.4">
      <c r="A3867" s="63">
        <v>5</v>
      </c>
      <c r="B3867" s="121">
        <f>B3863</f>
        <v>2</v>
      </c>
      <c r="C3867" s="131">
        <f t="shared" si="815"/>
        <v>0</v>
      </c>
      <c r="D3867" s="131">
        <f t="shared" si="812"/>
        <v>0</v>
      </c>
      <c r="E3867" s="124">
        <f>VLOOKUP(B3859,別紙1!$A$5:$AS$267,19,FALSE)</f>
        <v>49</v>
      </c>
      <c r="F3867" s="132">
        <f>内訳書!$D$7</f>
        <v>0</v>
      </c>
      <c r="G3867" s="131">
        <f t="shared" si="813"/>
        <v>0</v>
      </c>
      <c r="H3867" s="116"/>
      <c r="I3867" s="137">
        <f t="shared" si="814"/>
        <v>0</v>
      </c>
    </row>
    <row r="3868" spans="1:9" s="62" customFormat="1" ht="18" customHeight="1" x14ac:dyDescent="0.4">
      <c r="A3868" s="63">
        <v>6</v>
      </c>
      <c r="B3868" s="121">
        <f>B3863</f>
        <v>2</v>
      </c>
      <c r="C3868" s="131">
        <f t="shared" si="815"/>
        <v>0</v>
      </c>
      <c r="D3868" s="131">
        <f t="shared" si="812"/>
        <v>0</v>
      </c>
      <c r="E3868" s="124">
        <f>VLOOKUP(B3859,別紙1!$A$5:$AS$267,22,FALSE)</f>
        <v>49</v>
      </c>
      <c r="F3868" s="132">
        <f>内訳書!$D$7</f>
        <v>0</v>
      </c>
      <c r="G3868" s="131">
        <f t="shared" si="813"/>
        <v>0</v>
      </c>
      <c r="H3868" s="116"/>
      <c r="I3868" s="137">
        <f t="shared" si="814"/>
        <v>0</v>
      </c>
    </row>
    <row r="3869" spans="1:9" s="62" customFormat="1" ht="18" customHeight="1" x14ac:dyDescent="0.4">
      <c r="A3869" s="63">
        <v>7</v>
      </c>
      <c r="B3869" s="121">
        <f>B3863</f>
        <v>2</v>
      </c>
      <c r="C3869" s="131">
        <f t="shared" si="815"/>
        <v>0</v>
      </c>
      <c r="D3869" s="131">
        <f t="shared" si="812"/>
        <v>0</v>
      </c>
      <c r="E3869" s="124">
        <f>VLOOKUP(B3859,別紙1!$A$5:$AS$267,26,FALSE)</f>
        <v>47</v>
      </c>
      <c r="F3869" s="133">
        <f>内訳書!$E$7</f>
        <v>0</v>
      </c>
      <c r="G3869" s="131">
        <f t="shared" si="813"/>
        <v>0</v>
      </c>
      <c r="H3869" s="116"/>
      <c r="I3869" s="137">
        <f t="shared" si="814"/>
        <v>0</v>
      </c>
    </row>
    <row r="3870" spans="1:9" s="62" customFormat="1" ht="18" customHeight="1" x14ac:dyDescent="0.4">
      <c r="A3870" s="63">
        <v>8</v>
      </c>
      <c r="B3870" s="121">
        <f>B3863</f>
        <v>2</v>
      </c>
      <c r="C3870" s="131">
        <f t="shared" si="815"/>
        <v>0</v>
      </c>
      <c r="D3870" s="131">
        <f t="shared" si="812"/>
        <v>0</v>
      </c>
      <c r="E3870" s="124">
        <f>VLOOKUP(B3859,別紙1!$A$5:$AS$267,29,FALSE)</f>
        <v>47</v>
      </c>
      <c r="F3870" s="133">
        <f>内訳書!$E$7</f>
        <v>0</v>
      </c>
      <c r="G3870" s="131">
        <f t="shared" si="813"/>
        <v>0</v>
      </c>
      <c r="H3870" s="116"/>
      <c r="I3870" s="137">
        <f t="shared" si="814"/>
        <v>0</v>
      </c>
    </row>
    <row r="3871" spans="1:9" s="62" customFormat="1" ht="18" customHeight="1" x14ac:dyDescent="0.4">
      <c r="A3871" s="63">
        <v>9</v>
      </c>
      <c r="B3871" s="121">
        <f>B3863</f>
        <v>2</v>
      </c>
      <c r="C3871" s="131">
        <f t="shared" si="815"/>
        <v>0</v>
      </c>
      <c r="D3871" s="131">
        <f t="shared" si="812"/>
        <v>0</v>
      </c>
      <c r="E3871" s="124">
        <f>VLOOKUP(B3859,別紙1!$A$5:$AS$267,32,FALSE)</f>
        <v>46</v>
      </c>
      <c r="F3871" s="133">
        <f>内訳書!$E$7</f>
        <v>0</v>
      </c>
      <c r="G3871" s="131">
        <f t="shared" si="813"/>
        <v>0</v>
      </c>
      <c r="H3871" s="116"/>
      <c r="I3871" s="137">
        <f t="shared" si="814"/>
        <v>0</v>
      </c>
    </row>
    <row r="3872" spans="1:9" s="62" customFormat="1" ht="18" customHeight="1" x14ac:dyDescent="0.4">
      <c r="A3872" s="63">
        <v>10</v>
      </c>
      <c r="B3872" s="121">
        <f>B3863</f>
        <v>2</v>
      </c>
      <c r="C3872" s="131">
        <f t="shared" si="815"/>
        <v>0</v>
      </c>
      <c r="D3872" s="131">
        <f t="shared" si="812"/>
        <v>0</v>
      </c>
      <c r="E3872" s="124">
        <f>VLOOKUP(B3859,別紙1!$A$5:$AS$267,34,FALSE)</f>
        <v>46</v>
      </c>
      <c r="F3872" s="132">
        <f>内訳書!$D$7</f>
        <v>0</v>
      </c>
      <c r="G3872" s="131">
        <f t="shared" si="813"/>
        <v>0</v>
      </c>
      <c r="H3872" s="116"/>
      <c r="I3872" s="137">
        <f t="shared" si="814"/>
        <v>0</v>
      </c>
    </row>
    <row r="3873" spans="1:9" s="62" customFormat="1" ht="18" customHeight="1" x14ac:dyDescent="0.4">
      <c r="A3873" s="63">
        <v>11</v>
      </c>
      <c r="B3873" s="121">
        <f>B3863</f>
        <v>2</v>
      </c>
      <c r="C3873" s="131">
        <f t="shared" si="815"/>
        <v>0</v>
      </c>
      <c r="D3873" s="131">
        <f t="shared" si="812"/>
        <v>0</v>
      </c>
      <c r="E3873" s="124">
        <f>VLOOKUP(B3859,別紙1!$A$5:$AS$267,37,FALSE)</f>
        <v>48</v>
      </c>
      <c r="F3873" s="132">
        <f>内訳書!$D$7</f>
        <v>0</v>
      </c>
      <c r="G3873" s="131">
        <f t="shared" si="813"/>
        <v>0</v>
      </c>
      <c r="H3873" s="116"/>
      <c r="I3873" s="137">
        <f t="shared" si="814"/>
        <v>0</v>
      </c>
    </row>
    <row r="3874" spans="1:9" s="62" customFormat="1" ht="18" customHeight="1" thickBot="1" x14ac:dyDescent="0.45">
      <c r="A3874" s="63">
        <v>12</v>
      </c>
      <c r="B3874" s="121">
        <f>B3863</f>
        <v>2</v>
      </c>
      <c r="C3874" s="131">
        <f>C3873</f>
        <v>0</v>
      </c>
      <c r="D3874" s="131">
        <f t="shared" si="812"/>
        <v>0</v>
      </c>
      <c r="E3874" s="124">
        <f>VLOOKUP(B3859,別紙1!$A$5:$AS$267,40,FALSE)</f>
        <v>50</v>
      </c>
      <c r="F3874" s="132">
        <f>内訳書!$D$7</f>
        <v>0</v>
      </c>
      <c r="G3874" s="131">
        <f t="shared" si="813"/>
        <v>0</v>
      </c>
      <c r="H3874" s="116"/>
      <c r="I3874" s="137">
        <f t="shared" si="814"/>
        <v>0</v>
      </c>
    </row>
    <row r="3875" spans="1:9" s="62" customFormat="1" ht="18" customHeight="1" thickBot="1" x14ac:dyDescent="0.45">
      <c r="A3875" s="66" t="s">
        <v>9</v>
      </c>
      <c r="B3875" s="120"/>
      <c r="C3875" s="120"/>
      <c r="D3875" s="120"/>
      <c r="E3875" s="135">
        <f>SUM(E3863:E3874)</f>
        <v>586</v>
      </c>
      <c r="F3875" s="129"/>
      <c r="G3875" s="120"/>
      <c r="H3875" s="136">
        <f>SUM(H3863:H3874)</f>
        <v>0</v>
      </c>
      <c r="I3875" s="138">
        <f>IF(SUM(I3863:I3874)="","",SUM(I3863:I3874))</f>
        <v>0</v>
      </c>
    </row>
    <row r="3876" spans="1:9" ht="78" customHeight="1" x14ac:dyDescent="0.4">
      <c r="A3876" s="404" t="s">
        <v>347</v>
      </c>
      <c r="B3876" s="405"/>
      <c r="C3876" s="405"/>
      <c r="D3876" s="406"/>
      <c r="E3876" s="405"/>
      <c r="F3876" s="405"/>
      <c r="G3876" s="406"/>
      <c r="H3876" s="406"/>
      <c r="I3876" s="406"/>
    </row>
    <row r="3877" spans="1:9" ht="78" customHeight="1" x14ac:dyDescent="0.4">
      <c r="A3877" s="394" t="s">
        <v>22</v>
      </c>
      <c r="B3877" s="395"/>
      <c r="C3877" s="395"/>
      <c r="D3877" s="395"/>
      <c r="E3877" s="395"/>
      <c r="F3877" s="395"/>
      <c r="G3877" s="395"/>
      <c r="H3877" s="395"/>
      <c r="I3877" s="396"/>
    </row>
    <row r="3878" spans="1:9" x14ac:dyDescent="0.4">
      <c r="A3878" s="161" t="s">
        <v>12</v>
      </c>
      <c r="B3878" s="52">
        <f>B3859+1</f>
        <v>205</v>
      </c>
      <c r="C3878" s="161" t="s">
        <v>13</v>
      </c>
      <c r="D3878" s="53" t="str">
        <f>VLOOKUP(B3878,別紙1!$A$5:$AS$267,3,FALSE)</f>
        <v>大室第３ポンプ場</v>
      </c>
      <c r="F3878" s="161"/>
      <c r="G3878" s="161"/>
      <c r="H3878" s="161"/>
      <c r="I3878" s="54" t="str">
        <f>VLOOKUP(B3878,別紙1!$A$5:$AS$267,5,FALSE)</f>
        <v>低圧電力</v>
      </c>
    </row>
    <row r="3879" spans="1:9" s="161" customFormat="1" ht="20.25" customHeight="1" x14ac:dyDescent="0.4">
      <c r="A3879" s="391" t="s">
        <v>14</v>
      </c>
      <c r="B3879" s="401" t="s">
        <v>3</v>
      </c>
      <c r="C3879" s="402"/>
      <c r="D3879" s="403"/>
      <c r="E3879" s="401" t="s">
        <v>4</v>
      </c>
      <c r="F3879" s="402"/>
      <c r="G3879" s="403"/>
      <c r="H3879" s="391" t="s">
        <v>44</v>
      </c>
      <c r="I3879" s="391" t="s">
        <v>45</v>
      </c>
    </row>
    <row r="3880" spans="1:9" s="161" customFormat="1" ht="40.5" x14ac:dyDescent="0.4">
      <c r="A3880" s="400"/>
      <c r="B3880" s="298" t="s">
        <v>2</v>
      </c>
      <c r="C3880" s="298" t="s">
        <v>15</v>
      </c>
      <c r="D3880" s="299" t="s">
        <v>82</v>
      </c>
      <c r="E3880" s="300" t="s">
        <v>16</v>
      </c>
      <c r="F3880" s="58" t="s">
        <v>17</v>
      </c>
      <c r="G3880" s="299" t="s">
        <v>18</v>
      </c>
      <c r="H3880" s="400"/>
      <c r="I3880" s="400"/>
    </row>
    <row r="3881" spans="1:9" s="59" customFormat="1" ht="22.5" x14ac:dyDescent="0.4">
      <c r="A3881" s="392"/>
      <c r="B3881" s="60" t="s">
        <v>5</v>
      </c>
      <c r="C3881" s="60" t="s">
        <v>19</v>
      </c>
      <c r="D3881" s="60" t="s">
        <v>8</v>
      </c>
      <c r="E3881" s="61" t="s">
        <v>20</v>
      </c>
      <c r="F3881" s="60" t="s">
        <v>21</v>
      </c>
      <c r="G3881" s="60" t="s">
        <v>8</v>
      </c>
      <c r="H3881" s="60" t="s">
        <v>43</v>
      </c>
      <c r="I3881" s="60" t="s">
        <v>8</v>
      </c>
    </row>
    <row r="3882" spans="1:9" s="62" customFormat="1" ht="18" customHeight="1" x14ac:dyDescent="0.4">
      <c r="A3882" s="63">
        <v>1</v>
      </c>
      <c r="B3882" s="121">
        <f>VLOOKUP(B3878,別紙1!$A$5:$AS$267,6,FALSE)</f>
        <v>2</v>
      </c>
      <c r="C3882" s="131">
        <f>内訳書!$C$7</f>
        <v>0</v>
      </c>
      <c r="D3882" s="131">
        <f>IF(E3882=0,ROUNDDOWN(B3882*C3882/2,2),ROUNDDOWN(B3882*C3882,2))</f>
        <v>0</v>
      </c>
      <c r="E3882" s="124">
        <f>VLOOKUP(B3878,別紙1!$A$5:$AS$267,7,FALSE)</f>
        <v>40</v>
      </c>
      <c r="F3882" s="132">
        <f>内訳書!$D$7</f>
        <v>0</v>
      </c>
      <c r="G3882" s="131">
        <f>ROUNDDOWN(E3882*F3882,2)</f>
        <v>0</v>
      </c>
      <c r="H3882" s="116"/>
      <c r="I3882" s="137">
        <f>ROUNDDOWN(D3882+G3882+H3882,0)</f>
        <v>0</v>
      </c>
    </row>
    <row r="3883" spans="1:9" s="62" customFormat="1" ht="18" customHeight="1" x14ac:dyDescent="0.4">
      <c r="A3883" s="63">
        <v>2</v>
      </c>
      <c r="B3883" s="121">
        <f>B3882</f>
        <v>2</v>
      </c>
      <c r="C3883" s="131">
        <f>C3882</f>
        <v>0</v>
      </c>
      <c r="D3883" s="131">
        <f t="shared" ref="D3883:D3893" si="816">IF(E3883=0,ROUNDDOWN(B3883*C3883/2,2),ROUNDDOWN(B3883*C3883,2))</f>
        <v>0</v>
      </c>
      <c r="E3883" s="124">
        <f>VLOOKUP(B3878,別紙1!$A$5:$AS$267,10,FALSE)</f>
        <v>38</v>
      </c>
      <c r="F3883" s="132">
        <f>内訳書!$D$7</f>
        <v>0</v>
      </c>
      <c r="G3883" s="131">
        <f t="shared" ref="G3883:G3893" si="817">ROUNDDOWN(E3883*F3883,2)</f>
        <v>0</v>
      </c>
      <c r="H3883" s="116"/>
      <c r="I3883" s="137">
        <f t="shared" ref="I3883:I3893" si="818">ROUNDDOWN(D3883+G3883+H3883,0)</f>
        <v>0</v>
      </c>
    </row>
    <row r="3884" spans="1:9" s="62" customFormat="1" ht="18" customHeight="1" x14ac:dyDescent="0.4">
      <c r="A3884" s="63">
        <v>3</v>
      </c>
      <c r="B3884" s="121">
        <f>B3882</f>
        <v>2</v>
      </c>
      <c r="C3884" s="131">
        <f t="shared" ref="C3884:C3892" si="819">C3883</f>
        <v>0</v>
      </c>
      <c r="D3884" s="131">
        <f t="shared" si="816"/>
        <v>0</v>
      </c>
      <c r="E3884" s="124">
        <f>VLOOKUP(B3878,別紙1!$A$5:$AS$267,13,FALSE)</f>
        <v>35</v>
      </c>
      <c r="F3884" s="132">
        <f>内訳書!$D$7</f>
        <v>0</v>
      </c>
      <c r="G3884" s="131">
        <f t="shared" si="817"/>
        <v>0</v>
      </c>
      <c r="H3884" s="116"/>
      <c r="I3884" s="137">
        <f t="shared" si="818"/>
        <v>0</v>
      </c>
    </row>
    <row r="3885" spans="1:9" s="62" customFormat="1" ht="18" customHeight="1" x14ac:dyDescent="0.4">
      <c r="A3885" s="63">
        <v>4</v>
      </c>
      <c r="B3885" s="121">
        <f>B3882</f>
        <v>2</v>
      </c>
      <c r="C3885" s="131">
        <f t="shared" si="819"/>
        <v>0</v>
      </c>
      <c r="D3885" s="131">
        <f t="shared" si="816"/>
        <v>0</v>
      </c>
      <c r="E3885" s="124">
        <f>VLOOKUP(B3878,別紙1!$A$5:$AS$267,16,FALSE)</f>
        <v>37</v>
      </c>
      <c r="F3885" s="132">
        <f>内訳書!$D$7</f>
        <v>0</v>
      </c>
      <c r="G3885" s="131">
        <f t="shared" si="817"/>
        <v>0</v>
      </c>
      <c r="H3885" s="116"/>
      <c r="I3885" s="137">
        <f t="shared" si="818"/>
        <v>0</v>
      </c>
    </row>
    <row r="3886" spans="1:9" s="62" customFormat="1" ht="18" customHeight="1" x14ac:dyDescent="0.4">
      <c r="A3886" s="63">
        <v>5</v>
      </c>
      <c r="B3886" s="121">
        <f>B3882</f>
        <v>2</v>
      </c>
      <c r="C3886" s="131">
        <f t="shared" si="819"/>
        <v>0</v>
      </c>
      <c r="D3886" s="131">
        <f t="shared" si="816"/>
        <v>0</v>
      </c>
      <c r="E3886" s="124">
        <f>VLOOKUP(B3878,別紙1!$A$5:$AS$267,19,FALSE)</f>
        <v>39</v>
      </c>
      <c r="F3886" s="132">
        <f>内訳書!$D$7</f>
        <v>0</v>
      </c>
      <c r="G3886" s="131">
        <f t="shared" si="817"/>
        <v>0</v>
      </c>
      <c r="H3886" s="116"/>
      <c r="I3886" s="137">
        <f t="shared" si="818"/>
        <v>0</v>
      </c>
    </row>
    <row r="3887" spans="1:9" s="62" customFormat="1" ht="18" customHeight="1" x14ac:dyDescent="0.4">
      <c r="A3887" s="63">
        <v>6</v>
      </c>
      <c r="B3887" s="121">
        <f>B3882</f>
        <v>2</v>
      </c>
      <c r="C3887" s="131">
        <f t="shared" si="819"/>
        <v>0</v>
      </c>
      <c r="D3887" s="131">
        <f t="shared" si="816"/>
        <v>0</v>
      </c>
      <c r="E3887" s="124">
        <f>VLOOKUP(B3878,別紙1!$A$5:$AS$267,22,FALSE)</f>
        <v>31</v>
      </c>
      <c r="F3887" s="132">
        <f>内訳書!$D$7</f>
        <v>0</v>
      </c>
      <c r="G3887" s="131">
        <f t="shared" si="817"/>
        <v>0</v>
      </c>
      <c r="H3887" s="116"/>
      <c r="I3887" s="137">
        <f t="shared" si="818"/>
        <v>0</v>
      </c>
    </row>
    <row r="3888" spans="1:9" s="62" customFormat="1" ht="18" customHeight="1" x14ac:dyDescent="0.4">
      <c r="A3888" s="63">
        <v>7</v>
      </c>
      <c r="B3888" s="121">
        <f>B3882</f>
        <v>2</v>
      </c>
      <c r="C3888" s="131">
        <f t="shared" si="819"/>
        <v>0</v>
      </c>
      <c r="D3888" s="131">
        <f t="shared" si="816"/>
        <v>0</v>
      </c>
      <c r="E3888" s="124">
        <f>VLOOKUP(B3878,別紙1!$A$5:$AS$267,26,FALSE)</f>
        <v>40</v>
      </c>
      <c r="F3888" s="133">
        <f>内訳書!$E$7</f>
        <v>0</v>
      </c>
      <c r="G3888" s="131">
        <f t="shared" si="817"/>
        <v>0</v>
      </c>
      <c r="H3888" s="116"/>
      <c r="I3888" s="137">
        <f t="shared" si="818"/>
        <v>0</v>
      </c>
    </row>
    <row r="3889" spans="1:9" s="62" customFormat="1" ht="18" customHeight="1" x14ac:dyDescent="0.4">
      <c r="A3889" s="63">
        <v>8</v>
      </c>
      <c r="B3889" s="121">
        <f>B3882</f>
        <v>2</v>
      </c>
      <c r="C3889" s="131">
        <f t="shared" si="819"/>
        <v>0</v>
      </c>
      <c r="D3889" s="131">
        <f t="shared" si="816"/>
        <v>0</v>
      </c>
      <c r="E3889" s="124">
        <f>VLOOKUP(B3878,別紙1!$A$5:$AS$267,29,FALSE)</f>
        <v>42</v>
      </c>
      <c r="F3889" s="133">
        <f>内訳書!$E$7</f>
        <v>0</v>
      </c>
      <c r="G3889" s="131">
        <f t="shared" si="817"/>
        <v>0</v>
      </c>
      <c r="H3889" s="116"/>
      <c r="I3889" s="137">
        <f t="shared" si="818"/>
        <v>0</v>
      </c>
    </row>
    <row r="3890" spans="1:9" s="62" customFormat="1" ht="18" customHeight="1" x14ac:dyDescent="0.4">
      <c r="A3890" s="63">
        <v>9</v>
      </c>
      <c r="B3890" s="121">
        <f>B3882</f>
        <v>2</v>
      </c>
      <c r="C3890" s="131">
        <f t="shared" si="819"/>
        <v>0</v>
      </c>
      <c r="D3890" s="131">
        <f t="shared" si="816"/>
        <v>0</v>
      </c>
      <c r="E3890" s="124">
        <f>VLOOKUP(B3878,別紙1!$A$5:$AS$267,32,FALSE)</f>
        <v>50</v>
      </c>
      <c r="F3890" s="133">
        <f>内訳書!$E$7</f>
        <v>0</v>
      </c>
      <c r="G3890" s="131">
        <f t="shared" si="817"/>
        <v>0</v>
      </c>
      <c r="H3890" s="116"/>
      <c r="I3890" s="137">
        <f t="shared" si="818"/>
        <v>0</v>
      </c>
    </row>
    <row r="3891" spans="1:9" s="62" customFormat="1" ht="18" customHeight="1" x14ac:dyDescent="0.4">
      <c r="A3891" s="63">
        <v>10</v>
      </c>
      <c r="B3891" s="121">
        <f>B3882</f>
        <v>2</v>
      </c>
      <c r="C3891" s="131">
        <f t="shared" si="819"/>
        <v>0</v>
      </c>
      <c r="D3891" s="131">
        <f t="shared" si="816"/>
        <v>0</v>
      </c>
      <c r="E3891" s="124">
        <f>VLOOKUP(B3878,別紙1!$A$5:$AS$267,34,FALSE)</f>
        <v>56</v>
      </c>
      <c r="F3891" s="132">
        <f>内訳書!$D$7</f>
        <v>0</v>
      </c>
      <c r="G3891" s="131">
        <f t="shared" si="817"/>
        <v>0</v>
      </c>
      <c r="H3891" s="116"/>
      <c r="I3891" s="137">
        <f t="shared" si="818"/>
        <v>0</v>
      </c>
    </row>
    <row r="3892" spans="1:9" s="62" customFormat="1" ht="18" customHeight="1" x14ac:dyDescent="0.4">
      <c r="A3892" s="63">
        <v>11</v>
      </c>
      <c r="B3892" s="121">
        <f>B3882</f>
        <v>2</v>
      </c>
      <c r="C3892" s="131">
        <f t="shared" si="819"/>
        <v>0</v>
      </c>
      <c r="D3892" s="131">
        <f t="shared" si="816"/>
        <v>0</v>
      </c>
      <c r="E3892" s="124">
        <f>VLOOKUP(B3878,別紙1!$A$5:$AS$267,37,FALSE)</f>
        <v>36</v>
      </c>
      <c r="F3892" s="132">
        <f>内訳書!$D$7</f>
        <v>0</v>
      </c>
      <c r="G3892" s="131">
        <f t="shared" si="817"/>
        <v>0</v>
      </c>
      <c r="H3892" s="116"/>
      <c r="I3892" s="137">
        <f t="shared" si="818"/>
        <v>0</v>
      </c>
    </row>
    <row r="3893" spans="1:9" s="62" customFormat="1" ht="18" customHeight="1" thickBot="1" x14ac:dyDescent="0.45">
      <c r="A3893" s="63">
        <v>12</v>
      </c>
      <c r="B3893" s="121">
        <f>B3882</f>
        <v>2</v>
      </c>
      <c r="C3893" s="131">
        <f>C3892</f>
        <v>0</v>
      </c>
      <c r="D3893" s="131">
        <f t="shared" si="816"/>
        <v>0</v>
      </c>
      <c r="E3893" s="124">
        <f>VLOOKUP(B3878,別紙1!$A$5:$AS$267,40,FALSE)</f>
        <v>32</v>
      </c>
      <c r="F3893" s="132">
        <f>内訳書!$D$7</f>
        <v>0</v>
      </c>
      <c r="G3893" s="131">
        <f t="shared" si="817"/>
        <v>0</v>
      </c>
      <c r="H3893" s="116"/>
      <c r="I3893" s="137">
        <f t="shared" si="818"/>
        <v>0</v>
      </c>
    </row>
    <row r="3894" spans="1:9" s="62" customFormat="1" ht="18" customHeight="1" thickBot="1" x14ac:dyDescent="0.45">
      <c r="A3894" s="66" t="s">
        <v>9</v>
      </c>
      <c r="B3894" s="120"/>
      <c r="C3894" s="120"/>
      <c r="D3894" s="120"/>
      <c r="E3894" s="135">
        <f>SUM(E3882:E3893)</f>
        <v>476</v>
      </c>
      <c r="F3894" s="129"/>
      <c r="G3894" s="120"/>
      <c r="H3894" s="136">
        <f>SUM(H3882:H3893)</f>
        <v>0</v>
      </c>
      <c r="I3894" s="138">
        <f>IF(SUM(I3882:I3893)="","",SUM(I3882:I3893))</f>
        <v>0</v>
      </c>
    </row>
    <row r="3895" spans="1:9" ht="78" customHeight="1" x14ac:dyDescent="0.4">
      <c r="A3895" s="404" t="s">
        <v>347</v>
      </c>
      <c r="B3895" s="405"/>
      <c r="C3895" s="405"/>
      <c r="D3895" s="406"/>
      <c r="E3895" s="405"/>
      <c r="F3895" s="405"/>
      <c r="G3895" s="406"/>
      <c r="H3895" s="406"/>
      <c r="I3895" s="406"/>
    </row>
    <row r="3896" spans="1:9" ht="78" customHeight="1" x14ac:dyDescent="0.4">
      <c r="A3896" s="394" t="s">
        <v>22</v>
      </c>
      <c r="B3896" s="395"/>
      <c r="C3896" s="395"/>
      <c r="D3896" s="395"/>
      <c r="E3896" s="395"/>
      <c r="F3896" s="395"/>
      <c r="G3896" s="395"/>
      <c r="H3896" s="395"/>
      <c r="I3896" s="396"/>
    </row>
    <row r="3897" spans="1:9" x14ac:dyDescent="0.4">
      <c r="A3897" s="161" t="s">
        <v>12</v>
      </c>
      <c r="B3897" s="52">
        <f>B3878+1</f>
        <v>206</v>
      </c>
      <c r="C3897" s="161" t="s">
        <v>13</v>
      </c>
      <c r="D3897" s="53" t="str">
        <f>VLOOKUP(B3897,別紙1!$A$5:$AS$267,3,FALSE)</f>
        <v>大室第４ポンプ場</v>
      </c>
      <c r="F3897" s="161"/>
      <c r="G3897" s="161"/>
      <c r="H3897" s="161"/>
      <c r="I3897" s="54" t="str">
        <f>VLOOKUP(B3897,別紙1!$A$5:$AS$267,5,FALSE)</f>
        <v>低圧電力</v>
      </c>
    </row>
    <row r="3898" spans="1:9" s="161" customFormat="1" ht="20.25" customHeight="1" x14ac:dyDescent="0.4">
      <c r="A3898" s="391" t="s">
        <v>14</v>
      </c>
      <c r="B3898" s="401" t="s">
        <v>3</v>
      </c>
      <c r="C3898" s="402"/>
      <c r="D3898" s="403"/>
      <c r="E3898" s="401" t="s">
        <v>4</v>
      </c>
      <c r="F3898" s="402"/>
      <c r="G3898" s="403"/>
      <c r="H3898" s="391" t="s">
        <v>44</v>
      </c>
      <c r="I3898" s="391" t="s">
        <v>45</v>
      </c>
    </row>
    <row r="3899" spans="1:9" s="161" customFormat="1" ht="40.5" x14ac:dyDescent="0.4">
      <c r="A3899" s="400"/>
      <c r="B3899" s="298" t="s">
        <v>2</v>
      </c>
      <c r="C3899" s="298" t="s">
        <v>15</v>
      </c>
      <c r="D3899" s="299" t="s">
        <v>82</v>
      </c>
      <c r="E3899" s="300" t="s">
        <v>16</v>
      </c>
      <c r="F3899" s="58" t="s">
        <v>17</v>
      </c>
      <c r="G3899" s="299" t="s">
        <v>18</v>
      </c>
      <c r="H3899" s="400"/>
      <c r="I3899" s="400"/>
    </row>
    <row r="3900" spans="1:9" s="59" customFormat="1" ht="22.5" x14ac:dyDescent="0.4">
      <c r="A3900" s="392"/>
      <c r="B3900" s="60" t="s">
        <v>5</v>
      </c>
      <c r="C3900" s="60" t="s">
        <v>19</v>
      </c>
      <c r="D3900" s="60" t="s">
        <v>8</v>
      </c>
      <c r="E3900" s="61" t="s">
        <v>20</v>
      </c>
      <c r="F3900" s="60" t="s">
        <v>21</v>
      </c>
      <c r="G3900" s="60" t="s">
        <v>8</v>
      </c>
      <c r="H3900" s="60" t="s">
        <v>43</v>
      </c>
      <c r="I3900" s="60" t="s">
        <v>8</v>
      </c>
    </row>
    <row r="3901" spans="1:9" s="62" customFormat="1" ht="18" customHeight="1" x14ac:dyDescent="0.4">
      <c r="A3901" s="63">
        <v>1</v>
      </c>
      <c r="B3901" s="121">
        <f>VLOOKUP(B3897,別紙1!$A$5:$AS$267,6,FALSE)</f>
        <v>2</v>
      </c>
      <c r="C3901" s="131">
        <f>内訳書!$C$7</f>
        <v>0</v>
      </c>
      <c r="D3901" s="131">
        <f>IF(E3901=0,ROUNDDOWN(B3901*C3901/2,2),ROUNDDOWN(B3901*C3901,2))</f>
        <v>0</v>
      </c>
      <c r="E3901" s="124">
        <f>VLOOKUP(B3897,別紙1!$A$5:$AS$267,7,FALSE)</f>
        <v>33</v>
      </c>
      <c r="F3901" s="132">
        <f>内訳書!$D$7</f>
        <v>0</v>
      </c>
      <c r="G3901" s="131">
        <f>ROUNDDOWN(E3901*F3901,2)</f>
        <v>0</v>
      </c>
      <c r="H3901" s="116"/>
      <c r="I3901" s="137">
        <f>ROUNDDOWN(D3901+G3901+H3901,0)</f>
        <v>0</v>
      </c>
    </row>
    <row r="3902" spans="1:9" s="62" customFormat="1" ht="18" customHeight="1" x14ac:dyDescent="0.4">
      <c r="A3902" s="63">
        <v>2</v>
      </c>
      <c r="B3902" s="121">
        <f>B3901</f>
        <v>2</v>
      </c>
      <c r="C3902" s="131">
        <f>C3901</f>
        <v>0</v>
      </c>
      <c r="D3902" s="131">
        <f t="shared" ref="D3902:D3912" si="820">IF(E3902=0,ROUNDDOWN(B3902*C3902/2,2),ROUNDDOWN(B3902*C3902,2))</f>
        <v>0</v>
      </c>
      <c r="E3902" s="124">
        <f>VLOOKUP(B3897,別紙1!$A$5:$AS$267,10,FALSE)</f>
        <v>33</v>
      </c>
      <c r="F3902" s="132">
        <f>内訳書!$D$7</f>
        <v>0</v>
      </c>
      <c r="G3902" s="131">
        <f t="shared" ref="G3902:G3912" si="821">ROUNDDOWN(E3902*F3902,2)</f>
        <v>0</v>
      </c>
      <c r="H3902" s="116"/>
      <c r="I3902" s="137">
        <f t="shared" ref="I3902:I3912" si="822">ROUNDDOWN(D3902+G3902+H3902,0)</f>
        <v>0</v>
      </c>
    </row>
    <row r="3903" spans="1:9" s="62" customFormat="1" ht="18" customHeight="1" x14ac:dyDescent="0.4">
      <c r="A3903" s="63">
        <v>3</v>
      </c>
      <c r="B3903" s="121">
        <f>B3901</f>
        <v>2</v>
      </c>
      <c r="C3903" s="131">
        <f t="shared" ref="C3903:C3911" si="823">C3902</f>
        <v>0</v>
      </c>
      <c r="D3903" s="131">
        <f t="shared" si="820"/>
        <v>0</v>
      </c>
      <c r="E3903" s="124">
        <f>VLOOKUP(B3897,別紙1!$A$5:$AS$267,13,FALSE)</f>
        <v>30</v>
      </c>
      <c r="F3903" s="132">
        <f>内訳書!$D$7</f>
        <v>0</v>
      </c>
      <c r="G3903" s="131">
        <f t="shared" si="821"/>
        <v>0</v>
      </c>
      <c r="H3903" s="116"/>
      <c r="I3903" s="137">
        <f t="shared" si="822"/>
        <v>0</v>
      </c>
    </row>
    <row r="3904" spans="1:9" s="62" customFormat="1" ht="18" customHeight="1" x14ac:dyDescent="0.4">
      <c r="A3904" s="63">
        <v>4</v>
      </c>
      <c r="B3904" s="121">
        <f>B3901</f>
        <v>2</v>
      </c>
      <c r="C3904" s="131">
        <f t="shared" si="823"/>
        <v>0</v>
      </c>
      <c r="D3904" s="131">
        <f t="shared" si="820"/>
        <v>0</v>
      </c>
      <c r="E3904" s="124">
        <f>VLOOKUP(B3897,別紙1!$A$5:$AS$267,16,FALSE)</f>
        <v>32</v>
      </c>
      <c r="F3904" s="132">
        <f>内訳書!$D$7</f>
        <v>0</v>
      </c>
      <c r="G3904" s="131">
        <f t="shared" si="821"/>
        <v>0</v>
      </c>
      <c r="H3904" s="116"/>
      <c r="I3904" s="137">
        <f t="shared" si="822"/>
        <v>0</v>
      </c>
    </row>
    <row r="3905" spans="1:9" s="62" customFormat="1" ht="18" customHeight="1" x14ac:dyDescent="0.4">
      <c r="A3905" s="63">
        <v>5</v>
      </c>
      <c r="B3905" s="121">
        <f>B3901</f>
        <v>2</v>
      </c>
      <c r="C3905" s="131">
        <f t="shared" si="823"/>
        <v>0</v>
      </c>
      <c r="D3905" s="131">
        <f t="shared" si="820"/>
        <v>0</v>
      </c>
      <c r="E3905" s="124">
        <f>VLOOKUP(B3897,別紙1!$A$5:$AS$267,19,FALSE)</f>
        <v>31</v>
      </c>
      <c r="F3905" s="132">
        <f>内訳書!$D$7</f>
        <v>0</v>
      </c>
      <c r="G3905" s="131">
        <f t="shared" si="821"/>
        <v>0</v>
      </c>
      <c r="H3905" s="116"/>
      <c r="I3905" s="137">
        <f t="shared" si="822"/>
        <v>0</v>
      </c>
    </row>
    <row r="3906" spans="1:9" s="62" customFormat="1" ht="18" customHeight="1" x14ac:dyDescent="0.4">
      <c r="A3906" s="63">
        <v>6</v>
      </c>
      <c r="B3906" s="121">
        <f>B3901</f>
        <v>2</v>
      </c>
      <c r="C3906" s="131">
        <f t="shared" si="823"/>
        <v>0</v>
      </c>
      <c r="D3906" s="131">
        <f t="shared" si="820"/>
        <v>0</v>
      </c>
      <c r="E3906" s="124">
        <f>VLOOKUP(B3897,別紙1!$A$5:$AS$267,22,FALSE)</f>
        <v>31</v>
      </c>
      <c r="F3906" s="132">
        <f>内訳書!$D$7</f>
        <v>0</v>
      </c>
      <c r="G3906" s="131">
        <f t="shared" si="821"/>
        <v>0</v>
      </c>
      <c r="H3906" s="116"/>
      <c r="I3906" s="137">
        <f t="shared" si="822"/>
        <v>0</v>
      </c>
    </row>
    <row r="3907" spans="1:9" s="62" customFormat="1" ht="18" customHeight="1" x14ac:dyDescent="0.4">
      <c r="A3907" s="63">
        <v>7</v>
      </c>
      <c r="B3907" s="121">
        <f>B3901</f>
        <v>2</v>
      </c>
      <c r="C3907" s="131">
        <f t="shared" si="823"/>
        <v>0</v>
      </c>
      <c r="D3907" s="131">
        <f t="shared" si="820"/>
        <v>0</v>
      </c>
      <c r="E3907" s="124">
        <f>VLOOKUP(B3897,別紙1!$A$5:$AS$267,26,FALSE)</f>
        <v>30</v>
      </c>
      <c r="F3907" s="133">
        <f>内訳書!$E$7</f>
        <v>0</v>
      </c>
      <c r="G3907" s="131">
        <f t="shared" si="821"/>
        <v>0</v>
      </c>
      <c r="H3907" s="116"/>
      <c r="I3907" s="137">
        <f t="shared" si="822"/>
        <v>0</v>
      </c>
    </row>
    <row r="3908" spans="1:9" s="62" customFormat="1" ht="18" customHeight="1" x14ac:dyDescent="0.4">
      <c r="A3908" s="63">
        <v>8</v>
      </c>
      <c r="B3908" s="121">
        <f>B3901</f>
        <v>2</v>
      </c>
      <c r="C3908" s="131">
        <f t="shared" si="823"/>
        <v>0</v>
      </c>
      <c r="D3908" s="131">
        <f t="shared" si="820"/>
        <v>0</v>
      </c>
      <c r="E3908" s="124">
        <f>VLOOKUP(B3897,別紙1!$A$5:$AS$267,29,FALSE)</f>
        <v>32</v>
      </c>
      <c r="F3908" s="133">
        <f>内訳書!$E$7</f>
        <v>0</v>
      </c>
      <c r="G3908" s="131">
        <f t="shared" si="821"/>
        <v>0</v>
      </c>
      <c r="H3908" s="116"/>
      <c r="I3908" s="137">
        <f t="shared" si="822"/>
        <v>0</v>
      </c>
    </row>
    <row r="3909" spans="1:9" s="62" customFormat="1" ht="18" customHeight="1" x14ac:dyDescent="0.4">
      <c r="A3909" s="63">
        <v>9</v>
      </c>
      <c r="B3909" s="121">
        <f>B3901</f>
        <v>2</v>
      </c>
      <c r="C3909" s="131">
        <f t="shared" si="823"/>
        <v>0</v>
      </c>
      <c r="D3909" s="131">
        <f t="shared" si="820"/>
        <v>0</v>
      </c>
      <c r="E3909" s="124">
        <f>VLOOKUP(B3897,別紙1!$A$5:$AS$267,32,FALSE)</f>
        <v>33</v>
      </c>
      <c r="F3909" s="133">
        <f>内訳書!$E$7</f>
        <v>0</v>
      </c>
      <c r="G3909" s="131">
        <f t="shared" si="821"/>
        <v>0</v>
      </c>
      <c r="H3909" s="116"/>
      <c r="I3909" s="137">
        <f t="shared" si="822"/>
        <v>0</v>
      </c>
    </row>
    <row r="3910" spans="1:9" s="62" customFormat="1" ht="18" customHeight="1" x14ac:dyDescent="0.4">
      <c r="A3910" s="63">
        <v>10</v>
      </c>
      <c r="B3910" s="121">
        <f>B3901</f>
        <v>2</v>
      </c>
      <c r="C3910" s="131">
        <f t="shared" si="823"/>
        <v>0</v>
      </c>
      <c r="D3910" s="131">
        <f t="shared" si="820"/>
        <v>0</v>
      </c>
      <c r="E3910" s="124">
        <f>VLOOKUP(B3897,別紙1!$A$5:$AS$267,34,FALSE)</f>
        <v>32</v>
      </c>
      <c r="F3910" s="132">
        <f>内訳書!$D$7</f>
        <v>0</v>
      </c>
      <c r="G3910" s="131">
        <f t="shared" si="821"/>
        <v>0</v>
      </c>
      <c r="H3910" s="116"/>
      <c r="I3910" s="137">
        <f t="shared" si="822"/>
        <v>0</v>
      </c>
    </row>
    <row r="3911" spans="1:9" s="62" customFormat="1" ht="18" customHeight="1" x14ac:dyDescent="0.4">
      <c r="A3911" s="63">
        <v>11</v>
      </c>
      <c r="B3911" s="121">
        <f>B3901</f>
        <v>2</v>
      </c>
      <c r="C3911" s="131">
        <f t="shared" si="823"/>
        <v>0</v>
      </c>
      <c r="D3911" s="131">
        <f t="shared" si="820"/>
        <v>0</v>
      </c>
      <c r="E3911" s="124">
        <f>VLOOKUP(B3897,別紙1!$A$5:$AS$267,37,FALSE)</f>
        <v>30</v>
      </c>
      <c r="F3911" s="132">
        <f>内訳書!$D$7</f>
        <v>0</v>
      </c>
      <c r="G3911" s="131">
        <f t="shared" si="821"/>
        <v>0</v>
      </c>
      <c r="H3911" s="116"/>
      <c r="I3911" s="137">
        <f t="shared" si="822"/>
        <v>0</v>
      </c>
    </row>
    <row r="3912" spans="1:9" s="62" customFormat="1" ht="18" customHeight="1" thickBot="1" x14ac:dyDescent="0.45">
      <c r="A3912" s="63">
        <v>12</v>
      </c>
      <c r="B3912" s="121">
        <f>B3901</f>
        <v>2</v>
      </c>
      <c r="C3912" s="131">
        <f>C3911</f>
        <v>0</v>
      </c>
      <c r="D3912" s="131">
        <f t="shared" si="820"/>
        <v>0</v>
      </c>
      <c r="E3912" s="124">
        <f>VLOOKUP(B3897,別紙1!$A$5:$AS$267,40,FALSE)</f>
        <v>29</v>
      </c>
      <c r="F3912" s="132">
        <f>内訳書!$D$7</f>
        <v>0</v>
      </c>
      <c r="G3912" s="131">
        <f t="shared" si="821"/>
        <v>0</v>
      </c>
      <c r="H3912" s="116"/>
      <c r="I3912" s="137">
        <f t="shared" si="822"/>
        <v>0</v>
      </c>
    </row>
    <row r="3913" spans="1:9" s="62" customFormat="1" ht="18" customHeight="1" thickBot="1" x14ac:dyDescent="0.45">
      <c r="A3913" s="66" t="s">
        <v>9</v>
      </c>
      <c r="B3913" s="120"/>
      <c r="C3913" s="120"/>
      <c r="D3913" s="120"/>
      <c r="E3913" s="135">
        <f>SUM(E3901:E3912)</f>
        <v>376</v>
      </c>
      <c r="F3913" s="129"/>
      <c r="G3913" s="120"/>
      <c r="H3913" s="136">
        <f>SUM(H3901:H3912)</f>
        <v>0</v>
      </c>
      <c r="I3913" s="138">
        <f>IF(SUM(I3901:I3912)="","",SUM(I3901:I3912))</f>
        <v>0</v>
      </c>
    </row>
    <row r="3914" spans="1:9" ht="78" customHeight="1" x14ac:dyDescent="0.4">
      <c r="A3914" s="404" t="s">
        <v>347</v>
      </c>
      <c r="B3914" s="405"/>
      <c r="C3914" s="405"/>
      <c r="D3914" s="406"/>
      <c r="E3914" s="405"/>
      <c r="F3914" s="405"/>
      <c r="G3914" s="406"/>
      <c r="H3914" s="406"/>
      <c r="I3914" s="406"/>
    </row>
    <row r="3915" spans="1:9" ht="78" customHeight="1" x14ac:dyDescent="0.4">
      <c r="A3915" s="394" t="s">
        <v>22</v>
      </c>
      <c r="B3915" s="395"/>
      <c r="C3915" s="395"/>
      <c r="D3915" s="395"/>
      <c r="E3915" s="395"/>
      <c r="F3915" s="395"/>
      <c r="G3915" s="395"/>
      <c r="H3915" s="395"/>
      <c r="I3915" s="396"/>
    </row>
    <row r="3916" spans="1:9" x14ac:dyDescent="0.4">
      <c r="A3916" s="161" t="s">
        <v>12</v>
      </c>
      <c r="B3916" s="52">
        <f>B3897+1</f>
        <v>207</v>
      </c>
      <c r="C3916" s="161" t="s">
        <v>13</v>
      </c>
      <c r="D3916" s="53" t="str">
        <f>VLOOKUP(B3916,別紙1!$A$5:$AS$267,3,FALSE)</f>
        <v>大室第５ポンプ場</v>
      </c>
      <c r="F3916" s="161"/>
      <c r="G3916" s="161"/>
      <c r="H3916" s="161"/>
      <c r="I3916" s="54" t="str">
        <f>VLOOKUP(B3916,別紙1!$A$5:$AS$267,5,FALSE)</f>
        <v>低圧電力</v>
      </c>
    </row>
    <row r="3917" spans="1:9" s="161" customFormat="1" ht="20.25" customHeight="1" x14ac:dyDescent="0.4">
      <c r="A3917" s="391" t="s">
        <v>14</v>
      </c>
      <c r="B3917" s="401" t="s">
        <v>3</v>
      </c>
      <c r="C3917" s="402"/>
      <c r="D3917" s="403"/>
      <c r="E3917" s="401" t="s">
        <v>4</v>
      </c>
      <c r="F3917" s="402"/>
      <c r="G3917" s="403"/>
      <c r="H3917" s="391" t="s">
        <v>44</v>
      </c>
      <c r="I3917" s="391" t="s">
        <v>45</v>
      </c>
    </row>
    <row r="3918" spans="1:9" s="161" customFormat="1" ht="40.5" x14ac:dyDescent="0.4">
      <c r="A3918" s="400"/>
      <c r="B3918" s="298" t="s">
        <v>2</v>
      </c>
      <c r="C3918" s="298" t="s">
        <v>15</v>
      </c>
      <c r="D3918" s="299" t="s">
        <v>82</v>
      </c>
      <c r="E3918" s="300" t="s">
        <v>16</v>
      </c>
      <c r="F3918" s="58" t="s">
        <v>17</v>
      </c>
      <c r="G3918" s="299" t="s">
        <v>18</v>
      </c>
      <c r="H3918" s="400"/>
      <c r="I3918" s="400"/>
    </row>
    <row r="3919" spans="1:9" s="59" customFormat="1" ht="22.5" x14ac:dyDescent="0.4">
      <c r="A3919" s="392"/>
      <c r="B3919" s="60" t="s">
        <v>5</v>
      </c>
      <c r="C3919" s="60" t="s">
        <v>19</v>
      </c>
      <c r="D3919" s="60" t="s">
        <v>8</v>
      </c>
      <c r="E3919" s="61" t="s">
        <v>20</v>
      </c>
      <c r="F3919" s="60" t="s">
        <v>21</v>
      </c>
      <c r="G3919" s="60" t="s">
        <v>8</v>
      </c>
      <c r="H3919" s="60" t="s">
        <v>43</v>
      </c>
      <c r="I3919" s="60" t="s">
        <v>8</v>
      </c>
    </row>
    <row r="3920" spans="1:9" s="62" customFormat="1" ht="18" customHeight="1" x14ac:dyDescent="0.4">
      <c r="A3920" s="63">
        <v>1</v>
      </c>
      <c r="B3920" s="121">
        <f>VLOOKUP(B3916,別紙1!$A$5:$AS$267,6,FALSE)</f>
        <v>2</v>
      </c>
      <c r="C3920" s="131">
        <f>内訳書!$C$7</f>
        <v>0</v>
      </c>
      <c r="D3920" s="131">
        <f>IF(E3920=0,ROUNDDOWN(B3920*C3920/2,2),ROUNDDOWN(B3920*C3920,2))</f>
        <v>0</v>
      </c>
      <c r="E3920" s="124">
        <f>VLOOKUP(B3916,別紙1!$A$5:$AS$267,7,FALSE)</f>
        <v>40</v>
      </c>
      <c r="F3920" s="132">
        <f>内訳書!$D$7</f>
        <v>0</v>
      </c>
      <c r="G3920" s="131">
        <f>ROUNDDOWN(E3920*F3920,2)</f>
        <v>0</v>
      </c>
      <c r="H3920" s="116"/>
      <c r="I3920" s="137">
        <f>ROUNDDOWN(D3920+G3920+H3920,0)</f>
        <v>0</v>
      </c>
    </row>
    <row r="3921" spans="1:9" s="62" customFormat="1" ht="18" customHeight="1" x14ac:dyDescent="0.4">
      <c r="A3921" s="63">
        <v>2</v>
      </c>
      <c r="B3921" s="121">
        <f>B3920</f>
        <v>2</v>
      </c>
      <c r="C3921" s="131">
        <f>C3920</f>
        <v>0</v>
      </c>
      <c r="D3921" s="131">
        <f t="shared" ref="D3921:D3931" si="824">IF(E3921=0,ROUNDDOWN(B3921*C3921/2,2),ROUNDDOWN(B3921*C3921,2))</f>
        <v>0</v>
      </c>
      <c r="E3921" s="124">
        <f>VLOOKUP(B3916,別紙1!$A$5:$AS$267,10,FALSE)</f>
        <v>42</v>
      </c>
      <c r="F3921" s="132">
        <f>内訳書!$D$7</f>
        <v>0</v>
      </c>
      <c r="G3921" s="131">
        <f t="shared" ref="G3921:G3931" si="825">ROUNDDOWN(E3921*F3921,2)</f>
        <v>0</v>
      </c>
      <c r="H3921" s="116"/>
      <c r="I3921" s="137">
        <f t="shared" ref="I3921:I3931" si="826">ROUNDDOWN(D3921+G3921+H3921,0)</f>
        <v>0</v>
      </c>
    </row>
    <row r="3922" spans="1:9" s="62" customFormat="1" ht="18" customHeight="1" x14ac:dyDescent="0.4">
      <c r="A3922" s="63">
        <v>3</v>
      </c>
      <c r="B3922" s="121">
        <f>B3920</f>
        <v>2</v>
      </c>
      <c r="C3922" s="131">
        <f t="shared" ref="C3922:C3930" si="827">C3921</f>
        <v>0</v>
      </c>
      <c r="D3922" s="131">
        <f t="shared" si="824"/>
        <v>0</v>
      </c>
      <c r="E3922" s="124">
        <f>VLOOKUP(B3916,別紙1!$A$5:$AS$267,13,FALSE)</f>
        <v>39</v>
      </c>
      <c r="F3922" s="132">
        <f>内訳書!$D$7</f>
        <v>0</v>
      </c>
      <c r="G3922" s="131">
        <f t="shared" si="825"/>
        <v>0</v>
      </c>
      <c r="H3922" s="116"/>
      <c r="I3922" s="137">
        <f t="shared" si="826"/>
        <v>0</v>
      </c>
    </row>
    <row r="3923" spans="1:9" s="62" customFormat="1" ht="18" customHeight="1" x14ac:dyDescent="0.4">
      <c r="A3923" s="63">
        <v>4</v>
      </c>
      <c r="B3923" s="121">
        <f>B3920</f>
        <v>2</v>
      </c>
      <c r="C3923" s="131">
        <f t="shared" si="827"/>
        <v>0</v>
      </c>
      <c r="D3923" s="131">
        <f t="shared" si="824"/>
        <v>0</v>
      </c>
      <c r="E3923" s="124">
        <f>VLOOKUP(B3916,別紙1!$A$5:$AS$267,16,FALSE)</f>
        <v>42</v>
      </c>
      <c r="F3923" s="132">
        <f>内訳書!$D$7</f>
        <v>0</v>
      </c>
      <c r="G3923" s="131">
        <f t="shared" si="825"/>
        <v>0</v>
      </c>
      <c r="H3923" s="116"/>
      <c r="I3923" s="137">
        <f t="shared" si="826"/>
        <v>0</v>
      </c>
    </row>
    <row r="3924" spans="1:9" s="62" customFormat="1" ht="18" customHeight="1" x14ac:dyDescent="0.4">
      <c r="A3924" s="63">
        <v>5</v>
      </c>
      <c r="B3924" s="121">
        <f>B3920</f>
        <v>2</v>
      </c>
      <c r="C3924" s="131">
        <f t="shared" si="827"/>
        <v>0</v>
      </c>
      <c r="D3924" s="131">
        <f t="shared" si="824"/>
        <v>0</v>
      </c>
      <c r="E3924" s="124">
        <f>VLOOKUP(B3916,別紙1!$A$5:$AS$267,19,FALSE)</f>
        <v>40</v>
      </c>
      <c r="F3924" s="132">
        <f>内訳書!$D$7</f>
        <v>0</v>
      </c>
      <c r="G3924" s="131">
        <f t="shared" si="825"/>
        <v>0</v>
      </c>
      <c r="H3924" s="116"/>
      <c r="I3924" s="137">
        <f t="shared" si="826"/>
        <v>0</v>
      </c>
    </row>
    <row r="3925" spans="1:9" s="62" customFormat="1" ht="18" customHeight="1" x14ac:dyDescent="0.4">
      <c r="A3925" s="63">
        <v>6</v>
      </c>
      <c r="B3925" s="121">
        <f>B3920</f>
        <v>2</v>
      </c>
      <c r="C3925" s="131">
        <f t="shared" si="827"/>
        <v>0</v>
      </c>
      <c r="D3925" s="131">
        <f t="shared" si="824"/>
        <v>0</v>
      </c>
      <c r="E3925" s="124">
        <f>VLOOKUP(B3916,別紙1!$A$5:$AS$267,22,FALSE)</f>
        <v>40</v>
      </c>
      <c r="F3925" s="132">
        <f>内訳書!$D$7</f>
        <v>0</v>
      </c>
      <c r="G3925" s="131">
        <f t="shared" si="825"/>
        <v>0</v>
      </c>
      <c r="H3925" s="116"/>
      <c r="I3925" s="137">
        <f t="shared" si="826"/>
        <v>0</v>
      </c>
    </row>
    <row r="3926" spans="1:9" s="62" customFormat="1" ht="18" customHeight="1" x14ac:dyDescent="0.4">
      <c r="A3926" s="63">
        <v>7</v>
      </c>
      <c r="B3926" s="121">
        <f>B3920</f>
        <v>2</v>
      </c>
      <c r="C3926" s="131">
        <f t="shared" si="827"/>
        <v>0</v>
      </c>
      <c r="D3926" s="131">
        <f t="shared" si="824"/>
        <v>0</v>
      </c>
      <c r="E3926" s="124">
        <f>VLOOKUP(B3916,別紙1!$A$5:$AS$267,26,FALSE)</f>
        <v>39</v>
      </c>
      <c r="F3926" s="133">
        <f>内訳書!$E$7</f>
        <v>0</v>
      </c>
      <c r="G3926" s="131">
        <f t="shared" si="825"/>
        <v>0</v>
      </c>
      <c r="H3926" s="116"/>
      <c r="I3926" s="137">
        <f t="shared" si="826"/>
        <v>0</v>
      </c>
    </row>
    <row r="3927" spans="1:9" s="62" customFormat="1" ht="18" customHeight="1" x14ac:dyDescent="0.4">
      <c r="A3927" s="63">
        <v>8</v>
      </c>
      <c r="B3927" s="121">
        <f>B3920</f>
        <v>2</v>
      </c>
      <c r="C3927" s="131">
        <f t="shared" si="827"/>
        <v>0</v>
      </c>
      <c r="D3927" s="131">
        <f t="shared" si="824"/>
        <v>0</v>
      </c>
      <c r="E3927" s="124">
        <f>VLOOKUP(B3916,別紙1!$A$5:$AS$267,29,FALSE)</f>
        <v>39</v>
      </c>
      <c r="F3927" s="133">
        <f>内訳書!$E$7</f>
        <v>0</v>
      </c>
      <c r="G3927" s="131">
        <f t="shared" si="825"/>
        <v>0</v>
      </c>
      <c r="H3927" s="116"/>
      <c r="I3927" s="137">
        <f t="shared" si="826"/>
        <v>0</v>
      </c>
    </row>
    <row r="3928" spans="1:9" s="62" customFormat="1" ht="18" customHeight="1" x14ac:dyDescent="0.4">
      <c r="A3928" s="63">
        <v>9</v>
      </c>
      <c r="B3928" s="121">
        <f>B3920</f>
        <v>2</v>
      </c>
      <c r="C3928" s="131">
        <f t="shared" si="827"/>
        <v>0</v>
      </c>
      <c r="D3928" s="131">
        <f t="shared" si="824"/>
        <v>0</v>
      </c>
      <c r="E3928" s="124">
        <f>VLOOKUP(B3916,別紙1!$A$5:$AS$267,32,FALSE)</f>
        <v>39</v>
      </c>
      <c r="F3928" s="133">
        <f>内訳書!$E$7</f>
        <v>0</v>
      </c>
      <c r="G3928" s="131">
        <f t="shared" si="825"/>
        <v>0</v>
      </c>
      <c r="H3928" s="116"/>
      <c r="I3928" s="137">
        <f t="shared" si="826"/>
        <v>0</v>
      </c>
    </row>
    <row r="3929" spans="1:9" s="62" customFormat="1" ht="18" customHeight="1" x14ac:dyDescent="0.4">
      <c r="A3929" s="63">
        <v>10</v>
      </c>
      <c r="B3929" s="121">
        <f>B3920</f>
        <v>2</v>
      </c>
      <c r="C3929" s="131">
        <f t="shared" si="827"/>
        <v>0</v>
      </c>
      <c r="D3929" s="131">
        <f t="shared" si="824"/>
        <v>0</v>
      </c>
      <c r="E3929" s="124">
        <f>VLOOKUP(B3916,別紙1!$A$5:$AS$267,34,FALSE)</f>
        <v>39</v>
      </c>
      <c r="F3929" s="132">
        <f>内訳書!$D$7</f>
        <v>0</v>
      </c>
      <c r="G3929" s="131">
        <f t="shared" si="825"/>
        <v>0</v>
      </c>
      <c r="H3929" s="116"/>
      <c r="I3929" s="137">
        <f t="shared" si="826"/>
        <v>0</v>
      </c>
    </row>
    <row r="3930" spans="1:9" s="62" customFormat="1" ht="18" customHeight="1" x14ac:dyDescent="0.4">
      <c r="A3930" s="63">
        <v>11</v>
      </c>
      <c r="B3930" s="121">
        <f>B3920</f>
        <v>2</v>
      </c>
      <c r="C3930" s="131">
        <f t="shared" si="827"/>
        <v>0</v>
      </c>
      <c r="D3930" s="131">
        <f t="shared" si="824"/>
        <v>0</v>
      </c>
      <c r="E3930" s="124">
        <f>VLOOKUP(B3916,別紙1!$A$5:$AS$267,37,FALSE)</f>
        <v>39</v>
      </c>
      <c r="F3930" s="132">
        <f>内訳書!$D$7</f>
        <v>0</v>
      </c>
      <c r="G3930" s="131">
        <f t="shared" si="825"/>
        <v>0</v>
      </c>
      <c r="H3930" s="116"/>
      <c r="I3930" s="137">
        <f t="shared" si="826"/>
        <v>0</v>
      </c>
    </row>
    <row r="3931" spans="1:9" s="62" customFormat="1" ht="18" customHeight="1" thickBot="1" x14ac:dyDescent="0.45">
      <c r="A3931" s="63">
        <v>12</v>
      </c>
      <c r="B3931" s="121">
        <f>B3920</f>
        <v>2</v>
      </c>
      <c r="C3931" s="131">
        <f>C3930</f>
        <v>0</v>
      </c>
      <c r="D3931" s="131">
        <f t="shared" si="824"/>
        <v>0</v>
      </c>
      <c r="E3931" s="124">
        <f>VLOOKUP(B3916,別紙1!$A$5:$AS$267,40,FALSE)</f>
        <v>38</v>
      </c>
      <c r="F3931" s="132">
        <f>内訳書!$D$7</f>
        <v>0</v>
      </c>
      <c r="G3931" s="131">
        <f t="shared" si="825"/>
        <v>0</v>
      </c>
      <c r="H3931" s="116"/>
      <c r="I3931" s="137">
        <f t="shared" si="826"/>
        <v>0</v>
      </c>
    </row>
    <row r="3932" spans="1:9" s="62" customFormat="1" ht="18" customHeight="1" thickBot="1" x14ac:dyDescent="0.45">
      <c r="A3932" s="66" t="s">
        <v>9</v>
      </c>
      <c r="B3932" s="120"/>
      <c r="C3932" s="120"/>
      <c r="D3932" s="120"/>
      <c r="E3932" s="135">
        <f>SUM(E3920:E3931)</f>
        <v>476</v>
      </c>
      <c r="F3932" s="129"/>
      <c r="G3932" s="120"/>
      <c r="H3932" s="136">
        <f>SUM(H3920:H3931)</f>
        <v>0</v>
      </c>
      <c r="I3932" s="138">
        <f>IF(SUM(I3920:I3931)="","",SUM(I3920:I3931))</f>
        <v>0</v>
      </c>
    </row>
    <row r="3933" spans="1:9" ht="78" customHeight="1" x14ac:dyDescent="0.4">
      <c r="A3933" s="404" t="s">
        <v>347</v>
      </c>
      <c r="B3933" s="405"/>
      <c r="C3933" s="405"/>
      <c r="D3933" s="406"/>
      <c r="E3933" s="405"/>
      <c r="F3933" s="405"/>
      <c r="G3933" s="406"/>
      <c r="H3933" s="406"/>
      <c r="I3933" s="406"/>
    </row>
    <row r="3934" spans="1:9" ht="78" customHeight="1" x14ac:dyDescent="0.4">
      <c r="A3934" s="394" t="s">
        <v>22</v>
      </c>
      <c r="B3934" s="395"/>
      <c r="C3934" s="395"/>
      <c r="D3934" s="395"/>
      <c r="E3934" s="395"/>
      <c r="F3934" s="395"/>
      <c r="G3934" s="395"/>
      <c r="H3934" s="395"/>
      <c r="I3934" s="396"/>
    </row>
    <row r="3935" spans="1:9" x14ac:dyDescent="0.4">
      <c r="A3935" s="161" t="s">
        <v>12</v>
      </c>
      <c r="B3935" s="52">
        <f>B3916+1</f>
        <v>208</v>
      </c>
      <c r="C3935" s="161" t="s">
        <v>13</v>
      </c>
      <c r="D3935" s="53" t="str">
        <f>VLOOKUP(B3935,別紙1!$A$5:$AS$267,3,FALSE)</f>
        <v>大室第６ポンプ場</v>
      </c>
      <c r="F3935" s="161"/>
      <c r="G3935" s="161"/>
      <c r="H3935" s="161"/>
      <c r="I3935" s="54" t="str">
        <f>VLOOKUP(B3935,別紙1!$A$5:$AS$267,5,FALSE)</f>
        <v>低圧電力</v>
      </c>
    </row>
    <row r="3936" spans="1:9" s="161" customFormat="1" ht="20.25" customHeight="1" x14ac:dyDescent="0.4">
      <c r="A3936" s="391" t="s">
        <v>14</v>
      </c>
      <c r="B3936" s="401" t="s">
        <v>3</v>
      </c>
      <c r="C3936" s="402"/>
      <c r="D3936" s="403"/>
      <c r="E3936" s="401" t="s">
        <v>4</v>
      </c>
      <c r="F3936" s="402"/>
      <c r="G3936" s="403"/>
      <c r="H3936" s="391" t="s">
        <v>44</v>
      </c>
      <c r="I3936" s="391" t="s">
        <v>45</v>
      </c>
    </row>
    <row r="3937" spans="1:9" s="161" customFormat="1" ht="40.5" x14ac:dyDescent="0.4">
      <c r="A3937" s="400"/>
      <c r="B3937" s="298" t="s">
        <v>2</v>
      </c>
      <c r="C3937" s="298" t="s">
        <v>15</v>
      </c>
      <c r="D3937" s="299" t="s">
        <v>82</v>
      </c>
      <c r="E3937" s="300" t="s">
        <v>16</v>
      </c>
      <c r="F3937" s="58" t="s">
        <v>17</v>
      </c>
      <c r="G3937" s="299" t="s">
        <v>18</v>
      </c>
      <c r="H3937" s="400"/>
      <c r="I3937" s="400"/>
    </row>
    <row r="3938" spans="1:9" s="59" customFormat="1" ht="22.5" x14ac:dyDescent="0.4">
      <c r="A3938" s="392"/>
      <c r="B3938" s="60" t="s">
        <v>5</v>
      </c>
      <c r="C3938" s="60" t="s">
        <v>19</v>
      </c>
      <c r="D3938" s="60" t="s">
        <v>8</v>
      </c>
      <c r="E3938" s="61" t="s">
        <v>20</v>
      </c>
      <c r="F3938" s="60" t="s">
        <v>21</v>
      </c>
      <c r="G3938" s="60" t="s">
        <v>8</v>
      </c>
      <c r="H3938" s="60" t="s">
        <v>43</v>
      </c>
      <c r="I3938" s="60" t="s">
        <v>8</v>
      </c>
    </row>
    <row r="3939" spans="1:9" s="62" customFormat="1" ht="18" customHeight="1" x14ac:dyDescent="0.4">
      <c r="A3939" s="63">
        <v>1</v>
      </c>
      <c r="B3939" s="121">
        <f>VLOOKUP(B3935,別紙1!$A$5:$AS$267,6,FALSE)</f>
        <v>4</v>
      </c>
      <c r="C3939" s="131">
        <f>内訳書!$C$7</f>
        <v>0</v>
      </c>
      <c r="D3939" s="131">
        <f>IF(E3939=0,ROUNDDOWN(B3939*C3939/2,2),ROUNDDOWN(B3939*C3939,2))</f>
        <v>0</v>
      </c>
      <c r="E3939" s="124">
        <f>VLOOKUP(B3935,別紙1!$A$5:$AS$267,7,FALSE)</f>
        <v>40</v>
      </c>
      <c r="F3939" s="132">
        <f>内訳書!$D$7</f>
        <v>0</v>
      </c>
      <c r="G3939" s="131">
        <f>ROUNDDOWN(E3939*F3939,2)</f>
        <v>0</v>
      </c>
      <c r="H3939" s="116"/>
      <c r="I3939" s="137">
        <f>ROUNDDOWN(D3939+G3939+H3939,0)</f>
        <v>0</v>
      </c>
    </row>
    <row r="3940" spans="1:9" s="62" customFormat="1" ht="18" customHeight="1" x14ac:dyDescent="0.4">
      <c r="A3940" s="63">
        <v>2</v>
      </c>
      <c r="B3940" s="121">
        <f>B3939</f>
        <v>4</v>
      </c>
      <c r="C3940" s="131">
        <f>C3939</f>
        <v>0</v>
      </c>
      <c r="D3940" s="131">
        <f t="shared" ref="D3940:D3950" si="828">IF(E3940=0,ROUNDDOWN(B3940*C3940/2,2),ROUNDDOWN(B3940*C3940,2))</f>
        <v>0</v>
      </c>
      <c r="E3940" s="124">
        <f>VLOOKUP(B3935,別紙1!$A$5:$AS$267,10,FALSE)</f>
        <v>41</v>
      </c>
      <c r="F3940" s="132">
        <f>内訳書!$D$7</f>
        <v>0</v>
      </c>
      <c r="G3940" s="131">
        <f t="shared" ref="G3940:G3950" si="829">ROUNDDOWN(E3940*F3940,2)</f>
        <v>0</v>
      </c>
      <c r="H3940" s="116"/>
      <c r="I3940" s="137">
        <f t="shared" ref="I3940:I3950" si="830">ROUNDDOWN(D3940+G3940+H3940,0)</f>
        <v>0</v>
      </c>
    </row>
    <row r="3941" spans="1:9" s="62" customFormat="1" ht="18" customHeight="1" x14ac:dyDescent="0.4">
      <c r="A3941" s="63">
        <v>3</v>
      </c>
      <c r="B3941" s="121">
        <f>B3939</f>
        <v>4</v>
      </c>
      <c r="C3941" s="131">
        <f t="shared" ref="C3941:C3949" si="831">C3940</f>
        <v>0</v>
      </c>
      <c r="D3941" s="131">
        <f t="shared" si="828"/>
        <v>0</v>
      </c>
      <c r="E3941" s="124">
        <f>VLOOKUP(B3935,別紙1!$A$5:$AS$267,13,FALSE)</f>
        <v>40</v>
      </c>
      <c r="F3941" s="132">
        <f>内訳書!$D$7</f>
        <v>0</v>
      </c>
      <c r="G3941" s="131">
        <f t="shared" si="829"/>
        <v>0</v>
      </c>
      <c r="H3941" s="116"/>
      <c r="I3941" s="137">
        <f t="shared" si="830"/>
        <v>0</v>
      </c>
    </row>
    <row r="3942" spans="1:9" s="62" customFormat="1" ht="18" customHeight="1" x14ac:dyDescent="0.4">
      <c r="A3942" s="63">
        <v>4</v>
      </c>
      <c r="B3942" s="121">
        <f>B3939</f>
        <v>4</v>
      </c>
      <c r="C3942" s="131">
        <f t="shared" si="831"/>
        <v>0</v>
      </c>
      <c r="D3942" s="131">
        <f t="shared" si="828"/>
        <v>0</v>
      </c>
      <c r="E3942" s="124">
        <f>VLOOKUP(B3935,別紙1!$A$5:$AS$267,16,FALSE)</f>
        <v>43</v>
      </c>
      <c r="F3942" s="132">
        <f>内訳書!$D$7</f>
        <v>0</v>
      </c>
      <c r="G3942" s="131">
        <f t="shared" si="829"/>
        <v>0</v>
      </c>
      <c r="H3942" s="116"/>
      <c r="I3942" s="137">
        <f t="shared" si="830"/>
        <v>0</v>
      </c>
    </row>
    <row r="3943" spans="1:9" s="62" customFormat="1" ht="18" customHeight="1" x14ac:dyDescent="0.4">
      <c r="A3943" s="63">
        <v>5</v>
      </c>
      <c r="B3943" s="121">
        <f>B3939</f>
        <v>4</v>
      </c>
      <c r="C3943" s="131">
        <f t="shared" si="831"/>
        <v>0</v>
      </c>
      <c r="D3943" s="131">
        <f t="shared" si="828"/>
        <v>0</v>
      </c>
      <c r="E3943" s="124">
        <f>VLOOKUP(B3935,別紙1!$A$5:$AS$267,19,FALSE)</f>
        <v>39</v>
      </c>
      <c r="F3943" s="132">
        <f>内訳書!$D$7</f>
        <v>0</v>
      </c>
      <c r="G3943" s="131">
        <f t="shared" si="829"/>
        <v>0</v>
      </c>
      <c r="H3943" s="116"/>
      <c r="I3943" s="137">
        <f t="shared" si="830"/>
        <v>0</v>
      </c>
    </row>
    <row r="3944" spans="1:9" s="62" customFormat="1" ht="18" customHeight="1" x14ac:dyDescent="0.4">
      <c r="A3944" s="63">
        <v>6</v>
      </c>
      <c r="B3944" s="121">
        <f>B3939</f>
        <v>4</v>
      </c>
      <c r="C3944" s="131">
        <f t="shared" si="831"/>
        <v>0</v>
      </c>
      <c r="D3944" s="131">
        <f t="shared" si="828"/>
        <v>0</v>
      </c>
      <c r="E3944" s="124">
        <f>VLOOKUP(B3935,別紙1!$A$5:$AS$267,22,FALSE)</f>
        <v>41</v>
      </c>
      <c r="F3944" s="132">
        <f>内訳書!$D$7</f>
        <v>0</v>
      </c>
      <c r="G3944" s="131">
        <f t="shared" si="829"/>
        <v>0</v>
      </c>
      <c r="H3944" s="116"/>
      <c r="I3944" s="137">
        <f t="shared" si="830"/>
        <v>0</v>
      </c>
    </row>
    <row r="3945" spans="1:9" s="62" customFormat="1" ht="18" customHeight="1" x14ac:dyDescent="0.4">
      <c r="A3945" s="63">
        <v>7</v>
      </c>
      <c r="B3945" s="121">
        <f>B3939</f>
        <v>4</v>
      </c>
      <c r="C3945" s="131">
        <f t="shared" si="831"/>
        <v>0</v>
      </c>
      <c r="D3945" s="131">
        <f t="shared" si="828"/>
        <v>0</v>
      </c>
      <c r="E3945" s="124">
        <f>VLOOKUP(B3935,別紙1!$A$5:$AS$267,26,FALSE)</f>
        <v>42</v>
      </c>
      <c r="F3945" s="133">
        <f>内訳書!$E$7</f>
        <v>0</v>
      </c>
      <c r="G3945" s="131">
        <f t="shared" si="829"/>
        <v>0</v>
      </c>
      <c r="H3945" s="116"/>
      <c r="I3945" s="137">
        <f t="shared" si="830"/>
        <v>0</v>
      </c>
    </row>
    <row r="3946" spans="1:9" s="62" customFormat="1" ht="18" customHeight="1" x14ac:dyDescent="0.4">
      <c r="A3946" s="63">
        <v>8</v>
      </c>
      <c r="B3946" s="121">
        <f>B3939</f>
        <v>4</v>
      </c>
      <c r="C3946" s="131">
        <f t="shared" si="831"/>
        <v>0</v>
      </c>
      <c r="D3946" s="131">
        <f t="shared" si="828"/>
        <v>0</v>
      </c>
      <c r="E3946" s="124">
        <f>VLOOKUP(B3935,別紙1!$A$5:$AS$267,29,FALSE)</f>
        <v>44</v>
      </c>
      <c r="F3946" s="133">
        <f>内訳書!$E$7</f>
        <v>0</v>
      </c>
      <c r="G3946" s="131">
        <f t="shared" si="829"/>
        <v>0</v>
      </c>
      <c r="H3946" s="116"/>
      <c r="I3946" s="137">
        <f t="shared" si="830"/>
        <v>0</v>
      </c>
    </row>
    <row r="3947" spans="1:9" s="62" customFormat="1" ht="18" customHeight="1" x14ac:dyDescent="0.4">
      <c r="A3947" s="63">
        <v>9</v>
      </c>
      <c r="B3947" s="121">
        <f>B3939</f>
        <v>4</v>
      </c>
      <c r="C3947" s="131">
        <f t="shared" si="831"/>
        <v>0</v>
      </c>
      <c r="D3947" s="131">
        <f t="shared" si="828"/>
        <v>0</v>
      </c>
      <c r="E3947" s="124">
        <f>VLOOKUP(B3935,別紙1!$A$5:$AS$267,32,FALSE)</f>
        <v>46</v>
      </c>
      <c r="F3947" s="133">
        <f>内訳書!$E$7</f>
        <v>0</v>
      </c>
      <c r="G3947" s="131">
        <f t="shared" si="829"/>
        <v>0</v>
      </c>
      <c r="H3947" s="116"/>
      <c r="I3947" s="137">
        <f t="shared" si="830"/>
        <v>0</v>
      </c>
    </row>
    <row r="3948" spans="1:9" s="62" customFormat="1" ht="18" customHeight="1" x14ac:dyDescent="0.4">
      <c r="A3948" s="63">
        <v>10</v>
      </c>
      <c r="B3948" s="121">
        <f>B3939</f>
        <v>4</v>
      </c>
      <c r="C3948" s="131">
        <f t="shared" si="831"/>
        <v>0</v>
      </c>
      <c r="D3948" s="131">
        <f t="shared" si="828"/>
        <v>0</v>
      </c>
      <c r="E3948" s="124">
        <f>VLOOKUP(B3935,別紙1!$A$5:$AS$267,34,FALSE)</f>
        <v>46</v>
      </c>
      <c r="F3948" s="132">
        <f>内訳書!$D$7</f>
        <v>0</v>
      </c>
      <c r="G3948" s="131">
        <f t="shared" si="829"/>
        <v>0</v>
      </c>
      <c r="H3948" s="116"/>
      <c r="I3948" s="137">
        <f t="shared" si="830"/>
        <v>0</v>
      </c>
    </row>
    <row r="3949" spans="1:9" s="62" customFormat="1" ht="18" customHeight="1" x14ac:dyDescent="0.4">
      <c r="A3949" s="63">
        <v>11</v>
      </c>
      <c r="B3949" s="121">
        <f>B3939</f>
        <v>4</v>
      </c>
      <c r="C3949" s="131">
        <f t="shared" si="831"/>
        <v>0</v>
      </c>
      <c r="D3949" s="131">
        <f t="shared" si="828"/>
        <v>0</v>
      </c>
      <c r="E3949" s="124">
        <f>VLOOKUP(B3935,別紙1!$A$5:$AS$267,37,FALSE)</f>
        <v>43</v>
      </c>
      <c r="F3949" s="132">
        <f>内訳書!$D$7</f>
        <v>0</v>
      </c>
      <c r="G3949" s="131">
        <f t="shared" si="829"/>
        <v>0</v>
      </c>
      <c r="H3949" s="116"/>
      <c r="I3949" s="137">
        <f t="shared" si="830"/>
        <v>0</v>
      </c>
    </row>
    <row r="3950" spans="1:9" s="62" customFormat="1" ht="18" customHeight="1" thickBot="1" x14ac:dyDescent="0.45">
      <c r="A3950" s="63">
        <v>12</v>
      </c>
      <c r="B3950" s="121">
        <f>B3939</f>
        <v>4</v>
      </c>
      <c r="C3950" s="131">
        <f>C3949</f>
        <v>0</v>
      </c>
      <c r="D3950" s="131">
        <f t="shared" si="828"/>
        <v>0</v>
      </c>
      <c r="E3950" s="124">
        <f>VLOOKUP(B3935,別紙1!$A$5:$AS$267,40,FALSE)</f>
        <v>42</v>
      </c>
      <c r="F3950" s="132">
        <f>内訳書!$D$7</f>
        <v>0</v>
      </c>
      <c r="G3950" s="131">
        <f t="shared" si="829"/>
        <v>0</v>
      </c>
      <c r="H3950" s="116"/>
      <c r="I3950" s="137">
        <f t="shared" si="830"/>
        <v>0</v>
      </c>
    </row>
    <row r="3951" spans="1:9" s="62" customFormat="1" ht="18" customHeight="1" thickBot="1" x14ac:dyDescent="0.45">
      <c r="A3951" s="66" t="s">
        <v>9</v>
      </c>
      <c r="B3951" s="120"/>
      <c r="C3951" s="120"/>
      <c r="D3951" s="120"/>
      <c r="E3951" s="135">
        <f>SUM(E3939:E3950)</f>
        <v>507</v>
      </c>
      <c r="F3951" s="129"/>
      <c r="G3951" s="120"/>
      <c r="H3951" s="136">
        <f>SUM(H3939:H3950)</f>
        <v>0</v>
      </c>
      <c r="I3951" s="138">
        <f>IF(SUM(I3939:I3950)="","",SUM(I3939:I3950))</f>
        <v>0</v>
      </c>
    </row>
    <row r="3952" spans="1:9" ht="78" customHeight="1" x14ac:dyDescent="0.4">
      <c r="A3952" s="404" t="s">
        <v>347</v>
      </c>
      <c r="B3952" s="405"/>
      <c r="C3952" s="405"/>
      <c r="D3952" s="406"/>
      <c r="E3952" s="405"/>
      <c r="F3952" s="405"/>
      <c r="G3952" s="406"/>
      <c r="H3952" s="406"/>
      <c r="I3952" s="406"/>
    </row>
    <row r="3953" spans="1:9" ht="78" customHeight="1" x14ac:dyDescent="0.4">
      <c r="A3953" s="394" t="s">
        <v>22</v>
      </c>
      <c r="B3953" s="395"/>
      <c r="C3953" s="395"/>
      <c r="D3953" s="395"/>
      <c r="E3953" s="395"/>
      <c r="F3953" s="395"/>
      <c r="G3953" s="395"/>
      <c r="H3953" s="395"/>
      <c r="I3953" s="396"/>
    </row>
    <row r="3954" spans="1:9" x14ac:dyDescent="0.4">
      <c r="A3954" s="161" t="s">
        <v>12</v>
      </c>
      <c r="B3954" s="52">
        <f>B3935+1</f>
        <v>209</v>
      </c>
      <c r="C3954" s="161" t="s">
        <v>13</v>
      </c>
      <c r="D3954" s="53" t="str">
        <f>VLOOKUP(B3954,別紙1!$A$5:$AS$267,3,FALSE)</f>
        <v>大室第７ポンプ場</v>
      </c>
      <c r="F3954" s="161"/>
      <c r="G3954" s="161"/>
      <c r="H3954" s="161"/>
      <c r="I3954" s="54" t="str">
        <f>VLOOKUP(B3954,別紙1!$A$5:$AS$267,5,FALSE)</f>
        <v>低圧電力</v>
      </c>
    </row>
    <row r="3955" spans="1:9" s="161" customFormat="1" ht="20.25" customHeight="1" x14ac:dyDescent="0.4">
      <c r="A3955" s="391" t="s">
        <v>14</v>
      </c>
      <c r="B3955" s="401" t="s">
        <v>3</v>
      </c>
      <c r="C3955" s="402"/>
      <c r="D3955" s="403"/>
      <c r="E3955" s="401" t="s">
        <v>4</v>
      </c>
      <c r="F3955" s="402"/>
      <c r="G3955" s="403"/>
      <c r="H3955" s="391" t="s">
        <v>44</v>
      </c>
      <c r="I3955" s="391" t="s">
        <v>45</v>
      </c>
    </row>
    <row r="3956" spans="1:9" s="161" customFormat="1" ht="40.5" x14ac:dyDescent="0.4">
      <c r="A3956" s="400"/>
      <c r="B3956" s="298" t="s">
        <v>2</v>
      </c>
      <c r="C3956" s="298" t="s">
        <v>15</v>
      </c>
      <c r="D3956" s="299" t="s">
        <v>82</v>
      </c>
      <c r="E3956" s="300" t="s">
        <v>16</v>
      </c>
      <c r="F3956" s="58" t="s">
        <v>17</v>
      </c>
      <c r="G3956" s="299" t="s">
        <v>18</v>
      </c>
      <c r="H3956" s="400"/>
      <c r="I3956" s="400"/>
    </row>
    <row r="3957" spans="1:9" s="59" customFormat="1" ht="22.5" x14ac:dyDescent="0.4">
      <c r="A3957" s="392"/>
      <c r="B3957" s="60" t="s">
        <v>5</v>
      </c>
      <c r="C3957" s="60" t="s">
        <v>19</v>
      </c>
      <c r="D3957" s="60" t="s">
        <v>8</v>
      </c>
      <c r="E3957" s="61" t="s">
        <v>20</v>
      </c>
      <c r="F3957" s="60" t="s">
        <v>21</v>
      </c>
      <c r="G3957" s="60" t="s">
        <v>8</v>
      </c>
      <c r="H3957" s="60" t="s">
        <v>43</v>
      </c>
      <c r="I3957" s="60" t="s">
        <v>8</v>
      </c>
    </row>
    <row r="3958" spans="1:9" s="62" customFormat="1" ht="18" customHeight="1" x14ac:dyDescent="0.4">
      <c r="A3958" s="63">
        <v>1</v>
      </c>
      <c r="B3958" s="121">
        <f>VLOOKUP(B3954,別紙1!$A$5:$AS$267,6,FALSE)</f>
        <v>4</v>
      </c>
      <c r="C3958" s="131">
        <f>内訳書!$C$7</f>
        <v>0</v>
      </c>
      <c r="D3958" s="131">
        <f>IF(E3958=0,ROUNDDOWN(B3958*C3958/2,2),ROUNDDOWN(B3958*C3958,2))</f>
        <v>0</v>
      </c>
      <c r="E3958" s="124">
        <f>VLOOKUP(B3954,別紙1!$A$5:$AS$267,7,FALSE)</f>
        <v>33</v>
      </c>
      <c r="F3958" s="132">
        <f>内訳書!$D$7</f>
        <v>0</v>
      </c>
      <c r="G3958" s="131">
        <f>ROUNDDOWN(E3958*F3958,2)</f>
        <v>0</v>
      </c>
      <c r="H3958" s="116"/>
      <c r="I3958" s="137">
        <f>ROUNDDOWN(D3958+G3958+H3958,0)</f>
        <v>0</v>
      </c>
    </row>
    <row r="3959" spans="1:9" s="62" customFormat="1" ht="18" customHeight="1" x14ac:dyDescent="0.4">
      <c r="A3959" s="63">
        <v>2</v>
      </c>
      <c r="B3959" s="121">
        <f>B3958</f>
        <v>4</v>
      </c>
      <c r="C3959" s="131">
        <f>C3958</f>
        <v>0</v>
      </c>
      <c r="D3959" s="131">
        <f t="shared" ref="D3959:D3969" si="832">IF(E3959=0,ROUNDDOWN(B3959*C3959/2,2),ROUNDDOWN(B3959*C3959,2))</f>
        <v>0</v>
      </c>
      <c r="E3959" s="124">
        <f>VLOOKUP(B3954,別紙1!$A$5:$AS$267,10,FALSE)</f>
        <v>30</v>
      </c>
      <c r="F3959" s="132">
        <f>内訳書!$D$7</f>
        <v>0</v>
      </c>
      <c r="G3959" s="131">
        <f t="shared" ref="G3959:G3969" si="833">ROUNDDOWN(E3959*F3959,2)</f>
        <v>0</v>
      </c>
      <c r="H3959" s="116"/>
      <c r="I3959" s="137">
        <f t="shared" ref="I3959:I3969" si="834">ROUNDDOWN(D3959+G3959+H3959,0)</f>
        <v>0</v>
      </c>
    </row>
    <row r="3960" spans="1:9" s="62" customFormat="1" ht="18" customHeight="1" x14ac:dyDescent="0.4">
      <c r="A3960" s="63">
        <v>3</v>
      </c>
      <c r="B3960" s="121">
        <f>B3958</f>
        <v>4</v>
      </c>
      <c r="C3960" s="131">
        <f t="shared" ref="C3960:C3968" si="835">C3959</f>
        <v>0</v>
      </c>
      <c r="D3960" s="131">
        <f t="shared" si="832"/>
        <v>0</v>
      </c>
      <c r="E3960" s="124">
        <f>VLOOKUP(B3954,別紙1!$A$5:$AS$267,13,FALSE)</f>
        <v>27</v>
      </c>
      <c r="F3960" s="132">
        <f>内訳書!$D$7</f>
        <v>0</v>
      </c>
      <c r="G3960" s="131">
        <f t="shared" si="833"/>
        <v>0</v>
      </c>
      <c r="H3960" s="116"/>
      <c r="I3960" s="137">
        <f t="shared" si="834"/>
        <v>0</v>
      </c>
    </row>
    <row r="3961" spans="1:9" s="62" customFormat="1" ht="18" customHeight="1" x14ac:dyDescent="0.4">
      <c r="A3961" s="63">
        <v>4</v>
      </c>
      <c r="B3961" s="121">
        <f>B3958</f>
        <v>4</v>
      </c>
      <c r="C3961" s="131">
        <f t="shared" si="835"/>
        <v>0</v>
      </c>
      <c r="D3961" s="131">
        <f t="shared" si="832"/>
        <v>0</v>
      </c>
      <c r="E3961" s="124">
        <f>VLOOKUP(B3954,別紙1!$A$5:$AS$267,16,FALSE)</f>
        <v>29</v>
      </c>
      <c r="F3961" s="132">
        <f>内訳書!$D$7</f>
        <v>0</v>
      </c>
      <c r="G3961" s="131">
        <f t="shared" si="833"/>
        <v>0</v>
      </c>
      <c r="H3961" s="116"/>
      <c r="I3961" s="137">
        <f t="shared" si="834"/>
        <v>0</v>
      </c>
    </row>
    <row r="3962" spans="1:9" s="62" customFormat="1" ht="18" customHeight="1" x14ac:dyDescent="0.4">
      <c r="A3962" s="63">
        <v>5</v>
      </c>
      <c r="B3962" s="121">
        <f>B3958</f>
        <v>4</v>
      </c>
      <c r="C3962" s="131">
        <f t="shared" si="835"/>
        <v>0</v>
      </c>
      <c r="D3962" s="131">
        <f t="shared" si="832"/>
        <v>0</v>
      </c>
      <c r="E3962" s="124">
        <f>VLOOKUP(B3954,別紙1!$A$5:$AS$267,19,FALSE)</f>
        <v>27</v>
      </c>
      <c r="F3962" s="132">
        <f>内訳書!$D$7</f>
        <v>0</v>
      </c>
      <c r="G3962" s="131">
        <f t="shared" si="833"/>
        <v>0</v>
      </c>
      <c r="H3962" s="116"/>
      <c r="I3962" s="137">
        <f t="shared" si="834"/>
        <v>0</v>
      </c>
    </row>
    <row r="3963" spans="1:9" s="62" customFormat="1" ht="18" customHeight="1" x14ac:dyDescent="0.4">
      <c r="A3963" s="63">
        <v>6</v>
      </c>
      <c r="B3963" s="121">
        <f>B3958</f>
        <v>4</v>
      </c>
      <c r="C3963" s="131">
        <f t="shared" si="835"/>
        <v>0</v>
      </c>
      <c r="D3963" s="131">
        <f t="shared" si="832"/>
        <v>0</v>
      </c>
      <c r="E3963" s="124">
        <f>VLOOKUP(B3954,別紙1!$A$5:$AS$267,22,FALSE)</f>
        <v>28</v>
      </c>
      <c r="F3963" s="132">
        <f>内訳書!$D$7</f>
        <v>0</v>
      </c>
      <c r="G3963" s="131">
        <f t="shared" si="833"/>
        <v>0</v>
      </c>
      <c r="H3963" s="116"/>
      <c r="I3963" s="137">
        <f t="shared" si="834"/>
        <v>0</v>
      </c>
    </row>
    <row r="3964" spans="1:9" s="62" customFormat="1" ht="18" customHeight="1" x14ac:dyDescent="0.4">
      <c r="A3964" s="63">
        <v>7</v>
      </c>
      <c r="B3964" s="121">
        <f>B3958</f>
        <v>4</v>
      </c>
      <c r="C3964" s="131">
        <f t="shared" si="835"/>
        <v>0</v>
      </c>
      <c r="D3964" s="131">
        <f t="shared" si="832"/>
        <v>0</v>
      </c>
      <c r="E3964" s="124">
        <f>VLOOKUP(B3954,別紙1!$A$5:$AS$267,26,FALSE)</f>
        <v>27</v>
      </c>
      <c r="F3964" s="133">
        <f>内訳書!$E$7</f>
        <v>0</v>
      </c>
      <c r="G3964" s="131">
        <f t="shared" si="833"/>
        <v>0</v>
      </c>
      <c r="H3964" s="116"/>
      <c r="I3964" s="137">
        <f t="shared" si="834"/>
        <v>0</v>
      </c>
    </row>
    <row r="3965" spans="1:9" s="62" customFormat="1" ht="18" customHeight="1" x14ac:dyDescent="0.4">
      <c r="A3965" s="63">
        <v>8</v>
      </c>
      <c r="B3965" s="121">
        <f>B3958</f>
        <v>4</v>
      </c>
      <c r="C3965" s="131">
        <f t="shared" si="835"/>
        <v>0</v>
      </c>
      <c r="D3965" s="131">
        <f t="shared" si="832"/>
        <v>0</v>
      </c>
      <c r="E3965" s="124">
        <f>VLOOKUP(B3954,別紙1!$A$5:$AS$267,29,FALSE)</f>
        <v>28</v>
      </c>
      <c r="F3965" s="133">
        <f>内訳書!$E$7</f>
        <v>0</v>
      </c>
      <c r="G3965" s="131">
        <f t="shared" si="833"/>
        <v>0</v>
      </c>
      <c r="H3965" s="116"/>
      <c r="I3965" s="137">
        <f t="shared" si="834"/>
        <v>0</v>
      </c>
    </row>
    <row r="3966" spans="1:9" s="62" customFormat="1" ht="18" customHeight="1" x14ac:dyDescent="0.4">
      <c r="A3966" s="63">
        <v>9</v>
      </c>
      <c r="B3966" s="121">
        <f>B3958</f>
        <v>4</v>
      </c>
      <c r="C3966" s="131">
        <f t="shared" si="835"/>
        <v>0</v>
      </c>
      <c r="D3966" s="131">
        <f t="shared" si="832"/>
        <v>0</v>
      </c>
      <c r="E3966" s="124">
        <f>VLOOKUP(B3954,別紙1!$A$5:$AS$267,32,FALSE)</f>
        <v>27</v>
      </c>
      <c r="F3966" s="133">
        <f>内訳書!$E$7</f>
        <v>0</v>
      </c>
      <c r="G3966" s="131">
        <f t="shared" si="833"/>
        <v>0</v>
      </c>
      <c r="H3966" s="116"/>
      <c r="I3966" s="137">
        <f t="shared" si="834"/>
        <v>0</v>
      </c>
    </row>
    <row r="3967" spans="1:9" s="62" customFormat="1" ht="18" customHeight="1" x14ac:dyDescent="0.4">
      <c r="A3967" s="63">
        <v>10</v>
      </c>
      <c r="B3967" s="121">
        <f>B3958</f>
        <v>4</v>
      </c>
      <c r="C3967" s="131">
        <f t="shared" si="835"/>
        <v>0</v>
      </c>
      <c r="D3967" s="131">
        <f t="shared" si="832"/>
        <v>0</v>
      </c>
      <c r="E3967" s="124">
        <f>VLOOKUP(B3954,別紙1!$A$5:$AS$267,34,FALSE)</f>
        <v>26</v>
      </c>
      <c r="F3967" s="132">
        <f>内訳書!$D$7</f>
        <v>0</v>
      </c>
      <c r="G3967" s="131">
        <f t="shared" si="833"/>
        <v>0</v>
      </c>
      <c r="H3967" s="116"/>
      <c r="I3967" s="137">
        <f t="shared" si="834"/>
        <v>0</v>
      </c>
    </row>
    <row r="3968" spans="1:9" s="62" customFormat="1" ht="18" customHeight="1" x14ac:dyDescent="0.4">
      <c r="A3968" s="63">
        <v>11</v>
      </c>
      <c r="B3968" s="121">
        <f>B3958</f>
        <v>4</v>
      </c>
      <c r="C3968" s="131">
        <f t="shared" si="835"/>
        <v>0</v>
      </c>
      <c r="D3968" s="131">
        <f t="shared" si="832"/>
        <v>0</v>
      </c>
      <c r="E3968" s="124">
        <f>VLOOKUP(B3954,別紙1!$A$5:$AS$267,37,FALSE)</f>
        <v>28</v>
      </c>
      <c r="F3968" s="132">
        <f>内訳書!$D$7</f>
        <v>0</v>
      </c>
      <c r="G3968" s="131">
        <f t="shared" si="833"/>
        <v>0</v>
      </c>
      <c r="H3968" s="116"/>
      <c r="I3968" s="137">
        <f t="shared" si="834"/>
        <v>0</v>
      </c>
    </row>
    <row r="3969" spans="1:9" s="62" customFormat="1" ht="18" customHeight="1" thickBot="1" x14ac:dyDescent="0.45">
      <c r="A3969" s="63">
        <v>12</v>
      </c>
      <c r="B3969" s="121">
        <f>B3958</f>
        <v>4</v>
      </c>
      <c r="C3969" s="131">
        <f>C3968</f>
        <v>0</v>
      </c>
      <c r="D3969" s="131">
        <f t="shared" si="832"/>
        <v>0</v>
      </c>
      <c r="E3969" s="124">
        <f>VLOOKUP(B3954,別紙1!$A$5:$AS$267,40,FALSE)</f>
        <v>27</v>
      </c>
      <c r="F3969" s="132">
        <f>内訳書!$D$7</f>
        <v>0</v>
      </c>
      <c r="G3969" s="131">
        <f t="shared" si="833"/>
        <v>0</v>
      </c>
      <c r="H3969" s="116"/>
      <c r="I3969" s="137">
        <f t="shared" si="834"/>
        <v>0</v>
      </c>
    </row>
    <row r="3970" spans="1:9" s="62" customFormat="1" ht="18" customHeight="1" thickBot="1" x14ac:dyDescent="0.45">
      <c r="A3970" s="66" t="s">
        <v>9</v>
      </c>
      <c r="B3970" s="120"/>
      <c r="C3970" s="120"/>
      <c r="D3970" s="120"/>
      <c r="E3970" s="135">
        <f>SUM(E3958:E3969)</f>
        <v>337</v>
      </c>
      <c r="F3970" s="129"/>
      <c r="G3970" s="120"/>
      <c r="H3970" s="136">
        <f>SUM(H3958:H3969)</f>
        <v>0</v>
      </c>
      <c r="I3970" s="138">
        <f>IF(SUM(I3958:I3969)="","",SUM(I3958:I3969))</f>
        <v>0</v>
      </c>
    </row>
    <row r="3971" spans="1:9" ht="78" customHeight="1" x14ac:dyDescent="0.4">
      <c r="A3971" s="404" t="s">
        <v>347</v>
      </c>
      <c r="B3971" s="405"/>
      <c r="C3971" s="405"/>
      <c r="D3971" s="406"/>
      <c r="E3971" s="405"/>
      <c r="F3971" s="405"/>
      <c r="G3971" s="406"/>
      <c r="H3971" s="406"/>
      <c r="I3971" s="406"/>
    </row>
    <row r="3972" spans="1:9" ht="78" customHeight="1" x14ac:dyDescent="0.4">
      <c r="A3972" s="394" t="s">
        <v>22</v>
      </c>
      <c r="B3972" s="395"/>
      <c r="C3972" s="395"/>
      <c r="D3972" s="395"/>
      <c r="E3972" s="395"/>
      <c r="F3972" s="395"/>
      <c r="G3972" s="395"/>
      <c r="H3972" s="395"/>
      <c r="I3972" s="396"/>
    </row>
    <row r="3973" spans="1:9" x14ac:dyDescent="0.4">
      <c r="A3973" s="161" t="s">
        <v>12</v>
      </c>
      <c r="B3973" s="52">
        <f>B3954+1</f>
        <v>210</v>
      </c>
      <c r="C3973" s="161" t="s">
        <v>13</v>
      </c>
      <c r="D3973" s="53" t="str">
        <f>VLOOKUP(B3973,別紙1!$A$5:$AS$267,3,FALSE)</f>
        <v>大室第８．９ポンプ場</v>
      </c>
      <c r="F3973" s="161"/>
      <c r="G3973" s="161"/>
      <c r="H3973" s="161"/>
      <c r="I3973" s="54" t="str">
        <f>VLOOKUP(B3973,別紙1!$A$5:$AS$267,5,FALSE)</f>
        <v>低圧電力</v>
      </c>
    </row>
    <row r="3974" spans="1:9" s="161" customFormat="1" ht="20.25" customHeight="1" x14ac:dyDescent="0.4">
      <c r="A3974" s="391" t="s">
        <v>14</v>
      </c>
      <c r="B3974" s="401" t="s">
        <v>3</v>
      </c>
      <c r="C3974" s="402"/>
      <c r="D3974" s="403"/>
      <c r="E3974" s="401" t="s">
        <v>4</v>
      </c>
      <c r="F3974" s="402"/>
      <c r="G3974" s="403"/>
      <c r="H3974" s="391" t="s">
        <v>44</v>
      </c>
      <c r="I3974" s="391" t="s">
        <v>45</v>
      </c>
    </row>
    <row r="3975" spans="1:9" s="161" customFormat="1" ht="40.5" x14ac:dyDescent="0.4">
      <c r="A3975" s="400"/>
      <c r="B3975" s="298" t="s">
        <v>2</v>
      </c>
      <c r="C3975" s="298" t="s">
        <v>15</v>
      </c>
      <c r="D3975" s="299" t="s">
        <v>82</v>
      </c>
      <c r="E3975" s="300" t="s">
        <v>16</v>
      </c>
      <c r="F3975" s="58" t="s">
        <v>17</v>
      </c>
      <c r="G3975" s="299" t="s">
        <v>18</v>
      </c>
      <c r="H3975" s="400"/>
      <c r="I3975" s="400"/>
    </row>
    <row r="3976" spans="1:9" s="59" customFormat="1" ht="22.5" x14ac:dyDescent="0.4">
      <c r="A3976" s="392"/>
      <c r="B3976" s="60" t="s">
        <v>5</v>
      </c>
      <c r="C3976" s="60" t="s">
        <v>19</v>
      </c>
      <c r="D3976" s="60" t="s">
        <v>8</v>
      </c>
      <c r="E3976" s="61" t="s">
        <v>20</v>
      </c>
      <c r="F3976" s="60" t="s">
        <v>21</v>
      </c>
      <c r="G3976" s="60" t="s">
        <v>8</v>
      </c>
      <c r="H3976" s="60" t="s">
        <v>43</v>
      </c>
      <c r="I3976" s="60" t="s">
        <v>8</v>
      </c>
    </row>
    <row r="3977" spans="1:9" s="62" customFormat="1" ht="18" customHeight="1" x14ac:dyDescent="0.4">
      <c r="A3977" s="63">
        <v>1</v>
      </c>
      <c r="B3977" s="121">
        <f>VLOOKUP(B3973,別紙1!$A$5:$AS$267,6,FALSE)</f>
        <v>6</v>
      </c>
      <c r="C3977" s="131">
        <f>内訳書!$C$7</f>
        <v>0</v>
      </c>
      <c r="D3977" s="131">
        <f>IF(E3977=0,ROUNDDOWN(B3977*C3977/2,2),ROUNDDOWN(B3977*C3977,2))</f>
        <v>0</v>
      </c>
      <c r="E3977" s="124">
        <f>VLOOKUP(B3973,別紙1!$A$5:$AS$267,7,FALSE)</f>
        <v>335</v>
      </c>
      <c r="F3977" s="132">
        <f>内訳書!$D$7</f>
        <v>0</v>
      </c>
      <c r="G3977" s="131">
        <f>ROUNDDOWN(E3977*F3977,2)</f>
        <v>0</v>
      </c>
      <c r="H3977" s="116"/>
      <c r="I3977" s="137">
        <f>ROUNDDOWN(D3977+G3977+H3977,0)</f>
        <v>0</v>
      </c>
    </row>
    <row r="3978" spans="1:9" s="62" customFormat="1" ht="18" customHeight="1" x14ac:dyDescent="0.4">
      <c r="A3978" s="63">
        <v>2</v>
      </c>
      <c r="B3978" s="121">
        <f>B3977</f>
        <v>6</v>
      </c>
      <c r="C3978" s="131">
        <f>C3977</f>
        <v>0</v>
      </c>
      <c r="D3978" s="131">
        <f t="shared" ref="D3978:D3988" si="836">IF(E3978=0,ROUNDDOWN(B3978*C3978/2,2),ROUNDDOWN(B3978*C3978,2))</f>
        <v>0</v>
      </c>
      <c r="E3978" s="124">
        <f>VLOOKUP(B3973,別紙1!$A$5:$AS$267,10,FALSE)</f>
        <v>337</v>
      </c>
      <c r="F3978" s="132">
        <f>内訳書!$D$7</f>
        <v>0</v>
      </c>
      <c r="G3978" s="131">
        <f t="shared" ref="G3978:G3988" si="837">ROUNDDOWN(E3978*F3978,2)</f>
        <v>0</v>
      </c>
      <c r="H3978" s="116"/>
      <c r="I3978" s="137">
        <f t="shared" ref="I3978:I3988" si="838">ROUNDDOWN(D3978+G3978+H3978,0)</f>
        <v>0</v>
      </c>
    </row>
    <row r="3979" spans="1:9" s="62" customFormat="1" ht="18" customHeight="1" x14ac:dyDescent="0.4">
      <c r="A3979" s="63">
        <v>3</v>
      </c>
      <c r="B3979" s="121">
        <f>B3977</f>
        <v>6</v>
      </c>
      <c r="C3979" s="131">
        <f t="shared" ref="C3979:C3987" si="839">C3978</f>
        <v>0</v>
      </c>
      <c r="D3979" s="131">
        <f t="shared" si="836"/>
        <v>0</v>
      </c>
      <c r="E3979" s="124">
        <f>VLOOKUP(B3973,別紙1!$A$5:$AS$267,13,FALSE)</f>
        <v>296</v>
      </c>
      <c r="F3979" s="132">
        <f>内訳書!$D$7</f>
        <v>0</v>
      </c>
      <c r="G3979" s="131">
        <f t="shared" si="837"/>
        <v>0</v>
      </c>
      <c r="H3979" s="116"/>
      <c r="I3979" s="137">
        <f t="shared" si="838"/>
        <v>0</v>
      </c>
    </row>
    <row r="3980" spans="1:9" s="62" customFormat="1" ht="18" customHeight="1" x14ac:dyDescent="0.4">
      <c r="A3980" s="63">
        <v>4</v>
      </c>
      <c r="B3980" s="121">
        <f>B3977</f>
        <v>6</v>
      </c>
      <c r="C3980" s="131">
        <f t="shared" si="839"/>
        <v>0</v>
      </c>
      <c r="D3980" s="131">
        <f t="shared" si="836"/>
        <v>0</v>
      </c>
      <c r="E3980" s="124">
        <f>VLOOKUP(B3973,別紙1!$A$5:$AS$267,16,FALSE)</f>
        <v>311</v>
      </c>
      <c r="F3980" s="132">
        <f>内訳書!$D$7</f>
        <v>0</v>
      </c>
      <c r="G3980" s="131">
        <f t="shared" si="837"/>
        <v>0</v>
      </c>
      <c r="H3980" s="116"/>
      <c r="I3980" s="137">
        <f t="shared" si="838"/>
        <v>0</v>
      </c>
    </row>
    <row r="3981" spans="1:9" s="62" customFormat="1" ht="18" customHeight="1" x14ac:dyDescent="0.4">
      <c r="A3981" s="63">
        <v>5</v>
      </c>
      <c r="B3981" s="121">
        <f>B3977</f>
        <v>6</v>
      </c>
      <c r="C3981" s="131">
        <f t="shared" si="839"/>
        <v>0</v>
      </c>
      <c r="D3981" s="131">
        <f t="shared" si="836"/>
        <v>0</v>
      </c>
      <c r="E3981" s="124">
        <f>VLOOKUP(B3973,別紙1!$A$5:$AS$267,19,FALSE)</f>
        <v>298</v>
      </c>
      <c r="F3981" s="132">
        <f>内訳書!$D$7</f>
        <v>0</v>
      </c>
      <c r="G3981" s="131">
        <f t="shared" si="837"/>
        <v>0</v>
      </c>
      <c r="H3981" s="116"/>
      <c r="I3981" s="137">
        <f t="shared" si="838"/>
        <v>0</v>
      </c>
    </row>
    <row r="3982" spans="1:9" s="62" customFormat="1" ht="18" customHeight="1" x14ac:dyDescent="0.4">
      <c r="A3982" s="63">
        <v>6</v>
      </c>
      <c r="B3982" s="121">
        <f>B3977</f>
        <v>6</v>
      </c>
      <c r="C3982" s="131">
        <f t="shared" si="839"/>
        <v>0</v>
      </c>
      <c r="D3982" s="131">
        <f t="shared" si="836"/>
        <v>0</v>
      </c>
      <c r="E3982" s="124">
        <f>VLOOKUP(B3973,別紙1!$A$5:$AS$267,22,FALSE)</f>
        <v>302</v>
      </c>
      <c r="F3982" s="132">
        <f>内訳書!$D$7</f>
        <v>0</v>
      </c>
      <c r="G3982" s="131">
        <f t="shared" si="837"/>
        <v>0</v>
      </c>
      <c r="H3982" s="116"/>
      <c r="I3982" s="137">
        <f t="shared" si="838"/>
        <v>0</v>
      </c>
    </row>
    <row r="3983" spans="1:9" s="62" customFormat="1" ht="18" customHeight="1" x14ac:dyDescent="0.4">
      <c r="A3983" s="63">
        <v>7</v>
      </c>
      <c r="B3983" s="121">
        <f>B3977</f>
        <v>6</v>
      </c>
      <c r="C3983" s="131">
        <f t="shared" si="839"/>
        <v>0</v>
      </c>
      <c r="D3983" s="131">
        <f t="shared" si="836"/>
        <v>0</v>
      </c>
      <c r="E3983" s="124">
        <f>VLOOKUP(B3973,別紙1!$A$5:$AS$267,26,FALSE)</f>
        <v>309</v>
      </c>
      <c r="F3983" s="133">
        <f>内訳書!$E$7</f>
        <v>0</v>
      </c>
      <c r="G3983" s="131">
        <f t="shared" si="837"/>
        <v>0</v>
      </c>
      <c r="H3983" s="116"/>
      <c r="I3983" s="137">
        <f t="shared" si="838"/>
        <v>0</v>
      </c>
    </row>
    <row r="3984" spans="1:9" s="62" customFormat="1" ht="18" customHeight="1" x14ac:dyDescent="0.4">
      <c r="A3984" s="63">
        <v>8</v>
      </c>
      <c r="B3984" s="121">
        <f>B3977</f>
        <v>6</v>
      </c>
      <c r="C3984" s="131">
        <f t="shared" si="839"/>
        <v>0</v>
      </c>
      <c r="D3984" s="131">
        <f t="shared" si="836"/>
        <v>0</v>
      </c>
      <c r="E3984" s="124">
        <f>VLOOKUP(B3973,別紙1!$A$5:$AS$267,29,FALSE)</f>
        <v>316</v>
      </c>
      <c r="F3984" s="133">
        <f>内訳書!$E$7</f>
        <v>0</v>
      </c>
      <c r="G3984" s="131">
        <f t="shared" si="837"/>
        <v>0</v>
      </c>
      <c r="H3984" s="116"/>
      <c r="I3984" s="137">
        <f t="shared" si="838"/>
        <v>0</v>
      </c>
    </row>
    <row r="3985" spans="1:9" s="62" customFormat="1" ht="18" customHeight="1" x14ac:dyDescent="0.4">
      <c r="A3985" s="63">
        <v>9</v>
      </c>
      <c r="B3985" s="121">
        <f>B3977</f>
        <v>6</v>
      </c>
      <c r="C3985" s="131">
        <f t="shared" si="839"/>
        <v>0</v>
      </c>
      <c r="D3985" s="131">
        <f t="shared" si="836"/>
        <v>0</v>
      </c>
      <c r="E3985" s="124">
        <f>VLOOKUP(B3973,別紙1!$A$5:$AS$267,32,FALSE)</f>
        <v>311</v>
      </c>
      <c r="F3985" s="133">
        <f>内訳書!$E$7</f>
        <v>0</v>
      </c>
      <c r="G3985" s="131">
        <f t="shared" si="837"/>
        <v>0</v>
      </c>
      <c r="H3985" s="116"/>
      <c r="I3985" s="137">
        <f t="shared" si="838"/>
        <v>0</v>
      </c>
    </row>
    <row r="3986" spans="1:9" s="62" customFormat="1" ht="18" customHeight="1" x14ac:dyDescent="0.4">
      <c r="A3986" s="63">
        <v>10</v>
      </c>
      <c r="B3986" s="121">
        <f>B3977</f>
        <v>6</v>
      </c>
      <c r="C3986" s="131">
        <f t="shared" si="839"/>
        <v>0</v>
      </c>
      <c r="D3986" s="131">
        <f t="shared" si="836"/>
        <v>0</v>
      </c>
      <c r="E3986" s="124">
        <f>VLOOKUP(B3973,別紙1!$A$5:$AS$267,34,FALSE)</f>
        <v>531</v>
      </c>
      <c r="F3986" s="132">
        <f>内訳書!$D$7</f>
        <v>0</v>
      </c>
      <c r="G3986" s="131">
        <f t="shared" si="837"/>
        <v>0</v>
      </c>
      <c r="H3986" s="116"/>
      <c r="I3986" s="137">
        <f t="shared" si="838"/>
        <v>0</v>
      </c>
    </row>
    <row r="3987" spans="1:9" s="62" customFormat="1" ht="18" customHeight="1" x14ac:dyDescent="0.4">
      <c r="A3987" s="63">
        <v>11</v>
      </c>
      <c r="B3987" s="121">
        <f>B3977</f>
        <v>6</v>
      </c>
      <c r="C3987" s="131">
        <f t="shared" si="839"/>
        <v>0</v>
      </c>
      <c r="D3987" s="131">
        <f t="shared" si="836"/>
        <v>0</v>
      </c>
      <c r="E3987" s="124">
        <f>VLOOKUP(B3973,別紙1!$A$5:$AS$267,37,FALSE)</f>
        <v>372</v>
      </c>
      <c r="F3987" s="132">
        <f>内訳書!$D$7</f>
        <v>0</v>
      </c>
      <c r="G3987" s="131">
        <f t="shared" si="837"/>
        <v>0</v>
      </c>
      <c r="H3987" s="116"/>
      <c r="I3987" s="137">
        <f t="shared" si="838"/>
        <v>0</v>
      </c>
    </row>
    <row r="3988" spans="1:9" s="62" customFormat="1" ht="18" customHeight="1" thickBot="1" x14ac:dyDescent="0.45">
      <c r="A3988" s="63">
        <v>12</v>
      </c>
      <c r="B3988" s="121">
        <f>B3977</f>
        <v>6</v>
      </c>
      <c r="C3988" s="131">
        <f>C3987</f>
        <v>0</v>
      </c>
      <c r="D3988" s="131">
        <f t="shared" si="836"/>
        <v>0</v>
      </c>
      <c r="E3988" s="124">
        <f>VLOOKUP(B3973,別紙1!$A$5:$AS$267,40,FALSE)</f>
        <v>303</v>
      </c>
      <c r="F3988" s="132">
        <f>内訳書!$D$7</f>
        <v>0</v>
      </c>
      <c r="G3988" s="131">
        <f t="shared" si="837"/>
        <v>0</v>
      </c>
      <c r="H3988" s="116"/>
      <c r="I3988" s="137">
        <f t="shared" si="838"/>
        <v>0</v>
      </c>
    </row>
    <row r="3989" spans="1:9" s="62" customFormat="1" ht="18" customHeight="1" thickBot="1" x14ac:dyDescent="0.45">
      <c r="A3989" s="66" t="s">
        <v>9</v>
      </c>
      <c r="B3989" s="120"/>
      <c r="C3989" s="120"/>
      <c r="D3989" s="120"/>
      <c r="E3989" s="135">
        <f>SUM(E3977:E3988)</f>
        <v>4021</v>
      </c>
      <c r="F3989" s="129"/>
      <c r="G3989" s="120"/>
      <c r="H3989" s="136">
        <f>SUM(H3977:H3988)</f>
        <v>0</v>
      </c>
      <c r="I3989" s="138">
        <f>IF(SUM(I3977:I3988)="","",SUM(I3977:I3988))</f>
        <v>0</v>
      </c>
    </row>
    <row r="3990" spans="1:9" ht="78" customHeight="1" x14ac:dyDescent="0.4">
      <c r="A3990" s="404" t="s">
        <v>347</v>
      </c>
      <c r="B3990" s="405"/>
      <c r="C3990" s="405"/>
      <c r="D3990" s="406"/>
      <c r="E3990" s="405"/>
      <c r="F3990" s="405"/>
      <c r="G3990" s="406"/>
      <c r="H3990" s="406"/>
      <c r="I3990" s="406"/>
    </row>
    <row r="3991" spans="1:9" ht="78" customHeight="1" x14ac:dyDescent="0.4">
      <c r="A3991" s="394" t="s">
        <v>22</v>
      </c>
      <c r="B3991" s="395"/>
      <c r="C3991" s="395"/>
      <c r="D3991" s="395"/>
      <c r="E3991" s="395"/>
      <c r="F3991" s="395"/>
      <c r="G3991" s="395"/>
      <c r="H3991" s="395"/>
      <c r="I3991" s="396"/>
    </row>
    <row r="3992" spans="1:9" x14ac:dyDescent="0.4">
      <c r="A3992" s="161" t="s">
        <v>12</v>
      </c>
      <c r="B3992" s="52">
        <f>B3973+1</f>
        <v>211</v>
      </c>
      <c r="C3992" s="161" t="s">
        <v>13</v>
      </c>
      <c r="D3992" s="53" t="str">
        <f>VLOOKUP(B3992,別紙1!$A$5:$AS$267,3,FALSE)</f>
        <v>大室第１０ポンプ場</v>
      </c>
      <c r="F3992" s="161"/>
      <c r="G3992" s="161"/>
      <c r="H3992" s="161"/>
      <c r="I3992" s="54" t="str">
        <f>VLOOKUP(B3992,別紙1!$A$5:$AS$267,5,FALSE)</f>
        <v>低圧電力</v>
      </c>
    </row>
    <row r="3993" spans="1:9" s="161" customFormat="1" ht="20.25" customHeight="1" x14ac:dyDescent="0.4">
      <c r="A3993" s="391" t="s">
        <v>14</v>
      </c>
      <c r="B3993" s="401" t="s">
        <v>3</v>
      </c>
      <c r="C3993" s="402"/>
      <c r="D3993" s="403"/>
      <c r="E3993" s="401" t="s">
        <v>4</v>
      </c>
      <c r="F3993" s="402"/>
      <c r="G3993" s="403"/>
      <c r="H3993" s="391" t="s">
        <v>44</v>
      </c>
      <c r="I3993" s="391" t="s">
        <v>45</v>
      </c>
    </row>
    <row r="3994" spans="1:9" s="161" customFormat="1" ht="40.5" x14ac:dyDescent="0.4">
      <c r="A3994" s="400"/>
      <c r="B3994" s="298" t="s">
        <v>2</v>
      </c>
      <c r="C3994" s="298" t="s">
        <v>15</v>
      </c>
      <c r="D3994" s="299" t="s">
        <v>82</v>
      </c>
      <c r="E3994" s="300" t="s">
        <v>16</v>
      </c>
      <c r="F3994" s="58" t="s">
        <v>17</v>
      </c>
      <c r="G3994" s="299" t="s">
        <v>18</v>
      </c>
      <c r="H3994" s="400"/>
      <c r="I3994" s="400"/>
    </row>
    <row r="3995" spans="1:9" s="59" customFormat="1" ht="22.5" x14ac:dyDescent="0.4">
      <c r="A3995" s="392"/>
      <c r="B3995" s="60" t="s">
        <v>5</v>
      </c>
      <c r="C3995" s="60" t="s">
        <v>19</v>
      </c>
      <c r="D3995" s="60" t="s">
        <v>8</v>
      </c>
      <c r="E3995" s="61" t="s">
        <v>20</v>
      </c>
      <c r="F3995" s="60" t="s">
        <v>21</v>
      </c>
      <c r="G3995" s="60" t="s">
        <v>8</v>
      </c>
      <c r="H3995" s="60" t="s">
        <v>43</v>
      </c>
      <c r="I3995" s="60" t="s">
        <v>8</v>
      </c>
    </row>
    <row r="3996" spans="1:9" s="62" customFormat="1" ht="18" customHeight="1" x14ac:dyDescent="0.4">
      <c r="A3996" s="63">
        <v>1</v>
      </c>
      <c r="B3996" s="121">
        <f>VLOOKUP(B3992,別紙1!$A$5:$AS$267,6,FALSE)</f>
        <v>4</v>
      </c>
      <c r="C3996" s="131">
        <f>内訳書!$C$7</f>
        <v>0</v>
      </c>
      <c r="D3996" s="131">
        <f>IF(E3996=0,ROUNDDOWN(B3996*C3996/2,2),ROUNDDOWN(B3996*C3996,2))</f>
        <v>0</v>
      </c>
      <c r="E3996" s="124">
        <f>VLOOKUP(B3992,別紙1!$A$5:$AS$267,7,FALSE)</f>
        <v>65</v>
      </c>
      <c r="F3996" s="132">
        <f>内訳書!$D$7</f>
        <v>0</v>
      </c>
      <c r="G3996" s="131">
        <f>ROUNDDOWN(E3996*F3996,2)</f>
        <v>0</v>
      </c>
      <c r="H3996" s="116"/>
      <c r="I3996" s="137">
        <f>ROUNDDOWN(D3996+G3996+H3996,0)</f>
        <v>0</v>
      </c>
    </row>
    <row r="3997" spans="1:9" s="62" customFormat="1" ht="18" customHeight="1" x14ac:dyDescent="0.4">
      <c r="A3997" s="63">
        <v>2</v>
      </c>
      <c r="B3997" s="121">
        <f>B3996</f>
        <v>4</v>
      </c>
      <c r="C3997" s="131">
        <f>C3996</f>
        <v>0</v>
      </c>
      <c r="D3997" s="131">
        <f t="shared" ref="D3997:D4007" si="840">IF(E3997=0,ROUNDDOWN(B3997*C3997/2,2),ROUNDDOWN(B3997*C3997,2))</f>
        <v>0</v>
      </c>
      <c r="E3997" s="124">
        <f>VLOOKUP(B3992,別紙1!$A$5:$AS$267,10,FALSE)</f>
        <v>67</v>
      </c>
      <c r="F3997" s="132">
        <f>内訳書!$D$7</f>
        <v>0</v>
      </c>
      <c r="G3997" s="131">
        <f t="shared" ref="G3997:G4007" si="841">ROUNDDOWN(E3997*F3997,2)</f>
        <v>0</v>
      </c>
      <c r="H3997" s="116"/>
      <c r="I3997" s="137">
        <f t="shared" ref="I3997:I4007" si="842">ROUNDDOWN(D3997+G3997+H3997,0)</f>
        <v>0</v>
      </c>
    </row>
    <row r="3998" spans="1:9" s="62" customFormat="1" ht="18" customHeight="1" x14ac:dyDescent="0.4">
      <c r="A3998" s="63">
        <v>3</v>
      </c>
      <c r="B3998" s="121">
        <f>B3996</f>
        <v>4</v>
      </c>
      <c r="C3998" s="131">
        <f t="shared" ref="C3998:C4006" si="843">C3997</f>
        <v>0</v>
      </c>
      <c r="D3998" s="131">
        <f t="shared" si="840"/>
        <v>0</v>
      </c>
      <c r="E3998" s="124">
        <f>VLOOKUP(B3992,別紙1!$A$5:$AS$267,13,FALSE)</f>
        <v>63</v>
      </c>
      <c r="F3998" s="132">
        <f>内訳書!$D$7</f>
        <v>0</v>
      </c>
      <c r="G3998" s="131">
        <f t="shared" si="841"/>
        <v>0</v>
      </c>
      <c r="H3998" s="116"/>
      <c r="I3998" s="137">
        <f t="shared" si="842"/>
        <v>0</v>
      </c>
    </row>
    <row r="3999" spans="1:9" s="62" customFormat="1" ht="18" customHeight="1" x14ac:dyDescent="0.4">
      <c r="A3999" s="63">
        <v>4</v>
      </c>
      <c r="B3999" s="121">
        <f>B3996</f>
        <v>4</v>
      </c>
      <c r="C3999" s="131">
        <f t="shared" si="843"/>
        <v>0</v>
      </c>
      <c r="D3999" s="131">
        <f t="shared" si="840"/>
        <v>0</v>
      </c>
      <c r="E3999" s="124">
        <f>VLOOKUP(B3992,別紙1!$A$5:$AS$267,16,FALSE)</f>
        <v>65</v>
      </c>
      <c r="F3999" s="132">
        <f>内訳書!$D$7</f>
        <v>0</v>
      </c>
      <c r="G3999" s="131">
        <f t="shared" si="841"/>
        <v>0</v>
      </c>
      <c r="H3999" s="116"/>
      <c r="I3999" s="137">
        <f t="shared" si="842"/>
        <v>0</v>
      </c>
    </row>
    <row r="4000" spans="1:9" s="62" customFormat="1" ht="18" customHeight="1" x14ac:dyDescent="0.4">
      <c r="A4000" s="63">
        <v>5</v>
      </c>
      <c r="B4000" s="121">
        <f>B3996</f>
        <v>4</v>
      </c>
      <c r="C4000" s="131">
        <f t="shared" si="843"/>
        <v>0</v>
      </c>
      <c r="D4000" s="131">
        <f t="shared" si="840"/>
        <v>0</v>
      </c>
      <c r="E4000" s="124">
        <f>VLOOKUP(B3992,別紙1!$A$5:$AS$267,19,FALSE)</f>
        <v>69</v>
      </c>
      <c r="F4000" s="132">
        <f>内訳書!$D$7</f>
        <v>0</v>
      </c>
      <c r="G4000" s="131">
        <f t="shared" si="841"/>
        <v>0</v>
      </c>
      <c r="H4000" s="116"/>
      <c r="I4000" s="137">
        <f t="shared" si="842"/>
        <v>0</v>
      </c>
    </row>
    <row r="4001" spans="1:9" s="62" customFormat="1" ht="18" customHeight="1" x14ac:dyDescent="0.4">
      <c r="A4001" s="63">
        <v>6</v>
      </c>
      <c r="B4001" s="121">
        <f>B3996</f>
        <v>4</v>
      </c>
      <c r="C4001" s="131">
        <f t="shared" si="843"/>
        <v>0</v>
      </c>
      <c r="D4001" s="131">
        <f t="shared" si="840"/>
        <v>0</v>
      </c>
      <c r="E4001" s="124">
        <f>VLOOKUP(B3992,別紙1!$A$5:$AS$267,22,FALSE)</f>
        <v>64</v>
      </c>
      <c r="F4001" s="132">
        <f>内訳書!$D$7</f>
        <v>0</v>
      </c>
      <c r="G4001" s="131">
        <f t="shared" si="841"/>
        <v>0</v>
      </c>
      <c r="H4001" s="116"/>
      <c r="I4001" s="137">
        <f t="shared" si="842"/>
        <v>0</v>
      </c>
    </row>
    <row r="4002" spans="1:9" s="62" customFormat="1" ht="18" customHeight="1" x14ac:dyDescent="0.4">
      <c r="A4002" s="63">
        <v>7</v>
      </c>
      <c r="B4002" s="121">
        <f>B3996</f>
        <v>4</v>
      </c>
      <c r="C4002" s="131">
        <f t="shared" si="843"/>
        <v>0</v>
      </c>
      <c r="D4002" s="131">
        <f t="shared" si="840"/>
        <v>0</v>
      </c>
      <c r="E4002" s="124">
        <f>VLOOKUP(B3992,別紙1!$A$5:$AS$267,26,FALSE)</f>
        <v>72</v>
      </c>
      <c r="F4002" s="133">
        <f>内訳書!$E$7</f>
        <v>0</v>
      </c>
      <c r="G4002" s="131">
        <f t="shared" si="841"/>
        <v>0</v>
      </c>
      <c r="H4002" s="116"/>
      <c r="I4002" s="137">
        <f t="shared" si="842"/>
        <v>0</v>
      </c>
    </row>
    <row r="4003" spans="1:9" s="62" customFormat="1" ht="18" customHeight="1" x14ac:dyDescent="0.4">
      <c r="A4003" s="63">
        <v>8</v>
      </c>
      <c r="B4003" s="121">
        <f>B3996</f>
        <v>4</v>
      </c>
      <c r="C4003" s="131">
        <f t="shared" si="843"/>
        <v>0</v>
      </c>
      <c r="D4003" s="131">
        <f t="shared" si="840"/>
        <v>0</v>
      </c>
      <c r="E4003" s="124">
        <f>VLOOKUP(B3992,別紙1!$A$5:$AS$267,29,FALSE)</f>
        <v>75</v>
      </c>
      <c r="F4003" s="133">
        <f>内訳書!$E$7</f>
        <v>0</v>
      </c>
      <c r="G4003" s="131">
        <f t="shared" si="841"/>
        <v>0</v>
      </c>
      <c r="H4003" s="116"/>
      <c r="I4003" s="137">
        <f t="shared" si="842"/>
        <v>0</v>
      </c>
    </row>
    <row r="4004" spans="1:9" s="62" customFormat="1" ht="18" customHeight="1" x14ac:dyDescent="0.4">
      <c r="A4004" s="63">
        <v>9</v>
      </c>
      <c r="B4004" s="121">
        <f>B3996</f>
        <v>4</v>
      </c>
      <c r="C4004" s="131">
        <f t="shared" si="843"/>
        <v>0</v>
      </c>
      <c r="D4004" s="131">
        <f t="shared" si="840"/>
        <v>0</v>
      </c>
      <c r="E4004" s="124">
        <f>VLOOKUP(B3992,別紙1!$A$5:$AS$267,32,FALSE)</f>
        <v>69</v>
      </c>
      <c r="F4004" s="133">
        <f>内訳書!$E$7</f>
        <v>0</v>
      </c>
      <c r="G4004" s="131">
        <f t="shared" si="841"/>
        <v>0</v>
      </c>
      <c r="H4004" s="116"/>
      <c r="I4004" s="137">
        <f t="shared" si="842"/>
        <v>0</v>
      </c>
    </row>
    <row r="4005" spans="1:9" s="62" customFormat="1" ht="18" customHeight="1" x14ac:dyDescent="0.4">
      <c r="A4005" s="63">
        <v>10</v>
      </c>
      <c r="B4005" s="121">
        <f>B3996</f>
        <v>4</v>
      </c>
      <c r="C4005" s="131">
        <f t="shared" si="843"/>
        <v>0</v>
      </c>
      <c r="D4005" s="131">
        <f t="shared" si="840"/>
        <v>0</v>
      </c>
      <c r="E4005" s="124">
        <f>VLOOKUP(B3992,別紙1!$A$5:$AS$267,34,FALSE)</f>
        <v>89</v>
      </c>
      <c r="F4005" s="132">
        <f>内訳書!$D$7</f>
        <v>0</v>
      </c>
      <c r="G4005" s="131">
        <f t="shared" si="841"/>
        <v>0</v>
      </c>
      <c r="H4005" s="116"/>
      <c r="I4005" s="137">
        <f t="shared" si="842"/>
        <v>0</v>
      </c>
    </row>
    <row r="4006" spans="1:9" s="62" customFormat="1" ht="18" customHeight="1" x14ac:dyDescent="0.4">
      <c r="A4006" s="63">
        <v>11</v>
      </c>
      <c r="B4006" s="121">
        <f>B3996</f>
        <v>4</v>
      </c>
      <c r="C4006" s="131">
        <f t="shared" si="843"/>
        <v>0</v>
      </c>
      <c r="D4006" s="131">
        <f t="shared" si="840"/>
        <v>0</v>
      </c>
      <c r="E4006" s="124">
        <f>VLOOKUP(B3992,別紙1!$A$5:$AS$267,37,FALSE)</f>
        <v>84</v>
      </c>
      <c r="F4006" s="132">
        <f>内訳書!$D$7</f>
        <v>0</v>
      </c>
      <c r="G4006" s="131">
        <f t="shared" si="841"/>
        <v>0</v>
      </c>
      <c r="H4006" s="116"/>
      <c r="I4006" s="137">
        <f t="shared" si="842"/>
        <v>0</v>
      </c>
    </row>
    <row r="4007" spans="1:9" s="62" customFormat="1" ht="18" customHeight="1" thickBot="1" x14ac:dyDescent="0.45">
      <c r="A4007" s="63">
        <v>12</v>
      </c>
      <c r="B4007" s="121">
        <f>B3996</f>
        <v>4</v>
      </c>
      <c r="C4007" s="131">
        <f>C4006</f>
        <v>0</v>
      </c>
      <c r="D4007" s="131">
        <f t="shared" si="840"/>
        <v>0</v>
      </c>
      <c r="E4007" s="124">
        <f>VLOOKUP(B3992,別紙1!$A$5:$AS$267,40,FALSE)</f>
        <v>77</v>
      </c>
      <c r="F4007" s="132">
        <f>内訳書!$D$7</f>
        <v>0</v>
      </c>
      <c r="G4007" s="131">
        <f t="shared" si="841"/>
        <v>0</v>
      </c>
      <c r="H4007" s="116"/>
      <c r="I4007" s="137">
        <f t="shared" si="842"/>
        <v>0</v>
      </c>
    </row>
    <row r="4008" spans="1:9" s="62" customFormat="1" ht="18" customHeight="1" thickBot="1" x14ac:dyDescent="0.45">
      <c r="A4008" s="66" t="s">
        <v>9</v>
      </c>
      <c r="B4008" s="120"/>
      <c r="C4008" s="120"/>
      <c r="D4008" s="120"/>
      <c r="E4008" s="135">
        <f>SUM(E3996:E4007)</f>
        <v>859</v>
      </c>
      <c r="F4008" s="129"/>
      <c r="G4008" s="120"/>
      <c r="H4008" s="136">
        <f>SUM(H3996:H4007)</f>
        <v>0</v>
      </c>
      <c r="I4008" s="138">
        <f>IF(SUM(I3996:I4007)="","",SUM(I3996:I4007))</f>
        <v>0</v>
      </c>
    </row>
    <row r="4009" spans="1:9" ht="78" customHeight="1" x14ac:dyDescent="0.4">
      <c r="A4009" s="404" t="s">
        <v>347</v>
      </c>
      <c r="B4009" s="405"/>
      <c r="C4009" s="405"/>
      <c r="D4009" s="406"/>
      <c r="E4009" s="405"/>
      <c r="F4009" s="405"/>
      <c r="G4009" s="406"/>
      <c r="H4009" s="406"/>
      <c r="I4009" s="406"/>
    </row>
    <row r="4010" spans="1:9" ht="78" customHeight="1" x14ac:dyDescent="0.4">
      <c r="A4010" s="394" t="s">
        <v>22</v>
      </c>
      <c r="B4010" s="395"/>
      <c r="C4010" s="395"/>
      <c r="D4010" s="395"/>
      <c r="E4010" s="395"/>
      <c r="F4010" s="395"/>
      <c r="G4010" s="395"/>
      <c r="H4010" s="395"/>
      <c r="I4010" s="396"/>
    </row>
    <row r="4011" spans="1:9" x14ac:dyDescent="0.4">
      <c r="A4011" s="161" t="s">
        <v>12</v>
      </c>
      <c r="B4011" s="52">
        <f>B3992+1</f>
        <v>212</v>
      </c>
      <c r="C4011" s="161" t="s">
        <v>13</v>
      </c>
      <c r="D4011" s="53" t="str">
        <f>VLOOKUP(B4011,別紙1!$A$5:$AS$267,3,FALSE)</f>
        <v>大室第１１ポンプ場</v>
      </c>
      <c r="F4011" s="161"/>
      <c r="G4011" s="161"/>
      <c r="H4011" s="161"/>
      <c r="I4011" s="54" t="str">
        <f>VLOOKUP(B4011,別紙1!$A$5:$AS$267,5,FALSE)</f>
        <v>低圧電力</v>
      </c>
    </row>
    <row r="4012" spans="1:9" s="161" customFormat="1" ht="20.25" customHeight="1" x14ac:dyDescent="0.4">
      <c r="A4012" s="391" t="s">
        <v>14</v>
      </c>
      <c r="B4012" s="401" t="s">
        <v>3</v>
      </c>
      <c r="C4012" s="402"/>
      <c r="D4012" s="403"/>
      <c r="E4012" s="401" t="s">
        <v>4</v>
      </c>
      <c r="F4012" s="402"/>
      <c r="G4012" s="403"/>
      <c r="H4012" s="391" t="s">
        <v>44</v>
      </c>
      <c r="I4012" s="391" t="s">
        <v>45</v>
      </c>
    </row>
    <row r="4013" spans="1:9" s="161" customFormat="1" ht="40.5" x14ac:dyDescent="0.4">
      <c r="A4013" s="400"/>
      <c r="B4013" s="298" t="s">
        <v>2</v>
      </c>
      <c r="C4013" s="298" t="s">
        <v>15</v>
      </c>
      <c r="D4013" s="299" t="s">
        <v>82</v>
      </c>
      <c r="E4013" s="300" t="s">
        <v>16</v>
      </c>
      <c r="F4013" s="58" t="s">
        <v>17</v>
      </c>
      <c r="G4013" s="299" t="s">
        <v>18</v>
      </c>
      <c r="H4013" s="400"/>
      <c r="I4013" s="400"/>
    </row>
    <row r="4014" spans="1:9" s="59" customFormat="1" ht="22.5" x14ac:dyDescent="0.4">
      <c r="A4014" s="392"/>
      <c r="B4014" s="60" t="s">
        <v>5</v>
      </c>
      <c r="C4014" s="60" t="s">
        <v>19</v>
      </c>
      <c r="D4014" s="60" t="s">
        <v>8</v>
      </c>
      <c r="E4014" s="61" t="s">
        <v>20</v>
      </c>
      <c r="F4014" s="60" t="s">
        <v>21</v>
      </c>
      <c r="G4014" s="60" t="s">
        <v>8</v>
      </c>
      <c r="H4014" s="60" t="s">
        <v>43</v>
      </c>
      <c r="I4014" s="60" t="s">
        <v>8</v>
      </c>
    </row>
    <row r="4015" spans="1:9" s="62" customFormat="1" ht="18" customHeight="1" x14ac:dyDescent="0.4">
      <c r="A4015" s="63">
        <v>1</v>
      </c>
      <c r="B4015" s="121">
        <f>VLOOKUP(B4011,別紙1!$A$5:$AS$267,6,FALSE)</f>
        <v>4</v>
      </c>
      <c r="C4015" s="131">
        <f>内訳書!$C$7</f>
        <v>0</v>
      </c>
      <c r="D4015" s="131">
        <f>IF(E4015=0,ROUNDDOWN(B4015*C4015/2,2),ROUNDDOWN(B4015*C4015,2))</f>
        <v>0</v>
      </c>
      <c r="E4015" s="124">
        <f>VLOOKUP(B4011,別紙1!$A$5:$AS$267,7,FALSE)</f>
        <v>10</v>
      </c>
      <c r="F4015" s="132">
        <f>内訳書!$D$7</f>
        <v>0</v>
      </c>
      <c r="G4015" s="131">
        <f>ROUNDDOWN(E4015*F4015,2)</f>
        <v>0</v>
      </c>
      <c r="H4015" s="116"/>
      <c r="I4015" s="137">
        <f>ROUNDDOWN(D4015+G4015+H4015,0)</f>
        <v>0</v>
      </c>
    </row>
    <row r="4016" spans="1:9" s="62" customFormat="1" ht="18" customHeight="1" x14ac:dyDescent="0.4">
      <c r="A4016" s="63">
        <v>2</v>
      </c>
      <c r="B4016" s="121">
        <f>B4015</f>
        <v>4</v>
      </c>
      <c r="C4016" s="131">
        <f>C4015</f>
        <v>0</v>
      </c>
      <c r="D4016" s="131">
        <f t="shared" ref="D4016:D4026" si="844">IF(E4016=0,ROUNDDOWN(B4016*C4016/2,2),ROUNDDOWN(B4016*C4016,2))</f>
        <v>0</v>
      </c>
      <c r="E4016" s="124">
        <f>VLOOKUP(B4011,別紙1!$A$5:$AS$267,10,FALSE)</f>
        <v>10</v>
      </c>
      <c r="F4016" s="132">
        <f>内訳書!$D$7</f>
        <v>0</v>
      </c>
      <c r="G4016" s="131">
        <f t="shared" ref="G4016:G4026" si="845">ROUNDDOWN(E4016*F4016,2)</f>
        <v>0</v>
      </c>
      <c r="H4016" s="116"/>
      <c r="I4016" s="137">
        <f t="shared" ref="I4016:I4026" si="846">ROUNDDOWN(D4016+G4016+H4016,0)</f>
        <v>0</v>
      </c>
    </row>
    <row r="4017" spans="1:9" s="62" customFormat="1" ht="18" customHeight="1" x14ac:dyDescent="0.4">
      <c r="A4017" s="63">
        <v>3</v>
      </c>
      <c r="B4017" s="121">
        <f>B4015</f>
        <v>4</v>
      </c>
      <c r="C4017" s="131">
        <f t="shared" ref="C4017:C4025" si="847">C4016</f>
        <v>0</v>
      </c>
      <c r="D4017" s="131">
        <f t="shared" si="844"/>
        <v>0</v>
      </c>
      <c r="E4017" s="124">
        <f>VLOOKUP(B4011,別紙1!$A$5:$AS$267,13,FALSE)</f>
        <v>8</v>
      </c>
      <c r="F4017" s="132">
        <f>内訳書!$D$7</f>
        <v>0</v>
      </c>
      <c r="G4017" s="131">
        <f t="shared" si="845"/>
        <v>0</v>
      </c>
      <c r="H4017" s="116"/>
      <c r="I4017" s="137">
        <f t="shared" si="846"/>
        <v>0</v>
      </c>
    </row>
    <row r="4018" spans="1:9" s="62" customFormat="1" ht="18" customHeight="1" x14ac:dyDescent="0.4">
      <c r="A4018" s="63">
        <v>4</v>
      </c>
      <c r="B4018" s="121">
        <f>B4015</f>
        <v>4</v>
      </c>
      <c r="C4018" s="131">
        <f t="shared" si="847"/>
        <v>0</v>
      </c>
      <c r="D4018" s="131">
        <f t="shared" si="844"/>
        <v>0</v>
      </c>
      <c r="E4018" s="124">
        <f>VLOOKUP(B4011,別紙1!$A$5:$AS$267,16,FALSE)</f>
        <v>10</v>
      </c>
      <c r="F4018" s="132">
        <f>内訳書!$D$7</f>
        <v>0</v>
      </c>
      <c r="G4018" s="131">
        <f t="shared" si="845"/>
        <v>0</v>
      </c>
      <c r="H4018" s="116"/>
      <c r="I4018" s="137">
        <f t="shared" si="846"/>
        <v>0</v>
      </c>
    </row>
    <row r="4019" spans="1:9" s="62" customFormat="1" ht="18" customHeight="1" x14ac:dyDescent="0.4">
      <c r="A4019" s="63">
        <v>5</v>
      </c>
      <c r="B4019" s="121">
        <f>B4015</f>
        <v>4</v>
      </c>
      <c r="C4019" s="131">
        <f t="shared" si="847"/>
        <v>0</v>
      </c>
      <c r="D4019" s="131">
        <f t="shared" si="844"/>
        <v>0</v>
      </c>
      <c r="E4019" s="124">
        <f>VLOOKUP(B4011,別紙1!$A$5:$AS$267,19,FALSE)</f>
        <v>10</v>
      </c>
      <c r="F4019" s="132">
        <f>内訳書!$D$7</f>
        <v>0</v>
      </c>
      <c r="G4019" s="131">
        <f t="shared" si="845"/>
        <v>0</v>
      </c>
      <c r="H4019" s="116"/>
      <c r="I4019" s="137">
        <f t="shared" si="846"/>
        <v>0</v>
      </c>
    </row>
    <row r="4020" spans="1:9" s="62" customFormat="1" ht="18" customHeight="1" x14ac:dyDescent="0.4">
      <c r="A4020" s="63">
        <v>6</v>
      </c>
      <c r="B4020" s="121">
        <f>B4015</f>
        <v>4</v>
      </c>
      <c r="C4020" s="131">
        <f t="shared" si="847"/>
        <v>0</v>
      </c>
      <c r="D4020" s="131">
        <f t="shared" si="844"/>
        <v>0</v>
      </c>
      <c r="E4020" s="124">
        <f>VLOOKUP(B4011,別紙1!$A$5:$AS$267,22,FALSE)</f>
        <v>13</v>
      </c>
      <c r="F4020" s="132">
        <f>内訳書!$D$7</f>
        <v>0</v>
      </c>
      <c r="G4020" s="131">
        <f t="shared" si="845"/>
        <v>0</v>
      </c>
      <c r="H4020" s="116"/>
      <c r="I4020" s="137">
        <f t="shared" si="846"/>
        <v>0</v>
      </c>
    </row>
    <row r="4021" spans="1:9" s="62" customFormat="1" ht="18" customHeight="1" x14ac:dyDescent="0.4">
      <c r="A4021" s="63">
        <v>7</v>
      </c>
      <c r="B4021" s="121">
        <f>B4015</f>
        <v>4</v>
      </c>
      <c r="C4021" s="131">
        <f t="shared" si="847"/>
        <v>0</v>
      </c>
      <c r="D4021" s="131">
        <f t="shared" si="844"/>
        <v>0</v>
      </c>
      <c r="E4021" s="124">
        <f>VLOOKUP(B4011,別紙1!$A$5:$AS$267,26,FALSE)</f>
        <v>10</v>
      </c>
      <c r="F4021" s="133">
        <f>内訳書!$E$7</f>
        <v>0</v>
      </c>
      <c r="G4021" s="131">
        <f t="shared" si="845"/>
        <v>0</v>
      </c>
      <c r="H4021" s="116"/>
      <c r="I4021" s="137">
        <f t="shared" si="846"/>
        <v>0</v>
      </c>
    </row>
    <row r="4022" spans="1:9" s="62" customFormat="1" ht="18" customHeight="1" x14ac:dyDescent="0.4">
      <c r="A4022" s="63">
        <v>8</v>
      </c>
      <c r="B4022" s="121">
        <f>B4015</f>
        <v>4</v>
      </c>
      <c r="C4022" s="131">
        <f t="shared" si="847"/>
        <v>0</v>
      </c>
      <c r="D4022" s="131">
        <f t="shared" si="844"/>
        <v>0</v>
      </c>
      <c r="E4022" s="124">
        <f>VLOOKUP(B4011,別紙1!$A$5:$AS$267,29,FALSE)</f>
        <v>9</v>
      </c>
      <c r="F4022" s="133">
        <f>内訳書!$E$7</f>
        <v>0</v>
      </c>
      <c r="G4022" s="131">
        <f t="shared" si="845"/>
        <v>0</v>
      </c>
      <c r="H4022" s="116"/>
      <c r="I4022" s="137">
        <f t="shared" si="846"/>
        <v>0</v>
      </c>
    </row>
    <row r="4023" spans="1:9" s="62" customFormat="1" ht="18" customHeight="1" x14ac:dyDescent="0.4">
      <c r="A4023" s="63">
        <v>9</v>
      </c>
      <c r="B4023" s="121">
        <f>B4015</f>
        <v>4</v>
      </c>
      <c r="C4023" s="131">
        <f t="shared" si="847"/>
        <v>0</v>
      </c>
      <c r="D4023" s="131">
        <f t="shared" si="844"/>
        <v>0</v>
      </c>
      <c r="E4023" s="124">
        <f>VLOOKUP(B4011,別紙1!$A$5:$AS$267,32,FALSE)</f>
        <v>9</v>
      </c>
      <c r="F4023" s="133">
        <f>内訳書!$E$7</f>
        <v>0</v>
      </c>
      <c r="G4023" s="131">
        <f t="shared" si="845"/>
        <v>0</v>
      </c>
      <c r="H4023" s="116"/>
      <c r="I4023" s="137">
        <f t="shared" si="846"/>
        <v>0</v>
      </c>
    </row>
    <row r="4024" spans="1:9" s="62" customFormat="1" ht="18" customHeight="1" x14ac:dyDescent="0.4">
      <c r="A4024" s="63">
        <v>10</v>
      </c>
      <c r="B4024" s="121">
        <f>B4015</f>
        <v>4</v>
      </c>
      <c r="C4024" s="131">
        <f t="shared" si="847"/>
        <v>0</v>
      </c>
      <c r="D4024" s="131">
        <f t="shared" si="844"/>
        <v>0</v>
      </c>
      <c r="E4024" s="124">
        <f>VLOOKUP(B4011,別紙1!$A$5:$AS$267,34,FALSE)</f>
        <v>11</v>
      </c>
      <c r="F4024" s="132">
        <f>内訳書!$D$7</f>
        <v>0</v>
      </c>
      <c r="G4024" s="131">
        <f t="shared" si="845"/>
        <v>0</v>
      </c>
      <c r="H4024" s="116"/>
      <c r="I4024" s="137">
        <f t="shared" si="846"/>
        <v>0</v>
      </c>
    </row>
    <row r="4025" spans="1:9" s="62" customFormat="1" ht="18" customHeight="1" x14ac:dyDescent="0.4">
      <c r="A4025" s="63">
        <v>11</v>
      </c>
      <c r="B4025" s="121">
        <f>B4015</f>
        <v>4</v>
      </c>
      <c r="C4025" s="131">
        <f t="shared" si="847"/>
        <v>0</v>
      </c>
      <c r="D4025" s="131">
        <f t="shared" si="844"/>
        <v>0</v>
      </c>
      <c r="E4025" s="124">
        <f>VLOOKUP(B4011,別紙1!$A$5:$AS$267,37,FALSE)</f>
        <v>9</v>
      </c>
      <c r="F4025" s="132">
        <f>内訳書!$D$7</f>
        <v>0</v>
      </c>
      <c r="G4025" s="131">
        <f t="shared" si="845"/>
        <v>0</v>
      </c>
      <c r="H4025" s="116"/>
      <c r="I4025" s="137">
        <f t="shared" si="846"/>
        <v>0</v>
      </c>
    </row>
    <row r="4026" spans="1:9" s="62" customFormat="1" ht="18" customHeight="1" thickBot="1" x14ac:dyDescent="0.45">
      <c r="A4026" s="63">
        <v>12</v>
      </c>
      <c r="B4026" s="121">
        <f>B4015</f>
        <v>4</v>
      </c>
      <c r="C4026" s="131">
        <f>C4025</f>
        <v>0</v>
      </c>
      <c r="D4026" s="131">
        <f t="shared" si="844"/>
        <v>0</v>
      </c>
      <c r="E4026" s="124">
        <f>VLOOKUP(B4011,別紙1!$A$5:$AS$267,40,FALSE)</f>
        <v>9</v>
      </c>
      <c r="F4026" s="132">
        <f>内訳書!$D$7</f>
        <v>0</v>
      </c>
      <c r="G4026" s="131">
        <f t="shared" si="845"/>
        <v>0</v>
      </c>
      <c r="H4026" s="116"/>
      <c r="I4026" s="137">
        <f t="shared" si="846"/>
        <v>0</v>
      </c>
    </row>
    <row r="4027" spans="1:9" s="62" customFormat="1" ht="18" customHeight="1" thickBot="1" x14ac:dyDescent="0.45">
      <c r="A4027" s="66" t="s">
        <v>9</v>
      </c>
      <c r="B4027" s="120"/>
      <c r="C4027" s="120"/>
      <c r="D4027" s="120"/>
      <c r="E4027" s="135">
        <f>SUM(E4015:E4026)</f>
        <v>118</v>
      </c>
      <c r="F4027" s="129"/>
      <c r="G4027" s="120"/>
      <c r="H4027" s="136">
        <f>SUM(H4015:H4026)</f>
        <v>0</v>
      </c>
      <c r="I4027" s="138">
        <f>IF(SUM(I4015:I4026)="","",SUM(I4015:I4026))</f>
        <v>0</v>
      </c>
    </row>
    <row r="4028" spans="1:9" ht="78" customHeight="1" x14ac:dyDescent="0.4">
      <c r="A4028" s="404" t="s">
        <v>347</v>
      </c>
      <c r="B4028" s="405"/>
      <c r="C4028" s="405"/>
      <c r="D4028" s="406"/>
      <c r="E4028" s="405"/>
      <c r="F4028" s="405"/>
      <c r="G4028" s="406"/>
      <c r="H4028" s="406"/>
      <c r="I4028" s="406"/>
    </row>
    <row r="4029" spans="1:9" ht="78" customHeight="1" x14ac:dyDescent="0.4">
      <c r="A4029" s="394" t="s">
        <v>22</v>
      </c>
      <c r="B4029" s="395"/>
      <c r="C4029" s="395"/>
      <c r="D4029" s="395"/>
      <c r="E4029" s="395"/>
      <c r="F4029" s="395"/>
      <c r="G4029" s="395"/>
      <c r="H4029" s="395"/>
      <c r="I4029" s="396"/>
    </row>
    <row r="4030" spans="1:9" x14ac:dyDescent="0.4">
      <c r="A4030" s="161" t="s">
        <v>12</v>
      </c>
      <c r="B4030" s="52">
        <f>B4011+1</f>
        <v>213</v>
      </c>
      <c r="C4030" s="161" t="s">
        <v>13</v>
      </c>
      <c r="D4030" s="53" t="str">
        <f>VLOOKUP(B4030,別紙1!$A$5:$AS$267,3,FALSE)</f>
        <v>大室第１２ポンプ場</v>
      </c>
      <c r="F4030" s="161"/>
      <c r="G4030" s="161"/>
      <c r="H4030" s="161"/>
      <c r="I4030" s="54" t="str">
        <f>VLOOKUP(B4030,別紙1!$A$5:$AS$267,5,FALSE)</f>
        <v>低圧電力</v>
      </c>
    </row>
    <row r="4031" spans="1:9" s="161" customFormat="1" ht="20.25" customHeight="1" x14ac:dyDescent="0.4">
      <c r="A4031" s="391" t="s">
        <v>14</v>
      </c>
      <c r="B4031" s="401" t="s">
        <v>3</v>
      </c>
      <c r="C4031" s="402"/>
      <c r="D4031" s="403"/>
      <c r="E4031" s="401" t="s">
        <v>4</v>
      </c>
      <c r="F4031" s="402"/>
      <c r="G4031" s="403"/>
      <c r="H4031" s="391" t="s">
        <v>44</v>
      </c>
      <c r="I4031" s="391" t="s">
        <v>45</v>
      </c>
    </row>
    <row r="4032" spans="1:9" s="161" customFormat="1" ht="40.5" x14ac:dyDescent="0.4">
      <c r="A4032" s="400"/>
      <c r="B4032" s="298" t="s">
        <v>2</v>
      </c>
      <c r="C4032" s="298" t="s">
        <v>15</v>
      </c>
      <c r="D4032" s="299" t="s">
        <v>82</v>
      </c>
      <c r="E4032" s="300" t="s">
        <v>16</v>
      </c>
      <c r="F4032" s="58" t="s">
        <v>17</v>
      </c>
      <c r="G4032" s="299" t="s">
        <v>18</v>
      </c>
      <c r="H4032" s="400"/>
      <c r="I4032" s="400"/>
    </row>
    <row r="4033" spans="1:9" s="59" customFormat="1" ht="22.5" x14ac:dyDescent="0.4">
      <c r="A4033" s="392"/>
      <c r="B4033" s="60" t="s">
        <v>5</v>
      </c>
      <c r="C4033" s="60" t="s">
        <v>19</v>
      </c>
      <c r="D4033" s="60" t="s">
        <v>8</v>
      </c>
      <c r="E4033" s="61" t="s">
        <v>20</v>
      </c>
      <c r="F4033" s="60" t="s">
        <v>21</v>
      </c>
      <c r="G4033" s="60" t="s">
        <v>8</v>
      </c>
      <c r="H4033" s="60" t="s">
        <v>43</v>
      </c>
      <c r="I4033" s="60" t="s">
        <v>8</v>
      </c>
    </row>
    <row r="4034" spans="1:9" s="62" customFormat="1" ht="18" customHeight="1" x14ac:dyDescent="0.4">
      <c r="A4034" s="63">
        <v>1</v>
      </c>
      <c r="B4034" s="121">
        <f>VLOOKUP(B4030,別紙1!$A$5:$AS$267,6,FALSE)</f>
        <v>2</v>
      </c>
      <c r="C4034" s="131">
        <f>内訳書!$C$7</f>
        <v>0</v>
      </c>
      <c r="D4034" s="131">
        <f>IF(E4034=0,ROUNDDOWN(B4034*C4034/2,2),ROUNDDOWN(B4034*C4034,2))</f>
        <v>0</v>
      </c>
      <c r="E4034" s="124">
        <f>VLOOKUP(B4030,別紙1!$A$5:$AS$267,7,FALSE)</f>
        <v>29</v>
      </c>
      <c r="F4034" s="132">
        <f>内訳書!$D$7</f>
        <v>0</v>
      </c>
      <c r="G4034" s="131">
        <f>ROUNDDOWN(E4034*F4034,2)</f>
        <v>0</v>
      </c>
      <c r="H4034" s="116"/>
      <c r="I4034" s="137">
        <f>ROUNDDOWN(D4034+G4034+H4034,0)</f>
        <v>0</v>
      </c>
    </row>
    <row r="4035" spans="1:9" s="62" customFormat="1" ht="18" customHeight="1" x14ac:dyDescent="0.4">
      <c r="A4035" s="63">
        <v>2</v>
      </c>
      <c r="B4035" s="121">
        <f>B4034</f>
        <v>2</v>
      </c>
      <c r="C4035" s="131">
        <f>C4034</f>
        <v>0</v>
      </c>
      <c r="D4035" s="131">
        <f t="shared" ref="D4035:D4045" si="848">IF(E4035=0,ROUNDDOWN(B4035*C4035/2,2),ROUNDDOWN(B4035*C4035,2))</f>
        <v>0</v>
      </c>
      <c r="E4035" s="124">
        <f>VLOOKUP(B4030,別紙1!$A$5:$AS$267,10,FALSE)</f>
        <v>30</v>
      </c>
      <c r="F4035" s="132">
        <f>内訳書!$D$7</f>
        <v>0</v>
      </c>
      <c r="G4035" s="131">
        <f t="shared" ref="G4035:G4045" si="849">ROUNDDOWN(E4035*F4035,2)</f>
        <v>0</v>
      </c>
      <c r="H4035" s="116"/>
      <c r="I4035" s="137">
        <f t="shared" ref="I4035:I4045" si="850">ROUNDDOWN(D4035+G4035+H4035,0)</f>
        <v>0</v>
      </c>
    </row>
    <row r="4036" spans="1:9" s="62" customFormat="1" ht="18" customHeight="1" x14ac:dyDescent="0.4">
      <c r="A4036" s="63">
        <v>3</v>
      </c>
      <c r="B4036" s="121">
        <f>B4034</f>
        <v>2</v>
      </c>
      <c r="C4036" s="131">
        <f t="shared" ref="C4036:C4044" si="851">C4035</f>
        <v>0</v>
      </c>
      <c r="D4036" s="131">
        <f t="shared" si="848"/>
        <v>0</v>
      </c>
      <c r="E4036" s="124">
        <f>VLOOKUP(B4030,別紙1!$A$5:$AS$267,13,FALSE)</f>
        <v>27</v>
      </c>
      <c r="F4036" s="132">
        <f>内訳書!$D$7</f>
        <v>0</v>
      </c>
      <c r="G4036" s="131">
        <f t="shared" si="849"/>
        <v>0</v>
      </c>
      <c r="H4036" s="116"/>
      <c r="I4036" s="137">
        <f t="shared" si="850"/>
        <v>0</v>
      </c>
    </row>
    <row r="4037" spans="1:9" s="62" customFormat="1" ht="18" customHeight="1" x14ac:dyDescent="0.4">
      <c r="A4037" s="63">
        <v>4</v>
      </c>
      <c r="B4037" s="121">
        <f>B4034</f>
        <v>2</v>
      </c>
      <c r="C4037" s="131">
        <f t="shared" si="851"/>
        <v>0</v>
      </c>
      <c r="D4037" s="131">
        <f t="shared" si="848"/>
        <v>0</v>
      </c>
      <c r="E4037" s="124">
        <f>VLOOKUP(B4030,別紙1!$A$5:$AS$267,16,FALSE)</f>
        <v>29</v>
      </c>
      <c r="F4037" s="132">
        <f>内訳書!$D$7</f>
        <v>0</v>
      </c>
      <c r="G4037" s="131">
        <f t="shared" si="849"/>
        <v>0</v>
      </c>
      <c r="H4037" s="116"/>
      <c r="I4037" s="137">
        <f t="shared" si="850"/>
        <v>0</v>
      </c>
    </row>
    <row r="4038" spans="1:9" s="62" customFormat="1" ht="18" customHeight="1" x14ac:dyDescent="0.4">
      <c r="A4038" s="63">
        <v>5</v>
      </c>
      <c r="B4038" s="121">
        <f>B4034</f>
        <v>2</v>
      </c>
      <c r="C4038" s="131">
        <f t="shared" si="851"/>
        <v>0</v>
      </c>
      <c r="D4038" s="131">
        <f t="shared" si="848"/>
        <v>0</v>
      </c>
      <c r="E4038" s="124">
        <f>VLOOKUP(B4030,別紙1!$A$5:$AS$267,19,FALSE)</f>
        <v>27</v>
      </c>
      <c r="F4038" s="132">
        <f>内訳書!$D$7</f>
        <v>0</v>
      </c>
      <c r="G4038" s="131">
        <f t="shared" si="849"/>
        <v>0</v>
      </c>
      <c r="H4038" s="116"/>
      <c r="I4038" s="137">
        <f t="shared" si="850"/>
        <v>0</v>
      </c>
    </row>
    <row r="4039" spans="1:9" s="62" customFormat="1" ht="18" customHeight="1" x14ac:dyDescent="0.4">
      <c r="A4039" s="63">
        <v>6</v>
      </c>
      <c r="B4039" s="121">
        <f>B4034</f>
        <v>2</v>
      </c>
      <c r="C4039" s="131">
        <f t="shared" si="851"/>
        <v>0</v>
      </c>
      <c r="D4039" s="131">
        <f t="shared" si="848"/>
        <v>0</v>
      </c>
      <c r="E4039" s="124">
        <f>VLOOKUP(B4030,別紙1!$A$5:$AS$267,22,FALSE)</f>
        <v>28</v>
      </c>
      <c r="F4039" s="132">
        <f>内訳書!$D$7</f>
        <v>0</v>
      </c>
      <c r="G4039" s="131">
        <f t="shared" si="849"/>
        <v>0</v>
      </c>
      <c r="H4039" s="116"/>
      <c r="I4039" s="137">
        <f t="shared" si="850"/>
        <v>0</v>
      </c>
    </row>
    <row r="4040" spans="1:9" s="62" customFormat="1" ht="18" customHeight="1" x14ac:dyDescent="0.4">
      <c r="A4040" s="63">
        <v>7</v>
      </c>
      <c r="B4040" s="121">
        <f>B4034</f>
        <v>2</v>
      </c>
      <c r="C4040" s="131">
        <f t="shared" si="851"/>
        <v>0</v>
      </c>
      <c r="D4040" s="131">
        <f t="shared" si="848"/>
        <v>0</v>
      </c>
      <c r="E4040" s="124">
        <f>VLOOKUP(B4030,別紙1!$A$5:$AS$267,26,FALSE)</f>
        <v>27</v>
      </c>
      <c r="F4040" s="133">
        <f>内訳書!$E$7</f>
        <v>0</v>
      </c>
      <c r="G4040" s="131">
        <f t="shared" si="849"/>
        <v>0</v>
      </c>
      <c r="H4040" s="116"/>
      <c r="I4040" s="137">
        <f t="shared" si="850"/>
        <v>0</v>
      </c>
    </row>
    <row r="4041" spans="1:9" s="62" customFormat="1" ht="18" customHeight="1" x14ac:dyDescent="0.4">
      <c r="A4041" s="63">
        <v>8</v>
      </c>
      <c r="B4041" s="121">
        <f>B4034</f>
        <v>2</v>
      </c>
      <c r="C4041" s="131">
        <f t="shared" si="851"/>
        <v>0</v>
      </c>
      <c r="D4041" s="131">
        <f t="shared" si="848"/>
        <v>0</v>
      </c>
      <c r="E4041" s="124">
        <f>VLOOKUP(B4030,別紙1!$A$5:$AS$267,29,FALSE)</f>
        <v>28</v>
      </c>
      <c r="F4041" s="133">
        <f>内訳書!$E$7</f>
        <v>0</v>
      </c>
      <c r="G4041" s="131">
        <f t="shared" si="849"/>
        <v>0</v>
      </c>
      <c r="H4041" s="116"/>
      <c r="I4041" s="137">
        <f t="shared" si="850"/>
        <v>0</v>
      </c>
    </row>
    <row r="4042" spans="1:9" s="62" customFormat="1" ht="18" customHeight="1" x14ac:dyDescent="0.4">
      <c r="A4042" s="63">
        <v>9</v>
      </c>
      <c r="B4042" s="121">
        <f>B4034</f>
        <v>2</v>
      </c>
      <c r="C4042" s="131">
        <f t="shared" si="851"/>
        <v>0</v>
      </c>
      <c r="D4042" s="131">
        <f t="shared" si="848"/>
        <v>0</v>
      </c>
      <c r="E4042" s="124">
        <f>VLOOKUP(B4030,別紙1!$A$5:$AS$267,32,FALSE)</f>
        <v>27</v>
      </c>
      <c r="F4042" s="133">
        <f>内訳書!$E$7</f>
        <v>0</v>
      </c>
      <c r="G4042" s="131">
        <f t="shared" si="849"/>
        <v>0</v>
      </c>
      <c r="H4042" s="116"/>
      <c r="I4042" s="137">
        <f t="shared" si="850"/>
        <v>0</v>
      </c>
    </row>
    <row r="4043" spans="1:9" s="62" customFormat="1" ht="18" customHeight="1" x14ac:dyDescent="0.4">
      <c r="A4043" s="63">
        <v>10</v>
      </c>
      <c r="B4043" s="121">
        <f>B4034</f>
        <v>2</v>
      </c>
      <c r="C4043" s="131">
        <f t="shared" si="851"/>
        <v>0</v>
      </c>
      <c r="D4043" s="131">
        <f t="shared" si="848"/>
        <v>0</v>
      </c>
      <c r="E4043" s="124">
        <f>VLOOKUP(B4030,別紙1!$A$5:$AS$267,34,FALSE)</f>
        <v>27</v>
      </c>
      <c r="F4043" s="132">
        <f>内訳書!$D$7</f>
        <v>0</v>
      </c>
      <c r="G4043" s="131">
        <f t="shared" si="849"/>
        <v>0</v>
      </c>
      <c r="H4043" s="116"/>
      <c r="I4043" s="137">
        <f t="shared" si="850"/>
        <v>0</v>
      </c>
    </row>
    <row r="4044" spans="1:9" s="62" customFormat="1" ht="18" customHeight="1" x14ac:dyDescent="0.4">
      <c r="A4044" s="63">
        <v>11</v>
      </c>
      <c r="B4044" s="121">
        <f>B4034</f>
        <v>2</v>
      </c>
      <c r="C4044" s="131">
        <f t="shared" si="851"/>
        <v>0</v>
      </c>
      <c r="D4044" s="131">
        <f t="shared" si="848"/>
        <v>0</v>
      </c>
      <c r="E4044" s="124">
        <f>VLOOKUP(B4030,別紙1!$A$5:$AS$267,37,FALSE)</f>
        <v>27</v>
      </c>
      <c r="F4044" s="132">
        <f>内訳書!$D$7</f>
        <v>0</v>
      </c>
      <c r="G4044" s="131">
        <f t="shared" si="849"/>
        <v>0</v>
      </c>
      <c r="H4044" s="116"/>
      <c r="I4044" s="137">
        <f t="shared" si="850"/>
        <v>0</v>
      </c>
    </row>
    <row r="4045" spans="1:9" s="62" customFormat="1" ht="18" customHeight="1" thickBot="1" x14ac:dyDescent="0.45">
      <c r="A4045" s="63">
        <v>12</v>
      </c>
      <c r="B4045" s="121">
        <f>B4034</f>
        <v>2</v>
      </c>
      <c r="C4045" s="131">
        <f>C4044</f>
        <v>0</v>
      </c>
      <c r="D4045" s="131">
        <f t="shared" si="848"/>
        <v>0</v>
      </c>
      <c r="E4045" s="124">
        <f>VLOOKUP(B4030,別紙1!$A$5:$AS$267,40,FALSE)</f>
        <v>27</v>
      </c>
      <c r="F4045" s="132">
        <f>内訳書!$D$7</f>
        <v>0</v>
      </c>
      <c r="G4045" s="131">
        <f t="shared" si="849"/>
        <v>0</v>
      </c>
      <c r="H4045" s="116"/>
      <c r="I4045" s="137">
        <f t="shared" si="850"/>
        <v>0</v>
      </c>
    </row>
    <row r="4046" spans="1:9" s="62" customFormat="1" ht="18" customHeight="1" thickBot="1" x14ac:dyDescent="0.45">
      <c r="A4046" s="66" t="s">
        <v>9</v>
      </c>
      <c r="B4046" s="120"/>
      <c r="C4046" s="120"/>
      <c r="D4046" s="120"/>
      <c r="E4046" s="135">
        <f>SUM(E4034:E4045)</f>
        <v>333</v>
      </c>
      <c r="F4046" s="129"/>
      <c r="G4046" s="120"/>
      <c r="H4046" s="136">
        <f>SUM(H4034:H4045)</f>
        <v>0</v>
      </c>
      <c r="I4046" s="138">
        <f>IF(SUM(I4034:I4045)="","",SUM(I4034:I4045))</f>
        <v>0</v>
      </c>
    </row>
    <row r="4047" spans="1:9" ht="78" customHeight="1" x14ac:dyDescent="0.4">
      <c r="A4047" s="404" t="s">
        <v>347</v>
      </c>
      <c r="B4047" s="405"/>
      <c r="C4047" s="405"/>
      <c r="D4047" s="406"/>
      <c r="E4047" s="405"/>
      <c r="F4047" s="405"/>
      <c r="G4047" s="406"/>
      <c r="H4047" s="406"/>
      <c r="I4047" s="406"/>
    </row>
    <row r="4048" spans="1:9" ht="78" customHeight="1" x14ac:dyDescent="0.4">
      <c r="A4048" s="394" t="s">
        <v>22</v>
      </c>
      <c r="B4048" s="395"/>
      <c r="C4048" s="395"/>
      <c r="D4048" s="395"/>
      <c r="E4048" s="395"/>
      <c r="F4048" s="395"/>
      <c r="G4048" s="395"/>
      <c r="H4048" s="395"/>
      <c r="I4048" s="396"/>
    </row>
    <row r="4049" spans="1:9" x14ac:dyDescent="0.4">
      <c r="A4049" s="161" t="s">
        <v>12</v>
      </c>
      <c r="B4049" s="52">
        <f>B4030+1</f>
        <v>214</v>
      </c>
      <c r="C4049" s="161" t="s">
        <v>13</v>
      </c>
      <c r="D4049" s="53" t="str">
        <f>VLOOKUP(B4049,別紙1!$A$5:$AS$267,3,FALSE)</f>
        <v>大室第１３ポンプ場</v>
      </c>
      <c r="F4049" s="161"/>
      <c r="G4049" s="161"/>
      <c r="H4049" s="161"/>
      <c r="I4049" s="54" t="str">
        <f>VLOOKUP(B4049,別紙1!$A$5:$AS$267,5,FALSE)</f>
        <v>低圧電力</v>
      </c>
    </row>
    <row r="4050" spans="1:9" s="161" customFormat="1" ht="20.25" customHeight="1" x14ac:dyDescent="0.4">
      <c r="A4050" s="391" t="s">
        <v>14</v>
      </c>
      <c r="B4050" s="401" t="s">
        <v>3</v>
      </c>
      <c r="C4050" s="402"/>
      <c r="D4050" s="403"/>
      <c r="E4050" s="401" t="s">
        <v>4</v>
      </c>
      <c r="F4050" s="402"/>
      <c r="G4050" s="403"/>
      <c r="H4050" s="391" t="s">
        <v>44</v>
      </c>
      <c r="I4050" s="391" t="s">
        <v>45</v>
      </c>
    </row>
    <row r="4051" spans="1:9" s="161" customFormat="1" ht="40.5" x14ac:dyDescent="0.4">
      <c r="A4051" s="400"/>
      <c r="B4051" s="298" t="s">
        <v>2</v>
      </c>
      <c r="C4051" s="298" t="s">
        <v>15</v>
      </c>
      <c r="D4051" s="299" t="s">
        <v>82</v>
      </c>
      <c r="E4051" s="300" t="s">
        <v>16</v>
      </c>
      <c r="F4051" s="58" t="s">
        <v>17</v>
      </c>
      <c r="G4051" s="299" t="s">
        <v>18</v>
      </c>
      <c r="H4051" s="400"/>
      <c r="I4051" s="400"/>
    </row>
    <row r="4052" spans="1:9" s="59" customFormat="1" ht="22.5" x14ac:dyDescent="0.4">
      <c r="A4052" s="392"/>
      <c r="B4052" s="60" t="s">
        <v>5</v>
      </c>
      <c r="C4052" s="60" t="s">
        <v>19</v>
      </c>
      <c r="D4052" s="60" t="s">
        <v>8</v>
      </c>
      <c r="E4052" s="61" t="s">
        <v>20</v>
      </c>
      <c r="F4052" s="60" t="s">
        <v>21</v>
      </c>
      <c r="G4052" s="60" t="s">
        <v>8</v>
      </c>
      <c r="H4052" s="60" t="s">
        <v>43</v>
      </c>
      <c r="I4052" s="60" t="s">
        <v>8</v>
      </c>
    </row>
    <row r="4053" spans="1:9" s="62" customFormat="1" ht="18" customHeight="1" x14ac:dyDescent="0.4">
      <c r="A4053" s="63">
        <v>1</v>
      </c>
      <c r="B4053" s="121">
        <f>VLOOKUP(B4049,別紙1!$A$5:$AS$267,6,FALSE)</f>
        <v>2</v>
      </c>
      <c r="C4053" s="131">
        <f>内訳書!$C$7</f>
        <v>0</v>
      </c>
      <c r="D4053" s="131">
        <f>IF(E4053=0,ROUNDDOWN(B4053*C4053/2,2),ROUNDDOWN(B4053*C4053,2))</f>
        <v>0</v>
      </c>
      <c r="E4053" s="124">
        <f>VLOOKUP(B4049,別紙1!$A$5:$AS$267,7,FALSE)</f>
        <v>12</v>
      </c>
      <c r="F4053" s="132">
        <f>内訳書!$D$7</f>
        <v>0</v>
      </c>
      <c r="G4053" s="131">
        <f>ROUNDDOWN(E4053*F4053,2)</f>
        <v>0</v>
      </c>
      <c r="H4053" s="116"/>
      <c r="I4053" s="137">
        <f>ROUNDDOWN(D4053+G4053+H4053,0)</f>
        <v>0</v>
      </c>
    </row>
    <row r="4054" spans="1:9" s="62" customFormat="1" ht="18" customHeight="1" x14ac:dyDescent="0.4">
      <c r="A4054" s="63">
        <v>2</v>
      </c>
      <c r="B4054" s="121">
        <f>B4053</f>
        <v>2</v>
      </c>
      <c r="C4054" s="131">
        <f>C4053</f>
        <v>0</v>
      </c>
      <c r="D4054" s="131">
        <f t="shared" ref="D4054:D4064" si="852">IF(E4054=0,ROUNDDOWN(B4054*C4054/2,2),ROUNDDOWN(B4054*C4054,2))</f>
        <v>0</v>
      </c>
      <c r="E4054" s="124">
        <f>VLOOKUP(B4049,別紙1!$A$5:$AS$267,10,FALSE)</f>
        <v>15</v>
      </c>
      <c r="F4054" s="132">
        <f>内訳書!$D$7</f>
        <v>0</v>
      </c>
      <c r="G4054" s="131">
        <f t="shared" ref="G4054:G4064" si="853">ROUNDDOWN(E4054*F4054,2)</f>
        <v>0</v>
      </c>
      <c r="H4054" s="116"/>
      <c r="I4054" s="137">
        <f t="shared" ref="I4054:I4064" si="854">ROUNDDOWN(D4054+G4054+H4054,0)</f>
        <v>0</v>
      </c>
    </row>
    <row r="4055" spans="1:9" s="62" customFormat="1" ht="18" customHeight="1" x14ac:dyDescent="0.4">
      <c r="A4055" s="63">
        <v>3</v>
      </c>
      <c r="B4055" s="121">
        <f>B4053</f>
        <v>2</v>
      </c>
      <c r="C4055" s="131">
        <f t="shared" ref="C4055:C4063" si="855">C4054</f>
        <v>0</v>
      </c>
      <c r="D4055" s="131">
        <f t="shared" si="852"/>
        <v>0</v>
      </c>
      <c r="E4055" s="124">
        <f>VLOOKUP(B4049,別紙1!$A$5:$AS$267,13,FALSE)</f>
        <v>11</v>
      </c>
      <c r="F4055" s="132">
        <f>内訳書!$D$7</f>
        <v>0</v>
      </c>
      <c r="G4055" s="131">
        <f t="shared" si="853"/>
        <v>0</v>
      </c>
      <c r="H4055" s="116"/>
      <c r="I4055" s="137">
        <f t="shared" si="854"/>
        <v>0</v>
      </c>
    </row>
    <row r="4056" spans="1:9" s="62" customFormat="1" ht="18" customHeight="1" x14ac:dyDescent="0.4">
      <c r="A4056" s="63">
        <v>4</v>
      </c>
      <c r="B4056" s="121">
        <f>B4053</f>
        <v>2</v>
      </c>
      <c r="C4056" s="131">
        <f t="shared" si="855"/>
        <v>0</v>
      </c>
      <c r="D4056" s="131">
        <f t="shared" si="852"/>
        <v>0</v>
      </c>
      <c r="E4056" s="124">
        <f>VLOOKUP(B4049,別紙1!$A$5:$AS$267,16,FALSE)</f>
        <v>9</v>
      </c>
      <c r="F4056" s="132">
        <f>内訳書!$D$7</f>
        <v>0</v>
      </c>
      <c r="G4056" s="131">
        <f t="shared" si="853"/>
        <v>0</v>
      </c>
      <c r="H4056" s="116"/>
      <c r="I4056" s="137">
        <f t="shared" si="854"/>
        <v>0</v>
      </c>
    </row>
    <row r="4057" spans="1:9" s="62" customFormat="1" ht="18" customHeight="1" x14ac:dyDescent="0.4">
      <c r="A4057" s="63">
        <v>5</v>
      </c>
      <c r="B4057" s="121">
        <f>B4053</f>
        <v>2</v>
      </c>
      <c r="C4057" s="131">
        <f t="shared" si="855"/>
        <v>0</v>
      </c>
      <c r="D4057" s="131">
        <f t="shared" si="852"/>
        <v>0</v>
      </c>
      <c r="E4057" s="124">
        <f>VLOOKUP(B4049,別紙1!$A$5:$AS$267,19,FALSE)</f>
        <v>3</v>
      </c>
      <c r="F4057" s="132">
        <f>内訳書!$D$7</f>
        <v>0</v>
      </c>
      <c r="G4057" s="131">
        <f t="shared" si="853"/>
        <v>0</v>
      </c>
      <c r="H4057" s="116"/>
      <c r="I4057" s="137">
        <f t="shared" si="854"/>
        <v>0</v>
      </c>
    </row>
    <row r="4058" spans="1:9" s="62" customFormat="1" ht="18" customHeight="1" x14ac:dyDescent="0.4">
      <c r="A4058" s="63">
        <v>6</v>
      </c>
      <c r="B4058" s="121">
        <f>B4053</f>
        <v>2</v>
      </c>
      <c r="C4058" s="131">
        <f t="shared" si="855"/>
        <v>0</v>
      </c>
      <c r="D4058" s="131">
        <f t="shared" si="852"/>
        <v>0</v>
      </c>
      <c r="E4058" s="124">
        <f>VLOOKUP(B4049,別紙1!$A$5:$AS$267,22,FALSE)</f>
        <v>3</v>
      </c>
      <c r="F4058" s="132">
        <f>内訳書!$D$7</f>
        <v>0</v>
      </c>
      <c r="G4058" s="131">
        <f t="shared" si="853"/>
        <v>0</v>
      </c>
      <c r="H4058" s="116"/>
      <c r="I4058" s="137">
        <f t="shared" si="854"/>
        <v>0</v>
      </c>
    </row>
    <row r="4059" spans="1:9" s="62" customFormat="1" ht="18" customHeight="1" x14ac:dyDescent="0.4">
      <c r="A4059" s="63">
        <v>7</v>
      </c>
      <c r="B4059" s="121">
        <f>B4053</f>
        <v>2</v>
      </c>
      <c r="C4059" s="131">
        <f t="shared" si="855"/>
        <v>0</v>
      </c>
      <c r="D4059" s="131">
        <f t="shared" si="852"/>
        <v>0</v>
      </c>
      <c r="E4059" s="124">
        <f>VLOOKUP(B4049,別紙1!$A$5:$AS$267,26,FALSE)</f>
        <v>3</v>
      </c>
      <c r="F4059" s="133">
        <f>内訳書!$E$7</f>
        <v>0</v>
      </c>
      <c r="G4059" s="131">
        <f t="shared" si="853"/>
        <v>0</v>
      </c>
      <c r="H4059" s="116"/>
      <c r="I4059" s="137">
        <f t="shared" si="854"/>
        <v>0</v>
      </c>
    </row>
    <row r="4060" spans="1:9" s="62" customFormat="1" ht="18" customHeight="1" x14ac:dyDescent="0.4">
      <c r="A4060" s="63">
        <v>8</v>
      </c>
      <c r="B4060" s="121">
        <f>B4053</f>
        <v>2</v>
      </c>
      <c r="C4060" s="131">
        <f t="shared" si="855"/>
        <v>0</v>
      </c>
      <c r="D4060" s="131">
        <f t="shared" si="852"/>
        <v>0</v>
      </c>
      <c r="E4060" s="124">
        <f>VLOOKUP(B4049,別紙1!$A$5:$AS$267,29,FALSE)</f>
        <v>3</v>
      </c>
      <c r="F4060" s="133">
        <f>内訳書!$E$7</f>
        <v>0</v>
      </c>
      <c r="G4060" s="131">
        <f t="shared" si="853"/>
        <v>0</v>
      </c>
      <c r="H4060" s="116"/>
      <c r="I4060" s="137">
        <f t="shared" si="854"/>
        <v>0</v>
      </c>
    </row>
    <row r="4061" spans="1:9" s="62" customFormat="1" ht="18" customHeight="1" x14ac:dyDescent="0.4">
      <c r="A4061" s="63">
        <v>9</v>
      </c>
      <c r="B4061" s="121">
        <f>B4053</f>
        <v>2</v>
      </c>
      <c r="C4061" s="131">
        <f t="shared" si="855"/>
        <v>0</v>
      </c>
      <c r="D4061" s="131">
        <f t="shared" si="852"/>
        <v>0</v>
      </c>
      <c r="E4061" s="124">
        <f>VLOOKUP(B4049,別紙1!$A$5:$AS$267,32,FALSE)</f>
        <v>3</v>
      </c>
      <c r="F4061" s="133">
        <f>内訳書!$E$7</f>
        <v>0</v>
      </c>
      <c r="G4061" s="131">
        <f t="shared" si="853"/>
        <v>0</v>
      </c>
      <c r="H4061" s="116"/>
      <c r="I4061" s="137">
        <f t="shared" si="854"/>
        <v>0</v>
      </c>
    </row>
    <row r="4062" spans="1:9" s="62" customFormat="1" ht="18" customHeight="1" x14ac:dyDescent="0.4">
      <c r="A4062" s="63">
        <v>10</v>
      </c>
      <c r="B4062" s="121">
        <f>B4053</f>
        <v>2</v>
      </c>
      <c r="C4062" s="131">
        <f t="shared" si="855"/>
        <v>0</v>
      </c>
      <c r="D4062" s="131">
        <f t="shared" si="852"/>
        <v>0</v>
      </c>
      <c r="E4062" s="124">
        <f>VLOOKUP(B4049,別紙1!$A$5:$AS$267,34,FALSE)</f>
        <v>3</v>
      </c>
      <c r="F4062" s="132">
        <f>内訳書!$D$7</f>
        <v>0</v>
      </c>
      <c r="G4062" s="131">
        <f t="shared" si="853"/>
        <v>0</v>
      </c>
      <c r="H4062" s="116"/>
      <c r="I4062" s="137">
        <f t="shared" si="854"/>
        <v>0</v>
      </c>
    </row>
    <row r="4063" spans="1:9" s="62" customFormat="1" ht="18" customHeight="1" x14ac:dyDescent="0.4">
      <c r="A4063" s="63">
        <v>11</v>
      </c>
      <c r="B4063" s="121">
        <f>B4053</f>
        <v>2</v>
      </c>
      <c r="C4063" s="131">
        <f t="shared" si="855"/>
        <v>0</v>
      </c>
      <c r="D4063" s="131">
        <f t="shared" si="852"/>
        <v>0</v>
      </c>
      <c r="E4063" s="124">
        <f>VLOOKUP(B4049,別紙1!$A$5:$AS$267,37,FALSE)</f>
        <v>3</v>
      </c>
      <c r="F4063" s="132">
        <f>内訳書!$D$7</f>
        <v>0</v>
      </c>
      <c r="G4063" s="131">
        <f t="shared" si="853"/>
        <v>0</v>
      </c>
      <c r="H4063" s="116"/>
      <c r="I4063" s="137">
        <f t="shared" si="854"/>
        <v>0</v>
      </c>
    </row>
    <row r="4064" spans="1:9" s="62" customFormat="1" ht="18" customHeight="1" thickBot="1" x14ac:dyDescent="0.45">
      <c r="A4064" s="63">
        <v>12</v>
      </c>
      <c r="B4064" s="121">
        <f>B4053</f>
        <v>2</v>
      </c>
      <c r="C4064" s="131">
        <f>C4063</f>
        <v>0</v>
      </c>
      <c r="D4064" s="131">
        <f t="shared" si="852"/>
        <v>0</v>
      </c>
      <c r="E4064" s="124">
        <f>VLOOKUP(B4049,別紙1!$A$5:$AS$267,40,FALSE)</f>
        <v>5</v>
      </c>
      <c r="F4064" s="132">
        <f>内訳書!$D$7</f>
        <v>0</v>
      </c>
      <c r="G4064" s="131">
        <f t="shared" si="853"/>
        <v>0</v>
      </c>
      <c r="H4064" s="116"/>
      <c r="I4064" s="137">
        <f t="shared" si="854"/>
        <v>0</v>
      </c>
    </row>
    <row r="4065" spans="1:9" s="62" customFormat="1" ht="18" customHeight="1" thickBot="1" x14ac:dyDescent="0.45">
      <c r="A4065" s="66" t="s">
        <v>9</v>
      </c>
      <c r="B4065" s="120"/>
      <c r="C4065" s="120"/>
      <c r="D4065" s="120"/>
      <c r="E4065" s="135">
        <f>SUM(E4053:E4064)</f>
        <v>73</v>
      </c>
      <c r="F4065" s="129"/>
      <c r="G4065" s="120"/>
      <c r="H4065" s="136">
        <f>SUM(H4053:H4064)</f>
        <v>0</v>
      </c>
      <c r="I4065" s="138">
        <f>IF(SUM(I4053:I4064)="","",SUM(I4053:I4064))</f>
        <v>0</v>
      </c>
    </row>
    <row r="4066" spans="1:9" ht="78" customHeight="1" x14ac:dyDescent="0.4">
      <c r="A4066" s="404" t="s">
        <v>347</v>
      </c>
      <c r="B4066" s="405"/>
      <c r="C4066" s="405"/>
      <c r="D4066" s="406"/>
      <c r="E4066" s="405"/>
      <c r="F4066" s="405"/>
      <c r="G4066" s="406"/>
      <c r="H4066" s="406"/>
      <c r="I4066" s="406"/>
    </row>
    <row r="4067" spans="1:9" ht="78" customHeight="1" x14ac:dyDescent="0.4">
      <c r="A4067" s="394" t="s">
        <v>22</v>
      </c>
      <c r="B4067" s="395"/>
      <c r="C4067" s="395"/>
      <c r="D4067" s="395"/>
      <c r="E4067" s="395"/>
      <c r="F4067" s="395"/>
      <c r="G4067" s="395"/>
      <c r="H4067" s="395"/>
      <c r="I4067" s="396"/>
    </row>
    <row r="4068" spans="1:9" x14ac:dyDescent="0.4">
      <c r="A4068" s="161" t="s">
        <v>12</v>
      </c>
      <c r="B4068" s="52">
        <f>B4049+1</f>
        <v>215</v>
      </c>
      <c r="C4068" s="161" t="s">
        <v>13</v>
      </c>
      <c r="D4068" s="53" t="str">
        <f>VLOOKUP(B4068,別紙1!$A$5:$AS$267,3,FALSE)</f>
        <v>大室第１４ポンプ場</v>
      </c>
      <c r="F4068" s="161"/>
      <c r="G4068" s="161"/>
      <c r="H4068" s="161"/>
      <c r="I4068" s="54" t="str">
        <f>VLOOKUP(B4068,別紙1!$A$5:$AS$267,5,FALSE)</f>
        <v>低圧電力</v>
      </c>
    </row>
    <row r="4069" spans="1:9" s="161" customFormat="1" ht="20.25" customHeight="1" x14ac:dyDescent="0.4">
      <c r="A4069" s="391" t="s">
        <v>14</v>
      </c>
      <c r="B4069" s="401" t="s">
        <v>3</v>
      </c>
      <c r="C4069" s="402"/>
      <c r="D4069" s="403"/>
      <c r="E4069" s="401" t="s">
        <v>4</v>
      </c>
      <c r="F4069" s="402"/>
      <c r="G4069" s="403"/>
      <c r="H4069" s="391" t="s">
        <v>44</v>
      </c>
      <c r="I4069" s="391" t="s">
        <v>45</v>
      </c>
    </row>
    <row r="4070" spans="1:9" s="161" customFormat="1" ht="40.5" x14ac:dyDescent="0.4">
      <c r="A4070" s="400"/>
      <c r="B4070" s="298" t="s">
        <v>2</v>
      </c>
      <c r="C4070" s="298" t="s">
        <v>15</v>
      </c>
      <c r="D4070" s="299" t="s">
        <v>82</v>
      </c>
      <c r="E4070" s="300" t="s">
        <v>16</v>
      </c>
      <c r="F4070" s="58" t="s">
        <v>17</v>
      </c>
      <c r="G4070" s="299" t="s">
        <v>18</v>
      </c>
      <c r="H4070" s="400"/>
      <c r="I4070" s="400"/>
    </row>
    <row r="4071" spans="1:9" s="59" customFormat="1" ht="22.5" x14ac:dyDescent="0.4">
      <c r="A4071" s="392"/>
      <c r="B4071" s="60" t="s">
        <v>5</v>
      </c>
      <c r="C4071" s="60" t="s">
        <v>19</v>
      </c>
      <c r="D4071" s="60" t="s">
        <v>8</v>
      </c>
      <c r="E4071" s="61" t="s">
        <v>20</v>
      </c>
      <c r="F4071" s="60" t="s">
        <v>21</v>
      </c>
      <c r="G4071" s="60" t="s">
        <v>8</v>
      </c>
      <c r="H4071" s="60" t="s">
        <v>43</v>
      </c>
      <c r="I4071" s="60" t="s">
        <v>8</v>
      </c>
    </row>
    <row r="4072" spans="1:9" s="62" customFormat="1" ht="18" customHeight="1" x14ac:dyDescent="0.4">
      <c r="A4072" s="63">
        <v>1</v>
      </c>
      <c r="B4072" s="121">
        <f>VLOOKUP(B4068,別紙1!$A$5:$AS$267,6,FALSE)</f>
        <v>2</v>
      </c>
      <c r="C4072" s="131">
        <f>内訳書!$C$7</f>
        <v>0</v>
      </c>
      <c r="D4072" s="131">
        <f>IF(E4072=0,ROUNDDOWN(B4072*C4072/2,2),ROUNDDOWN(B4072*C4072,2))</f>
        <v>0</v>
      </c>
      <c r="E4072" s="124">
        <f>VLOOKUP(B4068,別紙1!$A$5:$AS$267,7,FALSE)</f>
        <v>164</v>
      </c>
      <c r="F4072" s="132">
        <f>内訳書!$D$7</f>
        <v>0</v>
      </c>
      <c r="G4072" s="131">
        <f>ROUNDDOWN(E4072*F4072,2)</f>
        <v>0</v>
      </c>
      <c r="H4072" s="116"/>
      <c r="I4072" s="137">
        <f>ROUNDDOWN(D4072+G4072+H4072,0)</f>
        <v>0</v>
      </c>
    </row>
    <row r="4073" spans="1:9" s="62" customFormat="1" ht="18" customHeight="1" x14ac:dyDescent="0.4">
      <c r="A4073" s="63">
        <v>2</v>
      </c>
      <c r="B4073" s="121">
        <f>B4072</f>
        <v>2</v>
      </c>
      <c r="C4073" s="131">
        <f>C4072</f>
        <v>0</v>
      </c>
      <c r="D4073" s="131">
        <f t="shared" ref="D4073:D4083" si="856">IF(E4073=0,ROUNDDOWN(B4073*C4073/2,2),ROUNDDOWN(B4073*C4073,2))</f>
        <v>0</v>
      </c>
      <c r="E4073" s="124">
        <f>VLOOKUP(B4068,別紙1!$A$5:$AS$267,10,FALSE)</f>
        <v>154</v>
      </c>
      <c r="F4073" s="132">
        <f>内訳書!$D$7</f>
        <v>0</v>
      </c>
      <c r="G4073" s="131">
        <f t="shared" ref="G4073:G4083" si="857">ROUNDDOWN(E4073*F4073,2)</f>
        <v>0</v>
      </c>
      <c r="H4073" s="116"/>
      <c r="I4073" s="137">
        <f t="shared" ref="I4073:I4083" si="858">ROUNDDOWN(D4073+G4073+H4073,0)</f>
        <v>0</v>
      </c>
    </row>
    <row r="4074" spans="1:9" s="62" customFormat="1" ht="18" customHeight="1" x14ac:dyDescent="0.4">
      <c r="A4074" s="63">
        <v>3</v>
      </c>
      <c r="B4074" s="121">
        <f>B4072</f>
        <v>2</v>
      </c>
      <c r="C4074" s="131">
        <f t="shared" ref="C4074:C4082" si="859">C4073</f>
        <v>0</v>
      </c>
      <c r="D4074" s="131">
        <f t="shared" si="856"/>
        <v>0</v>
      </c>
      <c r="E4074" s="124">
        <f>VLOOKUP(B4068,別紙1!$A$5:$AS$267,13,FALSE)</f>
        <v>145</v>
      </c>
      <c r="F4074" s="132">
        <f>内訳書!$D$7</f>
        <v>0</v>
      </c>
      <c r="G4074" s="131">
        <f t="shared" si="857"/>
        <v>0</v>
      </c>
      <c r="H4074" s="116"/>
      <c r="I4074" s="137">
        <f t="shared" si="858"/>
        <v>0</v>
      </c>
    </row>
    <row r="4075" spans="1:9" s="62" customFormat="1" ht="18" customHeight="1" x14ac:dyDescent="0.4">
      <c r="A4075" s="63">
        <v>4</v>
      </c>
      <c r="B4075" s="121">
        <f>B4072</f>
        <v>2</v>
      </c>
      <c r="C4075" s="131">
        <f t="shared" si="859"/>
        <v>0</v>
      </c>
      <c r="D4075" s="131">
        <f t="shared" si="856"/>
        <v>0</v>
      </c>
      <c r="E4075" s="124">
        <f>VLOOKUP(B4068,別紙1!$A$5:$AS$267,16,FALSE)</f>
        <v>161</v>
      </c>
      <c r="F4075" s="132">
        <f>内訳書!$D$7</f>
        <v>0</v>
      </c>
      <c r="G4075" s="131">
        <f t="shared" si="857"/>
        <v>0</v>
      </c>
      <c r="H4075" s="116"/>
      <c r="I4075" s="137">
        <f t="shared" si="858"/>
        <v>0</v>
      </c>
    </row>
    <row r="4076" spans="1:9" s="62" customFormat="1" ht="18" customHeight="1" x14ac:dyDescent="0.4">
      <c r="A4076" s="63">
        <v>5</v>
      </c>
      <c r="B4076" s="121">
        <f>B4072</f>
        <v>2</v>
      </c>
      <c r="C4076" s="131">
        <f t="shared" si="859"/>
        <v>0</v>
      </c>
      <c r="D4076" s="131">
        <f t="shared" si="856"/>
        <v>0</v>
      </c>
      <c r="E4076" s="124">
        <f>VLOOKUP(B4068,別紙1!$A$5:$AS$267,19,FALSE)</f>
        <v>158</v>
      </c>
      <c r="F4076" s="132">
        <f>内訳書!$D$7</f>
        <v>0</v>
      </c>
      <c r="G4076" s="131">
        <f t="shared" si="857"/>
        <v>0</v>
      </c>
      <c r="H4076" s="116"/>
      <c r="I4076" s="137">
        <f t="shared" si="858"/>
        <v>0</v>
      </c>
    </row>
    <row r="4077" spans="1:9" s="62" customFormat="1" ht="18" customHeight="1" x14ac:dyDescent="0.4">
      <c r="A4077" s="63">
        <v>6</v>
      </c>
      <c r="B4077" s="121">
        <f>B4072</f>
        <v>2</v>
      </c>
      <c r="C4077" s="131">
        <f t="shared" si="859"/>
        <v>0</v>
      </c>
      <c r="D4077" s="131">
        <f t="shared" si="856"/>
        <v>0</v>
      </c>
      <c r="E4077" s="124">
        <f>VLOOKUP(B4068,別紙1!$A$5:$AS$267,22,FALSE)</f>
        <v>172</v>
      </c>
      <c r="F4077" s="132">
        <f>内訳書!$D$7</f>
        <v>0</v>
      </c>
      <c r="G4077" s="131">
        <f t="shared" si="857"/>
        <v>0</v>
      </c>
      <c r="H4077" s="116"/>
      <c r="I4077" s="137">
        <f t="shared" si="858"/>
        <v>0</v>
      </c>
    </row>
    <row r="4078" spans="1:9" s="62" customFormat="1" ht="18" customHeight="1" x14ac:dyDescent="0.4">
      <c r="A4078" s="63">
        <v>7</v>
      </c>
      <c r="B4078" s="121">
        <f>B4072</f>
        <v>2</v>
      </c>
      <c r="C4078" s="131">
        <f t="shared" si="859"/>
        <v>0</v>
      </c>
      <c r="D4078" s="131">
        <f t="shared" si="856"/>
        <v>0</v>
      </c>
      <c r="E4078" s="124">
        <f>VLOOKUP(B4068,別紙1!$A$5:$AS$267,26,FALSE)</f>
        <v>181</v>
      </c>
      <c r="F4078" s="133">
        <f>内訳書!$E$7</f>
        <v>0</v>
      </c>
      <c r="G4078" s="131">
        <f t="shared" si="857"/>
        <v>0</v>
      </c>
      <c r="H4078" s="116"/>
      <c r="I4078" s="137">
        <f t="shared" si="858"/>
        <v>0</v>
      </c>
    </row>
    <row r="4079" spans="1:9" s="62" customFormat="1" ht="18" customHeight="1" x14ac:dyDescent="0.4">
      <c r="A4079" s="63">
        <v>8</v>
      </c>
      <c r="B4079" s="121">
        <f>B4072</f>
        <v>2</v>
      </c>
      <c r="C4079" s="131">
        <f t="shared" si="859"/>
        <v>0</v>
      </c>
      <c r="D4079" s="131">
        <f t="shared" si="856"/>
        <v>0</v>
      </c>
      <c r="E4079" s="124">
        <f>VLOOKUP(B4068,別紙1!$A$5:$AS$267,29,FALSE)</f>
        <v>192</v>
      </c>
      <c r="F4079" s="133">
        <f>内訳書!$E$7</f>
        <v>0</v>
      </c>
      <c r="G4079" s="131">
        <f t="shared" si="857"/>
        <v>0</v>
      </c>
      <c r="H4079" s="116"/>
      <c r="I4079" s="137">
        <f t="shared" si="858"/>
        <v>0</v>
      </c>
    </row>
    <row r="4080" spans="1:9" s="62" customFormat="1" ht="18" customHeight="1" x14ac:dyDescent="0.4">
      <c r="A4080" s="63">
        <v>9</v>
      </c>
      <c r="B4080" s="121">
        <f>B4072</f>
        <v>2</v>
      </c>
      <c r="C4080" s="131">
        <f t="shared" si="859"/>
        <v>0</v>
      </c>
      <c r="D4080" s="131">
        <f t="shared" si="856"/>
        <v>0</v>
      </c>
      <c r="E4080" s="124">
        <f>VLOOKUP(B4068,別紙1!$A$5:$AS$267,32,FALSE)</f>
        <v>210</v>
      </c>
      <c r="F4080" s="133">
        <f>内訳書!$E$7</f>
        <v>0</v>
      </c>
      <c r="G4080" s="131">
        <f t="shared" si="857"/>
        <v>0</v>
      </c>
      <c r="H4080" s="116"/>
      <c r="I4080" s="137">
        <f t="shared" si="858"/>
        <v>0</v>
      </c>
    </row>
    <row r="4081" spans="1:9" s="62" customFormat="1" ht="18" customHeight="1" x14ac:dyDescent="0.4">
      <c r="A4081" s="63">
        <v>10</v>
      </c>
      <c r="B4081" s="121">
        <f>B4072</f>
        <v>2</v>
      </c>
      <c r="C4081" s="131">
        <f t="shared" si="859"/>
        <v>0</v>
      </c>
      <c r="D4081" s="131">
        <f t="shared" si="856"/>
        <v>0</v>
      </c>
      <c r="E4081" s="124">
        <f>VLOOKUP(B4068,別紙1!$A$5:$AS$267,34,FALSE)</f>
        <v>275</v>
      </c>
      <c r="F4081" s="132">
        <f>内訳書!$D$7</f>
        <v>0</v>
      </c>
      <c r="G4081" s="131">
        <f t="shared" si="857"/>
        <v>0</v>
      </c>
      <c r="H4081" s="116"/>
      <c r="I4081" s="137">
        <f t="shared" si="858"/>
        <v>0</v>
      </c>
    </row>
    <row r="4082" spans="1:9" s="62" customFormat="1" ht="18" customHeight="1" x14ac:dyDescent="0.4">
      <c r="A4082" s="63">
        <v>11</v>
      </c>
      <c r="B4082" s="121">
        <f>B4072</f>
        <v>2</v>
      </c>
      <c r="C4082" s="131">
        <f t="shared" si="859"/>
        <v>0</v>
      </c>
      <c r="D4082" s="131">
        <f t="shared" si="856"/>
        <v>0</v>
      </c>
      <c r="E4082" s="124">
        <f>VLOOKUP(B4068,別紙1!$A$5:$AS$267,37,FALSE)</f>
        <v>184</v>
      </c>
      <c r="F4082" s="132">
        <f>内訳書!$D$7</f>
        <v>0</v>
      </c>
      <c r="G4082" s="131">
        <f t="shared" si="857"/>
        <v>0</v>
      </c>
      <c r="H4082" s="116"/>
      <c r="I4082" s="137">
        <f t="shared" si="858"/>
        <v>0</v>
      </c>
    </row>
    <row r="4083" spans="1:9" s="62" customFormat="1" ht="18" customHeight="1" thickBot="1" x14ac:dyDescent="0.45">
      <c r="A4083" s="63">
        <v>12</v>
      </c>
      <c r="B4083" s="121">
        <f>B4072</f>
        <v>2</v>
      </c>
      <c r="C4083" s="131">
        <f>C4082</f>
        <v>0</v>
      </c>
      <c r="D4083" s="131">
        <f t="shared" si="856"/>
        <v>0</v>
      </c>
      <c r="E4083" s="124">
        <f>VLOOKUP(B4068,別紙1!$A$5:$AS$267,40,FALSE)</f>
        <v>164</v>
      </c>
      <c r="F4083" s="132">
        <f>内訳書!$D$7</f>
        <v>0</v>
      </c>
      <c r="G4083" s="131">
        <f t="shared" si="857"/>
        <v>0</v>
      </c>
      <c r="H4083" s="116"/>
      <c r="I4083" s="137">
        <f t="shared" si="858"/>
        <v>0</v>
      </c>
    </row>
    <row r="4084" spans="1:9" s="62" customFormat="1" ht="18" customHeight="1" thickBot="1" x14ac:dyDescent="0.45">
      <c r="A4084" s="66" t="s">
        <v>9</v>
      </c>
      <c r="B4084" s="120"/>
      <c r="C4084" s="120"/>
      <c r="D4084" s="120"/>
      <c r="E4084" s="135">
        <f>SUM(E4072:E4083)</f>
        <v>2160</v>
      </c>
      <c r="F4084" s="129"/>
      <c r="G4084" s="120"/>
      <c r="H4084" s="136">
        <f>SUM(H4072:H4083)</f>
        <v>0</v>
      </c>
      <c r="I4084" s="138">
        <f>IF(SUM(I4072:I4083)="","",SUM(I4072:I4083))</f>
        <v>0</v>
      </c>
    </row>
    <row r="4085" spans="1:9" ht="78" customHeight="1" x14ac:dyDescent="0.4">
      <c r="A4085" s="404" t="s">
        <v>347</v>
      </c>
      <c r="B4085" s="405"/>
      <c r="C4085" s="405"/>
      <c r="D4085" s="406"/>
      <c r="E4085" s="405"/>
      <c r="F4085" s="405"/>
      <c r="G4085" s="406"/>
      <c r="H4085" s="406"/>
      <c r="I4085" s="406"/>
    </row>
    <row r="4086" spans="1:9" ht="78" customHeight="1" x14ac:dyDescent="0.4">
      <c r="A4086" s="394" t="s">
        <v>22</v>
      </c>
      <c r="B4086" s="395"/>
      <c r="C4086" s="395"/>
      <c r="D4086" s="395"/>
      <c r="E4086" s="395"/>
      <c r="F4086" s="395"/>
      <c r="G4086" s="395"/>
      <c r="H4086" s="395"/>
      <c r="I4086" s="396"/>
    </row>
    <row r="4087" spans="1:9" x14ac:dyDescent="0.4">
      <c r="A4087" s="161" t="s">
        <v>12</v>
      </c>
      <c r="B4087" s="52">
        <f>B4068+1</f>
        <v>216</v>
      </c>
      <c r="C4087" s="161" t="s">
        <v>13</v>
      </c>
      <c r="D4087" s="53" t="str">
        <f>VLOOKUP(B4087,別紙1!$A$5:$AS$267,3,FALSE)</f>
        <v>大室第１５ポンプ場</v>
      </c>
      <c r="F4087" s="161"/>
      <c r="G4087" s="161"/>
      <c r="H4087" s="161"/>
      <c r="I4087" s="54" t="str">
        <f>VLOOKUP(B4087,別紙1!$A$5:$AS$267,5,FALSE)</f>
        <v>低圧電力</v>
      </c>
    </row>
    <row r="4088" spans="1:9" s="161" customFormat="1" ht="20.25" customHeight="1" x14ac:dyDescent="0.4">
      <c r="A4088" s="391" t="s">
        <v>14</v>
      </c>
      <c r="B4088" s="401" t="s">
        <v>3</v>
      </c>
      <c r="C4088" s="402"/>
      <c r="D4088" s="403"/>
      <c r="E4088" s="401" t="s">
        <v>4</v>
      </c>
      <c r="F4088" s="402"/>
      <c r="G4088" s="403"/>
      <c r="H4088" s="391" t="s">
        <v>44</v>
      </c>
      <c r="I4088" s="391" t="s">
        <v>45</v>
      </c>
    </row>
    <row r="4089" spans="1:9" s="161" customFormat="1" ht="40.5" x14ac:dyDescent="0.4">
      <c r="A4089" s="400"/>
      <c r="B4089" s="298" t="s">
        <v>2</v>
      </c>
      <c r="C4089" s="298" t="s">
        <v>15</v>
      </c>
      <c r="D4089" s="299" t="s">
        <v>82</v>
      </c>
      <c r="E4089" s="300" t="s">
        <v>16</v>
      </c>
      <c r="F4089" s="58" t="s">
        <v>17</v>
      </c>
      <c r="G4089" s="299" t="s">
        <v>18</v>
      </c>
      <c r="H4089" s="400"/>
      <c r="I4089" s="400"/>
    </row>
    <row r="4090" spans="1:9" s="59" customFormat="1" ht="22.5" x14ac:dyDescent="0.4">
      <c r="A4090" s="392"/>
      <c r="B4090" s="60" t="s">
        <v>5</v>
      </c>
      <c r="C4090" s="60" t="s">
        <v>19</v>
      </c>
      <c r="D4090" s="60" t="s">
        <v>8</v>
      </c>
      <c r="E4090" s="61" t="s">
        <v>20</v>
      </c>
      <c r="F4090" s="60" t="s">
        <v>21</v>
      </c>
      <c r="G4090" s="60" t="s">
        <v>8</v>
      </c>
      <c r="H4090" s="60" t="s">
        <v>43</v>
      </c>
      <c r="I4090" s="60" t="s">
        <v>8</v>
      </c>
    </row>
    <row r="4091" spans="1:9" s="62" customFormat="1" ht="18" customHeight="1" x14ac:dyDescent="0.4">
      <c r="A4091" s="63">
        <v>1</v>
      </c>
      <c r="B4091" s="121">
        <f>VLOOKUP(B4087,別紙1!$A$5:$AS$267,6,FALSE)</f>
        <v>9</v>
      </c>
      <c r="C4091" s="131">
        <f>内訳書!$C$7</f>
        <v>0</v>
      </c>
      <c r="D4091" s="131">
        <f>IF(E4091=0,ROUNDDOWN(B4091*C4091/2,2),ROUNDDOWN(B4091*C4091,2))</f>
        <v>0</v>
      </c>
      <c r="E4091" s="124">
        <f>VLOOKUP(B4087,別紙1!$A$5:$AS$267,7,FALSE)</f>
        <v>466</v>
      </c>
      <c r="F4091" s="132">
        <f>内訳書!$D$7</f>
        <v>0</v>
      </c>
      <c r="G4091" s="131">
        <f>ROUNDDOWN(E4091*F4091,2)</f>
        <v>0</v>
      </c>
      <c r="H4091" s="116"/>
      <c r="I4091" s="137">
        <f>ROUNDDOWN(D4091+G4091+H4091,0)</f>
        <v>0</v>
      </c>
    </row>
    <row r="4092" spans="1:9" s="62" customFormat="1" ht="18" customHeight="1" x14ac:dyDescent="0.4">
      <c r="A4092" s="63">
        <v>2</v>
      </c>
      <c r="B4092" s="121">
        <f>B4091</f>
        <v>9</v>
      </c>
      <c r="C4092" s="131">
        <f>C4091</f>
        <v>0</v>
      </c>
      <c r="D4092" s="131">
        <f t="shared" ref="D4092:D4102" si="860">IF(E4092=0,ROUNDDOWN(B4092*C4092/2,2),ROUNDDOWN(B4092*C4092,2))</f>
        <v>0</v>
      </c>
      <c r="E4092" s="124">
        <f>VLOOKUP(B4087,別紙1!$A$5:$AS$267,10,FALSE)</f>
        <v>485</v>
      </c>
      <c r="F4092" s="132">
        <f>内訳書!$D$7</f>
        <v>0</v>
      </c>
      <c r="G4092" s="131">
        <f t="shared" ref="G4092:G4102" si="861">ROUNDDOWN(E4092*F4092,2)</f>
        <v>0</v>
      </c>
      <c r="H4092" s="116"/>
      <c r="I4092" s="137">
        <f t="shared" ref="I4092:I4102" si="862">ROUNDDOWN(D4092+G4092+H4092,0)</f>
        <v>0</v>
      </c>
    </row>
    <row r="4093" spans="1:9" s="62" customFormat="1" ht="18" customHeight="1" x14ac:dyDescent="0.4">
      <c r="A4093" s="63">
        <v>3</v>
      </c>
      <c r="B4093" s="121">
        <f>B4091</f>
        <v>9</v>
      </c>
      <c r="C4093" s="131">
        <f t="shared" ref="C4093:C4101" si="863">C4092</f>
        <v>0</v>
      </c>
      <c r="D4093" s="131">
        <f t="shared" si="860"/>
        <v>0</v>
      </c>
      <c r="E4093" s="124">
        <f>VLOOKUP(B4087,別紙1!$A$5:$AS$267,13,FALSE)</f>
        <v>451</v>
      </c>
      <c r="F4093" s="132">
        <f>内訳書!$D$7</f>
        <v>0</v>
      </c>
      <c r="G4093" s="131">
        <f t="shared" si="861"/>
        <v>0</v>
      </c>
      <c r="H4093" s="116"/>
      <c r="I4093" s="137">
        <f t="shared" si="862"/>
        <v>0</v>
      </c>
    </row>
    <row r="4094" spans="1:9" s="62" customFormat="1" ht="18" customHeight="1" x14ac:dyDescent="0.4">
      <c r="A4094" s="63">
        <v>4</v>
      </c>
      <c r="B4094" s="121">
        <f>B4091</f>
        <v>9</v>
      </c>
      <c r="C4094" s="131">
        <f t="shared" si="863"/>
        <v>0</v>
      </c>
      <c r="D4094" s="131">
        <f t="shared" si="860"/>
        <v>0</v>
      </c>
      <c r="E4094" s="124">
        <f>VLOOKUP(B4087,別紙1!$A$5:$AS$267,16,FALSE)</f>
        <v>483</v>
      </c>
      <c r="F4094" s="132">
        <f>内訳書!$D$7</f>
        <v>0</v>
      </c>
      <c r="G4094" s="131">
        <f t="shared" si="861"/>
        <v>0</v>
      </c>
      <c r="H4094" s="116"/>
      <c r="I4094" s="137">
        <f t="shared" si="862"/>
        <v>0</v>
      </c>
    </row>
    <row r="4095" spans="1:9" s="62" customFormat="1" ht="18" customHeight="1" x14ac:dyDescent="0.4">
      <c r="A4095" s="63">
        <v>5</v>
      </c>
      <c r="B4095" s="121">
        <f>B4091</f>
        <v>9</v>
      </c>
      <c r="C4095" s="131">
        <f t="shared" si="863"/>
        <v>0</v>
      </c>
      <c r="D4095" s="131">
        <f t="shared" si="860"/>
        <v>0</v>
      </c>
      <c r="E4095" s="124">
        <f>VLOOKUP(B4087,別紙1!$A$5:$AS$267,19,FALSE)</f>
        <v>478</v>
      </c>
      <c r="F4095" s="132">
        <f>内訳書!$D$7</f>
        <v>0</v>
      </c>
      <c r="G4095" s="131">
        <f t="shared" si="861"/>
        <v>0</v>
      </c>
      <c r="H4095" s="116"/>
      <c r="I4095" s="137">
        <f t="shared" si="862"/>
        <v>0</v>
      </c>
    </row>
    <row r="4096" spans="1:9" s="62" customFormat="1" ht="18" customHeight="1" x14ac:dyDescent="0.4">
      <c r="A4096" s="63">
        <v>6</v>
      </c>
      <c r="B4096" s="121">
        <f>B4091</f>
        <v>9</v>
      </c>
      <c r="C4096" s="131">
        <f t="shared" si="863"/>
        <v>0</v>
      </c>
      <c r="D4096" s="131">
        <f t="shared" si="860"/>
        <v>0</v>
      </c>
      <c r="E4096" s="124">
        <f>VLOOKUP(B4087,別紙1!$A$5:$AS$267,22,FALSE)</f>
        <v>486</v>
      </c>
      <c r="F4096" s="132">
        <f>内訳書!$D$7</f>
        <v>0</v>
      </c>
      <c r="G4096" s="131">
        <f t="shared" si="861"/>
        <v>0</v>
      </c>
      <c r="H4096" s="116"/>
      <c r="I4096" s="137">
        <f t="shared" si="862"/>
        <v>0</v>
      </c>
    </row>
    <row r="4097" spans="1:9" s="62" customFormat="1" ht="18" customHeight="1" x14ac:dyDescent="0.4">
      <c r="A4097" s="63">
        <v>7</v>
      </c>
      <c r="B4097" s="121">
        <f>B4091</f>
        <v>9</v>
      </c>
      <c r="C4097" s="131">
        <f t="shared" si="863"/>
        <v>0</v>
      </c>
      <c r="D4097" s="131">
        <f t="shared" si="860"/>
        <v>0</v>
      </c>
      <c r="E4097" s="124">
        <f>VLOOKUP(B4087,別紙1!$A$5:$AS$267,26,FALSE)</f>
        <v>528</v>
      </c>
      <c r="F4097" s="133">
        <f>内訳書!$E$7</f>
        <v>0</v>
      </c>
      <c r="G4097" s="131">
        <f t="shared" si="861"/>
        <v>0</v>
      </c>
      <c r="H4097" s="116"/>
      <c r="I4097" s="137">
        <f t="shared" si="862"/>
        <v>0</v>
      </c>
    </row>
    <row r="4098" spans="1:9" s="62" customFormat="1" ht="18" customHeight="1" x14ac:dyDescent="0.4">
      <c r="A4098" s="63">
        <v>8</v>
      </c>
      <c r="B4098" s="121">
        <f>B4091</f>
        <v>9</v>
      </c>
      <c r="C4098" s="131">
        <f t="shared" si="863"/>
        <v>0</v>
      </c>
      <c r="D4098" s="131">
        <f t="shared" si="860"/>
        <v>0</v>
      </c>
      <c r="E4098" s="124">
        <f>VLOOKUP(B4087,別紙1!$A$5:$AS$267,29,FALSE)</f>
        <v>594</v>
      </c>
      <c r="F4098" s="133">
        <f>内訳書!$E$7</f>
        <v>0</v>
      </c>
      <c r="G4098" s="131">
        <f t="shared" si="861"/>
        <v>0</v>
      </c>
      <c r="H4098" s="116"/>
      <c r="I4098" s="137">
        <f t="shared" si="862"/>
        <v>0</v>
      </c>
    </row>
    <row r="4099" spans="1:9" s="62" customFormat="1" ht="18" customHeight="1" x14ac:dyDescent="0.4">
      <c r="A4099" s="63">
        <v>9</v>
      </c>
      <c r="B4099" s="121">
        <f>B4091</f>
        <v>9</v>
      </c>
      <c r="C4099" s="131">
        <f t="shared" si="863"/>
        <v>0</v>
      </c>
      <c r="D4099" s="131">
        <f t="shared" si="860"/>
        <v>0</v>
      </c>
      <c r="E4099" s="124">
        <f>VLOOKUP(B4087,別紙1!$A$5:$AS$267,32,FALSE)</f>
        <v>724</v>
      </c>
      <c r="F4099" s="133">
        <f>内訳書!$E$7</f>
        <v>0</v>
      </c>
      <c r="G4099" s="131">
        <f t="shared" si="861"/>
        <v>0</v>
      </c>
      <c r="H4099" s="116"/>
      <c r="I4099" s="137">
        <f t="shared" si="862"/>
        <v>0</v>
      </c>
    </row>
    <row r="4100" spans="1:9" s="62" customFormat="1" ht="18" customHeight="1" x14ac:dyDescent="0.4">
      <c r="A4100" s="63">
        <v>10</v>
      </c>
      <c r="B4100" s="121">
        <f>B4091</f>
        <v>9</v>
      </c>
      <c r="C4100" s="131">
        <f t="shared" si="863"/>
        <v>0</v>
      </c>
      <c r="D4100" s="131">
        <f t="shared" si="860"/>
        <v>0</v>
      </c>
      <c r="E4100" s="124">
        <f>VLOOKUP(B4087,別紙1!$A$5:$AS$267,34,FALSE)</f>
        <v>1562</v>
      </c>
      <c r="F4100" s="132">
        <f>内訳書!$D$7</f>
        <v>0</v>
      </c>
      <c r="G4100" s="131">
        <f t="shared" si="861"/>
        <v>0</v>
      </c>
      <c r="H4100" s="116"/>
      <c r="I4100" s="137">
        <f t="shared" si="862"/>
        <v>0</v>
      </c>
    </row>
    <row r="4101" spans="1:9" s="62" customFormat="1" ht="18" customHeight="1" x14ac:dyDescent="0.4">
      <c r="A4101" s="63">
        <v>11</v>
      </c>
      <c r="B4101" s="121">
        <f>B4091</f>
        <v>9</v>
      </c>
      <c r="C4101" s="131">
        <f t="shared" si="863"/>
        <v>0</v>
      </c>
      <c r="D4101" s="131">
        <f t="shared" si="860"/>
        <v>0</v>
      </c>
      <c r="E4101" s="124">
        <f>VLOOKUP(B4087,別紙1!$A$5:$AS$267,37,FALSE)</f>
        <v>547</v>
      </c>
      <c r="F4101" s="132">
        <f>内訳書!$D$7</f>
        <v>0</v>
      </c>
      <c r="G4101" s="131">
        <f t="shared" si="861"/>
        <v>0</v>
      </c>
      <c r="H4101" s="116"/>
      <c r="I4101" s="137">
        <f t="shared" si="862"/>
        <v>0</v>
      </c>
    </row>
    <row r="4102" spans="1:9" s="62" customFormat="1" ht="18" customHeight="1" thickBot="1" x14ac:dyDescent="0.45">
      <c r="A4102" s="63">
        <v>12</v>
      </c>
      <c r="B4102" s="121">
        <f>B4091</f>
        <v>9</v>
      </c>
      <c r="C4102" s="131">
        <f>C4101</f>
        <v>0</v>
      </c>
      <c r="D4102" s="131">
        <f t="shared" si="860"/>
        <v>0</v>
      </c>
      <c r="E4102" s="124">
        <f>VLOOKUP(B4087,別紙1!$A$5:$AS$267,40,FALSE)</f>
        <v>449</v>
      </c>
      <c r="F4102" s="132">
        <f>内訳書!$D$7</f>
        <v>0</v>
      </c>
      <c r="G4102" s="131">
        <f t="shared" si="861"/>
        <v>0</v>
      </c>
      <c r="H4102" s="116"/>
      <c r="I4102" s="137">
        <f t="shared" si="862"/>
        <v>0</v>
      </c>
    </row>
    <row r="4103" spans="1:9" s="62" customFormat="1" ht="18" customHeight="1" thickBot="1" x14ac:dyDescent="0.45">
      <c r="A4103" s="66" t="s">
        <v>9</v>
      </c>
      <c r="B4103" s="120"/>
      <c r="C4103" s="120"/>
      <c r="D4103" s="120"/>
      <c r="E4103" s="135">
        <f>SUM(E4091:E4102)</f>
        <v>7253</v>
      </c>
      <c r="F4103" s="129"/>
      <c r="G4103" s="120"/>
      <c r="H4103" s="136">
        <f>SUM(H4091:H4102)</f>
        <v>0</v>
      </c>
      <c r="I4103" s="138">
        <f>IF(SUM(I4091:I4102)="","",SUM(I4091:I4102))</f>
        <v>0</v>
      </c>
    </row>
    <row r="4104" spans="1:9" ht="78" customHeight="1" x14ac:dyDescent="0.4">
      <c r="A4104" s="404" t="s">
        <v>347</v>
      </c>
      <c r="B4104" s="405"/>
      <c r="C4104" s="405"/>
      <c r="D4104" s="406"/>
      <c r="E4104" s="405"/>
      <c r="F4104" s="405"/>
      <c r="G4104" s="406"/>
      <c r="H4104" s="406"/>
      <c r="I4104" s="406"/>
    </row>
    <row r="4105" spans="1:9" ht="78" customHeight="1" x14ac:dyDescent="0.4">
      <c r="A4105" s="394" t="s">
        <v>22</v>
      </c>
      <c r="B4105" s="395"/>
      <c r="C4105" s="395"/>
      <c r="D4105" s="395"/>
      <c r="E4105" s="395"/>
      <c r="F4105" s="395"/>
      <c r="G4105" s="395"/>
      <c r="H4105" s="395"/>
      <c r="I4105" s="396"/>
    </row>
    <row r="4106" spans="1:9" x14ac:dyDescent="0.4">
      <c r="A4106" s="161" t="s">
        <v>12</v>
      </c>
      <c r="B4106" s="52">
        <f>B4087+1</f>
        <v>217</v>
      </c>
      <c r="C4106" s="161" t="s">
        <v>13</v>
      </c>
      <c r="D4106" s="53" t="str">
        <f>VLOOKUP(B4106,別紙1!$A$5:$AS$267,3,FALSE)</f>
        <v>大室第１６ポンプ場</v>
      </c>
      <c r="F4106" s="161"/>
      <c r="G4106" s="161"/>
      <c r="H4106" s="161"/>
      <c r="I4106" s="54" t="str">
        <f>VLOOKUP(B4106,別紙1!$A$5:$AS$267,5,FALSE)</f>
        <v>低圧電力</v>
      </c>
    </row>
    <row r="4107" spans="1:9" s="161" customFormat="1" ht="20.25" customHeight="1" x14ac:dyDescent="0.4">
      <c r="A4107" s="391" t="s">
        <v>14</v>
      </c>
      <c r="B4107" s="401" t="s">
        <v>3</v>
      </c>
      <c r="C4107" s="402"/>
      <c r="D4107" s="403"/>
      <c r="E4107" s="401" t="s">
        <v>4</v>
      </c>
      <c r="F4107" s="402"/>
      <c r="G4107" s="403"/>
      <c r="H4107" s="391" t="s">
        <v>44</v>
      </c>
      <c r="I4107" s="391" t="s">
        <v>45</v>
      </c>
    </row>
    <row r="4108" spans="1:9" s="161" customFormat="1" ht="40.5" x14ac:dyDescent="0.4">
      <c r="A4108" s="400"/>
      <c r="B4108" s="298" t="s">
        <v>2</v>
      </c>
      <c r="C4108" s="298" t="s">
        <v>15</v>
      </c>
      <c r="D4108" s="299" t="s">
        <v>82</v>
      </c>
      <c r="E4108" s="300" t="s">
        <v>16</v>
      </c>
      <c r="F4108" s="58" t="s">
        <v>17</v>
      </c>
      <c r="G4108" s="299" t="s">
        <v>18</v>
      </c>
      <c r="H4108" s="400"/>
      <c r="I4108" s="400"/>
    </row>
    <row r="4109" spans="1:9" s="59" customFormat="1" ht="22.5" x14ac:dyDescent="0.4">
      <c r="A4109" s="392"/>
      <c r="B4109" s="60" t="s">
        <v>5</v>
      </c>
      <c r="C4109" s="60" t="s">
        <v>19</v>
      </c>
      <c r="D4109" s="60" t="s">
        <v>8</v>
      </c>
      <c r="E4109" s="61" t="s">
        <v>20</v>
      </c>
      <c r="F4109" s="60" t="s">
        <v>21</v>
      </c>
      <c r="G4109" s="60" t="s">
        <v>8</v>
      </c>
      <c r="H4109" s="60" t="s">
        <v>43</v>
      </c>
      <c r="I4109" s="60" t="s">
        <v>8</v>
      </c>
    </row>
    <row r="4110" spans="1:9" s="62" customFormat="1" ht="18" customHeight="1" x14ac:dyDescent="0.4">
      <c r="A4110" s="63">
        <v>1</v>
      </c>
      <c r="B4110" s="121">
        <f>VLOOKUP(B4106,別紙1!$A$5:$AS$267,6,FALSE)</f>
        <v>9</v>
      </c>
      <c r="C4110" s="131">
        <f>内訳書!$C$7</f>
        <v>0</v>
      </c>
      <c r="D4110" s="131">
        <f>IF(E4110=0,ROUNDDOWN(B4110*C4110/2,2),ROUNDDOWN(B4110*C4110,2))</f>
        <v>0</v>
      </c>
      <c r="E4110" s="124">
        <f>VLOOKUP(B4106,別紙1!$A$5:$AS$267,7,FALSE)</f>
        <v>760</v>
      </c>
      <c r="F4110" s="132">
        <f>内訳書!$D$7</f>
        <v>0</v>
      </c>
      <c r="G4110" s="131">
        <f>ROUNDDOWN(E4110*F4110,2)</f>
        <v>0</v>
      </c>
      <c r="H4110" s="116"/>
      <c r="I4110" s="137">
        <f>ROUNDDOWN(D4110+G4110+H4110,0)</f>
        <v>0</v>
      </c>
    </row>
    <row r="4111" spans="1:9" s="62" customFormat="1" ht="18" customHeight="1" x14ac:dyDescent="0.4">
      <c r="A4111" s="63">
        <v>2</v>
      </c>
      <c r="B4111" s="121">
        <f>B4110</f>
        <v>9</v>
      </c>
      <c r="C4111" s="131">
        <f>C4110</f>
        <v>0</v>
      </c>
      <c r="D4111" s="131">
        <f t="shared" ref="D4111:D4121" si="864">IF(E4111=0,ROUNDDOWN(B4111*C4111/2,2),ROUNDDOWN(B4111*C4111,2))</f>
        <v>0</v>
      </c>
      <c r="E4111" s="124">
        <f>VLOOKUP(B4106,別紙1!$A$5:$AS$267,10,FALSE)</f>
        <v>776</v>
      </c>
      <c r="F4111" s="132">
        <f>内訳書!$D$7</f>
        <v>0</v>
      </c>
      <c r="G4111" s="131">
        <f t="shared" ref="G4111:G4121" si="865">ROUNDDOWN(E4111*F4111,2)</f>
        <v>0</v>
      </c>
      <c r="H4111" s="116"/>
      <c r="I4111" s="137">
        <f t="shared" ref="I4111:I4121" si="866">ROUNDDOWN(D4111+G4111+H4111,0)</f>
        <v>0</v>
      </c>
    </row>
    <row r="4112" spans="1:9" s="62" customFormat="1" ht="18" customHeight="1" x14ac:dyDescent="0.4">
      <c r="A4112" s="63">
        <v>3</v>
      </c>
      <c r="B4112" s="121">
        <f>B4110</f>
        <v>9</v>
      </c>
      <c r="C4112" s="131">
        <f t="shared" ref="C4112:C4120" si="867">C4111</f>
        <v>0</v>
      </c>
      <c r="D4112" s="131">
        <f t="shared" si="864"/>
        <v>0</v>
      </c>
      <c r="E4112" s="124">
        <f>VLOOKUP(B4106,別紙1!$A$5:$AS$267,13,FALSE)</f>
        <v>704</v>
      </c>
      <c r="F4112" s="132">
        <f>内訳書!$D$7</f>
        <v>0</v>
      </c>
      <c r="G4112" s="131">
        <f t="shared" si="865"/>
        <v>0</v>
      </c>
      <c r="H4112" s="116"/>
      <c r="I4112" s="137">
        <f t="shared" si="866"/>
        <v>0</v>
      </c>
    </row>
    <row r="4113" spans="1:9" s="62" customFormat="1" ht="18" customHeight="1" x14ac:dyDescent="0.4">
      <c r="A4113" s="63">
        <v>4</v>
      </c>
      <c r="B4113" s="121">
        <f>B4110</f>
        <v>9</v>
      </c>
      <c r="C4113" s="131">
        <f t="shared" si="867"/>
        <v>0</v>
      </c>
      <c r="D4113" s="131">
        <f t="shared" si="864"/>
        <v>0</v>
      </c>
      <c r="E4113" s="124">
        <f>VLOOKUP(B4106,別紙1!$A$5:$AS$267,16,FALSE)</f>
        <v>726</v>
      </c>
      <c r="F4113" s="132">
        <f>内訳書!$D$7</f>
        <v>0</v>
      </c>
      <c r="G4113" s="131">
        <f t="shared" si="865"/>
        <v>0</v>
      </c>
      <c r="H4113" s="116"/>
      <c r="I4113" s="137">
        <f t="shared" si="866"/>
        <v>0</v>
      </c>
    </row>
    <row r="4114" spans="1:9" s="62" customFormat="1" ht="18" customHeight="1" x14ac:dyDescent="0.4">
      <c r="A4114" s="63">
        <v>5</v>
      </c>
      <c r="B4114" s="121">
        <f>B4110</f>
        <v>9</v>
      </c>
      <c r="C4114" s="131">
        <f t="shared" si="867"/>
        <v>0</v>
      </c>
      <c r="D4114" s="131">
        <f t="shared" si="864"/>
        <v>0</v>
      </c>
      <c r="E4114" s="124">
        <f>VLOOKUP(B4106,別紙1!$A$5:$AS$267,19,FALSE)</f>
        <v>751</v>
      </c>
      <c r="F4114" s="132">
        <f>内訳書!$D$7</f>
        <v>0</v>
      </c>
      <c r="G4114" s="131">
        <f t="shared" si="865"/>
        <v>0</v>
      </c>
      <c r="H4114" s="116"/>
      <c r="I4114" s="137">
        <f t="shared" si="866"/>
        <v>0</v>
      </c>
    </row>
    <row r="4115" spans="1:9" s="62" customFormat="1" ht="18" customHeight="1" x14ac:dyDescent="0.4">
      <c r="A4115" s="63">
        <v>6</v>
      </c>
      <c r="B4115" s="121">
        <f>B4110</f>
        <v>9</v>
      </c>
      <c r="C4115" s="131">
        <f t="shared" si="867"/>
        <v>0</v>
      </c>
      <c r="D4115" s="131">
        <f t="shared" si="864"/>
        <v>0</v>
      </c>
      <c r="E4115" s="124">
        <f>VLOOKUP(B4106,別紙1!$A$5:$AS$267,22,FALSE)</f>
        <v>745</v>
      </c>
      <c r="F4115" s="132">
        <f>内訳書!$D$7</f>
        <v>0</v>
      </c>
      <c r="G4115" s="131">
        <f t="shared" si="865"/>
        <v>0</v>
      </c>
      <c r="H4115" s="116"/>
      <c r="I4115" s="137">
        <f t="shared" si="866"/>
        <v>0</v>
      </c>
    </row>
    <row r="4116" spans="1:9" s="62" customFormat="1" ht="18" customHeight="1" x14ac:dyDescent="0.4">
      <c r="A4116" s="63">
        <v>7</v>
      </c>
      <c r="B4116" s="121">
        <f>B4110</f>
        <v>9</v>
      </c>
      <c r="C4116" s="131">
        <f t="shared" si="867"/>
        <v>0</v>
      </c>
      <c r="D4116" s="131">
        <f t="shared" si="864"/>
        <v>0</v>
      </c>
      <c r="E4116" s="124">
        <f>VLOOKUP(B4106,別紙1!$A$5:$AS$267,26,FALSE)</f>
        <v>808</v>
      </c>
      <c r="F4116" s="133">
        <f>内訳書!$E$7</f>
        <v>0</v>
      </c>
      <c r="G4116" s="131">
        <f t="shared" si="865"/>
        <v>0</v>
      </c>
      <c r="H4116" s="116"/>
      <c r="I4116" s="137">
        <f t="shared" si="866"/>
        <v>0</v>
      </c>
    </row>
    <row r="4117" spans="1:9" s="62" customFormat="1" ht="18" customHeight="1" x14ac:dyDescent="0.4">
      <c r="A4117" s="63">
        <v>8</v>
      </c>
      <c r="B4117" s="121">
        <f>B4110</f>
        <v>9</v>
      </c>
      <c r="C4117" s="131">
        <f t="shared" si="867"/>
        <v>0</v>
      </c>
      <c r="D4117" s="131">
        <f t="shared" si="864"/>
        <v>0</v>
      </c>
      <c r="E4117" s="124">
        <f>VLOOKUP(B4106,別紙1!$A$5:$AS$267,29,FALSE)</f>
        <v>879</v>
      </c>
      <c r="F4117" s="133">
        <f>内訳書!$E$7</f>
        <v>0</v>
      </c>
      <c r="G4117" s="131">
        <f t="shared" si="865"/>
        <v>0</v>
      </c>
      <c r="H4117" s="116"/>
      <c r="I4117" s="137">
        <f t="shared" si="866"/>
        <v>0</v>
      </c>
    </row>
    <row r="4118" spans="1:9" s="62" customFormat="1" ht="18" customHeight="1" x14ac:dyDescent="0.4">
      <c r="A4118" s="63">
        <v>9</v>
      </c>
      <c r="B4118" s="121">
        <f>B4110</f>
        <v>9</v>
      </c>
      <c r="C4118" s="131">
        <f t="shared" si="867"/>
        <v>0</v>
      </c>
      <c r="D4118" s="131">
        <f t="shared" si="864"/>
        <v>0</v>
      </c>
      <c r="E4118" s="124">
        <f>VLOOKUP(B4106,別紙1!$A$5:$AS$267,32,FALSE)</f>
        <v>942</v>
      </c>
      <c r="F4118" s="133">
        <f>内訳書!$E$7</f>
        <v>0</v>
      </c>
      <c r="G4118" s="131">
        <f t="shared" si="865"/>
        <v>0</v>
      </c>
      <c r="H4118" s="116"/>
      <c r="I4118" s="137">
        <f t="shared" si="866"/>
        <v>0</v>
      </c>
    </row>
    <row r="4119" spans="1:9" s="62" customFormat="1" ht="18" customHeight="1" x14ac:dyDescent="0.4">
      <c r="A4119" s="63">
        <v>10</v>
      </c>
      <c r="B4119" s="121">
        <f>B4110</f>
        <v>9</v>
      </c>
      <c r="C4119" s="131">
        <f t="shared" si="867"/>
        <v>0</v>
      </c>
      <c r="D4119" s="131">
        <f t="shared" si="864"/>
        <v>0</v>
      </c>
      <c r="E4119" s="124">
        <f>VLOOKUP(B4106,別紙1!$A$5:$AS$267,34,FALSE)</f>
        <v>1235</v>
      </c>
      <c r="F4119" s="132">
        <f>内訳書!$D$7</f>
        <v>0</v>
      </c>
      <c r="G4119" s="131">
        <f t="shared" si="865"/>
        <v>0</v>
      </c>
      <c r="H4119" s="116"/>
      <c r="I4119" s="137">
        <f t="shared" si="866"/>
        <v>0</v>
      </c>
    </row>
    <row r="4120" spans="1:9" s="62" customFormat="1" ht="18" customHeight="1" x14ac:dyDescent="0.4">
      <c r="A4120" s="63">
        <v>11</v>
      </c>
      <c r="B4120" s="121">
        <f>B4110</f>
        <v>9</v>
      </c>
      <c r="C4120" s="131">
        <f t="shared" si="867"/>
        <v>0</v>
      </c>
      <c r="D4120" s="131">
        <f t="shared" si="864"/>
        <v>0</v>
      </c>
      <c r="E4120" s="124">
        <f>VLOOKUP(B4106,別紙1!$A$5:$AS$267,37,FALSE)</f>
        <v>927</v>
      </c>
      <c r="F4120" s="132">
        <f>内訳書!$D$7</f>
        <v>0</v>
      </c>
      <c r="G4120" s="131">
        <f t="shared" si="865"/>
        <v>0</v>
      </c>
      <c r="H4120" s="116"/>
      <c r="I4120" s="137">
        <f t="shared" si="866"/>
        <v>0</v>
      </c>
    </row>
    <row r="4121" spans="1:9" s="62" customFormat="1" ht="18" customHeight="1" thickBot="1" x14ac:dyDescent="0.45">
      <c r="A4121" s="63">
        <v>12</v>
      </c>
      <c r="B4121" s="121">
        <f>B4110</f>
        <v>9</v>
      </c>
      <c r="C4121" s="131">
        <f>C4120</f>
        <v>0</v>
      </c>
      <c r="D4121" s="131">
        <f t="shared" si="864"/>
        <v>0</v>
      </c>
      <c r="E4121" s="124">
        <f>VLOOKUP(B4106,別紙1!$A$5:$AS$267,40,FALSE)</f>
        <v>768</v>
      </c>
      <c r="F4121" s="132">
        <f>内訳書!$D$7</f>
        <v>0</v>
      </c>
      <c r="G4121" s="131">
        <f t="shared" si="865"/>
        <v>0</v>
      </c>
      <c r="H4121" s="116"/>
      <c r="I4121" s="137">
        <f t="shared" si="866"/>
        <v>0</v>
      </c>
    </row>
    <row r="4122" spans="1:9" s="62" customFormat="1" ht="18" customHeight="1" thickBot="1" x14ac:dyDescent="0.45">
      <c r="A4122" s="66" t="s">
        <v>9</v>
      </c>
      <c r="B4122" s="120"/>
      <c r="C4122" s="120"/>
      <c r="D4122" s="120"/>
      <c r="E4122" s="135">
        <f>SUM(E4110:E4121)</f>
        <v>10021</v>
      </c>
      <c r="F4122" s="129"/>
      <c r="G4122" s="120"/>
      <c r="H4122" s="136">
        <f>SUM(H4110:H4121)</f>
        <v>0</v>
      </c>
      <c r="I4122" s="138">
        <f>IF(SUM(I4110:I4121)="","",SUM(I4110:I4121))</f>
        <v>0</v>
      </c>
    </row>
    <row r="4123" spans="1:9" ht="78" customHeight="1" x14ac:dyDescent="0.4">
      <c r="A4123" s="404" t="s">
        <v>347</v>
      </c>
      <c r="B4123" s="405"/>
      <c r="C4123" s="405"/>
      <c r="D4123" s="406"/>
      <c r="E4123" s="405"/>
      <c r="F4123" s="405"/>
      <c r="G4123" s="406"/>
      <c r="H4123" s="406"/>
      <c r="I4123" s="406"/>
    </row>
    <row r="4124" spans="1:9" ht="78" customHeight="1" x14ac:dyDescent="0.4">
      <c r="A4124" s="394" t="s">
        <v>22</v>
      </c>
      <c r="B4124" s="395"/>
      <c r="C4124" s="395"/>
      <c r="D4124" s="395"/>
      <c r="E4124" s="395"/>
      <c r="F4124" s="395"/>
      <c r="G4124" s="395"/>
      <c r="H4124" s="395"/>
      <c r="I4124" s="396"/>
    </row>
    <row r="4125" spans="1:9" x14ac:dyDescent="0.4">
      <c r="A4125" s="161" t="s">
        <v>12</v>
      </c>
      <c r="B4125" s="52">
        <f>B4106+1</f>
        <v>218</v>
      </c>
      <c r="C4125" s="161" t="s">
        <v>13</v>
      </c>
      <c r="D4125" s="53" t="str">
        <f>VLOOKUP(B4125,別紙1!$A$5:$AS$267,3,FALSE)</f>
        <v>大室第１８ポンプ場</v>
      </c>
      <c r="F4125" s="161"/>
      <c r="G4125" s="161"/>
      <c r="H4125" s="161"/>
      <c r="I4125" s="54" t="str">
        <f>VLOOKUP(B4125,別紙1!$A$5:$AS$267,5,FALSE)</f>
        <v>低圧電力</v>
      </c>
    </row>
    <row r="4126" spans="1:9" s="161" customFormat="1" ht="20.25" customHeight="1" x14ac:dyDescent="0.4">
      <c r="A4126" s="391" t="s">
        <v>14</v>
      </c>
      <c r="B4126" s="401" t="s">
        <v>3</v>
      </c>
      <c r="C4126" s="402"/>
      <c r="D4126" s="403"/>
      <c r="E4126" s="401" t="s">
        <v>4</v>
      </c>
      <c r="F4126" s="402"/>
      <c r="G4126" s="403"/>
      <c r="H4126" s="391" t="s">
        <v>44</v>
      </c>
      <c r="I4126" s="391" t="s">
        <v>45</v>
      </c>
    </row>
    <row r="4127" spans="1:9" s="161" customFormat="1" ht="40.5" x14ac:dyDescent="0.4">
      <c r="A4127" s="400"/>
      <c r="B4127" s="298" t="s">
        <v>2</v>
      </c>
      <c r="C4127" s="298" t="s">
        <v>15</v>
      </c>
      <c r="D4127" s="299" t="s">
        <v>82</v>
      </c>
      <c r="E4127" s="300" t="s">
        <v>16</v>
      </c>
      <c r="F4127" s="58" t="s">
        <v>17</v>
      </c>
      <c r="G4127" s="299" t="s">
        <v>18</v>
      </c>
      <c r="H4127" s="400"/>
      <c r="I4127" s="400"/>
    </row>
    <row r="4128" spans="1:9" s="59" customFormat="1" ht="22.5" x14ac:dyDescent="0.4">
      <c r="A4128" s="392"/>
      <c r="B4128" s="60" t="s">
        <v>5</v>
      </c>
      <c r="C4128" s="60" t="s">
        <v>19</v>
      </c>
      <c r="D4128" s="60" t="s">
        <v>8</v>
      </c>
      <c r="E4128" s="61" t="s">
        <v>20</v>
      </c>
      <c r="F4128" s="60" t="s">
        <v>21</v>
      </c>
      <c r="G4128" s="60" t="s">
        <v>8</v>
      </c>
      <c r="H4128" s="60" t="s">
        <v>43</v>
      </c>
      <c r="I4128" s="60" t="s">
        <v>8</v>
      </c>
    </row>
    <row r="4129" spans="1:9" s="62" customFormat="1" ht="18" customHeight="1" x14ac:dyDescent="0.4">
      <c r="A4129" s="63">
        <v>1</v>
      </c>
      <c r="B4129" s="121">
        <f>VLOOKUP(B4125,別紙1!$A$5:$AS$267,6,FALSE)</f>
        <v>4</v>
      </c>
      <c r="C4129" s="131">
        <f>内訳書!$C$7</f>
        <v>0</v>
      </c>
      <c r="D4129" s="131">
        <f>IF(E4129=0,ROUNDDOWN(B4129*C4129/2,2),ROUNDDOWN(B4129*C4129,2))</f>
        <v>0</v>
      </c>
      <c r="E4129" s="124">
        <f>VLOOKUP(B4125,別紙1!$A$5:$AS$267,7,FALSE)</f>
        <v>13</v>
      </c>
      <c r="F4129" s="132">
        <f>内訳書!$D$7</f>
        <v>0</v>
      </c>
      <c r="G4129" s="131">
        <f>ROUNDDOWN(E4129*F4129,2)</f>
        <v>0</v>
      </c>
      <c r="H4129" s="116"/>
      <c r="I4129" s="137">
        <f>ROUNDDOWN(D4129+G4129+H4129,0)</f>
        <v>0</v>
      </c>
    </row>
    <row r="4130" spans="1:9" s="62" customFormat="1" ht="18" customHeight="1" x14ac:dyDescent="0.4">
      <c r="A4130" s="63">
        <v>2</v>
      </c>
      <c r="B4130" s="121">
        <f>B4129</f>
        <v>4</v>
      </c>
      <c r="C4130" s="131">
        <f>C4129</f>
        <v>0</v>
      </c>
      <c r="D4130" s="131">
        <f t="shared" ref="D4130:D4140" si="868">IF(E4130=0,ROUNDDOWN(B4130*C4130/2,2),ROUNDDOWN(B4130*C4130,2))</f>
        <v>0</v>
      </c>
      <c r="E4130" s="124">
        <f>VLOOKUP(B4125,別紙1!$A$5:$AS$267,10,FALSE)</f>
        <v>14</v>
      </c>
      <c r="F4130" s="132">
        <f>内訳書!$D$7</f>
        <v>0</v>
      </c>
      <c r="G4130" s="131">
        <f t="shared" ref="G4130:G4140" si="869">ROUNDDOWN(E4130*F4130,2)</f>
        <v>0</v>
      </c>
      <c r="H4130" s="116"/>
      <c r="I4130" s="137">
        <f t="shared" ref="I4130:I4140" si="870">ROUNDDOWN(D4130+G4130+H4130,0)</f>
        <v>0</v>
      </c>
    </row>
    <row r="4131" spans="1:9" s="62" customFormat="1" ht="18" customHeight="1" x14ac:dyDescent="0.4">
      <c r="A4131" s="63">
        <v>3</v>
      </c>
      <c r="B4131" s="121">
        <f>B4129</f>
        <v>4</v>
      </c>
      <c r="C4131" s="131">
        <f t="shared" ref="C4131:C4139" si="871">C4130</f>
        <v>0</v>
      </c>
      <c r="D4131" s="131">
        <f t="shared" si="868"/>
        <v>0</v>
      </c>
      <c r="E4131" s="124">
        <f>VLOOKUP(B4125,別紙1!$A$5:$AS$267,13,FALSE)</f>
        <v>14</v>
      </c>
      <c r="F4131" s="132">
        <f>内訳書!$D$7</f>
        <v>0</v>
      </c>
      <c r="G4131" s="131">
        <f t="shared" si="869"/>
        <v>0</v>
      </c>
      <c r="H4131" s="116"/>
      <c r="I4131" s="137">
        <f t="shared" si="870"/>
        <v>0</v>
      </c>
    </row>
    <row r="4132" spans="1:9" s="62" customFormat="1" ht="18" customHeight="1" x14ac:dyDescent="0.4">
      <c r="A4132" s="63">
        <v>4</v>
      </c>
      <c r="B4132" s="121">
        <f>B4129</f>
        <v>4</v>
      </c>
      <c r="C4132" s="131">
        <f t="shared" si="871"/>
        <v>0</v>
      </c>
      <c r="D4132" s="131">
        <f t="shared" si="868"/>
        <v>0</v>
      </c>
      <c r="E4132" s="124">
        <f>VLOOKUP(B4125,別紙1!$A$5:$AS$267,16,FALSE)</f>
        <v>16</v>
      </c>
      <c r="F4132" s="132">
        <f>内訳書!$D$7</f>
        <v>0</v>
      </c>
      <c r="G4132" s="131">
        <f t="shared" si="869"/>
        <v>0</v>
      </c>
      <c r="H4132" s="116"/>
      <c r="I4132" s="137">
        <f t="shared" si="870"/>
        <v>0</v>
      </c>
    </row>
    <row r="4133" spans="1:9" s="62" customFormat="1" ht="18" customHeight="1" x14ac:dyDescent="0.4">
      <c r="A4133" s="63">
        <v>5</v>
      </c>
      <c r="B4133" s="121">
        <f>B4129</f>
        <v>4</v>
      </c>
      <c r="C4133" s="131">
        <f t="shared" si="871"/>
        <v>0</v>
      </c>
      <c r="D4133" s="131">
        <f t="shared" si="868"/>
        <v>0</v>
      </c>
      <c r="E4133" s="124">
        <f>VLOOKUP(B4125,別紙1!$A$5:$AS$267,19,FALSE)</f>
        <v>17</v>
      </c>
      <c r="F4133" s="132">
        <f>内訳書!$D$7</f>
        <v>0</v>
      </c>
      <c r="G4133" s="131">
        <f t="shared" si="869"/>
        <v>0</v>
      </c>
      <c r="H4133" s="116"/>
      <c r="I4133" s="137">
        <f t="shared" si="870"/>
        <v>0</v>
      </c>
    </row>
    <row r="4134" spans="1:9" s="62" customFormat="1" ht="18" customHeight="1" x14ac:dyDescent="0.4">
      <c r="A4134" s="63">
        <v>6</v>
      </c>
      <c r="B4134" s="121">
        <f>B4129</f>
        <v>4</v>
      </c>
      <c r="C4134" s="131">
        <f t="shared" si="871"/>
        <v>0</v>
      </c>
      <c r="D4134" s="131">
        <f t="shared" si="868"/>
        <v>0</v>
      </c>
      <c r="E4134" s="124">
        <f>VLOOKUP(B4125,別紙1!$A$5:$AS$267,22,FALSE)</f>
        <v>15</v>
      </c>
      <c r="F4134" s="132">
        <f>内訳書!$D$7</f>
        <v>0</v>
      </c>
      <c r="G4134" s="131">
        <f t="shared" si="869"/>
        <v>0</v>
      </c>
      <c r="H4134" s="116"/>
      <c r="I4134" s="137">
        <f t="shared" si="870"/>
        <v>0</v>
      </c>
    </row>
    <row r="4135" spans="1:9" s="62" customFormat="1" ht="18" customHeight="1" x14ac:dyDescent="0.4">
      <c r="A4135" s="63">
        <v>7</v>
      </c>
      <c r="B4135" s="121">
        <f>B4129</f>
        <v>4</v>
      </c>
      <c r="C4135" s="131">
        <f t="shared" si="871"/>
        <v>0</v>
      </c>
      <c r="D4135" s="131">
        <f t="shared" si="868"/>
        <v>0</v>
      </c>
      <c r="E4135" s="124">
        <f>VLOOKUP(B4125,別紙1!$A$5:$AS$267,26,FALSE)</f>
        <v>14</v>
      </c>
      <c r="F4135" s="133">
        <f>内訳書!$E$7</f>
        <v>0</v>
      </c>
      <c r="G4135" s="131">
        <f t="shared" si="869"/>
        <v>0</v>
      </c>
      <c r="H4135" s="116"/>
      <c r="I4135" s="137">
        <f t="shared" si="870"/>
        <v>0</v>
      </c>
    </row>
    <row r="4136" spans="1:9" s="62" customFormat="1" ht="18" customHeight="1" x14ac:dyDescent="0.4">
      <c r="A4136" s="63">
        <v>8</v>
      </c>
      <c r="B4136" s="121">
        <f>B4129</f>
        <v>4</v>
      </c>
      <c r="C4136" s="131">
        <f t="shared" si="871"/>
        <v>0</v>
      </c>
      <c r="D4136" s="131">
        <f t="shared" si="868"/>
        <v>0</v>
      </c>
      <c r="E4136" s="124">
        <f>VLOOKUP(B4125,別紙1!$A$5:$AS$267,29,FALSE)</f>
        <v>13</v>
      </c>
      <c r="F4136" s="133">
        <f>内訳書!$E$7</f>
        <v>0</v>
      </c>
      <c r="G4136" s="131">
        <f t="shared" si="869"/>
        <v>0</v>
      </c>
      <c r="H4136" s="116"/>
      <c r="I4136" s="137">
        <f t="shared" si="870"/>
        <v>0</v>
      </c>
    </row>
    <row r="4137" spans="1:9" s="62" customFormat="1" ht="18" customHeight="1" x14ac:dyDescent="0.4">
      <c r="A4137" s="63">
        <v>9</v>
      </c>
      <c r="B4137" s="121">
        <f>B4129</f>
        <v>4</v>
      </c>
      <c r="C4137" s="131">
        <f t="shared" si="871"/>
        <v>0</v>
      </c>
      <c r="D4137" s="131">
        <f t="shared" si="868"/>
        <v>0</v>
      </c>
      <c r="E4137" s="124">
        <f>VLOOKUP(B4125,別紙1!$A$5:$AS$267,32,FALSE)</f>
        <v>11</v>
      </c>
      <c r="F4137" s="133">
        <f>内訳書!$E$7</f>
        <v>0</v>
      </c>
      <c r="G4137" s="131">
        <f t="shared" si="869"/>
        <v>0</v>
      </c>
      <c r="H4137" s="116"/>
      <c r="I4137" s="137">
        <f t="shared" si="870"/>
        <v>0</v>
      </c>
    </row>
    <row r="4138" spans="1:9" s="62" customFormat="1" ht="18" customHeight="1" x14ac:dyDescent="0.4">
      <c r="A4138" s="63">
        <v>10</v>
      </c>
      <c r="B4138" s="121">
        <f>B4129</f>
        <v>4</v>
      </c>
      <c r="C4138" s="131">
        <f t="shared" si="871"/>
        <v>0</v>
      </c>
      <c r="D4138" s="131">
        <f t="shared" si="868"/>
        <v>0</v>
      </c>
      <c r="E4138" s="124">
        <f>VLOOKUP(B4125,別紙1!$A$5:$AS$267,34,FALSE)</f>
        <v>20</v>
      </c>
      <c r="F4138" s="132">
        <f>内訳書!$D$7</f>
        <v>0</v>
      </c>
      <c r="G4138" s="131">
        <f t="shared" si="869"/>
        <v>0</v>
      </c>
      <c r="H4138" s="116"/>
      <c r="I4138" s="137">
        <f t="shared" si="870"/>
        <v>0</v>
      </c>
    </row>
    <row r="4139" spans="1:9" s="62" customFormat="1" ht="18" customHeight="1" x14ac:dyDescent="0.4">
      <c r="A4139" s="63">
        <v>11</v>
      </c>
      <c r="B4139" s="121">
        <f>B4129</f>
        <v>4</v>
      </c>
      <c r="C4139" s="131">
        <f t="shared" si="871"/>
        <v>0</v>
      </c>
      <c r="D4139" s="131">
        <f t="shared" si="868"/>
        <v>0</v>
      </c>
      <c r="E4139" s="124">
        <f>VLOOKUP(B4125,別紙1!$A$5:$AS$267,37,FALSE)</f>
        <v>18</v>
      </c>
      <c r="F4139" s="132">
        <f>内訳書!$D$7</f>
        <v>0</v>
      </c>
      <c r="G4139" s="131">
        <f t="shared" si="869"/>
        <v>0</v>
      </c>
      <c r="H4139" s="116"/>
      <c r="I4139" s="137">
        <f t="shared" si="870"/>
        <v>0</v>
      </c>
    </row>
    <row r="4140" spans="1:9" s="62" customFormat="1" ht="18" customHeight="1" thickBot="1" x14ac:dyDescent="0.45">
      <c r="A4140" s="63">
        <v>12</v>
      </c>
      <c r="B4140" s="121">
        <f>B4129</f>
        <v>4</v>
      </c>
      <c r="C4140" s="131">
        <f>C4139</f>
        <v>0</v>
      </c>
      <c r="D4140" s="131">
        <f t="shared" si="868"/>
        <v>0</v>
      </c>
      <c r="E4140" s="124">
        <f>VLOOKUP(B4125,別紙1!$A$5:$AS$267,40,FALSE)</f>
        <v>18</v>
      </c>
      <c r="F4140" s="132">
        <f>内訳書!$D$7</f>
        <v>0</v>
      </c>
      <c r="G4140" s="131">
        <f t="shared" si="869"/>
        <v>0</v>
      </c>
      <c r="H4140" s="116"/>
      <c r="I4140" s="137">
        <f t="shared" si="870"/>
        <v>0</v>
      </c>
    </row>
    <row r="4141" spans="1:9" s="62" customFormat="1" ht="18" customHeight="1" thickBot="1" x14ac:dyDescent="0.45">
      <c r="A4141" s="66" t="s">
        <v>9</v>
      </c>
      <c r="B4141" s="120"/>
      <c r="C4141" s="120"/>
      <c r="D4141" s="120"/>
      <c r="E4141" s="135">
        <f>SUM(E4129:E4140)</f>
        <v>183</v>
      </c>
      <c r="F4141" s="129"/>
      <c r="G4141" s="120"/>
      <c r="H4141" s="136">
        <f>SUM(H4129:H4140)</f>
        <v>0</v>
      </c>
      <c r="I4141" s="138">
        <f>IF(SUM(I4129:I4140)="","",SUM(I4129:I4140))</f>
        <v>0</v>
      </c>
    </row>
    <row r="4142" spans="1:9" ht="78" customHeight="1" x14ac:dyDescent="0.4">
      <c r="A4142" s="404" t="s">
        <v>347</v>
      </c>
      <c r="B4142" s="405"/>
      <c r="C4142" s="405"/>
      <c r="D4142" s="406"/>
      <c r="E4142" s="405"/>
      <c r="F4142" s="405"/>
      <c r="G4142" s="406"/>
      <c r="H4142" s="406"/>
      <c r="I4142" s="406"/>
    </row>
    <row r="4143" spans="1:9" ht="78" customHeight="1" x14ac:dyDescent="0.4">
      <c r="A4143" s="394" t="s">
        <v>22</v>
      </c>
      <c r="B4143" s="395"/>
      <c r="C4143" s="395"/>
      <c r="D4143" s="395"/>
      <c r="E4143" s="395"/>
      <c r="F4143" s="395"/>
      <c r="G4143" s="395"/>
      <c r="H4143" s="395"/>
      <c r="I4143" s="396"/>
    </row>
    <row r="4144" spans="1:9" x14ac:dyDescent="0.4">
      <c r="A4144" s="161" t="s">
        <v>12</v>
      </c>
      <c r="B4144" s="52">
        <f>B4125+1</f>
        <v>219</v>
      </c>
      <c r="C4144" s="161" t="s">
        <v>13</v>
      </c>
      <c r="D4144" s="53" t="str">
        <f>VLOOKUP(B4144,別紙1!$A$5:$AS$267,3,FALSE)</f>
        <v>大室第１９ポンプ場</v>
      </c>
      <c r="F4144" s="161"/>
      <c r="G4144" s="161"/>
      <c r="H4144" s="161"/>
      <c r="I4144" s="54" t="str">
        <f>VLOOKUP(B4144,別紙1!$A$5:$AS$267,5,FALSE)</f>
        <v>低圧電力</v>
      </c>
    </row>
    <row r="4145" spans="1:9" s="161" customFormat="1" ht="20.25" customHeight="1" x14ac:dyDescent="0.4">
      <c r="A4145" s="391" t="s">
        <v>14</v>
      </c>
      <c r="B4145" s="401" t="s">
        <v>3</v>
      </c>
      <c r="C4145" s="402"/>
      <c r="D4145" s="403"/>
      <c r="E4145" s="401" t="s">
        <v>4</v>
      </c>
      <c r="F4145" s="402"/>
      <c r="G4145" s="403"/>
      <c r="H4145" s="391" t="s">
        <v>44</v>
      </c>
      <c r="I4145" s="391" t="s">
        <v>45</v>
      </c>
    </row>
    <row r="4146" spans="1:9" s="161" customFormat="1" ht="40.5" x14ac:dyDescent="0.4">
      <c r="A4146" s="400"/>
      <c r="B4146" s="298" t="s">
        <v>2</v>
      </c>
      <c r="C4146" s="298" t="s">
        <v>15</v>
      </c>
      <c r="D4146" s="299" t="s">
        <v>82</v>
      </c>
      <c r="E4146" s="300" t="s">
        <v>16</v>
      </c>
      <c r="F4146" s="58" t="s">
        <v>17</v>
      </c>
      <c r="G4146" s="299" t="s">
        <v>18</v>
      </c>
      <c r="H4146" s="400"/>
      <c r="I4146" s="400"/>
    </row>
    <row r="4147" spans="1:9" s="59" customFormat="1" ht="22.5" x14ac:dyDescent="0.4">
      <c r="A4147" s="392"/>
      <c r="B4147" s="60" t="s">
        <v>5</v>
      </c>
      <c r="C4147" s="60" t="s">
        <v>19</v>
      </c>
      <c r="D4147" s="60" t="s">
        <v>8</v>
      </c>
      <c r="E4147" s="61" t="s">
        <v>20</v>
      </c>
      <c r="F4147" s="60" t="s">
        <v>21</v>
      </c>
      <c r="G4147" s="60" t="s">
        <v>8</v>
      </c>
      <c r="H4147" s="60" t="s">
        <v>43</v>
      </c>
      <c r="I4147" s="60" t="s">
        <v>8</v>
      </c>
    </row>
    <row r="4148" spans="1:9" s="62" customFormat="1" ht="18" customHeight="1" x14ac:dyDescent="0.4">
      <c r="A4148" s="63">
        <v>1</v>
      </c>
      <c r="B4148" s="121">
        <f>VLOOKUP(B4144,別紙1!$A$5:$AS$267,6,FALSE)</f>
        <v>6</v>
      </c>
      <c r="C4148" s="131">
        <f>内訳書!$C$7</f>
        <v>0</v>
      </c>
      <c r="D4148" s="131">
        <f>IF(E4148=0,ROUNDDOWN(B4148*C4148/2,2),ROUNDDOWN(B4148*C4148,2))</f>
        <v>0</v>
      </c>
      <c r="E4148" s="124">
        <f>VLOOKUP(B4144,別紙1!$A$5:$AS$267,7,FALSE)</f>
        <v>61</v>
      </c>
      <c r="F4148" s="132">
        <f>内訳書!$D$7</f>
        <v>0</v>
      </c>
      <c r="G4148" s="131">
        <f>ROUNDDOWN(E4148*F4148,2)</f>
        <v>0</v>
      </c>
      <c r="H4148" s="116"/>
      <c r="I4148" s="137">
        <f>ROUNDDOWN(D4148+G4148+H4148,0)</f>
        <v>0</v>
      </c>
    </row>
    <row r="4149" spans="1:9" s="62" customFormat="1" ht="18" customHeight="1" x14ac:dyDescent="0.4">
      <c r="A4149" s="63">
        <v>2</v>
      </c>
      <c r="B4149" s="121">
        <f>B4148</f>
        <v>6</v>
      </c>
      <c r="C4149" s="131">
        <f>C4148</f>
        <v>0</v>
      </c>
      <c r="D4149" s="131">
        <f t="shared" ref="D4149:D4159" si="872">IF(E4149=0,ROUNDDOWN(B4149*C4149/2,2),ROUNDDOWN(B4149*C4149,2))</f>
        <v>0</v>
      </c>
      <c r="E4149" s="124">
        <f>VLOOKUP(B4144,別紙1!$A$5:$AS$267,10,FALSE)</f>
        <v>50</v>
      </c>
      <c r="F4149" s="132">
        <f>内訳書!$D$7</f>
        <v>0</v>
      </c>
      <c r="G4149" s="131">
        <f t="shared" ref="G4149:G4159" si="873">ROUNDDOWN(E4149*F4149,2)</f>
        <v>0</v>
      </c>
      <c r="H4149" s="116"/>
      <c r="I4149" s="137">
        <f t="shared" ref="I4149:I4159" si="874">ROUNDDOWN(D4149+G4149+H4149,0)</f>
        <v>0</v>
      </c>
    </row>
    <row r="4150" spans="1:9" s="62" customFormat="1" ht="18" customHeight="1" x14ac:dyDescent="0.4">
      <c r="A4150" s="63">
        <v>3</v>
      </c>
      <c r="B4150" s="121">
        <f>B4148</f>
        <v>6</v>
      </c>
      <c r="C4150" s="131">
        <f t="shared" ref="C4150:C4158" si="875">C4149</f>
        <v>0</v>
      </c>
      <c r="D4150" s="131">
        <f t="shared" si="872"/>
        <v>0</v>
      </c>
      <c r="E4150" s="124">
        <f>VLOOKUP(B4144,別紙1!$A$5:$AS$267,13,FALSE)</f>
        <v>48</v>
      </c>
      <c r="F4150" s="132">
        <f>内訳書!$D$7</f>
        <v>0</v>
      </c>
      <c r="G4150" s="131">
        <f t="shared" si="873"/>
        <v>0</v>
      </c>
      <c r="H4150" s="116"/>
      <c r="I4150" s="137">
        <f t="shared" si="874"/>
        <v>0</v>
      </c>
    </row>
    <row r="4151" spans="1:9" s="62" customFormat="1" ht="18" customHeight="1" x14ac:dyDescent="0.4">
      <c r="A4151" s="63">
        <v>4</v>
      </c>
      <c r="B4151" s="121">
        <f>B4148</f>
        <v>6</v>
      </c>
      <c r="C4151" s="131">
        <f t="shared" si="875"/>
        <v>0</v>
      </c>
      <c r="D4151" s="131">
        <f t="shared" si="872"/>
        <v>0</v>
      </c>
      <c r="E4151" s="124">
        <f>VLOOKUP(B4144,別紙1!$A$5:$AS$267,16,FALSE)</f>
        <v>51</v>
      </c>
      <c r="F4151" s="132">
        <f>内訳書!$D$7</f>
        <v>0</v>
      </c>
      <c r="G4151" s="131">
        <f t="shared" si="873"/>
        <v>0</v>
      </c>
      <c r="H4151" s="116"/>
      <c r="I4151" s="137">
        <f t="shared" si="874"/>
        <v>0</v>
      </c>
    </row>
    <row r="4152" spans="1:9" s="62" customFormat="1" ht="18" customHeight="1" x14ac:dyDescent="0.4">
      <c r="A4152" s="63">
        <v>5</v>
      </c>
      <c r="B4152" s="121">
        <f>B4148</f>
        <v>6</v>
      </c>
      <c r="C4152" s="131">
        <f t="shared" si="875"/>
        <v>0</v>
      </c>
      <c r="D4152" s="131">
        <f t="shared" si="872"/>
        <v>0</v>
      </c>
      <c r="E4152" s="124">
        <f>VLOOKUP(B4144,別紙1!$A$5:$AS$267,19,FALSE)</f>
        <v>51</v>
      </c>
      <c r="F4152" s="132">
        <f>内訳書!$D$7</f>
        <v>0</v>
      </c>
      <c r="G4152" s="131">
        <f t="shared" si="873"/>
        <v>0</v>
      </c>
      <c r="H4152" s="116"/>
      <c r="I4152" s="137">
        <f t="shared" si="874"/>
        <v>0</v>
      </c>
    </row>
    <row r="4153" spans="1:9" s="62" customFormat="1" ht="18" customHeight="1" x14ac:dyDescent="0.4">
      <c r="A4153" s="63">
        <v>6</v>
      </c>
      <c r="B4153" s="121">
        <f>B4148</f>
        <v>6</v>
      </c>
      <c r="C4153" s="131">
        <f t="shared" si="875"/>
        <v>0</v>
      </c>
      <c r="D4153" s="131">
        <f t="shared" si="872"/>
        <v>0</v>
      </c>
      <c r="E4153" s="124">
        <f>VLOOKUP(B4144,別紙1!$A$5:$AS$267,22,FALSE)</f>
        <v>56</v>
      </c>
      <c r="F4153" s="132">
        <f>内訳書!$D$7</f>
        <v>0</v>
      </c>
      <c r="G4153" s="131">
        <f t="shared" si="873"/>
        <v>0</v>
      </c>
      <c r="H4153" s="116"/>
      <c r="I4153" s="137">
        <f t="shared" si="874"/>
        <v>0</v>
      </c>
    </row>
    <row r="4154" spans="1:9" s="62" customFormat="1" ht="18" customHeight="1" x14ac:dyDescent="0.4">
      <c r="A4154" s="63">
        <v>7</v>
      </c>
      <c r="B4154" s="121">
        <f>B4148</f>
        <v>6</v>
      </c>
      <c r="C4154" s="131">
        <f t="shared" si="875"/>
        <v>0</v>
      </c>
      <c r="D4154" s="131">
        <f t="shared" si="872"/>
        <v>0</v>
      </c>
      <c r="E4154" s="124">
        <f>VLOOKUP(B4144,別紙1!$A$5:$AS$267,26,FALSE)</f>
        <v>73</v>
      </c>
      <c r="F4154" s="133">
        <f>内訳書!$E$7</f>
        <v>0</v>
      </c>
      <c r="G4154" s="131">
        <f t="shared" si="873"/>
        <v>0</v>
      </c>
      <c r="H4154" s="116"/>
      <c r="I4154" s="137">
        <f t="shared" si="874"/>
        <v>0</v>
      </c>
    </row>
    <row r="4155" spans="1:9" s="62" customFormat="1" ht="18" customHeight="1" x14ac:dyDescent="0.4">
      <c r="A4155" s="63">
        <v>8</v>
      </c>
      <c r="B4155" s="121">
        <f>B4148</f>
        <v>6</v>
      </c>
      <c r="C4155" s="131">
        <f t="shared" si="875"/>
        <v>0</v>
      </c>
      <c r="D4155" s="131">
        <f t="shared" si="872"/>
        <v>0</v>
      </c>
      <c r="E4155" s="124">
        <f>VLOOKUP(B4144,別紙1!$A$5:$AS$267,29,FALSE)</f>
        <v>86</v>
      </c>
      <c r="F4155" s="133">
        <f>内訳書!$E$7</f>
        <v>0</v>
      </c>
      <c r="G4155" s="131">
        <f t="shared" si="873"/>
        <v>0</v>
      </c>
      <c r="H4155" s="116"/>
      <c r="I4155" s="137">
        <f t="shared" si="874"/>
        <v>0</v>
      </c>
    </row>
    <row r="4156" spans="1:9" s="62" customFormat="1" ht="18" customHeight="1" x14ac:dyDescent="0.4">
      <c r="A4156" s="63">
        <v>9</v>
      </c>
      <c r="B4156" s="121">
        <f>B4148</f>
        <v>6</v>
      </c>
      <c r="C4156" s="131">
        <f t="shared" si="875"/>
        <v>0</v>
      </c>
      <c r="D4156" s="131">
        <f t="shared" si="872"/>
        <v>0</v>
      </c>
      <c r="E4156" s="124">
        <f>VLOOKUP(B4144,別紙1!$A$5:$AS$267,32,FALSE)</f>
        <v>107</v>
      </c>
      <c r="F4156" s="133">
        <f>内訳書!$E$7</f>
        <v>0</v>
      </c>
      <c r="G4156" s="131">
        <f t="shared" si="873"/>
        <v>0</v>
      </c>
      <c r="H4156" s="116"/>
      <c r="I4156" s="137">
        <f t="shared" si="874"/>
        <v>0</v>
      </c>
    </row>
    <row r="4157" spans="1:9" s="62" customFormat="1" ht="18" customHeight="1" x14ac:dyDescent="0.4">
      <c r="A4157" s="63">
        <v>10</v>
      </c>
      <c r="B4157" s="121">
        <f>B4148</f>
        <v>6</v>
      </c>
      <c r="C4157" s="131">
        <f t="shared" si="875"/>
        <v>0</v>
      </c>
      <c r="D4157" s="131">
        <f t="shared" si="872"/>
        <v>0</v>
      </c>
      <c r="E4157" s="124">
        <f>VLOOKUP(B4144,別紙1!$A$5:$AS$267,34,FALSE)</f>
        <v>177</v>
      </c>
      <c r="F4157" s="132">
        <f>内訳書!$D$7</f>
        <v>0</v>
      </c>
      <c r="G4157" s="131">
        <f t="shared" si="873"/>
        <v>0</v>
      </c>
      <c r="H4157" s="116"/>
      <c r="I4157" s="137">
        <f t="shared" si="874"/>
        <v>0</v>
      </c>
    </row>
    <row r="4158" spans="1:9" s="62" customFormat="1" ht="18" customHeight="1" x14ac:dyDescent="0.4">
      <c r="A4158" s="63">
        <v>11</v>
      </c>
      <c r="B4158" s="121">
        <f>B4148</f>
        <v>6</v>
      </c>
      <c r="C4158" s="131">
        <f t="shared" si="875"/>
        <v>0</v>
      </c>
      <c r="D4158" s="131">
        <f t="shared" si="872"/>
        <v>0</v>
      </c>
      <c r="E4158" s="124">
        <f>VLOOKUP(B4144,別紙1!$A$5:$AS$267,37,FALSE)</f>
        <v>130</v>
      </c>
      <c r="F4158" s="132">
        <f>内訳書!$D$7</f>
        <v>0</v>
      </c>
      <c r="G4158" s="131">
        <f t="shared" si="873"/>
        <v>0</v>
      </c>
      <c r="H4158" s="116"/>
      <c r="I4158" s="137">
        <f t="shared" si="874"/>
        <v>0</v>
      </c>
    </row>
    <row r="4159" spans="1:9" s="62" customFormat="1" ht="18" customHeight="1" thickBot="1" x14ac:dyDescent="0.45">
      <c r="A4159" s="63">
        <v>12</v>
      </c>
      <c r="B4159" s="121">
        <f>B4148</f>
        <v>6</v>
      </c>
      <c r="C4159" s="131">
        <f>C4158</f>
        <v>0</v>
      </c>
      <c r="D4159" s="131">
        <f t="shared" si="872"/>
        <v>0</v>
      </c>
      <c r="E4159" s="124">
        <f>VLOOKUP(B4144,別紙1!$A$5:$AS$267,40,FALSE)</f>
        <v>84</v>
      </c>
      <c r="F4159" s="132">
        <f>内訳書!$D$7</f>
        <v>0</v>
      </c>
      <c r="G4159" s="131">
        <f t="shared" si="873"/>
        <v>0</v>
      </c>
      <c r="H4159" s="116"/>
      <c r="I4159" s="137">
        <f t="shared" si="874"/>
        <v>0</v>
      </c>
    </row>
    <row r="4160" spans="1:9" s="62" customFormat="1" ht="18" customHeight="1" thickBot="1" x14ac:dyDescent="0.45">
      <c r="A4160" s="66" t="s">
        <v>9</v>
      </c>
      <c r="B4160" s="120"/>
      <c r="C4160" s="120"/>
      <c r="D4160" s="120"/>
      <c r="E4160" s="135">
        <f>SUM(E4148:E4159)</f>
        <v>974</v>
      </c>
      <c r="F4160" s="129"/>
      <c r="G4160" s="120"/>
      <c r="H4160" s="136">
        <f>SUM(H4148:H4159)</f>
        <v>0</v>
      </c>
      <c r="I4160" s="138">
        <f>IF(SUM(I4148:I4159)="","",SUM(I4148:I4159))</f>
        <v>0</v>
      </c>
    </row>
    <row r="4161" spans="1:9" ht="78" customHeight="1" x14ac:dyDescent="0.4">
      <c r="A4161" s="404" t="s">
        <v>347</v>
      </c>
      <c r="B4161" s="405"/>
      <c r="C4161" s="405"/>
      <c r="D4161" s="406"/>
      <c r="E4161" s="405"/>
      <c r="F4161" s="405"/>
      <c r="G4161" s="406"/>
      <c r="H4161" s="406"/>
      <c r="I4161" s="406"/>
    </row>
    <row r="4162" spans="1:9" ht="78" customHeight="1" x14ac:dyDescent="0.4">
      <c r="A4162" s="394" t="s">
        <v>22</v>
      </c>
      <c r="B4162" s="395"/>
      <c r="C4162" s="395"/>
      <c r="D4162" s="395"/>
      <c r="E4162" s="395"/>
      <c r="F4162" s="395"/>
      <c r="G4162" s="395"/>
      <c r="H4162" s="395"/>
      <c r="I4162" s="396"/>
    </row>
    <row r="4163" spans="1:9" x14ac:dyDescent="0.4">
      <c r="A4163" s="161" t="s">
        <v>12</v>
      </c>
      <c r="B4163" s="52">
        <f>B4144+1</f>
        <v>220</v>
      </c>
      <c r="C4163" s="161" t="s">
        <v>13</v>
      </c>
      <c r="D4163" s="53" t="str">
        <f>VLOOKUP(B4163,別紙1!$A$5:$AS$267,3,FALSE)</f>
        <v>大室第２０ポンプ場</v>
      </c>
      <c r="F4163" s="161"/>
      <c r="G4163" s="161"/>
      <c r="H4163" s="161"/>
      <c r="I4163" s="54" t="str">
        <f>VLOOKUP(B4163,別紙1!$A$5:$AS$267,5,FALSE)</f>
        <v>低圧電力</v>
      </c>
    </row>
    <row r="4164" spans="1:9" s="161" customFormat="1" ht="20.25" customHeight="1" x14ac:dyDescent="0.4">
      <c r="A4164" s="391" t="s">
        <v>14</v>
      </c>
      <c r="B4164" s="401" t="s">
        <v>3</v>
      </c>
      <c r="C4164" s="402"/>
      <c r="D4164" s="403"/>
      <c r="E4164" s="401" t="s">
        <v>4</v>
      </c>
      <c r="F4164" s="402"/>
      <c r="G4164" s="403"/>
      <c r="H4164" s="391" t="s">
        <v>44</v>
      </c>
      <c r="I4164" s="391" t="s">
        <v>45</v>
      </c>
    </row>
    <row r="4165" spans="1:9" s="161" customFormat="1" ht="40.5" x14ac:dyDescent="0.4">
      <c r="A4165" s="400"/>
      <c r="B4165" s="298" t="s">
        <v>2</v>
      </c>
      <c r="C4165" s="298" t="s">
        <v>15</v>
      </c>
      <c r="D4165" s="299" t="s">
        <v>82</v>
      </c>
      <c r="E4165" s="300" t="s">
        <v>16</v>
      </c>
      <c r="F4165" s="58" t="s">
        <v>17</v>
      </c>
      <c r="G4165" s="299" t="s">
        <v>18</v>
      </c>
      <c r="H4165" s="400"/>
      <c r="I4165" s="400"/>
    </row>
    <row r="4166" spans="1:9" s="59" customFormat="1" ht="22.5" x14ac:dyDescent="0.4">
      <c r="A4166" s="392"/>
      <c r="B4166" s="60" t="s">
        <v>5</v>
      </c>
      <c r="C4166" s="60" t="s">
        <v>19</v>
      </c>
      <c r="D4166" s="60" t="s">
        <v>8</v>
      </c>
      <c r="E4166" s="61" t="s">
        <v>20</v>
      </c>
      <c r="F4166" s="60" t="s">
        <v>21</v>
      </c>
      <c r="G4166" s="60" t="s">
        <v>8</v>
      </c>
      <c r="H4166" s="60" t="s">
        <v>43</v>
      </c>
      <c r="I4166" s="60" t="s">
        <v>8</v>
      </c>
    </row>
    <row r="4167" spans="1:9" s="62" customFormat="1" ht="18" customHeight="1" x14ac:dyDescent="0.4">
      <c r="A4167" s="63">
        <v>1</v>
      </c>
      <c r="B4167" s="121">
        <f>VLOOKUP(B4163,別紙1!$A$5:$AS$267,6,FALSE)</f>
        <v>2</v>
      </c>
      <c r="C4167" s="131">
        <f>内訳書!$C$7</f>
        <v>0</v>
      </c>
      <c r="D4167" s="131">
        <f>IF(E4167=0,ROUNDDOWN(B4167*C4167/2,2),ROUNDDOWN(B4167*C4167,2))</f>
        <v>0</v>
      </c>
      <c r="E4167" s="124">
        <f>VLOOKUP(B4163,別紙1!$A$5:$AS$267,7,FALSE)</f>
        <v>28</v>
      </c>
      <c r="F4167" s="132">
        <f>内訳書!$D$7</f>
        <v>0</v>
      </c>
      <c r="G4167" s="131">
        <f>ROUNDDOWN(E4167*F4167,2)</f>
        <v>0</v>
      </c>
      <c r="H4167" s="116"/>
      <c r="I4167" s="137">
        <f>ROUNDDOWN(D4167+G4167+H4167,0)</f>
        <v>0</v>
      </c>
    </row>
    <row r="4168" spans="1:9" s="62" customFormat="1" ht="18" customHeight="1" x14ac:dyDescent="0.4">
      <c r="A4168" s="63">
        <v>2</v>
      </c>
      <c r="B4168" s="121">
        <f>B4167</f>
        <v>2</v>
      </c>
      <c r="C4168" s="131">
        <f>C4167</f>
        <v>0</v>
      </c>
      <c r="D4168" s="131">
        <f t="shared" ref="D4168:D4178" si="876">IF(E4168=0,ROUNDDOWN(B4168*C4168/2,2),ROUNDDOWN(B4168*C4168,2))</f>
        <v>0</v>
      </c>
      <c r="E4168" s="124">
        <f>VLOOKUP(B4163,別紙1!$A$5:$AS$267,10,FALSE)</f>
        <v>29</v>
      </c>
      <c r="F4168" s="132">
        <f>内訳書!$D$7</f>
        <v>0</v>
      </c>
      <c r="G4168" s="131">
        <f t="shared" ref="G4168:G4178" si="877">ROUNDDOWN(E4168*F4168,2)</f>
        <v>0</v>
      </c>
      <c r="H4168" s="116"/>
      <c r="I4168" s="137">
        <f t="shared" ref="I4168:I4178" si="878">ROUNDDOWN(D4168+G4168+H4168,0)</f>
        <v>0</v>
      </c>
    </row>
    <row r="4169" spans="1:9" s="62" customFormat="1" ht="18" customHeight="1" x14ac:dyDescent="0.4">
      <c r="A4169" s="63">
        <v>3</v>
      </c>
      <c r="B4169" s="121">
        <f>B4167</f>
        <v>2</v>
      </c>
      <c r="C4169" s="131">
        <f t="shared" ref="C4169:C4177" si="879">C4168</f>
        <v>0</v>
      </c>
      <c r="D4169" s="131">
        <f t="shared" si="876"/>
        <v>0</v>
      </c>
      <c r="E4169" s="124">
        <f>VLOOKUP(B4163,別紙1!$A$5:$AS$267,13,FALSE)</f>
        <v>29</v>
      </c>
      <c r="F4169" s="132">
        <f>内訳書!$D$7</f>
        <v>0</v>
      </c>
      <c r="G4169" s="131">
        <f t="shared" si="877"/>
        <v>0</v>
      </c>
      <c r="H4169" s="116"/>
      <c r="I4169" s="137">
        <f t="shared" si="878"/>
        <v>0</v>
      </c>
    </row>
    <row r="4170" spans="1:9" s="62" customFormat="1" ht="18" customHeight="1" x14ac:dyDescent="0.4">
      <c r="A4170" s="63">
        <v>4</v>
      </c>
      <c r="B4170" s="121">
        <f>B4167</f>
        <v>2</v>
      </c>
      <c r="C4170" s="131">
        <f t="shared" si="879"/>
        <v>0</v>
      </c>
      <c r="D4170" s="131">
        <f t="shared" si="876"/>
        <v>0</v>
      </c>
      <c r="E4170" s="124">
        <f>VLOOKUP(B4163,別紙1!$A$5:$AS$267,16,FALSE)</f>
        <v>28</v>
      </c>
      <c r="F4170" s="132">
        <f>内訳書!$D$7</f>
        <v>0</v>
      </c>
      <c r="G4170" s="131">
        <f t="shared" si="877"/>
        <v>0</v>
      </c>
      <c r="H4170" s="116"/>
      <c r="I4170" s="137">
        <f t="shared" si="878"/>
        <v>0</v>
      </c>
    </row>
    <row r="4171" spans="1:9" s="62" customFormat="1" ht="18" customHeight="1" x14ac:dyDescent="0.4">
      <c r="A4171" s="63">
        <v>5</v>
      </c>
      <c r="B4171" s="121">
        <f>B4167</f>
        <v>2</v>
      </c>
      <c r="C4171" s="131">
        <f t="shared" si="879"/>
        <v>0</v>
      </c>
      <c r="D4171" s="131">
        <f t="shared" si="876"/>
        <v>0</v>
      </c>
      <c r="E4171" s="124">
        <f>VLOOKUP(B4163,別紙1!$A$5:$AS$267,19,FALSE)</f>
        <v>28</v>
      </c>
      <c r="F4171" s="132">
        <f>内訳書!$D$7</f>
        <v>0</v>
      </c>
      <c r="G4171" s="131">
        <f t="shared" si="877"/>
        <v>0</v>
      </c>
      <c r="H4171" s="116"/>
      <c r="I4171" s="137">
        <f t="shared" si="878"/>
        <v>0</v>
      </c>
    </row>
    <row r="4172" spans="1:9" s="62" customFormat="1" ht="18" customHeight="1" x14ac:dyDescent="0.4">
      <c r="A4172" s="63">
        <v>6</v>
      </c>
      <c r="B4172" s="121">
        <f>B4167</f>
        <v>2</v>
      </c>
      <c r="C4172" s="131">
        <f t="shared" si="879"/>
        <v>0</v>
      </c>
      <c r="D4172" s="131">
        <f t="shared" si="876"/>
        <v>0</v>
      </c>
      <c r="E4172" s="124">
        <f>VLOOKUP(B4163,別紙1!$A$5:$AS$267,22,FALSE)</f>
        <v>25</v>
      </c>
      <c r="F4172" s="132">
        <f>内訳書!$D$7</f>
        <v>0</v>
      </c>
      <c r="G4172" s="131">
        <f t="shared" si="877"/>
        <v>0</v>
      </c>
      <c r="H4172" s="116"/>
      <c r="I4172" s="137">
        <f t="shared" si="878"/>
        <v>0</v>
      </c>
    </row>
    <row r="4173" spans="1:9" s="62" customFormat="1" ht="18" customHeight="1" x14ac:dyDescent="0.4">
      <c r="A4173" s="63">
        <v>7</v>
      </c>
      <c r="B4173" s="121">
        <f>B4167</f>
        <v>2</v>
      </c>
      <c r="C4173" s="131">
        <f t="shared" si="879"/>
        <v>0</v>
      </c>
      <c r="D4173" s="131">
        <f t="shared" si="876"/>
        <v>0</v>
      </c>
      <c r="E4173" s="124">
        <f>VLOOKUP(B4163,別紙1!$A$5:$AS$267,26,FALSE)</f>
        <v>23</v>
      </c>
      <c r="F4173" s="133">
        <f>内訳書!$E$7</f>
        <v>0</v>
      </c>
      <c r="G4173" s="131">
        <f t="shared" si="877"/>
        <v>0</v>
      </c>
      <c r="H4173" s="116"/>
      <c r="I4173" s="137">
        <f t="shared" si="878"/>
        <v>0</v>
      </c>
    </row>
    <row r="4174" spans="1:9" s="62" customFormat="1" ht="18" customHeight="1" x14ac:dyDescent="0.4">
      <c r="A4174" s="63">
        <v>8</v>
      </c>
      <c r="B4174" s="121">
        <f>B4167</f>
        <v>2</v>
      </c>
      <c r="C4174" s="131">
        <f t="shared" si="879"/>
        <v>0</v>
      </c>
      <c r="D4174" s="131">
        <f t="shared" si="876"/>
        <v>0</v>
      </c>
      <c r="E4174" s="124">
        <f>VLOOKUP(B4163,別紙1!$A$5:$AS$267,29,FALSE)</f>
        <v>26</v>
      </c>
      <c r="F4174" s="133">
        <f>内訳書!$E$7</f>
        <v>0</v>
      </c>
      <c r="G4174" s="131">
        <f t="shared" si="877"/>
        <v>0</v>
      </c>
      <c r="H4174" s="116"/>
      <c r="I4174" s="137">
        <f t="shared" si="878"/>
        <v>0</v>
      </c>
    </row>
    <row r="4175" spans="1:9" s="62" customFormat="1" ht="18" customHeight="1" x14ac:dyDescent="0.4">
      <c r="A4175" s="63">
        <v>9</v>
      </c>
      <c r="B4175" s="121">
        <f>B4167</f>
        <v>2</v>
      </c>
      <c r="C4175" s="131">
        <f t="shared" si="879"/>
        <v>0</v>
      </c>
      <c r="D4175" s="131">
        <f t="shared" si="876"/>
        <v>0</v>
      </c>
      <c r="E4175" s="124">
        <f>VLOOKUP(B4163,別紙1!$A$5:$AS$267,32,FALSE)</f>
        <v>29</v>
      </c>
      <c r="F4175" s="133">
        <f>内訳書!$E$7</f>
        <v>0</v>
      </c>
      <c r="G4175" s="131">
        <f t="shared" si="877"/>
        <v>0</v>
      </c>
      <c r="H4175" s="116"/>
      <c r="I4175" s="137">
        <f t="shared" si="878"/>
        <v>0</v>
      </c>
    </row>
    <row r="4176" spans="1:9" s="62" customFormat="1" ht="18" customHeight="1" x14ac:dyDescent="0.4">
      <c r="A4176" s="63">
        <v>10</v>
      </c>
      <c r="B4176" s="121">
        <f>B4167</f>
        <v>2</v>
      </c>
      <c r="C4176" s="131">
        <f t="shared" si="879"/>
        <v>0</v>
      </c>
      <c r="D4176" s="131">
        <f t="shared" si="876"/>
        <v>0</v>
      </c>
      <c r="E4176" s="124">
        <f>VLOOKUP(B4163,別紙1!$A$5:$AS$267,34,FALSE)</f>
        <v>47</v>
      </c>
      <c r="F4176" s="132">
        <f>内訳書!$D$7</f>
        <v>0</v>
      </c>
      <c r="G4176" s="131">
        <f t="shared" si="877"/>
        <v>0</v>
      </c>
      <c r="H4176" s="116"/>
      <c r="I4176" s="137">
        <f t="shared" si="878"/>
        <v>0</v>
      </c>
    </row>
    <row r="4177" spans="1:9" s="62" customFormat="1" ht="18" customHeight="1" x14ac:dyDescent="0.4">
      <c r="A4177" s="63">
        <v>11</v>
      </c>
      <c r="B4177" s="121">
        <f>B4167</f>
        <v>2</v>
      </c>
      <c r="C4177" s="131">
        <f t="shared" si="879"/>
        <v>0</v>
      </c>
      <c r="D4177" s="131">
        <f t="shared" si="876"/>
        <v>0</v>
      </c>
      <c r="E4177" s="124">
        <f>VLOOKUP(B4163,別紙1!$A$5:$AS$267,37,FALSE)</f>
        <v>29</v>
      </c>
      <c r="F4177" s="132">
        <f>内訳書!$D$7</f>
        <v>0</v>
      </c>
      <c r="G4177" s="131">
        <f t="shared" si="877"/>
        <v>0</v>
      </c>
      <c r="H4177" s="116"/>
      <c r="I4177" s="137">
        <f t="shared" si="878"/>
        <v>0</v>
      </c>
    </row>
    <row r="4178" spans="1:9" s="62" customFormat="1" ht="18" customHeight="1" thickBot="1" x14ac:dyDescent="0.45">
      <c r="A4178" s="63">
        <v>12</v>
      </c>
      <c r="B4178" s="121">
        <f>B4167</f>
        <v>2</v>
      </c>
      <c r="C4178" s="131">
        <f>C4177</f>
        <v>0</v>
      </c>
      <c r="D4178" s="131">
        <f t="shared" si="876"/>
        <v>0</v>
      </c>
      <c r="E4178" s="124">
        <f>VLOOKUP(B4163,別紙1!$A$5:$AS$267,40,FALSE)</f>
        <v>57</v>
      </c>
      <c r="F4178" s="132">
        <f>内訳書!$D$7</f>
        <v>0</v>
      </c>
      <c r="G4178" s="131">
        <f t="shared" si="877"/>
        <v>0</v>
      </c>
      <c r="H4178" s="116"/>
      <c r="I4178" s="137">
        <f t="shared" si="878"/>
        <v>0</v>
      </c>
    </row>
    <row r="4179" spans="1:9" s="62" customFormat="1" ht="18" customHeight="1" thickBot="1" x14ac:dyDescent="0.45">
      <c r="A4179" s="66" t="s">
        <v>9</v>
      </c>
      <c r="B4179" s="120"/>
      <c r="C4179" s="120"/>
      <c r="D4179" s="120"/>
      <c r="E4179" s="135">
        <f>SUM(E4167:E4178)</f>
        <v>378</v>
      </c>
      <c r="F4179" s="129"/>
      <c r="G4179" s="120"/>
      <c r="H4179" s="136">
        <f>SUM(H4167:H4178)</f>
        <v>0</v>
      </c>
      <c r="I4179" s="138">
        <f>IF(SUM(I4167:I4178)="","",SUM(I4167:I4178))</f>
        <v>0</v>
      </c>
    </row>
    <row r="4180" spans="1:9" ht="78" customHeight="1" x14ac:dyDescent="0.4">
      <c r="A4180" s="404" t="s">
        <v>347</v>
      </c>
      <c r="B4180" s="405"/>
      <c r="C4180" s="405"/>
      <c r="D4180" s="406"/>
      <c r="E4180" s="405"/>
      <c r="F4180" s="405"/>
      <c r="G4180" s="406"/>
      <c r="H4180" s="406"/>
      <c r="I4180" s="406"/>
    </row>
    <row r="4181" spans="1:9" ht="78" customHeight="1" x14ac:dyDescent="0.4">
      <c r="A4181" s="394" t="s">
        <v>22</v>
      </c>
      <c r="B4181" s="395"/>
      <c r="C4181" s="395"/>
      <c r="D4181" s="395"/>
      <c r="E4181" s="395"/>
      <c r="F4181" s="395"/>
      <c r="G4181" s="395"/>
      <c r="H4181" s="395"/>
      <c r="I4181" s="396"/>
    </row>
    <row r="4182" spans="1:9" x14ac:dyDescent="0.4">
      <c r="A4182" s="161" t="s">
        <v>12</v>
      </c>
      <c r="B4182" s="52">
        <f>B4163+1</f>
        <v>221</v>
      </c>
      <c r="C4182" s="161" t="s">
        <v>13</v>
      </c>
      <c r="D4182" s="53" t="str">
        <f>VLOOKUP(B4182,別紙1!$A$5:$AS$267,3,FALSE)</f>
        <v>二之宮第１ポンプ場</v>
      </c>
      <c r="F4182" s="161"/>
      <c r="G4182" s="161"/>
      <c r="H4182" s="161"/>
      <c r="I4182" s="54" t="str">
        <f>VLOOKUP(B4182,別紙1!$A$5:$AS$267,5,FALSE)</f>
        <v>低圧電力</v>
      </c>
    </row>
    <row r="4183" spans="1:9" s="161" customFormat="1" ht="20.25" customHeight="1" x14ac:dyDescent="0.4">
      <c r="A4183" s="391" t="s">
        <v>14</v>
      </c>
      <c r="B4183" s="401" t="s">
        <v>3</v>
      </c>
      <c r="C4183" s="402"/>
      <c r="D4183" s="403"/>
      <c r="E4183" s="401" t="s">
        <v>4</v>
      </c>
      <c r="F4183" s="402"/>
      <c r="G4183" s="403"/>
      <c r="H4183" s="391" t="s">
        <v>44</v>
      </c>
      <c r="I4183" s="391" t="s">
        <v>45</v>
      </c>
    </row>
    <row r="4184" spans="1:9" s="161" customFormat="1" ht="40.5" x14ac:dyDescent="0.4">
      <c r="A4184" s="400"/>
      <c r="B4184" s="298" t="s">
        <v>2</v>
      </c>
      <c r="C4184" s="298" t="s">
        <v>15</v>
      </c>
      <c r="D4184" s="299" t="s">
        <v>82</v>
      </c>
      <c r="E4184" s="300" t="s">
        <v>16</v>
      </c>
      <c r="F4184" s="58" t="s">
        <v>17</v>
      </c>
      <c r="G4184" s="299" t="s">
        <v>18</v>
      </c>
      <c r="H4184" s="400"/>
      <c r="I4184" s="400"/>
    </row>
    <row r="4185" spans="1:9" s="59" customFormat="1" ht="22.5" x14ac:dyDescent="0.4">
      <c r="A4185" s="392"/>
      <c r="B4185" s="60" t="s">
        <v>5</v>
      </c>
      <c r="C4185" s="60" t="s">
        <v>19</v>
      </c>
      <c r="D4185" s="60" t="s">
        <v>8</v>
      </c>
      <c r="E4185" s="61" t="s">
        <v>20</v>
      </c>
      <c r="F4185" s="60" t="s">
        <v>21</v>
      </c>
      <c r="G4185" s="60" t="s">
        <v>8</v>
      </c>
      <c r="H4185" s="60" t="s">
        <v>43</v>
      </c>
      <c r="I4185" s="60" t="s">
        <v>8</v>
      </c>
    </row>
    <row r="4186" spans="1:9" s="62" customFormat="1" ht="18" customHeight="1" x14ac:dyDescent="0.4">
      <c r="A4186" s="63">
        <v>1</v>
      </c>
      <c r="B4186" s="121">
        <f>VLOOKUP(B4182,別紙1!$A$5:$AS$267,6,FALSE)</f>
        <v>4</v>
      </c>
      <c r="C4186" s="131">
        <f>内訳書!$C$7</f>
        <v>0</v>
      </c>
      <c r="D4186" s="131">
        <f>IF(E4186=0,ROUNDDOWN(B4186*C4186/2,2),ROUNDDOWN(B4186*C4186,2))</f>
        <v>0</v>
      </c>
      <c r="E4186" s="124">
        <f>VLOOKUP(B4182,別紙1!$A$5:$AS$267,7,FALSE)</f>
        <v>27</v>
      </c>
      <c r="F4186" s="132">
        <f>内訳書!$D$7</f>
        <v>0</v>
      </c>
      <c r="G4186" s="131">
        <f>ROUNDDOWN(E4186*F4186,2)</f>
        <v>0</v>
      </c>
      <c r="H4186" s="116"/>
      <c r="I4186" s="137">
        <f>ROUNDDOWN(D4186+G4186+H4186,0)</f>
        <v>0</v>
      </c>
    </row>
    <row r="4187" spans="1:9" s="62" customFormat="1" ht="18" customHeight="1" x14ac:dyDescent="0.4">
      <c r="A4187" s="63">
        <v>2</v>
      </c>
      <c r="B4187" s="121">
        <f>B4186</f>
        <v>4</v>
      </c>
      <c r="C4187" s="131">
        <f>C4186</f>
        <v>0</v>
      </c>
      <c r="D4187" s="131">
        <f t="shared" ref="D4187:D4197" si="880">IF(E4187=0,ROUNDDOWN(B4187*C4187/2,2),ROUNDDOWN(B4187*C4187,2))</f>
        <v>0</v>
      </c>
      <c r="E4187" s="124">
        <f>VLOOKUP(B4182,別紙1!$A$5:$AS$267,10,FALSE)</f>
        <v>28</v>
      </c>
      <c r="F4187" s="132">
        <f>内訳書!$D$7</f>
        <v>0</v>
      </c>
      <c r="G4187" s="131">
        <f t="shared" ref="G4187:G4197" si="881">ROUNDDOWN(E4187*F4187,2)</f>
        <v>0</v>
      </c>
      <c r="H4187" s="116"/>
      <c r="I4187" s="137">
        <f t="shared" ref="I4187:I4197" si="882">ROUNDDOWN(D4187+G4187+H4187,0)</f>
        <v>0</v>
      </c>
    </row>
    <row r="4188" spans="1:9" s="62" customFormat="1" ht="18" customHeight="1" x14ac:dyDescent="0.4">
      <c r="A4188" s="63">
        <v>3</v>
      </c>
      <c r="B4188" s="121">
        <f>B4186</f>
        <v>4</v>
      </c>
      <c r="C4188" s="131">
        <f t="shared" ref="C4188:C4196" si="883">C4187</f>
        <v>0</v>
      </c>
      <c r="D4188" s="131">
        <f t="shared" si="880"/>
        <v>0</v>
      </c>
      <c r="E4188" s="124">
        <f>VLOOKUP(B4182,別紙1!$A$5:$AS$267,13,FALSE)</f>
        <v>26</v>
      </c>
      <c r="F4188" s="132">
        <f>内訳書!$D$7</f>
        <v>0</v>
      </c>
      <c r="G4188" s="131">
        <f t="shared" si="881"/>
        <v>0</v>
      </c>
      <c r="H4188" s="116"/>
      <c r="I4188" s="137">
        <f t="shared" si="882"/>
        <v>0</v>
      </c>
    </row>
    <row r="4189" spans="1:9" s="62" customFormat="1" ht="18" customHeight="1" x14ac:dyDescent="0.4">
      <c r="A4189" s="63">
        <v>4</v>
      </c>
      <c r="B4189" s="121">
        <f>B4186</f>
        <v>4</v>
      </c>
      <c r="C4189" s="131">
        <f t="shared" si="883"/>
        <v>0</v>
      </c>
      <c r="D4189" s="131">
        <f t="shared" si="880"/>
        <v>0</v>
      </c>
      <c r="E4189" s="124">
        <f>VLOOKUP(B4182,別紙1!$A$5:$AS$267,16,FALSE)</f>
        <v>27</v>
      </c>
      <c r="F4189" s="132">
        <f>内訳書!$D$7</f>
        <v>0</v>
      </c>
      <c r="G4189" s="131">
        <f t="shared" si="881"/>
        <v>0</v>
      </c>
      <c r="H4189" s="116"/>
      <c r="I4189" s="137">
        <f t="shared" si="882"/>
        <v>0</v>
      </c>
    </row>
    <row r="4190" spans="1:9" s="62" customFormat="1" ht="18" customHeight="1" x14ac:dyDescent="0.4">
      <c r="A4190" s="63">
        <v>5</v>
      </c>
      <c r="B4190" s="121">
        <f>B4186</f>
        <v>4</v>
      </c>
      <c r="C4190" s="131">
        <f t="shared" si="883"/>
        <v>0</v>
      </c>
      <c r="D4190" s="131">
        <f t="shared" si="880"/>
        <v>0</v>
      </c>
      <c r="E4190" s="124">
        <f>VLOOKUP(B4182,別紙1!$A$5:$AS$267,19,FALSE)</f>
        <v>25</v>
      </c>
      <c r="F4190" s="132">
        <f>内訳書!$D$7</f>
        <v>0</v>
      </c>
      <c r="G4190" s="131">
        <f t="shared" si="881"/>
        <v>0</v>
      </c>
      <c r="H4190" s="116"/>
      <c r="I4190" s="137">
        <f t="shared" si="882"/>
        <v>0</v>
      </c>
    </row>
    <row r="4191" spans="1:9" s="62" customFormat="1" ht="18" customHeight="1" x14ac:dyDescent="0.4">
      <c r="A4191" s="63">
        <v>6</v>
      </c>
      <c r="B4191" s="121">
        <f>B4186</f>
        <v>4</v>
      </c>
      <c r="C4191" s="131">
        <f t="shared" si="883"/>
        <v>0</v>
      </c>
      <c r="D4191" s="131">
        <f t="shared" si="880"/>
        <v>0</v>
      </c>
      <c r="E4191" s="124">
        <f>VLOOKUP(B4182,別紙1!$A$5:$AS$267,22,FALSE)</f>
        <v>24</v>
      </c>
      <c r="F4191" s="132">
        <f>内訳書!$D$7</f>
        <v>0</v>
      </c>
      <c r="G4191" s="131">
        <f t="shared" si="881"/>
        <v>0</v>
      </c>
      <c r="H4191" s="116"/>
      <c r="I4191" s="137">
        <f t="shared" si="882"/>
        <v>0</v>
      </c>
    </row>
    <row r="4192" spans="1:9" s="62" customFormat="1" ht="18" customHeight="1" x14ac:dyDescent="0.4">
      <c r="A4192" s="63">
        <v>7</v>
      </c>
      <c r="B4192" s="121">
        <f>B4186</f>
        <v>4</v>
      </c>
      <c r="C4192" s="131">
        <f t="shared" si="883"/>
        <v>0</v>
      </c>
      <c r="D4192" s="131">
        <f t="shared" si="880"/>
        <v>0</v>
      </c>
      <c r="E4192" s="124">
        <f>VLOOKUP(B4182,別紙1!$A$5:$AS$267,26,FALSE)</f>
        <v>22</v>
      </c>
      <c r="F4192" s="133">
        <f>内訳書!$E$7</f>
        <v>0</v>
      </c>
      <c r="G4192" s="131">
        <f t="shared" si="881"/>
        <v>0</v>
      </c>
      <c r="H4192" s="116"/>
      <c r="I4192" s="137">
        <f t="shared" si="882"/>
        <v>0</v>
      </c>
    </row>
    <row r="4193" spans="1:9" s="62" customFormat="1" ht="18" customHeight="1" x14ac:dyDescent="0.4">
      <c r="A4193" s="63">
        <v>8</v>
      </c>
      <c r="B4193" s="121">
        <f>B4186</f>
        <v>4</v>
      </c>
      <c r="C4193" s="131">
        <f t="shared" si="883"/>
        <v>0</v>
      </c>
      <c r="D4193" s="131">
        <f t="shared" si="880"/>
        <v>0</v>
      </c>
      <c r="E4193" s="124">
        <f>VLOOKUP(B4182,別紙1!$A$5:$AS$267,29,FALSE)</f>
        <v>23</v>
      </c>
      <c r="F4193" s="133">
        <f>内訳書!$E$7</f>
        <v>0</v>
      </c>
      <c r="G4193" s="131">
        <f t="shared" si="881"/>
        <v>0</v>
      </c>
      <c r="H4193" s="116"/>
      <c r="I4193" s="137">
        <f t="shared" si="882"/>
        <v>0</v>
      </c>
    </row>
    <row r="4194" spans="1:9" s="62" customFormat="1" ht="18" customHeight="1" x14ac:dyDescent="0.4">
      <c r="A4194" s="63">
        <v>9</v>
      </c>
      <c r="B4194" s="121">
        <f>B4186</f>
        <v>4</v>
      </c>
      <c r="C4194" s="131">
        <f t="shared" si="883"/>
        <v>0</v>
      </c>
      <c r="D4194" s="131">
        <f t="shared" si="880"/>
        <v>0</v>
      </c>
      <c r="E4194" s="124">
        <f>VLOOKUP(B4182,別紙1!$A$5:$AS$267,32,FALSE)</f>
        <v>23</v>
      </c>
      <c r="F4194" s="133">
        <f>内訳書!$E$7</f>
        <v>0</v>
      </c>
      <c r="G4194" s="131">
        <f t="shared" si="881"/>
        <v>0</v>
      </c>
      <c r="H4194" s="116"/>
      <c r="I4194" s="137">
        <f t="shared" si="882"/>
        <v>0</v>
      </c>
    </row>
    <row r="4195" spans="1:9" s="62" customFormat="1" ht="18" customHeight="1" x14ac:dyDescent="0.4">
      <c r="A4195" s="63">
        <v>10</v>
      </c>
      <c r="B4195" s="121">
        <f>B4186</f>
        <v>4</v>
      </c>
      <c r="C4195" s="131">
        <f t="shared" si="883"/>
        <v>0</v>
      </c>
      <c r="D4195" s="131">
        <f t="shared" si="880"/>
        <v>0</v>
      </c>
      <c r="E4195" s="124">
        <f>VLOOKUP(B4182,別紙1!$A$5:$AS$267,34,FALSE)</f>
        <v>23</v>
      </c>
      <c r="F4195" s="132">
        <f>内訳書!$D$7</f>
        <v>0</v>
      </c>
      <c r="G4195" s="131">
        <f t="shared" si="881"/>
        <v>0</v>
      </c>
      <c r="H4195" s="116"/>
      <c r="I4195" s="137">
        <f t="shared" si="882"/>
        <v>0</v>
      </c>
    </row>
    <row r="4196" spans="1:9" s="62" customFormat="1" ht="18" customHeight="1" x14ac:dyDescent="0.4">
      <c r="A4196" s="63">
        <v>11</v>
      </c>
      <c r="B4196" s="121">
        <f>B4186</f>
        <v>4</v>
      </c>
      <c r="C4196" s="131">
        <f t="shared" si="883"/>
        <v>0</v>
      </c>
      <c r="D4196" s="131">
        <f t="shared" si="880"/>
        <v>0</v>
      </c>
      <c r="E4196" s="124">
        <f>VLOOKUP(B4182,別紙1!$A$5:$AS$267,37,FALSE)</f>
        <v>24</v>
      </c>
      <c r="F4196" s="132">
        <f>内訳書!$D$7</f>
        <v>0</v>
      </c>
      <c r="G4196" s="131">
        <f t="shared" si="881"/>
        <v>0</v>
      </c>
      <c r="H4196" s="116"/>
      <c r="I4196" s="137">
        <f t="shared" si="882"/>
        <v>0</v>
      </c>
    </row>
    <row r="4197" spans="1:9" s="62" customFormat="1" ht="18" customHeight="1" thickBot="1" x14ac:dyDescent="0.45">
      <c r="A4197" s="63">
        <v>12</v>
      </c>
      <c r="B4197" s="121">
        <f>B4186</f>
        <v>4</v>
      </c>
      <c r="C4197" s="131">
        <f>C4196</f>
        <v>0</v>
      </c>
      <c r="D4197" s="131">
        <f t="shared" si="880"/>
        <v>0</v>
      </c>
      <c r="E4197" s="124">
        <f>VLOOKUP(B4182,別紙1!$A$5:$AS$267,40,FALSE)</f>
        <v>26</v>
      </c>
      <c r="F4197" s="132">
        <f>内訳書!$D$7</f>
        <v>0</v>
      </c>
      <c r="G4197" s="131">
        <f t="shared" si="881"/>
        <v>0</v>
      </c>
      <c r="H4197" s="116"/>
      <c r="I4197" s="137">
        <f t="shared" si="882"/>
        <v>0</v>
      </c>
    </row>
    <row r="4198" spans="1:9" s="62" customFormat="1" ht="18" customHeight="1" thickBot="1" x14ac:dyDescent="0.45">
      <c r="A4198" s="66" t="s">
        <v>9</v>
      </c>
      <c r="B4198" s="120"/>
      <c r="C4198" s="120"/>
      <c r="D4198" s="120"/>
      <c r="E4198" s="135">
        <f>SUM(E4186:E4197)</f>
        <v>298</v>
      </c>
      <c r="F4198" s="129"/>
      <c r="G4198" s="120"/>
      <c r="H4198" s="136">
        <f>SUM(H4186:H4197)</f>
        <v>0</v>
      </c>
      <c r="I4198" s="138">
        <f>IF(SUM(I4186:I4197)="","",SUM(I4186:I4197))</f>
        <v>0</v>
      </c>
    </row>
    <row r="4199" spans="1:9" ht="78" customHeight="1" x14ac:dyDescent="0.4">
      <c r="A4199" s="404" t="s">
        <v>347</v>
      </c>
      <c r="B4199" s="405"/>
      <c r="C4199" s="405"/>
      <c r="D4199" s="406"/>
      <c r="E4199" s="405"/>
      <c r="F4199" s="405"/>
      <c r="G4199" s="406"/>
      <c r="H4199" s="406"/>
      <c r="I4199" s="406"/>
    </row>
    <row r="4200" spans="1:9" ht="78" customHeight="1" x14ac:dyDescent="0.4">
      <c r="A4200" s="394" t="s">
        <v>22</v>
      </c>
      <c r="B4200" s="395"/>
      <c r="C4200" s="395"/>
      <c r="D4200" s="395"/>
      <c r="E4200" s="395"/>
      <c r="F4200" s="395"/>
      <c r="G4200" s="395"/>
      <c r="H4200" s="395"/>
      <c r="I4200" s="396"/>
    </row>
    <row r="4201" spans="1:9" x14ac:dyDescent="0.4">
      <c r="A4201" s="161" t="s">
        <v>12</v>
      </c>
      <c r="B4201" s="52">
        <f>B4182+1</f>
        <v>222</v>
      </c>
      <c r="C4201" s="161" t="s">
        <v>13</v>
      </c>
      <c r="D4201" s="53" t="str">
        <f>VLOOKUP(B4201,別紙1!$A$5:$AS$267,3,FALSE)</f>
        <v>二之宮第２ポンプ場</v>
      </c>
      <c r="F4201" s="161"/>
      <c r="G4201" s="161"/>
      <c r="H4201" s="161"/>
      <c r="I4201" s="54" t="str">
        <f>VLOOKUP(B4201,別紙1!$A$5:$AS$267,5,FALSE)</f>
        <v>低圧電力</v>
      </c>
    </row>
    <row r="4202" spans="1:9" s="161" customFormat="1" ht="20.25" customHeight="1" x14ac:dyDescent="0.4">
      <c r="A4202" s="391" t="s">
        <v>14</v>
      </c>
      <c r="B4202" s="401" t="s">
        <v>3</v>
      </c>
      <c r="C4202" s="402"/>
      <c r="D4202" s="403"/>
      <c r="E4202" s="401" t="s">
        <v>4</v>
      </c>
      <c r="F4202" s="402"/>
      <c r="G4202" s="403"/>
      <c r="H4202" s="391" t="s">
        <v>44</v>
      </c>
      <c r="I4202" s="391" t="s">
        <v>45</v>
      </c>
    </row>
    <row r="4203" spans="1:9" s="161" customFormat="1" ht="40.5" x14ac:dyDescent="0.4">
      <c r="A4203" s="400"/>
      <c r="B4203" s="298" t="s">
        <v>2</v>
      </c>
      <c r="C4203" s="298" t="s">
        <v>15</v>
      </c>
      <c r="D4203" s="299" t="s">
        <v>82</v>
      </c>
      <c r="E4203" s="300" t="s">
        <v>16</v>
      </c>
      <c r="F4203" s="58" t="s">
        <v>17</v>
      </c>
      <c r="G4203" s="299" t="s">
        <v>18</v>
      </c>
      <c r="H4203" s="400"/>
      <c r="I4203" s="400"/>
    </row>
    <row r="4204" spans="1:9" s="59" customFormat="1" ht="22.5" x14ac:dyDescent="0.4">
      <c r="A4204" s="392"/>
      <c r="B4204" s="60" t="s">
        <v>5</v>
      </c>
      <c r="C4204" s="60" t="s">
        <v>19</v>
      </c>
      <c r="D4204" s="60" t="s">
        <v>8</v>
      </c>
      <c r="E4204" s="61" t="s">
        <v>20</v>
      </c>
      <c r="F4204" s="60" t="s">
        <v>21</v>
      </c>
      <c r="G4204" s="60" t="s">
        <v>8</v>
      </c>
      <c r="H4204" s="60" t="s">
        <v>43</v>
      </c>
      <c r="I4204" s="60" t="s">
        <v>8</v>
      </c>
    </row>
    <row r="4205" spans="1:9" s="62" customFormat="1" ht="18" customHeight="1" x14ac:dyDescent="0.4">
      <c r="A4205" s="63">
        <v>1</v>
      </c>
      <c r="B4205" s="121">
        <f>VLOOKUP(B4201,別紙1!$A$5:$AS$267,6,FALSE)</f>
        <v>6</v>
      </c>
      <c r="C4205" s="131">
        <f>内訳書!$C$7</f>
        <v>0</v>
      </c>
      <c r="D4205" s="131">
        <f>IF(E4205=0,ROUNDDOWN(B4205*C4205/2,2),ROUNDDOWN(B4205*C4205,2))</f>
        <v>0</v>
      </c>
      <c r="E4205" s="124">
        <f>VLOOKUP(B4201,別紙1!$A$5:$AS$267,7,FALSE)</f>
        <v>13</v>
      </c>
      <c r="F4205" s="132">
        <f>内訳書!$D$7</f>
        <v>0</v>
      </c>
      <c r="G4205" s="131">
        <f>ROUNDDOWN(E4205*F4205,2)</f>
        <v>0</v>
      </c>
      <c r="H4205" s="116"/>
      <c r="I4205" s="137">
        <f>ROUNDDOWN(D4205+G4205+H4205,0)</f>
        <v>0</v>
      </c>
    </row>
    <row r="4206" spans="1:9" s="62" customFormat="1" ht="18" customHeight="1" x14ac:dyDescent="0.4">
      <c r="A4206" s="63">
        <v>2</v>
      </c>
      <c r="B4206" s="121">
        <f>B4205</f>
        <v>6</v>
      </c>
      <c r="C4206" s="131">
        <f>C4205</f>
        <v>0</v>
      </c>
      <c r="D4206" s="131">
        <f t="shared" ref="D4206:D4216" si="884">IF(E4206=0,ROUNDDOWN(B4206*C4206/2,2),ROUNDDOWN(B4206*C4206,2))</f>
        <v>0</v>
      </c>
      <c r="E4206" s="124">
        <f>VLOOKUP(B4201,別紙1!$A$5:$AS$267,10,FALSE)</f>
        <v>14</v>
      </c>
      <c r="F4206" s="132">
        <f>内訳書!$D$7</f>
        <v>0</v>
      </c>
      <c r="G4206" s="131">
        <f t="shared" ref="G4206:G4216" si="885">ROUNDDOWN(E4206*F4206,2)</f>
        <v>0</v>
      </c>
      <c r="H4206" s="116"/>
      <c r="I4206" s="137">
        <f t="shared" ref="I4206:I4216" si="886">ROUNDDOWN(D4206+G4206+H4206,0)</f>
        <v>0</v>
      </c>
    </row>
    <row r="4207" spans="1:9" s="62" customFormat="1" ht="18" customHeight="1" x14ac:dyDescent="0.4">
      <c r="A4207" s="63">
        <v>3</v>
      </c>
      <c r="B4207" s="121">
        <f>B4205</f>
        <v>6</v>
      </c>
      <c r="C4207" s="131">
        <f t="shared" ref="C4207:C4215" si="887">C4206</f>
        <v>0</v>
      </c>
      <c r="D4207" s="131">
        <f t="shared" si="884"/>
        <v>0</v>
      </c>
      <c r="E4207" s="124">
        <f>VLOOKUP(B4201,別紙1!$A$5:$AS$267,13,FALSE)</f>
        <v>13</v>
      </c>
      <c r="F4207" s="132">
        <f>内訳書!$D$7</f>
        <v>0</v>
      </c>
      <c r="G4207" s="131">
        <f t="shared" si="885"/>
        <v>0</v>
      </c>
      <c r="H4207" s="116"/>
      <c r="I4207" s="137">
        <f t="shared" si="886"/>
        <v>0</v>
      </c>
    </row>
    <row r="4208" spans="1:9" s="62" customFormat="1" ht="18" customHeight="1" x14ac:dyDescent="0.4">
      <c r="A4208" s="63">
        <v>4</v>
      </c>
      <c r="B4208" s="121">
        <f>B4205</f>
        <v>6</v>
      </c>
      <c r="C4208" s="131">
        <f t="shared" si="887"/>
        <v>0</v>
      </c>
      <c r="D4208" s="131">
        <f t="shared" si="884"/>
        <v>0</v>
      </c>
      <c r="E4208" s="124">
        <f>VLOOKUP(B4201,別紙1!$A$5:$AS$267,16,FALSE)</f>
        <v>14</v>
      </c>
      <c r="F4208" s="132">
        <f>内訳書!$D$7</f>
        <v>0</v>
      </c>
      <c r="G4208" s="131">
        <f t="shared" si="885"/>
        <v>0</v>
      </c>
      <c r="H4208" s="116"/>
      <c r="I4208" s="137">
        <f t="shared" si="886"/>
        <v>0</v>
      </c>
    </row>
    <row r="4209" spans="1:9" s="62" customFormat="1" ht="18" customHeight="1" x14ac:dyDescent="0.4">
      <c r="A4209" s="63">
        <v>5</v>
      </c>
      <c r="B4209" s="121">
        <f>B4205</f>
        <v>6</v>
      </c>
      <c r="C4209" s="131">
        <f t="shared" si="887"/>
        <v>0</v>
      </c>
      <c r="D4209" s="131">
        <f t="shared" si="884"/>
        <v>0</v>
      </c>
      <c r="E4209" s="124">
        <f>VLOOKUP(B4201,別紙1!$A$5:$AS$267,19,FALSE)</f>
        <v>13</v>
      </c>
      <c r="F4209" s="132">
        <f>内訳書!$D$7</f>
        <v>0</v>
      </c>
      <c r="G4209" s="131">
        <f t="shared" si="885"/>
        <v>0</v>
      </c>
      <c r="H4209" s="116"/>
      <c r="I4209" s="137">
        <f t="shared" si="886"/>
        <v>0</v>
      </c>
    </row>
    <row r="4210" spans="1:9" s="62" customFormat="1" ht="18" customHeight="1" x14ac:dyDescent="0.4">
      <c r="A4210" s="63">
        <v>6</v>
      </c>
      <c r="B4210" s="121">
        <f>B4205</f>
        <v>6</v>
      </c>
      <c r="C4210" s="131">
        <f t="shared" si="887"/>
        <v>0</v>
      </c>
      <c r="D4210" s="131">
        <f t="shared" si="884"/>
        <v>0</v>
      </c>
      <c r="E4210" s="124">
        <f>VLOOKUP(B4201,別紙1!$A$5:$AS$267,22,FALSE)</f>
        <v>13</v>
      </c>
      <c r="F4210" s="132">
        <f>内訳書!$D$7</f>
        <v>0</v>
      </c>
      <c r="G4210" s="131">
        <f t="shared" si="885"/>
        <v>0</v>
      </c>
      <c r="H4210" s="116"/>
      <c r="I4210" s="137">
        <f t="shared" si="886"/>
        <v>0</v>
      </c>
    </row>
    <row r="4211" spans="1:9" s="62" customFormat="1" ht="18" customHeight="1" x14ac:dyDescent="0.4">
      <c r="A4211" s="63">
        <v>7</v>
      </c>
      <c r="B4211" s="121">
        <f>B4205</f>
        <v>6</v>
      </c>
      <c r="C4211" s="131">
        <f t="shared" si="887"/>
        <v>0</v>
      </c>
      <c r="D4211" s="131">
        <f t="shared" si="884"/>
        <v>0</v>
      </c>
      <c r="E4211" s="124">
        <f>VLOOKUP(B4201,別紙1!$A$5:$AS$267,26,FALSE)</f>
        <v>12</v>
      </c>
      <c r="F4211" s="133">
        <f>内訳書!$E$7</f>
        <v>0</v>
      </c>
      <c r="G4211" s="131">
        <f t="shared" si="885"/>
        <v>0</v>
      </c>
      <c r="H4211" s="116"/>
      <c r="I4211" s="137">
        <f t="shared" si="886"/>
        <v>0</v>
      </c>
    </row>
    <row r="4212" spans="1:9" s="62" customFormat="1" ht="18" customHeight="1" x14ac:dyDescent="0.4">
      <c r="A4212" s="63">
        <v>8</v>
      </c>
      <c r="B4212" s="121">
        <f>B4205</f>
        <v>6</v>
      </c>
      <c r="C4212" s="131">
        <f t="shared" si="887"/>
        <v>0</v>
      </c>
      <c r="D4212" s="131">
        <f t="shared" si="884"/>
        <v>0</v>
      </c>
      <c r="E4212" s="124">
        <f>VLOOKUP(B4201,別紙1!$A$5:$AS$267,29,FALSE)</f>
        <v>12</v>
      </c>
      <c r="F4212" s="133">
        <f>内訳書!$E$7</f>
        <v>0</v>
      </c>
      <c r="G4212" s="131">
        <f t="shared" si="885"/>
        <v>0</v>
      </c>
      <c r="H4212" s="116"/>
      <c r="I4212" s="137">
        <f t="shared" si="886"/>
        <v>0</v>
      </c>
    </row>
    <row r="4213" spans="1:9" s="62" customFormat="1" ht="18" customHeight="1" x14ac:dyDescent="0.4">
      <c r="A4213" s="63">
        <v>9</v>
      </c>
      <c r="B4213" s="121">
        <f>B4205</f>
        <v>6</v>
      </c>
      <c r="C4213" s="131">
        <f t="shared" si="887"/>
        <v>0</v>
      </c>
      <c r="D4213" s="131">
        <f t="shared" si="884"/>
        <v>0</v>
      </c>
      <c r="E4213" s="124">
        <f>VLOOKUP(B4201,別紙1!$A$5:$AS$267,32,FALSE)</f>
        <v>12</v>
      </c>
      <c r="F4213" s="133">
        <f>内訳書!$E$7</f>
        <v>0</v>
      </c>
      <c r="G4213" s="131">
        <f t="shared" si="885"/>
        <v>0</v>
      </c>
      <c r="H4213" s="116"/>
      <c r="I4213" s="137">
        <f t="shared" si="886"/>
        <v>0</v>
      </c>
    </row>
    <row r="4214" spans="1:9" s="62" customFormat="1" ht="18" customHeight="1" x14ac:dyDescent="0.4">
      <c r="A4214" s="63">
        <v>10</v>
      </c>
      <c r="B4214" s="121">
        <f>B4205</f>
        <v>6</v>
      </c>
      <c r="C4214" s="131">
        <f t="shared" si="887"/>
        <v>0</v>
      </c>
      <c r="D4214" s="131">
        <f t="shared" si="884"/>
        <v>0</v>
      </c>
      <c r="E4214" s="124">
        <f>VLOOKUP(B4201,別紙1!$A$5:$AS$267,34,FALSE)</f>
        <v>12</v>
      </c>
      <c r="F4214" s="132">
        <f>内訳書!$D$7</f>
        <v>0</v>
      </c>
      <c r="G4214" s="131">
        <f t="shared" si="885"/>
        <v>0</v>
      </c>
      <c r="H4214" s="116"/>
      <c r="I4214" s="137">
        <f t="shared" si="886"/>
        <v>0</v>
      </c>
    </row>
    <row r="4215" spans="1:9" s="62" customFormat="1" ht="18" customHeight="1" x14ac:dyDescent="0.4">
      <c r="A4215" s="63">
        <v>11</v>
      </c>
      <c r="B4215" s="121">
        <f>B4205</f>
        <v>6</v>
      </c>
      <c r="C4215" s="131">
        <f t="shared" si="887"/>
        <v>0</v>
      </c>
      <c r="D4215" s="131">
        <f t="shared" si="884"/>
        <v>0</v>
      </c>
      <c r="E4215" s="124">
        <f>VLOOKUP(B4201,別紙1!$A$5:$AS$267,37,FALSE)</f>
        <v>12</v>
      </c>
      <c r="F4215" s="132">
        <f>内訳書!$D$7</f>
        <v>0</v>
      </c>
      <c r="G4215" s="131">
        <f t="shared" si="885"/>
        <v>0</v>
      </c>
      <c r="H4215" s="116"/>
      <c r="I4215" s="137">
        <f t="shared" si="886"/>
        <v>0</v>
      </c>
    </row>
    <row r="4216" spans="1:9" s="62" customFormat="1" ht="18" customHeight="1" thickBot="1" x14ac:dyDescent="0.45">
      <c r="A4216" s="63">
        <v>12</v>
      </c>
      <c r="B4216" s="121">
        <f>B4205</f>
        <v>6</v>
      </c>
      <c r="C4216" s="131">
        <f>C4215</f>
        <v>0</v>
      </c>
      <c r="D4216" s="131">
        <f t="shared" si="884"/>
        <v>0</v>
      </c>
      <c r="E4216" s="124">
        <f>VLOOKUP(B4201,別紙1!$A$5:$AS$267,40,FALSE)</f>
        <v>12</v>
      </c>
      <c r="F4216" s="132">
        <f>内訳書!$D$7</f>
        <v>0</v>
      </c>
      <c r="G4216" s="131">
        <f t="shared" si="885"/>
        <v>0</v>
      </c>
      <c r="H4216" s="116"/>
      <c r="I4216" s="137">
        <f t="shared" si="886"/>
        <v>0</v>
      </c>
    </row>
    <row r="4217" spans="1:9" s="62" customFormat="1" ht="18" customHeight="1" thickBot="1" x14ac:dyDescent="0.45">
      <c r="A4217" s="66" t="s">
        <v>9</v>
      </c>
      <c r="B4217" s="120"/>
      <c r="C4217" s="120"/>
      <c r="D4217" s="120"/>
      <c r="E4217" s="135">
        <f>SUM(E4205:E4216)</f>
        <v>152</v>
      </c>
      <c r="F4217" s="129"/>
      <c r="G4217" s="120"/>
      <c r="H4217" s="136">
        <f>SUM(H4205:H4216)</f>
        <v>0</v>
      </c>
      <c r="I4217" s="138">
        <f>IF(SUM(I4205:I4216)="","",SUM(I4205:I4216))</f>
        <v>0</v>
      </c>
    </row>
    <row r="4218" spans="1:9" ht="78" customHeight="1" x14ac:dyDescent="0.4">
      <c r="A4218" s="404" t="s">
        <v>347</v>
      </c>
      <c r="B4218" s="405"/>
      <c r="C4218" s="405"/>
      <c r="D4218" s="406"/>
      <c r="E4218" s="405"/>
      <c r="F4218" s="405"/>
      <c r="G4218" s="406"/>
      <c r="H4218" s="406"/>
      <c r="I4218" s="406"/>
    </row>
    <row r="4219" spans="1:9" ht="78" customHeight="1" x14ac:dyDescent="0.4">
      <c r="A4219" s="394" t="s">
        <v>22</v>
      </c>
      <c r="B4219" s="395"/>
      <c r="C4219" s="395"/>
      <c r="D4219" s="395"/>
      <c r="E4219" s="395"/>
      <c r="F4219" s="395"/>
      <c r="G4219" s="395"/>
      <c r="H4219" s="395"/>
      <c r="I4219" s="396"/>
    </row>
    <row r="4220" spans="1:9" x14ac:dyDescent="0.4">
      <c r="A4220" s="161" t="s">
        <v>12</v>
      </c>
      <c r="B4220" s="52">
        <f>B4201+1</f>
        <v>223</v>
      </c>
      <c r="C4220" s="161" t="s">
        <v>13</v>
      </c>
      <c r="D4220" s="53" t="str">
        <f>VLOOKUP(B4220,別紙1!$A$5:$AS$267,3,FALSE)</f>
        <v>二之宮第３ポンプ場</v>
      </c>
      <c r="F4220" s="161"/>
      <c r="G4220" s="161"/>
      <c r="H4220" s="161"/>
      <c r="I4220" s="54" t="str">
        <f>VLOOKUP(B4220,別紙1!$A$5:$AS$267,5,FALSE)</f>
        <v>低圧電力</v>
      </c>
    </row>
    <row r="4221" spans="1:9" s="161" customFormat="1" ht="20.25" customHeight="1" x14ac:dyDescent="0.4">
      <c r="A4221" s="391" t="s">
        <v>14</v>
      </c>
      <c r="B4221" s="401" t="s">
        <v>3</v>
      </c>
      <c r="C4221" s="402"/>
      <c r="D4221" s="403"/>
      <c r="E4221" s="401" t="s">
        <v>4</v>
      </c>
      <c r="F4221" s="402"/>
      <c r="G4221" s="403"/>
      <c r="H4221" s="391" t="s">
        <v>44</v>
      </c>
      <c r="I4221" s="391" t="s">
        <v>45</v>
      </c>
    </row>
    <row r="4222" spans="1:9" s="161" customFormat="1" ht="40.5" x14ac:dyDescent="0.4">
      <c r="A4222" s="400"/>
      <c r="B4222" s="298" t="s">
        <v>2</v>
      </c>
      <c r="C4222" s="298" t="s">
        <v>15</v>
      </c>
      <c r="D4222" s="299" t="s">
        <v>82</v>
      </c>
      <c r="E4222" s="300" t="s">
        <v>16</v>
      </c>
      <c r="F4222" s="58" t="s">
        <v>17</v>
      </c>
      <c r="G4222" s="299" t="s">
        <v>18</v>
      </c>
      <c r="H4222" s="400"/>
      <c r="I4222" s="400"/>
    </row>
    <row r="4223" spans="1:9" s="59" customFormat="1" ht="22.5" x14ac:dyDescent="0.4">
      <c r="A4223" s="392"/>
      <c r="B4223" s="60" t="s">
        <v>5</v>
      </c>
      <c r="C4223" s="60" t="s">
        <v>19</v>
      </c>
      <c r="D4223" s="60" t="s">
        <v>8</v>
      </c>
      <c r="E4223" s="61" t="s">
        <v>20</v>
      </c>
      <c r="F4223" s="60" t="s">
        <v>21</v>
      </c>
      <c r="G4223" s="60" t="s">
        <v>8</v>
      </c>
      <c r="H4223" s="60" t="s">
        <v>43</v>
      </c>
      <c r="I4223" s="60" t="s">
        <v>8</v>
      </c>
    </row>
    <row r="4224" spans="1:9" s="62" customFormat="1" ht="18" customHeight="1" x14ac:dyDescent="0.4">
      <c r="A4224" s="63">
        <v>1</v>
      </c>
      <c r="B4224" s="121">
        <f>VLOOKUP(B4220,別紙1!$A$5:$AS$267,6,FALSE)</f>
        <v>6</v>
      </c>
      <c r="C4224" s="131">
        <f>内訳書!$C$7</f>
        <v>0</v>
      </c>
      <c r="D4224" s="131">
        <f>IF(E4224=0,ROUNDDOWN(B4224*C4224/2,2),ROUNDDOWN(B4224*C4224,2))</f>
        <v>0</v>
      </c>
      <c r="E4224" s="124">
        <f>VLOOKUP(B4220,別紙1!$A$5:$AS$267,7,FALSE)</f>
        <v>128</v>
      </c>
      <c r="F4224" s="132">
        <f>内訳書!$D$7</f>
        <v>0</v>
      </c>
      <c r="G4224" s="131">
        <f>ROUNDDOWN(E4224*F4224,2)</f>
        <v>0</v>
      </c>
      <c r="H4224" s="116"/>
      <c r="I4224" s="137">
        <f>ROUNDDOWN(D4224+G4224+H4224,0)</f>
        <v>0</v>
      </c>
    </row>
    <row r="4225" spans="1:9" s="62" customFormat="1" ht="18" customHeight="1" x14ac:dyDescent="0.4">
      <c r="A4225" s="63">
        <v>2</v>
      </c>
      <c r="B4225" s="121">
        <f>B4224</f>
        <v>6</v>
      </c>
      <c r="C4225" s="131">
        <f>C4224</f>
        <v>0</v>
      </c>
      <c r="D4225" s="131">
        <f t="shared" ref="D4225:D4235" si="888">IF(E4225=0,ROUNDDOWN(B4225*C4225/2,2),ROUNDDOWN(B4225*C4225,2))</f>
        <v>0</v>
      </c>
      <c r="E4225" s="124">
        <f>VLOOKUP(B4220,別紙1!$A$5:$AS$267,10,FALSE)</f>
        <v>141</v>
      </c>
      <c r="F4225" s="132">
        <f>内訳書!$D$7</f>
        <v>0</v>
      </c>
      <c r="G4225" s="131">
        <f t="shared" ref="G4225:G4235" si="889">ROUNDDOWN(E4225*F4225,2)</f>
        <v>0</v>
      </c>
      <c r="H4225" s="116"/>
      <c r="I4225" s="137">
        <f t="shared" ref="I4225:I4235" si="890">ROUNDDOWN(D4225+G4225+H4225,0)</f>
        <v>0</v>
      </c>
    </row>
    <row r="4226" spans="1:9" s="62" customFormat="1" ht="18" customHeight="1" x14ac:dyDescent="0.4">
      <c r="A4226" s="63">
        <v>3</v>
      </c>
      <c r="B4226" s="121">
        <f>B4224</f>
        <v>6</v>
      </c>
      <c r="C4226" s="131">
        <f t="shared" ref="C4226:C4234" si="891">C4225</f>
        <v>0</v>
      </c>
      <c r="D4226" s="131">
        <f t="shared" si="888"/>
        <v>0</v>
      </c>
      <c r="E4226" s="124">
        <f>VLOOKUP(B4220,別紙1!$A$5:$AS$267,13,FALSE)</f>
        <v>144</v>
      </c>
      <c r="F4226" s="132">
        <f>内訳書!$D$7</f>
        <v>0</v>
      </c>
      <c r="G4226" s="131">
        <f t="shared" si="889"/>
        <v>0</v>
      </c>
      <c r="H4226" s="116"/>
      <c r="I4226" s="137">
        <f t="shared" si="890"/>
        <v>0</v>
      </c>
    </row>
    <row r="4227" spans="1:9" s="62" customFormat="1" ht="18" customHeight="1" x14ac:dyDescent="0.4">
      <c r="A4227" s="63">
        <v>4</v>
      </c>
      <c r="B4227" s="121">
        <f>B4224</f>
        <v>6</v>
      </c>
      <c r="C4227" s="131">
        <f t="shared" si="891"/>
        <v>0</v>
      </c>
      <c r="D4227" s="131">
        <f t="shared" si="888"/>
        <v>0</v>
      </c>
      <c r="E4227" s="124">
        <f>VLOOKUP(B4220,別紙1!$A$5:$AS$267,16,FALSE)</f>
        <v>164</v>
      </c>
      <c r="F4227" s="132">
        <f>内訳書!$D$7</f>
        <v>0</v>
      </c>
      <c r="G4227" s="131">
        <f t="shared" si="889"/>
        <v>0</v>
      </c>
      <c r="H4227" s="116"/>
      <c r="I4227" s="137">
        <f t="shared" si="890"/>
        <v>0</v>
      </c>
    </row>
    <row r="4228" spans="1:9" s="62" customFormat="1" ht="18" customHeight="1" x14ac:dyDescent="0.4">
      <c r="A4228" s="63">
        <v>5</v>
      </c>
      <c r="B4228" s="121">
        <f>B4224</f>
        <v>6</v>
      </c>
      <c r="C4228" s="131">
        <f t="shared" si="891"/>
        <v>0</v>
      </c>
      <c r="D4228" s="131">
        <f t="shared" si="888"/>
        <v>0</v>
      </c>
      <c r="E4228" s="124">
        <f>VLOOKUP(B4220,別紙1!$A$5:$AS$267,19,FALSE)</f>
        <v>144</v>
      </c>
      <c r="F4228" s="132">
        <f>内訳書!$D$7</f>
        <v>0</v>
      </c>
      <c r="G4228" s="131">
        <f t="shared" si="889"/>
        <v>0</v>
      </c>
      <c r="H4228" s="116"/>
      <c r="I4228" s="137">
        <f t="shared" si="890"/>
        <v>0</v>
      </c>
    </row>
    <row r="4229" spans="1:9" s="62" customFormat="1" ht="18" customHeight="1" x14ac:dyDescent="0.4">
      <c r="A4229" s="63">
        <v>6</v>
      </c>
      <c r="B4229" s="121">
        <f>B4224</f>
        <v>6</v>
      </c>
      <c r="C4229" s="131">
        <f t="shared" si="891"/>
        <v>0</v>
      </c>
      <c r="D4229" s="131">
        <f t="shared" si="888"/>
        <v>0</v>
      </c>
      <c r="E4229" s="124">
        <f>VLOOKUP(B4220,別紙1!$A$5:$AS$267,22,FALSE)</f>
        <v>127</v>
      </c>
      <c r="F4229" s="132">
        <f>内訳書!$D$7</f>
        <v>0</v>
      </c>
      <c r="G4229" s="131">
        <f t="shared" si="889"/>
        <v>0</v>
      </c>
      <c r="H4229" s="116"/>
      <c r="I4229" s="137">
        <f t="shared" si="890"/>
        <v>0</v>
      </c>
    </row>
    <row r="4230" spans="1:9" s="62" customFormat="1" ht="18" customHeight="1" x14ac:dyDescent="0.4">
      <c r="A4230" s="63">
        <v>7</v>
      </c>
      <c r="B4230" s="121">
        <f>B4224</f>
        <v>6</v>
      </c>
      <c r="C4230" s="131">
        <f t="shared" si="891"/>
        <v>0</v>
      </c>
      <c r="D4230" s="131">
        <f t="shared" si="888"/>
        <v>0</v>
      </c>
      <c r="E4230" s="124">
        <f>VLOOKUP(B4220,別紙1!$A$5:$AS$267,26,FALSE)</f>
        <v>105</v>
      </c>
      <c r="F4230" s="133">
        <f>内訳書!$E$7</f>
        <v>0</v>
      </c>
      <c r="G4230" s="131">
        <f t="shared" si="889"/>
        <v>0</v>
      </c>
      <c r="H4230" s="116"/>
      <c r="I4230" s="137">
        <f t="shared" si="890"/>
        <v>0</v>
      </c>
    </row>
    <row r="4231" spans="1:9" s="62" customFormat="1" ht="18" customHeight="1" x14ac:dyDescent="0.4">
      <c r="A4231" s="63">
        <v>8</v>
      </c>
      <c r="B4231" s="121">
        <f>B4224</f>
        <v>6</v>
      </c>
      <c r="C4231" s="131">
        <f t="shared" si="891"/>
        <v>0</v>
      </c>
      <c r="D4231" s="131">
        <f t="shared" si="888"/>
        <v>0</v>
      </c>
      <c r="E4231" s="124">
        <f>VLOOKUP(B4220,別紙1!$A$5:$AS$267,29,FALSE)</f>
        <v>118</v>
      </c>
      <c r="F4231" s="133">
        <f>内訳書!$E$7</f>
        <v>0</v>
      </c>
      <c r="G4231" s="131">
        <f t="shared" si="889"/>
        <v>0</v>
      </c>
      <c r="H4231" s="116"/>
      <c r="I4231" s="137">
        <f t="shared" si="890"/>
        <v>0</v>
      </c>
    </row>
    <row r="4232" spans="1:9" s="62" customFormat="1" ht="18" customHeight="1" x14ac:dyDescent="0.4">
      <c r="A4232" s="63">
        <v>9</v>
      </c>
      <c r="B4232" s="121">
        <f>B4224</f>
        <v>6</v>
      </c>
      <c r="C4232" s="131">
        <f t="shared" si="891"/>
        <v>0</v>
      </c>
      <c r="D4232" s="131">
        <f t="shared" si="888"/>
        <v>0</v>
      </c>
      <c r="E4232" s="124">
        <f>VLOOKUP(B4220,別紙1!$A$5:$AS$267,32,FALSE)</f>
        <v>115</v>
      </c>
      <c r="F4232" s="133">
        <f>内訳書!$E$7</f>
        <v>0</v>
      </c>
      <c r="G4232" s="131">
        <f t="shared" si="889"/>
        <v>0</v>
      </c>
      <c r="H4232" s="116"/>
      <c r="I4232" s="137">
        <f t="shared" si="890"/>
        <v>0</v>
      </c>
    </row>
    <row r="4233" spans="1:9" s="62" customFormat="1" ht="18" customHeight="1" x14ac:dyDescent="0.4">
      <c r="A4233" s="63">
        <v>10</v>
      </c>
      <c r="B4233" s="121">
        <f>B4224</f>
        <v>6</v>
      </c>
      <c r="C4233" s="131">
        <f t="shared" si="891"/>
        <v>0</v>
      </c>
      <c r="D4233" s="131">
        <f t="shared" si="888"/>
        <v>0</v>
      </c>
      <c r="E4233" s="124">
        <f>VLOOKUP(B4220,別紙1!$A$5:$AS$267,34,FALSE)</f>
        <v>122</v>
      </c>
      <c r="F4233" s="132">
        <f>内訳書!$D$7</f>
        <v>0</v>
      </c>
      <c r="G4233" s="131">
        <f t="shared" si="889"/>
        <v>0</v>
      </c>
      <c r="H4233" s="116"/>
      <c r="I4233" s="137">
        <f t="shared" si="890"/>
        <v>0</v>
      </c>
    </row>
    <row r="4234" spans="1:9" s="62" customFormat="1" ht="18" customHeight="1" x14ac:dyDescent="0.4">
      <c r="A4234" s="63">
        <v>11</v>
      </c>
      <c r="B4234" s="121">
        <f>B4224</f>
        <v>6</v>
      </c>
      <c r="C4234" s="131">
        <f t="shared" si="891"/>
        <v>0</v>
      </c>
      <c r="D4234" s="131">
        <f t="shared" si="888"/>
        <v>0</v>
      </c>
      <c r="E4234" s="124">
        <f>VLOOKUP(B4220,別紙1!$A$5:$AS$267,37,FALSE)</f>
        <v>114</v>
      </c>
      <c r="F4234" s="132">
        <f>内訳書!$D$7</f>
        <v>0</v>
      </c>
      <c r="G4234" s="131">
        <f t="shared" si="889"/>
        <v>0</v>
      </c>
      <c r="H4234" s="116"/>
      <c r="I4234" s="137">
        <f t="shared" si="890"/>
        <v>0</v>
      </c>
    </row>
    <row r="4235" spans="1:9" s="62" customFormat="1" ht="18" customHeight="1" thickBot="1" x14ac:dyDescent="0.45">
      <c r="A4235" s="63">
        <v>12</v>
      </c>
      <c r="B4235" s="121">
        <f>B4224</f>
        <v>6</v>
      </c>
      <c r="C4235" s="131">
        <f>C4234</f>
        <v>0</v>
      </c>
      <c r="D4235" s="131">
        <f t="shared" si="888"/>
        <v>0</v>
      </c>
      <c r="E4235" s="124">
        <f>VLOOKUP(B4220,別紙1!$A$5:$AS$267,40,FALSE)</f>
        <v>120</v>
      </c>
      <c r="F4235" s="132">
        <f>内訳書!$D$7</f>
        <v>0</v>
      </c>
      <c r="G4235" s="131">
        <f t="shared" si="889"/>
        <v>0</v>
      </c>
      <c r="H4235" s="116"/>
      <c r="I4235" s="137">
        <f t="shared" si="890"/>
        <v>0</v>
      </c>
    </row>
    <row r="4236" spans="1:9" s="62" customFormat="1" ht="18" customHeight="1" thickBot="1" x14ac:dyDescent="0.45">
      <c r="A4236" s="66" t="s">
        <v>9</v>
      </c>
      <c r="B4236" s="120"/>
      <c r="C4236" s="120"/>
      <c r="D4236" s="120"/>
      <c r="E4236" s="135">
        <f>SUM(E4224:E4235)</f>
        <v>1542</v>
      </c>
      <c r="F4236" s="129"/>
      <c r="G4236" s="120"/>
      <c r="H4236" s="136">
        <f>SUM(H4224:H4235)</f>
        <v>0</v>
      </c>
      <c r="I4236" s="138">
        <f>IF(SUM(I4224:I4235)="","",SUM(I4224:I4235))</f>
        <v>0</v>
      </c>
    </row>
    <row r="4237" spans="1:9" ht="78" customHeight="1" x14ac:dyDescent="0.4">
      <c r="A4237" s="404" t="s">
        <v>347</v>
      </c>
      <c r="B4237" s="405"/>
      <c r="C4237" s="405"/>
      <c r="D4237" s="406"/>
      <c r="E4237" s="405"/>
      <c r="F4237" s="405"/>
      <c r="G4237" s="406"/>
      <c r="H4237" s="406"/>
      <c r="I4237" s="406"/>
    </row>
    <row r="4238" spans="1:9" ht="78" customHeight="1" x14ac:dyDescent="0.4">
      <c r="A4238" s="394" t="s">
        <v>22</v>
      </c>
      <c r="B4238" s="395"/>
      <c r="C4238" s="395"/>
      <c r="D4238" s="395"/>
      <c r="E4238" s="395"/>
      <c r="F4238" s="395"/>
      <c r="G4238" s="395"/>
      <c r="H4238" s="395"/>
      <c r="I4238" s="396"/>
    </row>
    <row r="4239" spans="1:9" x14ac:dyDescent="0.4">
      <c r="A4239" s="161" t="s">
        <v>12</v>
      </c>
      <c r="B4239" s="52">
        <f>B4220+1</f>
        <v>224</v>
      </c>
      <c r="C4239" s="161" t="s">
        <v>13</v>
      </c>
      <c r="D4239" s="53" t="str">
        <f>VLOOKUP(B4239,別紙1!$A$5:$AS$267,3,FALSE)</f>
        <v>二之宮第４ポンプ場</v>
      </c>
      <c r="F4239" s="161"/>
      <c r="G4239" s="161"/>
      <c r="H4239" s="161"/>
      <c r="I4239" s="54" t="str">
        <f>VLOOKUP(B4239,別紙1!$A$5:$AS$267,5,FALSE)</f>
        <v>低圧電力</v>
      </c>
    </row>
    <row r="4240" spans="1:9" s="161" customFormat="1" ht="20.25" customHeight="1" x14ac:dyDescent="0.4">
      <c r="A4240" s="391" t="s">
        <v>14</v>
      </c>
      <c r="B4240" s="401" t="s">
        <v>3</v>
      </c>
      <c r="C4240" s="402"/>
      <c r="D4240" s="403"/>
      <c r="E4240" s="401" t="s">
        <v>4</v>
      </c>
      <c r="F4240" s="402"/>
      <c r="G4240" s="403"/>
      <c r="H4240" s="391" t="s">
        <v>44</v>
      </c>
      <c r="I4240" s="391" t="s">
        <v>45</v>
      </c>
    </row>
    <row r="4241" spans="1:9" s="161" customFormat="1" ht="40.5" x14ac:dyDescent="0.4">
      <c r="A4241" s="400"/>
      <c r="B4241" s="298" t="s">
        <v>2</v>
      </c>
      <c r="C4241" s="298" t="s">
        <v>15</v>
      </c>
      <c r="D4241" s="299" t="s">
        <v>82</v>
      </c>
      <c r="E4241" s="300" t="s">
        <v>16</v>
      </c>
      <c r="F4241" s="58" t="s">
        <v>17</v>
      </c>
      <c r="G4241" s="299" t="s">
        <v>18</v>
      </c>
      <c r="H4241" s="400"/>
      <c r="I4241" s="400"/>
    </row>
    <row r="4242" spans="1:9" s="59" customFormat="1" ht="22.5" x14ac:dyDescent="0.4">
      <c r="A4242" s="392"/>
      <c r="B4242" s="60" t="s">
        <v>5</v>
      </c>
      <c r="C4242" s="60" t="s">
        <v>19</v>
      </c>
      <c r="D4242" s="60" t="s">
        <v>8</v>
      </c>
      <c r="E4242" s="61" t="s">
        <v>20</v>
      </c>
      <c r="F4242" s="60" t="s">
        <v>21</v>
      </c>
      <c r="G4242" s="60" t="s">
        <v>8</v>
      </c>
      <c r="H4242" s="60" t="s">
        <v>43</v>
      </c>
      <c r="I4242" s="60" t="s">
        <v>8</v>
      </c>
    </row>
    <row r="4243" spans="1:9" s="62" customFormat="1" ht="18" customHeight="1" x14ac:dyDescent="0.4">
      <c r="A4243" s="63">
        <v>1</v>
      </c>
      <c r="B4243" s="121">
        <f>VLOOKUP(B4239,別紙1!$A$5:$AS$267,6,FALSE)</f>
        <v>4</v>
      </c>
      <c r="C4243" s="131">
        <f>内訳書!$C$7</f>
        <v>0</v>
      </c>
      <c r="D4243" s="131">
        <f>IF(E4243=0,ROUNDDOWN(B4243*C4243/2,2),ROUNDDOWN(B4243*C4243,2))</f>
        <v>0</v>
      </c>
      <c r="E4243" s="124">
        <f>VLOOKUP(B4239,別紙1!$A$5:$AS$267,7,FALSE)</f>
        <v>17</v>
      </c>
      <c r="F4243" s="132">
        <f>内訳書!$D$7</f>
        <v>0</v>
      </c>
      <c r="G4243" s="131">
        <f>ROUNDDOWN(E4243*F4243,2)</f>
        <v>0</v>
      </c>
      <c r="H4243" s="116"/>
      <c r="I4243" s="137">
        <f>ROUNDDOWN(D4243+G4243+H4243,0)</f>
        <v>0</v>
      </c>
    </row>
    <row r="4244" spans="1:9" s="62" customFormat="1" ht="18" customHeight="1" x14ac:dyDescent="0.4">
      <c r="A4244" s="63">
        <v>2</v>
      </c>
      <c r="B4244" s="121">
        <f>B4243</f>
        <v>4</v>
      </c>
      <c r="C4244" s="131">
        <f>C4243</f>
        <v>0</v>
      </c>
      <c r="D4244" s="131">
        <f t="shared" ref="D4244:D4254" si="892">IF(E4244=0,ROUNDDOWN(B4244*C4244/2,2),ROUNDDOWN(B4244*C4244,2))</f>
        <v>0</v>
      </c>
      <c r="E4244" s="124">
        <f>VLOOKUP(B4239,別紙1!$A$5:$AS$267,10,FALSE)</f>
        <v>17</v>
      </c>
      <c r="F4244" s="132">
        <f>内訳書!$D$7</f>
        <v>0</v>
      </c>
      <c r="G4244" s="131">
        <f t="shared" ref="G4244:G4254" si="893">ROUNDDOWN(E4244*F4244,2)</f>
        <v>0</v>
      </c>
      <c r="H4244" s="116"/>
      <c r="I4244" s="137">
        <f t="shared" ref="I4244:I4254" si="894">ROUNDDOWN(D4244+G4244+H4244,0)</f>
        <v>0</v>
      </c>
    </row>
    <row r="4245" spans="1:9" s="62" customFormat="1" ht="18" customHeight="1" x14ac:dyDescent="0.4">
      <c r="A4245" s="63">
        <v>3</v>
      </c>
      <c r="B4245" s="121">
        <f>B4243</f>
        <v>4</v>
      </c>
      <c r="C4245" s="131">
        <f t="shared" ref="C4245:C4253" si="895">C4244</f>
        <v>0</v>
      </c>
      <c r="D4245" s="131">
        <f t="shared" si="892"/>
        <v>0</v>
      </c>
      <c r="E4245" s="124">
        <f>VLOOKUP(B4239,別紙1!$A$5:$AS$267,13,FALSE)</f>
        <v>16</v>
      </c>
      <c r="F4245" s="132">
        <f>内訳書!$D$7</f>
        <v>0</v>
      </c>
      <c r="G4245" s="131">
        <f t="shared" si="893"/>
        <v>0</v>
      </c>
      <c r="H4245" s="116"/>
      <c r="I4245" s="137">
        <f t="shared" si="894"/>
        <v>0</v>
      </c>
    </row>
    <row r="4246" spans="1:9" s="62" customFormat="1" ht="18" customHeight="1" x14ac:dyDescent="0.4">
      <c r="A4246" s="63">
        <v>4</v>
      </c>
      <c r="B4246" s="121">
        <f>B4243</f>
        <v>4</v>
      </c>
      <c r="C4246" s="131">
        <f t="shared" si="895"/>
        <v>0</v>
      </c>
      <c r="D4246" s="131">
        <f t="shared" si="892"/>
        <v>0</v>
      </c>
      <c r="E4246" s="124">
        <f>VLOOKUP(B4239,別紙1!$A$5:$AS$267,16,FALSE)</f>
        <v>17</v>
      </c>
      <c r="F4246" s="132">
        <f>内訳書!$D$7</f>
        <v>0</v>
      </c>
      <c r="G4246" s="131">
        <f t="shared" si="893"/>
        <v>0</v>
      </c>
      <c r="H4246" s="116"/>
      <c r="I4246" s="137">
        <f t="shared" si="894"/>
        <v>0</v>
      </c>
    </row>
    <row r="4247" spans="1:9" s="62" customFormat="1" ht="18" customHeight="1" x14ac:dyDescent="0.4">
      <c r="A4247" s="63">
        <v>5</v>
      </c>
      <c r="B4247" s="121">
        <f>B4243</f>
        <v>4</v>
      </c>
      <c r="C4247" s="131">
        <f t="shared" si="895"/>
        <v>0</v>
      </c>
      <c r="D4247" s="131">
        <f t="shared" si="892"/>
        <v>0</v>
      </c>
      <c r="E4247" s="124">
        <f>VLOOKUP(B4239,別紙1!$A$5:$AS$267,19,FALSE)</f>
        <v>16</v>
      </c>
      <c r="F4247" s="132">
        <f>内訳書!$D$7</f>
        <v>0</v>
      </c>
      <c r="G4247" s="131">
        <f t="shared" si="893"/>
        <v>0</v>
      </c>
      <c r="H4247" s="116"/>
      <c r="I4247" s="137">
        <f t="shared" si="894"/>
        <v>0</v>
      </c>
    </row>
    <row r="4248" spans="1:9" s="62" customFormat="1" ht="18" customHeight="1" x14ac:dyDescent="0.4">
      <c r="A4248" s="63">
        <v>6</v>
      </c>
      <c r="B4248" s="121">
        <f>B4243</f>
        <v>4</v>
      </c>
      <c r="C4248" s="131">
        <f t="shared" si="895"/>
        <v>0</v>
      </c>
      <c r="D4248" s="131">
        <f t="shared" si="892"/>
        <v>0</v>
      </c>
      <c r="E4248" s="124">
        <f>VLOOKUP(B4239,別紙1!$A$5:$AS$267,22,FALSE)</f>
        <v>16</v>
      </c>
      <c r="F4248" s="132">
        <f>内訳書!$D$7</f>
        <v>0</v>
      </c>
      <c r="G4248" s="131">
        <f t="shared" si="893"/>
        <v>0</v>
      </c>
      <c r="H4248" s="116"/>
      <c r="I4248" s="137">
        <f t="shared" si="894"/>
        <v>0</v>
      </c>
    </row>
    <row r="4249" spans="1:9" s="62" customFormat="1" ht="18" customHeight="1" x14ac:dyDescent="0.4">
      <c r="A4249" s="63">
        <v>7</v>
      </c>
      <c r="B4249" s="121">
        <f>B4243</f>
        <v>4</v>
      </c>
      <c r="C4249" s="131">
        <f t="shared" si="895"/>
        <v>0</v>
      </c>
      <c r="D4249" s="131">
        <f t="shared" si="892"/>
        <v>0</v>
      </c>
      <c r="E4249" s="124">
        <f>VLOOKUP(B4239,別紙1!$A$5:$AS$267,26,FALSE)</f>
        <v>15</v>
      </c>
      <c r="F4249" s="133">
        <f>内訳書!$E$7</f>
        <v>0</v>
      </c>
      <c r="G4249" s="131">
        <f t="shared" si="893"/>
        <v>0</v>
      </c>
      <c r="H4249" s="116"/>
      <c r="I4249" s="137">
        <f t="shared" si="894"/>
        <v>0</v>
      </c>
    </row>
    <row r="4250" spans="1:9" s="62" customFormat="1" ht="18" customHeight="1" x14ac:dyDescent="0.4">
      <c r="A4250" s="63">
        <v>8</v>
      </c>
      <c r="B4250" s="121">
        <f>B4243</f>
        <v>4</v>
      </c>
      <c r="C4250" s="131">
        <f t="shared" si="895"/>
        <v>0</v>
      </c>
      <c r="D4250" s="131">
        <f t="shared" si="892"/>
        <v>0</v>
      </c>
      <c r="E4250" s="124">
        <f>VLOOKUP(B4239,別紙1!$A$5:$AS$267,29,FALSE)</f>
        <v>15</v>
      </c>
      <c r="F4250" s="133">
        <f>内訳書!$E$7</f>
        <v>0</v>
      </c>
      <c r="G4250" s="131">
        <f t="shared" si="893"/>
        <v>0</v>
      </c>
      <c r="H4250" s="116"/>
      <c r="I4250" s="137">
        <f t="shared" si="894"/>
        <v>0</v>
      </c>
    </row>
    <row r="4251" spans="1:9" s="62" customFormat="1" ht="18" customHeight="1" x14ac:dyDescent="0.4">
      <c r="A4251" s="63">
        <v>9</v>
      </c>
      <c r="B4251" s="121">
        <f>B4243</f>
        <v>4</v>
      </c>
      <c r="C4251" s="131">
        <f t="shared" si="895"/>
        <v>0</v>
      </c>
      <c r="D4251" s="131">
        <f t="shared" si="892"/>
        <v>0</v>
      </c>
      <c r="E4251" s="124">
        <f>VLOOKUP(B4239,別紙1!$A$5:$AS$267,32,FALSE)</f>
        <v>15</v>
      </c>
      <c r="F4251" s="133">
        <f>内訳書!$E$7</f>
        <v>0</v>
      </c>
      <c r="G4251" s="131">
        <f t="shared" si="893"/>
        <v>0</v>
      </c>
      <c r="H4251" s="116"/>
      <c r="I4251" s="137">
        <f t="shared" si="894"/>
        <v>0</v>
      </c>
    </row>
    <row r="4252" spans="1:9" s="62" customFormat="1" ht="18" customHeight="1" x14ac:dyDescent="0.4">
      <c r="A4252" s="63">
        <v>10</v>
      </c>
      <c r="B4252" s="121">
        <f>B4243</f>
        <v>4</v>
      </c>
      <c r="C4252" s="131">
        <f t="shared" si="895"/>
        <v>0</v>
      </c>
      <c r="D4252" s="131">
        <f t="shared" si="892"/>
        <v>0</v>
      </c>
      <c r="E4252" s="124">
        <f>VLOOKUP(B4239,別紙1!$A$5:$AS$267,34,FALSE)</f>
        <v>15</v>
      </c>
      <c r="F4252" s="132">
        <f>内訳書!$D$7</f>
        <v>0</v>
      </c>
      <c r="G4252" s="131">
        <f t="shared" si="893"/>
        <v>0</v>
      </c>
      <c r="H4252" s="116"/>
      <c r="I4252" s="137">
        <f t="shared" si="894"/>
        <v>0</v>
      </c>
    </row>
    <row r="4253" spans="1:9" s="62" customFormat="1" ht="18" customHeight="1" x14ac:dyDescent="0.4">
      <c r="A4253" s="63">
        <v>11</v>
      </c>
      <c r="B4253" s="121">
        <f>B4243</f>
        <v>4</v>
      </c>
      <c r="C4253" s="131">
        <f t="shared" si="895"/>
        <v>0</v>
      </c>
      <c r="D4253" s="131">
        <f t="shared" si="892"/>
        <v>0</v>
      </c>
      <c r="E4253" s="124">
        <f>VLOOKUP(B4239,別紙1!$A$5:$AS$267,37,FALSE)</f>
        <v>16</v>
      </c>
      <c r="F4253" s="132">
        <f>内訳書!$D$7</f>
        <v>0</v>
      </c>
      <c r="G4253" s="131">
        <f t="shared" si="893"/>
        <v>0</v>
      </c>
      <c r="H4253" s="116"/>
      <c r="I4253" s="137">
        <f t="shared" si="894"/>
        <v>0</v>
      </c>
    </row>
    <row r="4254" spans="1:9" s="62" customFormat="1" ht="18" customHeight="1" thickBot="1" x14ac:dyDescent="0.45">
      <c r="A4254" s="63">
        <v>12</v>
      </c>
      <c r="B4254" s="121">
        <f>B4243</f>
        <v>4</v>
      </c>
      <c r="C4254" s="131">
        <f>C4253</f>
        <v>0</v>
      </c>
      <c r="D4254" s="131">
        <f t="shared" si="892"/>
        <v>0</v>
      </c>
      <c r="E4254" s="124">
        <f>VLOOKUP(B4239,別紙1!$A$5:$AS$267,40,FALSE)</f>
        <v>16</v>
      </c>
      <c r="F4254" s="132">
        <f>内訳書!$D$7</f>
        <v>0</v>
      </c>
      <c r="G4254" s="131">
        <f t="shared" si="893"/>
        <v>0</v>
      </c>
      <c r="H4254" s="116"/>
      <c r="I4254" s="137">
        <f t="shared" si="894"/>
        <v>0</v>
      </c>
    </row>
    <row r="4255" spans="1:9" s="62" customFormat="1" ht="18" customHeight="1" thickBot="1" x14ac:dyDescent="0.45">
      <c r="A4255" s="66" t="s">
        <v>9</v>
      </c>
      <c r="B4255" s="120"/>
      <c r="C4255" s="120"/>
      <c r="D4255" s="120"/>
      <c r="E4255" s="135">
        <f>SUM(E4243:E4254)</f>
        <v>191</v>
      </c>
      <c r="F4255" s="129"/>
      <c r="G4255" s="120"/>
      <c r="H4255" s="136">
        <f>SUM(H4243:H4254)</f>
        <v>0</v>
      </c>
      <c r="I4255" s="138">
        <f>IF(SUM(I4243:I4254)="","",SUM(I4243:I4254))</f>
        <v>0</v>
      </c>
    </row>
    <row r="4256" spans="1:9" ht="78" customHeight="1" x14ac:dyDescent="0.4">
      <c r="A4256" s="404" t="s">
        <v>347</v>
      </c>
      <c r="B4256" s="405"/>
      <c r="C4256" s="405"/>
      <c r="D4256" s="406"/>
      <c r="E4256" s="405"/>
      <c r="F4256" s="405"/>
      <c r="G4256" s="406"/>
      <c r="H4256" s="406"/>
      <c r="I4256" s="406"/>
    </row>
    <row r="4257" spans="1:9" ht="78" customHeight="1" x14ac:dyDescent="0.4">
      <c r="A4257" s="394" t="s">
        <v>22</v>
      </c>
      <c r="B4257" s="395"/>
      <c r="C4257" s="395"/>
      <c r="D4257" s="395"/>
      <c r="E4257" s="395"/>
      <c r="F4257" s="395"/>
      <c r="G4257" s="395"/>
      <c r="H4257" s="395"/>
      <c r="I4257" s="396"/>
    </row>
    <row r="4258" spans="1:9" x14ac:dyDescent="0.4">
      <c r="A4258" s="161" t="s">
        <v>12</v>
      </c>
      <c r="B4258" s="52">
        <f>B4239+1</f>
        <v>225</v>
      </c>
      <c r="C4258" s="161" t="s">
        <v>13</v>
      </c>
      <c r="D4258" s="53" t="str">
        <f>VLOOKUP(B4258,別紙1!$A$5:$AS$267,3,FALSE)</f>
        <v>二之宮第５ポンプ場</v>
      </c>
      <c r="F4258" s="161"/>
      <c r="G4258" s="161"/>
      <c r="H4258" s="161"/>
      <c r="I4258" s="54" t="str">
        <f>VLOOKUP(B4258,別紙1!$A$5:$AS$267,5,FALSE)</f>
        <v>低圧電力</v>
      </c>
    </row>
    <row r="4259" spans="1:9" s="161" customFormat="1" ht="20.25" customHeight="1" x14ac:dyDescent="0.4">
      <c r="A4259" s="391" t="s">
        <v>14</v>
      </c>
      <c r="B4259" s="401" t="s">
        <v>3</v>
      </c>
      <c r="C4259" s="402"/>
      <c r="D4259" s="403"/>
      <c r="E4259" s="401" t="s">
        <v>4</v>
      </c>
      <c r="F4259" s="402"/>
      <c r="G4259" s="403"/>
      <c r="H4259" s="391" t="s">
        <v>44</v>
      </c>
      <c r="I4259" s="391" t="s">
        <v>45</v>
      </c>
    </row>
    <row r="4260" spans="1:9" s="161" customFormat="1" ht="40.5" x14ac:dyDescent="0.4">
      <c r="A4260" s="400"/>
      <c r="B4260" s="298" t="s">
        <v>2</v>
      </c>
      <c r="C4260" s="298" t="s">
        <v>15</v>
      </c>
      <c r="D4260" s="299" t="s">
        <v>82</v>
      </c>
      <c r="E4260" s="300" t="s">
        <v>16</v>
      </c>
      <c r="F4260" s="58" t="s">
        <v>17</v>
      </c>
      <c r="G4260" s="299" t="s">
        <v>18</v>
      </c>
      <c r="H4260" s="400"/>
      <c r="I4260" s="400"/>
    </row>
    <row r="4261" spans="1:9" s="59" customFormat="1" ht="22.5" x14ac:dyDescent="0.4">
      <c r="A4261" s="392"/>
      <c r="B4261" s="60" t="s">
        <v>5</v>
      </c>
      <c r="C4261" s="60" t="s">
        <v>19</v>
      </c>
      <c r="D4261" s="60" t="s">
        <v>8</v>
      </c>
      <c r="E4261" s="61" t="s">
        <v>20</v>
      </c>
      <c r="F4261" s="60" t="s">
        <v>21</v>
      </c>
      <c r="G4261" s="60" t="s">
        <v>8</v>
      </c>
      <c r="H4261" s="60" t="s">
        <v>43</v>
      </c>
      <c r="I4261" s="60" t="s">
        <v>8</v>
      </c>
    </row>
    <row r="4262" spans="1:9" s="62" customFormat="1" ht="18" customHeight="1" x14ac:dyDescent="0.4">
      <c r="A4262" s="63">
        <v>1</v>
      </c>
      <c r="B4262" s="121">
        <f>VLOOKUP(B4258,別紙1!$A$5:$AS$267,6,FALSE)</f>
        <v>9</v>
      </c>
      <c r="C4262" s="131">
        <f>内訳書!$C$7</f>
        <v>0</v>
      </c>
      <c r="D4262" s="131">
        <f>IF(E4262=0,ROUNDDOWN(B4262*C4262/2,2),ROUNDDOWN(B4262*C4262,2))</f>
        <v>0</v>
      </c>
      <c r="E4262" s="124">
        <f>VLOOKUP(B4258,別紙1!$A$5:$AS$267,7,FALSE)</f>
        <v>9</v>
      </c>
      <c r="F4262" s="132">
        <f>内訳書!$D$7</f>
        <v>0</v>
      </c>
      <c r="G4262" s="131">
        <f>ROUNDDOWN(E4262*F4262,2)</f>
        <v>0</v>
      </c>
      <c r="H4262" s="116"/>
      <c r="I4262" s="137">
        <f>ROUNDDOWN(D4262+G4262+H4262,0)</f>
        <v>0</v>
      </c>
    </row>
    <row r="4263" spans="1:9" s="62" customFormat="1" ht="18" customHeight="1" x14ac:dyDescent="0.4">
      <c r="A4263" s="63">
        <v>2</v>
      </c>
      <c r="B4263" s="121">
        <f>B4262</f>
        <v>9</v>
      </c>
      <c r="C4263" s="131">
        <f>C4262</f>
        <v>0</v>
      </c>
      <c r="D4263" s="131">
        <f t="shared" ref="D4263:D4273" si="896">IF(E4263=0,ROUNDDOWN(B4263*C4263/2,2),ROUNDDOWN(B4263*C4263,2))</f>
        <v>0</v>
      </c>
      <c r="E4263" s="124">
        <f>VLOOKUP(B4258,別紙1!$A$5:$AS$267,10,FALSE)</f>
        <v>10</v>
      </c>
      <c r="F4263" s="132">
        <f>内訳書!$D$7</f>
        <v>0</v>
      </c>
      <c r="G4263" s="131">
        <f t="shared" ref="G4263:G4273" si="897">ROUNDDOWN(E4263*F4263,2)</f>
        <v>0</v>
      </c>
      <c r="H4263" s="116"/>
      <c r="I4263" s="137">
        <f t="shared" ref="I4263:I4273" si="898">ROUNDDOWN(D4263+G4263+H4263,0)</f>
        <v>0</v>
      </c>
    </row>
    <row r="4264" spans="1:9" s="62" customFormat="1" ht="18" customHeight="1" x14ac:dyDescent="0.4">
      <c r="A4264" s="63">
        <v>3</v>
      </c>
      <c r="B4264" s="121">
        <f>B4262</f>
        <v>9</v>
      </c>
      <c r="C4264" s="131">
        <f t="shared" ref="C4264:C4272" si="899">C4263</f>
        <v>0</v>
      </c>
      <c r="D4264" s="131">
        <f t="shared" si="896"/>
        <v>0</v>
      </c>
      <c r="E4264" s="124">
        <f>VLOOKUP(B4258,別紙1!$A$5:$AS$267,13,FALSE)</f>
        <v>8</v>
      </c>
      <c r="F4264" s="132">
        <f>内訳書!$D$7</f>
        <v>0</v>
      </c>
      <c r="G4264" s="131">
        <f t="shared" si="897"/>
        <v>0</v>
      </c>
      <c r="H4264" s="116"/>
      <c r="I4264" s="137">
        <f t="shared" si="898"/>
        <v>0</v>
      </c>
    </row>
    <row r="4265" spans="1:9" s="62" customFormat="1" ht="18" customHeight="1" x14ac:dyDescent="0.4">
      <c r="A4265" s="63">
        <v>4</v>
      </c>
      <c r="B4265" s="121">
        <f>B4262</f>
        <v>9</v>
      </c>
      <c r="C4265" s="131">
        <f t="shared" si="899"/>
        <v>0</v>
      </c>
      <c r="D4265" s="131">
        <f t="shared" si="896"/>
        <v>0</v>
      </c>
      <c r="E4265" s="124">
        <f>VLOOKUP(B4258,別紙1!$A$5:$AS$267,16,FALSE)</f>
        <v>9</v>
      </c>
      <c r="F4265" s="132">
        <f>内訳書!$D$7</f>
        <v>0</v>
      </c>
      <c r="G4265" s="131">
        <f t="shared" si="897"/>
        <v>0</v>
      </c>
      <c r="H4265" s="116"/>
      <c r="I4265" s="137">
        <f t="shared" si="898"/>
        <v>0</v>
      </c>
    </row>
    <row r="4266" spans="1:9" s="62" customFormat="1" ht="18" customHeight="1" x14ac:dyDescent="0.4">
      <c r="A4266" s="63">
        <v>5</v>
      </c>
      <c r="B4266" s="121">
        <f>B4262</f>
        <v>9</v>
      </c>
      <c r="C4266" s="131">
        <f t="shared" si="899"/>
        <v>0</v>
      </c>
      <c r="D4266" s="131">
        <f t="shared" si="896"/>
        <v>0</v>
      </c>
      <c r="E4266" s="124">
        <f>VLOOKUP(B4258,別紙1!$A$5:$AS$267,19,FALSE)</f>
        <v>9</v>
      </c>
      <c r="F4266" s="132">
        <f>内訳書!$D$7</f>
        <v>0</v>
      </c>
      <c r="G4266" s="131">
        <f t="shared" si="897"/>
        <v>0</v>
      </c>
      <c r="H4266" s="116"/>
      <c r="I4266" s="137">
        <f t="shared" si="898"/>
        <v>0</v>
      </c>
    </row>
    <row r="4267" spans="1:9" s="62" customFormat="1" ht="18" customHeight="1" x14ac:dyDescent="0.4">
      <c r="A4267" s="63">
        <v>6</v>
      </c>
      <c r="B4267" s="121">
        <f>B4262</f>
        <v>9</v>
      </c>
      <c r="C4267" s="131">
        <f t="shared" si="899"/>
        <v>0</v>
      </c>
      <c r="D4267" s="131">
        <f t="shared" si="896"/>
        <v>0</v>
      </c>
      <c r="E4267" s="124">
        <f>VLOOKUP(B4258,別紙1!$A$5:$AS$267,22,FALSE)</f>
        <v>10</v>
      </c>
      <c r="F4267" s="132">
        <f>内訳書!$D$7</f>
        <v>0</v>
      </c>
      <c r="G4267" s="131">
        <f t="shared" si="897"/>
        <v>0</v>
      </c>
      <c r="H4267" s="116"/>
      <c r="I4267" s="137">
        <f t="shared" si="898"/>
        <v>0</v>
      </c>
    </row>
    <row r="4268" spans="1:9" s="62" customFormat="1" ht="18" customHeight="1" x14ac:dyDescent="0.4">
      <c r="A4268" s="63">
        <v>7</v>
      </c>
      <c r="B4268" s="121">
        <f>B4262</f>
        <v>9</v>
      </c>
      <c r="C4268" s="131">
        <f t="shared" si="899"/>
        <v>0</v>
      </c>
      <c r="D4268" s="131">
        <f t="shared" si="896"/>
        <v>0</v>
      </c>
      <c r="E4268" s="124">
        <f>VLOOKUP(B4258,別紙1!$A$5:$AS$267,26,FALSE)</f>
        <v>14</v>
      </c>
      <c r="F4268" s="133">
        <f>内訳書!$E$7</f>
        <v>0</v>
      </c>
      <c r="G4268" s="131">
        <f t="shared" si="897"/>
        <v>0</v>
      </c>
      <c r="H4268" s="116"/>
      <c r="I4268" s="137">
        <f t="shared" si="898"/>
        <v>0</v>
      </c>
    </row>
    <row r="4269" spans="1:9" s="62" customFormat="1" ht="18" customHeight="1" x14ac:dyDescent="0.4">
      <c r="A4269" s="63">
        <v>8</v>
      </c>
      <c r="B4269" s="121">
        <f>B4262</f>
        <v>9</v>
      </c>
      <c r="C4269" s="131">
        <f t="shared" si="899"/>
        <v>0</v>
      </c>
      <c r="D4269" s="131">
        <f t="shared" si="896"/>
        <v>0</v>
      </c>
      <c r="E4269" s="124">
        <f>VLOOKUP(B4258,別紙1!$A$5:$AS$267,29,FALSE)</f>
        <v>14</v>
      </c>
      <c r="F4269" s="133">
        <f>内訳書!$E$7</f>
        <v>0</v>
      </c>
      <c r="G4269" s="131">
        <f t="shared" si="897"/>
        <v>0</v>
      </c>
      <c r="H4269" s="116"/>
      <c r="I4269" s="137">
        <f t="shared" si="898"/>
        <v>0</v>
      </c>
    </row>
    <row r="4270" spans="1:9" s="62" customFormat="1" ht="18" customHeight="1" x14ac:dyDescent="0.4">
      <c r="A4270" s="63">
        <v>9</v>
      </c>
      <c r="B4270" s="121">
        <f>B4262</f>
        <v>9</v>
      </c>
      <c r="C4270" s="131">
        <f t="shared" si="899"/>
        <v>0</v>
      </c>
      <c r="D4270" s="131">
        <f t="shared" si="896"/>
        <v>0</v>
      </c>
      <c r="E4270" s="124">
        <f>VLOOKUP(B4258,別紙1!$A$5:$AS$267,32,FALSE)</f>
        <v>15</v>
      </c>
      <c r="F4270" s="133">
        <f>内訳書!$E$7</f>
        <v>0</v>
      </c>
      <c r="G4270" s="131">
        <f t="shared" si="897"/>
        <v>0</v>
      </c>
      <c r="H4270" s="116"/>
      <c r="I4270" s="137">
        <f t="shared" si="898"/>
        <v>0</v>
      </c>
    </row>
    <row r="4271" spans="1:9" s="62" customFormat="1" ht="18" customHeight="1" x14ac:dyDescent="0.4">
      <c r="A4271" s="63">
        <v>10</v>
      </c>
      <c r="B4271" s="121">
        <f>B4262</f>
        <v>9</v>
      </c>
      <c r="C4271" s="131">
        <f t="shared" si="899"/>
        <v>0</v>
      </c>
      <c r="D4271" s="131">
        <f t="shared" si="896"/>
        <v>0</v>
      </c>
      <c r="E4271" s="124">
        <f>VLOOKUP(B4258,別紙1!$A$5:$AS$267,34,FALSE)</f>
        <v>15</v>
      </c>
      <c r="F4271" s="132">
        <f>内訳書!$D$7</f>
        <v>0</v>
      </c>
      <c r="G4271" s="131">
        <f t="shared" si="897"/>
        <v>0</v>
      </c>
      <c r="H4271" s="116"/>
      <c r="I4271" s="137">
        <f t="shared" si="898"/>
        <v>0</v>
      </c>
    </row>
    <row r="4272" spans="1:9" s="62" customFormat="1" ht="18" customHeight="1" x14ac:dyDescent="0.4">
      <c r="A4272" s="63">
        <v>11</v>
      </c>
      <c r="B4272" s="121">
        <f>B4262</f>
        <v>9</v>
      </c>
      <c r="C4272" s="131">
        <f t="shared" si="899"/>
        <v>0</v>
      </c>
      <c r="D4272" s="131">
        <f t="shared" si="896"/>
        <v>0</v>
      </c>
      <c r="E4272" s="124">
        <f>VLOOKUP(B4258,別紙1!$A$5:$AS$267,37,FALSE)</f>
        <v>16</v>
      </c>
      <c r="F4272" s="132">
        <f>内訳書!$D$7</f>
        <v>0</v>
      </c>
      <c r="G4272" s="131">
        <f t="shared" si="897"/>
        <v>0</v>
      </c>
      <c r="H4272" s="116"/>
      <c r="I4272" s="137">
        <f t="shared" si="898"/>
        <v>0</v>
      </c>
    </row>
    <row r="4273" spans="1:9" s="62" customFormat="1" ht="18" customHeight="1" thickBot="1" x14ac:dyDescent="0.45">
      <c r="A4273" s="63">
        <v>12</v>
      </c>
      <c r="B4273" s="121">
        <f>B4262</f>
        <v>9</v>
      </c>
      <c r="C4273" s="131">
        <f>C4272</f>
        <v>0</v>
      </c>
      <c r="D4273" s="131">
        <f t="shared" si="896"/>
        <v>0</v>
      </c>
      <c r="E4273" s="124">
        <f>VLOOKUP(B4258,別紙1!$A$5:$AS$267,40,FALSE)</f>
        <v>15</v>
      </c>
      <c r="F4273" s="132">
        <f>内訳書!$D$7</f>
        <v>0</v>
      </c>
      <c r="G4273" s="131">
        <f t="shared" si="897"/>
        <v>0</v>
      </c>
      <c r="H4273" s="116"/>
      <c r="I4273" s="137">
        <f t="shared" si="898"/>
        <v>0</v>
      </c>
    </row>
    <row r="4274" spans="1:9" s="62" customFormat="1" ht="18" customHeight="1" thickBot="1" x14ac:dyDescent="0.45">
      <c r="A4274" s="66" t="s">
        <v>9</v>
      </c>
      <c r="B4274" s="120"/>
      <c r="C4274" s="120"/>
      <c r="D4274" s="120"/>
      <c r="E4274" s="135">
        <f>SUM(E4262:E4273)</f>
        <v>144</v>
      </c>
      <c r="F4274" s="129"/>
      <c r="G4274" s="120"/>
      <c r="H4274" s="136">
        <f>SUM(H4262:H4273)</f>
        <v>0</v>
      </c>
      <c r="I4274" s="138">
        <f>IF(SUM(I4262:I4273)="","",SUM(I4262:I4273))</f>
        <v>0</v>
      </c>
    </row>
    <row r="4275" spans="1:9" ht="78" customHeight="1" x14ac:dyDescent="0.4">
      <c r="A4275" s="404" t="s">
        <v>347</v>
      </c>
      <c r="B4275" s="405"/>
      <c r="C4275" s="405"/>
      <c r="D4275" s="406"/>
      <c r="E4275" s="405"/>
      <c r="F4275" s="405"/>
      <c r="G4275" s="406"/>
      <c r="H4275" s="406"/>
      <c r="I4275" s="406"/>
    </row>
    <row r="4276" spans="1:9" ht="78" customHeight="1" x14ac:dyDescent="0.4">
      <c r="A4276" s="394" t="s">
        <v>22</v>
      </c>
      <c r="B4276" s="395"/>
      <c r="C4276" s="395"/>
      <c r="D4276" s="395"/>
      <c r="E4276" s="395"/>
      <c r="F4276" s="395"/>
      <c r="G4276" s="395"/>
      <c r="H4276" s="395"/>
      <c r="I4276" s="396"/>
    </row>
    <row r="4277" spans="1:9" x14ac:dyDescent="0.4">
      <c r="A4277" s="161" t="s">
        <v>12</v>
      </c>
      <c r="B4277" s="52">
        <f>B4258+1</f>
        <v>226</v>
      </c>
      <c r="C4277" s="161" t="s">
        <v>13</v>
      </c>
      <c r="D4277" s="53" t="str">
        <f>VLOOKUP(B4277,別紙1!$A$5:$AS$267,3,FALSE)</f>
        <v>二之宮第６ポンプ場</v>
      </c>
      <c r="F4277" s="161"/>
      <c r="G4277" s="161"/>
      <c r="H4277" s="161"/>
      <c r="I4277" s="54" t="str">
        <f>VLOOKUP(B4277,別紙1!$A$5:$AS$267,5,FALSE)</f>
        <v>低圧電力</v>
      </c>
    </row>
    <row r="4278" spans="1:9" s="161" customFormat="1" ht="20.25" customHeight="1" x14ac:dyDescent="0.4">
      <c r="A4278" s="391" t="s">
        <v>14</v>
      </c>
      <c r="B4278" s="401" t="s">
        <v>3</v>
      </c>
      <c r="C4278" s="402"/>
      <c r="D4278" s="403"/>
      <c r="E4278" s="401" t="s">
        <v>4</v>
      </c>
      <c r="F4278" s="402"/>
      <c r="G4278" s="403"/>
      <c r="H4278" s="391" t="s">
        <v>44</v>
      </c>
      <c r="I4278" s="391" t="s">
        <v>45</v>
      </c>
    </row>
    <row r="4279" spans="1:9" s="161" customFormat="1" ht="40.5" x14ac:dyDescent="0.4">
      <c r="A4279" s="400"/>
      <c r="B4279" s="298" t="s">
        <v>2</v>
      </c>
      <c r="C4279" s="298" t="s">
        <v>15</v>
      </c>
      <c r="D4279" s="299" t="s">
        <v>82</v>
      </c>
      <c r="E4279" s="300" t="s">
        <v>16</v>
      </c>
      <c r="F4279" s="58" t="s">
        <v>17</v>
      </c>
      <c r="G4279" s="299" t="s">
        <v>18</v>
      </c>
      <c r="H4279" s="400"/>
      <c r="I4279" s="400"/>
    </row>
    <row r="4280" spans="1:9" s="59" customFormat="1" ht="22.5" x14ac:dyDescent="0.4">
      <c r="A4280" s="392"/>
      <c r="B4280" s="60" t="s">
        <v>5</v>
      </c>
      <c r="C4280" s="60" t="s">
        <v>19</v>
      </c>
      <c r="D4280" s="60" t="s">
        <v>8</v>
      </c>
      <c r="E4280" s="61" t="s">
        <v>20</v>
      </c>
      <c r="F4280" s="60" t="s">
        <v>21</v>
      </c>
      <c r="G4280" s="60" t="s">
        <v>8</v>
      </c>
      <c r="H4280" s="60" t="s">
        <v>43</v>
      </c>
      <c r="I4280" s="60" t="s">
        <v>8</v>
      </c>
    </row>
    <row r="4281" spans="1:9" s="62" customFormat="1" ht="18" customHeight="1" x14ac:dyDescent="0.4">
      <c r="A4281" s="63">
        <v>1</v>
      </c>
      <c r="B4281" s="121">
        <f>VLOOKUP(B4277,別紙1!$A$5:$AS$267,6,FALSE)</f>
        <v>6</v>
      </c>
      <c r="C4281" s="131">
        <f>内訳書!$C$7</f>
        <v>0</v>
      </c>
      <c r="D4281" s="131">
        <f>IF(E4281=0,ROUNDDOWN(B4281*C4281/2,2),ROUNDDOWN(B4281*C4281,2))</f>
        <v>0</v>
      </c>
      <c r="E4281" s="124">
        <f>VLOOKUP(B4277,別紙1!$A$5:$AS$267,7,FALSE)</f>
        <v>20</v>
      </c>
      <c r="F4281" s="132">
        <f>内訳書!$D$7</f>
        <v>0</v>
      </c>
      <c r="G4281" s="131">
        <f>ROUNDDOWN(E4281*F4281,2)</f>
        <v>0</v>
      </c>
      <c r="H4281" s="116"/>
      <c r="I4281" s="137">
        <f>ROUNDDOWN(D4281+G4281+H4281,0)</f>
        <v>0</v>
      </c>
    </row>
    <row r="4282" spans="1:9" s="62" customFormat="1" ht="18" customHeight="1" x14ac:dyDescent="0.4">
      <c r="A4282" s="63">
        <v>2</v>
      </c>
      <c r="B4282" s="121">
        <f>B4281</f>
        <v>6</v>
      </c>
      <c r="C4282" s="131">
        <f>C4281</f>
        <v>0</v>
      </c>
      <c r="D4282" s="131">
        <f t="shared" ref="D4282:D4292" si="900">IF(E4282=0,ROUNDDOWN(B4282*C4282/2,2),ROUNDDOWN(B4282*C4282,2))</f>
        <v>0</v>
      </c>
      <c r="E4282" s="124">
        <f>VLOOKUP(B4277,別紙1!$A$5:$AS$267,10,FALSE)</f>
        <v>20</v>
      </c>
      <c r="F4282" s="132">
        <f>内訳書!$D$7</f>
        <v>0</v>
      </c>
      <c r="G4282" s="131">
        <f t="shared" ref="G4282:G4292" si="901">ROUNDDOWN(E4282*F4282,2)</f>
        <v>0</v>
      </c>
      <c r="H4282" s="116"/>
      <c r="I4282" s="137">
        <f t="shared" ref="I4282:I4292" si="902">ROUNDDOWN(D4282+G4282+H4282,0)</f>
        <v>0</v>
      </c>
    </row>
    <row r="4283" spans="1:9" s="62" customFormat="1" ht="18" customHeight="1" x14ac:dyDescent="0.4">
      <c r="A4283" s="63">
        <v>3</v>
      </c>
      <c r="B4283" s="121">
        <f>B4281</f>
        <v>6</v>
      </c>
      <c r="C4283" s="131">
        <f t="shared" ref="C4283:C4291" si="903">C4282</f>
        <v>0</v>
      </c>
      <c r="D4283" s="131">
        <f t="shared" si="900"/>
        <v>0</v>
      </c>
      <c r="E4283" s="124">
        <f>VLOOKUP(B4277,別紙1!$A$5:$AS$267,13,FALSE)</f>
        <v>24</v>
      </c>
      <c r="F4283" s="132">
        <f>内訳書!$D$7</f>
        <v>0</v>
      </c>
      <c r="G4283" s="131">
        <f t="shared" si="901"/>
        <v>0</v>
      </c>
      <c r="H4283" s="116"/>
      <c r="I4283" s="137">
        <f t="shared" si="902"/>
        <v>0</v>
      </c>
    </row>
    <row r="4284" spans="1:9" s="62" customFormat="1" ht="18" customHeight="1" x14ac:dyDescent="0.4">
      <c r="A4284" s="63">
        <v>4</v>
      </c>
      <c r="B4284" s="121">
        <f>B4281</f>
        <v>6</v>
      </c>
      <c r="C4284" s="131">
        <f t="shared" si="903"/>
        <v>0</v>
      </c>
      <c r="D4284" s="131">
        <f t="shared" si="900"/>
        <v>0</v>
      </c>
      <c r="E4284" s="124">
        <f>VLOOKUP(B4277,別紙1!$A$5:$AS$267,16,FALSE)</f>
        <v>33</v>
      </c>
      <c r="F4284" s="132">
        <f>内訳書!$D$7</f>
        <v>0</v>
      </c>
      <c r="G4284" s="131">
        <f t="shared" si="901"/>
        <v>0</v>
      </c>
      <c r="H4284" s="116"/>
      <c r="I4284" s="137">
        <f t="shared" si="902"/>
        <v>0</v>
      </c>
    </row>
    <row r="4285" spans="1:9" s="62" customFormat="1" ht="18" customHeight="1" x14ac:dyDescent="0.4">
      <c r="A4285" s="63">
        <v>5</v>
      </c>
      <c r="B4285" s="121">
        <f>B4281</f>
        <v>6</v>
      </c>
      <c r="C4285" s="131">
        <f t="shared" si="903"/>
        <v>0</v>
      </c>
      <c r="D4285" s="131">
        <f t="shared" si="900"/>
        <v>0</v>
      </c>
      <c r="E4285" s="124">
        <f>VLOOKUP(B4277,別紙1!$A$5:$AS$267,19,FALSE)</f>
        <v>34</v>
      </c>
      <c r="F4285" s="132">
        <f>内訳書!$D$7</f>
        <v>0</v>
      </c>
      <c r="G4285" s="131">
        <f t="shared" si="901"/>
        <v>0</v>
      </c>
      <c r="H4285" s="116"/>
      <c r="I4285" s="137">
        <f t="shared" si="902"/>
        <v>0</v>
      </c>
    </row>
    <row r="4286" spans="1:9" s="62" customFormat="1" ht="18" customHeight="1" x14ac:dyDescent="0.4">
      <c r="A4286" s="63">
        <v>6</v>
      </c>
      <c r="B4286" s="121">
        <f>B4281</f>
        <v>6</v>
      </c>
      <c r="C4286" s="131">
        <f t="shared" si="903"/>
        <v>0</v>
      </c>
      <c r="D4286" s="131">
        <f t="shared" si="900"/>
        <v>0</v>
      </c>
      <c r="E4286" s="124">
        <f>VLOOKUP(B4277,別紙1!$A$5:$AS$267,22,FALSE)</f>
        <v>35</v>
      </c>
      <c r="F4286" s="132">
        <f>内訳書!$D$7</f>
        <v>0</v>
      </c>
      <c r="G4286" s="131">
        <f t="shared" si="901"/>
        <v>0</v>
      </c>
      <c r="H4286" s="116"/>
      <c r="I4286" s="137">
        <f t="shared" si="902"/>
        <v>0</v>
      </c>
    </row>
    <row r="4287" spans="1:9" s="62" customFormat="1" ht="18" customHeight="1" x14ac:dyDescent="0.4">
      <c r="A4287" s="63">
        <v>7</v>
      </c>
      <c r="B4287" s="121">
        <f>B4281</f>
        <v>6</v>
      </c>
      <c r="C4287" s="131">
        <f t="shared" si="903"/>
        <v>0</v>
      </c>
      <c r="D4287" s="131">
        <f t="shared" si="900"/>
        <v>0</v>
      </c>
      <c r="E4287" s="124">
        <f>VLOOKUP(B4277,別紙1!$A$5:$AS$267,26,FALSE)</f>
        <v>33</v>
      </c>
      <c r="F4287" s="133">
        <f>内訳書!$E$7</f>
        <v>0</v>
      </c>
      <c r="G4287" s="131">
        <f t="shared" si="901"/>
        <v>0</v>
      </c>
      <c r="H4287" s="116"/>
      <c r="I4287" s="137">
        <f t="shared" si="902"/>
        <v>0</v>
      </c>
    </row>
    <row r="4288" spans="1:9" s="62" customFormat="1" ht="18" customHeight="1" x14ac:dyDescent="0.4">
      <c r="A4288" s="63">
        <v>8</v>
      </c>
      <c r="B4288" s="121">
        <f>B4281</f>
        <v>6</v>
      </c>
      <c r="C4288" s="131">
        <f t="shared" si="903"/>
        <v>0</v>
      </c>
      <c r="D4288" s="131">
        <f t="shared" si="900"/>
        <v>0</v>
      </c>
      <c r="E4288" s="124">
        <f>VLOOKUP(B4277,別紙1!$A$5:$AS$267,29,FALSE)</f>
        <v>35</v>
      </c>
      <c r="F4288" s="133">
        <f>内訳書!$E$7</f>
        <v>0</v>
      </c>
      <c r="G4288" s="131">
        <f t="shared" si="901"/>
        <v>0</v>
      </c>
      <c r="H4288" s="116"/>
      <c r="I4288" s="137">
        <f t="shared" si="902"/>
        <v>0</v>
      </c>
    </row>
    <row r="4289" spans="1:9" s="62" customFormat="1" ht="18" customHeight="1" x14ac:dyDescent="0.4">
      <c r="A4289" s="63">
        <v>9</v>
      </c>
      <c r="B4289" s="121">
        <f>B4281</f>
        <v>6</v>
      </c>
      <c r="C4289" s="131">
        <f t="shared" si="903"/>
        <v>0</v>
      </c>
      <c r="D4289" s="131">
        <f t="shared" si="900"/>
        <v>0</v>
      </c>
      <c r="E4289" s="124">
        <f>VLOOKUP(B4277,別紙1!$A$5:$AS$267,32,FALSE)</f>
        <v>36</v>
      </c>
      <c r="F4289" s="133">
        <f>内訳書!$E$7</f>
        <v>0</v>
      </c>
      <c r="G4289" s="131">
        <f t="shared" si="901"/>
        <v>0</v>
      </c>
      <c r="H4289" s="116"/>
      <c r="I4289" s="137">
        <f t="shared" si="902"/>
        <v>0</v>
      </c>
    </row>
    <row r="4290" spans="1:9" s="62" customFormat="1" ht="18" customHeight="1" x14ac:dyDescent="0.4">
      <c r="A4290" s="63">
        <v>10</v>
      </c>
      <c r="B4290" s="121">
        <f>B4281</f>
        <v>6</v>
      </c>
      <c r="C4290" s="131">
        <f t="shared" si="903"/>
        <v>0</v>
      </c>
      <c r="D4290" s="131">
        <f t="shared" si="900"/>
        <v>0</v>
      </c>
      <c r="E4290" s="124">
        <f>VLOOKUP(B4277,別紙1!$A$5:$AS$267,34,FALSE)</f>
        <v>34</v>
      </c>
      <c r="F4290" s="132">
        <f>内訳書!$D$7</f>
        <v>0</v>
      </c>
      <c r="G4290" s="131">
        <f t="shared" si="901"/>
        <v>0</v>
      </c>
      <c r="H4290" s="116"/>
      <c r="I4290" s="137">
        <f t="shared" si="902"/>
        <v>0</v>
      </c>
    </row>
    <row r="4291" spans="1:9" s="62" customFormat="1" ht="18" customHeight="1" x14ac:dyDescent="0.4">
      <c r="A4291" s="63">
        <v>11</v>
      </c>
      <c r="B4291" s="121">
        <f>B4281</f>
        <v>6</v>
      </c>
      <c r="C4291" s="131">
        <f t="shared" si="903"/>
        <v>0</v>
      </c>
      <c r="D4291" s="131">
        <f t="shared" si="900"/>
        <v>0</v>
      </c>
      <c r="E4291" s="124">
        <f>VLOOKUP(B4277,別紙1!$A$5:$AS$267,37,FALSE)</f>
        <v>34</v>
      </c>
      <c r="F4291" s="132">
        <f>内訳書!$D$7</f>
        <v>0</v>
      </c>
      <c r="G4291" s="131">
        <f t="shared" si="901"/>
        <v>0</v>
      </c>
      <c r="H4291" s="116"/>
      <c r="I4291" s="137">
        <f t="shared" si="902"/>
        <v>0</v>
      </c>
    </row>
    <row r="4292" spans="1:9" s="62" customFormat="1" ht="18" customHeight="1" thickBot="1" x14ac:dyDescent="0.45">
      <c r="A4292" s="63">
        <v>12</v>
      </c>
      <c r="B4292" s="121">
        <f>B4281</f>
        <v>6</v>
      </c>
      <c r="C4292" s="131">
        <f>C4291</f>
        <v>0</v>
      </c>
      <c r="D4292" s="131">
        <f t="shared" si="900"/>
        <v>0</v>
      </c>
      <c r="E4292" s="124">
        <f>VLOOKUP(B4277,別紙1!$A$5:$AS$267,40,FALSE)</f>
        <v>34</v>
      </c>
      <c r="F4292" s="132">
        <f>内訳書!$D$7</f>
        <v>0</v>
      </c>
      <c r="G4292" s="131">
        <f t="shared" si="901"/>
        <v>0</v>
      </c>
      <c r="H4292" s="116"/>
      <c r="I4292" s="137">
        <f t="shared" si="902"/>
        <v>0</v>
      </c>
    </row>
    <row r="4293" spans="1:9" s="62" customFormat="1" ht="18" customHeight="1" thickBot="1" x14ac:dyDescent="0.45">
      <c r="A4293" s="66" t="s">
        <v>9</v>
      </c>
      <c r="B4293" s="120"/>
      <c r="C4293" s="120"/>
      <c r="D4293" s="120"/>
      <c r="E4293" s="135">
        <f>SUM(E4281:E4292)</f>
        <v>372</v>
      </c>
      <c r="F4293" s="129"/>
      <c r="G4293" s="120"/>
      <c r="H4293" s="136">
        <f>SUM(H4281:H4292)</f>
        <v>0</v>
      </c>
      <c r="I4293" s="138">
        <f>IF(SUM(I4281:I4292)="","",SUM(I4281:I4292))</f>
        <v>0</v>
      </c>
    </row>
    <row r="4294" spans="1:9" ht="78" customHeight="1" x14ac:dyDescent="0.4">
      <c r="A4294" s="404" t="s">
        <v>347</v>
      </c>
      <c r="B4294" s="405"/>
      <c r="C4294" s="405"/>
      <c r="D4294" s="406"/>
      <c r="E4294" s="405"/>
      <c r="F4294" s="405"/>
      <c r="G4294" s="406"/>
      <c r="H4294" s="406"/>
      <c r="I4294" s="406"/>
    </row>
    <row r="4295" spans="1:9" ht="78" customHeight="1" x14ac:dyDescent="0.4">
      <c r="A4295" s="394" t="s">
        <v>22</v>
      </c>
      <c r="B4295" s="395"/>
      <c r="C4295" s="395"/>
      <c r="D4295" s="395"/>
      <c r="E4295" s="395"/>
      <c r="F4295" s="395"/>
      <c r="G4295" s="395"/>
      <c r="H4295" s="395"/>
      <c r="I4295" s="396"/>
    </row>
    <row r="4296" spans="1:9" x14ac:dyDescent="0.4">
      <c r="A4296" s="161" t="s">
        <v>12</v>
      </c>
      <c r="B4296" s="52">
        <f>B4277+1</f>
        <v>227</v>
      </c>
      <c r="C4296" s="161" t="s">
        <v>13</v>
      </c>
      <c r="D4296" s="53" t="str">
        <f>VLOOKUP(B4296,別紙1!$A$5:$AS$267,3,FALSE)</f>
        <v>二之宮第７ポンプ場</v>
      </c>
      <c r="F4296" s="161"/>
      <c r="G4296" s="161"/>
      <c r="H4296" s="161"/>
      <c r="I4296" s="54" t="str">
        <f>VLOOKUP(B4296,別紙1!$A$5:$AS$267,5,FALSE)</f>
        <v>低圧電力</v>
      </c>
    </row>
    <row r="4297" spans="1:9" s="161" customFormat="1" ht="20.25" customHeight="1" x14ac:dyDescent="0.4">
      <c r="A4297" s="391" t="s">
        <v>14</v>
      </c>
      <c r="B4297" s="401" t="s">
        <v>3</v>
      </c>
      <c r="C4297" s="402"/>
      <c r="D4297" s="403"/>
      <c r="E4297" s="401" t="s">
        <v>4</v>
      </c>
      <c r="F4297" s="402"/>
      <c r="G4297" s="403"/>
      <c r="H4297" s="391" t="s">
        <v>44</v>
      </c>
      <c r="I4297" s="391" t="s">
        <v>45</v>
      </c>
    </row>
    <row r="4298" spans="1:9" s="161" customFormat="1" ht="40.5" x14ac:dyDescent="0.4">
      <c r="A4298" s="400"/>
      <c r="B4298" s="298" t="s">
        <v>2</v>
      </c>
      <c r="C4298" s="298" t="s">
        <v>15</v>
      </c>
      <c r="D4298" s="299" t="s">
        <v>82</v>
      </c>
      <c r="E4298" s="300" t="s">
        <v>16</v>
      </c>
      <c r="F4298" s="58" t="s">
        <v>17</v>
      </c>
      <c r="G4298" s="299" t="s">
        <v>18</v>
      </c>
      <c r="H4298" s="400"/>
      <c r="I4298" s="400"/>
    </row>
    <row r="4299" spans="1:9" s="59" customFormat="1" ht="22.5" x14ac:dyDescent="0.4">
      <c r="A4299" s="392"/>
      <c r="B4299" s="60" t="s">
        <v>5</v>
      </c>
      <c r="C4299" s="60" t="s">
        <v>19</v>
      </c>
      <c r="D4299" s="60" t="s">
        <v>8</v>
      </c>
      <c r="E4299" s="61" t="s">
        <v>20</v>
      </c>
      <c r="F4299" s="60" t="s">
        <v>21</v>
      </c>
      <c r="G4299" s="60" t="s">
        <v>8</v>
      </c>
      <c r="H4299" s="60" t="s">
        <v>43</v>
      </c>
      <c r="I4299" s="60" t="s">
        <v>8</v>
      </c>
    </row>
    <row r="4300" spans="1:9" s="62" customFormat="1" ht="18" customHeight="1" x14ac:dyDescent="0.4">
      <c r="A4300" s="63">
        <v>1</v>
      </c>
      <c r="B4300" s="121">
        <f>VLOOKUP(B4296,別紙1!$A$5:$AS$267,6,FALSE)</f>
        <v>9</v>
      </c>
      <c r="C4300" s="131">
        <f>内訳書!$C$7</f>
        <v>0</v>
      </c>
      <c r="D4300" s="131">
        <f>IF(E4300=0,ROUNDDOWN(B4300*C4300/2,2),ROUNDDOWN(B4300*C4300,2))</f>
        <v>0</v>
      </c>
      <c r="E4300" s="124">
        <f>VLOOKUP(B4296,別紙1!$A$5:$AS$267,7,FALSE)</f>
        <v>29</v>
      </c>
      <c r="F4300" s="132">
        <f>内訳書!$D$7</f>
        <v>0</v>
      </c>
      <c r="G4300" s="131">
        <f>ROUNDDOWN(E4300*F4300,2)</f>
        <v>0</v>
      </c>
      <c r="H4300" s="116"/>
      <c r="I4300" s="137">
        <f>ROUNDDOWN(D4300+G4300+H4300,0)</f>
        <v>0</v>
      </c>
    </row>
    <row r="4301" spans="1:9" s="62" customFormat="1" ht="18" customHeight="1" x14ac:dyDescent="0.4">
      <c r="A4301" s="63">
        <v>2</v>
      </c>
      <c r="B4301" s="121">
        <f>B4300</f>
        <v>9</v>
      </c>
      <c r="C4301" s="131">
        <f>C4300</f>
        <v>0</v>
      </c>
      <c r="D4301" s="131">
        <f t="shared" ref="D4301:D4311" si="904">IF(E4301=0,ROUNDDOWN(B4301*C4301/2,2),ROUNDDOWN(B4301*C4301,2))</f>
        <v>0</v>
      </c>
      <c r="E4301" s="124">
        <f>VLOOKUP(B4296,別紙1!$A$5:$AS$267,10,FALSE)</f>
        <v>29</v>
      </c>
      <c r="F4301" s="132">
        <f>内訳書!$D$7</f>
        <v>0</v>
      </c>
      <c r="G4301" s="131">
        <f t="shared" ref="G4301:G4311" si="905">ROUNDDOWN(E4301*F4301,2)</f>
        <v>0</v>
      </c>
      <c r="H4301" s="116"/>
      <c r="I4301" s="137">
        <f t="shared" ref="I4301:I4311" si="906">ROUNDDOWN(D4301+G4301+H4301,0)</f>
        <v>0</v>
      </c>
    </row>
    <row r="4302" spans="1:9" s="62" customFormat="1" ht="18" customHeight="1" x14ac:dyDescent="0.4">
      <c r="A4302" s="63">
        <v>3</v>
      </c>
      <c r="B4302" s="121">
        <f>B4300</f>
        <v>9</v>
      </c>
      <c r="C4302" s="131">
        <f t="shared" ref="C4302:C4310" si="907">C4301</f>
        <v>0</v>
      </c>
      <c r="D4302" s="131">
        <f t="shared" si="904"/>
        <v>0</v>
      </c>
      <c r="E4302" s="124">
        <f>VLOOKUP(B4296,別紙1!$A$5:$AS$267,13,FALSE)</f>
        <v>28</v>
      </c>
      <c r="F4302" s="132">
        <f>内訳書!$D$7</f>
        <v>0</v>
      </c>
      <c r="G4302" s="131">
        <f t="shared" si="905"/>
        <v>0</v>
      </c>
      <c r="H4302" s="116"/>
      <c r="I4302" s="137">
        <f t="shared" si="906"/>
        <v>0</v>
      </c>
    </row>
    <row r="4303" spans="1:9" s="62" customFormat="1" ht="18" customHeight="1" x14ac:dyDescent="0.4">
      <c r="A4303" s="63">
        <v>4</v>
      </c>
      <c r="B4303" s="121">
        <f>B4300</f>
        <v>9</v>
      </c>
      <c r="C4303" s="131">
        <f t="shared" si="907"/>
        <v>0</v>
      </c>
      <c r="D4303" s="131">
        <f t="shared" si="904"/>
        <v>0</v>
      </c>
      <c r="E4303" s="124">
        <f>VLOOKUP(B4296,別紙1!$A$5:$AS$267,16,FALSE)</f>
        <v>30</v>
      </c>
      <c r="F4303" s="132">
        <f>内訳書!$D$7</f>
        <v>0</v>
      </c>
      <c r="G4303" s="131">
        <f t="shared" si="905"/>
        <v>0</v>
      </c>
      <c r="H4303" s="116"/>
      <c r="I4303" s="137">
        <f t="shared" si="906"/>
        <v>0</v>
      </c>
    </row>
    <row r="4304" spans="1:9" s="62" customFormat="1" ht="18" customHeight="1" x14ac:dyDescent="0.4">
      <c r="A4304" s="63">
        <v>5</v>
      </c>
      <c r="B4304" s="121">
        <f>B4300</f>
        <v>9</v>
      </c>
      <c r="C4304" s="131">
        <f t="shared" si="907"/>
        <v>0</v>
      </c>
      <c r="D4304" s="131">
        <f t="shared" si="904"/>
        <v>0</v>
      </c>
      <c r="E4304" s="124">
        <f>VLOOKUP(B4296,別紙1!$A$5:$AS$267,19,FALSE)</f>
        <v>26</v>
      </c>
      <c r="F4304" s="132">
        <f>内訳書!$D$7</f>
        <v>0</v>
      </c>
      <c r="G4304" s="131">
        <f t="shared" si="905"/>
        <v>0</v>
      </c>
      <c r="H4304" s="116"/>
      <c r="I4304" s="137">
        <f t="shared" si="906"/>
        <v>0</v>
      </c>
    </row>
    <row r="4305" spans="1:9" s="62" customFormat="1" ht="18" customHeight="1" x14ac:dyDescent="0.4">
      <c r="A4305" s="63">
        <v>6</v>
      </c>
      <c r="B4305" s="121">
        <f>B4300</f>
        <v>9</v>
      </c>
      <c r="C4305" s="131">
        <f t="shared" si="907"/>
        <v>0</v>
      </c>
      <c r="D4305" s="131">
        <f t="shared" si="904"/>
        <v>0</v>
      </c>
      <c r="E4305" s="124">
        <f>VLOOKUP(B4296,別紙1!$A$5:$AS$267,22,FALSE)</f>
        <v>25</v>
      </c>
      <c r="F4305" s="132">
        <f>内訳書!$D$7</f>
        <v>0</v>
      </c>
      <c r="G4305" s="131">
        <f t="shared" si="905"/>
        <v>0</v>
      </c>
      <c r="H4305" s="116"/>
      <c r="I4305" s="137">
        <f t="shared" si="906"/>
        <v>0</v>
      </c>
    </row>
    <row r="4306" spans="1:9" s="62" customFormat="1" ht="18" customHeight="1" x14ac:dyDescent="0.4">
      <c r="A4306" s="63">
        <v>7</v>
      </c>
      <c r="B4306" s="121">
        <f>B4300</f>
        <v>9</v>
      </c>
      <c r="C4306" s="131">
        <f t="shared" si="907"/>
        <v>0</v>
      </c>
      <c r="D4306" s="131">
        <f t="shared" si="904"/>
        <v>0</v>
      </c>
      <c r="E4306" s="124">
        <f>VLOOKUP(B4296,別紙1!$A$5:$AS$267,26,FALSE)</f>
        <v>23</v>
      </c>
      <c r="F4306" s="133">
        <f>内訳書!$E$7</f>
        <v>0</v>
      </c>
      <c r="G4306" s="131">
        <f t="shared" si="905"/>
        <v>0</v>
      </c>
      <c r="H4306" s="116"/>
      <c r="I4306" s="137">
        <f t="shared" si="906"/>
        <v>0</v>
      </c>
    </row>
    <row r="4307" spans="1:9" s="62" customFormat="1" ht="18" customHeight="1" x14ac:dyDescent="0.4">
      <c r="A4307" s="63">
        <v>8</v>
      </c>
      <c r="B4307" s="121">
        <f>B4300</f>
        <v>9</v>
      </c>
      <c r="C4307" s="131">
        <f t="shared" si="907"/>
        <v>0</v>
      </c>
      <c r="D4307" s="131">
        <f t="shared" si="904"/>
        <v>0</v>
      </c>
      <c r="E4307" s="124">
        <f>VLOOKUP(B4296,別紙1!$A$5:$AS$267,29,FALSE)</f>
        <v>22</v>
      </c>
      <c r="F4307" s="133">
        <f>内訳書!$E$7</f>
        <v>0</v>
      </c>
      <c r="G4307" s="131">
        <f t="shared" si="905"/>
        <v>0</v>
      </c>
      <c r="H4307" s="116"/>
      <c r="I4307" s="137">
        <f t="shared" si="906"/>
        <v>0</v>
      </c>
    </row>
    <row r="4308" spans="1:9" s="62" customFormat="1" ht="18" customHeight="1" x14ac:dyDescent="0.4">
      <c r="A4308" s="63">
        <v>9</v>
      </c>
      <c r="B4308" s="121">
        <f>B4300</f>
        <v>9</v>
      </c>
      <c r="C4308" s="131">
        <f t="shared" si="907"/>
        <v>0</v>
      </c>
      <c r="D4308" s="131">
        <f t="shared" si="904"/>
        <v>0</v>
      </c>
      <c r="E4308" s="124">
        <f>VLOOKUP(B4296,別紙1!$A$5:$AS$267,32,FALSE)</f>
        <v>21</v>
      </c>
      <c r="F4308" s="133">
        <f>内訳書!$E$7</f>
        <v>0</v>
      </c>
      <c r="G4308" s="131">
        <f t="shared" si="905"/>
        <v>0</v>
      </c>
      <c r="H4308" s="116"/>
      <c r="I4308" s="137">
        <f t="shared" si="906"/>
        <v>0</v>
      </c>
    </row>
    <row r="4309" spans="1:9" s="62" customFormat="1" ht="18" customHeight="1" x14ac:dyDescent="0.4">
      <c r="A4309" s="63">
        <v>10</v>
      </c>
      <c r="B4309" s="121">
        <f>B4300</f>
        <v>9</v>
      </c>
      <c r="C4309" s="131">
        <f t="shared" si="907"/>
        <v>0</v>
      </c>
      <c r="D4309" s="131">
        <f t="shared" si="904"/>
        <v>0</v>
      </c>
      <c r="E4309" s="124">
        <f>VLOOKUP(B4296,別紙1!$A$5:$AS$267,34,FALSE)</f>
        <v>24</v>
      </c>
      <c r="F4309" s="132">
        <f>内訳書!$D$7</f>
        <v>0</v>
      </c>
      <c r="G4309" s="131">
        <f t="shared" si="905"/>
        <v>0</v>
      </c>
      <c r="H4309" s="116"/>
      <c r="I4309" s="137">
        <f t="shared" si="906"/>
        <v>0</v>
      </c>
    </row>
    <row r="4310" spans="1:9" s="62" customFormat="1" ht="18" customHeight="1" x14ac:dyDescent="0.4">
      <c r="A4310" s="63">
        <v>11</v>
      </c>
      <c r="B4310" s="121">
        <f>B4300</f>
        <v>9</v>
      </c>
      <c r="C4310" s="131">
        <f t="shared" si="907"/>
        <v>0</v>
      </c>
      <c r="D4310" s="131">
        <f t="shared" si="904"/>
        <v>0</v>
      </c>
      <c r="E4310" s="124">
        <f>VLOOKUP(B4296,別紙1!$A$5:$AS$267,37,FALSE)</f>
        <v>23</v>
      </c>
      <c r="F4310" s="132">
        <f>内訳書!$D$7</f>
        <v>0</v>
      </c>
      <c r="G4310" s="131">
        <f t="shared" si="905"/>
        <v>0</v>
      </c>
      <c r="H4310" s="116"/>
      <c r="I4310" s="137">
        <f t="shared" si="906"/>
        <v>0</v>
      </c>
    </row>
    <row r="4311" spans="1:9" s="62" customFormat="1" ht="18" customHeight="1" thickBot="1" x14ac:dyDescent="0.45">
      <c r="A4311" s="63">
        <v>12</v>
      </c>
      <c r="B4311" s="121">
        <f>B4300</f>
        <v>9</v>
      </c>
      <c r="C4311" s="131">
        <f>C4310</f>
        <v>0</v>
      </c>
      <c r="D4311" s="131">
        <f t="shared" si="904"/>
        <v>0</v>
      </c>
      <c r="E4311" s="124">
        <f>VLOOKUP(B4296,別紙1!$A$5:$AS$267,40,FALSE)</f>
        <v>23</v>
      </c>
      <c r="F4311" s="132">
        <f>内訳書!$D$7</f>
        <v>0</v>
      </c>
      <c r="G4311" s="131">
        <f t="shared" si="905"/>
        <v>0</v>
      </c>
      <c r="H4311" s="116"/>
      <c r="I4311" s="137">
        <f t="shared" si="906"/>
        <v>0</v>
      </c>
    </row>
    <row r="4312" spans="1:9" s="62" customFormat="1" ht="18" customHeight="1" thickBot="1" x14ac:dyDescent="0.45">
      <c r="A4312" s="66" t="s">
        <v>9</v>
      </c>
      <c r="B4312" s="120"/>
      <c r="C4312" s="120"/>
      <c r="D4312" s="120"/>
      <c r="E4312" s="135">
        <f>SUM(E4300:E4311)</f>
        <v>303</v>
      </c>
      <c r="F4312" s="129"/>
      <c r="G4312" s="120"/>
      <c r="H4312" s="136">
        <f>SUM(H4300:H4311)</f>
        <v>0</v>
      </c>
      <c r="I4312" s="138">
        <f>IF(SUM(I4300:I4311)="","",SUM(I4300:I4311))</f>
        <v>0</v>
      </c>
    </row>
    <row r="4313" spans="1:9" ht="78" customHeight="1" x14ac:dyDescent="0.4">
      <c r="A4313" s="404" t="s">
        <v>347</v>
      </c>
      <c r="B4313" s="405"/>
      <c r="C4313" s="405"/>
      <c r="D4313" s="406"/>
      <c r="E4313" s="405"/>
      <c r="F4313" s="405"/>
      <c r="G4313" s="406"/>
      <c r="H4313" s="406"/>
      <c r="I4313" s="406"/>
    </row>
    <row r="4314" spans="1:9" ht="78" customHeight="1" x14ac:dyDescent="0.4">
      <c r="A4314" s="394" t="s">
        <v>22</v>
      </c>
      <c r="B4314" s="395"/>
      <c r="C4314" s="395"/>
      <c r="D4314" s="395"/>
      <c r="E4314" s="395"/>
      <c r="F4314" s="395"/>
      <c r="G4314" s="395"/>
      <c r="H4314" s="395"/>
      <c r="I4314" s="396"/>
    </row>
    <row r="4315" spans="1:9" x14ac:dyDescent="0.4">
      <c r="A4315" s="161" t="s">
        <v>12</v>
      </c>
      <c r="B4315" s="52">
        <f>B4296+1</f>
        <v>228</v>
      </c>
      <c r="C4315" s="161" t="s">
        <v>13</v>
      </c>
      <c r="D4315" s="53" t="str">
        <f>VLOOKUP(B4315,別紙1!$A$5:$AS$267,3,FALSE)</f>
        <v>二之宮第８ポンプ場</v>
      </c>
      <c r="F4315" s="161"/>
      <c r="G4315" s="161"/>
      <c r="H4315" s="161"/>
      <c r="I4315" s="54" t="str">
        <f>VLOOKUP(B4315,別紙1!$A$5:$AS$267,5,FALSE)</f>
        <v>低圧電力</v>
      </c>
    </row>
    <row r="4316" spans="1:9" s="161" customFormat="1" ht="20.25" customHeight="1" x14ac:dyDescent="0.4">
      <c r="A4316" s="391" t="s">
        <v>14</v>
      </c>
      <c r="B4316" s="401" t="s">
        <v>3</v>
      </c>
      <c r="C4316" s="402"/>
      <c r="D4316" s="403"/>
      <c r="E4316" s="401" t="s">
        <v>4</v>
      </c>
      <c r="F4316" s="402"/>
      <c r="G4316" s="403"/>
      <c r="H4316" s="391" t="s">
        <v>44</v>
      </c>
      <c r="I4316" s="391" t="s">
        <v>45</v>
      </c>
    </row>
    <row r="4317" spans="1:9" s="161" customFormat="1" ht="40.5" x14ac:dyDescent="0.4">
      <c r="A4317" s="400"/>
      <c r="B4317" s="298" t="s">
        <v>2</v>
      </c>
      <c r="C4317" s="298" t="s">
        <v>15</v>
      </c>
      <c r="D4317" s="299" t="s">
        <v>82</v>
      </c>
      <c r="E4317" s="300" t="s">
        <v>16</v>
      </c>
      <c r="F4317" s="58" t="s">
        <v>17</v>
      </c>
      <c r="G4317" s="299" t="s">
        <v>18</v>
      </c>
      <c r="H4317" s="400"/>
      <c r="I4317" s="400"/>
    </row>
    <row r="4318" spans="1:9" s="59" customFormat="1" ht="22.5" x14ac:dyDescent="0.4">
      <c r="A4318" s="392"/>
      <c r="B4318" s="60" t="s">
        <v>5</v>
      </c>
      <c r="C4318" s="60" t="s">
        <v>19</v>
      </c>
      <c r="D4318" s="60" t="s">
        <v>8</v>
      </c>
      <c r="E4318" s="61" t="s">
        <v>20</v>
      </c>
      <c r="F4318" s="60" t="s">
        <v>21</v>
      </c>
      <c r="G4318" s="60" t="s">
        <v>8</v>
      </c>
      <c r="H4318" s="60" t="s">
        <v>43</v>
      </c>
      <c r="I4318" s="60" t="s">
        <v>8</v>
      </c>
    </row>
    <row r="4319" spans="1:9" s="62" customFormat="1" ht="18" customHeight="1" x14ac:dyDescent="0.4">
      <c r="A4319" s="63">
        <v>1</v>
      </c>
      <c r="B4319" s="121">
        <f>VLOOKUP(B4315,別紙1!$A$5:$AS$267,6,FALSE)</f>
        <v>6</v>
      </c>
      <c r="C4319" s="131">
        <f>内訳書!$C$7</f>
        <v>0</v>
      </c>
      <c r="D4319" s="131">
        <f>IF(E4319=0,ROUNDDOWN(B4319*C4319/2,2),ROUNDDOWN(B4319*C4319,2))</f>
        <v>0</v>
      </c>
      <c r="E4319" s="124">
        <f>VLOOKUP(B4315,別紙1!$A$5:$AS$267,7,FALSE)</f>
        <v>69</v>
      </c>
      <c r="F4319" s="132">
        <f>内訳書!$D$7</f>
        <v>0</v>
      </c>
      <c r="G4319" s="131">
        <f>ROUNDDOWN(E4319*F4319,2)</f>
        <v>0</v>
      </c>
      <c r="H4319" s="116"/>
      <c r="I4319" s="137">
        <f>ROUNDDOWN(D4319+G4319+H4319,0)</f>
        <v>0</v>
      </c>
    </row>
    <row r="4320" spans="1:9" s="62" customFormat="1" ht="18" customHeight="1" x14ac:dyDescent="0.4">
      <c r="A4320" s="63">
        <v>2</v>
      </c>
      <c r="B4320" s="121">
        <f>B4319</f>
        <v>6</v>
      </c>
      <c r="C4320" s="131">
        <f>C4319</f>
        <v>0</v>
      </c>
      <c r="D4320" s="131">
        <f t="shared" ref="D4320:D4330" si="908">IF(E4320=0,ROUNDDOWN(B4320*C4320/2,2),ROUNDDOWN(B4320*C4320,2))</f>
        <v>0</v>
      </c>
      <c r="E4320" s="124">
        <f>VLOOKUP(B4315,別紙1!$A$5:$AS$267,10,FALSE)</f>
        <v>69</v>
      </c>
      <c r="F4320" s="132">
        <f>内訳書!$D$7</f>
        <v>0</v>
      </c>
      <c r="G4320" s="131">
        <f t="shared" ref="G4320:G4330" si="909">ROUNDDOWN(E4320*F4320,2)</f>
        <v>0</v>
      </c>
      <c r="H4320" s="116"/>
      <c r="I4320" s="137">
        <f t="shared" ref="I4320:I4330" si="910">ROUNDDOWN(D4320+G4320+H4320,0)</f>
        <v>0</v>
      </c>
    </row>
    <row r="4321" spans="1:9" s="62" customFormat="1" ht="18" customHeight="1" x14ac:dyDescent="0.4">
      <c r="A4321" s="63">
        <v>3</v>
      </c>
      <c r="B4321" s="121">
        <f>B4319</f>
        <v>6</v>
      </c>
      <c r="C4321" s="131">
        <f t="shared" ref="C4321:C4329" si="911">C4320</f>
        <v>0</v>
      </c>
      <c r="D4321" s="131">
        <f t="shared" si="908"/>
        <v>0</v>
      </c>
      <c r="E4321" s="124">
        <f>VLOOKUP(B4315,別紙1!$A$5:$AS$267,13,FALSE)</f>
        <v>64</v>
      </c>
      <c r="F4321" s="132">
        <f>内訳書!$D$7</f>
        <v>0</v>
      </c>
      <c r="G4321" s="131">
        <f t="shared" si="909"/>
        <v>0</v>
      </c>
      <c r="H4321" s="116"/>
      <c r="I4321" s="137">
        <f t="shared" si="910"/>
        <v>0</v>
      </c>
    </row>
    <row r="4322" spans="1:9" s="62" customFormat="1" ht="18" customHeight="1" x14ac:dyDescent="0.4">
      <c r="A4322" s="63">
        <v>4</v>
      </c>
      <c r="B4322" s="121">
        <f>B4319</f>
        <v>6</v>
      </c>
      <c r="C4322" s="131">
        <f t="shared" si="911"/>
        <v>0</v>
      </c>
      <c r="D4322" s="131">
        <f t="shared" si="908"/>
        <v>0</v>
      </c>
      <c r="E4322" s="124">
        <f>VLOOKUP(B4315,別紙1!$A$5:$AS$267,16,FALSE)</f>
        <v>69</v>
      </c>
      <c r="F4322" s="132">
        <f>内訳書!$D$7</f>
        <v>0</v>
      </c>
      <c r="G4322" s="131">
        <f t="shared" si="909"/>
        <v>0</v>
      </c>
      <c r="H4322" s="116"/>
      <c r="I4322" s="137">
        <f t="shared" si="910"/>
        <v>0</v>
      </c>
    </row>
    <row r="4323" spans="1:9" s="62" customFormat="1" ht="18" customHeight="1" x14ac:dyDescent="0.4">
      <c r="A4323" s="63">
        <v>5</v>
      </c>
      <c r="B4323" s="121">
        <f>B4319</f>
        <v>6</v>
      </c>
      <c r="C4323" s="131">
        <f t="shared" si="911"/>
        <v>0</v>
      </c>
      <c r="D4323" s="131">
        <f t="shared" si="908"/>
        <v>0</v>
      </c>
      <c r="E4323" s="124">
        <f>VLOOKUP(B4315,別紙1!$A$5:$AS$267,19,FALSE)</f>
        <v>65</v>
      </c>
      <c r="F4323" s="132">
        <f>内訳書!$D$7</f>
        <v>0</v>
      </c>
      <c r="G4323" s="131">
        <f t="shared" si="909"/>
        <v>0</v>
      </c>
      <c r="H4323" s="116"/>
      <c r="I4323" s="137">
        <f t="shared" si="910"/>
        <v>0</v>
      </c>
    </row>
    <row r="4324" spans="1:9" s="62" customFormat="1" ht="18" customHeight="1" x14ac:dyDescent="0.4">
      <c r="A4324" s="63">
        <v>6</v>
      </c>
      <c r="B4324" s="121">
        <f>B4319</f>
        <v>6</v>
      </c>
      <c r="C4324" s="131">
        <f t="shared" si="911"/>
        <v>0</v>
      </c>
      <c r="D4324" s="131">
        <f t="shared" si="908"/>
        <v>0</v>
      </c>
      <c r="E4324" s="124">
        <f>VLOOKUP(B4315,別紙1!$A$5:$AS$267,22,FALSE)</f>
        <v>64</v>
      </c>
      <c r="F4324" s="132">
        <f>内訳書!$D$7</f>
        <v>0</v>
      </c>
      <c r="G4324" s="131">
        <f t="shared" si="909"/>
        <v>0</v>
      </c>
      <c r="H4324" s="116"/>
      <c r="I4324" s="137">
        <f t="shared" si="910"/>
        <v>0</v>
      </c>
    </row>
    <row r="4325" spans="1:9" s="62" customFormat="1" ht="18" customHeight="1" x14ac:dyDescent="0.4">
      <c r="A4325" s="63">
        <v>7</v>
      </c>
      <c r="B4325" s="121">
        <f>B4319</f>
        <v>6</v>
      </c>
      <c r="C4325" s="131">
        <f t="shared" si="911"/>
        <v>0</v>
      </c>
      <c r="D4325" s="131">
        <f t="shared" si="908"/>
        <v>0</v>
      </c>
      <c r="E4325" s="124">
        <f>VLOOKUP(B4315,別紙1!$A$5:$AS$267,26,FALSE)</f>
        <v>64</v>
      </c>
      <c r="F4325" s="133">
        <f>内訳書!$E$7</f>
        <v>0</v>
      </c>
      <c r="G4325" s="131">
        <f t="shared" si="909"/>
        <v>0</v>
      </c>
      <c r="H4325" s="116"/>
      <c r="I4325" s="137">
        <f t="shared" si="910"/>
        <v>0</v>
      </c>
    </row>
    <row r="4326" spans="1:9" s="62" customFormat="1" ht="18" customHeight="1" x14ac:dyDescent="0.4">
      <c r="A4326" s="63">
        <v>8</v>
      </c>
      <c r="B4326" s="121">
        <f>B4319</f>
        <v>6</v>
      </c>
      <c r="C4326" s="131">
        <f t="shared" si="911"/>
        <v>0</v>
      </c>
      <c r="D4326" s="131">
        <f t="shared" si="908"/>
        <v>0</v>
      </c>
      <c r="E4326" s="124">
        <f>VLOOKUP(B4315,別紙1!$A$5:$AS$267,29,FALSE)</f>
        <v>65</v>
      </c>
      <c r="F4326" s="133">
        <f>内訳書!$E$7</f>
        <v>0</v>
      </c>
      <c r="G4326" s="131">
        <f t="shared" si="909"/>
        <v>0</v>
      </c>
      <c r="H4326" s="116"/>
      <c r="I4326" s="137">
        <f t="shared" si="910"/>
        <v>0</v>
      </c>
    </row>
    <row r="4327" spans="1:9" s="62" customFormat="1" ht="18" customHeight="1" x14ac:dyDescent="0.4">
      <c r="A4327" s="63">
        <v>9</v>
      </c>
      <c r="B4327" s="121">
        <f>B4319</f>
        <v>6</v>
      </c>
      <c r="C4327" s="131">
        <f t="shared" si="911"/>
        <v>0</v>
      </c>
      <c r="D4327" s="131">
        <f t="shared" si="908"/>
        <v>0</v>
      </c>
      <c r="E4327" s="124">
        <f>VLOOKUP(B4315,別紙1!$A$5:$AS$267,32,FALSE)</f>
        <v>67</v>
      </c>
      <c r="F4327" s="133">
        <f>内訳書!$E$7</f>
        <v>0</v>
      </c>
      <c r="G4327" s="131">
        <f t="shared" si="909"/>
        <v>0</v>
      </c>
      <c r="H4327" s="116"/>
      <c r="I4327" s="137">
        <f t="shared" si="910"/>
        <v>0</v>
      </c>
    </row>
    <row r="4328" spans="1:9" s="62" customFormat="1" ht="18" customHeight="1" x14ac:dyDescent="0.4">
      <c r="A4328" s="63">
        <v>10</v>
      </c>
      <c r="B4328" s="121">
        <f>B4319</f>
        <v>6</v>
      </c>
      <c r="C4328" s="131">
        <f t="shared" si="911"/>
        <v>0</v>
      </c>
      <c r="D4328" s="131">
        <f t="shared" si="908"/>
        <v>0</v>
      </c>
      <c r="E4328" s="124">
        <f>VLOOKUP(B4315,別紙1!$A$5:$AS$267,34,FALSE)</f>
        <v>77</v>
      </c>
      <c r="F4328" s="132">
        <f>内訳書!$D$7</f>
        <v>0</v>
      </c>
      <c r="G4328" s="131">
        <f t="shared" si="909"/>
        <v>0</v>
      </c>
      <c r="H4328" s="116"/>
      <c r="I4328" s="137">
        <f t="shared" si="910"/>
        <v>0</v>
      </c>
    </row>
    <row r="4329" spans="1:9" s="62" customFormat="1" ht="18" customHeight="1" x14ac:dyDescent="0.4">
      <c r="A4329" s="63">
        <v>11</v>
      </c>
      <c r="B4329" s="121">
        <f>B4319</f>
        <v>6</v>
      </c>
      <c r="C4329" s="131">
        <f t="shared" si="911"/>
        <v>0</v>
      </c>
      <c r="D4329" s="131">
        <f t="shared" si="908"/>
        <v>0</v>
      </c>
      <c r="E4329" s="124">
        <f>VLOOKUP(B4315,別紙1!$A$5:$AS$267,37,FALSE)</f>
        <v>61</v>
      </c>
      <c r="F4329" s="132">
        <f>内訳書!$D$7</f>
        <v>0</v>
      </c>
      <c r="G4329" s="131">
        <f t="shared" si="909"/>
        <v>0</v>
      </c>
      <c r="H4329" s="116"/>
      <c r="I4329" s="137">
        <f t="shared" si="910"/>
        <v>0</v>
      </c>
    </row>
    <row r="4330" spans="1:9" s="62" customFormat="1" ht="18" customHeight="1" thickBot="1" x14ac:dyDescent="0.45">
      <c r="A4330" s="63">
        <v>12</v>
      </c>
      <c r="B4330" s="121">
        <f>B4319</f>
        <v>6</v>
      </c>
      <c r="C4330" s="131">
        <f>C4329</f>
        <v>0</v>
      </c>
      <c r="D4330" s="131">
        <f t="shared" si="908"/>
        <v>0</v>
      </c>
      <c r="E4330" s="124">
        <f>VLOOKUP(B4315,別紙1!$A$5:$AS$267,40,FALSE)</f>
        <v>58</v>
      </c>
      <c r="F4330" s="132">
        <f>内訳書!$D$7</f>
        <v>0</v>
      </c>
      <c r="G4330" s="131">
        <f t="shared" si="909"/>
        <v>0</v>
      </c>
      <c r="H4330" s="116"/>
      <c r="I4330" s="137">
        <f t="shared" si="910"/>
        <v>0</v>
      </c>
    </row>
    <row r="4331" spans="1:9" s="62" customFormat="1" ht="18" customHeight="1" thickBot="1" x14ac:dyDescent="0.45">
      <c r="A4331" s="66" t="s">
        <v>9</v>
      </c>
      <c r="B4331" s="120"/>
      <c r="C4331" s="120"/>
      <c r="D4331" s="120"/>
      <c r="E4331" s="135">
        <f>SUM(E4319:E4330)</f>
        <v>792</v>
      </c>
      <c r="F4331" s="129"/>
      <c r="G4331" s="120"/>
      <c r="H4331" s="136">
        <f>SUM(H4319:H4330)</f>
        <v>0</v>
      </c>
      <c r="I4331" s="138">
        <f>IF(SUM(I4319:I4330)="","",SUM(I4319:I4330))</f>
        <v>0</v>
      </c>
    </row>
    <row r="4332" spans="1:9" ht="78" customHeight="1" x14ac:dyDescent="0.4">
      <c r="A4332" s="404" t="s">
        <v>347</v>
      </c>
      <c r="B4332" s="405"/>
      <c r="C4332" s="405"/>
      <c r="D4332" s="406"/>
      <c r="E4332" s="405"/>
      <c r="F4332" s="405"/>
      <c r="G4332" s="406"/>
      <c r="H4332" s="406"/>
      <c r="I4332" s="406"/>
    </row>
    <row r="4333" spans="1:9" ht="78" customHeight="1" x14ac:dyDescent="0.4">
      <c r="A4333" s="394" t="s">
        <v>22</v>
      </c>
      <c r="B4333" s="395"/>
      <c r="C4333" s="395"/>
      <c r="D4333" s="395"/>
      <c r="E4333" s="395"/>
      <c r="F4333" s="395"/>
      <c r="G4333" s="395"/>
      <c r="H4333" s="395"/>
      <c r="I4333" s="396"/>
    </row>
    <row r="4334" spans="1:9" x14ac:dyDescent="0.4">
      <c r="A4334" s="161" t="s">
        <v>12</v>
      </c>
      <c r="B4334" s="52">
        <f>B4315+1</f>
        <v>229</v>
      </c>
      <c r="C4334" s="161" t="s">
        <v>13</v>
      </c>
      <c r="D4334" s="53" t="str">
        <f>VLOOKUP(B4334,別紙1!$A$5:$AS$267,3,FALSE)</f>
        <v>二之宮第９ポンプ場</v>
      </c>
      <c r="F4334" s="161"/>
      <c r="G4334" s="161"/>
      <c r="H4334" s="161"/>
      <c r="I4334" s="54" t="str">
        <f>VLOOKUP(B4334,別紙1!$A$5:$AS$267,5,FALSE)</f>
        <v>低圧電力</v>
      </c>
    </row>
    <row r="4335" spans="1:9" s="161" customFormat="1" ht="20.25" customHeight="1" x14ac:dyDescent="0.4">
      <c r="A4335" s="391" t="s">
        <v>14</v>
      </c>
      <c r="B4335" s="401" t="s">
        <v>3</v>
      </c>
      <c r="C4335" s="402"/>
      <c r="D4335" s="403"/>
      <c r="E4335" s="401" t="s">
        <v>4</v>
      </c>
      <c r="F4335" s="402"/>
      <c r="G4335" s="403"/>
      <c r="H4335" s="391" t="s">
        <v>44</v>
      </c>
      <c r="I4335" s="391" t="s">
        <v>45</v>
      </c>
    </row>
    <row r="4336" spans="1:9" s="161" customFormat="1" ht="40.5" x14ac:dyDescent="0.4">
      <c r="A4336" s="400"/>
      <c r="B4336" s="298" t="s">
        <v>2</v>
      </c>
      <c r="C4336" s="298" t="s">
        <v>15</v>
      </c>
      <c r="D4336" s="299" t="s">
        <v>82</v>
      </c>
      <c r="E4336" s="300" t="s">
        <v>16</v>
      </c>
      <c r="F4336" s="58" t="s">
        <v>17</v>
      </c>
      <c r="G4336" s="299" t="s">
        <v>18</v>
      </c>
      <c r="H4336" s="400"/>
      <c r="I4336" s="400"/>
    </row>
    <row r="4337" spans="1:9" s="59" customFormat="1" ht="22.5" x14ac:dyDescent="0.4">
      <c r="A4337" s="392"/>
      <c r="B4337" s="60" t="s">
        <v>5</v>
      </c>
      <c r="C4337" s="60" t="s">
        <v>19</v>
      </c>
      <c r="D4337" s="60" t="s">
        <v>8</v>
      </c>
      <c r="E4337" s="61" t="s">
        <v>20</v>
      </c>
      <c r="F4337" s="60" t="s">
        <v>21</v>
      </c>
      <c r="G4337" s="60" t="s">
        <v>8</v>
      </c>
      <c r="H4337" s="60" t="s">
        <v>43</v>
      </c>
      <c r="I4337" s="60" t="s">
        <v>8</v>
      </c>
    </row>
    <row r="4338" spans="1:9" s="62" customFormat="1" ht="18" customHeight="1" x14ac:dyDescent="0.4">
      <c r="A4338" s="63">
        <v>1</v>
      </c>
      <c r="B4338" s="121">
        <f>VLOOKUP(B4334,別紙1!$A$5:$AS$267,6,FALSE)</f>
        <v>9</v>
      </c>
      <c r="C4338" s="131">
        <f>内訳書!$C$7</f>
        <v>0</v>
      </c>
      <c r="D4338" s="131">
        <f>IF(E4338=0,ROUNDDOWN(B4338*C4338/2,2),ROUNDDOWN(B4338*C4338,2))</f>
        <v>0</v>
      </c>
      <c r="E4338" s="124">
        <f>VLOOKUP(B4334,別紙1!$A$5:$AS$267,7,FALSE)</f>
        <v>62</v>
      </c>
      <c r="F4338" s="132">
        <f>内訳書!$D$7</f>
        <v>0</v>
      </c>
      <c r="G4338" s="131">
        <f>ROUNDDOWN(E4338*F4338,2)</f>
        <v>0</v>
      </c>
      <c r="H4338" s="116"/>
      <c r="I4338" s="137">
        <f>ROUNDDOWN(D4338+G4338+H4338,0)</f>
        <v>0</v>
      </c>
    </row>
    <row r="4339" spans="1:9" s="62" customFormat="1" ht="18" customHeight="1" x14ac:dyDescent="0.4">
      <c r="A4339" s="63">
        <v>2</v>
      </c>
      <c r="B4339" s="121">
        <f>B4338</f>
        <v>9</v>
      </c>
      <c r="C4339" s="131">
        <f>C4338</f>
        <v>0</v>
      </c>
      <c r="D4339" s="131">
        <f t="shared" ref="D4339:D4349" si="912">IF(E4339=0,ROUNDDOWN(B4339*C4339/2,2),ROUNDDOWN(B4339*C4339,2))</f>
        <v>0</v>
      </c>
      <c r="E4339" s="124">
        <f>VLOOKUP(B4334,別紙1!$A$5:$AS$267,10,FALSE)</f>
        <v>63</v>
      </c>
      <c r="F4339" s="132">
        <f>内訳書!$D$7</f>
        <v>0</v>
      </c>
      <c r="G4339" s="131">
        <f t="shared" ref="G4339:G4349" si="913">ROUNDDOWN(E4339*F4339,2)</f>
        <v>0</v>
      </c>
      <c r="H4339" s="116"/>
      <c r="I4339" s="137">
        <f t="shared" ref="I4339:I4349" si="914">ROUNDDOWN(D4339+G4339+H4339,0)</f>
        <v>0</v>
      </c>
    </row>
    <row r="4340" spans="1:9" s="62" customFormat="1" ht="18" customHeight="1" x14ac:dyDescent="0.4">
      <c r="A4340" s="63">
        <v>3</v>
      </c>
      <c r="B4340" s="121">
        <f>B4338</f>
        <v>9</v>
      </c>
      <c r="C4340" s="131">
        <f t="shared" ref="C4340:C4348" si="915">C4339</f>
        <v>0</v>
      </c>
      <c r="D4340" s="131">
        <f t="shared" si="912"/>
        <v>0</v>
      </c>
      <c r="E4340" s="124">
        <f>VLOOKUP(B4334,別紙1!$A$5:$AS$267,13,FALSE)</f>
        <v>64</v>
      </c>
      <c r="F4340" s="132">
        <f>内訳書!$D$7</f>
        <v>0</v>
      </c>
      <c r="G4340" s="131">
        <f t="shared" si="913"/>
        <v>0</v>
      </c>
      <c r="H4340" s="116"/>
      <c r="I4340" s="137">
        <f t="shared" si="914"/>
        <v>0</v>
      </c>
    </row>
    <row r="4341" spans="1:9" s="62" customFormat="1" ht="18" customHeight="1" x14ac:dyDescent="0.4">
      <c r="A4341" s="63">
        <v>4</v>
      </c>
      <c r="B4341" s="121">
        <f>B4338</f>
        <v>9</v>
      </c>
      <c r="C4341" s="131">
        <f t="shared" si="915"/>
        <v>0</v>
      </c>
      <c r="D4341" s="131">
        <f t="shared" si="912"/>
        <v>0</v>
      </c>
      <c r="E4341" s="124">
        <f>VLOOKUP(B4334,別紙1!$A$5:$AS$267,16,FALSE)</f>
        <v>66</v>
      </c>
      <c r="F4341" s="132">
        <f>内訳書!$D$7</f>
        <v>0</v>
      </c>
      <c r="G4341" s="131">
        <f t="shared" si="913"/>
        <v>0</v>
      </c>
      <c r="H4341" s="116"/>
      <c r="I4341" s="137">
        <f t="shared" si="914"/>
        <v>0</v>
      </c>
    </row>
    <row r="4342" spans="1:9" s="62" customFormat="1" ht="18" customHeight="1" x14ac:dyDescent="0.4">
      <c r="A4342" s="63">
        <v>5</v>
      </c>
      <c r="B4342" s="121">
        <f>B4338</f>
        <v>9</v>
      </c>
      <c r="C4342" s="131">
        <f t="shared" si="915"/>
        <v>0</v>
      </c>
      <c r="D4342" s="131">
        <f t="shared" si="912"/>
        <v>0</v>
      </c>
      <c r="E4342" s="124">
        <f>VLOOKUP(B4334,別紙1!$A$5:$AS$267,19,FALSE)</f>
        <v>79</v>
      </c>
      <c r="F4342" s="132">
        <f>内訳書!$D$7</f>
        <v>0</v>
      </c>
      <c r="G4342" s="131">
        <f t="shared" si="913"/>
        <v>0</v>
      </c>
      <c r="H4342" s="116"/>
      <c r="I4342" s="137">
        <f t="shared" si="914"/>
        <v>0</v>
      </c>
    </row>
    <row r="4343" spans="1:9" s="62" customFormat="1" ht="18" customHeight="1" x14ac:dyDescent="0.4">
      <c r="A4343" s="63">
        <v>6</v>
      </c>
      <c r="B4343" s="121">
        <f>B4338</f>
        <v>9</v>
      </c>
      <c r="C4343" s="131">
        <f t="shared" si="915"/>
        <v>0</v>
      </c>
      <c r="D4343" s="131">
        <f t="shared" si="912"/>
        <v>0</v>
      </c>
      <c r="E4343" s="124">
        <f>VLOOKUP(B4334,別紙1!$A$5:$AS$267,22,FALSE)</f>
        <v>69</v>
      </c>
      <c r="F4343" s="132">
        <f>内訳書!$D$7</f>
        <v>0</v>
      </c>
      <c r="G4343" s="131">
        <f t="shared" si="913"/>
        <v>0</v>
      </c>
      <c r="H4343" s="116"/>
      <c r="I4343" s="137">
        <f t="shared" si="914"/>
        <v>0</v>
      </c>
    </row>
    <row r="4344" spans="1:9" s="62" customFormat="1" ht="18" customHeight="1" x14ac:dyDescent="0.4">
      <c r="A4344" s="63">
        <v>7</v>
      </c>
      <c r="B4344" s="121">
        <f>B4338</f>
        <v>9</v>
      </c>
      <c r="C4344" s="131">
        <f t="shared" si="915"/>
        <v>0</v>
      </c>
      <c r="D4344" s="131">
        <f t="shared" si="912"/>
        <v>0</v>
      </c>
      <c r="E4344" s="124">
        <f>VLOOKUP(B4334,別紙1!$A$5:$AS$267,26,FALSE)</f>
        <v>53</v>
      </c>
      <c r="F4344" s="133">
        <f>内訳書!$E$7</f>
        <v>0</v>
      </c>
      <c r="G4344" s="131">
        <f t="shared" si="913"/>
        <v>0</v>
      </c>
      <c r="H4344" s="116"/>
      <c r="I4344" s="137">
        <f t="shared" si="914"/>
        <v>0</v>
      </c>
    </row>
    <row r="4345" spans="1:9" s="62" customFormat="1" ht="18" customHeight="1" x14ac:dyDescent="0.4">
      <c r="A4345" s="63">
        <v>8</v>
      </c>
      <c r="B4345" s="121">
        <f>B4338</f>
        <v>9</v>
      </c>
      <c r="C4345" s="131">
        <f t="shared" si="915"/>
        <v>0</v>
      </c>
      <c r="D4345" s="131">
        <f t="shared" si="912"/>
        <v>0</v>
      </c>
      <c r="E4345" s="124">
        <f>VLOOKUP(B4334,別紙1!$A$5:$AS$267,29,FALSE)</f>
        <v>54</v>
      </c>
      <c r="F4345" s="133">
        <f>内訳書!$E$7</f>
        <v>0</v>
      </c>
      <c r="G4345" s="131">
        <f t="shared" si="913"/>
        <v>0</v>
      </c>
      <c r="H4345" s="116"/>
      <c r="I4345" s="137">
        <f t="shared" si="914"/>
        <v>0</v>
      </c>
    </row>
    <row r="4346" spans="1:9" s="62" customFormat="1" ht="18" customHeight="1" x14ac:dyDescent="0.4">
      <c r="A4346" s="63">
        <v>9</v>
      </c>
      <c r="B4346" s="121">
        <f>B4338</f>
        <v>9</v>
      </c>
      <c r="C4346" s="131">
        <f t="shared" si="915"/>
        <v>0</v>
      </c>
      <c r="D4346" s="131">
        <f t="shared" si="912"/>
        <v>0</v>
      </c>
      <c r="E4346" s="124">
        <f>VLOOKUP(B4334,別紙1!$A$5:$AS$267,32,FALSE)</f>
        <v>55</v>
      </c>
      <c r="F4346" s="133">
        <f>内訳書!$E$7</f>
        <v>0</v>
      </c>
      <c r="G4346" s="131">
        <f t="shared" si="913"/>
        <v>0</v>
      </c>
      <c r="H4346" s="116"/>
      <c r="I4346" s="137">
        <f t="shared" si="914"/>
        <v>0</v>
      </c>
    </row>
    <row r="4347" spans="1:9" s="62" customFormat="1" ht="18" customHeight="1" x14ac:dyDescent="0.4">
      <c r="A4347" s="63">
        <v>10</v>
      </c>
      <c r="B4347" s="121">
        <f>B4338</f>
        <v>9</v>
      </c>
      <c r="C4347" s="131">
        <f t="shared" si="915"/>
        <v>0</v>
      </c>
      <c r="D4347" s="131">
        <f t="shared" si="912"/>
        <v>0</v>
      </c>
      <c r="E4347" s="124">
        <f>VLOOKUP(B4334,別紙1!$A$5:$AS$267,34,FALSE)</f>
        <v>54</v>
      </c>
      <c r="F4347" s="132">
        <f>内訳書!$D$7</f>
        <v>0</v>
      </c>
      <c r="G4347" s="131">
        <f t="shared" si="913"/>
        <v>0</v>
      </c>
      <c r="H4347" s="116"/>
      <c r="I4347" s="137">
        <f t="shared" si="914"/>
        <v>0</v>
      </c>
    </row>
    <row r="4348" spans="1:9" s="62" customFormat="1" ht="18" customHeight="1" x14ac:dyDescent="0.4">
      <c r="A4348" s="63">
        <v>11</v>
      </c>
      <c r="B4348" s="121">
        <f>B4338</f>
        <v>9</v>
      </c>
      <c r="C4348" s="131">
        <f t="shared" si="915"/>
        <v>0</v>
      </c>
      <c r="D4348" s="131">
        <f t="shared" si="912"/>
        <v>0</v>
      </c>
      <c r="E4348" s="124">
        <f>VLOOKUP(B4334,別紙1!$A$5:$AS$267,37,FALSE)</f>
        <v>59</v>
      </c>
      <c r="F4348" s="132">
        <f>内訳書!$D$7</f>
        <v>0</v>
      </c>
      <c r="G4348" s="131">
        <f t="shared" si="913"/>
        <v>0</v>
      </c>
      <c r="H4348" s="116"/>
      <c r="I4348" s="137">
        <f t="shared" si="914"/>
        <v>0</v>
      </c>
    </row>
    <row r="4349" spans="1:9" s="62" customFormat="1" ht="18" customHeight="1" thickBot="1" x14ac:dyDescent="0.45">
      <c r="A4349" s="63">
        <v>12</v>
      </c>
      <c r="B4349" s="121">
        <f>B4338</f>
        <v>9</v>
      </c>
      <c r="C4349" s="131">
        <f>C4348</f>
        <v>0</v>
      </c>
      <c r="D4349" s="131">
        <f t="shared" si="912"/>
        <v>0</v>
      </c>
      <c r="E4349" s="124">
        <f>VLOOKUP(B4334,別紙1!$A$5:$AS$267,40,FALSE)</f>
        <v>59</v>
      </c>
      <c r="F4349" s="132">
        <f>内訳書!$D$7</f>
        <v>0</v>
      </c>
      <c r="G4349" s="131">
        <f t="shared" si="913"/>
        <v>0</v>
      </c>
      <c r="H4349" s="116"/>
      <c r="I4349" s="137">
        <f t="shared" si="914"/>
        <v>0</v>
      </c>
    </row>
    <row r="4350" spans="1:9" s="62" customFormat="1" ht="18" customHeight="1" thickBot="1" x14ac:dyDescent="0.45">
      <c r="A4350" s="66" t="s">
        <v>9</v>
      </c>
      <c r="B4350" s="120"/>
      <c r="C4350" s="120"/>
      <c r="D4350" s="120"/>
      <c r="E4350" s="135">
        <f>SUM(E4338:E4349)</f>
        <v>737</v>
      </c>
      <c r="F4350" s="129"/>
      <c r="G4350" s="120"/>
      <c r="H4350" s="136">
        <f>SUM(H4338:H4349)</f>
        <v>0</v>
      </c>
      <c r="I4350" s="138">
        <f>IF(SUM(I4338:I4349)="","",SUM(I4338:I4349))</f>
        <v>0</v>
      </c>
    </row>
    <row r="4351" spans="1:9" ht="78" customHeight="1" x14ac:dyDescent="0.4">
      <c r="A4351" s="404" t="s">
        <v>347</v>
      </c>
      <c r="B4351" s="405"/>
      <c r="C4351" s="405"/>
      <c r="D4351" s="406"/>
      <c r="E4351" s="405"/>
      <c r="F4351" s="405"/>
      <c r="G4351" s="406"/>
      <c r="H4351" s="406"/>
      <c r="I4351" s="406"/>
    </row>
    <row r="4352" spans="1:9" ht="78" customHeight="1" x14ac:dyDescent="0.4">
      <c r="A4352" s="394" t="s">
        <v>22</v>
      </c>
      <c r="B4352" s="395"/>
      <c r="C4352" s="395"/>
      <c r="D4352" s="395"/>
      <c r="E4352" s="395"/>
      <c r="F4352" s="395"/>
      <c r="G4352" s="395"/>
      <c r="H4352" s="395"/>
      <c r="I4352" s="396"/>
    </row>
    <row r="4353" spans="1:9" x14ac:dyDescent="0.4">
      <c r="A4353" s="161" t="s">
        <v>12</v>
      </c>
      <c r="B4353" s="52">
        <f>B4334+1</f>
        <v>230</v>
      </c>
      <c r="C4353" s="161" t="s">
        <v>13</v>
      </c>
      <c r="D4353" s="53" t="str">
        <f>VLOOKUP(B4353,別紙1!$A$5:$AS$267,3,FALSE)</f>
        <v>二之宮第１０ポンプ場</v>
      </c>
      <c r="F4353" s="161"/>
      <c r="G4353" s="161"/>
      <c r="H4353" s="161"/>
      <c r="I4353" s="54" t="str">
        <f>VLOOKUP(B4353,別紙1!$A$5:$AS$267,5,FALSE)</f>
        <v>低圧電力</v>
      </c>
    </row>
    <row r="4354" spans="1:9" s="161" customFormat="1" ht="20.25" customHeight="1" x14ac:dyDescent="0.4">
      <c r="A4354" s="391" t="s">
        <v>14</v>
      </c>
      <c r="B4354" s="401" t="s">
        <v>3</v>
      </c>
      <c r="C4354" s="402"/>
      <c r="D4354" s="403"/>
      <c r="E4354" s="401" t="s">
        <v>4</v>
      </c>
      <c r="F4354" s="402"/>
      <c r="G4354" s="403"/>
      <c r="H4354" s="391" t="s">
        <v>44</v>
      </c>
      <c r="I4354" s="391" t="s">
        <v>45</v>
      </c>
    </row>
    <row r="4355" spans="1:9" s="161" customFormat="1" ht="40.5" x14ac:dyDescent="0.4">
      <c r="A4355" s="400"/>
      <c r="B4355" s="298" t="s">
        <v>2</v>
      </c>
      <c r="C4355" s="298" t="s">
        <v>15</v>
      </c>
      <c r="D4355" s="299" t="s">
        <v>82</v>
      </c>
      <c r="E4355" s="300" t="s">
        <v>16</v>
      </c>
      <c r="F4355" s="58" t="s">
        <v>17</v>
      </c>
      <c r="G4355" s="299" t="s">
        <v>18</v>
      </c>
      <c r="H4355" s="400"/>
      <c r="I4355" s="400"/>
    </row>
    <row r="4356" spans="1:9" s="59" customFormat="1" ht="22.5" x14ac:dyDescent="0.4">
      <c r="A4356" s="392"/>
      <c r="B4356" s="60" t="s">
        <v>5</v>
      </c>
      <c r="C4356" s="60" t="s">
        <v>19</v>
      </c>
      <c r="D4356" s="60" t="s">
        <v>8</v>
      </c>
      <c r="E4356" s="61" t="s">
        <v>20</v>
      </c>
      <c r="F4356" s="60" t="s">
        <v>21</v>
      </c>
      <c r="G4356" s="60" t="s">
        <v>8</v>
      </c>
      <c r="H4356" s="60" t="s">
        <v>43</v>
      </c>
      <c r="I4356" s="60" t="s">
        <v>8</v>
      </c>
    </row>
    <row r="4357" spans="1:9" s="62" customFormat="1" ht="18" customHeight="1" x14ac:dyDescent="0.4">
      <c r="A4357" s="63">
        <v>1</v>
      </c>
      <c r="B4357" s="121">
        <f>VLOOKUP(B4353,別紙1!$A$5:$AS$267,6,FALSE)</f>
        <v>4</v>
      </c>
      <c r="C4357" s="131">
        <f>内訳書!$C$7</f>
        <v>0</v>
      </c>
      <c r="D4357" s="131">
        <f>IF(E4357=0,ROUNDDOWN(B4357*C4357/2,2),ROUNDDOWN(B4357*C4357,2))</f>
        <v>0</v>
      </c>
      <c r="E4357" s="124">
        <f>VLOOKUP(B4353,別紙1!$A$5:$AS$267,7,FALSE)</f>
        <v>33</v>
      </c>
      <c r="F4357" s="132">
        <f>内訳書!$D$7</f>
        <v>0</v>
      </c>
      <c r="G4357" s="131">
        <f>ROUNDDOWN(E4357*F4357,2)</f>
        <v>0</v>
      </c>
      <c r="H4357" s="116"/>
      <c r="I4357" s="137">
        <f>ROUNDDOWN(D4357+G4357+H4357,0)</f>
        <v>0</v>
      </c>
    </row>
    <row r="4358" spans="1:9" s="62" customFormat="1" ht="18" customHeight="1" x14ac:dyDescent="0.4">
      <c r="A4358" s="63">
        <v>2</v>
      </c>
      <c r="B4358" s="121">
        <f>B4357</f>
        <v>4</v>
      </c>
      <c r="C4358" s="131">
        <f>C4357</f>
        <v>0</v>
      </c>
      <c r="D4358" s="131">
        <f t="shared" ref="D4358:D4368" si="916">IF(E4358=0,ROUNDDOWN(B4358*C4358/2,2),ROUNDDOWN(B4358*C4358,2))</f>
        <v>0</v>
      </c>
      <c r="E4358" s="124">
        <f>VLOOKUP(B4353,別紙1!$A$5:$AS$267,10,FALSE)</f>
        <v>33</v>
      </c>
      <c r="F4358" s="132">
        <f>内訳書!$D$7</f>
        <v>0</v>
      </c>
      <c r="G4358" s="131">
        <f t="shared" ref="G4358:G4368" si="917">ROUNDDOWN(E4358*F4358,2)</f>
        <v>0</v>
      </c>
      <c r="H4358" s="116"/>
      <c r="I4358" s="137">
        <f t="shared" ref="I4358:I4368" si="918">ROUNDDOWN(D4358+G4358+H4358,0)</f>
        <v>0</v>
      </c>
    </row>
    <row r="4359" spans="1:9" s="62" customFormat="1" ht="18" customHeight="1" x14ac:dyDescent="0.4">
      <c r="A4359" s="63">
        <v>3</v>
      </c>
      <c r="B4359" s="121">
        <f>B4357</f>
        <v>4</v>
      </c>
      <c r="C4359" s="131">
        <f t="shared" ref="C4359:C4367" si="919">C4358</f>
        <v>0</v>
      </c>
      <c r="D4359" s="131">
        <f t="shared" si="916"/>
        <v>0</v>
      </c>
      <c r="E4359" s="124">
        <f>VLOOKUP(B4353,別紙1!$A$5:$AS$267,13,FALSE)</f>
        <v>31</v>
      </c>
      <c r="F4359" s="132">
        <f>内訳書!$D$7</f>
        <v>0</v>
      </c>
      <c r="G4359" s="131">
        <f t="shared" si="917"/>
        <v>0</v>
      </c>
      <c r="H4359" s="116"/>
      <c r="I4359" s="137">
        <f t="shared" si="918"/>
        <v>0</v>
      </c>
    </row>
    <row r="4360" spans="1:9" s="62" customFormat="1" ht="18" customHeight="1" x14ac:dyDescent="0.4">
      <c r="A4360" s="63">
        <v>4</v>
      </c>
      <c r="B4360" s="121">
        <f>B4357</f>
        <v>4</v>
      </c>
      <c r="C4360" s="131">
        <f t="shared" si="919"/>
        <v>0</v>
      </c>
      <c r="D4360" s="131">
        <f t="shared" si="916"/>
        <v>0</v>
      </c>
      <c r="E4360" s="124">
        <f>VLOOKUP(B4353,別紙1!$A$5:$AS$267,16,FALSE)</f>
        <v>36</v>
      </c>
      <c r="F4360" s="132">
        <f>内訳書!$D$7</f>
        <v>0</v>
      </c>
      <c r="G4360" s="131">
        <f t="shared" si="917"/>
        <v>0</v>
      </c>
      <c r="H4360" s="116"/>
      <c r="I4360" s="137">
        <f t="shared" si="918"/>
        <v>0</v>
      </c>
    </row>
    <row r="4361" spans="1:9" s="62" customFormat="1" ht="18" customHeight="1" x14ac:dyDescent="0.4">
      <c r="A4361" s="63">
        <v>5</v>
      </c>
      <c r="B4361" s="121">
        <f>B4357</f>
        <v>4</v>
      </c>
      <c r="C4361" s="131">
        <f t="shared" si="919"/>
        <v>0</v>
      </c>
      <c r="D4361" s="131">
        <f t="shared" si="916"/>
        <v>0</v>
      </c>
      <c r="E4361" s="124">
        <f>VLOOKUP(B4353,別紙1!$A$5:$AS$267,19,FALSE)</f>
        <v>35</v>
      </c>
      <c r="F4361" s="132">
        <f>内訳書!$D$7</f>
        <v>0</v>
      </c>
      <c r="G4361" s="131">
        <f t="shared" si="917"/>
        <v>0</v>
      </c>
      <c r="H4361" s="116"/>
      <c r="I4361" s="137">
        <f t="shared" si="918"/>
        <v>0</v>
      </c>
    </row>
    <row r="4362" spans="1:9" s="62" customFormat="1" ht="18" customHeight="1" x14ac:dyDescent="0.4">
      <c r="A4362" s="63">
        <v>6</v>
      </c>
      <c r="B4362" s="121">
        <f>B4357</f>
        <v>4</v>
      </c>
      <c r="C4362" s="131">
        <f t="shared" si="919"/>
        <v>0</v>
      </c>
      <c r="D4362" s="131">
        <f t="shared" si="916"/>
        <v>0</v>
      </c>
      <c r="E4362" s="124">
        <f>VLOOKUP(B4353,別紙1!$A$5:$AS$267,22,FALSE)</f>
        <v>35</v>
      </c>
      <c r="F4362" s="132">
        <f>内訳書!$D$7</f>
        <v>0</v>
      </c>
      <c r="G4362" s="131">
        <f t="shared" si="917"/>
        <v>0</v>
      </c>
      <c r="H4362" s="116"/>
      <c r="I4362" s="137">
        <f t="shared" si="918"/>
        <v>0</v>
      </c>
    </row>
    <row r="4363" spans="1:9" s="62" customFormat="1" ht="18" customHeight="1" x14ac:dyDescent="0.4">
      <c r="A4363" s="63">
        <v>7</v>
      </c>
      <c r="B4363" s="121">
        <f>B4357</f>
        <v>4</v>
      </c>
      <c r="C4363" s="131">
        <f t="shared" si="919"/>
        <v>0</v>
      </c>
      <c r="D4363" s="131">
        <f t="shared" si="916"/>
        <v>0</v>
      </c>
      <c r="E4363" s="124">
        <f>VLOOKUP(B4353,別紙1!$A$5:$AS$267,26,FALSE)</f>
        <v>31</v>
      </c>
      <c r="F4363" s="133">
        <f>内訳書!$E$7</f>
        <v>0</v>
      </c>
      <c r="G4363" s="131">
        <f t="shared" si="917"/>
        <v>0</v>
      </c>
      <c r="H4363" s="116"/>
      <c r="I4363" s="137">
        <f t="shared" si="918"/>
        <v>0</v>
      </c>
    </row>
    <row r="4364" spans="1:9" s="62" customFormat="1" ht="18" customHeight="1" x14ac:dyDescent="0.4">
      <c r="A4364" s="63">
        <v>8</v>
      </c>
      <c r="B4364" s="121">
        <f>B4357</f>
        <v>4</v>
      </c>
      <c r="C4364" s="131">
        <f t="shared" si="919"/>
        <v>0</v>
      </c>
      <c r="D4364" s="131">
        <f t="shared" si="916"/>
        <v>0</v>
      </c>
      <c r="E4364" s="124">
        <f>VLOOKUP(B4353,別紙1!$A$5:$AS$267,29,FALSE)</f>
        <v>34</v>
      </c>
      <c r="F4364" s="133">
        <f>内訳書!$E$7</f>
        <v>0</v>
      </c>
      <c r="G4364" s="131">
        <f t="shared" si="917"/>
        <v>0</v>
      </c>
      <c r="H4364" s="116"/>
      <c r="I4364" s="137">
        <f t="shared" si="918"/>
        <v>0</v>
      </c>
    </row>
    <row r="4365" spans="1:9" s="62" customFormat="1" ht="18" customHeight="1" x14ac:dyDescent="0.4">
      <c r="A4365" s="63">
        <v>9</v>
      </c>
      <c r="B4365" s="121">
        <f>B4357</f>
        <v>4</v>
      </c>
      <c r="C4365" s="131">
        <f t="shared" si="919"/>
        <v>0</v>
      </c>
      <c r="D4365" s="131">
        <f t="shared" si="916"/>
        <v>0</v>
      </c>
      <c r="E4365" s="124">
        <f>VLOOKUP(B4353,別紙1!$A$5:$AS$267,32,FALSE)</f>
        <v>31</v>
      </c>
      <c r="F4365" s="133">
        <f>内訳書!$E$7</f>
        <v>0</v>
      </c>
      <c r="G4365" s="131">
        <f t="shared" si="917"/>
        <v>0</v>
      </c>
      <c r="H4365" s="116"/>
      <c r="I4365" s="137">
        <f t="shared" si="918"/>
        <v>0</v>
      </c>
    </row>
    <row r="4366" spans="1:9" s="62" customFormat="1" ht="18" customHeight="1" x14ac:dyDescent="0.4">
      <c r="A4366" s="63">
        <v>10</v>
      </c>
      <c r="B4366" s="121">
        <f>B4357</f>
        <v>4</v>
      </c>
      <c r="C4366" s="131">
        <f t="shared" si="919"/>
        <v>0</v>
      </c>
      <c r="D4366" s="131">
        <f t="shared" si="916"/>
        <v>0</v>
      </c>
      <c r="E4366" s="124">
        <f>VLOOKUP(B4353,別紙1!$A$5:$AS$267,34,FALSE)</f>
        <v>31</v>
      </c>
      <c r="F4366" s="132">
        <f>内訳書!$D$7</f>
        <v>0</v>
      </c>
      <c r="G4366" s="131">
        <f t="shared" si="917"/>
        <v>0</v>
      </c>
      <c r="H4366" s="116"/>
      <c r="I4366" s="137">
        <f t="shared" si="918"/>
        <v>0</v>
      </c>
    </row>
    <row r="4367" spans="1:9" s="62" customFormat="1" ht="18" customHeight="1" x14ac:dyDescent="0.4">
      <c r="A4367" s="63">
        <v>11</v>
      </c>
      <c r="B4367" s="121">
        <f>B4357</f>
        <v>4</v>
      </c>
      <c r="C4367" s="131">
        <f t="shared" si="919"/>
        <v>0</v>
      </c>
      <c r="D4367" s="131">
        <f t="shared" si="916"/>
        <v>0</v>
      </c>
      <c r="E4367" s="124">
        <f>VLOOKUP(B4353,別紙1!$A$5:$AS$267,37,FALSE)</f>
        <v>32</v>
      </c>
      <c r="F4367" s="132">
        <f>内訳書!$D$7</f>
        <v>0</v>
      </c>
      <c r="G4367" s="131">
        <f t="shared" si="917"/>
        <v>0</v>
      </c>
      <c r="H4367" s="116"/>
      <c r="I4367" s="137">
        <f t="shared" si="918"/>
        <v>0</v>
      </c>
    </row>
    <row r="4368" spans="1:9" s="62" customFormat="1" ht="18" customHeight="1" thickBot="1" x14ac:dyDescent="0.45">
      <c r="A4368" s="63">
        <v>12</v>
      </c>
      <c r="B4368" s="121">
        <f>B4357</f>
        <v>4</v>
      </c>
      <c r="C4368" s="131">
        <f>C4367</f>
        <v>0</v>
      </c>
      <c r="D4368" s="131">
        <f t="shared" si="916"/>
        <v>0</v>
      </c>
      <c r="E4368" s="124">
        <f>VLOOKUP(B4353,別紙1!$A$5:$AS$267,40,FALSE)</f>
        <v>33</v>
      </c>
      <c r="F4368" s="132">
        <f>内訳書!$D$7</f>
        <v>0</v>
      </c>
      <c r="G4368" s="131">
        <f t="shared" si="917"/>
        <v>0</v>
      </c>
      <c r="H4368" s="116"/>
      <c r="I4368" s="137">
        <f t="shared" si="918"/>
        <v>0</v>
      </c>
    </row>
    <row r="4369" spans="1:9" s="62" customFormat="1" ht="18" customHeight="1" thickBot="1" x14ac:dyDescent="0.45">
      <c r="A4369" s="66" t="s">
        <v>9</v>
      </c>
      <c r="B4369" s="120"/>
      <c r="C4369" s="120"/>
      <c r="D4369" s="120"/>
      <c r="E4369" s="135">
        <f>SUM(E4357:E4368)</f>
        <v>395</v>
      </c>
      <c r="F4369" s="129"/>
      <c r="G4369" s="120"/>
      <c r="H4369" s="136">
        <f>SUM(H4357:H4368)</f>
        <v>0</v>
      </c>
      <c r="I4369" s="138">
        <f>IF(SUM(I4357:I4368)="","",SUM(I4357:I4368))</f>
        <v>0</v>
      </c>
    </row>
    <row r="4370" spans="1:9" ht="78" customHeight="1" x14ac:dyDescent="0.4">
      <c r="A4370" s="404" t="s">
        <v>347</v>
      </c>
      <c r="B4370" s="405"/>
      <c r="C4370" s="405"/>
      <c r="D4370" s="406"/>
      <c r="E4370" s="405"/>
      <c r="F4370" s="405"/>
      <c r="G4370" s="406"/>
      <c r="H4370" s="406"/>
      <c r="I4370" s="406"/>
    </row>
    <row r="4371" spans="1:9" ht="78" customHeight="1" x14ac:dyDescent="0.4">
      <c r="A4371" s="394" t="s">
        <v>22</v>
      </c>
      <c r="B4371" s="395"/>
      <c r="C4371" s="395"/>
      <c r="D4371" s="395"/>
      <c r="E4371" s="395"/>
      <c r="F4371" s="395"/>
      <c r="G4371" s="395"/>
      <c r="H4371" s="395"/>
      <c r="I4371" s="396"/>
    </row>
    <row r="4372" spans="1:9" x14ac:dyDescent="0.4">
      <c r="A4372" s="161" t="s">
        <v>12</v>
      </c>
      <c r="B4372" s="52">
        <f>B4353+1</f>
        <v>231</v>
      </c>
      <c r="C4372" s="161" t="s">
        <v>13</v>
      </c>
      <c r="D4372" s="53" t="str">
        <f>VLOOKUP(B4372,別紙1!$A$5:$AS$267,3,FALSE)</f>
        <v>馬場処理施設</v>
      </c>
      <c r="F4372" s="161"/>
      <c r="G4372" s="161"/>
      <c r="H4372" s="161"/>
      <c r="I4372" s="54" t="str">
        <f>VLOOKUP(B4372,別紙1!$A$5:$AS$267,5,FALSE)</f>
        <v>低圧電力</v>
      </c>
    </row>
    <row r="4373" spans="1:9" s="161" customFormat="1" ht="20.25" customHeight="1" x14ac:dyDescent="0.4">
      <c r="A4373" s="391" t="s">
        <v>14</v>
      </c>
      <c r="B4373" s="401" t="s">
        <v>3</v>
      </c>
      <c r="C4373" s="402"/>
      <c r="D4373" s="403"/>
      <c r="E4373" s="401" t="s">
        <v>4</v>
      </c>
      <c r="F4373" s="402"/>
      <c r="G4373" s="403"/>
      <c r="H4373" s="391" t="s">
        <v>44</v>
      </c>
      <c r="I4373" s="391" t="s">
        <v>45</v>
      </c>
    </row>
    <row r="4374" spans="1:9" s="161" customFormat="1" ht="40.5" x14ac:dyDescent="0.4">
      <c r="A4374" s="400"/>
      <c r="B4374" s="298" t="s">
        <v>2</v>
      </c>
      <c r="C4374" s="298" t="s">
        <v>15</v>
      </c>
      <c r="D4374" s="299" t="s">
        <v>82</v>
      </c>
      <c r="E4374" s="300" t="s">
        <v>16</v>
      </c>
      <c r="F4374" s="58" t="s">
        <v>17</v>
      </c>
      <c r="G4374" s="299" t="s">
        <v>18</v>
      </c>
      <c r="H4374" s="400"/>
      <c r="I4374" s="400"/>
    </row>
    <row r="4375" spans="1:9" s="59" customFormat="1" ht="22.5" x14ac:dyDescent="0.4">
      <c r="A4375" s="392"/>
      <c r="B4375" s="60" t="s">
        <v>5</v>
      </c>
      <c r="C4375" s="60" t="s">
        <v>19</v>
      </c>
      <c r="D4375" s="60" t="s">
        <v>8</v>
      </c>
      <c r="E4375" s="61" t="s">
        <v>20</v>
      </c>
      <c r="F4375" s="60" t="s">
        <v>21</v>
      </c>
      <c r="G4375" s="60" t="s">
        <v>8</v>
      </c>
      <c r="H4375" s="60" t="s">
        <v>43</v>
      </c>
      <c r="I4375" s="60" t="s">
        <v>8</v>
      </c>
    </row>
    <row r="4376" spans="1:9" s="62" customFormat="1" ht="18" customHeight="1" x14ac:dyDescent="0.4">
      <c r="A4376" s="63">
        <v>1</v>
      </c>
      <c r="B4376" s="121">
        <f>VLOOKUP(B4372,別紙1!$A$5:$AS$267,6,FALSE)</f>
        <v>44</v>
      </c>
      <c r="C4376" s="131">
        <f>内訳書!$C$7</f>
        <v>0</v>
      </c>
      <c r="D4376" s="131">
        <f>IF(E4376=0,ROUNDDOWN(B4376*C4376/2,2),ROUNDDOWN(B4376*C4376,2))</f>
        <v>0</v>
      </c>
      <c r="E4376" s="124">
        <f>VLOOKUP(B4372,別紙1!$A$5:$AS$267,7,FALSE)</f>
        <v>3556</v>
      </c>
      <c r="F4376" s="132">
        <f>内訳書!$D$7</f>
        <v>0</v>
      </c>
      <c r="G4376" s="131">
        <f>ROUNDDOWN(E4376*F4376,2)</f>
        <v>0</v>
      </c>
      <c r="H4376" s="116"/>
      <c r="I4376" s="137">
        <f>ROUNDDOWN(D4376+G4376+H4376,0)</f>
        <v>0</v>
      </c>
    </row>
    <row r="4377" spans="1:9" s="62" customFormat="1" ht="18" customHeight="1" x14ac:dyDescent="0.4">
      <c r="A4377" s="63">
        <v>2</v>
      </c>
      <c r="B4377" s="121">
        <f>B4376</f>
        <v>44</v>
      </c>
      <c r="C4377" s="131">
        <f>C4376</f>
        <v>0</v>
      </c>
      <c r="D4377" s="131">
        <f t="shared" ref="D4377:D4387" si="920">IF(E4377=0,ROUNDDOWN(B4377*C4377/2,2),ROUNDDOWN(B4377*C4377,2))</f>
        <v>0</v>
      </c>
      <c r="E4377" s="124">
        <f>VLOOKUP(B4372,別紙1!$A$5:$AS$267,10,FALSE)</f>
        <v>3480</v>
      </c>
      <c r="F4377" s="132">
        <f>内訳書!$D$7</f>
        <v>0</v>
      </c>
      <c r="G4377" s="131">
        <f t="shared" ref="G4377:G4387" si="921">ROUNDDOWN(E4377*F4377,2)</f>
        <v>0</v>
      </c>
      <c r="H4377" s="116"/>
      <c r="I4377" s="137">
        <f t="shared" ref="I4377:I4387" si="922">ROUNDDOWN(D4377+G4377+H4377,0)</f>
        <v>0</v>
      </c>
    </row>
    <row r="4378" spans="1:9" s="62" customFormat="1" ht="18" customHeight="1" x14ac:dyDescent="0.4">
      <c r="A4378" s="63">
        <v>3</v>
      </c>
      <c r="B4378" s="121">
        <f>B4376</f>
        <v>44</v>
      </c>
      <c r="C4378" s="131">
        <f t="shared" ref="C4378:C4386" si="923">C4377</f>
        <v>0</v>
      </c>
      <c r="D4378" s="131">
        <f t="shared" si="920"/>
        <v>0</v>
      </c>
      <c r="E4378" s="124">
        <f>VLOOKUP(B4372,別紙1!$A$5:$AS$267,13,FALSE)</f>
        <v>3274</v>
      </c>
      <c r="F4378" s="132">
        <f>内訳書!$D$7</f>
        <v>0</v>
      </c>
      <c r="G4378" s="131">
        <f t="shared" si="921"/>
        <v>0</v>
      </c>
      <c r="H4378" s="116"/>
      <c r="I4378" s="137">
        <f t="shared" si="922"/>
        <v>0</v>
      </c>
    </row>
    <row r="4379" spans="1:9" s="62" customFormat="1" ht="18" customHeight="1" x14ac:dyDescent="0.4">
      <c r="A4379" s="63">
        <v>4</v>
      </c>
      <c r="B4379" s="121">
        <f>B4376</f>
        <v>44</v>
      </c>
      <c r="C4379" s="131">
        <f t="shared" si="923"/>
        <v>0</v>
      </c>
      <c r="D4379" s="131">
        <f t="shared" si="920"/>
        <v>0</v>
      </c>
      <c r="E4379" s="124">
        <f>VLOOKUP(B4372,別紙1!$A$5:$AS$267,16,FALSE)</f>
        <v>3530</v>
      </c>
      <c r="F4379" s="132">
        <f>内訳書!$D$7</f>
        <v>0</v>
      </c>
      <c r="G4379" s="131">
        <f t="shared" si="921"/>
        <v>0</v>
      </c>
      <c r="H4379" s="116"/>
      <c r="I4379" s="137">
        <f t="shared" si="922"/>
        <v>0</v>
      </c>
    </row>
    <row r="4380" spans="1:9" s="62" customFormat="1" ht="18" customHeight="1" x14ac:dyDescent="0.4">
      <c r="A4380" s="63">
        <v>5</v>
      </c>
      <c r="B4380" s="121">
        <f>B4376</f>
        <v>44</v>
      </c>
      <c r="C4380" s="131">
        <f t="shared" si="923"/>
        <v>0</v>
      </c>
      <c r="D4380" s="131">
        <f t="shared" si="920"/>
        <v>0</v>
      </c>
      <c r="E4380" s="124">
        <f>VLOOKUP(B4372,別紙1!$A$5:$AS$267,19,FALSE)</f>
        <v>3649</v>
      </c>
      <c r="F4380" s="132">
        <f>内訳書!$D$7</f>
        <v>0</v>
      </c>
      <c r="G4380" s="131">
        <f t="shared" si="921"/>
        <v>0</v>
      </c>
      <c r="H4380" s="116"/>
      <c r="I4380" s="137">
        <f t="shared" si="922"/>
        <v>0</v>
      </c>
    </row>
    <row r="4381" spans="1:9" s="62" customFormat="1" ht="18" customHeight="1" x14ac:dyDescent="0.4">
      <c r="A4381" s="63">
        <v>6</v>
      </c>
      <c r="B4381" s="121">
        <f>B4376</f>
        <v>44</v>
      </c>
      <c r="C4381" s="131">
        <f t="shared" si="923"/>
        <v>0</v>
      </c>
      <c r="D4381" s="131">
        <f t="shared" si="920"/>
        <v>0</v>
      </c>
      <c r="E4381" s="124">
        <f>VLOOKUP(B4372,別紙1!$A$5:$AS$267,22,FALSE)</f>
        <v>3614</v>
      </c>
      <c r="F4381" s="132">
        <f>内訳書!$D$7</f>
        <v>0</v>
      </c>
      <c r="G4381" s="131">
        <f t="shared" si="921"/>
        <v>0</v>
      </c>
      <c r="H4381" s="116"/>
      <c r="I4381" s="137">
        <f t="shared" si="922"/>
        <v>0</v>
      </c>
    </row>
    <row r="4382" spans="1:9" s="62" customFormat="1" ht="18" customHeight="1" x14ac:dyDescent="0.4">
      <c r="A4382" s="63">
        <v>7</v>
      </c>
      <c r="B4382" s="121">
        <f>B4376</f>
        <v>44</v>
      </c>
      <c r="C4382" s="131">
        <f t="shared" si="923"/>
        <v>0</v>
      </c>
      <c r="D4382" s="131">
        <f t="shared" si="920"/>
        <v>0</v>
      </c>
      <c r="E4382" s="124">
        <f>VLOOKUP(B4372,別紙1!$A$5:$AS$267,26,FALSE)</f>
        <v>3443</v>
      </c>
      <c r="F4382" s="133">
        <f>内訳書!$E$7</f>
        <v>0</v>
      </c>
      <c r="G4382" s="131">
        <f t="shared" si="921"/>
        <v>0</v>
      </c>
      <c r="H4382" s="116"/>
      <c r="I4382" s="137">
        <f t="shared" si="922"/>
        <v>0</v>
      </c>
    </row>
    <row r="4383" spans="1:9" s="62" customFormat="1" ht="18" customHeight="1" x14ac:dyDescent="0.4">
      <c r="A4383" s="63">
        <v>8</v>
      </c>
      <c r="B4383" s="121">
        <f>B4376</f>
        <v>44</v>
      </c>
      <c r="C4383" s="131">
        <f t="shared" si="923"/>
        <v>0</v>
      </c>
      <c r="D4383" s="131">
        <f t="shared" si="920"/>
        <v>0</v>
      </c>
      <c r="E4383" s="124">
        <f>VLOOKUP(B4372,別紙1!$A$5:$AS$267,29,FALSE)</f>
        <v>3601</v>
      </c>
      <c r="F4383" s="133">
        <f>内訳書!$E$7</f>
        <v>0</v>
      </c>
      <c r="G4383" s="131">
        <f t="shared" si="921"/>
        <v>0</v>
      </c>
      <c r="H4383" s="116"/>
      <c r="I4383" s="137">
        <f t="shared" si="922"/>
        <v>0</v>
      </c>
    </row>
    <row r="4384" spans="1:9" s="62" customFormat="1" ht="18" customHeight="1" x14ac:dyDescent="0.4">
      <c r="A4384" s="63">
        <v>9</v>
      </c>
      <c r="B4384" s="121">
        <f>B4376</f>
        <v>44</v>
      </c>
      <c r="C4384" s="131">
        <f t="shared" si="923"/>
        <v>0</v>
      </c>
      <c r="D4384" s="131">
        <f t="shared" si="920"/>
        <v>0</v>
      </c>
      <c r="E4384" s="124">
        <f>VLOOKUP(B4372,別紙1!$A$5:$AS$267,32,FALSE)</f>
        <v>3511</v>
      </c>
      <c r="F4384" s="133">
        <f>内訳書!$E$7</f>
        <v>0</v>
      </c>
      <c r="G4384" s="131">
        <f t="shared" si="921"/>
        <v>0</v>
      </c>
      <c r="H4384" s="116"/>
      <c r="I4384" s="137">
        <f t="shared" si="922"/>
        <v>0</v>
      </c>
    </row>
    <row r="4385" spans="1:9" s="62" customFormat="1" ht="18" customHeight="1" x14ac:dyDescent="0.4">
      <c r="A4385" s="63">
        <v>10</v>
      </c>
      <c r="B4385" s="121">
        <f>B4376</f>
        <v>44</v>
      </c>
      <c r="C4385" s="131">
        <f t="shared" si="923"/>
        <v>0</v>
      </c>
      <c r="D4385" s="131">
        <f t="shared" si="920"/>
        <v>0</v>
      </c>
      <c r="E4385" s="124">
        <f>VLOOKUP(B4372,別紙1!$A$5:$AS$267,34,FALSE)</f>
        <v>3352</v>
      </c>
      <c r="F4385" s="132">
        <f>内訳書!$D$7</f>
        <v>0</v>
      </c>
      <c r="G4385" s="131">
        <f t="shared" si="921"/>
        <v>0</v>
      </c>
      <c r="H4385" s="116"/>
      <c r="I4385" s="137">
        <f t="shared" si="922"/>
        <v>0</v>
      </c>
    </row>
    <row r="4386" spans="1:9" s="62" customFormat="1" ht="18" customHeight="1" x14ac:dyDescent="0.4">
      <c r="A4386" s="63">
        <v>11</v>
      </c>
      <c r="B4386" s="121">
        <f>B4376</f>
        <v>44</v>
      </c>
      <c r="C4386" s="131">
        <f t="shared" si="923"/>
        <v>0</v>
      </c>
      <c r="D4386" s="131">
        <f t="shared" si="920"/>
        <v>0</v>
      </c>
      <c r="E4386" s="124">
        <f>VLOOKUP(B4372,別紙1!$A$5:$AS$267,37,FALSE)</f>
        <v>3395</v>
      </c>
      <c r="F4386" s="132">
        <f>内訳書!$D$7</f>
        <v>0</v>
      </c>
      <c r="G4386" s="131">
        <f t="shared" si="921"/>
        <v>0</v>
      </c>
      <c r="H4386" s="116"/>
      <c r="I4386" s="137">
        <f t="shared" si="922"/>
        <v>0</v>
      </c>
    </row>
    <row r="4387" spans="1:9" s="62" customFormat="1" ht="18" customHeight="1" thickBot="1" x14ac:dyDescent="0.45">
      <c r="A4387" s="63">
        <v>12</v>
      </c>
      <c r="B4387" s="121">
        <f>B4376</f>
        <v>44</v>
      </c>
      <c r="C4387" s="131">
        <f>C4386</f>
        <v>0</v>
      </c>
      <c r="D4387" s="131">
        <f t="shared" si="920"/>
        <v>0</v>
      </c>
      <c r="E4387" s="124">
        <f>VLOOKUP(B4372,別紙1!$A$5:$AS$267,40,FALSE)</f>
        <v>3246</v>
      </c>
      <c r="F4387" s="132">
        <f>内訳書!$D$7</f>
        <v>0</v>
      </c>
      <c r="G4387" s="131">
        <f t="shared" si="921"/>
        <v>0</v>
      </c>
      <c r="H4387" s="116"/>
      <c r="I4387" s="137">
        <f t="shared" si="922"/>
        <v>0</v>
      </c>
    </row>
    <row r="4388" spans="1:9" s="62" customFormat="1" ht="18" customHeight="1" thickBot="1" x14ac:dyDescent="0.45">
      <c r="A4388" s="66" t="s">
        <v>9</v>
      </c>
      <c r="B4388" s="120"/>
      <c r="C4388" s="120"/>
      <c r="D4388" s="120"/>
      <c r="E4388" s="135">
        <f>SUM(E4376:E4387)</f>
        <v>41651</v>
      </c>
      <c r="F4388" s="129"/>
      <c r="G4388" s="120"/>
      <c r="H4388" s="136">
        <f>SUM(H4376:H4387)</f>
        <v>0</v>
      </c>
      <c r="I4388" s="138">
        <f>IF(SUM(I4376:I4387)="","",SUM(I4376:I4387))</f>
        <v>0</v>
      </c>
    </row>
    <row r="4389" spans="1:9" ht="78" customHeight="1" x14ac:dyDescent="0.4">
      <c r="A4389" s="404" t="s">
        <v>347</v>
      </c>
      <c r="B4389" s="405"/>
      <c r="C4389" s="405"/>
      <c r="D4389" s="406"/>
      <c r="E4389" s="405"/>
      <c r="F4389" s="405"/>
      <c r="G4389" s="406"/>
      <c r="H4389" s="406"/>
      <c r="I4389" s="406"/>
    </row>
    <row r="4390" spans="1:9" ht="78" customHeight="1" x14ac:dyDescent="0.4">
      <c r="A4390" s="394" t="s">
        <v>22</v>
      </c>
      <c r="B4390" s="395"/>
      <c r="C4390" s="395"/>
      <c r="D4390" s="395"/>
      <c r="E4390" s="395"/>
      <c r="F4390" s="395"/>
      <c r="G4390" s="395"/>
      <c r="H4390" s="395"/>
      <c r="I4390" s="396"/>
    </row>
    <row r="4391" spans="1:9" x14ac:dyDescent="0.4">
      <c r="A4391" s="161" t="s">
        <v>12</v>
      </c>
      <c r="B4391" s="52">
        <f>B4372+1</f>
        <v>232</v>
      </c>
      <c r="C4391" s="161" t="s">
        <v>13</v>
      </c>
      <c r="D4391" s="53" t="str">
        <f>VLOOKUP(B4391,別紙1!$A$5:$AS$267,3,FALSE)</f>
        <v>馬場第１ポンプ場</v>
      </c>
      <c r="F4391" s="161"/>
      <c r="G4391" s="161"/>
      <c r="H4391" s="161"/>
      <c r="I4391" s="54" t="str">
        <f>VLOOKUP(B4391,別紙1!$A$5:$AS$267,5,FALSE)</f>
        <v>低圧電力</v>
      </c>
    </row>
    <row r="4392" spans="1:9" s="161" customFormat="1" ht="20.25" customHeight="1" x14ac:dyDescent="0.4">
      <c r="A4392" s="391" t="s">
        <v>14</v>
      </c>
      <c r="B4392" s="401" t="s">
        <v>3</v>
      </c>
      <c r="C4392" s="402"/>
      <c r="D4392" s="403"/>
      <c r="E4392" s="401" t="s">
        <v>4</v>
      </c>
      <c r="F4392" s="402"/>
      <c r="G4392" s="403"/>
      <c r="H4392" s="391" t="s">
        <v>44</v>
      </c>
      <c r="I4392" s="391" t="s">
        <v>45</v>
      </c>
    </row>
    <row r="4393" spans="1:9" s="161" customFormat="1" ht="40.5" x14ac:dyDescent="0.4">
      <c r="A4393" s="400"/>
      <c r="B4393" s="298" t="s">
        <v>2</v>
      </c>
      <c r="C4393" s="298" t="s">
        <v>15</v>
      </c>
      <c r="D4393" s="299" t="s">
        <v>82</v>
      </c>
      <c r="E4393" s="300" t="s">
        <v>16</v>
      </c>
      <c r="F4393" s="58" t="s">
        <v>17</v>
      </c>
      <c r="G4393" s="299" t="s">
        <v>18</v>
      </c>
      <c r="H4393" s="400"/>
      <c r="I4393" s="400"/>
    </row>
    <row r="4394" spans="1:9" s="59" customFormat="1" ht="22.5" x14ac:dyDescent="0.4">
      <c r="A4394" s="392"/>
      <c r="B4394" s="60" t="s">
        <v>5</v>
      </c>
      <c r="C4394" s="60" t="s">
        <v>19</v>
      </c>
      <c r="D4394" s="60" t="s">
        <v>8</v>
      </c>
      <c r="E4394" s="61" t="s">
        <v>20</v>
      </c>
      <c r="F4394" s="60" t="s">
        <v>21</v>
      </c>
      <c r="G4394" s="60" t="s">
        <v>8</v>
      </c>
      <c r="H4394" s="60" t="s">
        <v>43</v>
      </c>
      <c r="I4394" s="60" t="s">
        <v>8</v>
      </c>
    </row>
    <row r="4395" spans="1:9" s="62" customFormat="1" ht="18" customHeight="1" x14ac:dyDescent="0.4">
      <c r="A4395" s="63">
        <v>1</v>
      </c>
      <c r="B4395" s="121">
        <f>VLOOKUP(B4391,別紙1!$A$5:$AS$267,6,FALSE)</f>
        <v>4</v>
      </c>
      <c r="C4395" s="131">
        <f>内訳書!$C$7</f>
        <v>0</v>
      </c>
      <c r="D4395" s="131">
        <f>IF(E4395=0,ROUNDDOWN(B4395*C4395/2,2),ROUNDDOWN(B4395*C4395,2))</f>
        <v>0</v>
      </c>
      <c r="E4395" s="124">
        <f>VLOOKUP(B4391,別紙1!$A$5:$AS$267,7,FALSE)</f>
        <v>24</v>
      </c>
      <c r="F4395" s="132">
        <f>内訳書!$D$7</f>
        <v>0</v>
      </c>
      <c r="G4395" s="131">
        <f>ROUNDDOWN(E4395*F4395,2)</f>
        <v>0</v>
      </c>
      <c r="H4395" s="116"/>
      <c r="I4395" s="137">
        <f>ROUNDDOWN(D4395+G4395+H4395,0)</f>
        <v>0</v>
      </c>
    </row>
    <row r="4396" spans="1:9" s="62" customFormat="1" ht="18" customHeight="1" x14ac:dyDescent="0.4">
      <c r="A4396" s="63">
        <v>2</v>
      </c>
      <c r="B4396" s="121">
        <f>B4395</f>
        <v>4</v>
      </c>
      <c r="C4396" s="131">
        <f>C4395</f>
        <v>0</v>
      </c>
      <c r="D4396" s="131">
        <f t="shared" ref="D4396:D4406" si="924">IF(E4396=0,ROUNDDOWN(B4396*C4396/2,2),ROUNDDOWN(B4396*C4396,2))</f>
        <v>0</v>
      </c>
      <c r="E4396" s="124">
        <f>VLOOKUP(B4391,別紙1!$A$5:$AS$267,10,FALSE)</f>
        <v>24</v>
      </c>
      <c r="F4396" s="132">
        <f>内訳書!$D$7</f>
        <v>0</v>
      </c>
      <c r="G4396" s="131">
        <f t="shared" ref="G4396:G4406" si="925">ROUNDDOWN(E4396*F4396,2)</f>
        <v>0</v>
      </c>
      <c r="H4396" s="116"/>
      <c r="I4396" s="137">
        <f t="shared" ref="I4396:I4406" si="926">ROUNDDOWN(D4396+G4396+H4396,0)</f>
        <v>0</v>
      </c>
    </row>
    <row r="4397" spans="1:9" s="62" customFormat="1" ht="18" customHeight="1" x14ac:dyDescent="0.4">
      <c r="A4397" s="63">
        <v>3</v>
      </c>
      <c r="B4397" s="121">
        <f>B4395</f>
        <v>4</v>
      </c>
      <c r="C4397" s="131">
        <f t="shared" ref="C4397:C4405" si="927">C4396</f>
        <v>0</v>
      </c>
      <c r="D4397" s="131">
        <f t="shared" si="924"/>
        <v>0</v>
      </c>
      <c r="E4397" s="124">
        <f>VLOOKUP(B4391,別紙1!$A$5:$AS$267,13,FALSE)</f>
        <v>23</v>
      </c>
      <c r="F4397" s="132">
        <f>内訳書!$D$7</f>
        <v>0</v>
      </c>
      <c r="G4397" s="131">
        <f t="shared" si="925"/>
        <v>0</v>
      </c>
      <c r="H4397" s="116"/>
      <c r="I4397" s="137">
        <f t="shared" si="926"/>
        <v>0</v>
      </c>
    </row>
    <row r="4398" spans="1:9" s="62" customFormat="1" ht="18" customHeight="1" x14ac:dyDescent="0.4">
      <c r="A4398" s="63">
        <v>4</v>
      </c>
      <c r="B4398" s="121">
        <f>B4395</f>
        <v>4</v>
      </c>
      <c r="C4398" s="131">
        <f t="shared" si="927"/>
        <v>0</v>
      </c>
      <c r="D4398" s="131">
        <f t="shared" si="924"/>
        <v>0</v>
      </c>
      <c r="E4398" s="124">
        <f>VLOOKUP(B4391,別紙1!$A$5:$AS$267,16,FALSE)</f>
        <v>24</v>
      </c>
      <c r="F4398" s="132">
        <f>内訳書!$D$7</f>
        <v>0</v>
      </c>
      <c r="G4398" s="131">
        <f t="shared" si="925"/>
        <v>0</v>
      </c>
      <c r="H4398" s="116"/>
      <c r="I4398" s="137">
        <f t="shared" si="926"/>
        <v>0</v>
      </c>
    </row>
    <row r="4399" spans="1:9" s="62" customFormat="1" ht="18" customHeight="1" x14ac:dyDescent="0.4">
      <c r="A4399" s="63">
        <v>5</v>
      </c>
      <c r="B4399" s="121">
        <f>B4395</f>
        <v>4</v>
      </c>
      <c r="C4399" s="131">
        <f t="shared" si="927"/>
        <v>0</v>
      </c>
      <c r="D4399" s="131">
        <f t="shared" si="924"/>
        <v>0</v>
      </c>
      <c r="E4399" s="124">
        <f>VLOOKUP(B4391,別紙1!$A$5:$AS$267,19,FALSE)</f>
        <v>23</v>
      </c>
      <c r="F4399" s="132">
        <f>内訳書!$D$7</f>
        <v>0</v>
      </c>
      <c r="G4399" s="131">
        <f t="shared" si="925"/>
        <v>0</v>
      </c>
      <c r="H4399" s="116"/>
      <c r="I4399" s="137">
        <f t="shared" si="926"/>
        <v>0</v>
      </c>
    </row>
    <row r="4400" spans="1:9" s="62" customFormat="1" ht="18" customHeight="1" x14ac:dyDescent="0.4">
      <c r="A4400" s="63">
        <v>6</v>
      </c>
      <c r="B4400" s="121">
        <f>B4395</f>
        <v>4</v>
      </c>
      <c r="C4400" s="131">
        <f t="shared" si="927"/>
        <v>0</v>
      </c>
      <c r="D4400" s="131">
        <f t="shared" si="924"/>
        <v>0</v>
      </c>
      <c r="E4400" s="124">
        <f>VLOOKUP(B4391,別紙1!$A$5:$AS$267,22,FALSE)</f>
        <v>23</v>
      </c>
      <c r="F4400" s="132">
        <f>内訳書!$D$7</f>
        <v>0</v>
      </c>
      <c r="G4400" s="131">
        <f t="shared" si="925"/>
        <v>0</v>
      </c>
      <c r="H4400" s="116"/>
      <c r="I4400" s="137">
        <f t="shared" si="926"/>
        <v>0</v>
      </c>
    </row>
    <row r="4401" spans="1:9" s="62" customFormat="1" ht="18" customHeight="1" x14ac:dyDescent="0.4">
      <c r="A4401" s="63">
        <v>7</v>
      </c>
      <c r="B4401" s="121">
        <f>B4395</f>
        <v>4</v>
      </c>
      <c r="C4401" s="131">
        <f t="shared" si="927"/>
        <v>0</v>
      </c>
      <c r="D4401" s="131">
        <f t="shared" si="924"/>
        <v>0</v>
      </c>
      <c r="E4401" s="124">
        <f>VLOOKUP(B4391,別紙1!$A$5:$AS$267,26,FALSE)</f>
        <v>23</v>
      </c>
      <c r="F4401" s="133">
        <f>内訳書!$E$7</f>
        <v>0</v>
      </c>
      <c r="G4401" s="131">
        <f t="shared" si="925"/>
        <v>0</v>
      </c>
      <c r="H4401" s="116"/>
      <c r="I4401" s="137">
        <f t="shared" si="926"/>
        <v>0</v>
      </c>
    </row>
    <row r="4402" spans="1:9" s="62" customFormat="1" ht="18" customHeight="1" x14ac:dyDescent="0.4">
      <c r="A4402" s="63">
        <v>8</v>
      </c>
      <c r="B4402" s="121">
        <f>B4395</f>
        <v>4</v>
      </c>
      <c r="C4402" s="131">
        <f t="shared" si="927"/>
        <v>0</v>
      </c>
      <c r="D4402" s="131">
        <f t="shared" si="924"/>
        <v>0</v>
      </c>
      <c r="E4402" s="124">
        <f>VLOOKUP(B4391,別紙1!$A$5:$AS$267,29,FALSE)</f>
        <v>27</v>
      </c>
      <c r="F4402" s="133">
        <f>内訳書!$E$7</f>
        <v>0</v>
      </c>
      <c r="G4402" s="131">
        <f t="shared" si="925"/>
        <v>0</v>
      </c>
      <c r="H4402" s="116"/>
      <c r="I4402" s="137">
        <f t="shared" si="926"/>
        <v>0</v>
      </c>
    </row>
    <row r="4403" spans="1:9" s="62" customFormat="1" ht="18" customHeight="1" x14ac:dyDescent="0.4">
      <c r="A4403" s="63">
        <v>9</v>
      </c>
      <c r="B4403" s="121">
        <f>B4395</f>
        <v>4</v>
      </c>
      <c r="C4403" s="131">
        <f t="shared" si="927"/>
        <v>0</v>
      </c>
      <c r="D4403" s="131">
        <f t="shared" si="924"/>
        <v>0</v>
      </c>
      <c r="E4403" s="124">
        <f>VLOOKUP(B4391,別紙1!$A$5:$AS$267,32,FALSE)</f>
        <v>23</v>
      </c>
      <c r="F4403" s="133">
        <f>内訳書!$E$7</f>
        <v>0</v>
      </c>
      <c r="G4403" s="131">
        <f t="shared" si="925"/>
        <v>0</v>
      </c>
      <c r="H4403" s="116"/>
      <c r="I4403" s="137">
        <f t="shared" si="926"/>
        <v>0</v>
      </c>
    </row>
    <row r="4404" spans="1:9" s="62" customFormat="1" ht="18" customHeight="1" x14ac:dyDescent="0.4">
      <c r="A4404" s="63">
        <v>10</v>
      </c>
      <c r="B4404" s="121">
        <f>B4395</f>
        <v>4</v>
      </c>
      <c r="C4404" s="131">
        <f t="shared" si="927"/>
        <v>0</v>
      </c>
      <c r="D4404" s="131">
        <f t="shared" si="924"/>
        <v>0</v>
      </c>
      <c r="E4404" s="124">
        <f>VLOOKUP(B4391,別紙1!$A$5:$AS$267,34,FALSE)</f>
        <v>22</v>
      </c>
      <c r="F4404" s="132">
        <f>内訳書!$D$7</f>
        <v>0</v>
      </c>
      <c r="G4404" s="131">
        <f t="shared" si="925"/>
        <v>0</v>
      </c>
      <c r="H4404" s="116"/>
      <c r="I4404" s="137">
        <f t="shared" si="926"/>
        <v>0</v>
      </c>
    </row>
    <row r="4405" spans="1:9" s="62" customFormat="1" ht="18" customHeight="1" x14ac:dyDescent="0.4">
      <c r="A4405" s="63">
        <v>11</v>
      </c>
      <c r="B4405" s="121">
        <f>B4395</f>
        <v>4</v>
      </c>
      <c r="C4405" s="131">
        <f t="shared" si="927"/>
        <v>0</v>
      </c>
      <c r="D4405" s="131">
        <f t="shared" si="924"/>
        <v>0</v>
      </c>
      <c r="E4405" s="124">
        <f>VLOOKUP(B4391,別紙1!$A$5:$AS$267,37,FALSE)</f>
        <v>23</v>
      </c>
      <c r="F4405" s="132">
        <f>内訳書!$D$7</f>
        <v>0</v>
      </c>
      <c r="G4405" s="131">
        <f t="shared" si="925"/>
        <v>0</v>
      </c>
      <c r="H4405" s="116"/>
      <c r="I4405" s="137">
        <f t="shared" si="926"/>
        <v>0</v>
      </c>
    </row>
    <row r="4406" spans="1:9" s="62" customFormat="1" ht="18" customHeight="1" thickBot="1" x14ac:dyDescent="0.45">
      <c r="A4406" s="63">
        <v>12</v>
      </c>
      <c r="B4406" s="121">
        <f>B4395</f>
        <v>4</v>
      </c>
      <c r="C4406" s="131">
        <f>C4405</f>
        <v>0</v>
      </c>
      <c r="D4406" s="131">
        <f t="shared" si="924"/>
        <v>0</v>
      </c>
      <c r="E4406" s="124">
        <f>VLOOKUP(B4391,別紙1!$A$5:$AS$267,40,FALSE)</f>
        <v>22</v>
      </c>
      <c r="F4406" s="132">
        <f>内訳書!$D$7</f>
        <v>0</v>
      </c>
      <c r="G4406" s="131">
        <f t="shared" si="925"/>
        <v>0</v>
      </c>
      <c r="H4406" s="116"/>
      <c r="I4406" s="137">
        <f t="shared" si="926"/>
        <v>0</v>
      </c>
    </row>
    <row r="4407" spans="1:9" s="62" customFormat="1" ht="18" customHeight="1" thickBot="1" x14ac:dyDescent="0.45">
      <c r="A4407" s="66" t="s">
        <v>9</v>
      </c>
      <c r="B4407" s="120"/>
      <c r="C4407" s="120"/>
      <c r="D4407" s="120"/>
      <c r="E4407" s="135">
        <f>SUM(E4395:E4406)</f>
        <v>281</v>
      </c>
      <c r="F4407" s="129"/>
      <c r="G4407" s="120"/>
      <c r="H4407" s="136">
        <f>SUM(H4395:H4406)</f>
        <v>0</v>
      </c>
      <c r="I4407" s="138">
        <f>IF(SUM(I4395:I4406)="","",SUM(I4395:I4406))</f>
        <v>0</v>
      </c>
    </row>
    <row r="4408" spans="1:9" ht="78" customHeight="1" x14ac:dyDescent="0.4">
      <c r="A4408" s="404" t="s">
        <v>347</v>
      </c>
      <c r="B4408" s="405"/>
      <c r="C4408" s="405"/>
      <c r="D4408" s="406"/>
      <c r="E4408" s="405"/>
      <c r="F4408" s="405"/>
      <c r="G4408" s="406"/>
      <c r="H4408" s="406"/>
      <c r="I4408" s="406"/>
    </row>
    <row r="4409" spans="1:9" ht="78" customHeight="1" x14ac:dyDescent="0.4">
      <c r="A4409" s="394" t="s">
        <v>22</v>
      </c>
      <c r="B4409" s="395"/>
      <c r="C4409" s="395"/>
      <c r="D4409" s="395"/>
      <c r="E4409" s="395"/>
      <c r="F4409" s="395"/>
      <c r="G4409" s="395"/>
      <c r="H4409" s="395"/>
      <c r="I4409" s="396"/>
    </row>
    <row r="4410" spans="1:9" x14ac:dyDescent="0.4">
      <c r="A4410" s="161" t="s">
        <v>12</v>
      </c>
      <c r="B4410" s="52">
        <f>B4391+1</f>
        <v>233</v>
      </c>
      <c r="C4410" s="161" t="s">
        <v>13</v>
      </c>
      <c r="D4410" s="53" t="str">
        <f>VLOOKUP(B4410,別紙1!$A$5:$AS$267,3,FALSE)</f>
        <v>白川東第１ポンプ場</v>
      </c>
      <c r="F4410" s="161"/>
      <c r="G4410" s="161"/>
      <c r="H4410" s="161"/>
      <c r="I4410" s="54" t="str">
        <f>VLOOKUP(B4410,別紙1!$A$5:$AS$267,5,FALSE)</f>
        <v>低圧電力</v>
      </c>
    </row>
    <row r="4411" spans="1:9" s="161" customFormat="1" ht="20.25" customHeight="1" x14ac:dyDescent="0.4">
      <c r="A4411" s="391" t="s">
        <v>14</v>
      </c>
      <c r="B4411" s="401" t="s">
        <v>3</v>
      </c>
      <c r="C4411" s="402"/>
      <c r="D4411" s="403"/>
      <c r="E4411" s="401" t="s">
        <v>4</v>
      </c>
      <c r="F4411" s="402"/>
      <c r="G4411" s="403"/>
      <c r="H4411" s="391" t="s">
        <v>44</v>
      </c>
      <c r="I4411" s="391" t="s">
        <v>45</v>
      </c>
    </row>
    <row r="4412" spans="1:9" s="161" customFormat="1" ht="40.5" x14ac:dyDescent="0.4">
      <c r="A4412" s="400"/>
      <c r="B4412" s="298" t="s">
        <v>2</v>
      </c>
      <c r="C4412" s="298" t="s">
        <v>15</v>
      </c>
      <c r="D4412" s="299" t="s">
        <v>82</v>
      </c>
      <c r="E4412" s="300" t="s">
        <v>16</v>
      </c>
      <c r="F4412" s="58" t="s">
        <v>17</v>
      </c>
      <c r="G4412" s="299" t="s">
        <v>18</v>
      </c>
      <c r="H4412" s="400"/>
      <c r="I4412" s="400"/>
    </row>
    <row r="4413" spans="1:9" s="59" customFormat="1" ht="22.5" x14ac:dyDescent="0.4">
      <c r="A4413" s="392"/>
      <c r="B4413" s="60" t="s">
        <v>5</v>
      </c>
      <c r="C4413" s="60" t="s">
        <v>19</v>
      </c>
      <c r="D4413" s="60" t="s">
        <v>8</v>
      </c>
      <c r="E4413" s="61" t="s">
        <v>20</v>
      </c>
      <c r="F4413" s="60" t="s">
        <v>21</v>
      </c>
      <c r="G4413" s="60" t="s">
        <v>8</v>
      </c>
      <c r="H4413" s="60" t="s">
        <v>43</v>
      </c>
      <c r="I4413" s="60" t="s">
        <v>8</v>
      </c>
    </row>
    <row r="4414" spans="1:9" s="62" customFormat="1" ht="18" customHeight="1" x14ac:dyDescent="0.4">
      <c r="A4414" s="63">
        <v>1</v>
      </c>
      <c r="B4414" s="121">
        <f>VLOOKUP(B4410,別紙1!$A$5:$AS$267,6,FALSE)</f>
        <v>9</v>
      </c>
      <c r="C4414" s="131">
        <f>内訳書!$C$7</f>
        <v>0</v>
      </c>
      <c r="D4414" s="131">
        <f>IF(E4414=0,ROUNDDOWN(B4414*C4414/2,2),ROUNDDOWN(B4414*C4414,2))</f>
        <v>0</v>
      </c>
      <c r="E4414" s="124">
        <f>VLOOKUP(B4410,別紙1!$A$5:$AS$267,7,FALSE)</f>
        <v>8</v>
      </c>
      <c r="F4414" s="132">
        <f>内訳書!$D$7</f>
        <v>0</v>
      </c>
      <c r="G4414" s="131">
        <f>ROUNDDOWN(E4414*F4414,2)</f>
        <v>0</v>
      </c>
      <c r="H4414" s="116"/>
      <c r="I4414" s="137">
        <f>ROUNDDOWN(D4414+G4414+H4414,0)</f>
        <v>0</v>
      </c>
    </row>
    <row r="4415" spans="1:9" s="62" customFormat="1" ht="18" customHeight="1" x14ac:dyDescent="0.4">
      <c r="A4415" s="63">
        <v>2</v>
      </c>
      <c r="B4415" s="121">
        <f>B4414</f>
        <v>9</v>
      </c>
      <c r="C4415" s="131">
        <f>C4414</f>
        <v>0</v>
      </c>
      <c r="D4415" s="131">
        <f t="shared" ref="D4415:D4425" si="928">IF(E4415=0,ROUNDDOWN(B4415*C4415/2,2),ROUNDDOWN(B4415*C4415,2))</f>
        <v>0</v>
      </c>
      <c r="E4415" s="124">
        <f>VLOOKUP(B4410,別紙1!$A$5:$AS$267,10,FALSE)</f>
        <v>8</v>
      </c>
      <c r="F4415" s="132">
        <f>内訳書!$D$7</f>
        <v>0</v>
      </c>
      <c r="G4415" s="131">
        <f t="shared" ref="G4415:G4425" si="929">ROUNDDOWN(E4415*F4415,2)</f>
        <v>0</v>
      </c>
      <c r="H4415" s="116"/>
      <c r="I4415" s="137">
        <f t="shared" ref="I4415:I4425" si="930">ROUNDDOWN(D4415+G4415+H4415,0)</f>
        <v>0</v>
      </c>
    </row>
    <row r="4416" spans="1:9" s="62" customFormat="1" ht="18" customHeight="1" x14ac:dyDescent="0.4">
      <c r="A4416" s="63">
        <v>3</v>
      </c>
      <c r="B4416" s="121">
        <f>B4414</f>
        <v>9</v>
      </c>
      <c r="C4416" s="131">
        <f t="shared" ref="C4416:C4424" si="931">C4415</f>
        <v>0</v>
      </c>
      <c r="D4416" s="131">
        <f t="shared" si="928"/>
        <v>0</v>
      </c>
      <c r="E4416" s="124">
        <f>VLOOKUP(B4410,別紙1!$A$5:$AS$267,13,FALSE)</f>
        <v>7</v>
      </c>
      <c r="F4416" s="132">
        <f>内訳書!$D$7</f>
        <v>0</v>
      </c>
      <c r="G4416" s="131">
        <f t="shared" si="929"/>
        <v>0</v>
      </c>
      <c r="H4416" s="116"/>
      <c r="I4416" s="137">
        <f t="shared" si="930"/>
        <v>0</v>
      </c>
    </row>
    <row r="4417" spans="1:9" s="62" customFormat="1" ht="18" customHeight="1" x14ac:dyDescent="0.4">
      <c r="A4417" s="63">
        <v>4</v>
      </c>
      <c r="B4417" s="121">
        <f>B4414</f>
        <v>9</v>
      </c>
      <c r="C4417" s="131">
        <f t="shared" si="931"/>
        <v>0</v>
      </c>
      <c r="D4417" s="131">
        <f t="shared" si="928"/>
        <v>0</v>
      </c>
      <c r="E4417" s="124">
        <f>VLOOKUP(B4410,別紙1!$A$5:$AS$267,16,FALSE)</f>
        <v>8</v>
      </c>
      <c r="F4417" s="132">
        <f>内訳書!$D$7</f>
        <v>0</v>
      </c>
      <c r="G4417" s="131">
        <f t="shared" si="929"/>
        <v>0</v>
      </c>
      <c r="H4417" s="116"/>
      <c r="I4417" s="137">
        <f t="shared" si="930"/>
        <v>0</v>
      </c>
    </row>
    <row r="4418" spans="1:9" s="62" customFormat="1" ht="18" customHeight="1" x14ac:dyDescent="0.4">
      <c r="A4418" s="63">
        <v>5</v>
      </c>
      <c r="B4418" s="121">
        <f>B4414</f>
        <v>9</v>
      </c>
      <c r="C4418" s="131">
        <f t="shared" si="931"/>
        <v>0</v>
      </c>
      <c r="D4418" s="131">
        <f t="shared" si="928"/>
        <v>0</v>
      </c>
      <c r="E4418" s="124">
        <f>VLOOKUP(B4410,別紙1!$A$5:$AS$267,19,FALSE)</f>
        <v>8</v>
      </c>
      <c r="F4418" s="132">
        <f>内訳書!$D$7</f>
        <v>0</v>
      </c>
      <c r="G4418" s="131">
        <f t="shared" si="929"/>
        <v>0</v>
      </c>
      <c r="H4418" s="116"/>
      <c r="I4418" s="137">
        <f t="shared" si="930"/>
        <v>0</v>
      </c>
    </row>
    <row r="4419" spans="1:9" s="62" customFormat="1" ht="18" customHeight="1" x14ac:dyDescent="0.4">
      <c r="A4419" s="63">
        <v>6</v>
      </c>
      <c r="B4419" s="121">
        <f>B4414</f>
        <v>9</v>
      </c>
      <c r="C4419" s="131">
        <f t="shared" si="931"/>
        <v>0</v>
      </c>
      <c r="D4419" s="131">
        <f t="shared" si="928"/>
        <v>0</v>
      </c>
      <c r="E4419" s="124">
        <f>VLOOKUP(B4410,別紙1!$A$5:$AS$267,22,FALSE)</f>
        <v>8</v>
      </c>
      <c r="F4419" s="132">
        <f>内訳書!$D$7</f>
        <v>0</v>
      </c>
      <c r="G4419" s="131">
        <f t="shared" si="929"/>
        <v>0</v>
      </c>
      <c r="H4419" s="116"/>
      <c r="I4419" s="137">
        <f t="shared" si="930"/>
        <v>0</v>
      </c>
    </row>
    <row r="4420" spans="1:9" s="62" customFormat="1" ht="18" customHeight="1" x14ac:dyDescent="0.4">
      <c r="A4420" s="63">
        <v>7</v>
      </c>
      <c r="B4420" s="121">
        <f>B4414</f>
        <v>9</v>
      </c>
      <c r="C4420" s="131">
        <f t="shared" si="931"/>
        <v>0</v>
      </c>
      <c r="D4420" s="131">
        <f t="shared" si="928"/>
        <v>0</v>
      </c>
      <c r="E4420" s="124">
        <f>VLOOKUP(B4410,別紙1!$A$5:$AS$267,26,FALSE)</f>
        <v>8</v>
      </c>
      <c r="F4420" s="133">
        <f>内訳書!$E$7</f>
        <v>0</v>
      </c>
      <c r="G4420" s="131">
        <f t="shared" si="929"/>
        <v>0</v>
      </c>
      <c r="H4420" s="116"/>
      <c r="I4420" s="137">
        <f t="shared" si="930"/>
        <v>0</v>
      </c>
    </row>
    <row r="4421" spans="1:9" s="62" customFormat="1" ht="18" customHeight="1" x14ac:dyDescent="0.4">
      <c r="A4421" s="63">
        <v>8</v>
      </c>
      <c r="B4421" s="121">
        <f>B4414</f>
        <v>9</v>
      </c>
      <c r="C4421" s="131">
        <f t="shared" si="931"/>
        <v>0</v>
      </c>
      <c r="D4421" s="131">
        <f t="shared" si="928"/>
        <v>0</v>
      </c>
      <c r="E4421" s="124">
        <f>VLOOKUP(B4410,別紙1!$A$5:$AS$267,29,FALSE)</f>
        <v>8</v>
      </c>
      <c r="F4421" s="133">
        <f>内訳書!$E$7</f>
        <v>0</v>
      </c>
      <c r="G4421" s="131">
        <f t="shared" si="929"/>
        <v>0</v>
      </c>
      <c r="H4421" s="116"/>
      <c r="I4421" s="137">
        <f t="shared" si="930"/>
        <v>0</v>
      </c>
    </row>
    <row r="4422" spans="1:9" s="62" customFormat="1" ht="18" customHeight="1" x14ac:dyDescent="0.4">
      <c r="A4422" s="63">
        <v>9</v>
      </c>
      <c r="B4422" s="121">
        <f>B4414</f>
        <v>9</v>
      </c>
      <c r="C4422" s="131">
        <f t="shared" si="931"/>
        <v>0</v>
      </c>
      <c r="D4422" s="131">
        <f t="shared" si="928"/>
        <v>0</v>
      </c>
      <c r="E4422" s="124">
        <f>VLOOKUP(B4410,別紙1!$A$5:$AS$267,32,FALSE)</f>
        <v>9</v>
      </c>
      <c r="F4422" s="133">
        <f>内訳書!$E$7</f>
        <v>0</v>
      </c>
      <c r="G4422" s="131">
        <f t="shared" si="929"/>
        <v>0</v>
      </c>
      <c r="H4422" s="116"/>
      <c r="I4422" s="137">
        <f t="shared" si="930"/>
        <v>0</v>
      </c>
    </row>
    <row r="4423" spans="1:9" s="62" customFormat="1" ht="18" customHeight="1" x14ac:dyDescent="0.4">
      <c r="A4423" s="63">
        <v>10</v>
      </c>
      <c r="B4423" s="121">
        <f>B4414</f>
        <v>9</v>
      </c>
      <c r="C4423" s="131">
        <f t="shared" si="931"/>
        <v>0</v>
      </c>
      <c r="D4423" s="131">
        <f t="shared" si="928"/>
        <v>0</v>
      </c>
      <c r="E4423" s="124">
        <f>VLOOKUP(B4410,別紙1!$A$5:$AS$267,34,FALSE)</f>
        <v>8</v>
      </c>
      <c r="F4423" s="132">
        <f>内訳書!$D$7</f>
        <v>0</v>
      </c>
      <c r="G4423" s="131">
        <f t="shared" si="929"/>
        <v>0</v>
      </c>
      <c r="H4423" s="116"/>
      <c r="I4423" s="137">
        <f t="shared" si="930"/>
        <v>0</v>
      </c>
    </row>
    <row r="4424" spans="1:9" s="62" customFormat="1" ht="18" customHeight="1" x14ac:dyDescent="0.4">
      <c r="A4424" s="63">
        <v>11</v>
      </c>
      <c r="B4424" s="121">
        <f>B4414</f>
        <v>9</v>
      </c>
      <c r="C4424" s="131">
        <f t="shared" si="931"/>
        <v>0</v>
      </c>
      <c r="D4424" s="131">
        <f t="shared" si="928"/>
        <v>0</v>
      </c>
      <c r="E4424" s="124">
        <f>VLOOKUP(B4410,別紙1!$A$5:$AS$267,37,FALSE)</f>
        <v>9</v>
      </c>
      <c r="F4424" s="132">
        <f>内訳書!$D$7</f>
        <v>0</v>
      </c>
      <c r="G4424" s="131">
        <f t="shared" si="929"/>
        <v>0</v>
      </c>
      <c r="H4424" s="116"/>
      <c r="I4424" s="137">
        <f t="shared" si="930"/>
        <v>0</v>
      </c>
    </row>
    <row r="4425" spans="1:9" s="62" customFormat="1" ht="18" customHeight="1" thickBot="1" x14ac:dyDescent="0.45">
      <c r="A4425" s="63">
        <v>12</v>
      </c>
      <c r="B4425" s="121">
        <f>B4414</f>
        <v>9</v>
      </c>
      <c r="C4425" s="131">
        <f>C4424</f>
        <v>0</v>
      </c>
      <c r="D4425" s="131">
        <f t="shared" si="928"/>
        <v>0</v>
      </c>
      <c r="E4425" s="124">
        <f>VLOOKUP(B4410,別紙1!$A$5:$AS$267,40,FALSE)</f>
        <v>7</v>
      </c>
      <c r="F4425" s="132">
        <f>内訳書!$D$7</f>
        <v>0</v>
      </c>
      <c r="G4425" s="131">
        <f t="shared" si="929"/>
        <v>0</v>
      </c>
      <c r="H4425" s="116"/>
      <c r="I4425" s="137">
        <f t="shared" si="930"/>
        <v>0</v>
      </c>
    </row>
    <row r="4426" spans="1:9" s="62" customFormat="1" ht="18" customHeight="1" thickBot="1" x14ac:dyDescent="0.45">
      <c r="A4426" s="66" t="s">
        <v>9</v>
      </c>
      <c r="B4426" s="120"/>
      <c r="C4426" s="120"/>
      <c r="D4426" s="120"/>
      <c r="E4426" s="135">
        <f>SUM(E4414:E4425)</f>
        <v>96</v>
      </c>
      <c r="F4426" s="129"/>
      <c r="G4426" s="120"/>
      <c r="H4426" s="136">
        <f>SUM(H4414:H4425)</f>
        <v>0</v>
      </c>
      <c r="I4426" s="138">
        <f>IF(SUM(I4414:I4425)="","",SUM(I4414:I4425))</f>
        <v>0</v>
      </c>
    </row>
    <row r="4427" spans="1:9" ht="78" customHeight="1" x14ac:dyDescent="0.4">
      <c r="A4427" s="404" t="s">
        <v>347</v>
      </c>
      <c r="B4427" s="405"/>
      <c r="C4427" s="405"/>
      <c r="D4427" s="406"/>
      <c r="E4427" s="405"/>
      <c r="F4427" s="405"/>
      <c r="G4427" s="406"/>
      <c r="H4427" s="406"/>
      <c r="I4427" s="406"/>
    </row>
    <row r="4428" spans="1:9" ht="78" customHeight="1" x14ac:dyDescent="0.4">
      <c r="A4428" s="394" t="s">
        <v>22</v>
      </c>
      <c r="B4428" s="395"/>
      <c r="C4428" s="395"/>
      <c r="D4428" s="395"/>
      <c r="E4428" s="395"/>
      <c r="F4428" s="395"/>
      <c r="G4428" s="395"/>
      <c r="H4428" s="395"/>
      <c r="I4428" s="396"/>
    </row>
    <row r="4429" spans="1:9" x14ac:dyDescent="0.4">
      <c r="A4429" s="161" t="s">
        <v>12</v>
      </c>
      <c r="B4429" s="52">
        <f>B4410+1</f>
        <v>234</v>
      </c>
      <c r="C4429" s="161" t="s">
        <v>13</v>
      </c>
      <c r="D4429" s="53" t="str">
        <f>VLOOKUP(B4429,別紙1!$A$5:$AS$267,3,FALSE)</f>
        <v>白川東第２ポンプ場</v>
      </c>
      <c r="F4429" s="161"/>
      <c r="G4429" s="161"/>
      <c r="H4429" s="161"/>
      <c r="I4429" s="54" t="str">
        <f>VLOOKUP(B4429,別紙1!$A$5:$AS$267,5,FALSE)</f>
        <v>低圧電力</v>
      </c>
    </row>
    <row r="4430" spans="1:9" s="161" customFormat="1" ht="20.25" customHeight="1" x14ac:dyDescent="0.4">
      <c r="A4430" s="391" t="s">
        <v>14</v>
      </c>
      <c r="B4430" s="401" t="s">
        <v>3</v>
      </c>
      <c r="C4430" s="402"/>
      <c r="D4430" s="403"/>
      <c r="E4430" s="401" t="s">
        <v>4</v>
      </c>
      <c r="F4430" s="402"/>
      <c r="G4430" s="403"/>
      <c r="H4430" s="391" t="s">
        <v>44</v>
      </c>
      <c r="I4430" s="391" t="s">
        <v>45</v>
      </c>
    </row>
    <row r="4431" spans="1:9" s="161" customFormat="1" ht="40.5" x14ac:dyDescent="0.4">
      <c r="A4431" s="400"/>
      <c r="B4431" s="298" t="s">
        <v>2</v>
      </c>
      <c r="C4431" s="298" t="s">
        <v>15</v>
      </c>
      <c r="D4431" s="299" t="s">
        <v>82</v>
      </c>
      <c r="E4431" s="300" t="s">
        <v>16</v>
      </c>
      <c r="F4431" s="58" t="s">
        <v>17</v>
      </c>
      <c r="G4431" s="299" t="s">
        <v>18</v>
      </c>
      <c r="H4431" s="400"/>
      <c r="I4431" s="400"/>
    </row>
    <row r="4432" spans="1:9" s="59" customFormat="1" ht="22.5" x14ac:dyDescent="0.4">
      <c r="A4432" s="392"/>
      <c r="B4432" s="60" t="s">
        <v>5</v>
      </c>
      <c r="C4432" s="60" t="s">
        <v>19</v>
      </c>
      <c r="D4432" s="60" t="s">
        <v>8</v>
      </c>
      <c r="E4432" s="61" t="s">
        <v>20</v>
      </c>
      <c r="F4432" s="60" t="s">
        <v>21</v>
      </c>
      <c r="G4432" s="60" t="s">
        <v>8</v>
      </c>
      <c r="H4432" s="60" t="s">
        <v>43</v>
      </c>
      <c r="I4432" s="60" t="s">
        <v>8</v>
      </c>
    </row>
    <row r="4433" spans="1:9" s="62" customFormat="1" ht="18" customHeight="1" x14ac:dyDescent="0.4">
      <c r="A4433" s="63">
        <v>1</v>
      </c>
      <c r="B4433" s="121">
        <f>VLOOKUP(B4429,別紙1!$A$5:$AS$267,6,FALSE)</f>
        <v>9</v>
      </c>
      <c r="C4433" s="131">
        <f>内訳書!$C$7</f>
        <v>0</v>
      </c>
      <c r="D4433" s="131">
        <f>IF(E4433=0,ROUNDDOWN(B4433*C4433/2,2),ROUNDDOWN(B4433*C4433,2))</f>
        <v>0</v>
      </c>
      <c r="E4433" s="124">
        <f>VLOOKUP(B4429,別紙1!$A$5:$AS$267,7,FALSE)</f>
        <v>36</v>
      </c>
      <c r="F4433" s="132">
        <f>内訳書!$D$7</f>
        <v>0</v>
      </c>
      <c r="G4433" s="131">
        <f>ROUNDDOWN(E4433*F4433,2)</f>
        <v>0</v>
      </c>
      <c r="H4433" s="116"/>
      <c r="I4433" s="137">
        <f>ROUNDDOWN(D4433+G4433+H4433,0)</f>
        <v>0</v>
      </c>
    </row>
    <row r="4434" spans="1:9" s="62" customFormat="1" ht="18" customHeight="1" x14ac:dyDescent="0.4">
      <c r="A4434" s="63">
        <v>2</v>
      </c>
      <c r="B4434" s="121">
        <f>B4433</f>
        <v>9</v>
      </c>
      <c r="C4434" s="131">
        <f>C4433</f>
        <v>0</v>
      </c>
      <c r="D4434" s="131">
        <f t="shared" ref="D4434:D4444" si="932">IF(E4434=0,ROUNDDOWN(B4434*C4434/2,2),ROUNDDOWN(B4434*C4434,2))</f>
        <v>0</v>
      </c>
      <c r="E4434" s="124">
        <f>VLOOKUP(B4429,別紙1!$A$5:$AS$267,10,FALSE)</f>
        <v>33</v>
      </c>
      <c r="F4434" s="132">
        <f>内訳書!$D$7</f>
        <v>0</v>
      </c>
      <c r="G4434" s="131">
        <f t="shared" ref="G4434:G4444" si="933">ROUNDDOWN(E4434*F4434,2)</f>
        <v>0</v>
      </c>
      <c r="H4434" s="116"/>
      <c r="I4434" s="137">
        <f t="shared" ref="I4434:I4444" si="934">ROUNDDOWN(D4434+G4434+H4434,0)</f>
        <v>0</v>
      </c>
    </row>
    <row r="4435" spans="1:9" s="62" customFormat="1" ht="18" customHeight="1" x14ac:dyDescent="0.4">
      <c r="A4435" s="63">
        <v>3</v>
      </c>
      <c r="B4435" s="121">
        <f>B4433</f>
        <v>9</v>
      </c>
      <c r="C4435" s="131">
        <f t="shared" ref="C4435:C4443" si="935">C4434</f>
        <v>0</v>
      </c>
      <c r="D4435" s="131">
        <f t="shared" si="932"/>
        <v>0</v>
      </c>
      <c r="E4435" s="124">
        <f>VLOOKUP(B4429,別紙1!$A$5:$AS$267,13,FALSE)</f>
        <v>37</v>
      </c>
      <c r="F4435" s="132">
        <f>内訳書!$D$7</f>
        <v>0</v>
      </c>
      <c r="G4435" s="131">
        <f t="shared" si="933"/>
        <v>0</v>
      </c>
      <c r="H4435" s="116"/>
      <c r="I4435" s="137">
        <f t="shared" si="934"/>
        <v>0</v>
      </c>
    </row>
    <row r="4436" spans="1:9" s="62" customFormat="1" ht="18" customHeight="1" x14ac:dyDescent="0.4">
      <c r="A4436" s="63">
        <v>4</v>
      </c>
      <c r="B4436" s="121">
        <f>B4433</f>
        <v>9</v>
      </c>
      <c r="C4436" s="131">
        <f t="shared" si="935"/>
        <v>0</v>
      </c>
      <c r="D4436" s="131">
        <f t="shared" si="932"/>
        <v>0</v>
      </c>
      <c r="E4436" s="124">
        <f>VLOOKUP(B4429,別紙1!$A$5:$AS$267,16,FALSE)</f>
        <v>42</v>
      </c>
      <c r="F4436" s="132">
        <f>内訳書!$D$7</f>
        <v>0</v>
      </c>
      <c r="G4436" s="131">
        <f t="shared" si="933"/>
        <v>0</v>
      </c>
      <c r="H4436" s="116"/>
      <c r="I4436" s="137">
        <f t="shared" si="934"/>
        <v>0</v>
      </c>
    </row>
    <row r="4437" spans="1:9" s="62" customFormat="1" ht="18" customHeight="1" x14ac:dyDescent="0.4">
      <c r="A4437" s="63">
        <v>5</v>
      </c>
      <c r="B4437" s="121">
        <f>B4433</f>
        <v>9</v>
      </c>
      <c r="C4437" s="131">
        <f t="shared" si="935"/>
        <v>0</v>
      </c>
      <c r="D4437" s="131">
        <f t="shared" si="932"/>
        <v>0</v>
      </c>
      <c r="E4437" s="124">
        <f>VLOOKUP(B4429,別紙1!$A$5:$AS$267,19,FALSE)</f>
        <v>41</v>
      </c>
      <c r="F4437" s="132">
        <f>内訳書!$D$7</f>
        <v>0</v>
      </c>
      <c r="G4437" s="131">
        <f t="shared" si="933"/>
        <v>0</v>
      </c>
      <c r="H4437" s="116"/>
      <c r="I4437" s="137">
        <f t="shared" si="934"/>
        <v>0</v>
      </c>
    </row>
    <row r="4438" spans="1:9" s="62" customFormat="1" ht="18" customHeight="1" x14ac:dyDescent="0.4">
      <c r="A4438" s="63">
        <v>6</v>
      </c>
      <c r="B4438" s="121">
        <f>B4433</f>
        <v>9</v>
      </c>
      <c r="C4438" s="131">
        <f t="shared" si="935"/>
        <v>0</v>
      </c>
      <c r="D4438" s="131">
        <f t="shared" si="932"/>
        <v>0</v>
      </c>
      <c r="E4438" s="124">
        <f>VLOOKUP(B4429,別紙1!$A$5:$AS$267,22,FALSE)</f>
        <v>55</v>
      </c>
      <c r="F4438" s="132">
        <f>内訳書!$D$7</f>
        <v>0</v>
      </c>
      <c r="G4438" s="131">
        <f t="shared" si="933"/>
        <v>0</v>
      </c>
      <c r="H4438" s="116"/>
      <c r="I4438" s="137">
        <f t="shared" si="934"/>
        <v>0</v>
      </c>
    </row>
    <row r="4439" spans="1:9" s="62" customFormat="1" ht="18" customHeight="1" x14ac:dyDescent="0.4">
      <c r="A4439" s="63">
        <v>7</v>
      </c>
      <c r="B4439" s="121">
        <f>B4433</f>
        <v>9</v>
      </c>
      <c r="C4439" s="131">
        <f t="shared" si="935"/>
        <v>0</v>
      </c>
      <c r="D4439" s="131">
        <f t="shared" si="932"/>
        <v>0</v>
      </c>
      <c r="E4439" s="124">
        <f>VLOOKUP(B4429,別紙1!$A$5:$AS$267,26,FALSE)</f>
        <v>49</v>
      </c>
      <c r="F4439" s="133">
        <f>内訳書!$E$7</f>
        <v>0</v>
      </c>
      <c r="G4439" s="131">
        <f t="shared" si="933"/>
        <v>0</v>
      </c>
      <c r="H4439" s="116"/>
      <c r="I4439" s="137">
        <f t="shared" si="934"/>
        <v>0</v>
      </c>
    </row>
    <row r="4440" spans="1:9" s="62" customFormat="1" ht="18" customHeight="1" x14ac:dyDescent="0.4">
      <c r="A4440" s="63">
        <v>8</v>
      </c>
      <c r="B4440" s="121">
        <f>B4433</f>
        <v>9</v>
      </c>
      <c r="C4440" s="131">
        <f t="shared" si="935"/>
        <v>0</v>
      </c>
      <c r="D4440" s="131">
        <f t="shared" si="932"/>
        <v>0</v>
      </c>
      <c r="E4440" s="124">
        <f>VLOOKUP(B4429,別紙1!$A$5:$AS$267,29,FALSE)</f>
        <v>59</v>
      </c>
      <c r="F4440" s="133">
        <f>内訳書!$E$7</f>
        <v>0</v>
      </c>
      <c r="G4440" s="131">
        <f t="shared" si="933"/>
        <v>0</v>
      </c>
      <c r="H4440" s="116"/>
      <c r="I4440" s="137">
        <f t="shared" si="934"/>
        <v>0</v>
      </c>
    </row>
    <row r="4441" spans="1:9" s="62" customFormat="1" ht="18" customHeight="1" x14ac:dyDescent="0.4">
      <c r="A4441" s="63">
        <v>9</v>
      </c>
      <c r="B4441" s="121">
        <f>B4433</f>
        <v>9</v>
      </c>
      <c r="C4441" s="131">
        <f t="shared" si="935"/>
        <v>0</v>
      </c>
      <c r="D4441" s="131">
        <f t="shared" si="932"/>
        <v>0</v>
      </c>
      <c r="E4441" s="124">
        <f>VLOOKUP(B4429,別紙1!$A$5:$AS$267,32,FALSE)</f>
        <v>86</v>
      </c>
      <c r="F4441" s="133">
        <f>内訳書!$E$7</f>
        <v>0</v>
      </c>
      <c r="G4441" s="131">
        <f t="shared" si="933"/>
        <v>0</v>
      </c>
      <c r="H4441" s="116"/>
      <c r="I4441" s="137">
        <f t="shared" si="934"/>
        <v>0</v>
      </c>
    </row>
    <row r="4442" spans="1:9" s="62" customFormat="1" ht="18" customHeight="1" x14ac:dyDescent="0.4">
      <c r="A4442" s="63">
        <v>10</v>
      </c>
      <c r="B4442" s="121">
        <f>B4433</f>
        <v>9</v>
      </c>
      <c r="C4442" s="131">
        <f t="shared" si="935"/>
        <v>0</v>
      </c>
      <c r="D4442" s="131">
        <f t="shared" si="932"/>
        <v>0</v>
      </c>
      <c r="E4442" s="124">
        <f>VLOOKUP(B4429,別紙1!$A$5:$AS$267,34,FALSE)</f>
        <v>63</v>
      </c>
      <c r="F4442" s="132">
        <f>内訳書!$D$7</f>
        <v>0</v>
      </c>
      <c r="G4442" s="131">
        <f t="shared" si="933"/>
        <v>0</v>
      </c>
      <c r="H4442" s="116"/>
      <c r="I4442" s="137">
        <f t="shared" si="934"/>
        <v>0</v>
      </c>
    </row>
    <row r="4443" spans="1:9" s="62" customFormat="1" ht="18" customHeight="1" x14ac:dyDescent="0.4">
      <c r="A4443" s="63">
        <v>11</v>
      </c>
      <c r="B4443" s="121">
        <f>B4433</f>
        <v>9</v>
      </c>
      <c r="C4443" s="131">
        <f t="shared" si="935"/>
        <v>0</v>
      </c>
      <c r="D4443" s="131">
        <f t="shared" si="932"/>
        <v>0</v>
      </c>
      <c r="E4443" s="124">
        <f>VLOOKUP(B4429,別紙1!$A$5:$AS$267,37,FALSE)</f>
        <v>54</v>
      </c>
      <c r="F4443" s="132">
        <f>内訳書!$D$7</f>
        <v>0</v>
      </c>
      <c r="G4443" s="131">
        <f t="shared" si="933"/>
        <v>0</v>
      </c>
      <c r="H4443" s="116"/>
      <c r="I4443" s="137">
        <f t="shared" si="934"/>
        <v>0</v>
      </c>
    </row>
    <row r="4444" spans="1:9" s="62" customFormat="1" ht="18" customHeight="1" thickBot="1" x14ac:dyDescent="0.45">
      <c r="A4444" s="63">
        <v>12</v>
      </c>
      <c r="B4444" s="121">
        <f>B4433</f>
        <v>9</v>
      </c>
      <c r="C4444" s="131">
        <f>C4443</f>
        <v>0</v>
      </c>
      <c r="D4444" s="131">
        <f t="shared" si="932"/>
        <v>0</v>
      </c>
      <c r="E4444" s="124">
        <f>VLOOKUP(B4429,別紙1!$A$5:$AS$267,40,FALSE)</f>
        <v>40</v>
      </c>
      <c r="F4444" s="132">
        <f>内訳書!$D$7</f>
        <v>0</v>
      </c>
      <c r="G4444" s="131">
        <f t="shared" si="933"/>
        <v>0</v>
      </c>
      <c r="H4444" s="116"/>
      <c r="I4444" s="137">
        <f t="shared" si="934"/>
        <v>0</v>
      </c>
    </row>
    <row r="4445" spans="1:9" s="62" customFormat="1" ht="18" customHeight="1" thickBot="1" x14ac:dyDescent="0.45">
      <c r="A4445" s="66" t="s">
        <v>9</v>
      </c>
      <c r="B4445" s="120"/>
      <c r="C4445" s="120"/>
      <c r="D4445" s="120"/>
      <c r="E4445" s="135">
        <f>SUM(E4433:E4444)</f>
        <v>595</v>
      </c>
      <c r="F4445" s="129"/>
      <c r="G4445" s="120"/>
      <c r="H4445" s="136">
        <f>SUM(H4433:H4444)</f>
        <v>0</v>
      </c>
      <c r="I4445" s="138">
        <f>IF(SUM(I4433:I4444)="","",SUM(I4433:I4444))</f>
        <v>0</v>
      </c>
    </row>
    <row r="4446" spans="1:9" ht="78" customHeight="1" x14ac:dyDescent="0.4">
      <c r="A4446" s="404" t="s">
        <v>347</v>
      </c>
      <c r="B4446" s="405"/>
      <c r="C4446" s="405"/>
      <c r="D4446" s="406"/>
      <c r="E4446" s="405"/>
      <c r="F4446" s="405"/>
      <c r="G4446" s="406"/>
      <c r="H4446" s="406"/>
      <c r="I4446" s="406"/>
    </row>
    <row r="4447" spans="1:9" ht="78" customHeight="1" x14ac:dyDescent="0.4">
      <c r="A4447" s="394" t="s">
        <v>22</v>
      </c>
      <c r="B4447" s="395"/>
      <c r="C4447" s="395"/>
      <c r="D4447" s="395"/>
      <c r="E4447" s="395"/>
      <c r="F4447" s="395"/>
      <c r="G4447" s="395"/>
      <c r="H4447" s="395"/>
      <c r="I4447" s="396"/>
    </row>
    <row r="4448" spans="1:9" x14ac:dyDescent="0.4">
      <c r="A4448" s="161" t="s">
        <v>12</v>
      </c>
      <c r="B4448" s="52">
        <f>B4429+1</f>
        <v>235</v>
      </c>
      <c r="C4448" s="161" t="s">
        <v>13</v>
      </c>
      <c r="D4448" s="53" t="str">
        <f>VLOOKUP(B4448,別紙1!$A$5:$AS$267,3,FALSE)</f>
        <v>白川東第３ポンプ場</v>
      </c>
      <c r="F4448" s="161"/>
      <c r="G4448" s="161"/>
      <c r="H4448" s="161"/>
      <c r="I4448" s="54" t="str">
        <f>VLOOKUP(B4448,別紙1!$A$5:$AS$267,5,FALSE)</f>
        <v>低圧電力</v>
      </c>
    </row>
    <row r="4449" spans="1:9" s="161" customFormat="1" ht="20.25" customHeight="1" x14ac:dyDescent="0.4">
      <c r="A4449" s="391" t="s">
        <v>14</v>
      </c>
      <c r="B4449" s="401" t="s">
        <v>3</v>
      </c>
      <c r="C4449" s="402"/>
      <c r="D4449" s="403"/>
      <c r="E4449" s="401" t="s">
        <v>4</v>
      </c>
      <c r="F4449" s="402"/>
      <c r="G4449" s="403"/>
      <c r="H4449" s="391" t="s">
        <v>44</v>
      </c>
      <c r="I4449" s="391" t="s">
        <v>45</v>
      </c>
    </row>
    <row r="4450" spans="1:9" s="161" customFormat="1" ht="40.5" x14ac:dyDescent="0.4">
      <c r="A4450" s="400"/>
      <c r="B4450" s="298" t="s">
        <v>2</v>
      </c>
      <c r="C4450" s="298" t="s">
        <v>15</v>
      </c>
      <c r="D4450" s="299" t="s">
        <v>82</v>
      </c>
      <c r="E4450" s="300" t="s">
        <v>16</v>
      </c>
      <c r="F4450" s="58" t="s">
        <v>17</v>
      </c>
      <c r="G4450" s="299" t="s">
        <v>18</v>
      </c>
      <c r="H4450" s="400"/>
      <c r="I4450" s="400"/>
    </row>
    <row r="4451" spans="1:9" s="59" customFormat="1" ht="22.5" x14ac:dyDescent="0.4">
      <c r="A4451" s="392"/>
      <c r="B4451" s="60" t="s">
        <v>5</v>
      </c>
      <c r="C4451" s="60" t="s">
        <v>19</v>
      </c>
      <c r="D4451" s="60" t="s">
        <v>8</v>
      </c>
      <c r="E4451" s="61" t="s">
        <v>20</v>
      </c>
      <c r="F4451" s="60" t="s">
        <v>21</v>
      </c>
      <c r="G4451" s="60" t="s">
        <v>8</v>
      </c>
      <c r="H4451" s="60" t="s">
        <v>43</v>
      </c>
      <c r="I4451" s="60" t="s">
        <v>8</v>
      </c>
    </row>
    <row r="4452" spans="1:9" s="62" customFormat="1" ht="18" customHeight="1" x14ac:dyDescent="0.4">
      <c r="A4452" s="63">
        <v>1</v>
      </c>
      <c r="B4452" s="121">
        <f>VLOOKUP(B4448,別紙1!$A$5:$AS$267,6,FALSE)</f>
        <v>13</v>
      </c>
      <c r="C4452" s="131">
        <f>内訳書!$C$7</f>
        <v>0</v>
      </c>
      <c r="D4452" s="131">
        <f>IF(E4452=0,ROUNDDOWN(B4452*C4452/2,2),ROUNDDOWN(B4452*C4452,2))</f>
        <v>0</v>
      </c>
      <c r="E4452" s="124">
        <f>VLOOKUP(B4448,別紙1!$A$5:$AS$267,7,FALSE)</f>
        <v>292</v>
      </c>
      <c r="F4452" s="132">
        <f>内訳書!$D$7</f>
        <v>0</v>
      </c>
      <c r="G4452" s="131">
        <f>ROUNDDOWN(E4452*F4452,2)</f>
        <v>0</v>
      </c>
      <c r="H4452" s="116"/>
      <c r="I4452" s="137">
        <f>ROUNDDOWN(D4452+G4452+H4452,0)</f>
        <v>0</v>
      </c>
    </row>
    <row r="4453" spans="1:9" s="62" customFormat="1" ht="18" customHeight="1" x14ac:dyDescent="0.4">
      <c r="A4453" s="63">
        <v>2</v>
      </c>
      <c r="B4453" s="121">
        <f>B4452</f>
        <v>13</v>
      </c>
      <c r="C4453" s="131">
        <f>C4452</f>
        <v>0</v>
      </c>
      <c r="D4453" s="131">
        <f t="shared" ref="D4453:D4463" si="936">IF(E4453=0,ROUNDDOWN(B4453*C4453/2,2),ROUNDDOWN(B4453*C4453,2))</f>
        <v>0</v>
      </c>
      <c r="E4453" s="124">
        <f>VLOOKUP(B4448,別紙1!$A$5:$AS$267,10,FALSE)</f>
        <v>265</v>
      </c>
      <c r="F4453" s="132">
        <f>内訳書!$D$7</f>
        <v>0</v>
      </c>
      <c r="G4453" s="131">
        <f t="shared" ref="G4453:G4463" si="937">ROUNDDOWN(E4453*F4453,2)</f>
        <v>0</v>
      </c>
      <c r="H4453" s="116"/>
      <c r="I4453" s="137">
        <f t="shared" ref="I4453:I4463" si="938">ROUNDDOWN(D4453+G4453+H4453,0)</f>
        <v>0</v>
      </c>
    </row>
    <row r="4454" spans="1:9" s="62" customFormat="1" ht="18" customHeight="1" x14ac:dyDescent="0.4">
      <c r="A4454" s="63">
        <v>3</v>
      </c>
      <c r="B4454" s="121">
        <f>B4452</f>
        <v>13</v>
      </c>
      <c r="C4454" s="131">
        <f t="shared" ref="C4454:C4462" si="939">C4453</f>
        <v>0</v>
      </c>
      <c r="D4454" s="131">
        <f t="shared" si="936"/>
        <v>0</v>
      </c>
      <c r="E4454" s="124">
        <f>VLOOKUP(B4448,別紙1!$A$5:$AS$267,13,FALSE)</f>
        <v>236</v>
      </c>
      <c r="F4454" s="132">
        <f>内訳書!$D$7</f>
        <v>0</v>
      </c>
      <c r="G4454" s="131">
        <f t="shared" si="937"/>
        <v>0</v>
      </c>
      <c r="H4454" s="116"/>
      <c r="I4454" s="137">
        <f t="shared" si="938"/>
        <v>0</v>
      </c>
    </row>
    <row r="4455" spans="1:9" s="62" customFormat="1" ht="18" customHeight="1" x14ac:dyDescent="0.4">
      <c r="A4455" s="63">
        <v>4</v>
      </c>
      <c r="B4455" s="121">
        <f>B4452</f>
        <v>13</v>
      </c>
      <c r="C4455" s="131">
        <f t="shared" si="939"/>
        <v>0</v>
      </c>
      <c r="D4455" s="131">
        <f t="shared" si="936"/>
        <v>0</v>
      </c>
      <c r="E4455" s="124">
        <f>VLOOKUP(B4448,別紙1!$A$5:$AS$267,16,FALSE)</f>
        <v>399</v>
      </c>
      <c r="F4455" s="132">
        <f>内訳書!$D$7</f>
        <v>0</v>
      </c>
      <c r="G4455" s="131">
        <f t="shared" si="937"/>
        <v>0</v>
      </c>
      <c r="H4455" s="116"/>
      <c r="I4455" s="137">
        <f t="shared" si="938"/>
        <v>0</v>
      </c>
    </row>
    <row r="4456" spans="1:9" s="62" customFormat="1" ht="18" customHeight="1" x14ac:dyDescent="0.4">
      <c r="A4456" s="63">
        <v>5</v>
      </c>
      <c r="B4456" s="121">
        <f>B4452</f>
        <v>13</v>
      </c>
      <c r="C4456" s="131">
        <f t="shared" si="939"/>
        <v>0</v>
      </c>
      <c r="D4456" s="131">
        <f t="shared" si="936"/>
        <v>0</v>
      </c>
      <c r="E4456" s="124">
        <f>VLOOKUP(B4448,別紙1!$A$5:$AS$267,19,FALSE)</f>
        <v>394</v>
      </c>
      <c r="F4456" s="132">
        <f>内訳書!$D$7</f>
        <v>0</v>
      </c>
      <c r="G4456" s="131">
        <f t="shared" si="937"/>
        <v>0</v>
      </c>
      <c r="H4456" s="116"/>
      <c r="I4456" s="137">
        <f t="shared" si="938"/>
        <v>0</v>
      </c>
    </row>
    <row r="4457" spans="1:9" s="62" customFormat="1" ht="18" customHeight="1" x14ac:dyDescent="0.4">
      <c r="A4457" s="63">
        <v>6</v>
      </c>
      <c r="B4457" s="121">
        <f>B4452</f>
        <v>13</v>
      </c>
      <c r="C4457" s="131">
        <f t="shared" si="939"/>
        <v>0</v>
      </c>
      <c r="D4457" s="131">
        <f t="shared" si="936"/>
        <v>0</v>
      </c>
      <c r="E4457" s="124">
        <f>VLOOKUP(B4448,別紙1!$A$5:$AS$267,22,FALSE)</f>
        <v>382</v>
      </c>
      <c r="F4457" s="132">
        <f>内訳書!$D$7</f>
        <v>0</v>
      </c>
      <c r="G4457" s="131">
        <f t="shared" si="937"/>
        <v>0</v>
      </c>
      <c r="H4457" s="116"/>
      <c r="I4457" s="137">
        <f t="shared" si="938"/>
        <v>0</v>
      </c>
    </row>
    <row r="4458" spans="1:9" s="62" customFormat="1" ht="18" customHeight="1" x14ac:dyDescent="0.4">
      <c r="A4458" s="63">
        <v>7</v>
      </c>
      <c r="B4458" s="121">
        <f>B4452</f>
        <v>13</v>
      </c>
      <c r="C4458" s="131">
        <f t="shared" si="939"/>
        <v>0</v>
      </c>
      <c r="D4458" s="131">
        <f t="shared" si="936"/>
        <v>0</v>
      </c>
      <c r="E4458" s="124">
        <f>VLOOKUP(B4448,別紙1!$A$5:$AS$267,26,FALSE)</f>
        <v>365</v>
      </c>
      <c r="F4458" s="133">
        <f>内訳書!$E$7</f>
        <v>0</v>
      </c>
      <c r="G4458" s="131">
        <f t="shared" si="937"/>
        <v>0</v>
      </c>
      <c r="H4458" s="116"/>
      <c r="I4458" s="137">
        <f t="shared" si="938"/>
        <v>0</v>
      </c>
    </row>
    <row r="4459" spans="1:9" s="62" customFormat="1" ht="18" customHeight="1" x14ac:dyDescent="0.4">
      <c r="A4459" s="63">
        <v>8</v>
      </c>
      <c r="B4459" s="121">
        <f>B4452</f>
        <v>13</v>
      </c>
      <c r="C4459" s="131">
        <f t="shared" si="939"/>
        <v>0</v>
      </c>
      <c r="D4459" s="131">
        <f t="shared" si="936"/>
        <v>0</v>
      </c>
      <c r="E4459" s="124">
        <f>VLOOKUP(B4448,別紙1!$A$5:$AS$267,29,FALSE)</f>
        <v>369</v>
      </c>
      <c r="F4459" s="133">
        <f>内訳書!$E$7</f>
        <v>0</v>
      </c>
      <c r="G4459" s="131">
        <f t="shared" si="937"/>
        <v>0</v>
      </c>
      <c r="H4459" s="116"/>
      <c r="I4459" s="137">
        <f t="shared" si="938"/>
        <v>0</v>
      </c>
    </row>
    <row r="4460" spans="1:9" s="62" customFormat="1" ht="18" customHeight="1" x14ac:dyDescent="0.4">
      <c r="A4460" s="63">
        <v>9</v>
      </c>
      <c r="B4460" s="121">
        <f>B4452</f>
        <v>13</v>
      </c>
      <c r="C4460" s="131">
        <f t="shared" si="939"/>
        <v>0</v>
      </c>
      <c r="D4460" s="131">
        <f t="shared" si="936"/>
        <v>0</v>
      </c>
      <c r="E4460" s="124">
        <f>VLOOKUP(B4448,別紙1!$A$5:$AS$267,32,FALSE)</f>
        <v>308</v>
      </c>
      <c r="F4460" s="133">
        <f>内訳書!$E$7</f>
        <v>0</v>
      </c>
      <c r="G4460" s="131">
        <f t="shared" si="937"/>
        <v>0</v>
      </c>
      <c r="H4460" s="116"/>
      <c r="I4460" s="137">
        <f t="shared" si="938"/>
        <v>0</v>
      </c>
    </row>
    <row r="4461" spans="1:9" s="62" customFormat="1" ht="18" customHeight="1" x14ac:dyDescent="0.4">
      <c r="A4461" s="63">
        <v>10</v>
      </c>
      <c r="B4461" s="121">
        <f>B4452</f>
        <v>13</v>
      </c>
      <c r="C4461" s="131">
        <f t="shared" si="939"/>
        <v>0</v>
      </c>
      <c r="D4461" s="131">
        <f t="shared" si="936"/>
        <v>0</v>
      </c>
      <c r="E4461" s="124">
        <f>VLOOKUP(B4448,別紙1!$A$5:$AS$267,34,FALSE)</f>
        <v>373</v>
      </c>
      <c r="F4461" s="132">
        <f>内訳書!$D$7</f>
        <v>0</v>
      </c>
      <c r="G4461" s="131">
        <f t="shared" si="937"/>
        <v>0</v>
      </c>
      <c r="H4461" s="116"/>
      <c r="I4461" s="137">
        <f t="shared" si="938"/>
        <v>0</v>
      </c>
    </row>
    <row r="4462" spans="1:9" s="62" customFormat="1" ht="18" customHeight="1" x14ac:dyDescent="0.4">
      <c r="A4462" s="63">
        <v>11</v>
      </c>
      <c r="B4462" s="121">
        <f>B4452</f>
        <v>13</v>
      </c>
      <c r="C4462" s="131">
        <f t="shared" si="939"/>
        <v>0</v>
      </c>
      <c r="D4462" s="131">
        <f t="shared" si="936"/>
        <v>0</v>
      </c>
      <c r="E4462" s="124">
        <f>VLOOKUP(B4448,別紙1!$A$5:$AS$267,37,FALSE)</f>
        <v>405</v>
      </c>
      <c r="F4462" s="132">
        <f>内訳書!$D$7</f>
        <v>0</v>
      </c>
      <c r="G4462" s="131">
        <f t="shared" si="937"/>
        <v>0</v>
      </c>
      <c r="H4462" s="116"/>
      <c r="I4462" s="137">
        <f t="shared" si="938"/>
        <v>0</v>
      </c>
    </row>
    <row r="4463" spans="1:9" s="62" customFormat="1" ht="18" customHeight="1" thickBot="1" x14ac:dyDescent="0.45">
      <c r="A4463" s="63">
        <v>12</v>
      </c>
      <c r="B4463" s="121">
        <f>B4452</f>
        <v>13</v>
      </c>
      <c r="C4463" s="131">
        <f>C4462</f>
        <v>0</v>
      </c>
      <c r="D4463" s="131">
        <f t="shared" si="936"/>
        <v>0</v>
      </c>
      <c r="E4463" s="124">
        <f>VLOOKUP(B4448,別紙1!$A$5:$AS$267,40,FALSE)</f>
        <v>383</v>
      </c>
      <c r="F4463" s="132">
        <f>内訳書!$D$7</f>
        <v>0</v>
      </c>
      <c r="G4463" s="131">
        <f t="shared" si="937"/>
        <v>0</v>
      </c>
      <c r="H4463" s="116"/>
      <c r="I4463" s="137">
        <f t="shared" si="938"/>
        <v>0</v>
      </c>
    </row>
    <row r="4464" spans="1:9" s="62" customFormat="1" ht="18" customHeight="1" thickBot="1" x14ac:dyDescent="0.45">
      <c r="A4464" s="66" t="s">
        <v>9</v>
      </c>
      <c r="B4464" s="120"/>
      <c r="C4464" s="120"/>
      <c r="D4464" s="120"/>
      <c r="E4464" s="135">
        <f>SUM(E4452:E4463)</f>
        <v>4171</v>
      </c>
      <c r="F4464" s="129"/>
      <c r="G4464" s="120"/>
      <c r="H4464" s="136">
        <f>SUM(H4452:H4463)</f>
        <v>0</v>
      </c>
      <c r="I4464" s="138">
        <f>IF(SUM(I4452:I4463)="","",SUM(I4452:I4463))</f>
        <v>0</v>
      </c>
    </row>
    <row r="4465" spans="1:9" ht="78" customHeight="1" x14ac:dyDescent="0.4">
      <c r="A4465" s="404" t="s">
        <v>347</v>
      </c>
      <c r="B4465" s="405"/>
      <c r="C4465" s="405"/>
      <c r="D4465" s="406"/>
      <c r="E4465" s="405"/>
      <c r="F4465" s="405"/>
      <c r="G4465" s="406"/>
      <c r="H4465" s="406"/>
      <c r="I4465" s="406"/>
    </row>
    <row r="4466" spans="1:9" ht="78" customHeight="1" x14ac:dyDescent="0.4">
      <c r="A4466" s="394" t="s">
        <v>22</v>
      </c>
      <c r="B4466" s="395"/>
      <c r="C4466" s="395"/>
      <c r="D4466" s="395"/>
      <c r="E4466" s="395"/>
      <c r="F4466" s="395"/>
      <c r="G4466" s="395"/>
      <c r="H4466" s="395"/>
      <c r="I4466" s="396"/>
    </row>
    <row r="4467" spans="1:9" x14ac:dyDescent="0.4">
      <c r="A4467" s="161" t="s">
        <v>12</v>
      </c>
      <c r="B4467" s="52">
        <f>B4448+1</f>
        <v>236</v>
      </c>
      <c r="C4467" s="161" t="s">
        <v>13</v>
      </c>
      <c r="D4467" s="53" t="str">
        <f>VLOOKUP(B4467,別紙1!$A$5:$AS$267,3,FALSE)</f>
        <v>白川東第４ポンプ場</v>
      </c>
      <c r="F4467" s="161"/>
      <c r="G4467" s="161"/>
      <c r="H4467" s="161"/>
      <c r="I4467" s="54" t="str">
        <f>VLOOKUP(B4467,別紙1!$A$5:$AS$267,5,FALSE)</f>
        <v>低圧電力</v>
      </c>
    </row>
    <row r="4468" spans="1:9" s="161" customFormat="1" ht="20.25" customHeight="1" x14ac:dyDescent="0.4">
      <c r="A4468" s="391" t="s">
        <v>14</v>
      </c>
      <c r="B4468" s="401" t="s">
        <v>3</v>
      </c>
      <c r="C4468" s="402"/>
      <c r="D4468" s="403"/>
      <c r="E4468" s="401" t="s">
        <v>4</v>
      </c>
      <c r="F4468" s="402"/>
      <c r="G4468" s="403"/>
      <c r="H4468" s="391" t="s">
        <v>44</v>
      </c>
      <c r="I4468" s="391" t="s">
        <v>45</v>
      </c>
    </row>
    <row r="4469" spans="1:9" s="161" customFormat="1" ht="40.5" x14ac:dyDescent="0.4">
      <c r="A4469" s="400"/>
      <c r="B4469" s="298" t="s">
        <v>2</v>
      </c>
      <c r="C4469" s="298" t="s">
        <v>15</v>
      </c>
      <c r="D4469" s="299" t="s">
        <v>82</v>
      </c>
      <c r="E4469" s="300" t="s">
        <v>16</v>
      </c>
      <c r="F4469" s="58" t="s">
        <v>17</v>
      </c>
      <c r="G4469" s="299" t="s">
        <v>18</v>
      </c>
      <c r="H4469" s="400"/>
      <c r="I4469" s="400"/>
    </row>
    <row r="4470" spans="1:9" s="59" customFormat="1" ht="22.5" x14ac:dyDescent="0.4">
      <c r="A4470" s="392"/>
      <c r="B4470" s="60" t="s">
        <v>5</v>
      </c>
      <c r="C4470" s="60" t="s">
        <v>19</v>
      </c>
      <c r="D4470" s="60" t="s">
        <v>8</v>
      </c>
      <c r="E4470" s="61" t="s">
        <v>20</v>
      </c>
      <c r="F4470" s="60" t="s">
        <v>21</v>
      </c>
      <c r="G4470" s="60" t="s">
        <v>8</v>
      </c>
      <c r="H4470" s="60" t="s">
        <v>43</v>
      </c>
      <c r="I4470" s="60" t="s">
        <v>8</v>
      </c>
    </row>
    <row r="4471" spans="1:9" s="62" customFormat="1" ht="18" customHeight="1" x14ac:dyDescent="0.4">
      <c r="A4471" s="63">
        <v>1</v>
      </c>
      <c r="B4471" s="121">
        <f>VLOOKUP(B4467,別紙1!$A$5:$AS$267,6,FALSE)</f>
        <v>9</v>
      </c>
      <c r="C4471" s="131">
        <f>内訳書!$C$7</f>
        <v>0</v>
      </c>
      <c r="D4471" s="131">
        <f>IF(E4471=0,ROUNDDOWN(B4471*C4471/2,2),ROUNDDOWN(B4471*C4471,2))</f>
        <v>0</v>
      </c>
      <c r="E4471" s="124">
        <f>VLOOKUP(B4467,別紙1!$A$5:$AS$267,7,FALSE)</f>
        <v>257</v>
      </c>
      <c r="F4471" s="132">
        <f>内訳書!$D$7</f>
        <v>0</v>
      </c>
      <c r="G4471" s="131">
        <f>ROUNDDOWN(E4471*F4471,2)</f>
        <v>0</v>
      </c>
      <c r="H4471" s="116"/>
      <c r="I4471" s="137">
        <f>ROUNDDOWN(D4471+G4471+H4471,0)</f>
        <v>0</v>
      </c>
    </row>
    <row r="4472" spans="1:9" s="62" customFormat="1" ht="18" customHeight="1" x14ac:dyDescent="0.4">
      <c r="A4472" s="63">
        <v>2</v>
      </c>
      <c r="B4472" s="121">
        <f>B4471</f>
        <v>9</v>
      </c>
      <c r="C4472" s="131">
        <f>C4471</f>
        <v>0</v>
      </c>
      <c r="D4472" s="131">
        <f t="shared" ref="D4472:D4482" si="940">IF(E4472=0,ROUNDDOWN(B4472*C4472/2,2),ROUNDDOWN(B4472*C4472,2))</f>
        <v>0</v>
      </c>
      <c r="E4472" s="124">
        <f>VLOOKUP(B4467,別紙1!$A$5:$AS$267,10,FALSE)</f>
        <v>255</v>
      </c>
      <c r="F4472" s="132">
        <f>内訳書!$D$7</f>
        <v>0</v>
      </c>
      <c r="G4472" s="131">
        <f t="shared" ref="G4472:G4482" si="941">ROUNDDOWN(E4472*F4472,2)</f>
        <v>0</v>
      </c>
      <c r="H4472" s="116"/>
      <c r="I4472" s="137">
        <f t="shared" ref="I4472:I4482" si="942">ROUNDDOWN(D4472+G4472+H4472,0)</f>
        <v>0</v>
      </c>
    </row>
    <row r="4473" spans="1:9" s="62" customFormat="1" ht="18" customHeight="1" x14ac:dyDescent="0.4">
      <c r="A4473" s="63">
        <v>3</v>
      </c>
      <c r="B4473" s="121">
        <f>B4471</f>
        <v>9</v>
      </c>
      <c r="C4473" s="131">
        <f t="shared" ref="C4473:C4481" si="943">C4472</f>
        <v>0</v>
      </c>
      <c r="D4473" s="131">
        <f t="shared" si="940"/>
        <v>0</v>
      </c>
      <c r="E4473" s="124">
        <f>VLOOKUP(B4467,別紙1!$A$5:$AS$267,13,FALSE)</f>
        <v>179</v>
      </c>
      <c r="F4473" s="132">
        <f>内訳書!$D$7</f>
        <v>0</v>
      </c>
      <c r="G4473" s="131">
        <f t="shared" si="941"/>
        <v>0</v>
      </c>
      <c r="H4473" s="116"/>
      <c r="I4473" s="137">
        <f t="shared" si="942"/>
        <v>0</v>
      </c>
    </row>
    <row r="4474" spans="1:9" s="62" customFormat="1" ht="18" customHeight="1" x14ac:dyDescent="0.4">
      <c r="A4474" s="63">
        <v>4</v>
      </c>
      <c r="B4474" s="121">
        <f>B4471</f>
        <v>9</v>
      </c>
      <c r="C4474" s="131">
        <f t="shared" si="943"/>
        <v>0</v>
      </c>
      <c r="D4474" s="131">
        <f t="shared" si="940"/>
        <v>0</v>
      </c>
      <c r="E4474" s="124">
        <f>VLOOKUP(B4467,別紙1!$A$5:$AS$267,16,FALSE)</f>
        <v>353</v>
      </c>
      <c r="F4474" s="132">
        <f>内訳書!$D$7</f>
        <v>0</v>
      </c>
      <c r="G4474" s="131">
        <f t="shared" si="941"/>
        <v>0</v>
      </c>
      <c r="H4474" s="116"/>
      <c r="I4474" s="137">
        <f t="shared" si="942"/>
        <v>0</v>
      </c>
    </row>
    <row r="4475" spans="1:9" s="62" customFormat="1" ht="18" customHeight="1" x14ac:dyDescent="0.4">
      <c r="A4475" s="63">
        <v>5</v>
      </c>
      <c r="B4475" s="121">
        <f>B4471</f>
        <v>9</v>
      </c>
      <c r="C4475" s="131">
        <f t="shared" si="943"/>
        <v>0</v>
      </c>
      <c r="D4475" s="131">
        <f t="shared" si="940"/>
        <v>0</v>
      </c>
      <c r="E4475" s="124">
        <f>VLOOKUP(B4467,別紙1!$A$5:$AS$267,19,FALSE)</f>
        <v>505</v>
      </c>
      <c r="F4475" s="132">
        <f>内訳書!$D$7</f>
        <v>0</v>
      </c>
      <c r="G4475" s="131">
        <f t="shared" si="941"/>
        <v>0</v>
      </c>
      <c r="H4475" s="116"/>
      <c r="I4475" s="137">
        <f t="shared" si="942"/>
        <v>0</v>
      </c>
    </row>
    <row r="4476" spans="1:9" s="62" customFormat="1" ht="18" customHeight="1" x14ac:dyDescent="0.4">
      <c r="A4476" s="63">
        <v>6</v>
      </c>
      <c r="B4476" s="121">
        <f>B4471</f>
        <v>9</v>
      </c>
      <c r="C4476" s="131">
        <f t="shared" si="943"/>
        <v>0</v>
      </c>
      <c r="D4476" s="131">
        <f t="shared" si="940"/>
        <v>0</v>
      </c>
      <c r="E4476" s="124">
        <f>VLOOKUP(B4467,別紙1!$A$5:$AS$267,22,FALSE)</f>
        <v>480</v>
      </c>
      <c r="F4476" s="132">
        <f>内訳書!$D$7</f>
        <v>0</v>
      </c>
      <c r="G4476" s="131">
        <f t="shared" si="941"/>
        <v>0</v>
      </c>
      <c r="H4476" s="116"/>
      <c r="I4476" s="137">
        <f t="shared" si="942"/>
        <v>0</v>
      </c>
    </row>
    <row r="4477" spans="1:9" s="62" customFormat="1" ht="18" customHeight="1" x14ac:dyDescent="0.4">
      <c r="A4477" s="63">
        <v>7</v>
      </c>
      <c r="B4477" s="121">
        <f>B4471</f>
        <v>9</v>
      </c>
      <c r="C4477" s="131">
        <f t="shared" si="943"/>
        <v>0</v>
      </c>
      <c r="D4477" s="131">
        <f t="shared" si="940"/>
        <v>0</v>
      </c>
      <c r="E4477" s="124">
        <f>VLOOKUP(B4467,別紙1!$A$5:$AS$267,26,FALSE)</f>
        <v>494</v>
      </c>
      <c r="F4477" s="133">
        <f>内訳書!$E$7</f>
        <v>0</v>
      </c>
      <c r="G4477" s="131">
        <f t="shared" si="941"/>
        <v>0</v>
      </c>
      <c r="H4477" s="116"/>
      <c r="I4477" s="137">
        <f t="shared" si="942"/>
        <v>0</v>
      </c>
    </row>
    <row r="4478" spans="1:9" s="62" customFormat="1" ht="18" customHeight="1" x14ac:dyDescent="0.4">
      <c r="A4478" s="63">
        <v>8</v>
      </c>
      <c r="B4478" s="121">
        <f>B4471</f>
        <v>9</v>
      </c>
      <c r="C4478" s="131">
        <f t="shared" si="943"/>
        <v>0</v>
      </c>
      <c r="D4478" s="131">
        <f t="shared" si="940"/>
        <v>0</v>
      </c>
      <c r="E4478" s="124">
        <f>VLOOKUP(B4467,別紙1!$A$5:$AS$267,29,FALSE)</f>
        <v>499</v>
      </c>
      <c r="F4478" s="133">
        <f>内訳書!$E$7</f>
        <v>0</v>
      </c>
      <c r="G4478" s="131">
        <f t="shared" si="941"/>
        <v>0</v>
      </c>
      <c r="H4478" s="116"/>
      <c r="I4478" s="137">
        <f t="shared" si="942"/>
        <v>0</v>
      </c>
    </row>
    <row r="4479" spans="1:9" s="62" customFormat="1" ht="18" customHeight="1" x14ac:dyDescent="0.4">
      <c r="A4479" s="63">
        <v>9</v>
      </c>
      <c r="B4479" s="121">
        <f>B4471</f>
        <v>9</v>
      </c>
      <c r="C4479" s="131">
        <f t="shared" si="943"/>
        <v>0</v>
      </c>
      <c r="D4479" s="131">
        <f t="shared" si="940"/>
        <v>0</v>
      </c>
      <c r="E4479" s="124">
        <f>VLOOKUP(B4467,別紙1!$A$5:$AS$267,32,FALSE)</f>
        <v>375</v>
      </c>
      <c r="F4479" s="133">
        <f>内訳書!$E$7</f>
        <v>0</v>
      </c>
      <c r="G4479" s="131">
        <f t="shared" si="941"/>
        <v>0</v>
      </c>
      <c r="H4479" s="116"/>
      <c r="I4479" s="137">
        <f t="shared" si="942"/>
        <v>0</v>
      </c>
    </row>
    <row r="4480" spans="1:9" s="62" customFormat="1" ht="18" customHeight="1" x14ac:dyDescent="0.4">
      <c r="A4480" s="63">
        <v>10</v>
      </c>
      <c r="B4480" s="121">
        <f>B4471</f>
        <v>9</v>
      </c>
      <c r="C4480" s="131">
        <f t="shared" si="943"/>
        <v>0</v>
      </c>
      <c r="D4480" s="131">
        <f t="shared" si="940"/>
        <v>0</v>
      </c>
      <c r="E4480" s="124">
        <f>VLOOKUP(B4467,別紙1!$A$5:$AS$267,34,FALSE)</f>
        <v>425</v>
      </c>
      <c r="F4480" s="132">
        <f>内訳書!$D$7</f>
        <v>0</v>
      </c>
      <c r="G4480" s="131">
        <f t="shared" si="941"/>
        <v>0</v>
      </c>
      <c r="H4480" s="116"/>
      <c r="I4480" s="137">
        <f t="shared" si="942"/>
        <v>0</v>
      </c>
    </row>
    <row r="4481" spans="1:9" s="62" customFormat="1" ht="18" customHeight="1" x14ac:dyDescent="0.4">
      <c r="A4481" s="63">
        <v>11</v>
      </c>
      <c r="B4481" s="121">
        <f>B4471</f>
        <v>9</v>
      </c>
      <c r="C4481" s="131">
        <f t="shared" si="943"/>
        <v>0</v>
      </c>
      <c r="D4481" s="131">
        <f t="shared" si="940"/>
        <v>0</v>
      </c>
      <c r="E4481" s="124">
        <f>VLOOKUP(B4467,別紙1!$A$5:$AS$267,37,FALSE)</f>
        <v>542</v>
      </c>
      <c r="F4481" s="132">
        <f>内訳書!$D$7</f>
        <v>0</v>
      </c>
      <c r="G4481" s="131">
        <f t="shared" si="941"/>
        <v>0</v>
      </c>
      <c r="H4481" s="116"/>
      <c r="I4481" s="137">
        <f t="shared" si="942"/>
        <v>0</v>
      </c>
    </row>
    <row r="4482" spans="1:9" s="62" customFormat="1" ht="18" customHeight="1" thickBot="1" x14ac:dyDescent="0.45">
      <c r="A4482" s="63">
        <v>12</v>
      </c>
      <c r="B4482" s="121">
        <f>B4471</f>
        <v>9</v>
      </c>
      <c r="C4482" s="131">
        <f>C4481</f>
        <v>0</v>
      </c>
      <c r="D4482" s="131">
        <f t="shared" si="940"/>
        <v>0</v>
      </c>
      <c r="E4482" s="124">
        <f>VLOOKUP(B4467,別紙1!$A$5:$AS$267,40,FALSE)</f>
        <v>516</v>
      </c>
      <c r="F4482" s="132">
        <f>内訳書!$D$7</f>
        <v>0</v>
      </c>
      <c r="G4482" s="131">
        <f t="shared" si="941"/>
        <v>0</v>
      </c>
      <c r="H4482" s="116"/>
      <c r="I4482" s="137">
        <f t="shared" si="942"/>
        <v>0</v>
      </c>
    </row>
    <row r="4483" spans="1:9" s="62" customFormat="1" ht="18" customHeight="1" thickBot="1" x14ac:dyDescent="0.45">
      <c r="A4483" s="66" t="s">
        <v>9</v>
      </c>
      <c r="B4483" s="120"/>
      <c r="C4483" s="120"/>
      <c r="D4483" s="120"/>
      <c r="E4483" s="135">
        <f>SUM(E4471:E4482)</f>
        <v>4880</v>
      </c>
      <c r="F4483" s="129"/>
      <c r="G4483" s="120"/>
      <c r="H4483" s="136">
        <f>SUM(H4471:H4482)</f>
        <v>0</v>
      </c>
      <c r="I4483" s="138">
        <f>IF(SUM(I4471:I4482)="","",SUM(I4471:I4482))</f>
        <v>0</v>
      </c>
    </row>
    <row r="4484" spans="1:9" ht="78" customHeight="1" x14ac:dyDescent="0.4">
      <c r="A4484" s="404" t="s">
        <v>347</v>
      </c>
      <c r="B4484" s="405"/>
      <c r="C4484" s="405"/>
      <c r="D4484" s="406"/>
      <c r="E4484" s="405"/>
      <c r="F4484" s="405"/>
      <c r="G4484" s="406"/>
      <c r="H4484" s="406"/>
      <c r="I4484" s="406"/>
    </row>
    <row r="4485" spans="1:9" ht="78" customHeight="1" x14ac:dyDescent="0.4">
      <c r="A4485" s="394" t="s">
        <v>22</v>
      </c>
      <c r="B4485" s="395"/>
      <c r="C4485" s="395"/>
      <c r="D4485" s="395"/>
      <c r="E4485" s="395"/>
      <c r="F4485" s="395"/>
      <c r="G4485" s="395"/>
      <c r="H4485" s="395"/>
      <c r="I4485" s="396"/>
    </row>
    <row r="4486" spans="1:9" x14ac:dyDescent="0.4">
      <c r="A4486" s="161" t="s">
        <v>12</v>
      </c>
      <c r="B4486" s="52">
        <f>B4467+1</f>
        <v>237</v>
      </c>
      <c r="C4486" s="161" t="s">
        <v>13</v>
      </c>
      <c r="D4486" s="53" t="str">
        <f>VLOOKUP(B4486,別紙1!$A$5:$AS$267,3,FALSE)</f>
        <v>白川東第５ポンプ場</v>
      </c>
      <c r="F4486" s="161"/>
      <c r="G4486" s="161"/>
      <c r="H4486" s="161"/>
      <c r="I4486" s="54" t="str">
        <f>VLOOKUP(B4486,別紙1!$A$5:$AS$267,5,FALSE)</f>
        <v>低圧電力</v>
      </c>
    </row>
    <row r="4487" spans="1:9" s="161" customFormat="1" ht="20.25" customHeight="1" x14ac:dyDescent="0.4">
      <c r="A4487" s="391" t="s">
        <v>14</v>
      </c>
      <c r="B4487" s="401" t="s">
        <v>3</v>
      </c>
      <c r="C4487" s="402"/>
      <c r="D4487" s="403"/>
      <c r="E4487" s="401" t="s">
        <v>4</v>
      </c>
      <c r="F4487" s="402"/>
      <c r="G4487" s="403"/>
      <c r="H4487" s="391" t="s">
        <v>44</v>
      </c>
      <c r="I4487" s="391" t="s">
        <v>45</v>
      </c>
    </row>
    <row r="4488" spans="1:9" s="161" customFormat="1" ht="40.5" x14ac:dyDescent="0.4">
      <c r="A4488" s="400"/>
      <c r="B4488" s="298" t="s">
        <v>2</v>
      </c>
      <c r="C4488" s="298" t="s">
        <v>15</v>
      </c>
      <c r="D4488" s="299" t="s">
        <v>82</v>
      </c>
      <c r="E4488" s="300" t="s">
        <v>16</v>
      </c>
      <c r="F4488" s="58" t="s">
        <v>17</v>
      </c>
      <c r="G4488" s="299" t="s">
        <v>18</v>
      </c>
      <c r="H4488" s="400"/>
      <c r="I4488" s="400"/>
    </row>
    <row r="4489" spans="1:9" s="59" customFormat="1" ht="22.5" x14ac:dyDescent="0.4">
      <c r="A4489" s="392"/>
      <c r="B4489" s="60" t="s">
        <v>5</v>
      </c>
      <c r="C4489" s="60" t="s">
        <v>19</v>
      </c>
      <c r="D4489" s="60" t="s">
        <v>8</v>
      </c>
      <c r="E4489" s="61" t="s">
        <v>20</v>
      </c>
      <c r="F4489" s="60" t="s">
        <v>21</v>
      </c>
      <c r="G4489" s="60" t="s">
        <v>8</v>
      </c>
      <c r="H4489" s="60" t="s">
        <v>43</v>
      </c>
      <c r="I4489" s="60" t="s">
        <v>8</v>
      </c>
    </row>
    <row r="4490" spans="1:9" s="62" customFormat="1" ht="18" customHeight="1" x14ac:dyDescent="0.4">
      <c r="A4490" s="63">
        <v>1</v>
      </c>
      <c r="B4490" s="121">
        <f>VLOOKUP(B4486,別紙1!$A$5:$AS$267,6,FALSE)</f>
        <v>13</v>
      </c>
      <c r="C4490" s="131">
        <f>内訳書!$C$7</f>
        <v>0</v>
      </c>
      <c r="D4490" s="131">
        <f>IF(E4490=0,ROUNDDOWN(B4490*C4490/2,2),ROUNDDOWN(B4490*C4490,2))</f>
        <v>0</v>
      </c>
      <c r="E4490" s="124">
        <f>VLOOKUP(B4486,別紙1!$A$5:$AS$267,7,FALSE)</f>
        <v>178</v>
      </c>
      <c r="F4490" s="132">
        <f>内訳書!$D$7</f>
        <v>0</v>
      </c>
      <c r="G4490" s="131">
        <f>ROUNDDOWN(E4490*F4490,2)</f>
        <v>0</v>
      </c>
      <c r="H4490" s="116"/>
      <c r="I4490" s="137">
        <f>ROUNDDOWN(D4490+G4490+H4490,0)</f>
        <v>0</v>
      </c>
    </row>
    <row r="4491" spans="1:9" s="62" customFormat="1" ht="18" customHeight="1" x14ac:dyDescent="0.4">
      <c r="A4491" s="63">
        <v>2</v>
      </c>
      <c r="B4491" s="121">
        <f>B4490</f>
        <v>13</v>
      </c>
      <c r="C4491" s="131">
        <f>C4490</f>
        <v>0</v>
      </c>
      <c r="D4491" s="131">
        <f t="shared" ref="D4491:D4501" si="944">IF(E4491=0,ROUNDDOWN(B4491*C4491/2,2),ROUNDDOWN(B4491*C4491,2))</f>
        <v>0</v>
      </c>
      <c r="E4491" s="124">
        <f>VLOOKUP(B4486,別紙1!$A$5:$AS$267,10,FALSE)</f>
        <v>173</v>
      </c>
      <c r="F4491" s="132">
        <f>内訳書!$D$7</f>
        <v>0</v>
      </c>
      <c r="G4491" s="131">
        <f t="shared" ref="G4491:G4501" si="945">ROUNDDOWN(E4491*F4491,2)</f>
        <v>0</v>
      </c>
      <c r="H4491" s="116"/>
      <c r="I4491" s="137">
        <f t="shared" ref="I4491:I4501" si="946">ROUNDDOWN(D4491+G4491+H4491,0)</f>
        <v>0</v>
      </c>
    </row>
    <row r="4492" spans="1:9" s="62" customFormat="1" ht="18" customHeight="1" x14ac:dyDescent="0.4">
      <c r="A4492" s="63">
        <v>3</v>
      </c>
      <c r="B4492" s="121">
        <f>B4490</f>
        <v>13</v>
      </c>
      <c r="C4492" s="131">
        <f t="shared" ref="C4492:C4500" si="947">C4491</f>
        <v>0</v>
      </c>
      <c r="D4492" s="131">
        <f t="shared" si="944"/>
        <v>0</v>
      </c>
      <c r="E4492" s="124">
        <f>VLOOKUP(B4486,別紙1!$A$5:$AS$267,13,FALSE)</f>
        <v>171</v>
      </c>
      <c r="F4492" s="132">
        <f>内訳書!$D$7</f>
        <v>0</v>
      </c>
      <c r="G4492" s="131">
        <f t="shared" si="945"/>
        <v>0</v>
      </c>
      <c r="H4492" s="116"/>
      <c r="I4492" s="137">
        <f t="shared" si="946"/>
        <v>0</v>
      </c>
    </row>
    <row r="4493" spans="1:9" s="62" customFormat="1" ht="18" customHeight="1" x14ac:dyDescent="0.4">
      <c r="A4493" s="63">
        <v>4</v>
      </c>
      <c r="B4493" s="121">
        <f>B4490</f>
        <v>13</v>
      </c>
      <c r="C4493" s="131">
        <f t="shared" si="947"/>
        <v>0</v>
      </c>
      <c r="D4493" s="131">
        <f t="shared" si="944"/>
        <v>0</v>
      </c>
      <c r="E4493" s="124">
        <f>VLOOKUP(B4486,別紙1!$A$5:$AS$267,16,FALSE)</f>
        <v>178</v>
      </c>
      <c r="F4493" s="132">
        <f>内訳書!$D$7</f>
        <v>0</v>
      </c>
      <c r="G4493" s="131">
        <f t="shared" si="945"/>
        <v>0</v>
      </c>
      <c r="H4493" s="116"/>
      <c r="I4493" s="137">
        <f t="shared" si="946"/>
        <v>0</v>
      </c>
    </row>
    <row r="4494" spans="1:9" s="62" customFormat="1" ht="18" customHeight="1" x14ac:dyDescent="0.4">
      <c r="A4494" s="63">
        <v>5</v>
      </c>
      <c r="B4494" s="121">
        <f>B4490</f>
        <v>13</v>
      </c>
      <c r="C4494" s="131">
        <f t="shared" si="947"/>
        <v>0</v>
      </c>
      <c r="D4494" s="131">
        <f t="shared" si="944"/>
        <v>0</v>
      </c>
      <c r="E4494" s="124">
        <f>VLOOKUP(B4486,別紙1!$A$5:$AS$267,19,FALSE)</f>
        <v>191</v>
      </c>
      <c r="F4494" s="132">
        <f>内訳書!$D$7</f>
        <v>0</v>
      </c>
      <c r="G4494" s="131">
        <f t="shared" si="945"/>
        <v>0</v>
      </c>
      <c r="H4494" s="116"/>
      <c r="I4494" s="137">
        <f t="shared" si="946"/>
        <v>0</v>
      </c>
    </row>
    <row r="4495" spans="1:9" s="62" customFormat="1" ht="18" customHeight="1" x14ac:dyDescent="0.4">
      <c r="A4495" s="63">
        <v>6</v>
      </c>
      <c r="B4495" s="121">
        <f>B4490</f>
        <v>13</v>
      </c>
      <c r="C4495" s="131">
        <f t="shared" si="947"/>
        <v>0</v>
      </c>
      <c r="D4495" s="131">
        <f t="shared" si="944"/>
        <v>0</v>
      </c>
      <c r="E4495" s="124">
        <f>VLOOKUP(B4486,別紙1!$A$5:$AS$267,22,FALSE)</f>
        <v>167</v>
      </c>
      <c r="F4495" s="132">
        <f>内訳書!$D$7</f>
        <v>0</v>
      </c>
      <c r="G4495" s="131">
        <f t="shared" si="945"/>
        <v>0</v>
      </c>
      <c r="H4495" s="116"/>
      <c r="I4495" s="137">
        <f t="shared" si="946"/>
        <v>0</v>
      </c>
    </row>
    <row r="4496" spans="1:9" s="62" customFormat="1" ht="18" customHeight="1" x14ac:dyDescent="0.4">
      <c r="A4496" s="63">
        <v>7</v>
      </c>
      <c r="B4496" s="121">
        <f>B4490</f>
        <v>13</v>
      </c>
      <c r="C4496" s="131">
        <f t="shared" si="947"/>
        <v>0</v>
      </c>
      <c r="D4496" s="131">
        <f t="shared" si="944"/>
        <v>0</v>
      </c>
      <c r="E4496" s="124">
        <f>VLOOKUP(B4486,別紙1!$A$5:$AS$267,26,FALSE)</f>
        <v>155</v>
      </c>
      <c r="F4496" s="133">
        <f>内訳書!$E$7</f>
        <v>0</v>
      </c>
      <c r="G4496" s="131">
        <f t="shared" si="945"/>
        <v>0</v>
      </c>
      <c r="H4496" s="116"/>
      <c r="I4496" s="137">
        <f t="shared" si="946"/>
        <v>0</v>
      </c>
    </row>
    <row r="4497" spans="1:9" s="62" customFormat="1" ht="18" customHeight="1" x14ac:dyDescent="0.4">
      <c r="A4497" s="63">
        <v>8</v>
      </c>
      <c r="B4497" s="121">
        <f>B4490</f>
        <v>13</v>
      </c>
      <c r="C4497" s="131">
        <f t="shared" si="947"/>
        <v>0</v>
      </c>
      <c r="D4497" s="131">
        <f t="shared" si="944"/>
        <v>0</v>
      </c>
      <c r="E4497" s="124">
        <f>VLOOKUP(B4486,別紙1!$A$5:$AS$267,29,FALSE)</f>
        <v>156</v>
      </c>
      <c r="F4497" s="133">
        <f>内訳書!$E$7</f>
        <v>0</v>
      </c>
      <c r="G4497" s="131">
        <f t="shared" si="945"/>
        <v>0</v>
      </c>
      <c r="H4497" s="116"/>
      <c r="I4497" s="137">
        <f t="shared" si="946"/>
        <v>0</v>
      </c>
    </row>
    <row r="4498" spans="1:9" s="62" customFormat="1" ht="18" customHeight="1" x14ac:dyDescent="0.4">
      <c r="A4498" s="63">
        <v>9</v>
      </c>
      <c r="B4498" s="121">
        <f>B4490</f>
        <v>13</v>
      </c>
      <c r="C4498" s="131">
        <f t="shared" si="947"/>
        <v>0</v>
      </c>
      <c r="D4498" s="131">
        <f t="shared" si="944"/>
        <v>0</v>
      </c>
      <c r="E4498" s="124">
        <f>VLOOKUP(B4486,別紙1!$A$5:$AS$267,32,FALSE)</f>
        <v>151</v>
      </c>
      <c r="F4498" s="133">
        <f>内訳書!$E$7</f>
        <v>0</v>
      </c>
      <c r="G4498" s="131">
        <f t="shared" si="945"/>
        <v>0</v>
      </c>
      <c r="H4498" s="116"/>
      <c r="I4498" s="137">
        <f t="shared" si="946"/>
        <v>0</v>
      </c>
    </row>
    <row r="4499" spans="1:9" s="62" customFormat="1" ht="18" customHeight="1" x14ac:dyDescent="0.4">
      <c r="A4499" s="63">
        <v>10</v>
      </c>
      <c r="B4499" s="121">
        <f>B4490</f>
        <v>13</v>
      </c>
      <c r="C4499" s="131">
        <f t="shared" si="947"/>
        <v>0</v>
      </c>
      <c r="D4499" s="131">
        <f t="shared" si="944"/>
        <v>0</v>
      </c>
      <c r="E4499" s="124">
        <f>VLOOKUP(B4486,別紙1!$A$5:$AS$267,34,FALSE)</f>
        <v>144</v>
      </c>
      <c r="F4499" s="132">
        <f>内訳書!$D$7</f>
        <v>0</v>
      </c>
      <c r="G4499" s="131">
        <f t="shared" si="945"/>
        <v>0</v>
      </c>
      <c r="H4499" s="116"/>
      <c r="I4499" s="137">
        <f t="shared" si="946"/>
        <v>0</v>
      </c>
    </row>
    <row r="4500" spans="1:9" s="62" customFormat="1" ht="18" customHeight="1" x14ac:dyDescent="0.4">
      <c r="A4500" s="63">
        <v>11</v>
      </c>
      <c r="B4500" s="121">
        <f>B4490</f>
        <v>13</v>
      </c>
      <c r="C4500" s="131">
        <f t="shared" si="947"/>
        <v>0</v>
      </c>
      <c r="D4500" s="131">
        <f t="shared" si="944"/>
        <v>0</v>
      </c>
      <c r="E4500" s="124">
        <f>VLOOKUP(B4486,別紙1!$A$5:$AS$267,37,FALSE)</f>
        <v>159</v>
      </c>
      <c r="F4500" s="132">
        <f>内訳書!$D$7</f>
        <v>0</v>
      </c>
      <c r="G4500" s="131">
        <f t="shared" si="945"/>
        <v>0</v>
      </c>
      <c r="H4500" s="116"/>
      <c r="I4500" s="137">
        <f t="shared" si="946"/>
        <v>0</v>
      </c>
    </row>
    <row r="4501" spans="1:9" s="62" customFormat="1" ht="18" customHeight="1" thickBot="1" x14ac:dyDescent="0.45">
      <c r="A4501" s="63">
        <v>12</v>
      </c>
      <c r="B4501" s="121">
        <f>B4490</f>
        <v>13</v>
      </c>
      <c r="C4501" s="131">
        <f>C4500</f>
        <v>0</v>
      </c>
      <c r="D4501" s="131">
        <f t="shared" si="944"/>
        <v>0</v>
      </c>
      <c r="E4501" s="124">
        <f>VLOOKUP(B4486,別紙1!$A$5:$AS$267,40,FALSE)</f>
        <v>170</v>
      </c>
      <c r="F4501" s="132">
        <f>内訳書!$D$7</f>
        <v>0</v>
      </c>
      <c r="G4501" s="131">
        <f t="shared" si="945"/>
        <v>0</v>
      </c>
      <c r="H4501" s="116"/>
      <c r="I4501" s="137">
        <f t="shared" si="946"/>
        <v>0</v>
      </c>
    </row>
    <row r="4502" spans="1:9" s="62" customFormat="1" ht="18" customHeight="1" thickBot="1" x14ac:dyDescent="0.45">
      <c r="A4502" s="66" t="s">
        <v>9</v>
      </c>
      <c r="B4502" s="120"/>
      <c r="C4502" s="120"/>
      <c r="D4502" s="120"/>
      <c r="E4502" s="135">
        <f>SUM(E4490:E4501)</f>
        <v>1993</v>
      </c>
      <c r="F4502" s="129"/>
      <c r="G4502" s="120"/>
      <c r="H4502" s="136">
        <f>SUM(H4490:H4501)</f>
        <v>0</v>
      </c>
      <c r="I4502" s="138">
        <f>IF(SUM(I4490:I4501)="","",SUM(I4490:I4501))</f>
        <v>0</v>
      </c>
    </row>
    <row r="4503" spans="1:9" ht="78" customHeight="1" x14ac:dyDescent="0.4">
      <c r="A4503" s="404" t="s">
        <v>347</v>
      </c>
      <c r="B4503" s="405"/>
      <c r="C4503" s="405"/>
      <c r="D4503" s="406"/>
      <c r="E4503" s="405"/>
      <c r="F4503" s="405"/>
      <c r="G4503" s="406"/>
      <c r="H4503" s="406"/>
      <c r="I4503" s="406"/>
    </row>
    <row r="4504" spans="1:9" ht="78" customHeight="1" x14ac:dyDescent="0.4">
      <c r="A4504" s="394" t="s">
        <v>22</v>
      </c>
      <c r="B4504" s="395"/>
      <c r="C4504" s="395"/>
      <c r="D4504" s="395"/>
      <c r="E4504" s="395"/>
      <c r="F4504" s="395"/>
      <c r="G4504" s="395"/>
      <c r="H4504" s="395"/>
      <c r="I4504" s="396"/>
    </row>
    <row r="4505" spans="1:9" x14ac:dyDescent="0.4">
      <c r="A4505" s="161" t="s">
        <v>12</v>
      </c>
      <c r="B4505" s="52">
        <f>B4486+1</f>
        <v>238</v>
      </c>
      <c r="C4505" s="161" t="s">
        <v>13</v>
      </c>
      <c r="D4505" s="53" t="str">
        <f>VLOOKUP(B4505,別紙1!$A$5:$AS$267,3,FALSE)</f>
        <v>白川東第６ポンプ場</v>
      </c>
      <c r="F4505" s="161"/>
      <c r="G4505" s="161"/>
      <c r="H4505" s="161"/>
      <c r="I4505" s="54" t="str">
        <f>VLOOKUP(B4505,別紙1!$A$5:$AS$267,5,FALSE)</f>
        <v>低圧電力</v>
      </c>
    </row>
    <row r="4506" spans="1:9" s="161" customFormat="1" ht="20.25" customHeight="1" x14ac:dyDescent="0.4">
      <c r="A4506" s="391" t="s">
        <v>14</v>
      </c>
      <c r="B4506" s="401" t="s">
        <v>3</v>
      </c>
      <c r="C4506" s="402"/>
      <c r="D4506" s="403"/>
      <c r="E4506" s="401" t="s">
        <v>4</v>
      </c>
      <c r="F4506" s="402"/>
      <c r="G4506" s="403"/>
      <c r="H4506" s="391" t="s">
        <v>44</v>
      </c>
      <c r="I4506" s="391" t="s">
        <v>45</v>
      </c>
    </row>
    <row r="4507" spans="1:9" s="161" customFormat="1" ht="40.5" x14ac:dyDescent="0.4">
      <c r="A4507" s="400"/>
      <c r="B4507" s="298" t="s">
        <v>2</v>
      </c>
      <c r="C4507" s="298" t="s">
        <v>15</v>
      </c>
      <c r="D4507" s="299" t="s">
        <v>82</v>
      </c>
      <c r="E4507" s="300" t="s">
        <v>16</v>
      </c>
      <c r="F4507" s="58" t="s">
        <v>17</v>
      </c>
      <c r="G4507" s="299" t="s">
        <v>18</v>
      </c>
      <c r="H4507" s="400"/>
      <c r="I4507" s="400"/>
    </row>
    <row r="4508" spans="1:9" s="59" customFormat="1" ht="22.5" x14ac:dyDescent="0.4">
      <c r="A4508" s="392"/>
      <c r="B4508" s="60" t="s">
        <v>5</v>
      </c>
      <c r="C4508" s="60" t="s">
        <v>19</v>
      </c>
      <c r="D4508" s="60" t="s">
        <v>8</v>
      </c>
      <c r="E4508" s="61" t="s">
        <v>20</v>
      </c>
      <c r="F4508" s="60" t="s">
        <v>21</v>
      </c>
      <c r="G4508" s="60" t="s">
        <v>8</v>
      </c>
      <c r="H4508" s="60" t="s">
        <v>43</v>
      </c>
      <c r="I4508" s="60" t="s">
        <v>8</v>
      </c>
    </row>
    <row r="4509" spans="1:9" s="62" customFormat="1" ht="18" customHeight="1" x14ac:dyDescent="0.4">
      <c r="A4509" s="63">
        <v>1</v>
      </c>
      <c r="B4509" s="121">
        <f>VLOOKUP(B4505,別紙1!$A$5:$AS$267,6,FALSE)</f>
        <v>4</v>
      </c>
      <c r="C4509" s="131">
        <f>内訳書!$C$7</f>
        <v>0</v>
      </c>
      <c r="D4509" s="131">
        <f>IF(E4509=0,ROUNDDOWN(B4509*C4509/2,2),ROUNDDOWN(B4509*C4509,2))</f>
        <v>0</v>
      </c>
      <c r="E4509" s="124">
        <f>VLOOKUP(B4505,別紙1!$A$5:$AS$267,7,FALSE)</f>
        <v>3</v>
      </c>
      <c r="F4509" s="132">
        <f>内訳書!$D$7</f>
        <v>0</v>
      </c>
      <c r="G4509" s="131">
        <f>ROUNDDOWN(E4509*F4509,2)</f>
        <v>0</v>
      </c>
      <c r="H4509" s="116"/>
      <c r="I4509" s="137">
        <f>ROUNDDOWN(D4509+G4509+H4509,0)</f>
        <v>0</v>
      </c>
    </row>
    <row r="4510" spans="1:9" s="62" customFormat="1" ht="18" customHeight="1" x14ac:dyDescent="0.4">
      <c r="A4510" s="63">
        <v>2</v>
      </c>
      <c r="B4510" s="121">
        <f>B4509</f>
        <v>4</v>
      </c>
      <c r="C4510" s="131">
        <f>C4509</f>
        <v>0</v>
      </c>
      <c r="D4510" s="131">
        <f t="shared" ref="D4510:D4520" si="948">IF(E4510=0,ROUNDDOWN(B4510*C4510/2,2),ROUNDDOWN(B4510*C4510,2))</f>
        <v>0</v>
      </c>
      <c r="E4510" s="124">
        <f>VLOOKUP(B4505,別紙1!$A$5:$AS$267,10,FALSE)</f>
        <v>2</v>
      </c>
      <c r="F4510" s="132">
        <f>内訳書!$D$7</f>
        <v>0</v>
      </c>
      <c r="G4510" s="131">
        <f t="shared" ref="G4510:G4520" si="949">ROUNDDOWN(E4510*F4510,2)</f>
        <v>0</v>
      </c>
      <c r="H4510" s="116"/>
      <c r="I4510" s="137">
        <f t="shared" ref="I4510:I4520" si="950">ROUNDDOWN(D4510+G4510+H4510,0)</f>
        <v>0</v>
      </c>
    </row>
    <row r="4511" spans="1:9" s="62" customFormat="1" ht="18" customHeight="1" x14ac:dyDescent="0.4">
      <c r="A4511" s="63">
        <v>3</v>
      </c>
      <c r="B4511" s="121">
        <f>B4509</f>
        <v>4</v>
      </c>
      <c r="C4511" s="131">
        <f t="shared" ref="C4511:C4519" si="951">C4510</f>
        <v>0</v>
      </c>
      <c r="D4511" s="131">
        <f t="shared" si="948"/>
        <v>0</v>
      </c>
      <c r="E4511" s="124">
        <f>VLOOKUP(B4505,別紙1!$A$5:$AS$267,13,FALSE)</f>
        <v>2</v>
      </c>
      <c r="F4511" s="132">
        <f>内訳書!$D$7</f>
        <v>0</v>
      </c>
      <c r="G4511" s="131">
        <f t="shared" si="949"/>
        <v>0</v>
      </c>
      <c r="H4511" s="116"/>
      <c r="I4511" s="137">
        <f t="shared" si="950"/>
        <v>0</v>
      </c>
    </row>
    <row r="4512" spans="1:9" s="62" customFormat="1" ht="18" customHeight="1" x14ac:dyDescent="0.4">
      <c r="A4512" s="63">
        <v>4</v>
      </c>
      <c r="B4512" s="121">
        <f>B4509</f>
        <v>4</v>
      </c>
      <c r="C4512" s="131">
        <f t="shared" si="951"/>
        <v>0</v>
      </c>
      <c r="D4512" s="131">
        <f t="shared" si="948"/>
        <v>0</v>
      </c>
      <c r="E4512" s="124">
        <f>VLOOKUP(B4505,別紙1!$A$5:$AS$267,16,FALSE)</f>
        <v>2</v>
      </c>
      <c r="F4512" s="132">
        <f>内訳書!$D$7</f>
        <v>0</v>
      </c>
      <c r="G4512" s="131">
        <f t="shared" si="949"/>
        <v>0</v>
      </c>
      <c r="H4512" s="116"/>
      <c r="I4512" s="137">
        <f t="shared" si="950"/>
        <v>0</v>
      </c>
    </row>
    <row r="4513" spans="1:9" s="62" customFormat="1" ht="18" customHeight="1" x14ac:dyDescent="0.4">
      <c r="A4513" s="63">
        <v>5</v>
      </c>
      <c r="B4513" s="121">
        <f>B4509</f>
        <v>4</v>
      </c>
      <c r="C4513" s="131">
        <f t="shared" si="951"/>
        <v>0</v>
      </c>
      <c r="D4513" s="131">
        <f t="shared" si="948"/>
        <v>0</v>
      </c>
      <c r="E4513" s="124">
        <f>VLOOKUP(B4505,別紙1!$A$5:$AS$267,19,FALSE)</f>
        <v>3</v>
      </c>
      <c r="F4513" s="132">
        <f>内訳書!$D$7</f>
        <v>0</v>
      </c>
      <c r="G4513" s="131">
        <f t="shared" si="949"/>
        <v>0</v>
      </c>
      <c r="H4513" s="116"/>
      <c r="I4513" s="137">
        <f t="shared" si="950"/>
        <v>0</v>
      </c>
    </row>
    <row r="4514" spans="1:9" s="62" customFormat="1" ht="18" customHeight="1" x14ac:dyDescent="0.4">
      <c r="A4514" s="63">
        <v>6</v>
      </c>
      <c r="B4514" s="121">
        <f>B4509</f>
        <v>4</v>
      </c>
      <c r="C4514" s="131">
        <f t="shared" si="951"/>
        <v>0</v>
      </c>
      <c r="D4514" s="131">
        <f t="shared" si="948"/>
        <v>0</v>
      </c>
      <c r="E4514" s="124">
        <f>VLOOKUP(B4505,別紙1!$A$5:$AS$267,22,FALSE)</f>
        <v>2</v>
      </c>
      <c r="F4514" s="132">
        <f>内訳書!$D$7</f>
        <v>0</v>
      </c>
      <c r="G4514" s="131">
        <f t="shared" si="949"/>
        <v>0</v>
      </c>
      <c r="H4514" s="116"/>
      <c r="I4514" s="137">
        <f t="shared" si="950"/>
        <v>0</v>
      </c>
    </row>
    <row r="4515" spans="1:9" s="62" customFormat="1" ht="18" customHeight="1" x14ac:dyDescent="0.4">
      <c r="A4515" s="63">
        <v>7</v>
      </c>
      <c r="B4515" s="121">
        <f>B4509</f>
        <v>4</v>
      </c>
      <c r="C4515" s="131">
        <f t="shared" si="951"/>
        <v>0</v>
      </c>
      <c r="D4515" s="131">
        <f t="shared" si="948"/>
        <v>0</v>
      </c>
      <c r="E4515" s="124">
        <f>VLOOKUP(B4505,別紙1!$A$5:$AS$267,26,FALSE)</f>
        <v>3</v>
      </c>
      <c r="F4515" s="133">
        <f>内訳書!$E$7</f>
        <v>0</v>
      </c>
      <c r="G4515" s="131">
        <f t="shared" si="949"/>
        <v>0</v>
      </c>
      <c r="H4515" s="116"/>
      <c r="I4515" s="137">
        <f t="shared" si="950"/>
        <v>0</v>
      </c>
    </row>
    <row r="4516" spans="1:9" s="62" customFormat="1" ht="18" customHeight="1" x14ac:dyDescent="0.4">
      <c r="A4516" s="63">
        <v>8</v>
      </c>
      <c r="B4516" s="121">
        <f>B4509</f>
        <v>4</v>
      </c>
      <c r="C4516" s="131">
        <f t="shared" si="951"/>
        <v>0</v>
      </c>
      <c r="D4516" s="131">
        <f t="shared" si="948"/>
        <v>0</v>
      </c>
      <c r="E4516" s="124">
        <f>VLOOKUP(B4505,別紙1!$A$5:$AS$267,29,FALSE)</f>
        <v>4</v>
      </c>
      <c r="F4516" s="133">
        <f>内訳書!$E$7</f>
        <v>0</v>
      </c>
      <c r="G4516" s="131">
        <f t="shared" si="949"/>
        <v>0</v>
      </c>
      <c r="H4516" s="116"/>
      <c r="I4516" s="137">
        <f t="shared" si="950"/>
        <v>0</v>
      </c>
    </row>
    <row r="4517" spans="1:9" s="62" customFormat="1" ht="18" customHeight="1" x14ac:dyDescent="0.4">
      <c r="A4517" s="63">
        <v>9</v>
      </c>
      <c r="B4517" s="121">
        <f>B4509</f>
        <v>4</v>
      </c>
      <c r="C4517" s="131">
        <f t="shared" si="951"/>
        <v>0</v>
      </c>
      <c r="D4517" s="131">
        <f t="shared" si="948"/>
        <v>0</v>
      </c>
      <c r="E4517" s="124">
        <f>VLOOKUP(B4505,別紙1!$A$5:$AS$267,32,FALSE)</f>
        <v>3</v>
      </c>
      <c r="F4517" s="133">
        <f>内訳書!$E$7</f>
        <v>0</v>
      </c>
      <c r="G4517" s="131">
        <f t="shared" si="949"/>
        <v>0</v>
      </c>
      <c r="H4517" s="116"/>
      <c r="I4517" s="137">
        <f t="shared" si="950"/>
        <v>0</v>
      </c>
    </row>
    <row r="4518" spans="1:9" s="62" customFormat="1" ht="18" customHeight="1" x14ac:dyDescent="0.4">
      <c r="A4518" s="63">
        <v>10</v>
      </c>
      <c r="B4518" s="121">
        <f>B4509</f>
        <v>4</v>
      </c>
      <c r="C4518" s="131">
        <f t="shared" si="951"/>
        <v>0</v>
      </c>
      <c r="D4518" s="131">
        <f t="shared" si="948"/>
        <v>0</v>
      </c>
      <c r="E4518" s="124">
        <f>VLOOKUP(B4505,別紙1!$A$5:$AS$267,34,FALSE)</f>
        <v>3</v>
      </c>
      <c r="F4518" s="132">
        <f>内訳書!$D$7</f>
        <v>0</v>
      </c>
      <c r="G4518" s="131">
        <f t="shared" si="949"/>
        <v>0</v>
      </c>
      <c r="H4518" s="116"/>
      <c r="I4518" s="137">
        <f t="shared" si="950"/>
        <v>0</v>
      </c>
    </row>
    <row r="4519" spans="1:9" s="62" customFormat="1" ht="18" customHeight="1" x14ac:dyDescent="0.4">
      <c r="A4519" s="63">
        <v>11</v>
      </c>
      <c r="B4519" s="121">
        <f>B4509</f>
        <v>4</v>
      </c>
      <c r="C4519" s="131">
        <f t="shared" si="951"/>
        <v>0</v>
      </c>
      <c r="D4519" s="131">
        <f t="shared" si="948"/>
        <v>0</v>
      </c>
      <c r="E4519" s="124">
        <f>VLOOKUP(B4505,別紙1!$A$5:$AS$267,37,FALSE)</f>
        <v>3</v>
      </c>
      <c r="F4519" s="132">
        <f>内訳書!$D$7</f>
        <v>0</v>
      </c>
      <c r="G4519" s="131">
        <f t="shared" si="949"/>
        <v>0</v>
      </c>
      <c r="H4519" s="116"/>
      <c r="I4519" s="137">
        <f t="shared" si="950"/>
        <v>0</v>
      </c>
    </row>
    <row r="4520" spans="1:9" s="62" customFormat="1" ht="18" customHeight="1" thickBot="1" x14ac:dyDescent="0.45">
      <c r="A4520" s="63">
        <v>12</v>
      </c>
      <c r="B4520" s="121">
        <f>B4509</f>
        <v>4</v>
      </c>
      <c r="C4520" s="131">
        <f>C4519</f>
        <v>0</v>
      </c>
      <c r="D4520" s="131">
        <f t="shared" si="948"/>
        <v>0</v>
      </c>
      <c r="E4520" s="124">
        <f>VLOOKUP(B4505,別紙1!$A$5:$AS$267,40,FALSE)</f>
        <v>3</v>
      </c>
      <c r="F4520" s="132">
        <f>内訳書!$D$7</f>
        <v>0</v>
      </c>
      <c r="G4520" s="131">
        <f t="shared" si="949"/>
        <v>0</v>
      </c>
      <c r="H4520" s="116"/>
      <c r="I4520" s="137">
        <f t="shared" si="950"/>
        <v>0</v>
      </c>
    </row>
    <row r="4521" spans="1:9" s="62" customFormat="1" ht="18" customHeight="1" thickBot="1" x14ac:dyDescent="0.45">
      <c r="A4521" s="66" t="s">
        <v>9</v>
      </c>
      <c r="B4521" s="120"/>
      <c r="C4521" s="120"/>
      <c r="D4521" s="120"/>
      <c r="E4521" s="135">
        <f>SUM(E4509:E4520)</f>
        <v>33</v>
      </c>
      <c r="F4521" s="129"/>
      <c r="G4521" s="120"/>
      <c r="H4521" s="136">
        <f>SUM(H4509:H4520)</f>
        <v>0</v>
      </c>
      <c r="I4521" s="138">
        <f>IF(SUM(I4509:I4520)="","",SUM(I4509:I4520))</f>
        <v>0</v>
      </c>
    </row>
    <row r="4522" spans="1:9" ht="78" customHeight="1" x14ac:dyDescent="0.4">
      <c r="A4522" s="404" t="s">
        <v>347</v>
      </c>
      <c r="B4522" s="405"/>
      <c r="C4522" s="405"/>
      <c r="D4522" s="406"/>
      <c r="E4522" s="405"/>
      <c r="F4522" s="405"/>
      <c r="G4522" s="406"/>
      <c r="H4522" s="406"/>
      <c r="I4522" s="406"/>
    </row>
    <row r="4523" spans="1:9" ht="78" customHeight="1" x14ac:dyDescent="0.4">
      <c r="A4523" s="394" t="s">
        <v>22</v>
      </c>
      <c r="B4523" s="395"/>
      <c r="C4523" s="395"/>
      <c r="D4523" s="395"/>
      <c r="E4523" s="395"/>
      <c r="F4523" s="395"/>
      <c r="G4523" s="395"/>
      <c r="H4523" s="395"/>
      <c r="I4523" s="396"/>
    </row>
    <row r="4524" spans="1:9" x14ac:dyDescent="0.4">
      <c r="A4524" s="161" t="s">
        <v>12</v>
      </c>
      <c r="B4524" s="52">
        <f>B4505+1</f>
        <v>239</v>
      </c>
      <c r="C4524" s="161" t="s">
        <v>13</v>
      </c>
      <c r="D4524" s="53" t="str">
        <f>VLOOKUP(B4524,別紙1!$A$5:$AS$267,3,FALSE)</f>
        <v>白川東第７ポンプ場</v>
      </c>
      <c r="F4524" s="161"/>
      <c r="G4524" s="161"/>
      <c r="H4524" s="161"/>
      <c r="I4524" s="54" t="str">
        <f>VLOOKUP(B4524,別紙1!$A$5:$AS$267,5,FALSE)</f>
        <v>低圧電力</v>
      </c>
    </row>
    <row r="4525" spans="1:9" s="161" customFormat="1" ht="20.25" customHeight="1" x14ac:dyDescent="0.4">
      <c r="A4525" s="391" t="s">
        <v>14</v>
      </c>
      <c r="B4525" s="401" t="s">
        <v>3</v>
      </c>
      <c r="C4525" s="402"/>
      <c r="D4525" s="403"/>
      <c r="E4525" s="401" t="s">
        <v>4</v>
      </c>
      <c r="F4525" s="402"/>
      <c r="G4525" s="403"/>
      <c r="H4525" s="391" t="s">
        <v>44</v>
      </c>
      <c r="I4525" s="391" t="s">
        <v>45</v>
      </c>
    </row>
    <row r="4526" spans="1:9" s="161" customFormat="1" ht="40.5" x14ac:dyDescent="0.4">
      <c r="A4526" s="400"/>
      <c r="B4526" s="298" t="s">
        <v>2</v>
      </c>
      <c r="C4526" s="298" t="s">
        <v>15</v>
      </c>
      <c r="D4526" s="299" t="s">
        <v>82</v>
      </c>
      <c r="E4526" s="300" t="s">
        <v>16</v>
      </c>
      <c r="F4526" s="58" t="s">
        <v>17</v>
      </c>
      <c r="G4526" s="299" t="s">
        <v>18</v>
      </c>
      <c r="H4526" s="400"/>
      <c r="I4526" s="400"/>
    </row>
    <row r="4527" spans="1:9" s="59" customFormat="1" ht="22.5" x14ac:dyDescent="0.4">
      <c r="A4527" s="392"/>
      <c r="B4527" s="60" t="s">
        <v>5</v>
      </c>
      <c r="C4527" s="60" t="s">
        <v>19</v>
      </c>
      <c r="D4527" s="60" t="s">
        <v>8</v>
      </c>
      <c r="E4527" s="61" t="s">
        <v>20</v>
      </c>
      <c r="F4527" s="60" t="s">
        <v>21</v>
      </c>
      <c r="G4527" s="60" t="s">
        <v>8</v>
      </c>
      <c r="H4527" s="60" t="s">
        <v>43</v>
      </c>
      <c r="I4527" s="60" t="s">
        <v>8</v>
      </c>
    </row>
    <row r="4528" spans="1:9" s="62" customFormat="1" ht="18" customHeight="1" x14ac:dyDescent="0.4">
      <c r="A4528" s="63">
        <v>1</v>
      </c>
      <c r="B4528" s="121">
        <f>VLOOKUP(B4524,別紙1!$A$5:$AS$267,6,FALSE)</f>
        <v>4</v>
      </c>
      <c r="C4528" s="131">
        <f>内訳書!$C$7</f>
        <v>0</v>
      </c>
      <c r="D4528" s="131">
        <f>IF(E4528=0,ROUNDDOWN(B4528*C4528/2,2),ROUNDDOWN(B4528*C4528,2))</f>
        <v>0</v>
      </c>
      <c r="E4528" s="124">
        <f>VLOOKUP(B4524,別紙1!$A$5:$AS$267,7,FALSE)</f>
        <v>77</v>
      </c>
      <c r="F4528" s="132">
        <f>内訳書!$D$7</f>
        <v>0</v>
      </c>
      <c r="G4528" s="131">
        <f>ROUNDDOWN(E4528*F4528,2)</f>
        <v>0</v>
      </c>
      <c r="H4528" s="116"/>
      <c r="I4528" s="137">
        <f>ROUNDDOWN(D4528+G4528+H4528,0)</f>
        <v>0</v>
      </c>
    </row>
    <row r="4529" spans="1:9" s="62" customFormat="1" ht="18" customHeight="1" x14ac:dyDescent="0.4">
      <c r="A4529" s="63">
        <v>2</v>
      </c>
      <c r="B4529" s="121">
        <f>B4528</f>
        <v>4</v>
      </c>
      <c r="C4529" s="131">
        <f>C4528</f>
        <v>0</v>
      </c>
      <c r="D4529" s="131">
        <f t="shared" ref="D4529:D4539" si="952">IF(E4529=0,ROUNDDOWN(B4529*C4529/2,2),ROUNDDOWN(B4529*C4529,2))</f>
        <v>0</v>
      </c>
      <c r="E4529" s="124">
        <f>VLOOKUP(B4524,別紙1!$A$5:$AS$267,10,FALSE)</f>
        <v>78</v>
      </c>
      <c r="F4529" s="132">
        <f>内訳書!$D$7</f>
        <v>0</v>
      </c>
      <c r="G4529" s="131">
        <f t="shared" ref="G4529:G4539" si="953">ROUNDDOWN(E4529*F4529,2)</f>
        <v>0</v>
      </c>
      <c r="H4529" s="116"/>
      <c r="I4529" s="137">
        <f t="shared" ref="I4529:I4539" si="954">ROUNDDOWN(D4529+G4529+H4529,0)</f>
        <v>0</v>
      </c>
    </row>
    <row r="4530" spans="1:9" s="62" customFormat="1" ht="18" customHeight="1" x14ac:dyDescent="0.4">
      <c r="A4530" s="63">
        <v>3</v>
      </c>
      <c r="B4530" s="121">
        <f>B4528</f>
        <v>4</v>
      </c>
      <c r="C4530" s="131">
        <f t="shared" ref="C4530:C4538" si="955">C4529</f>
        <v>0</v>
      </c>
      <c r="D4530" s="131">
        <f t="shared" si="952"/>
        <v>0</v>
      </c>
      <c r="E4530" s="124">
        <f>VLOOKUP(B4524,別紙1!$A$5:$AS$267,13,FALSE)</f>
        <v>71</v>
      </c>
      <c r="F4530" s="132">
        <f>内訳書!$D$7</f>
        <v>0</v>
      </c>
      <c r="G4530" s="131">
        <f t="shared" si="953"/>
        <v>0</v>
      </c>
      <c r="H4530" s="116"/>
      <c r="I4530" s="137">
        <f t="shared" si="954"/>
        <v>0</v>
      </c>
    </row>
    <row r="4531" spans="1:9" s="62" customFormat="1" ht="18" customHeight="1" x14ac:dyDescent="0.4">
      <c r="A4531" s="63">
        <v>4</v>
      </c>
      <c r="B4531" s="121">
        <f>B4528</f>
        <v>4</v>
      </c>
      <c r="C4531" s="131">
        <f t="shared" si="955"/>
        <v>0</v>
      </c>
      <c r="D4531" s="131">
        <f t="shared" si="952"/>
        <v>0</v>
      </c>
      <c r="E4531" s="124">
        <f>VLOOKUP(B4524,別紙1!$A$5:$AS$267,16,FALSE)</f>
        <v>83</v>
      </c>
      <c r="F4531" s="132">
        <f>内訳書!$D$7</f>
        <v>0</v>
      </c>
      <c r="G4531" s="131">
        <f t="shared" si="953"/>
        <v>0</v>
      </c>
      <c r="H4531" s="116"/>
      <c r="I4531" s="137">
        <f t="shared" si="954"/>
        <v>0</v>
      </c>
    </row>
    <row r="4532" spans="1:9" s="62" customFormat="1" ht="18" customHeight="1" x14ac:dyDescent="0.4">
      <c r="A4532" s="63">
        <v>5</v>
      </c>
      <c r="B4532" s="121">
        <f>B4528</f>
        <v>4</v>
      </c>
      <c r="C4532" s="131">
        <f t="shared" si="955"/>
        <v>0</v>
      </c>
      <c r="D4532" s="131">
        <f t="shared" si="952"/>
        <v>0</v>
      </c>
      <c r="E4532" s="124">
        <f>VLOOKUP(B4524,別紙1!$A$5:$AS$267,19,FALSE)</f>
        <v>71</v>
      </c>
      <c r="F4532" s="132">
        <f>内訳書!$D$7</f>
        <v>0</v>
      </c>
      <c r="G4532" s="131">
        <f t="shared" si="953"/>
        <v>0</v>
      </c>
      <c r="H4532" s="116"/>
      <c r="I4532" s="137">
        <f t="shared" si="954"/>
        <v>0</v>
      </c>
    </row>
    <row r="4533" spans="1:9" s="62" customFormat="1" ht="18" customHeight="1" x14ac:dyDescent="0.4">
      <c r="A4533" s="63">
        <v>6</v>
      </c>
      <c r="B4533" s="121">
        <f>B4528</f>
        <v>4</v>
      </c>
      <c r="C4533" s="131">
        <f t="shared" si="955"/>
        <v>0</v>
      </c>
      <c r="D4533" s="131">
        <f t="shared" si="952"/>
        <v>0</v>
      </c>
      <c r="E4533" s="124">
        <f>VLOOKUP(B4524,別紙1!$A$5:$AS$267,22,FALSE)</f>
        <v>73</v>
      </c>
      <c r="F4533" s="132">
        <f>内訳書!$D$7</f>
        <v>0</v>
      </c>
      <c r="G4533" s="131">
        <f t="shared" si="953"/>
        <v>0</v>
      </c>
      <c r="H4533" s="116"/>
      <c r="I4533" s="137">
        <f t="shared" si="954"/>
        <v>0</v>
      </c>
    </row>
    <row r="4534" spans="1:9" s="62" customFormat="1" ht="18" customHeight="1" x14ac:dyDescent="0.4">
      <c r="A4534" s="63">
        <v>7</v>
      </c>
      <c r="B4534" s="121">
        <f>B4528</f>
        <v>4</v>
      </c>
      <c r="C4534" s="131">
        <f t="shared" si="955"/>
        <v>0</v>
      </c>
      <c r="D4534" s="131">
        <f t="shared" si="952"/>
        <v>0</v>
      </c>
      <c r="E4534" s="124">
        <f>VLOOKUP(B4524,別紙1!$A$5:$AS$267,26,FALSE)</f>
        <v>68</v>
      </c>
      <c r="F4534" s="133">
        <f>内訳書!$E$7</f>
        <v>0</v>
      </c>
      <c r="G4534" s="131">
        <f t="shared" si="953"/>
        <v>0</v>
      </c>
      <c r="H4534" s="116"/>
      <c r="I4534" s="137">
        <f t="shared" si="954"/>
        <v>0</v>
      </c>
    </row>
    <row r="4535" spans="1:9" s="62" customFormat="1" ht="18" customHeight="1" x14ac:dyDescent="0.4">
      <c r="A4535" s="63">
        <v>8</v>
      </c>
      <c r="B4535" s="121">
        <f>B4528</f>
        <v>4</v>
      </c>
      <c r="C4535" s="131">
        <f t="shared" si="955"/>
        <v>0</v>
      </c>
      <c r="D4535" s="131">
        <f t="shared" si="952"/>
        <v>0</v>
      </c>
      <c r="E4535" s="124">
        <f>VLOOKUP(B4524,別紙1!$A$5:$AS$267,29,FALSE)</f>
        <v>68</v>
      </c>
      <c r="F4535" s="133">
        <f>内訳書!$E$7</f>
        <v>0</v>
      </c>
      <c r="G4535" s="131">
        <f t="shared" si="953"/>
        <v>0</v>
      </c>
      <c r="H4535" s="116"/>
      <c r="I4535" s="137">
        <f t="shared" si="954"/>
        <v>0</v>
      </c>
    </row>
    <row r="4536" spans="1:9" s="62" customFormat="1" ht="18" customHeight="1" x14ac:dyDescent="0.4">
      <c r="A4536" s="63">
        <v>9</v>
      </c>
      <c r="B4536" s="121">
        <f>B4528</f>
        <v>4</v>
      </c>
      <c r="C4536" s="131">
        <f t="shared" si="955"/>
        <v>0</v>
      </c>
      <c r="D4536" s="131">
        <f t="shared" si="952"/>
        <v>0</v>
      </c>
      <c r="E4536" s="124">
        <f>VLOOKUP(B4524,別紙1!$A$5:$AS$267,32,FALSE)</f>
        <v>67</v>
      </c>
      <c r="F4536" s="133">
        <f>内訳書!$E$7</f>
        <v>0</v>
      </c>
      <c r="G4536" s="131">
        <f t="shared" si="953"/>
        <v>0</v>
      </c>
      <c r="H4536" s="116"/>
      <c r="I4536" s="137">
        <f t="shared" si="954"/>
        <v>0</v>
      </c>
    </row>
    <row r="4537" spans="1:9" s="62" customFormat="1" ht="18" customHeight="1" x14ac:dyDescent="0.4">
      <c r="A4537" s="63">
        <v>10</v>
      </c>
      <c r="B4537" s="121">
        <f>B4528</f>
        <v>4</v>
      </c>
      <c r="C4537" s="131">
        <f t="shared" si="955"/>
        <v>0</v>
      </c>
      <c r="D4537" s="131">
        <f t="shared" si="952"/>
        <v>0</v>
      </c>
      <c r="E4537" s="124">
        <f>VLOOKUP(B4524,別紙1!$A$5:$AS$267,34,FALSE)</f>
        <v>65</v>
      </c>
      <c r="F4537" s="132">
        <f>内訳書!$D$7</f>
        <v>0</v>
      </c>
      <c r="G4537" s="131">
        <f t="shared" si="953"/>
        <v>0</v>
      </c>
      <c r="H4537" s="116"/>
      <c r="I4537" s="137">
        <f t="shared" si="954"/>
        <v>0</v>
      </c>
    </row>
    <row r="4538" spans="1:9" s="62" customFormat="1" ht="18" customHeight="1" x14ac:dyDescent="0.4">
      <c r="A4538" s="63">
        <v>11</v>
      </c>
      <c r="B4538" s="121">
        <f>B4528</f>
        <v>4</v>
      </c>
      <c r="C4538" s="131">
        <f t="shared" si="955"/>
        <v>0</v>
      </c>
      <c r="D4538" s="131">
        <f t="shared" si="952"/>
        <v>0</v>
      </c>
      <c r="E4538" s="124">
        <f>VLOOKUP(B4524,別紙1!$A$5:$AS$267,37,FALSE)</f>
        <v>71</v>
      </c>
      <c r="F4538" s="132">
        <f>内訳書!$D$7</f>
        <v>0</v>
      </c>
      <c r="G4538" s="131">
        <f t="shared" si="953"/>
        <v>0</v>
      </c>
      <c r="H4538" s="116"/>
      <c r="I4538" s="137">
        <f t="shared" si="954"/>
        <v>0</v>
      </c>
    </row>
    <row r="4539" spans="1:9" s="62" customFormat="1" ht="18" customHeight="1" thickBot="1" x14ac:dyDescent="0.45">
      <c r="A4539" s="63">
        <v>12</v>
      </c>
      <c r="B4539" s="121">
        <f>B4528</f>
        <v>4</v>
      </c>
      <c r="C4539" s="131">
        <f>C4538</f>
        <v>0</v>
      </c>
      <c r="D4539" s="131">
        <f t="shared" si="952"/>
        <v>0</v>
      </c>
      <c r="E4539" s="124">
        <f>VLOOKUP(B4524,別紙1!$A$5:$AS$267,40,FALSE)</f>
        <v>71</v>
      </c>
      <c r="F4539" s="132">
        <f>内訳書!$D$7</f>
        <v>0</v>
      </c>
      <c r="G4539" s="131">
        <f t="shared" si="953"/>
        <v>0</v>
      </c>
      <c r="H4539" s="116"/>
      <c r="I4539" s="137">
        <f t="shared" si="954"/>
        <v>0</v>
      </c>
    </row>
    <row r="4540" spans="1:9" s="62" customFormat="1" ht="18" customHeight="1" thickBot="1" x14ac:dyDescent="0.45">
      <c r="A4540" s="66" t="s">
        <v>9</v>
      </c>
      <c r="B4540" s="120"/>
      <c r="C4540" s="120"/>
      <c r="D4540" s="120"/>
      <c r="E4540" s="135">
        <f>SUM(E4528:E4539)</f>
        <v>863</v>
      </c>
      <c r="F4540" s="129"/>
      <c r="G4540" s="120"/>
      <c r="H4540" s="136">
        <f>SUM(H4528:H4539)</f>
        <v>0</v>
      </c>
      <c r="I4540" s="138">
        <f>IF(SUM(I4528:I4539)="","",SUM(I4528:I4539))</f>
        <v>0</v>
      </c>
    </row>
    <row r="4541" spans="1:9" ht="78" customHeight="1" x14ac:dyDescent="0.4">
      <c r="A4541" s="404" t="s">
        <v>347</v>
      </c>
      <c r="B4541" s="405"/>
      <c r="C4541" s="405"/>
      <c r="D4541" s="406"/>
      <c r="E4541" s="405"/>
      <c r="F4541" s="405"/>
      <c r="G4541" s="406"/>
      <c r="H4541" s="406"/>
      <c r="I4541" s="406"/>
    </row>
    <row r="4542" spans="1:9" ht="78" customHeight="1" x14ac:dyDescent="0.4">
      <c r="A4542" s="394" t="s">
        <v>22</v>
      </c>
      <c r="B4542" s="395"/>
      <c r="C4542" s="395"/>
      <c r="D4542" s="395"/>
      <c r="E4542" s="395"/>
      <c r="F4542" s="395"/>
      <c r="G4542" s="395"/>
      <c r="H4542" s="395"/>
      <c r="I4542" s="396"/>
    </row>
    <row r="4543" spans="1:9" x14ac:dyDescent="0.4">
      <c r="A4543" s="161" t="s">
        <v>12</v>
      </c>
      <c r="B4543" s="52">
        <f>B4524+1</f>
        <v>240</v>
      </c>
      <c r="C4543" s="161" t="s">
        <v>13</v>
      </c>
      <c r="D4543" s="53" t="str">
        <f>VLOOKUP(B4543,別紙1!$A$5:$AS$267,3,FALSE)</f>
        <v>白川東第８ポンプ場</v>
      </c>
      <c r="F4543" s="161"/>
      <c r="G4543" s="161"/>
      <c r="H4543" s="161"/>
      <c r="I4543" s="54" t="str">
        <f>VLOOKUP(B4543,別紙1!$A$5:$AS$267,5,FALSE)</f>
        <v>低圧電力</v>
      </c>
    </row>
    <row r="4544" spans="1:9" s="161" customFormat="1" ht="20.25" customHeight="1" x14ac:dyDescent="0.4">
      <c r="A4544" s="391" t="s">
        <v>14</v>
      </c>
      <c r="B4544" s="401" t="s">
        <v>3</v>
      </c>
      <c r="C4544" s="402"/>
      <c r="D4544" s="403"/>
      <c r="E4544" s="401" t="s">
        <v>4</v>
      </c>
      <c r="F4544" s="402"/>
      <c r="G4544" s="403"/>
      <c r="H4544" s="391" t="s">
        <v>44</v>
      </c>
      <c r="I4544" s="391" t="s">
        <v>45</v>
      </c>
    </row>
    <row r="4545" spans="1:9" s="161" customFormat="1" ht="40.5" x14ac:dyDescent="0.4">
      <c r="A4545" s="400"/>
      <c r="B4545" s="298" t="s">
        <v>2</v>
      </c>
      <c r="C4545" s="298" t="s">
        <v>15</v>
      </c>
      <c r="D4545" s="299" t="s">
        <v>82</v>
      </c>
      <c r="E4545" s="300" t="s">
        <v>16</v>
      </c>
      <c r="F4545" s="58" t="s">
        <v>17</v>
      </c>
      <c r="G4545" s="299" t="s">
        <v>18</v>
      </c>
      <c r="H4545" s="400"/>
      <c r="I4545" s="400"/>
    </row>
    <row r="4546" spans="1:9" s="59" customFormat="1" ht="22.5" x14ac:dyDescent="0.4">
      <c r="A4546" s="392"/>
      <c r="B4546" s="60" t="s">
        <v>5</v>
      </c>
      <c r="C4546" s="60" t="s">
        <v>19</v>
      </c>
      <c r="D4546" s="60" t="s">
        <v>8</v>
      </c>
      <c r="E4546" s="61" t="s">
        <v>20</v>
      </c>
      <c r="F4546" s="60" t="s">
        <v>21</v>
      </c>
      <c r="G4546" s="60" t="s">
        <v>8</v>
      </c>
      <c r="H4546" s="60" t="s">
        <v>43</v>
      </c>
      <c r="I4546" s="60" t="s">
        <v>8</v>
      </c>
    </row>
    <row r="4547" spans="1:9" s="62" customFormat="1" ht="18" customHeight="1" x14ac:dyDescent="0.4">
      <c r="A4547" s="63">
        <v>1</v>
      </c>
      <c r="B4547" s="121">
        <f>VLOOKUP(B4543,別紙1!$A$5:$AS$267,6,FALSE)</f>
        <v>9</v>
      </c>
      <c r="C4547" s="131">
        <f>内訳書!$C$7</f>
        <v>0</v>
      </c>
      <c r="D4547" s="131">
        <f>IF(E4547=0,ROUNDDOWN(B4547*C4547/2,2),ROUNDDOWN(B4547*C4547,2))</f>
        <v>0</v>
      </c>
      <c r="E4547" s="124">
        <f>VLOOKUP(B4543,別紙1!$A$5:$AS$267,7,FALSE)</f>
        <v>14</v>
      </c>
      <c r="F4547" s="132">
        <f>内訳書!$D$7</f>
        <v>0</v>
      </c>
      <c r="G4547" s="131">
        <f>ROUNDDOWN(E4547*F4547,2)</f>
        <v>0</v>
      </c>
      <c r="H4547" s="116"/>
      <c r="I4547" s="137">
        <f>ROUNDDOWN(D4547+G4547+H4547,0)</f>
        <v>0</v>
      </c>
    </row>
    <row r="4548" spans="1:9" s="62" customFormat="1" ht="18" customHeight="1" x14ac:dyDescent="0.4">
      <c r="A4548" s="63">
        <v>2</v>
      </c>
      <c r="B4548" s="121">
        <f>B4547</f>
        <v>9</v>
      </c>
      <c r="C4548" s="131">
        <f>C4547</f>
        <v>0</v>
      </c>
      <c r="D4548" s="131">
        <f t="shared" ref="D4548:D4558" si="956">IF(E4548=0,ROUNDDOWN(B4548*C4548/2,2),ROUNDDOWN(B4548*C4548,2))</f>
        <v>0</v>
      </c>
      <c r="E4548" s="124">
        <f>VLOOKUP(B4543,別紙1!$A$5:$AS$267,10,FALSE)</f>
        <v>14</v>
      </c>
      <c r="F4548" s="132">
        <f>内訳書!$D$7</f>
        <v>0</v>
      </c>
      <c r="G4548" s="131">
        <f t="shared" ref="G4548:G4558" si="957">ROUNDDOWN(E4548*F4548,2)</f>
        <v>0</v>
      </c>
      <c r="H4548" s="116"/>
      <c r="I4548" s="137">
        <f t="shared" ref="I4548:I4558" si="958">ROUNDDOWN(D4548+G4548+H4548,0)</f>
        <v>0</v>
      </c>
    </row>
    <row r="4549" spans="1:9" s="62" customFormat="1" ht="18" customHeight="1" x14ac:dyDescent="0.4">
      <c r="A4549" s="63">
        <v>3</v>
      </c>
      <c r="B4549" s="121">
        <f>B4547</f>
        <v>9</v>
      </c>
      <c r="C4549" s="131">
        <f t="shared" ref="C4549:C4557" si="959">C4548</f>
        <v>0</v>
      </c>
      <c r="D4549" s="131">
        <f t="shared" si="956"/>
        <v>0</v>
      </c>
      <c r="E4549" s="124">
        <f>VLOOKUP(B4543,別紙1!$A$5:$AS$267,13,FALSE)</f>
        <v>13</v>
      </c>
      <c r="F4549" s="132">
        <f>内訳書!$D$7</f>
        <v>0</v>
      </c>
      <c r="G4549" s="131">
        <f t="shared" si="957"/>
        <v>0</v>
      </c>
      <c r="H4549" s="116"/>
      <c r="I4549" s="137">
        <f t="shared" si="958"/>
        <v>0</v>
      </c>
    </row>
    <row r="4550" spans="1:9" s="62" customFormat="1" ht="18" customHeight="1" x14ac:dyDescent="0.4">
      <c r="A4550" s="63">
        <v>4</v>
      </c>
      <c r="B4550" s="121">
        <f>B4547</f>
        <v>9</v>
      </c>
      <c r="C4550" s="131">
        <f t="shared" si="959"/>
        <v>0</v>
      </c>
      <c r="D4550" s="131">
        <f t="shared" si="956"/>
        <v>0</v>
      </c>
      <c r="E4550" s="124">
        <f>VLOOKUP(B4543,別紙1!$A$5:$AS$267,16,FALSE)</f>
        <v>14</v>
      </c>
      <c r="F4550" s="132">
        <f>内訳書!$D$7</f>
        <v>0</v>
      </c>
      <c r="G4550" s="131">
        <f t="shared" si="957"/>
        <v>0</v>
      </c>
      <c r="H4550" s="116"/>
      <c r="I4550" s="137">
        <f t="shared" si="958"/>
        <v>0</v>
      </c>
    </row>
    <row r="4551" spans="1:9" s="62" customFormat="1" ht="18" customHeight="1" x14ac:dyDescent="0.4">
      <c r="A4551" s="63">
        <v>5</v>
      </c>
      <c r="B4551" s="121">
        <f>B4547</f>
        <v>9</v>
      </c>
      <c r="C4551" s="131">
        <f t="shared" si="959"/>
        <v>0</v>
      </c>
      <c r="D4551" s="131">
        <f t="shared" si="956"/>
        <v>0</v>
      </c>
      <c r="E4551" s="124">
        <f>VLOOKUP(B4543,別紙1!$A$5:$AS$267,19,FALSE)</f>
        <v>13</v>
      </c>
      <c r="F4551" s="132">
        <f>内訳書!$D$7</f>
        <v>0</v>
      </c>
      <c r="G4551" s="131">
        <f t="shared" si="957"/>
        <v>0</v>
      </c>
      <c r="H4551" s="116"/>
      <c r="I4551" s="137">
        <f t="shared" si="958"/>
        <v>0</v>
      </c>
    </row>
    <row r="4552" spans="1:9" s="62" customFormat="1" ht="18" customHeight="1" x14ac:dyDescent="0.4">
      <c r="A4552" s="63">
        <v>6</v>
      </c>
      <c r="B4552" s="121">
        <f>B4547</f>
        <v>9</v>
      </c>
      <c r="C4552" s="131">
        <f t="shared" si="959"/>
        <v>0</v>
      </c>
      <c r="D4552" s="131">
        <f t="shared" si="956"/>
        <v>0</v>
      </c>
      <c r="E4552" s="124">
        <f>VLOOKUP(B4543,別紙1!$A$5:$AS$267,22,FALSE)</f>
        <v>13</v>
      </c>
      <c r="F4552" s="132">
        <f>内訳書!$D$7</f>
        <v>0</v>
      </c>
      <c r="G4552" s="131">
        <f t="shared" si="957"/>
        <v>0</v>
      </c>
      <c r="H4552" s="116"/>
      <c r="I4552" s="137">
        <f t="shared" si="958"/>
        <v>0</v>
      </c>
    </row>
    <row r="4553" spans="1:9" s="62" customFormat="1" ht="18" customHeight="1" x14ac:dyDescent="0.4">
      <c r="A4553" s="63">
        <v>7</v>
      </c>
      <c r="B4553" s="121">
        <f>B4547</f>
        <v>9</v>
      </c>
      <c r="C4553" s="131">
        <f t="shared" si="959"/>
        <v>0</v>
      </c>
      <c r="D4553" s="131">
        <f t="shared" si="956"/>
        <v>0</v>
      </c>
      <c r="E4553" s="124">
        <f>VLOOKUP(B4543,別紙1!$A$5:$AS$267,26,FALSE)</f>
        <v>12</v>
      </c>
      <c r="F4553" s="133">
        <f>内訳書!$E$7</f>
        <v>0</v>
      </c>
      <c r="G4553" s="131">
        <f t="shared" si="957"/>
        <v>0</v>
      </c>
      <c r="H4553" s="116"/>
      <c r="I4553" s="137">
        <f t="shared" si="958"/>
        <v>0</v>
      </c>
    </row>
    <row r="4554" spans="1:9" s="62" customFormat="1" ht="18" customHeight="1" x14ac:dyDescent="0.4">
      <c r="A4554" s="63">
        <v>8</v>
      </c>
      <c r="B4554" s="121">
        <f>B4547</f>
        <v>9</v>
      </c>
      <c r="C4554" s="131">
        <f t="shared" si="959"/>
        <v>0</v>
      </c>
      <c r="D4554" s="131">
        <f t="shared" si="956"/>
        <v>0</v>
      </c>
      <c r="E4554" s="124">
        <f>VLOOKUP(B4543,別紙1!$A$5:$AS$267,29,FALSE)</f>
        <v>13</v>
      </c>
      <c r="F4554" s="133">
        <f>内訳書!$E$7</f>
        <v>0</v>
      </c>
      <c r="G4554" s="131">
        <f t="shared" si="957"/>
        <v>0</v>
      </c>
      <c r="H4554" s="116"/>
      <c r="I4554" s="137">
        <f t="shared" si="958"/>
        <v>0</v>
      </c>
    </row>
    <row r="4555" spans="1:9" s="62" customFormat="1" ht="18" customHeight="1" x14ac:dyDescent="0.4">
      <c r="A4555" s="63">
        <v>9</v>
      </c>
      <c r="B4555" s="121">
        <f>B4547</f>
        <v>9</v>
      </c>
      <c r="C4555" s="131">
        <f t="shared" si="959"/>
        <v>0</v>
      </c>
      <c r="D4555" s="131">
        <f t="shared" si="956"/>
        <v>0</v>
      </c>
      <c r="E4555" s="124">
        <f>VLOOKUP(B4543,別紙1!$A$5:$AS$267,32,FALSE)</f>
        <v>12</v>
      </c>
      <c r="F4555" s="133">
        <f>内訳書!$E$7</f>
        <v>0</v>
      </c>
      <c r="G4555" s="131">
        <f t="shared" si="957"/>
        <v>0</v>
      </c>
      <c r="H4555" s="116"/>
      <c r="I4555" s="137">
        <f t="shared" si="958"/>
        <v>0</v>
      </c>
    </row>
    <row r="4556" spans="1:9" s="62" customFormat="1" ht="18" customHeight="1" x14ac:dyDescent="0.4">
      <c r="A4556" s="63">
        <v>10</v>
      </c>
      <c r="B4556" s="121">
        <f>B4547</f>
        <v>9</v>
      </c>
      <c r="C4556" s="131">
        <f t="shared" si="959"/>
        <v>0</v>
      </c>
      <c r="D4556" s="131">
        <f t="shared" si="956"/>
        <v>0</v>
      </c>
      <c r="E4556" s="124">
        <f>VLOOKUP(B4543,別紙1!$A$5:$AS$267,34,FALSE)</f>
        <v>12</v>
      </c>
      <c r="F4556" s="132">
        <f>内訳書!$D$7</f>
        <v>0</v>
      </c>
      <c r="G4556" s="131">
        <f t="shared" si="957"/>
        <v>0</v>
      </c>
      <c r="H4556" s="116"/>
      <c r="I4556" s="137">
        <f t="shared" si="958"/>
        <v>0</v>
      </c>
    </row>
    <row r="4557" spans="1:9" s="62" customFormat="1" ht="18" customHeight="1" x14ac:dyDescent="0.4">
      <c r="A4557" s="63">
        <v>11</v>
      </c>
      <c r="B4557" s="121">
        <f>B4547</f>
        <v>9</v>
      </c>
      <c r="C4557" s="131">
        <f t="shared" si="959"/>
        <v>0</v>
      </c>
      <c r="D4557" s="131">
        <f t="shared" si="956"/>
        <v>0</v>
      </c>
      <c r="E4557" s="124">
        <f>VLOOKUP(B4543,別紙1!$A$5:$AS$267,37,FALSE)</f>
        <v>12</v>
      </c>
      <c r="F4557" s="132">
        <f>内訳書!$D$7</f>
        <v>0</v>
      </c>
      <c r="G4557" s="131">
        <f t="shared" si="957"/>
        <v>0</v>
      </c>
      <c r="H4557" s="116"/>
      <c r="I4557" s="137">
        <f t="shared" si="958"/>
        <v>0</v>
      </c>
    </row>
    <row r="4558" spans="1:9" s="62" customFormat="1" ht="18" customHeight="1" thickBot="1" x14ac:dyDescent="0.45">
      <c r="A4558" s="63">
        <v>12</v>
      </c>
      <c r="B4558" s="121">
        <f>B4547</f>
        <v>9</v>
      </c>
      <c r="C4558" s="131">
        <f>C4557</f>
        <v>0</v>
      </c>
      <c r="D4558" s="131">
        <f t="shared" si="956"/>
        <v>0</v>
      </c>
      <c r="E4558" s="124">
        <f>VLOOKUP(B4543,別紙1!$A$5:$AS$267,40,FALSE)</f>
        <v>11</v>
      </c>
      <c r="F4558" s="132">
        <f>内訳書!$D$7</f>
        <v>0</v>
      </c>
      <c r="G4558" s="131">
        <f t="shared" si="957"/>
        <v>0</v>
      </c>
      <c r="H4558" s="116"/>
      <c r="I4558" s="137">
        <f t="shared" si="958"/>
        <v>0</v>
      </c>
    </row>
    <row r="4559" spans="1:9" s="62" customFormat="1" ht="18" customHeight="1" thickBot="1" x14ac:dyDescent="0.45">
      <c r="A4559" s="66" t="s">
        <v>9</v>
      </c>
      <c r="B4559" s="120"/>
      <c r="C4559" s="120"/>
      <c r="D4559" s="120"/>
      <c r="E4559" s="135">
        <f>SUM(E4547:E4558)</f>
        <v>153</v>
      </c>
      <c r="F4559" s="129"/>
      <c r="G4559" s="120"/>
      <c r="H4559" s="136">
        <f>SUM(H4547:H4558)</f>
        <v>0</v>
      </c>
      <c r="I4559" s="138">
        <f>IF(SUM(I4547:I4558)="","",SUM(I4547:I4558))</f>
        <v>0</v>
      </c>
    </row>
    <row r="4560" spans="1:9" ht="78" customHeight="1" x14ac:dyDescent="0.4">
      <c r="A4560" s="404" t="s">
        <v>347</v>
      </c>
      <c r="B4560" s="405"/>
      <c r="C4560" s="405"/>
      <c r="D4560" s="406"/>
      <c r="E4560" s="405"/>
      <c r="F4560" s="405"/>
      <c r="G4560" s="406"/>
      <c r="H4560" s="406"/>
      <c r="I4560" s="406"/>
    </row>
    <row r="4561" spans="1:9" ht="78" customHeight="1" x14ac:dyDescent="0.4">
      <c r="A4561" s="394" t="s">
        <v>22</v>
      </c>
      <c r="B4561" s="395"/>
      <c r="C4561" s="395"/>
      <c r="D4561" s="395"/>
      <c r="E4561" s="395"/>
      <c r="F4561" s="395"/>
      <c r="G4561" s="395"/>
      <c r="H4561" s="395"/>
      <c r="I4561" s="396"/>
    </row>
    <row r="4562" spans="1:9" x14ac:dyDescent="0.4">
      <c r="A4562" s="161" t="s">
        <v>12</v>
      </c>
      <c r="B4562" s="52">
        <f>B4543+1</f>
        <v>241</v>
      </c>
      <c r="C4562" s="161" t="s">
        <v>13</v>
      </c>
      <c r="D4562" s="53" t="str">
        <f>VLOOKUP(B4562,別紙1!$A$5:$AS$267,3,FALSE)</f>
        <v>白川東第９ポンプ場</v>
      </c>
      <c r="F4562" s="161"/>
      <c r="G4562" s="161"/>
      <c r="H4562" s="161"/>
      <c r="I4562" s="54" t="str">
        <f>VLOOKUP(B4562,別紙1!$A$5:$AS$267,5,FALSE)</f>
        <v>低圧電力</v>
      </c>
    </row>
    <row r="4563" spans="1:9" s="161" customFormat="1" ht="20.25" customHeight="1" x14ac:dyDescent="0.4">
      <c r="A4563" s="391" t="s">
        <v>14</v>
      </c>
      <c r="B4563" s="401" t="s">
        <v>3</v>
      </c>
      <c r="C4563" s="402"/>
      <c r="D4563" s="403"/>
      <c r="E4563" s="401" t="s">
        <v>4</v>
      </c>
      <c r="F4563" s="402"/>
      <c r="G4563" s="403"/>
      <c r="H4563" s="391" t="s">
        <v>44</v>
      </c>
      <c r="I4563" s="391" t="s">
        <v>45</v>
      </c>
    </row>
    <row r="4564" spans="1:9" s="161" customFormat="1" ht="40.5" x14ac:dyDescent="0.4">
      <c r="A4564" s="400"/>
      <c r="B4564" s="298" t="s">
        <v>2</v>
      </c>
      <c r="C4564" s="298" t="s">
        <v>15</v>
      </c>
      <c r="D4564" s="299" t="s">
        <v>82</v>
      </c>
      <c r="E4564" s="300" t="s">
        <v>16</v>
      </c>
      <c r="F4564" s="58" t="s">
        <v>17</v>
      </c>
      <c r="G4564" s="299" t="s">
        <v>18</v>
      </c>
      <c r="H4564" s="400"/>
      <c r="I4564" s="400"/>
    </row>
    <row r="4565" spans="1:9" s="59" customFormat="1" ht="22.5" x14ac:dyDescent="0.4">
      <c r="A4565" s="392"/>
      <c r="B4565" s="60" t="s">
        <v>5</v>
      </c>
      <c r="C4565" s="60" t="s">
        <v>19</v>
      </c>
      <c r="D4565" s="60" t="s">
        <v>8</v>
      </c>
      <c r="E4565" s="61" t="s">
        <v>20</v>
      </c>
      <c r="F4565" s="60" t="s">
        <v>21</v>
      </c>
      <c r="G4565" s="60" t="s">
        <v>8</v>
      </c>
      <c r="H4565" s="60" t="s">
        <v>43</v>
      </c>
      <c r="I4565" s="60" t="s">
        <v>8</v>
      </c>
    </row>
    <row r="4566" spans="1:9" s="62" customFormat="1" ht="18" customHeight="1" x14ac:dyDescent="0.4">
      <c r="A4566" s="63">
        <v>1</v>
      </c>
      <c r="B4566" s="121">
        <f>VLOOKUP(B4562,別紙1!$A$5:$AS$267,6,FALSE)</f>
        <v>2</v>
      </c>
      <c r="C4566" s="131">
        <f>内訳書!$C$7</f>
        <v>0</v>
      </c>
      <c r="D4566" s="131">
        <f>IF(E4566=0,ROUNDDOWN(B4566*C4566/2,2),ROUNDDOWN(B4566*C4566,2))</f>
        <v>0</v>
      </c>
      <c r="E4566" s="124">
        <f>VLOOKUP(B4562,別紙1!$A$5:$AS$267,7,FALSE)</f>
        <v>15</v>
      </c>
      <c r="F4566" s="132">
        <f>内訳書!$D$7</f>
        <v>0</v>
      </c>
      <c r="G4566" s="131">
        <f>ROUNDDOWN(E4566*F4566,2)</f>
        <v>0</v>
      </c>
      <c r="H4566" s="116"/>
      <c r="I4566" s="137">
        <f>ROUNDDOWN(D4566+G4566+H4566,0)</f>
        <v>0</v>
      </c>
    </row>
    <row r="4567" spans="1:9" s="62" customFormat="1" ht="18" customHeight="1" x14ac:dyDescent="0.4">
      <c r="A4567" s="63">
        <v>2</v>
      </c>
      <c r="B4567" s="121">
        <f>B4566</f>
        <v>2</v>
      </c>
      <c r="C4567" s="131">
        <f>C4566</f>
        <v>0</v>
      </c>
      <c r="D4567" s="131">
        <f t="shared" ref="D4567:D4577" si="960">IF(E4567=0,ROUNDDOWN(B4567*C4567/2,2),ROUNDDOWN(B4567*C4567,2))</f>
        <v>0</v>
      </c>
      <c r="E4567" s="124">
        <f>VLOOKUP(B4562,別紙1!$A$5:$AS$267,10,FALSE)</f>
        <v>15</v>
      </c>
      <c r="F4567" s="132">
        <f>内訳書!$D$7</f>
        <v>0</v>
      </c>
      <c r="G4567" s="131">
        <f t="shared" ref="G4567:G4577" si="961">ROUNDDOWN(E4567*F4567,2)</f>
        <v>0</v>
      </c>
      <c r="H4567" s="116"/>
      <c r="I4567" s="137">
        <f t="shared" ref="I4567:I4577" si="962">ROUNDDOWN(D4567+G4567+H4567,0)</f>
        <v>0</v>
      </c>
    </row>
    <row r="4568" spans="1:9" s="62" customFormat="1" ht="18" customHeight="1" x14ac:dyDescent="0.4">
      <c r="A4568" s="63">
        <v>3</v>
      </c>
      <c r="B4568" s="121">
        <f>B4566</f>
        <v>2</v>
      </c>
      <c r="C4568" s="131">
        <f t="shared" ref="C4568:C4576" si="963">C4567</f>
        <v>0</v>
      </c>
      <c r="D4568" s="131">
        <f t="shared" si="960"/>
        <v>0</v>
      </c>
      <c r="E4568" s="124">
        <f>VLOOKUP(B4562,別紙1!$A$5:$AS$267,13,FALSE)</f>
        <v>14</v>
      </c>
      <c r="F4568" s="132">
        <f>内訳書!$D$7</f>
        <v>0</v>
      </c>
      <c r="G4568" s="131">
        <f t="shared" si="961"/>
        <v>0</v>
      </c>
      <c r="H4568" s="116"/>
      <c r="I4568" s="137">
        <f t="shared" si="962"/>
        <v>0</v>
      </c>
    </row>
    <row r="4569" spans="1:9" s="62" customFormat="1" ht="18" customHeight="1" x14ac:dyDescent="0.4">
      <c r="A4569" s="63">
        <v>4</v>
      </c>
      <c r="B4569" s="121">
        <f>B4566</f>
        <v>2</v>
      </c>
      <c r="C4569" s="131">
        <f t="shared" si="963"/>
        <v>0</v>
      </c>
      <c r="D4569" s="131">
        <f t="shared" si="960"/>
        <v>0</v>
      </c>
      <c r="E4569" s="124">
        <f>VLOOKUP(B4562,別紙1!$A$5:$AS$267,16,FALSE)</f>
        <v>15</v>
      </c>
      <c r="F4569" s="132">
        <f>内訳書!$D$7</f>
        <v>0</v>
      </c>
      <c r="G4569" s="131">
        <f t="shared" si="961"/>
        <v>0</v>
      </c>
      <c r="H4569" s="116"/>
      <c r="I4569" s="137">
        <f t="shared" si="962"/>
        <v>0</v>
      </c>
    </row>
    <row r="4570" spans="1:9" s="62" customFormat="1" ht="18" customHeight="1" x14ac:dyDescent="0.4">
      <c r="A4570" s="63">
        <v>5</v>
      </c>
      <c r="B4570" s="121">
        <f>B4566</f>
        <v>2</v>
      </c>
      <c r="C4570" s="131">
        <f t="shared" si="963"/>
        <v>0</v>
      </c>
      <c r="D4570" s="131">
        <f t="shared" si="960"/>
        <v>0</v>
      </c>
      <c r="E4570" s="124">
        <f>VLOOKUP(B4562,別紙1!$A$5:$AS$267,19,FALSE)</f>
        <v>15</v>
      </c>
      <c r="F4570" s="132">
        <f>内訳書!$D$7</f>
        <v>0</v>
      </c>
      <c r="G4570" s="131">
        <f t="shared" si="961"/>
        <v>0</v>
      </c>
      <c r="H4570" s="116"/>
      <c r="I4570" s="137">
        <f t="shared" si="962"/>
        <v>0</v>
      </c>
    </row>
    <row r="4571" spans="1:9" s="62" customFormat="1" ht="18" customHeight="1" x14ac:dyDescent="0.4">
      <c r="A4571" s="63">
        <v>6</v>
      </c>
      <c r="B4571" s="121">
        <f>B4566</f>
        <v>2</v>
      </c>
      <c r="C4571" s="131">
        <f t="shared" si="963"/>
        <v>0</v>
      </c>
      <c r="D4571" s="131">
        <f t="shared" si="960"/>
        <v>0</v>
      </c>
      <c r="E4571" s="124">
        <f>VLOOKUP(B4562,別紙1!$A$5:$AS$267,22,FALSE)</f>
        <v>15</v>
      </c>
      <c r="F4571" s="132">
        <f>内訳書!$D$7</f>
        <v>0</v>
      </c>
      <c r="G4571" s="131">
        <f t="shared" si="961"/>
        <v>0</v>
      </c>
      <c r="H4571" s="116"/>
      <c r="I4571" s="137">
        <f t="shared" si="962"/>
        <v>0</v>
      </c>
    </row>
    <row r="4572" spans="1:9" s="62" customFormat="1" ht="18" customHeight="1" x14ac:dyDescent="0.4">
      <c r="A4572" s="63">
        <v>7</v>
      </c>
      <c r="B4572" s="121">
        <f>B4566</f>
        <v>2</v>
      </c>
      <c r="C4572" s="131">
        <f t="shared" si="963"/>
        <v>0</v>
      </c>
      <c r="D4572" s="131">
        <f t="shared" si="960"/>
        <v>0</v>
      </c>
      <c r="E4572" s="124">
        <f>VLOOKUP(B4562,別紙1!$A$5:$AS$267,26,FALSE)</f>
        <v>15</v>
      </c>
      <c r="F4572" s="133">
        <f>内訳書!$E$7</f>
        <v>0</v>
      </c>
      <c r="G4572" s="131">
        <f t="shared" si="961"/>
        <v>0</v>
      </c>
      <c r="H4572" s="116"/>
      <c r="I4572" s="137">
        <f t="shared" si="962"/>
        <v>0</v>
      </c>
    </row>
    <row r="4573" spans="1:9" s="62" customFormat="1" ht="18" customHeight="1" x14ac:dyDescent="0.4">
      <c r="A4573" s="63">
        <v>8</v>
      </c>
      <c r="B4573" s="121">
        <f>B4566</f>
        <v>2</v>
      </c>
      <c r="C4573" s="131">
        <f t="shared" si="963"/>
        <v>0</v>
      </c>
      <c r="D4573" s="131">
        <f t="shared" si="960"/>
        <v>0</v>
      </c>
      <c r="E4573" s="124">
        <f>VLOOKUP(B4562,別紙1!$A$5:$AS$267,29,FALSE)</f>
        <v>15</v>
      </c>
      <c r="F4573" s="133">
        <f>内訳書!$E$7</f>
        <v>0</v>
      </c>
      <c r="G4573" s="131">
        <f t="shared" si="961"/>
        <v>0</v>
      </c>
      <c r="H4573" s="116"/>
      <c r="I4573" s="137">
        <f t="shared" si="962"/>
        <v>0</v>
      </c>
    </row>
    <row r="4574" spans="1:9" s="62" customFormat="1" ht="18" customHeight="1" x14ac:dyDescent="0.4">
      <c r="A4574" s="63">
        <v>9</v>
      </c>
      <c r="B4574" s="121">
        <f>B4566</f>
        <v>2</v>
      </c>
      <c r="C4574" s="131">
        <f t="shared" si="963"/>
        <v>0</v>
      </c>
      <c r="D4574" s="131">
        <f t="shared" si="960"/>
        <v>0</v>
      </c>
      <c r="E4574" s="124">
        <f>VLOOKUP(B4562,別紙1!$A$5:$AS$267,32,FALSE)</f>
        <v>15</v>
      </c>
      <c r="F4574" s="133">
        <f>内訳書!$E$7</f>
        <v>0</v>
      </c>
      <c r="G4574" s="131">
        <f t="shared" si="961"/>
        <v>0</v>
      </c>
      <c r="H4574" s="116"/>
      <c r="I4574" s="137">
        <f t="shared" si="962"/>
        <v>0</v>
      </c>
    </row>
    <row r="4575" spans="1:9" s="62" customFormat="1" ht="18" customHeight="1" x14ac:dyDescent="0.4">
      <c r="A4575" s="63">
        <v>10</v>
      </c>
      <c r="B4575" s="121">
        <f>B4566</f>
        <v>2</v>
      </c>
      <c r="C4575" s="131">
        <f t="shared" si="963"/>
        <v>0</v>
      </c>
      <c r="D4575" s="131">
        <f t="shared" si="960"/>
        <v>0</v>
      </c>
      <c r="E4575" s="124">
        <f>VLOOKUP(B4562,別紙1!$A$5:$AS$267,34,FALSE)</f>
        <v>15</v>
      </c>
      <c r="F4575" s="132">
        <f>内訳書!$D$7</f>
        <v>0</v>
      </c>
      <c r="G4575" s="131">
        <f t="shared" si="961"/>
        <v>0</v>
      </c>
      <c r="H4575" s="116"/>
      <c r="I4575" s="137">
        <f t="shared" si="962"/>
        <v>0</v>
      </c>
    </row>
    <row r="4576" spans="1:9" s="62" customFormat="1" ht="18" customHeight="1" x14ac:dyDescent="0.4">
      <c r="A4576" s="63">
        <v>11</v>
      </c>
      <c r="B4576" s="121">
        <f>B4566</f>
        <v>2</v>
      </c>
      <c r="C4576" s="131">
        <f t="shared" si="963"/>
        <v>0</v>
      </c>
      <c r="D4576" s="131">
        <f t="shared" si="960"/>
        <v>0</v>
      </c>
      <c r="E4576" s="124">
        <f>VLOOKUP(B4562,別紙1!$A$5:$AS$267,37,FALSE)</f>
        <v>16</v>
      </c>
      <c r="F4576" s="132">
        <f>内訳書!$D$7</f>
        <v>0</v>
      </c>
      <c r="G4576" s="131">
        <f t="shared" si="961"/>
        <v>0</v>
      </c>
      <c r="H4576" s="116"/>
      <c r="I4576" s="137">
        <f t="shared" si="962"/>
        <v>0</v>
      </c>
    </row>
    <row r="4577" spans="1:9" s="62" customFormat="1" ht="18" customHeight="1" thickBot="1" x14ac:dyDescent="0.45">
      <c r="A4577" s="63">
        <v>12</v>
      </c>
      <c r="B4577" s="121">
        <f>B4566</f>
        <v>2</v>
      </c>
      <c r="C4577" s="131">
        <f>C4576</f>
        <v>0</v>
      </c>
      <c r="D4577" s="131">
        <f t="shared" si="960"/>
        <v>0</v>
      </c>
      <c r="E4577" s="124">
        <f>VLOOKUP(B4562,別紙1!$A$5:$AS$267,40,FALSE)</f>
        <v>15</v>
      </c>
      <c r="F4577" s="132">
        <f>内訳書!$D$7</f>
        <v>0</v>
      </c>
      <c r="G4577" s="131">
        <f t="shared" si="961"/>
        <v>0</v>
      </c>
      <c r="H4577" s="116"/>
      <c r="I4577" s="137">
        <f t="shared" si="962"/>
        <v>0</v>
      </c>
    </row>
    <row r="4578" spans="1:9" s="62" customFormat="1" ht="18" customHeight="1" thickBot="1" x14ac:dyDescent="0.45">
      <c r="A4578" s="66" t="s">
        <v>9</v>
      </c>
      <c r="B4578" s="120"/>
      <c r="C4578" s="120"/>
      <c r="D4578" s="120"/>
      <c r="E4578" s="135">
        <f>SUM(E4566:E4577)</f>
        <v>180</v>
      </c>
      <c r="F4578" s="129"/>
      <c r="G4578" s="120"/>
      <c r="H4578" s="136">
        <f>SUM(H4566:H4577)</f>
        <v>0</v>
      </c>
      <c r="I4578" s="138">
        <f>IF(SUM(I4566:I4577)="","",SUM(I4566:I4577))</f>
        <v>0</v>
      </c>
    </row>
    <row r="4579" spans="1:9" ht="78" customHeight="1" x14ac:dyDescent="0.4">
      <c r="A4579" s="404" t="s">
        <v>347</v>
      </c>
      <c r="B4579" s="405"/>
      <c r="C4579" s="405"/>
      <c r="D4579" s="406"/>
      <c r="E4579" s="405"/>
      <c r="F4579" s="405"/>
      <c r="G4579" s="406"/>
      <c r="H4579" s="406"/>
      <c r="I4579" s="406"/>
    </row>
    <row r="4580" spans="1:9" ht="78" customHeight="1" x14ac:dyDescent="0.4">
      <c r="A4580" s="394" t="s">
        <v>22</v>
      </c>
      <c r="B4580" s="395"/>
      <c r="C4580" s="395"/>
      <c r="D4580" s="395"/>
      <c r="E4580" s="395"/>
      <c r="F4580" s="395"/>
      <c r="G4580" s="395"/>
      <c r="H4580" s="395"/>
      <c r="I4580" s="396"/>
    </row>
    <row r="4581" spans="1:9" x14ac:dyDescent="0.4">
      <c r="A4581" s="161" t="s">
        <v>12</v>
      </c>
      <c r="B4581" s="52">
        <f>B4562+1</f>
        <v>242</v>
      </c>
      <c r="C4581" s="161" t="s">
        <v>13</v>
      </c>
      <c r="D4581" s="53" t="str">
        <f>VLOOKUP(B4581,別紙1!$A$5:$AS$267,3,FALSE)</f>
        <v>白川東第１０ポンプ場</v>
      </c>
      <c r="F4581" s="161"/>
      <c r="G4581" s="161"/>
      <c r="H4581" s="161"/>
      <c r="I4581" s="54" t="str">
        <f>VLOOKUP(B4581,別紙1!$A$5:$AS$267,5,FALSE)</f>
        <v>低圧電力</v>
      </c>
    </row>
    <row r="4582" spans="1:9" s="161" customFormat="1" ht="20.25" customHeight="1" x14ac:dyDescent="0.4">
      <c r="A4582" s="391" t="s">
        <v>14</v>
      </c>
      <c r="B4582" s="401" t="s">
        <v>3</v>
      </c>
      <c r="C4582" s="402"/>
      <c r="D4582" s="403"/>
      <c r="E4582" s="401" t="s">
        <v>4</v>
      </c>
      <c r="F4582" s="402"/>
      <c r="G4582" s="403"/>
      <c r="H4582" s="391" t="s">
        <v>44</v>
      </c>
      <c r="I4582" s="391" t="s">
        <v>45</v>
      </c>
    </row>
    <row r="4583" spans="1:9" s="161" customFormat="1" ht="40.5" x14ac:dyDescent="0.4">
      <c r="A4583" s="400"/>
      <c r="B4583" s="298" t="s">
        <v>2</v>
      </c>
      <c r="C4583" s="298" t="s">
        <v>15</v>
      </c>
      <c r="D4583" s="299" t="s">
        <v>82</v>
      </c>
      <c r="E4583" s="300" t="s">
        <v>16</v>
      </c>
      <c r="F4583" s="58" t="s">
        <v>17</v>
      </c>
      <c r="G4583" s="299" t="s">
        <v>18</v>
      </c>
      <c r="H4583" s="400"/>
      <c r="I4583" s="400"/>
    </row>
    <row r="4584" spans="1:9" s="59" customFormat="1" ht="22.5" x14ac:dyDescent="0.4">
      <c r="A4584" s="392"/>
      <c r="B4584" s="60" t="s">
        <v>5</v>
      </c>
      <c r="C4584" s="60" t="s">
        <v>19</v>
      </c>
      <c r="D4584" s="60" t="s">
        <v>8</v>
      </c>
      <c r="E4584" s="61" t="s">
        <v>20</v>
      </c>
      <c r="F4584" s="60" t="s">
        <v>21</v>
      </c>
      <c r="G4584" s="60" t="s">
        <v>8</v>
      </c>
      <c r="H4584" s="60" t="s">
        <v>43</v>
      </c>
      <c r="I4584" s="60" t="s">
        <v>8</v>
      </c>
    </row>
    <row r="4585" spans="1:9" s="62" customFormat="1" ht="18" customHeight="1" x14ac:dyDescent="0.4">
      <c r="A4585" s="63">
        <v>1</v>
      </c>
      <c r="B4585" s="121">
        <f>VLOOKUP(B4581,別紙1!$A$5:$AS$267,6,FALSE)</f>
        <v>6</v>
      </c>
      <c r="C4585" s="131">
        <f>内訳書!$C$7</f>
        <v>0</v>
      </c>
      <c r="D4585" s="131">
        <f>IF(E4585=0,ROUNDDOWN(B4585*C4585/2,2),ROUNDDOWN(B4585*C4585,2))</f>
        <v>0</v>
      </c>
      <c r="E4585" s="124">
        <f>VLOOKUP(B4581,別紙1!$A$5:$AS$267,7,FALSE)</f>
        <v>202</v>
      </c>
      <c r="F4585" s="132">
        <f>内訳書!$D$7</f>
        <v>0</v>
      </c>
      <c r="G4585" s="131">
        <f>ROUNDDOWN(E4585*F4585,2)</f>
        <v>0</v>
      </c>
      <c r="H4585" s="116"/>
      <c r="I4585" s="137">
        <f>ROUNDDOWN(D4585+G4585+H4585,0)</f>
        <v>0</v>
      </c>
    </row>
    <row r="4586" spans="1:9" s="62" customFormat="1" ht="18" customHeight="1" x14ac:dyDescent="0.4">
      <c r="A4586" s="63">
        <v>2</v>
      </c>
      <c r="B4586" s="121">
        <f>B4585</f>
        <v>6</v>
      </c>
      <c r="C4586" s="131">
        <f>C4585</f>
        <v>0</v>
      </c>
      <c r="D4586" s="131">
        <f t="shared" ref="D4586:D4596" si="964">IF(E4586=0,ROUNDDOWN(B4586*C4586/2,2),ROUNDDOWN(B4586*C4586,2))</f>
        <v>0</v>
      </c>
      <c r="E4586" s="124">
        <f>VLOOKUP(B4581,別紙1!$A$5:$AS$267,10,FALSE)</f>
        <v>210</v>
      </c>
      <c r="F4586" s="132">
        <f>内訳書!$D$7</f>
        <v>0</v>
      </c>
      <c r="G4586" s="131">
        <f t="shared" ref="G4586:G4596" si="965">ROUNDDOWN(E4586*F4586,2)</f>
        <v>0</v>
      </c>
      <c r="H4586" s="116"/>
      <c r="I4586" s="137">
        <f t="shared" ref="I4586:I4596" si="966">ROUNDDOWN(D4586+G4586+H4586,0)</f>
        <v>0</v>
      </c>
    </row>
    <row r="4587" spans="1:9" s="62" customFormat="1" ht="18" customHeight="1" x14ac:dyDescent="0.4">
      <c r="A4587" s="63">
        <v>3</v>
      </c>
      <c r="B4587" s="121">
        <f>B4585</f>
        <v>6</v>
      </c>
      <c r="C4587" s="131">
        <f t="shared" ref="C4587:C4595" si="967">C4586</f>
        <v>0</v>
      </c>
      <c r="D4587" s="131">
        <f t="shared" si="964"/>
        <v>0</v>
      </c>
      <c r="E4587" s="124">
        <f>VLOOKUP(B4581,別紙1!$A$5:$AS$267,13,FALSE)</f>
        <v>195</v>
      </c>
      <c r="F4587" s="132">
        <f>内訳書!$D$7</f>
        <v>0</v>
      </c>
      <c r="G4587" s="131">
        <f t="shared" si="965"/>
        <v>0</v>
      </c>
      <c r="H4587" s="116"/>
      <c r="I4587" s="137">
        <f t="shared" si="966"/>
        <v>0</v>
      </c>
    </row>
    <row r="4588" spans="1:9" s="62" customFormat="1" ht="18" customHeight="1" x14ac:dyDescent="0.4">
      <c r="A4588" s="63">
        <v>4</v>
      </c>
      <c r="B4588" s="121">
        <f>B4585</f>
        <v>6</v>
      </c>
      <c r="C4588" s="131">
        <f t="shared" si="967"/>
        <v>0</v>
      </c>
      <c r="D4588" s="131">
        <f t="shared" si="964"/>
        <v>0</v>
      </c>
      <c r="E4588" s="124">
        <f>VLOOKUP(B4581,別紙1!$A$5:$AS$267,16,FALSE)</f>
        <v>203</v>
      </c>
      <c r="F4588" s="132">
        <f>内訳書!$D$7</f>
        <v>0</v>
      </c>
      <c r="G4588" s="131">
        <f t="shared" si="965"/>
        <v>0</v>
      </c>
      <c r="H4588" s="116"/>
      <c r="I4588" s="137">
        <f t="shared" si="966"/>
        <v>0</v>
      </c>
    </row>
    <row r="4589" spans="1:9" s="62" customFormat="1" ht="18" customHeight="1" x14ac:dyDescent="0.4">
      <c r="A4589" s="63">
        <v>5</v>
      </c>
      <c r="B4589" s="121">
        <f>B4585</f>
        <v>6</v>
      </c>
      <c r="C4589" s="131">
        <f t="shared" si="967"/>
        <v>0</v>
      </c>
      <c r="D4589" s="131">
        <f t="shared" si="964"/>
        <v>0</v>
      </c>
      <c r="E4589" s="124">
        <f>VLOOKUP(B4581,別紙1!$A$5:$AS$267,19,FALSE)</f>
        <v>198</v>
      </c>
      <c r="F4589" s="132">
        <f>内訳書!$D$7</f>
        <v>0</v>
      </c>
      <c r="G4589" s="131">
        <f t="shared" si="965"/>
        <v>0</v>
      </c>
      <c r="H4589" s="116"/>
      <c r="I4589" s="137">
        <f t="shared" si="966"/>
        <v>0</v>
      </c>
    </row>
    <row r="4590" spans="1:9" s="62" customFormat="1" ht="18" customHeight="1" x14ac:dyDescent="0.4">
      <c r="A4590" s="63">
        <v>6</v>
      </c>
      <c r="B4590" s="121">
        <f>B4585</f>
        <v>6</v>
      </c>
      <c r="C4590" s="131">
        <f t="shared" si="967"/>
        <v>0</v>
      </c>
      <c r="D4590" s="131">
        <f t="shared" si="964"/>
        <v>0</v>
      </c>
      <c r="E4590" s="124">
        <f>VLOOKUP(B4581,別紙1!$A$5:$AS$267,22,FALSE)</f>
        <v>201</v>
      </c>
      <c r="F4590" s="132">
        <f>内訳書!$D$7</f>
        <v>0</v>
      </c>
      <c r="G4590" s="131">
        <f t="shared" si="965"/>
        <v>0</v>
      </c>
      <c r="H4590" s="116"/>
      <c r="I4590" s="137">
        <f t="shared" si="966"/>
        <v>0</v>
      </c>
    </row>
    <row r="4591" spans="1:9" s="62" customFormat="1" ht="18" customHeight="1" x14ac:dyDescent="0.4">
      <c r="A4591" s="63">
        <v>7</v>
      </c>
      <c r="B4591" s="121">
        <f>B4585</f>
        <v>6</v>
      </c>
      <c r="C4591" s="131">
        <f t="shared" si="967"/>
        <v>0</v>
      </c>
      <c r="D4591" s="131">
        <f t="shared" si="964"/>
        <v>0</v>
      </c>
      <c r="E4591" s="124">
        <f>VLOOKUP(B4581,別紙1!$A$5:$AS$267,26,FALSE)</f>
        <v>192</v>
      </c>
      <c r="F4591" s="133">
        <f>内訳書!$E$7</f>
        <v>0</v>
      </c>
      <c r="G4591" s="131">
        <f t="shared" si="965"/>
        <v>0</v>
      </c>
      <c r="H4591" s="116"/>
      <c r="I4591" s="137">
        <f t="shared" si="966"/>
        <v>0</v>
      </c>
    </row>
    <row r="4592" spans="1:9" s="62" customFormat="1" ht="18" customHeight="1" x14ac:dyDescent="0.4">
      <c r="A4592" s="63">
        <v>8</v>
      </c>
      <c r="B4592" s="121">
        <f>B4585</f>
        <v>6</v>
      </c>
      <c r="C4592" s="131">
        <f t="shared" si="967"/>
        <v>0</v>
      </c>
      <c r="D4592" s="131">
        <f t="shared" si="964"/>
        <v>0</v>
      </c>
      <c r="E4592" s="124">
        <f>VLOOKUP(B4581,別紙1!$A$5:$AS$267,29,FALSE)</f>
        <v>193</v>
      </c>
      <c r="F4592" s="133">
        <f>内訳書!$E$7</f>
        <v>0</v>
      </c>
      <c r="G4592" s="131">
        <f t="shared" si="965"/>
        <v>0</v>
      </c>
      <c r="H4592" s="116"/>
      <c r="I4592" s="137">
        <f t="shared" si="966"/>
        <v>0</v>
      </c>
    </row>
    <row r="4593" spans="1:9" s="62" customFormat="1" ht="18" customHeight="1" x14ac:dyDescent="0.4">
      <c r="A4593" s="63">
        <v>9</v>
      </c>
      <c r="B4593" s="121">
        <f>B4585</f>
        <v>6</v>
      </c>
      <c r="C4593" s="131">
        <f t="shared" si="967"/>
        <v>0</v>
      </c>
      <c r="D4593" s="131">
        <f t="shared" si="964"/>
        <v>0</v>
      </c>
      <c r="E4593" s="124">
        <f>VLOOKUP(B4581,別紙1!$A$5:$AS$267,32,FALSE)</f>
        <v>194</v>
      </c>
      <c r="F4593" s="133">
        <f>内訳書!$E$7</f>
        <v>0</v>
      </c>
      <c r="G4593" s="131">
        <f t="shared" si="965"/>
        <v>0</v>
      </c>
      <c r="H4593" s="116"/>
      <c r="I4593" s="137">
        <f t="shared" si="966"/>
        <v>0</v>
      </c>
    </row>
    <row r="4594" spans="1:9" s="62" customFormat="1" ht="18" customHeight="1" x14ac:dyDescent="0.4">
      <c r="A4594" s="63">
        <v>10</v>
      </c>
      <c r="B4594" s="121">
        <f>B4585</f>
        <v>6</v>
      </c>
      <c r="C4594" s="131">
        <f t="shared" si="967"/>
        <v>0</v>
      </c>
      <c r="D4594" s="131">
        <f t="shared" si="964"/>
        <v>0</v>
      </c>
      <c r="E4594" s="124">
        <f>VLOOKUP(B4581,別紙1!$A$5:$AS$267,34,FALSE)</f>
        <v>190</v>
      </c>
      <c r="F4594" s="132">
        <f>内訳書!$D$7</f>
        <v>0</v>
      </c>
      <c r="G4594" s="131">
        <f t="shared" si="965"/>
        <v>0</v>
      </c>
      <c r="H4594" s="116"/>
      <c r="I4594" s="137">
        <f t="shared" si="966"/>
        <v>0</v>
      </c>
    </row>
    <row r="4595" spans="1:9" s="62" customFormat="1" ht="18" customHeight="1" x14ac:dyDescent="0.4">
      <c r="A4595" s="63">
        <v>11</v>
      </c>
      <c r="B4595" s="121">
        <f>B4585</f>
        <v>6</v>
      </c>
      <c r="C4595" s="131">
        <f t="shared" si="967"/>
        <v>0</v>
      </c>
      <c r="D4595" s="131">
        <f t="shared" si="964"/>
        <v>0</v>
      </c>
      <c r="E4595" s="124">
        <f>VLOOKUP(B4581,別紙1!$A$5:$AS$267,37,FALSE)</f>
        <v>196</v>
      </c>
      <c r="F4595" s="132">
        <f>内訳書!$D$7</f>
        <v>0</v>
      </c>
      <c r="G4595" s="131">
        <f t="shared" si="965"/>
        <v>0</v>
      </c>
      <c r="H4595" s="116"/>
      <c r="I4595" s="137">
        <f t="shared" si="966"/>
        <v>0</v>
      </c>
    </row>
    <row r="4596" spans="1:9" s="62" customFormat="1" ht="18" customHeight="1" thickBot="1" x14ac:dyDescent="0.45">
      <c r="A4596" s="63">
        <v>12</v>
      </c>
      <c r="B4596" s="121">
        <f>B4585</f>
        <v>6</v>
      </c>
      <c r="C4596" s="131">
        <f>C4595</f>
        <v>0</v>
      </c>
      <c r="D4596" s="131">
        <f t="shared" si="964"/>
        <v>0</v>
      </c>
      <c r="E4596" s="124">
        <f>VLOOKUP(B4581,別紙1!$A$5:$AS$267,40,FALSE)</f>
        <v>201</v>
      </c>
      <c r="F4596" s="132">
        <f>内訳書!$D$7</f>
        <v>0</v>
      </c>
      <c r="G4596" s="131">
        <f t="shared" si="965"/>
        <v>0</v>
      </c>
      <c r="H4596" s="116"/>
      <c r="I4596" s="137">
        <f t="shared" si="966"/>
        <v>0</v>
      </c>
    </row>
    <row r="4597" spans="1:9" s="62" customFormat="1" ht="18" customHeight="1" thickBot="1" x14ac:dyDescent="0.45">
      <c r="A4597" s="66" t="s">
        <v>9</v>
      </c>
      <c r="B4597" s="120"/>
      <c r="C4597" s="120"/>
      <c r="D4597" s="120"/>
      <c r="E4597" s="135">
        <f>SUM(E4585:E4596)</f>
        <v>2375</v>
      </c>
      <c r="F4597" s="129"/>
      <c r="G4597" s="120"/>
      <c r="H4597" s="136">
        <f>SUM(H4585:H4596)</f>
        <v>0</v>
      </c>
      <c r="I4597" s="138">
        <f>IF(SUM(I4585:I4596)="","",SUM(I4585:I4596))</f>
        <v>0</v>
      </c>
    </row>
    <row r="4598" spans="1:9" ht="78" customHeight="1" x14ac:dyDescent="0.4">
      <c r="A4598" s="404" t="s">
        <v>347</v>
      </c>
      <c r="B4598" s="405"/>
      <c r="C4598" s="405"/>
      <c r="D4598" s="406"/>
      <c r="E4598" s="405"/>
      <c r="F4598" s="405"/>
      <c r="G4598" s="406"/>
      <c r="H4598" s="406"/>
      <c r="I4598" s="406"/>
    </row>
    <row r="4599" spans="1:9" ht="78" customHeight="1" x14ac:dyDescent="0.4">
      <c r="A4599" s="394" t="s">
        <v>22</v>
      </c>
      <c r="B4599" s="395"/>
      <c r="C4599" s="395"/>
      <c r="D4599" s="395"/>
      <c r="E4599" s="395"/>
      <c r="F4599" s="395"/>
      <c r="G4599" s="395"/>
      <c r="H4599" s="395"/>
      <c r="I4599" s="396"/>
    </row>
    <row r="4600" spans="1:9" x14ac:dyDescent="0.4">
      <c r="A4600" s="161" t="s">
        <v>12</v>
      </c>
      <c r="B4600" s="52">
        <f>B4581+1</f>
        <v>243</v>
      </c>
      <c r="C4600" s="161" t="s">
        <v>13</v>
      </c>
      <c r="D4600" s="53" t="str">
        <f>VLOOKUP(B4600,別紙1!$A$5:$AS$267,3,FALSE)</f>
        <v>白川東第１１ポンプ場</v>
      </c>
      <c r="F4600" s="161"/>
      <c r="G4600" s="161"/>
      <c r="H4600" s="161"/>
      <c r="I4600" s="54" t="str">
        <f>VLOOKUP(B4600,別紙1!$A$5:$AS$267,5,FALSE)</f>
        <v>低圧電力</v>
      </c>
    </row>
    <row r="4601" spans="1:9" s="161" customFormat="1" ht="20.25" customHeight="1" x14ac:dyDescent="0.4">
      <c r="A4601" s="391" t="s">
        <v>14</v>
      </c>
      <c r="B4601" s="401" t="s">
        <v>3</v>
      </c>
      <c r="C4601" s="402"/>
      <c r="D4601" s="403"/>
      <c r="E4601" s="401" t="s">
        <v>4</v>
      </c>
      <c r="F4601" s="402"/>
      <c r="G4601" s="403"/>
      <c r="H4601" s="391" t="s">
        <v>44</v>
      </c>
      <c r="I4601" s="391" t="s">
        <v>45</v>
      </c>
    </row>
    <row r="4602" spans="1:9" s="161" customFormat="1" ht="40.5" x14ac:dyDescent="0.4">
      <c r="A4602" s="400"/>
      <c r="B4602" s="298" t="s">
        <v>2</v>
      </c>
      <c r="C4602" s="298" t="s">
        <v>15</v>
      </c>
      <c r="D4602" s="299" t="s">
        <v>82</v>
      </c>
      <c r="E4602" s="300" t="s">
        <v>16</v>
      </c>
      <c r="F4602" s="58" t="s">
        <v>17</v>
      </c>
      <c r="G4602" s="299" t="s">
        <v>18</v>
      </c>
      <c r="H4602" s="400"/>
      <c r="I4602" s="400"/>
    </row>
    <row r="4603" spans="1:9" s="59" customFormat="1" ht="22.5" x14ac:dyDescent="0.4">
      <c r="A4603" s="392"/>
      <c r="B4603" s="60" t="s">
        <v>5</v>
      </c>
      <c r="C4603" s="60" t="s">
        <v>19</v>
      </c>
      <c r="D4603" s="60" t="s">
        <v>8</v>
      </c>
      <c r="E4603" s="61" t="s">
        <v>20</v>
      </c>
      <c r="F4603" s="60" t="s">
        <v>21</v>
      </c>
      <c r="G4603" s="60" t="s">
        <v>8</v>
      </c>
      <c r="H4603" s="60" t="s">
        <v>43</v>
      </c>
      <c r="I4603" s="60" t="s">
        <v>8</v>
      </c>
    </row>
    <row r="4604" spans="1:9" s="62" customFormat="1" ht="18" customHeight="1" x14ac:dyDescent="0.4">
      <c r="A4604" s="63">
        <v>1</v>
      </c>
      <c r="B4604" s="121">
        <f>VLOOKUP(B4600,別紙1!$A$5:$AS$267,6,FALSE)</f>
        <v>4</v>
      </c>
      <c r="C4604" s="131">
        <f>内訳書!$C$7</f>
        <v>0</v>
      </c>
      <c r="D4604" s="131">
        <f>IF(E4604=0,ROUNDDOWN(B4604*C4604/2,2),ROUNDDOWN(B4604*C4604,2))</f>
        <v>0</v>
      </c>
      <c r="E4604" s="124">
        <f>VLOOKUP(B4600,別紙1!$A$5:$AS$267,7,FALSE)</f>
        <v>15</v>
      </c>
      <c r="F4604" s="132">
        <f>内訳書!$D$7</f>
        <v>0</v>
      </c>
      <c r="G4604" s="131">
        <f>ROUNDDOWN(E4604*F4604,2)</f>
        <v>0</v>
      </c>
      <c r="H4604" s="116"/>
      <c r="I4604" s="137">
        <f>ROUNDDOWN(D4604+G4604+H4604,0)</f>
        <v>0</v>
      </c>
    </row>
    <row r="4605" spans="1:9" s="62" customFormat="1" ht="18" customHeight="1" x14ac:dyDescent="0.4">
      <c r="A4605" s="63">
        <v>2</v>
      </c>
      <c r="B4605" s="121">
        <f>B4604</f>
        <v>4</v>
      </c>
      <c r="C4605" s="131">
        <f>C4604</f>
        <v>0</v>
      </c>
      <c r="D4605" s="131">
        <f t="shared" ref="D4605:D4615" si="968">IF(E4605=0,ROUNDDOWN(B4605*C4605/2,2),ROUNDDOWN(B4605*C4605,2))</f>
        <v>0</v>
      </c>
      <c r="E4605" s="124">
        <f>VLOOKUP(B4600,別紙1!$A$5:$AS$267,10,FALSE)</f>
        <v>15</v>
      </c>
      <c r="F4605" s="132">
        <f>内訳書!$D$7</f>
        <v>0</v>
      </c>
      <c r="G4605" s="131">
        <f t="shared" ref="G4605:G4615" si="969">ROUNDDOWN(E4605*F4605,2)</f>
        <v>0</v>
      </c>
      <c r="H4605" s="116"/>
      <c r="I4605" s="137">
        <f t="shared" ref="I4605:I4615" si="970">ROUNDDOWN(D4605+G4605+H4605,0)</f>
        <v>0</v>
      </c>
    </row>
    <row r="4606" spans="1:9" s="62" customFormat="1" ht="18" customHeight="1" x14ac:dyDescent="0.4">
      <c r="A4606" s="63">
        <v>3</v>
      </c>
      <c r="B4606" s="121">
        <f>B4604</f>
        <v>4</v>
      </c>
      <c r="C4606" s="131">
        <f t="shared" ref="C4606:C4614" si="971">C4605</f>
        <v>0</v>
      </c>
      <c r="D4606" s="131">
        <f t="shared" si="968"/>
        <v>0</v>
      </c>
      <c r="E4606" s="124">
        <f>VLOOKUP(B4600,別紙1!$A$5:$AS$267,13,FALSE)</f>
        <v>14</v>
      </c>
      <c r="F4606" s="132">
        <f>内訳書!$D$7</f>
        <v>0</v>
      </c>
      <c r="G4606" s="131">
        <f t="shared" si="969"/>
        <v>0</v>
      </c>
      <c r="H4606" s="116"/>
      <c r="I4606" s="137">
        <f t="shared" si="970"/>
        <v>0</v>
      </c>
    </row>
    <row r="4607" spans="1:9" s="62" customFormat="1" ht="18" customHeight="1" x14ac:dyDescent="0.4">
      <c r="A4607" s="63">
        <v>4</v>
      </c>
      <c r="B4607" s="121">
        <f>B4604</f>
        <v>4</v>
      </c>
      <c r="C4607" s="131">
        <f t="shared" si="971"/>
        <v>0</v>
      </c>
      <c r="D4607" s="131">
        <f t="shared" si="968"/>
        <v>0</v>
      </c>
      <c r="E4607" s="124">
        <f>VLOOKUP(B4600,別紙1!$A$5:$AS$267,16,FALSE)</f>
        <v>15</v>
      </c>
      <c r="F4607" s="132">
        <f>内訳書!$D$7</f>
        <v>0</v>
      </c>
      <c r="G4607" s="131">
        <f t="shared" si="969"/>
        <v>0</v>
      </c>
      <c r="H4607" s="116"/>
      <c r="I4607" s="137">
        <f t="shared" si="970"/>
        <v>0</v>
      </c>
    </row>
    <row r="4608" spans="1:9" s="62" customFormat="1" ht="18" customHeight="1" x14ac:dyDescent="0.4">
      <c r="A4608" s="63">
        <v>5</v>
      </c>
      <c r="B4608" s="121">
        <f>B4604</f>
        <v>4</v>
      </c>
      <c r="C4608" s="131">
        <f t="shared" si="971"/>
        <v>0</v>
      </c>
      <c r="D4608" s="131">
        <f t="shared" si="968"/>
        <v>0</v>
      </c>
      <c r="E4608" s="124">
        <f>VLOOKUP(B4600,別紙1!$A$5:$AS$267,19,FALSE)</f>
        <v>15</v>
      </c>
      <c r="F4608" s="132">
        <f>内訳書!$D$7</f>
        <v>0</v>
      </c>
      <c r="G4608" s="131">
        <f t="shared" si="969"/>
        <v>0</v>
      </c>
      <c r="H4608" s="116"/>
      <c r="I4608" s="137">
        <f t="shared" si="970"/>
        <v>0</v>
      </c>
    </row>
    <row r="4609" spans="1:9" s="62" customFormat="1" ht="18" customHeight="1" x14ac:dyDescent="0.4">
      <c r="A4609" s="63">
        <v>6</v>
      </c>
      <c r="B4609" s="121">
        <f>B4604</f>
        <v>4</v>
      </c>
      <c r="C4609" s="131">
        <f t="shared" si="971"/>
        <v>0</v>
      </c>
      <c r="D4609" s="131">
        <f t="shared" si="968"/>
        <v>0</v>
      </c>
      <c r="E4609" s="124">
        <f>VLOOKUP(B4600,別紙1!$A$5:$AS$267,22,FALSE)</f>
        <v>15</v>
      </c>
      <c r="F4609" s="132">
        <f>内訳書!$D$7</f>
        <v>0</v>
      </c>
      <c r="G4609" s="131">
        <f t="shared" si="969"/>
        <v>0</v>
      </c>
      <c r="H4609" s="116"/>
      <c r="I4609" s="137">
        <f t="shared" si="970"/>
        <v>0</v>
      </c>
    </row>
    <row r="4610" spans="1:9" s="62" customFormat="1" ht="18" customHeight="1" x14ac:dyDescent="0.4">
      <c r="A4610" s="63">
        <v>7</v>
      </c>
      <c r="B4610" s="121">
        <f>B4604</f>
        <v>4</v>
      </c>
      <c r="C4610" s="131">
        <f t="shared" si="971"/>
        <v>0</v>
      </c>
      <c r="D4610" s="131">
        <f t="shared" si="968"/>
        <v>0</v>
      </c>
      <c r="E4610" s="124">
        <f>VLOOKUP(B4600,別紙1!$A$5:$AS$267,26,FALSE)</f>
        <v>15</v>
      </c>
      <c r="F4610" s="133">
        <f>内訳書!$E$7</f>
        <v>0</v>
      </c>
      <c r="G4610" s="131">
        <f t="shared" si="969"/>
        <v>0</v>
      </c>
      <c r="H4610" s="116"/>
      <c r="I4610" s="137">
        <f t="shared" si="970"/>
        <v>0</v>
      </c>
    </row>
    <row r="4611" spans="1:9" s="62" customFormat="1" ht="18" customHeight="1" x14ac:dyDescent="0.4">
      <c r="A4611" s="63">
        <v>8</v>
      </c>
      <c r="B4611" s="121">
        <f>B4604</f>
        <v>4</v>
      </c>
      <c r="C4611" s="131">
        <f t="shared" si="971"/>
        <v>0</v>
      </c>
      <c r="D4611" s="131">
        <f t="shared" si="968"/>
        <v>0</v>
      </c>
      <c r="E4611" s="124">
        <f>VLOOKUP(B4600,別紙1!$A$5:$AS$267,29,FALSE)</f>
        <v>15</v>
      </c>
      <c r="F4611" s="133">
        <f>内訳書!$E$7</f>
        <v>0</v>
      </c>
      <c r="G4611" s="131">
        <f t="shared" si="969"/>
        <v>0</v>
      </c>
      <c r="H4611" s="116"/>
      <c r="I4611" s="137">
        <f t="shared" si="970"/>
        <v>0</v>
      </c>
    </row>
    <row r="4612" spans="1:9" s="62" customFormat="1" ht="18" customHeight="1" x14ac:dyDescent="0.4">
      <c r="A4612" s="63">
        <v>9</v>
      </c>
      <c r="B4612" s="121">
        <f>B4604</f>
        <v>4</v>
      </c>
      <c r="C4612" s="131">
        <f t="shared" si="971"/>
        <v>0</v>
      </c>
      <c r="D4612" s="131">
        <f t="shared" si="968"/>
        <v>0</v>
      </c>
      <c r="E4612" s="124">
        <f>VLOOKUP(B4600,別紙1!$A$5:$AS$267,32,FALSE)</f>
        <v>15</v>
      </c>
      <c r="F4612" s="133">
        <f>内訳書!$E$7</f>
        <v>0</v>
      </c>
      <c r="G4612" s="131">
        <f t="shared" si="969"/>
        <v>0</v>
      </c>
      <c r="H4612" s="116"/>
      <c r="I4612" s="137">
        <f t="shared" si="970"/>
        <v>0</v>
      </c>
    </row>
    <row r="4613" spans="1:9" s="62" customFormat="1" ht="18" customHeight="1" x14ac:dyDescent="0.4">
      <c r="A4613" s="63">
        <v>10</v>
      </c>
      <c r="B4613" s="121">
        <f>B4604</f>
        <v>4</v>
      </c>
      <c r="C4613" s="131">
        <f t="shared" si="971"/>
        <v>0</v>
      </c>
      <c r="D4613" s="131">
        <f t="shared" si="968"/>
        <v>0</v>
      </c>
      <c r="E4613" s="124">
        <f>VLOOKUP(B4600,別紙1!$A$5:$AS$267,34,FALSE)</f>
        <v>15</v>
      </c>
      <c r="F4613" s="132">
        <f>内訳書!$D$7</f>
        <v>0</v>
      </c>
      <c r="G4613" s="131">
        <f t="shared" si="969"/>
        <v>0</v>
      </c>
      <c r="H4613" s="116"/>
      <c r="I4613" s="137">
        <f t="shared" si="970"/>
        <v>0</v>
      </c>
    </row>
    <row r="4614" spans="1:9" s="62" customFormat="1" ht="18" customHeight="1" x14ac:dyDescent="0.4">
      <c r="A4614" s="63">
        <v>11</v>
      </c>
      <c r="B4614" s="121">
        <f>B4604</f>
        <v>4</v>
      </c>
      <c r="C4614" s="131">
        <f t="shared" si="971"/>
        <v>0</v>
      </c>
      <c r="D4614" s="131">
        <f t="shared" si="968"/>
        <v>0</v>
      </c>
      <c r="E4614" s="124">
        <f>VLOOKUP(B4600,別紙1!$A$5:$AS$267,37,FALSE)</f>
        <v>15</v>
      </c>
      <c r="F4614" s="132">
        <f>内訳書!$D$7</f>
        <v>0</v>
      </c>
      <c r="G4614" s="131">
        <f t="shared" si="969"/>
        <v>0</v>
      </c>
      <c r="H4614" s="116"/>
      <c r="I4614" s="137">
        <f t="shared" si="970"/>
        <v>0</v>
      </c>
    </row>
    <row r="4615" spans="1:9" s="62" customFormat="1" ht="18" customHeight="1" thickBot="1" x14ac:dyDescent="0.45">
      <c r="A4615" s="63">
        <v>12</v>
      </c>
      <c r="B4615" s="121">
        <f>B4604</f>
        <v>4</v>
      </c>
      <c r="C4615" s="131">
        <f>C4614</f>
        <v>0</v>
      </c>
      <c r="D4615" s="131">
        <f t="shared" si="968"/>
        <v>0</v>
      </c>
      <c r="E4615" s="124">
        <f>VLOOKUP(B4600,別紙1!$A$5:$AS$267,40,FALSE)</f>
        <v>15</v>
      </c>
      <c r="F4615" s="132">
        <f>内訳書!$D$7</f>
        <v>0</v>
      </c>
      <c r="G4615" s="131">
        <f t="shared" si="969"/>
        <v>0</v>
      </c>
      <c r="H4615" s="116"/>
      <c r="I4615" s="137">
        <f t="shared" si="970"/>
        <v>0</v>
      </c>
    </row>
    <row r="4616" spans="1:9" s="62" customFormat="1" ht="18" customHeight="1" thickBot="1" x14ac:dyDescent="0.45">
      <c r="A4616" s="66" t="s">
        <v>9</v>
      </c>
      <c r="B4616" s="120"/>
      <c r="C4616" s="120"/>
      <c r="D4616" s="120"/>
      <c r="E4616" s="135">
        <f>SUM(E4604:E4615)</f>
        <v>179</v>
      </c>
      <c r="F4616" s="129"/>
      <c r="G4616" s="120"/>
      <c r="H4616" s="136">
        <f>SUM(H4604:H4615)</f>
        <v>0</v>
      </c>
      <c r="I4616" s="138">
        <f>IF(SUM(I4604:I4615)="","",SUM(I4604:I4615))</f>
        <v>0</v>
      </c>
    </row>
    <row r="4617" spans="1:9" ht="78" customHeight="1" x14ac:dyDescent="0.4">
      <c r="A4617" s="404" t="s">
        <v>347</v>
      </c>
      <c r="B4617" s="405"/>
      <c r="C4617" s="405"/>
      <c r="D4617" s="406"/>
      <c r="E4617" s="405"/>
      <c r="F4617" s="405"/>
      <c r="G4617" s="406"/>
      <c r="H4617" s="406"/>
      <c r="I4617" s="406"/>
    </row>
    <row r="4618" spans="1:9" ht="78" customHeight="1" x14ac:dyDescent="0.4">
      <c r="A4618" s="394" t="s">
        <v>22</v>
      </c>
      <c r="B4618" s="395"/>
      <c r="C4618" s="395"/>
      <c r="D4618" s="395"/>
      <c r="E4618" s="395"/>
      <c r="F4618" s="395"/>
      <c r="G4618" s="395"/>
      <c r="H4618" s="395"/>
      <c r="I4618" s="396"/>
    </row>
    <row r="4619" spans="1:9" x14ac:dyDescent="0.4">
      <c r="A4619" s="161" t="s">
        <v>12</v>
      </c>
      <c r="B4619" s="52">
        <f>B4600+1</f>
        <v>244</v>
      </c>
      <c r="C4619" s="161" t="s">
        <v>13</v>
      </c>
      <c r="D4619" s="53" t="str">
        <f>VLOOKUP(B4619,別紙1!$A$5:$AS$267,3,FALSE)</f>
        <v>白川東第１２ポンプ場</v>
      </c>
      <c r="F4619" s="161"/>
      <c r="G4619" s="161"/>
      <c r="H4619" s="161"/>
      <c r="I4619" s="54" t="str">
        <f>VLOOKUP(B4619,別紙1!$A$5:$AS$267,5,FALSE)</f>
        <v>低圧電力</v>
      </c>
    </row>
    <row r="4620" spans="1:9" s="161" customFormat="1" ht="20.25" customHeight="1" x14ac:dyDescent="0.4">
      <c r="A4620" s="391" t="s">
        <v>14</v>
      </c>
      <c r="B4620" s="401" t="s">
        <v>3</v>
      </c>
      <c r="C4620" s="402"/>
      <c r="D4620" s="403"/>
      <c r="E4620" s="401" t="s">
        <v>4</v>
      </c>
      <c r="F4620" s="402"/>
      <c r="G4620" s="403"/>
      <c r="H4620" s="391" t="s">
        <v>44</v>
      </c>
      <c r="I4620" s="391" t="s">
        <v>45</v>
      </c>
    </row>
    <row r="4621" spans="1:9" s="161" customFormat="1" ht="40.5" x14ac:dyDescent="0.4">
      <c r="A4621" s="400"/>
      <c r="B4621" s="298" t="s">
        <v>2</v>
      </c>
      <c r="C4621" s="298" t="s">
        <v>15</v>
      </c>
      <c r="D4621" s="299" t="s">
        <v>82</v>
      </c>
      <c r="E4621" s="300" t="s">
        <v>16</v>
      </c>
      <c r="F4621" s="58" t="s">
        <v>17</v>
      </c>
      <c r="G4621" s="299" t="s">
        <v>18</v>
      </c>
      <c r="H4621" s="400"/>
      <c r="I4621" s="400"/>
    </row>
    <row r="4622" spans="1:9" s="59" customFormat="1" ht="22.5" x14ac:dyDescent="0.4">
      <c r="A4622" s="392"/>
      <c r="B4622" s="60" t="s">
        <v>5</v>
      </c>
      <c r="C4622" s="60" t="s">
        <v>19</v>
      </c>
      <c r="D4622" s="60" t="s">
        <v>8</v>
      </c>
      <c r="E4622" s="61" t="s">
        <v>20</v>
      </c>
      <c r="F4622" s="60" t="s">
        <v>21</v>
      </c>
      <c r="G4622" s="60" t="s">
        <v>8</v>
      </c>
      <c r="H4622" s="60" t="s">
        <v>43</v>
      </c>
      <c r="I4622" s="60" t="s">
        <v>8</v>
      </c>
    </row>
    <row r="4623" spans="1:9" s="62" customFormat="1" ht="18" customHeight="1" x14ac:dyDescent="0.4">
      <c r="A4623" s="63">
        <v>1</v>
      </c>
      <c r="B4623" s="121">
        <f>VLOOKUP(B4619,別紙1!$A$5:$AS$267,6,FALSE)</f>
        <v>4</v>
      </c>
      <c r="C4623" s="131">
        <f>内訳書!$C$7</f>
        <v>0</v>
      </c>
      <c r="D4623" s="131">
        <f>IF(E4623=0,ROUNDDOWN(B4623*C4623/2,2),ROUNDDOWN(B4623*C4623,2))</f>
        <v>0</v>
      </c>
      <c r="E4623" s="124">
        <f>VLOOKUP(B4619,別紙1!$A$5:$AS$267,7,FALSE)</f>
        <v>3</v>
      </c>
      <c r="F4623" s="132">
        <f>内訳書!$D$7</f>
        <v>0</v>
      </c>
      <c r="G4623" s="131">
        <f>ROUNDDOWN(E4623*F4623,2)</f>
        <v>0</v>
      </c>
      <c r="H4623" s="116"/>
      <c r="I4623" s="137">
        <f>ROUNDDOWN(D4623+G4623+H4623,0)</f>
        <v>0</v>
      </c>
    </row>
    <row r="4624" spans="1:9" s="62" customFormat="1" ht="18" customHeight="1" x14ac:dyDescent="0.4">
      <c r="A4624" s="63">
        <v>2</v>
      </c>
      <c r="B4624" s="121">
        <f>B4623</f>
        <v>4</v>
      </c>
      <c r="C4624" s="131">
        <f>C4623</f>
        <v>0</v>
      </c>
      <c r="D4624" s="131">
        <f t="shared" ref="D4624:D4634" si="972">IF(E4624=0,ROUNDDOWN(B4624*C4624/2,2),ROUNDDOWN(B4624*C4624,2))</f>
        <v>0</v>
      </c>
      <c r="E4624" s="124">
        <f>VLOOKUP(B4619,別紙1!$A$5:$AS$267,10,FALSE)</f>
        <v>3</v>
      </c>
      <c r="F4624" s="132">
        <f>内訳書!$D$7</f>
        <v>0</v>
      </c>
      <c r="G4624" s="131">
        <f t="shared" ref="G4624:G4634" si="973">ROUNDDOWN(E4624*F4624,2)</f>
        <v>0</v>
      </c>
      <c r="H4624" s="116"/>
      <c r="I4624" s="137">
        <f t="shared" ref="I4624:I4634" si="974">ROUNDDOWN(D4624+G4624+H4624,0)</f>
        <v>0</v>
      </c>
    </row>
    <row r="4625" spans="1:9" s="62" customFormat="1" ht="18" customHeight="1" x14ac:dyDescent="0.4">
      <c r="A4625" s="63">
        <v>3</v>
      </c>
      <c r="B4625" s="121">
        <f>B4623</f>
        <v>4</v>
      </c>
      <c r="C4625" s="131">
        <f t="shared" ref="C4625:C4633" si="975">C4624</f>
        <v>0</v>
      </c>
      <c r="D4625" s="131">
        <f t="shared" si="972"/>
        <v>0</v>
      </c>
      <c r="E4625" s="124">
        <f>VLOOKUP(B4619,別紙1!$A$5:$AS$267,13,FALSE)</f>
        <v>3</v>
      </c>
      <c r="F4625" s="132">
        <f>内訳書!$D$7</f>
        <v>0</v>
      </c>
      <c r="G4625" s="131">
        <f t="shared" si="973"/>
        <v>0</v>
      </c>
      <c r="H4625" s="116"/>
      <c r="I4625" s="137">
        <f t="shared" si="974"/>
        <v>0</v>
      </c>
    </row>
    <row r="4626" spans="1:9" s="62" customFormat="1" ht="18" customHeight="1" x14ac:dyDescent="0.4">
      <c r="A4626" s="63">
        <v>4</v>
      </c>
      <c r="B4626" s="121">
        <f>B4623</f>
        <v>4</v>
      </c>
      <c r="C4626" s="131">
        <f t="shared" si="975"/>
        <v>0</v>
      </c>
      <c r="D4626" s="131">
        <f t="shared" si="972"/>
        <v>0</v>
      </c>
      <c r="E4626" s="124">
        <f>VLOOKUP(B4619,別紙1!$A$5:$AS$267,16,FALSE)</f>
        <v>3</v>
      </c>
      <c r="F4626" s="132">
        <f>内訳書!$D$7</f>
        <v>0</v>
      </c>
      <c r="G4626" s="131">
        <f t="shared" si="973"/>
        <v>0</v>
      </c>
      <c r="H4626" s="116"/>
      <c r="I4626" s="137">
        <f t="shared" si="974"/>
        <v>0</v>
      </c>
    </row>
    <row r="4627" spans="1:9" s="62" customFormat="1" ht="18" customHeight="1" x14ac:dyDescent="0.4">
      <c r="A4627" s="63">
        <v>5</v>
      </c>
      <c r="B4627" s="121">
        <f>B4623</f>
        <v>4</v>
      </c>
      <c r="C4627" s="131">
        <f t="shared" si="975"/>
        <v>0</v>
      </c>
      <c r="D4627" s="131">
        <f t="shared" si="972"/>
        <v>0</v>
      </c>
      <c r="E4627" s="124">
        <f>VLOOKUP(B4619,別紙1!$A$5:$AS$267,19,FALSE)</f>
        <v>3</v>
      </c>
      <c r="F4627" s="132">
        <f>内訳書!$D$7</f>
        <v>0</v>
      </c>
      <c r="G4627" s="131">
        <f t="shared" si="973"/>
        <v>0</v>
      </c>
      <c r="H4627" s="116"/>
      <c r="I4627" s="137">
        <f t="shared" si="974"/>
        <v>0</v>
      </c>
    </row>
    <row r="4628" spans="1:9" s="62" customFormat="1" ht="18" customHeight="1" x14ac:dyDescent="0.4">
      <c r="A4628" s="63">
        <v>6</v>
      </c>
      <c r="B4628" s="121">
        <f>B4623</f>
        <v>4</v>
      </c>
      <c r="C4628" s="131">
        <f t="shared" si="975"/>
        <v>0</v>
      </c>
      <c r="D4628" s="131">
        <f t="shared" si="972"/>
        <v>0</v>
      </c>
      <c r="E4628" s="124">
        <f>VLOOKUP(B4619,別紙1!$A$5:$AS$267,22,FALSE)</f>
        <v>3</v>
      </c>
      <c r="F4628" s="132">
        <f>内訳書!$D$7</f>
        <v>0</v>
      </c>
      <c r="G4628" s="131">
        <f t="shared" si="973"/>
        <v>0</v>
      </c>
      <c r="H4628" s="116"/>
      <c r="I4628" s="137">
        <f t="shared" si="974"/>
        <v>0</v>
      </c>
    </row>
    <row r="4629" spans="1:9" s="62" customFormat="1" ht="18" customHeight="1" x14ac:dyDescent="0.4">
      <c r="A4629" s="63">
        <v>7</v>
      </c>
      <c r="B4629" s="121">
        <f>B4623</f>
        <v>4</v>
      </c>
      <c r="C4629" s="131">
        <f t="shared" si="975"/>
        <v>0</v>
      </c>
      <c r="D4629" s="131">
        <f t="shared" si="972"/>
        <v>0</v>
      </c>
      <c r="E4629" s="124">
        <f>VLOOKUP(B4619,別紙1!$A$5:$AS$267,26,FALSE)</f>
        <v>14</v>
      </c>
      <c r="F4629" s="133">
        <f>内訳書!$E$7</f>
        <v>0</v>
      </c>
      <c r="G4629" s="131">
        <f t="shared" si="973"/>
        <v>0</v>
      </c>
      <c r="H4629" s="116"/>
      <c r="I4629" s="137">
        <f t="shared" si="974"/>
        <v>0</v>
      </c>
    </row>
    <row r="4630" spans="1:9" s="62" customFormat="1" ht="18" customHeight="1" x14ac:dyDescent="0.4">
      <c r="A4630" s="63">
        <v>8</v>
      </c>
      <c r="B4630" s="121">
        <f>B4623</f>
        <v>4</v>
      </c>
      <c r="C4630" s="131">
        <f t="shared" si="975"/>
        <v>0</v>
      </c>
      <c r="D4630" s="131">
        <f t="shared" si="972"/>
        <v>0</v>
      </c>
      <c r="E4630" s="124">
        <f>VLOOKUP(B4619,別紙1!$A$5:$AS$267,29,FALSE)</f>
        <v>16</v>
      </c>
      <c r="F4630" s="133">
        <f>内訳書!$E$7</f>
        <v>0</v>
      </c>
      <c r="G4630" s="131">
        <f t="shared" si="973"/>
        <v>0</v>
      </c>
      <c r="H4630" s="116"/>
      <c r="I4630" s="137">
        <f t="shared" si="974"/>
        <v>0</v>
      </c>
    </row>
    <row r="4631" spans="1:9" s="62" customFormat="1" ht="18" customHeight="1" x14ac:dyDescent="0.4">
      <c r="A4631" s="63">
        <v>9</v>
      </c>
      <c r="B4631" s="121">
        <f>B4623</f>
        <v>4</v>
      </c>
      <c r="C4631" s="131">
        <f t="shared" si="975"/>
        <v>0</v>
      </c>
      <c r="D4631" s="131">
        <f t="shared" si="972"/>
        <v>0</v>
      </c>
      <c r="E4631" s="124">
        <f>VLOOKUP(B4619,別紙1!$A$5:$AS$267,32,FALSE)</f>
        <v>16</v>
      </c>
      <c r="F4631" s="133">
        <f>内訳書!$E$7</f>
        <v>0</v>
      </c>
      <c r="G4631" s="131">
        <f t="shared" si="973"/>
        <v>0</v>
      </c>
      <c r="H4631" s="116"/>
      <c r="I4631" s="137">
        <f t="shared" si="974"/>
        <v>0</v>
      </c>
    </row>
    <row r="4632" spans="1:9" s="62" customFormat="1" ht="18" customHeight="1" x14ac:dyDescent="0.4">
      <c r="A4632" s="63">
        <v>10</v>
      </c>
      <c r="B4632" s="121">
        <f>B4623</f>
        <v>4</v>
      </c>
      <c r="C4632" s="131">
        <f t="shared" si="975"/>
        <v>0</v>
      </c>
      <c r="D4632" s="131">
        <f t="shared" si="972"/>
        <v>0</v>
      </c>
      <c r="E4632" s="124">
        <f>VLOOKUP(B4619,別紙1!$A$5:$AS$267,34,FALSE)</f>
        <v>16</v>
      </c>
      <c r="F4632" s="132">
        <f>内訳書!$D$7</f>
        <v>0</v>
      </c>
      <c r="G4632" s="131">
        <f t="shared" si="973"/>
        <v>0</v>
      </c>
      <c r="H4632" s="116"/>
      <c r="I4632" s="137">
        <f t="shared" si="974"/>
        <v>0</v>
      </c>
    </row>
    <row r="4633" spans="1:9" s="62" customFormat="1" ht="18" customHeight="1" x14ac:dyDescent="0.4">
      <c r="A4633" s="63">
        <v>11</v>
      </c>
      <c r="B4633" s="121">
        <f>B4623</f>
        <v>4</v>
      </c>
      <c r="C4633" s="131">
        <f t="shared" si="975"/>
        <v>0</v>
      </c>
      <c r="D4633" s="131">
        <f t="shared" si="972"/>
        <v>0</v>
      </c>
      <c r="E4633" s="124">
        <f>VLOOKUP(B4619,別紙1!$A$5:$AS$267,37,FALSE)</f>
        <v>16</v>
      </c>
      <c r="F4633" s="132">
        <f>内訳書!$D$7</f>
        <v>0</v>
      </c>
      <c r="G4633" s="131">
        <f t="shared" si="973"/>
        <v>0</v>
      </c>
      <c r="H4633" s="116"/>
      <c r="I4633" s="137">
        <f t="shared" si="974"/>
        <v>0</v>
      </c>
    </row>
    <row r="4634" spans="1:9" s="62" customFormat="1" ht="18" customHeight="1" thickBot="1" x14ac:dyDescent="0.45">
      <c r="A4634" s="63">
        <v>12</v>
      </c>
      <c r="B4634" s="121">
        <f>B4623</f>
        <v>4</v>
      </c>
      <c r="C4634" s="131">
        <f>C4633</f>
        <v>0</v>
      </c>
      <c r="D4634" s="131">
        <f t="shared" si="972"/>
        <v>0</v>
      </c>
      <c r="E4634" s="124">
        <f>VLOOKUP(B4619,別紙1!$A$5:$AS$267,40,FALSE)</f>
        <v>16</v>
      </c>
      <c r="F4634" s="132">
        <f>内訳書!$D$7</f>
        <v>0</v>
      </c>
      <c r="G4634" s="131">
        <f t="shared" si="973"/>
        <v>0</v>
      </c>
      <c r="H4634" s="116"/>
      <c r="I4634" s="137">
        <f t="shared" si="974"/>
        <v>0</v>
      </c>
    </row>
    <row r="4635" spans="1:9" s="62" customFormat="1" ht="18" customHeight="1" thickBot="1" x14ac:dyDescent="0.45">
      <c r="A4635" s="66" t="s">
        <v>9</v>
      </c>
      <c r="B4635" s="120"/>
      <c r="C4635" s="120"/>
      <c r="D4635" s="120"/>
      <c r="E4635" s="135">
        <f>SUM(E4623:E4634)</f>
        <v>112</v>
      </c>
      <c r="F4635" s="129"/>
      <c r="G4635" s="120"/>
      <c r="H4635" s="136">
        <f>SUM(H4623:H4634)</f>
        <v>0</v>
      </c>
      <c r="I4635" s="138">
        <f>IF(SUM(I4623:I4634)="","",SUM(I4623:I4634))</f>
        <v>0</v>
      </c>
    </row>
    <row r="4636" spans="1:9" ht="78" customHeight="1" x14ac:dyDescent="0.4">
      <c r="A4636" s="404" t="s">
        <v>347</v>
      </c>
      <c r="B4636" s="405"/>
      <c r="C4636" s="405"/>
      <c r="D4636" s="406"/>
      <c r="E4636" s="405"/>
      <c r="F4636" s="405"/>
      <c r="G4636" s="406"/>
      <c r="H4636" s="406"/>
      <c r="I4636" s="406"/>
    </row>
    <row r="4637" spans="1:9" ht="78" customHeight="1" x14ac:dyDescent="0.4">
      <c r="A4637" s="394" t="s">
        <v>22</v>
      </c>
      <c r="B4637" s="395"/>
      <c r="C4637" s="395"/>
      <c r="D4637" s="395"/>
      <c r="E4637" s="395"/>
      <c r="F4637" s="395"/>
      <c r="G4637" s="395"/>
      <c r="H4637" s="395"/>
      <c r="I4637" s="396"/>
    </row>
    <row r="4638" spans="1:9" x14ac:dyDescent="0.4">
      <c r="A4638" s="161" t="s">
        <v>12</v>
      </c>
      <c r="B4638" s="52">
        <f>B4619+1</f>
        <v>245</v>
      </c>
      <c r="C4638" s="161" t="s">
        <v>13</v>
      </c>
      <c r="D4638" s="53" t="str">
        <f>VLOOKUP(B4638,別紙1!$A$5:$AS$267,3,FALSE)</f>
        <v>白川東第１３ポンプ場</v>
      </c>
      <c r="F4638" s="161"/>
      <c r="G4638" s="161"/>
      <c r="H4638" s="161"/>
      <c r="I4638" s="54" t="str">
        <f>VLOOKUP(B4638,別紙1!$A$5:$AS$267,5,FALSE)</f>
        <v>低圧電力</v>
      </c>
    </row>
    <row r="4639" spans="1:9" s="161" customFormat="1" ht="20.25" customHeight="1" x14ac:dyDescent="0.4">
      <c r="A4639" s="391" t="s">
        <v>14</v>
      </c>
      <c r="B4639" s="401" t="s">
        <v>3</v>
      </c>
      <c r="C4639" s="402"/>
      <c r="D4639" s="403"/>
      <c r="E4639" s="401" t="s">
        <v>4</v>
      </c>
      <c r="F4639" s="402"/>
      <c r="G4639" s="403"/>
      <c r="H4639" s="391" t="s">
        <v>44</v>
      </c>
      <c r="I4639" s="391" t="s">
        <v>45</v>
      </c>
    </row>
    <row r="4640" spans="1:9" s="161" customFormat="1" ht="40.5" x14ac:dyDescent="0.4">
      <c r="A4640" s="400"/>
      <c r="B4640" s="298" t="s">
        <v>2</v>
      </c>
      <c r="C4640" s="298" t="s">
        <v>15</v>
      </c>
      <c r="D4640" s="299" t="s">
        <v>82</v>
      </c>
      <c r="E4640" s="300" t="s">
        <v>16</v>
      </c>
      <c r="F4640" s="58" t="s">
        <v>17</v>
      </c>
      <c r="G4640" s="299" t="s">
        <v>18</v>
      </c>
      <c r="H4640" s="400"/>
      <c r="I4640" s="400"/>
    </row>
    <row r="4641" spans="1:9" s="59" customFormat="1" ht="22.5" x14ac:dyDescent="0.4">
      <c r="A4641" s="392"/>
      <c r="B4641" s="60" t="s">
        <v>5</v>
      </c>
      <c r="C4641" s="60" t="s">
        <v>19</v>
      </c>
      <c r="D4641" s="60" t="s">
        <v>8</v>
      </c>
      <c r="E4641" s="61" t="s">
        <v>20</v>
      </c>
      <c r="F4641" s="60" t="s">
        <v>21</v>
      </c>
      <c r="G4641" s="60" t="s">
        <v>8</v>
      </c>
      <c r="H4641" s="60" t="s">
        <v>43</v>
      </c>
      <c r="I4641" s="60" t="s">
        <v>8</v>
      </c>
    </row>
    <row r="4642" spans="1:9" s="62" customFormat="1" ht="18" customHeight="1" x14ac:dyDescent="0.4">
      <c r="A4642" s="63">
        <v>1</v>
      </c>
      <c r="B4642" s="121">
        <f>VLOOKUP(B4638,別紙1!$A$5:$AS$267,6,FALSE)</f>
        <v>4</v>
      </c>
      <c r="C4642" s="131">
        <f>内訳書!$C$7</f>
        <v>0</v>
      </c>
      <c r="D4642" s="131">
        <f>IF(E4642=0,ROUNDDOWN(B4642*C4642/2,2),ROUNDDOWN(B4642*C4642,2))</f>
        <v>0</v>
      </c>
      <c r="E4642" s="124">
        <f>VLOOKUP(B4638,別紙1!$A$5:$AS$267,7,FALSE)</f>
        <v>21</v>
      </c>
      <c r="F4642" s="132">
        <f>内訳書!$D$7</f>
        <v>0</v>
      </c>
      <c r="G4642" s="131">
        <f>ROUNDDOWN(E4642*F4642,2)</f>
        <v>0</v>
      </c>
      <c r="H4642" s="116"/>
      <c r="I4642" s="137">
        <f>ROUNDDOWN(D4642+G4642+H4642,0)</f>
        <v>0</v>
      </c>
    </row>
    <row r="4643" spans="1:9" s="62" customFormat="1" ht="18" customHeight="1" x14ac:dyDescent="0.4">
      <c r="A4643" s="63">
        <v>2</v>
      </c>
      <c r="B4643" s="121">
        <f>B4642</f>
        <v>4</v>
      </c>
      <c r="C4643" s="131">
        <f>C4642</f>
        <v>0</v>
      </c>
      <c r="D4643" s="131">
        <f t="shared" ref="D4643:D4653" si="976">IF(E4643=0,ROUNDDOWN(B4643*C4643/2,2),ROUNDDOWN(B4643*C4643,2))</f>
        <v>0</v>
      </c>
      <c r="E4643" s="124">
        <f>VLOOKUP(B4638,別紙1!$A$5:$AS$267,10,FALSE)</f>
        <v>21</v>
      </c>
      <c r="F4643" s="132">
        <f>内訳書!$D$7</f>
        <v>0</v>
      </c>
      <c r="G4643" s="131">
        <f t="shared" ref="G4643:G4653" si="977">ROUNDDOWN(E4643*F4643,2)</f>
        <v>0</v>
      </c>
      <c r="H4643" s="116"/>
      <c r="I4643" s="137">
        <f t="shared" ref="I4643:I4653" si="978">ROUNDDOWN(D4643+G4643+H4643,0)</f>
        <v>0</v>
      </c>
    </row>
    <row r="4644" spans="1:9" s="62" customFormat="1" ht="18" customHeight="1" x14ac:dyDescent="0.4">
      <c r="A4644" s="63">
        <v>3</v>
      </c>
      <c r="B4644" s="121">
        <f>B4642</f>
        <v>4</v>
      </c>
      <c r="C4644" s="131">
        <f t="shared" ref="C4644:C4652" si="979">C4643</f>
        <v>0</v>
      </c>
      <c r="D4644" s="131">
        <f t="shared" si="976"/>
        <v>0</v>
      </c>
      <c r="E4644" s="124">
        <f>VLOOKUP(B4638,別紙1!$A$5:$AS$267,13,FALSE)</f>
        <v>20</v>
      </c>
      <c r="F4644" s="132">
        <f>内訳書!$D$7</f>
        <v>0</v>
      </c>
      <c r="G4644" s="131">
        <f t="shared" si="977"/>
        <v>0</v>
      </c>
      <c r="H4644" s="116"/>
      <c r="I4644" s="137">
        <f t="shared" si="978"/>
        <v>0</v>
      </c>
    </row>
    <row r="4645" spans="1:9" s="62" customFormat="1" ht="18" customHeight="1" x14ac:dyDescent="0.4">
      <c r="A4645" s="63">
        <v>4</v>
      </c>
      <c r="B4645" s="121">
        <f>B4642</f>
        <v>4</v>
      </c>
      <c r="C4645" s="131">
        <f t="shared" si="979"/>
        <v>0</v>
      </c>
      <c r="D4645" s="131">
        <f t="shared" si="976"/>
        <v>0</v>
      </c>
      <c r="E4645" s="124">
        <f>VLOOKUP(B4638,別紙1!$A$5:$AS$267,16,FALSE)</f>
        <v>22</v>
      </c>
      <c r="F4645" s="132">
        <f>内訳書!$D$7</f>
        <v>0</v>
      </c>
      <c r="G4645" s="131">
        <f t="shared" si="977"/>
        <v>0</v>
      </c>
      <c r="H4645" s="116"/>
      <c r="I4645" s="137">
        <f t="shared" si="978"/>
        <v>0</v>
      </c>
    </row>
    <row r="4646" spans="1:9" s="62" customFormat="1" ht="18" customHeight="1" x14ac:dyDescent="0.4">
      <c r="A4646" s="63">
        <v>5</v>
      </c>
      <c r="B4646" s="121">
        <f>B4642</f>
        <v>4</v>
      </c>
      <c r="C4646" s="131">
        <f t="shared" si="979"/>
        <v>0</v>
      </c>
      <c r="D4646" s="131">
        <f t="shared" si="976"/>
        <v>0</v>
      </c>
      <c r="E4646" s="124">
        <f>VLOOKUP(B4638,別紙1!$A$5:$AS$267,19,FALSE)</f>
        <v>21</v>
      </c>
      <c r="F4646" s="132">
        <f>内訳書!$D$7</f>
        <v>0</v>
      </c>
      <c r="G4646" s="131">
        <f t="shared" si="977"/>
        <v>0</v>
      </c>
      <c r="H4646" s="116"/>
      <c r="I4646" s="137">
        <f t="shared" si="978"/>
        <v>0</v>
      </c>
    </row>
    <row r="4647" spans="1:9" s="62" customFormat="1" ht="18" customHeight="1" x14ac:dyDescent="0.4">
      <c r="A4647" s="63">
        <v>6</v>
      </c>
      <c r="B4647" s="121">
        <f>B4642</f>
        <v>4</v>
      </c>
      <c r="C4647" s="131">
        <f t="shared" si="979"/>
        <v>0</v>
      </c>
      <c r="D4647" s="131">
        <f t="shared" si="976"/>
        <v>0</v>
      </c>
      <c r="E4647" s="124">
        <f>VLOOKUP(B4638,別紙1!$A$5:$AS$267,22,FALSE)</f>
        <v>20</v>
      </c>
      <c r="F4647" s="132">
        <f>内訳書!$D$7</f>
        <v>0</v>
      </c>
      <c r="G4647" s="131">
        <f t="shared" si="977"/>
        <v>0</v>
      </c>
      <c r="H4647" s="116"/>
      <c r="I4647" s="137">
        <f t="shared" si="978"/>
        <v>0</v>
      </c>
    </row>
    <row r="4648" spans="1:9" s="62" customFormat="1" ht="18" customHeight="1" x14ac:dyDescent="0.4">
      <c r="A4648" s="63">
        <v>7</v>
      </c>
      <c r="B4648" s="121">
        <f>B4642</f>
        <v>4</v>
      </c>
      <c r="C4648" s="131">
        <f t="shared" si="979"/>
        <v>0</v>
      </c>
      <c r="D4648" s="131">
        <f t="shared" si="976"/>
        <v>0</v>
      </c>
      <c r="E4648" s="124">
        <f>VLOOKUP(B4638,別紙1!$A$5:$AS$267,26,FALSE)</f>
        <v>18</v>
      </c>
      <c r="F4648" s="133">
        <f>内訳書!$E$7</f>
        <v>0</v>
      </c>
      <c r="G4648" s="131">
        <f t="shared" si="977"/>
        <v>0</v>
      </c>
      <c r="H4648" s="116"/>
      <c r="I4648" s="137">
        <f t="shared" si="978"/>
        <v>0</v>
      </c>
    </row>
    <row r="4649" spans="1:9" s="62" customFormat="1" ht="18" customHeight="1" x14ac:dyDescent="0.4">
      <c r="A4649" s="63">
        <v>8</v>
      </c>
      <c r="B4649" s="121">
        <f>B4642</f>
        <v>4</v>
      </c>
      <c r="C4649" s="131">
        <f t="shared" si="979"/>
        <v>0</v>
      </c>
      <c r="D4649" s="131">
        <f t="shared" si="976"/>
        <v>0</v>
      </c>
      <c r="E4649" s="124">
        <f>VLOOKUP(B4638,別紙1!$A$5:$AS$267,29,FALSE)</f>
        <v>19</v>
      </c>
      <c r="F4649" s="133">
        <f>内訳書!$E$7</f>
        <v>0</v>
      </c>
      <c r="G4649" s="131">
        <f t="shared" si="977"/>
        <v>0</v>
      </c>
      <c r="H4649" s="116"/>
      <c r="I4649" s="137">
        <f t="shared" si="978"/>
        <v>0</v>
      </c>
    </row>
    <row r="4650" spans="1:9" s="62" customFormat="1" ht="18" customHeight="1" x14ac:dyDescent="0.4">
      <c r="A4650" s="63">
        <v>9</v>
      </c>
      <c r="B4650" s="121">
        <f>B4642</f>
        <v>4</v>
      </c>
      <c r="C4650" s="131">
        <f t="shared" si="979"/>
        <v>0</v>
      </c>
      <c r="D4650" s="131">
        <f t="shared" si="976"/>
        <v>0</v>
      </c>
      <c r="E4650" s="124">
        <f>VLOOKUP(B4638,別紙1!$A$5:$AS$267,32,FALSE)</f>
        <v>19</v>
      </c>
      <c r="F4650" s="133">
        <f>内訳書!$E$7</f>
        <v>0</v>
      </c>
      <c r="G4650" s="131">
        <f t="shared" si="977"/>
        <v>0</v>
      </c>
      <c r="H4650" s="116"/>
      <c r="I4650" s="137">
        <f t="shared" si="978"/>
        <v>0</v>
      </c>
    </row>
    <row r="4651" spans="1:9" s="62" customFormat="1" ht="18" customHeight="1" x14ac:dyDescent="0.4">
      <c r="A4651" s="63">
        <v>10</v>
      </c>
      <c r="B4651" s="121">
        <f>B4642</f>
        <v>4</v>
      </c>
      <c r="C4651" s="131">
        <f t="shared" si="979"/>
        <v>0</v>
      </c>
      <c r="D4651" s="131">
        <f t="shared" si="976"/>
        <v>0</v>
      </c>
      <c r="E4651" s="124">
        <f>VLOOKUP(B4638,別紙1!$A$5:$AS$267,34,FALSE)</f>
        <v>18</v>
      </c>
      <c r="F4651" s="132">
        <f>内訳書!$D$7</f>
        <v>0</v>
      </c>
      <c r="G4651" s="131">
        <f t="shared" si="977"/>
        <v>0</v>
      </c>
      <c r="H4651" s="116"/>
      <c r="I4651" s="137">
        <f t="shared" si="978"/>
        <v>0</v>
      </c>
    </row>
    <row r="4652" spans="1:9" s="62" customFormat="1" ht="18" customHeight="1" x14ac:dyDescent="0.4">
      <c r="A4652" s="63">
        <v>11</v>
      </c>
      <c r="B4652" s="121">
        <f>B4642</f>
        <v>4</v>
      </c>
      <c r="C4652" s="131">
        <f t="shared" si="979"/>
        <v>0</v>
      </c>
      <c r="D4652" s="131">
        <f t="shared" si="976"/>
        <v>0</v>
      </c>
      <c r="E4652" s="124">
        <f>VLOOKUP(B4638,別紙1!$A$5:$AS$267,37,FALSE)</f>
        <v>21</v>
      </c>
      <c r="F4652" s="132">
        <f>内訳書!$D$7</f>
        <v>0</v>
      </c>
      <c r="G4652" s="131">
        <f t="shared" si="977"/>
        <v>0</v>
      </c>
      <c r="H4652" s="116"/>
      <c r="I4652" s="137">
        <f t="shared" si="978"/>
        <v>0</v>
      </c>
    </row>
    <row r="4653" spans="1:9" s="62" customFormat="1" ht="18" customHeight="1" thickBot="1" x14ac:dyDescent="0.45">
      <c r="A4653" s="63">
        <v>12</v>
      </c>
      <c r="B4653" s="121">
        <f>B4642</f>
        <v>4</v>
      </c>
      <c r="C4653" s="131">
        <f>C4652</f>
        <v>0</v>
      </c>
      <c r="D4653" s="131">
        <f t="shared" si="976"/>
        <v>0</v>
      </c>
      <c r="E4653" s="124">
        <f>VLOOKUP(B4638,別紙1!$A$5:$AS$267,40,FALSE)</f>
        <v>21</v>
      </c>
      <c r="F4653" s="132">
        <f>内訳書!$D$7</f>
        <v>0</v>
      </c>
      <c r="G4653" s="131">
        <f t="shared" si="977"/>
        <v>0</v>
      </c>
      <c r="H4653" s="116"/>
      <c r="I4653" s="137">
        <f t="shared" si="978"/>
        <v>0</v>
      </c>
    </row>
    <row r="4654" spans="1:9" s="62" customFormat="1" ht="18" customHeight="1" thickBot="1" x14ac:dyDescent="0.45">
      <c r="A4654" s="66" t="s">
        <v>9</v>
      </c>
      <c r="B4654" s="120"/>
      <c r="C4654" s="120"/>
      <c r="D4654" s="120"/>
      <c r="E4654" s="135">
        <f>SUM(E4642:E4653)</f>
        <v>241</v>
      </c>
      <c r="F4654" s="129"/>
      <c r="G4654" s="120"/>
      <c r="H4654" s="136">
        <f>SUM(H4642:H4653)</f>
        <v>0</v>
      </c>
      <c r="I4654" s="138">
        <f>IF(SUM(I4642:I4653)="","",SUM(I4642:I4653))</f>
        <v>0</v>
      </c>
    </row>
    <row r="4655" spans="1:9" ht="78" customHeight="1" x14ac:dyDescent="0.4">
      <c r="A4655" s="404" t="s">
        <v>347</v>
      </c>
      <c r="B4655" s="405"/>
      <c r="C4655" s="405"/>
      <c r="D4655" s="406"/>
      <c r="E4655" s="405"/>
      <c r="F4655" s="405"/>
      <c r="G4655" s="406"/>
      <c r="H4655" s="406"/>
      <c r="I4655" s="406"/>
    </row>
    <row r="4656" spans="1:9" ht="78" customHeight="1" x14ac:dyDescent="0.4">
      <c r="A4656" s="394" t="s">
        <v>22</v>
      </c>
      <c r="B4656" s="395"/>
      <c r="C4656" s="395"/>
      <c r="D4656" s="395"/>
      <c r="E4656" s="395"/>
      <c r="F4656" s="395"/>
      <c r="G4656" s="395"/>
      <c r="H4656" s="395"/>
      <c r="I4656" s="396"/>
    </row>
    <row r="4657" spans="1:9" x14ac:dyDescent="0.4">
      <c r="A4657" s="161" t="s">
        <v>12</v>
      </c>
      <c r="B4657" s="52">
        <f>B4638+1</f>
        <v>246</v>
      </c>
      <c r="C4657" s="161" t="s">
        <v>13</v>
      </c>
      <c r="D4657" s="53" t="str">
        <f>VLOOKUP(B4657,別紙1!$A$5:$AS$267,3,FALSE)</f>
        <v>白川東第１４ポンプ場</v>
      </c>
      <c r="F4657" s="161"/>
      <c r="G4657" s="161"/>
      <c r="H4657" s="161"/>
      <c r="I4657" s="54" t="str">
        <f>VLOOKUP(B4657,別紙1!$A$5:$AS$267,5,FALSE)</f>
        <v>低圧電力</v>
      </c>
    </row>
    <row r="4658" spans="1:9" s="161" customFormat="1" ht="20.25" customHeight="1" x14ac:dyDescent="0.4">
      <c r="A4658" s="391" t="s">
        <v>14</v>
      </c>
      <c r="B4658" s="401" t="s">
        <v>3</v>
      </c>
      <c r="C4658" s="402"/>
      <c r="D4658" s="403"/>
      <c r="E4658" s="401" t="s">
        <v>4</v>
      </c>
      <c r="F4658" s="402"/>
      <c r="G4658" s="403"/>
      <c r="H4658" s="391" t="s">
        <v>44</v>
      </c>
      <c r="I4658" s="391" t="s">
        <v>45</v>
      </c>
    </row>
    <row r="4659" spans="1:9" s="161" customFormat="1" ht="40.5" x14ac:dyDescent="0.4">
      <c r="A4659" s="400"/>
      <c r="B4659" s="298" t="s">
        <v>2</v>
      </c>
      <c r="C4659" s="298" t="s">
        <v>15</v>
      </c>
      <c r="D4659" s="299" t="s">
        <v>82</v>
      </c>
      <c r="E4659" s="300" t="s">
        <v>16</v>
      </c>
      <c r="F4659" s="58" t="s">
        <v>17</v>
      </c>
      <c r="G4659" s="299" t="s">
        <v>18</v>
      </c>
      <c r="H4659" s="400"/>
      <c r="I4659" s="400"/>
    </row>
    <row r="4660" spans="1:9" s="59" customFormat="1" ht="22.5" x14ac:dyDescent="0.4">
      <c r="A4660" s="392"/>
      <c r="B4660" s="60" t="s">
        <v>5</v>
      </c>
      <c r="C4660" s="60" t="s">
        <v>19</v>
      </c>
      <c r="D4660" s="60" t="s">
        <v>8</v>
      </c>
      <c r="E4660" s="61" t="s">
        <v>20</v>
      </c>
      <c r="F4660" s="60" t="s">
        <v>21</v>
      </c>
      <c r="G4660" s="60" t="s">
        <v>8</v>
      </c>
      <c r="H4660" s="60" t="s">
        <v>43</v>
      </c>
      <c r="I4660" s="60" t="s">
        <v>8</v>
      </c>
    </row>
    <row r="4661" spans="1:9" s="62" customFormat="1" ht="18" customHeight="1" x14ac:dyDescent="0.4">
      <c r="A4661" s="63">
        <v>1</v>
      </c>
      <c r="B4661" s="121">
        <f>VLOOKUP(B4657,別紙1!$A$5:$AS$267,6,FALSE)</f>
        <v>2</v>
      </c>
      <c r="C4661" s="131">
        <f>内訳書!$C$7</f>
        <v>0</v>
      </c>
      <c r="D4661" s="131">
        <f>IF(E4661=0,ROUNDDOWN(B4661*C4661/2,2),ROUNDDOWN(B4661*C4661,2))</f>
        <v>0</v>
      </c>
      <c r="E4661" s="124">
        <f>VLOOKUP(B4657,別紙1!$A$5:$AS$267,7,FALSE)</f>
        <v>12</v>
      </c>
      <c r="F4661" s="132">
        <f>内訳書!$D$7</f>
        <v>0</v>
      </c>
      <c r="G4661" s="131">
        <f>ROUNDDOWN(E4661*F4661,2)</f>
        <v>0</v>
      </c>
      <c r="H4661" s="116"/>
      <c r="I4661" s="137">
        <f>ROUNDDOWN(D4661+G4661+H4661,0)</f>
        <v>0</v>
      </c>
    </row>
    <row r="4662" spans="1:9" s="62" customFormat="1" ht="18" customHeight="1" x14ac:dyDescent="0.4">
      <c r="A4662" s="63">
        <v>2</v>
      </c>
      <c r="B4662" s="121">
        <f>B4661</f>
        <v>2</v>
      </c>
      <c r="C4662" s="131">
        <f>C4661</f>
        <v>0</v>
      </c>
      <c r="D4662" s="131">
        <f t="shared" ref="D4662:D4672" si="980">IF(E4662=0,ROUNDDOWN(B4662*C4662/2,2),ROUNDDOWN(B4662*C4662,2))</f>
        <v>0</v>
      </c>
      <c r="E4662" s="124">
        <f>VLOOKUP(B4657,別紙1!$A$5:$AS$267,10,FALSE)</f>
        <v>12</v>
      </c>
      <c r="F4662" s="132">
        <f>内訳書!$D$7</f>
        <v>0</v>
      </c>
      <c r="G4662" s="131">
        <f t="shared" ref="G4662:G4672" si="981">ROUNDDOWN(E4662*F4662,2)</f>
        <v>0</v>
      </c>
      <c r="H4662" s="116"/>
      <c r="I4662" s="137">
        <f t="shared" ref="I4662:I4672" si="982">ROUNDDOWN(D4662+G4662+H4662,0)</f>
        <v>0</v>
      </c>
    </row>
    <row r="4663" spans="1:9" s="62" customFormat="1" ht="18" customHeight="1" x14ac:dyDescent="0.4">
      <c r="A4663" s="63">
        <v>3</v>
      </c>
      <c r="B4663" s="121">
        <f>B4661</f>
        <v>2</v>
      </c>
      <c r="C4663" s="131">
        <f t="shared" ref="C4663:C4671" si="983">C4662</f>
        <v>0</v>
      </c>
      <c r="D4663" s="131">
        <f t="shared" si="980"/>
        <v>0</v>
      </c>
      <c r="E4663" s="124">
        <f>VLOOKUP(B4657,別紙1!$A$5:$AS$267,13,FALSE)</f>
        <v>11</v>
      </c>
      <c r="F4663" s="132">
        <f>内訳書!$D$7</f>
        <v>0</v>
      </c>
      <c r="G4663" s="131">
        <f t="shared" si="981"/>
        <v>0</v>
      </c>
      <c r="H4663" s="116"/>
      <c r="I4663" s="137">
        <f t="shared" si="982"/>
        <v>0</v>
      </c>
    </row>
    <row r="4664" spans="1:9" s="62" customFormat="1" ht="18" customHeight="1" x14ac:dyDescent="0.4">
      <c r="A4664" s="63">
        <v>4</v>
      </c>
      <c r="B4664" s="121">
        <f>B4661</f>
        <v>2</v>
      </c>
      <c r="C4664" s="131">
        <f t="shared" si="983"/>
        <v>0</v>
      </c>
      <c r="D4664" s="131">
        <f t="shared" si="980"/>
        <v>0</v>
      </c>
      <c r="E4664" s="124">
        <f>VLOOKUP(B4657,別紙1!$A$5:$AS$267,16,FALSE)</f>
        <v>12</v>
      </c>
      <c r="F4664" s="132">
        <f>内訳書!$D$7</f>
        <v>0</v>
      </c>
      <c r="G4664" s="131">
        <f t="shared" si="981"/>
        <v>0</v>
      </c>
      <c r="H4664" s="116"/>
      <c r="I4664" s="137">
        <f t="shared" si="982"/>
        <v>0</v>
      </c>
    </row>
    <row r="4665" spans="1:9" s="62" customFormat="1" ht="18" customHeight="1" x14ac:dyDescent="0.4">
      <c r="A4665" s="63">
        <v>5</v>
      </c>
      <c r="B4665" s="121">
        <f>B4661</f>
        <v>2</v>
      </c>
      <c r="C4665" s="131">
        <f t="shared" si="983"/>
        <v>0</v>
      </c>
      <c r="D4665" s="131">
        <f t="shared" si="980"/>
        <v>0</v>
      </c>
      <c r="E4665" s="124">
        <f>VLOOKUP(B4657,別紙1!$A$5:$AS$267,19,FALSE)</f>
        <v>12</v>
      </c>
      <c r="F4665" s="132">
        <f>内訳書!$D$7</f>
        <v>0</v>
      </c>
      <c r="G4665" s="131">
        <f t="shared" si="981"/>
        <v>0</v>
      </c>
      <c r="H4665" s="116"/>
      <c r="I4665" s="137">
        <f t="shared" si="982"/>
        <v>0</v>
      </c>
    </row>
    <row r="4666" spans="1:9" s="62" customFormat="1" ht="18" customHeight="1" x14ac:dyDescent="0.4">
      <c r="A4666" s="63">
        <v>6</v>
      </c>
      <c r="B4666" s="121">
        <f>B4661</f>
        <v>2</v>
      </c>
      <c r="C4666" s="131">
        <f t="shared" si="983"/>
        <v>0</v>
      </c>
      <c r="D4666" s="131">
        <f t="shared" si="980"/>
        <v>0</v>
      </c>
      <c r="E4666" s="124">
        <f>VLOOKUP(B4657,別紙1!$A$5:$AS$267,22,FALSE)</f>
        <v>12</v>
      </c>
      <c r="F4666" s="132">
        <f>内訳書!$D$7</f>
        <v>0</v>
      </c>
      <c r="G4666" s="131">
        <f t="shared" si="981"/>
        <v>0</v>
      </c>
      <c r="H4666" s="116"/>
      <c r="I4666" s="137">
        <f t="shared" si="982"/>
        <v>0</v>
      </c>
    </row>
    <row r="4667" spans="1:9" s="62" customFormat="1" ht="18" customHeight="1" x14ac:dyDescent="0.4">
      <c r="A4667" s="63">
        <v>7</v>
      </c>
      <c r="B4667" s="121">
        <f>B4661</f>
        <v>2</v>
      </c>
      <c r="C4667" s="131">
        <f t="shared" si="983"/>
        <v>0</v>
      </c>
      <c r="D4667" s="131">
        <f t="shared" si="980"/>
        <v>0</v>
      </c>
      <c r="E4667" s="124">
        <f>VLOOKUP(B4657,別紙1!$A$5:$AS$267,26,FALSE)</f>
        <v>12</v>
      </c>
      <c r="F4667" s="133">
        <f>内訳書!$E$7</f>
        <v>0</v>
      </c>
      <c r="G4667" s="131">
        <f t="shared" si="981"/>
        <v>0</v>
      </c>
      <c r="H4667" s="116"/>
      <c r="I4667" s="137">
        <f t="shared" si="982"/>
        <v>0</v>
      </c>
    </row>
    <row r="4668" spans="1:9" s="62" customFormat="1" ht="18" customHeight="1" x14ac:dyDescent="0.4">
      <c r="A4668" s="63">
        <v>8</v>
      </c>
      <c r="B4668" s="121">
        <f>B4661</f>
        <v>2</v>
      </c>
      <c r="C4668" s="131">
        <f t="shared" si="983"/>
        <v>0</v>
      </c>
      <c r="D4668" s="131">
        <f t="shared" si="980"/>
        <v>0</v>
      </c>
      <c r="E4668" s="124">
        <f>VLOOKUP(B4657,別紙1!$A$5:$AS$267,29,FALSE)</f>
        <v>12</v>
      </c>
      <c r="F4668" s="133">
        <f>内訳書!$E$7</f>
        <v>0</v>
      </c>
      <c r="G4668" s="131">
        <f t="shared" si="981"/>
        <v>0</v>
      </c>
      <c r="H4668" s="116"/>
      <c r="I4668" s="137">
        <f t="shared" si="982"/>
        <v>0</v>
      </c>
    </row>
    <row r="4669" spans="1:9" s="62" customFormat="1" ht="18" customHeight="1" x14ac:dyDescent="0.4">
      <c r="A4669" s="63">
        <v>9</v>
      </c>
      <c r="B4669" s="121">
        <f>B4661</f>
        <v>2</v>
      </c>
      <c r="C4669" s="131">
        <f t="shared" si="983"/>
        <v>0</v>
      </c>
      <c r="D4669" s="131">
        <f t="shared" si="980"/>
        <v>0</v>
      </c>
      <c r="E4669" s="124">
        <f>VLOOKUP(B4657,別紙1!$A$5:$AS$267,32,FALSE)</f>
        <v>12</v>
      </c>
      <c r="F4669" s="133">
        <f>内訳書!$E$7</f>
        <v>0</v>
      </c>
      <c r="G4669" s="131">
        <f t="shared" si="981"/>
        <v>0</v>
      </c>
      <c r="H4669" s="116"/>
      <c r="I4669" s="137">
        <f t="shared" si="982"/>
        <v>0</v>
      </c>
    </row>
    <row r="4670" spans="1:9" s="62" customFormat="1" ht="18" customHeight="1" x14ac:dyDescent="0.4">
      <c r="A4670" s="63">
        <v>10</v>
      </c>
      <c r="B4670" s="121">
        <f>B4661</f>
        <v>2</v>
      </c>
      <c r="C4670" s="131">
        <f t="shared" si="983"/>
        <v>0</v>
      </c>
      <c r="D4670" s="131">
        <f t="shared" si="980"/>
        <v>0</v>
      </c>
      <c r="E4670" s="124">
        <f>VLOOKUP(B4657,別紙1!$A$5:$AS$267,34,FALSE)</f>
        <v>12</v>
      </c>
      <c r="F4670" s="132">
        <f>内訳書!$D$7</f>
        <v>0</v>
      </c>
      <c r="G4670" s="131">
        <f t="shared" si="981"/>
        <v>0</v>
      </c>
      <c r="H4670" s="116"/>
      <c r="I4670" s="137">
        <f t="shared" si="982"/>
        <v>0</v>
      </c>
    </row>
    <row r="4671" spans="1:9" s="62" customFormat="1" ht="18" customHeight="1" x14ac:dyDescent="0.4">
      <c r="A4671" s="63">
        <v>11</v>
      </c>
      <c r="B4671" s="121">
        <f>B4661</f>
        <v>2</v>
      </c>
      <c r="C4671" s="131">
        <f t="shared" si="983"/>
        <v>0</v>
      </c>
      <c r="D4671" s="131">
        <f t="shared" si="980"/>
        <v>0</v>
      </c>
      <c r="E4671" s="124">
        <f>VLOOKUP(B4657,別紙1!$A$5:$AS$267,37,FALSE)</f>
        <v>13</v>
      </c>
      <c r="F4671" s="132">
        <f>内訳書!$D$7</f>
        <v>0</v>
      </c>
      <c r="G4671" s="131">
        <f t="shared" si="981"/>
        <v>0</v>
      </c>
      <c r="H4671" s="116"/>
      <c r="I4671" s="137">
        <f t="shared" si="982"/>
        <v>0</v>
      </c>
    </row>
    <row r="4672" spans="1:9" s="62" customFormat="1" ht="18" customHeight="1" thickBot="1" x14ac:dyDescent="0.45">
      <c r="A4672" s="63">
        <v>12</v>
      </c>
      <c r="B4672" s="121">
        <f>B4661</f>
        <v>2</v>
      </c>
      <c r="C4672" s="131">
        <f>C4671</f>
        <v>0</v>
      </c>
      <c r="D4672" s="131">
        <f t="shared" si="980"/>
        <v>0</v>
      </c>
      <c r="E4672" s="124">
        <f>VLOOKUP(B4657,別紙1!$A$5:$AS$267,40,FALSE)</f>
        <v>12</v>
      </c>
      <c r="F4672" s="132">
        <f>内訳書!$D$7</f>
        <v>0</v>
      </c>
      <c r="G4672" s="131">
        <f t="shared" si="981"/>
        <v>0</v>
      </c>
      <c r="H4672" s="116"/>
      <c r="I4672" s="137">
        <f t="shared" si="982"/>
        <v>0</v>
      </c>
    </row>
    <row r="4673" spans="1:9" s="62" customFormat="1" ht="18" customHeight="1" thickBot="1" x14ac:dyDescent="0.45">
      <c r="A4673" s="66" t="s">
        <v>9</v>
      </c>
      <c r="B4673" s="120"/>
      <c r="C4673" s="120"/>
      <c r="D4673" s="120"/>
      <c r="E4673" s="135">
        <f>SUM(E4661:E4672)</f>
        <v>144</v>
      </c>
      <c r="F4673" s="129"/>
      <c r="G4673" s="120"/>
      <c r="H4673" s="136">
        <f>SUM(H4661:H4672)</f>
        <v>0</v>
      </c>
      <c r="I4673" s="138">
        <f>IF(SUM(I4661:I4672)="","",SUM(I4661:I4672))</f>
        <v>0</v>
      </c>
    </row>
    <row r="4674" spans="1:9" ht="78" customHeight="1" x14ac:dyDescent="0.4">
      <c r="A4674" s="404" t="s">
        <v>347</v>
      </c>
      <c r="B4674" s="405"/>
      <c r="C4674" s="405"/>
      <c r="D4674" s="406"/>
      <c r="E4674" s="405"/>
      <c r="F4674" s="405"/>
      <c r="G4674" s="406"/>
      <c r="H4674" s="406"/>
      <c r="I4674" s="406"/>
    </row>
    <row r="4675" spans="1:9" ht="78" customHeight="1" x14ac:dyDescent="0.4">
      <c r="A4675" s="394" t="s">
        <v>22</v>
      </c>
      <c r="B4675" s="395"/>
      <c r="C4675" s="395"/>
      <c r="D4675" s="395"/>
      <c r="E4675" s="395"/>
      <c r="F4675" s="395"/>
      <c r="G4675" s="395"/>
      <c r="H4675" s="395"/>
      <c r="I4675" s="396"/>
    </row>
    <row r="4676" spans="1:9" x14ac:dyDescent="0.4">
      <c r="A4676" s="161" t="s">
        <v>12</v>
      </c>
      <c r="B4676" s="52">
        <f>B4657+1</f>
        <v>247</v>
      </c>
      <c r="C4676" s="161" t="s">
        <v>13</v>
      </c>
      <c r="D4676" s="53" t="str">
        <f>VLOOKUP(B4676,別紙1!$A$5:$AS$267,3,FALSE)</f>
        <v>白川東第１５ポンプ場</v>
      </c>
      <c r="F4676" s="161"/>
      <c r="G4676" s="161"/>
      <c r="H4676" s="161"/>
      <c r="I4676" s="54" t="str">
        <f>VLOOKUP(B4676,別紙1!$A$5:$AS$267,5,FALSE)</f>
        <v>低圧電力</v>
      </c>
    </row>
    <row r="4677" spans="1:9" s="161" customFormat="1" ht="20.25" customHeight="1" x14ac:dyDescent="0.4">
      <c r="A4677" s="391" t="s">
        <v>14</v>
      </c>
      <c r="B4677" s="401" t="s">
        <v>3</v>
      </c>
      <c r="C4677" s="402"/>
      <c r="D4677" s="403"/>
      <c r="E4677" s="401" t="s">
        <v>4</v>
      </c>
      <c r="F4677" s="402"/>
      <c r="G4677" s="403"/>
      <c r="H4677" s="391" t="s">
        <v>44</v>
      </c>
      <c r="I4677" s="391" t="s">
        <v>45</v>
      </c>
    </row>
    <row r="4678" spans="1:9" s="161" customFormat="1" ht="40.5" x14ac:dyDescent="0.4">
      <c r="A4678" s="400"/>
      <c r="B4678" s="298" t="s">
        <v>2</v>
      </c>
      <c r="C4678" s="298" t="s">
        <v>15</v>
      </c>
      <c r="D4678" s="299" t="s">
        <v>82</v>
      </c>
      <c r="E4678" s="300" t="s">
        <v>16</v>
      </c>
      <c r="F4678" s="58" t="s">
        <v>17</v>
      </c>
      <c r="G4678" s="299" t="s">
        <v>18</v>
      </c>
      <c r="H4678" s="400"/>
      <c r="I4678" s="400"/>
    </row>
    <row r="4679" spans="1:9" s="59" customFormat="1" ht="22.5" x14ac:dyDescent="0.4">
      <c r="A4679" s="392"/>
      <c r="B4679" s="60" t="s">
        <v>5</v>
      </c>
      <c r="C4679" s="60" t="s">
        <v>19</v>
      </c>
      <c r="D4679" s="60" t="s">
        <v>8</v>
      </c>
      <c r="E4679" s="61" t="s">
        <v>20</v>
      </c>
      <c r="F4679" s="60" t="s">
        <v>21</v>
      </c>
      <c r="G4679" s="60" t="s">
        <v>8</v>
      </c>
      <c r="H4679" s="60" t="s">
        <v>43</v>
      </c>
      <c r="I4679" s="60" t="s">
        <v>8</v>
      </c>
    </row>
    <row r="4680" spans="1:9" s="62" customFormat="1" ht="18" customHeight="1" x14ac:dyDescent="0.4">
      <c r="A4680" s="63">
        <v>1</v>
      </c>
      <c r="B4680" s="121">
        <f>VLOOKUP(B4676,別紙1!$A$5:$AS$267,6,FALSE)</f>
        <v>4</v>
      </c>
      <c r="C4680" s="131">
        <f>内訳書!$C$7</f>
        <v>0</v>
      </c>
      <c r="D4680" s="131">
        <f>IF(E4680=0,ROUNDDOWN(B4680*C4680/2,2),ROUNDDOWN(B4680*C4680,2))</f>
        <v>0</v>
      </c>
      <c r="E4680" s="124">
        <f>VLOOKUP(B4676,別紙1!$A$5:$AS$267,7,FALSE)</f>
        <v>18</v>
      </c>
      <c r="F4680" s="132">
        <f>内訳書!$D$7</f>
        <v>0</v>
      </c>
      <c r="G4680" s="131">
        <f>ROUNDDOWN(E4680*F4680,2)</f>
        <v>0</v>
      </c>
      <c r="H4680" s="116"/>
      <c r="I4680" s="137">
        <f>ROUNDDOWN(D4680+G4680+H4680,0)</f>
        <v>0</v>
      </c>
    </row>
    <row r="4681" spans="1:9" s="62" customFormat="1" ht="18" customHeight="1" x14ac:dyDescent="0.4">
      <c r="A4681" s="63">
        <v>2</v>
      </c>
      <c r="B4681" s="121">
        <f>B4680</f>
        <v>4</v>
      </c>
      <c r="C4681" s="131">
        <f>C4680</f>
        <v>0</v>
      </c>
      <c r="D4681" s="131">
        <f t="shared" ref="D4681:D4691" si="984">IF(E4681=0,ROUNDDOWN(B4681*C4681/2,2),ROUNDDOWN(B4681*C4681,2))</f>
        <v>0</v>
      </c>
      <c r="E4681" s="124">
        <f>VLOOKUP(B4676,別紙1!$A$5:$AS$267,10,FALSE)</f>
        <v>17</v>
      </c>
      <c r="F4681" s="132">
        <f>内訳書!$D$7</f>
        <v>0</v>
      </c>
      <c r="G4681" s="131">
        <f t="shared" ref="G4681:G4691" si="985">ROUNDDOWN(E4681*F4681,2)</f>
        <v>0</v>
      </c>
      <c r="H4681" s="116"/>
      <c r="I4681" s="137">
        <f t="shared" ref="I4681:I4691" si="986">ROUNDDOWN(D4681+G4681+H4681,0)</f>
        <v>0</v>
      </c>
    </row>
    <row r="4682" spans="1:9" s="62" customFormat="1" ht="18" customHeight="1" x14ac:dyDescent="0.4">
      <c r="A4682" s="63">
        <v>3</v>
      </c>
      <c r="B4682" s="121">
        <f>B4680</f>
        <v>4</v>
      </c>
      <c r="C4682" s="131">
        <f t="shared" ref="C4682:C4690" si="987">C4681</f>
        <v>0</v>
      </c>
      <c r="D4682" s="131">
        <f t="shared" si="984"/>
        <v>0</v>
      </c>
      <c r="E4682" s="124">
        <f>VLOOKUP(B4676,別紙1!$A$5:$AS$267,13,FALSE)</f>
        <v>17</v>
      </c>
      <c r="F4682" s="132">
        <f>内訳書!$D$7</f>
        <v>0</v>
      </c>
      <c r="G4682" s="131">
        <f t="shared" si="985"/>
        <v>0</v>
      </c>
      <c r="H4682" s="116"/>
      <c r="I4682" s="137">
        <f t="shared" si="986"/>
        <v>0</v>
      </c>
    </row>
    <row r="4683" spans="1:9" s="62" customFormat="1" ht="18" customHeight="1" x14ac:dyDescent="0.4">
      <c r="A4683" s="63">
        <v>4</v>
      </c>
      <c r="B4683" s="121">
        <f>B4680</f>
        <v>4</v>
      </c>
      <c r="C4683" s="131">
        <f t="shared" si="987"/>
        <v>0</v>
      </c>
      <c r="D4683" s="131">
        <f t="shared" si="984"/>
        <v>0</v>
      </c>
      <c r="E4683" s="124">
        <f>VLOOKUP(B4676,別紙1!$A$5:$AS$267,16,FALSE)</f>
        <v>18</v>
      </c>
      <c r="F4683" s="132">
        <f>内訳書!$D$7</f>
        <v>0</v>
      </c>
      <c r="G4683" s="131">
        <f t="shared" si="985"/>
        <v>0</v>
      </c>
      <c r="H4683" s="116"/>
      <c r="I4683" s="137">
        <f t="shared" si="986"/>
        <v>0</v>
      </c>
    </row>
    <row r="4684" spans="1:9" s="62" customFormat="1" ht="18" customHeight="1" x14ac:dyDescent="0.4">
      <c r="A4684" s="63">
        <v>5</v>
      </c>
      <c r="B4684" s="121">
        <f>B4680</f>
        <v>4</v>
      </c>
      <c r="C4684" s="131">
        <f t="shared" si="987"/>
        <v>0</v>
      </c>
      <c r="D4684" s="131">
        <f t="shared" si="984"/>
        <v>0</v>
      </c>
      <c r="E4684" s="124">
        <f>VLOOKUP(B4676,別紙1!$A$5:$AS$267,19,FALSE)</f>
        <v>17</v>
      </c>
      <c r="F4684" s="132">
        <f>内訳書!$D$7</f>
        <v>0</v>
      </c>
      <c r="G4684" s="131">
        <f t="shared" si="985"/>
        <v>0</v>
      </c>
      <c r="H4684" s="116"/>
      <c r="I4684" s="137">
        <f t="shared" si="986"/>
        <v>0</v>
      </c>
    </row>
    <row r="4685" spans="1:9" s="62" customFormat="1" ht="18" customHeight="1" x14ac:dyDescent="0.4">
      <c r="A4685" s="63">
        <v>6</v>
      </c>
      <c r="B4685" s="121">
        <f>B4680</f>
        <v>4</v>
      </c>
      <c r="C4685" s="131">
        <f t="shared" si="987"/>
        <v>0</v>
      </c>
      <c r="D4685" s="131">
        <f t="shared" si="984"/>
        <v>0</v>
      </c>
      <c r="E4685" s="124">
        <f>VLOOKUP(B4676,別紙1!$A$5:$AS$267,22,FALSE)</f>
        <v>17</v>
      </c>
      <c r="F4685" s="132">
        <f>内訳書!$D$7</f>
        <v>0</v>
      </c>
      <c r="G4685" s="131">
        <f t="shared" si="985"/>
        <v>0</v>
      </c>
      <c r="H4685" s="116"/>
      <c r="I4685" s="137">
        <f t="shared" si="986"/>
        <v>0</v>
      </c>
    </row>
    <row r="4686" spans="1:9" s="62" customFormat="1" ht="18" customHeight="1" x14ac:dyDescent="0.4">
      <c r="A4686" s="63">
        <v>7</v>
      </c>
      <c r="B4686" s="121">
        <f>B4680</f>
        <v>4</v>
      </c>
      <c r="C4686" s="131">
        <f t="shared" si="987"/>
        <v>0</v>
      </c>
      <c r="D4686" s="131">
        <f t="shared" si="984"/>
        <v>0</v>
      </c>
      <c r="E4686" s="124">
        <f>VLOOKUP(B4676,別紙1!$A$5:$AS$267,26,FALSE)</f>
        <v>16</v>
      </c>
      <c r="F4686" s="133">
        <f>内訳書!$E$7</f>
        <v>0</v>
      </c>
      <c r="G4686" s="131">
        <f t="shared" si="985"/>
        <v>0</v>
      </c>
      <c r="H4686" s="116"/>
      <c r="I4686" s="137">
        <f t="shared" si="986"/>
        <v>0</v>
      </c>
    </row>
    <row r="4687" spans="1:9" s="62" customFormat="1" ht="18" customHeight="1" x14ac:dyDescent="0.4">
      <c r="A4687" s="63">
        <v>8</v>
      </c>
      <c r="B4687" s="121">
        <f>B4680</f>
        <v>4</v>
      </c>
      <c r="C4687" s="131">
        <f t="shared" si="987"/>
        <v>0</v>
      </c>
      <c r="D4687" s="131">
        <f t="shared" si="984"/>
        <v>0</v>
      </c>
      <c r="E4687" s="124">
        <f>VLOOKUP(B4676,別紙1!$A$5:$AS$267,29,FALSE)</f>
        <v>17</v>
      </c>
      <c r="F4687" s="133">
        <f>内訳書!$E$7</f>
        <v>0</v>
      </c>
      <c r="G4687" s="131">
        <f t="shared" si="985"/>
        <v>0</v>
      </c>
      <c r="H4687" s="116"/>
      <c r="I4687" s="137">
        <f t="shared" si="986"/>
        <v>0</v>
      </c>
    </row>
    <row r="4688" spans="1:9" s="62" customFormat="1" ht="18" customHeight="1" x14ac:dyDescent="0.4">
      <c r="A4688" s="63">
        <v>9</v>
      </c>
      <c r="B4688" s="121">
        <f>B4680</f>
        <v>4</v>
      </c>
      <c r="C4688" s="131">
        <f t="shared" si="987"/>
        <v>0</v>
      </c>
      <c r="D4688" s="131">
        <f t="shared" si="984"/>
        <v>0</v>
      </c>
      <c r="E4688" s="124">
        <f>VLOOKUP(B4676,別紙1!$A$5:$AS$267,32,FALSE)</f>
        <v>17</v>
      </c>
      <c r="F4688" s="133">
        <f>内訳書!$E$7</f>
        <v>0</v>
      </c>
      <c r="G4688" s="131">
        <f t="shared" si="985"/>
        <v>0</v>
      </c>
      <c r="H4688" s="116"/>
      <c r="I4688" s="137">
        <f t="shared" si="986"/>
        <v>0</v>
      </c>
    </row>
    <row r="4689" spans="1:9" s="62" customFormat="1" ht="18" customHeight="1" x14ac:dyDescent="0.4">
      <c r="A4689" s="63">
        <v>10</v>
      </c>
      <c r="B4689" s="121">
        <f>B4680</f>
        <v>4</v>
      </c>
      <c r="C4689" s="131">
        <f t="shared" si="987"/>
        <v>0</v>
      </c>
      <c r="D4689" s="131">
        <f t="shared" si="984"/>
        <v>0</v>
      </c>
      <c r="E4689" s="124">
        <f>VLOOKUP(B4676,別紙1!$A$5:$AS$267,34,FALSE)</f>
        <v>17</v>
      </c>
      <c r="F4689" s="132">
        <f>内訳書!$D$7</f>
        <v>0</v>
      </c>
      <c r="G4689" s="131">
        <f t="shared" si="985"/>
        <v>0</v>
      </c>
      <c r="H4689" s="116"/>
      <c r="I4689" s="137">
        <f t="shared" si="986"/>
        <v>0</v>
      </c>
    </row>
    <row r="4690" spans="1:9" s="62" customFormat="1" ht="18" customHeight="1" x14ac:dyDescent="0.4">
      <c r="A4690" s="63">
        <v>11</v>
      </c>
      <c r="B4690" s="121">
        <f>B4680</f>
        <v>4</v>
      </c>
      <c r="C4690" s="131">
        <f t="shared" si="987"/>
        <v>0</v>
      </c>
      <c r="D4690" s="131">
        <f t="shared" si="984"/>
        <v>0</v>
      </c>
      <c r="E4690" s="124">
        <f>VLOOKUP(B4676,別紙1!$A$5:$AS$267,37,FALSE)</f>
        <v>17</v>
      </c>
      <c r="F4690" s="132">
        <f>内訳書!$D$7</f>
        <v>0</v>
      </c>
      <c r="G4690" s="131">
        <f t="shared" si="985"/>
        <v>0</v>
      </c>
      <c r="H4690" s="116"/>
      <c r="I4690" s="137">
        <f t="shared" si="986"/>
        <v>0</v>
      </c>
    </row>
    <row r="4691" spans="1:9" s="62" customFormat="1" ht="18" customHeight="1" thickBot="1" x14ac:dyDescent="0.45">
      <c r="A4691" s="63">
        <v>12</v>
      </c>
      <c r="B4691" s="121">
        <f>B4680</f>
        <v>4</v>
      </c>
      <c r="C4691" s="131">
        <f>C4690</f>
        <v>0</v>
      </c>
      <c r="D4691" s="131">
        <f t="shared" si="984"/>
        <v>0</v>
      </c>
      <c r="E4691" s="124">
        <f>VLOOKUP(B4676,別紙1!$A$5:$AS$267,40,FALSE)</f>
        <v>16</v>
      </c>
      <c r="F4691" s="132">
        <f>内訳書!$D$7</f>
        <v>0</v>
      </c>
      <c r="G4691" s="131">
        <f t="shared" si="985"/>
        <v>0</v>
      </c>
      <c r="H4691" s="116"/>
      <c r="I4691" s="137">
        <f t="shared" si="986"/>
        <v>0</v>
      </c>
    </row>
    <row r="4692" spans="1:9" s="62" customFormat="1" ht="18" customHeight="1" thickBot="1" x14ac:dyDescent="0.45">
      <c r="A4692" s="66" t="s">
        <v>9</v>
      </c>
      <c r="B4692" s="120"/>
      <c r="C4692" s="120"/>
      <c r="D4692" s="120"/>
      <c r="E4692" s="135">
        <f>SUM(E4680:E4691)</f>
        <v>204</v>
      </c>
      <c r="F4692" s="129"/>
      <c r="G4692" s="120"/>
      <c r="H4692" s="136">
        <f>SUM(H4680:H4691)</f>
        <v>0</v>
      </c>
      <c r="I4692" s="138">
        <f>IF(SUM(I4680:I4691)="","",SUM(I4680:I4691))</f>
        <v>0</v>
      </c>
    </row>
    <row r="4693" spans="1:9" ht="78" customHeight="1" x14ac:dyDescent="0.4">
      <c r="A4693" s="404" t="s">
        <v>347</v>
      </c>
      <c r="B4693" s="405"/>
      <c r="C4693" s="405"/>
      <c r="D4693" s="406"/>
      <c r="E4693" s="405"/>
      <c r="F4693" s="405"/>
      <c r="G4693" s="406"/>
      <c r="H4693" s="406"/>
      <c r="I4693" s="406"/>
    </row>
    <row r="4694" spans="1:9" ht="78" customHeight="1" x14ac:dyDescent="0.4">
      <c r="A4694" s="394" t="s">
        <v>22</v>
      </c>
      <c r="B4694" s="395"/>
      <c r="C4694" s="395"/>
      <c r="D4694" s="395"/>
      <c r="E4694" s="395"/>
      <c r="F4694" s="395"/>
      <c r="G4694" s="395"/>
      <c r="H4694" s="395"/>
      <c r="I4694" s="396"/>
    </row>
    <row r="4695" spans="1:9" x14ac:dyDescent="0.4">
      <c r="A4695" s="161" t="s">
        <v>12</v>
      </c>
      <c r="B4695" s="52">
        <f>B4676+1</f>
        <v>248</v>
      </c>
      <c r="C4695" s="161" t="s">
        <v>13</v>
      </c>
      <c r="D4695" s="53" t="str">
        <f>VLOOKUP(B4695,別紙1!$A$5:$AS$267,3,FALSE)</f>
        <v>樋越第１．２ポンプ場</v>
      </c>
      <c r="F4695" s="161"/>
      <c r="G4695" s="161"/>
      <c r="H4695" s="161"/>
      <c r="I4695" s="54" t="str">
        <f>VLOOKUP(B4695,別紙1!$A$5:$AS$267,5,FALSE)</f>
        <v>低圧電力</v>
      </c>
    </row>
    <row r="4696" spans="1:9" s="161" customFormat="1" ht="20.25" customHeight="1" x14ac:dyDescent="0.4">
      <c r="A4696" s="391" t="s">
        <v>14</v>
      </c>
      <c r="B4696" s="401" t="s">
        <v>3</v>
      </c>
      <c r="C4696" s="402"/>
      <c r="D4696" s="403"/>
      <c r="E4696" s="401" t="s">
        <v>4</v>
      </c>
      <c r="F4696" s="402"/>
      <c r="G4696" s="403"/>
      <c r="H4696" s="391" t="s">
        <v>44</v>
      </c>
      <c r="I4696" s="391" t="s">
        <v>45</v>
      </c>
    </row>
    <row r="4697" spans="1:9" s="161" customFormat="1" ht="40.5" x14ac:dyDescent="0.4">
      <c r="A4697" s="400"/>
      <c r="B4697" s="298" t="s">
        <v>2</v>
      </c>
      <c r="C4697" s="298" t="s">
        <v>15</v>
      </c>
      <c r="D4697" s="299" t="s">
        <v>82</v>
      </c>
      <c r="E4697" s="300" t="s">
        <v>16</v>
      </c>
      <c r="F4697" s="58" t="s">
        <v>17</v>
      </c>
      <c r="G4697" s="299" t="s">
        <v>18</v>
      </c>
      <c r="H4697" s="400"/>
      <c r="I4697" s="400"/>
    </row>
    <row r="4698" spans="1:9" s="59" customFormat="1" ht="22.5" x14ac:dyDescent="0.4">
      <c r="A4698" s="392"/>
      <c r="B4698" s="60" t="s">
        <v>5</v>
      </c>
      <c r="C4698" s="60" t="s">
        <v>19</v>
      </c>
      <c r="D4698" s="60" t="s">
        <v>8</v>
      </c>
      <c r="E4698" s="61" t="s">
        <v>20</v>
      </c>
      <c r="F4698" s="60" t="s">
        <v>21</v>
      </c>
      <c r="G4698" s="60" t="s">
        <v>8</v>
      </c>
      <c r="H4698" s="60" t="s">
        <v>43</v>
      </c>
      <c r="I4698" s="60" t="s">
        <v>8</v>
      </c>
    </row>
    <row r="4699" spans="1:9" s="62" customFormat="1" ht="18" customHeight="1" x14ac:dyDescent="0.4">
      <c r="A4699" s="63">
        <v>1</v>
      </c>
      <c r="B4699" s="121">
        <f>VLOOKUP(B4695,別紙1!$A$5:$AS$267,6,FALSE)</f>
        <v>7</v>
      </c>
      <c r="C4699" s="131">
        <f>内訳書!$C$7</f>
        <v>0</v>
      </c>
      <c r="D4699" s="131">
        <f>IF(E4699=0,ROUNDDOWN(B4699*C4699/2,2),ROUNDDOWN(B4699*C4699,2))</f>
        <v>0</v>
      </c>
      <c r="E4699" s="124">
        <f>VLOOKUP(B4695,別紙1!$A$5:$AS$267,7,FALSE)</f>
        <v>68</v>
      </c>
      <c r="F4699" s="132">
        <f>内訳書!$D$7</f>
        <v>0</v>
      </c>
      <c r="G4699" s="131">
        <f>ROUNDDOWN(E4699*F4699,2)</f>
        <v>0</v>
      </c>
      <c r="H4699" s="116"/>
      <c r="I4699" s="137">
        <f>ROUNDDOWN(D4699+G4699+H4699,0)</f>
        <v>0</v>
      </c>
    </row>
    <row r="4700" spans="1:9" s="62" customFormat="1" ht="18" customHeight="1" x14ac:dyDescent="0.4">
      <c r="A4700" s="63">
        <v>2</v>
      </c>
      <c r="B4700" s="121">
        <f>B4699</f>
        <v>7</v>
      </c>
      <c r="C4700" s="131">
        <f>C4699</f>
        <v>0</v>
      </c>
      <c r="D4700" s="131">
        <f t="shared" ref="D4700:D4710" si="988">IF(E4700=0,ROUNDDOWN(B4700*C4700/2,2),ROUNDDOWN(B4700*C4700,2))</f>
        <v>0</v>
      </c>
      <c r="E4700" s="124">
        <f>VLOOKUP(B4695,別紙1!$A$5:$AS$267,10,FALSE)</f>
        <v>67</v>
      </c>
      <c r="F4700" s="132">
        <f>内訳書!$D$7</f>
        <v>0</v>
      </c>
      <c r="G4700" s="131">
        <f t="shared" ref="G4700:G4710" si="989">ROUNDDOWN(E4700*F4700,2)</f>
        <v>0</v>
      </c>
      <c r="H4700" s="116"/>
      <c r="I4700" s="137">
        <f t="shared" ref="I4700:I4710" si="990">ROUNDDOWN(D4700+G4700+H4700,0)</f>
        <v>0</v>
      </c>
    </row>
    <row r="4701" spans="1:9" s="62" customFormat="1" ht="18" customHeight="1" x14ac:dyDescent="0.4">
      <c r="A4701" s="63">
        <v>3</v>
      </c>
      <c r="B4701" s="121">
        <f>B4699</f>
        <v>7</v>
      </c>
      <c r="C4701" s="131">
        <f t="shared" ref="C4701:C4709" si="991">C4700</f>
        <v>0</v>
      </c>
      <c r="D4701" s="131">
        <f t="shared" si="988"/>
        <v>0</v>
      </c>
      <c r="E4701" s="124">
        <f>VLOOKUP(B4695,別紙1!$A$5:$AS$267,13,FALSE)</f>
        <v>62</v>
      </c>
      <c r="F4701" s="132">
        <f>内訳書!$D$7</f>
        <v>0</v>
      </c>
      <c r="G4701" s="131">
        <f t="shared" si="989"/>
        <v>0</v>
      </c>
      <c r="H4701" s="116"/>
      <c r="I4701" s="137">
        <f t="shared" si="990"/>
        <v>0</v>
      </c>
    </row>
    <row r="4702" spans="1:9" s="62" customFormat="1" ht="18" customHeight="1" x14ac:dyDescent="0.4">
      <c r="A4702" s="63">
        <v>4</v>
      </c>
      <c r="B4702" s="121">
        <f>B4699</f>
        <v>7</v>
      </c>
      <c r="C4702" s="131">
        <f t="shared" si="991"/>
        <v>0</v>
      </c>
      <c r="D4702" s="131">
        <f t="shared" si="988"/>
        <v>0</v>
      </c>
      <c r="E4702" s="124">
        <f>VLOOKUP(B4695,別紙1!$A$5:$AS$267,16,FALSE)</f>
        <v>67</v>
      </c>
      <c r="F4702" s="132">
        <f>内訳書!$D$7</f>
        <v>0</v>
      </c>
      <c r="G4702" s="131">
        <f t="shared" si="989"/>
        <v>0</v>
      </c>
      <c r="H4702" s="116"/>
      <c r="I4702" s="137">
        <f t="shared" si="990"/>
        <v>0</v>
      </c>
    </row>
    <row r="4703" spans="1:9" s="62" customFormat="1" ht="18" customHeight="1" x14ac:dyDescent="0.4">
      <c r="A4703" s="63">
        <v>5</v>
      </c>
      <c r="B4703" s="121">
        <f>B4699</f>
        <v>7</v>
      </c>
      <c r="C4703" s="131">
        <f t="shared" si="991"/>
        <v>0</v>
      </c>
      <c r="D4703" s="131">
        <f t="shared" si="988"/>
        <v>0</v>
      </c>
      <c r="E4703" s="124">
        <f>VLOOKUP(B4695,別紙1!$A$5:$AS$267,19,FALSE)</f>
        <v>61</v>
      </c>
      <c r="F4703" s="132">
        <f>内訳書!$D$7</f>
        <v>0</v>
      </c>
      <c r="G4703" s="131">
        <f t="shared" si="989"/>
        <v>0</v>
      </c>
      <c r="H4703" s="116"/>
      <c r="I4703" s="137">
        <f t="shared" si="990"/>
        <v>0</v>
      </c>
    </row>
    <row r="4704" spans="1:9" s="62" customFormat="1" ht="18" customHeight="1" x14ac:dyDescent="0.4">
      <c r="A4704" s="63">
        <v>6</v>
      </c>
      <c r="B4704" s="121">
        <f>B4699</f>
        <v>7</v>
      </c>
      <c r="C4704" s="131">
        <f t="shared" si="991"/>
        <v>0</v>
      </c>
      <c r="D4704" s="131">
        <f t="shared" si="988"/>
        <v>0</v>
      </c>
      <c r="E4704" s="124">
        <f>VLOOKUP(B4695,別紙1!$A$5:$AS$267,22,FALSE)</f>
        <v>62</v>
      </c>
      <c r="F4704" s="132">
        <f>内訳書!$D$7</f>
        <v>0</v>
      </c>
      <c r="G4704" s="131">
        <f t="shared" si="989"/>
        <v>0</v>
      </c>
      <c r="H4704" s="116"/>
      <c r="I4704" s="137">
        <f t="shared" si="990"/>
        <v>0</v>
      </c>
    </row>
    <row r="4705" spans="1:9" s="62" customFormat="1" ht="18" customHeight="1" x14ac:dyDescent="0.4">
      <c r="A4705" s="63">
        <v>7</v>
      </c>
      <c r="B4705" s="121">
        <f>B4699</f>
        <v>7</v>
      </c>
      <c r="C4705" s="131">
        <f t="shared" si="991"/>
        <v>0</v>
      </c>
      <c r="D4705" s="131">
        <f t="shared" si="988"/>
        <v>0</v>
      </c>
      <c r="E4705" s="124">
        <f>VLOOKUP(B4695,別紙1!$A$5:$AS$267,26,FALSE)</f>
        <v>59</v>
      </c>
      <c r="F4705" s="133">
        <f>内訳書!$E$7</f>
        <v>0</v>
      </c>
      <c r="G4705" s="131">
        <f t="shared" si="989"/>
        <v>0</v>
      </c>
      <c r="H4705" s="116"/>
      <c r="I4705" s="137">
        <f t="shared" si="990"/>
        <v>0</v>
      </c>
    </row>
    <row r="4706" spans="1:9" s="62" customFormat="1" ht="18" customHeight="1" x14ac:dyDescent="0.4">
      <c r="A4706" s="63">
        <v>8</v>
      </c>
      <c r="B4706" s="121">
        <f>B4699</f>
        <v>7</v>
      </c>
      <c r="C4706" s="131">
        <f t="shared" si="991"/>
        <v>0</v>
      </c>
      <c r="D4706" s="131">
        <f t="shared" si="988"/>
        <v>0</v>
      </c>
      <c r="E4706" s="124">
        <f>VLOOKUP(B4695,別紙1!$A$5:$AS$267,29,FALSE)</f>
        <v>61</v>
      </c>
      <c r="F4706" s="133">
        <f>内訳書!$E$7</f>
        <v>0</v>
      </c>
      <c r="G4706" s="131">
        <f t="shared" si="989"/>
        <v>0</v>
      </c>
      <c r="H4706" s="116"/>
      <c r="I4706" s="137">
        <f t="shared" si="990"/>
        <v>0</v>
      </c>
    </row>
    <row r="4707" spans="1:9" s="62" customFormat="1" ht="18" customHeight="1" x14ac:dyDescent="0.4">
      <c r="A4707" s="63">
        <v>9</v>
      </c>
      <c r="B4707" s="121">
        <f>B4699</f>
        <v>7</v>
      </c>
      <c r="C4707" s="131">
        <f t="shared" si="991"/>
        <v>0</v>
      </c>
      <c r="D4707" s="131">
        <f t="shared" si="988"/>
        <v>0</v>
      </c>
      <c r="E4707" s="124">
        <f>VLOOKUP(B4695,別紙1!$A$5:$AS$267,32,FALSE)</f>
        <v>57</v>
      </c>
      <c r="F4707" s="133">
        <f>内訳書!$E$7</f>
        <v>0</v>
      </c>
      <c r="G4707" s="131">
        <f t="shared" si="989"/>
        <v>0</v>
      </c>
      <c r="H4707" s="116"/>
      <c r="I4707" s="137">
        <f t="shared" si="990"/>
        <v>0</v>
      </c>
    </row>
    <row r="4708" spans="1:9" s="62" customFormat="1" ht="18" customHeight="1" x14ac:dyDescent="0.4">
      <c r="A4708" s="63">
        <v>10</v>
      </c>
      <c r="B4708" s="121">
        <f>B4699</f>
        <v>7</v>
      </c>
      <c r="C4708" s="131">
        <f t="shared" si="991"/>
        <v>0</v>
      </c>
      <c r="D4708" s="131">
        <f t="shared" si="988"/>
        <v>0</v>
      </c>
      <c r="E4708" s="124">
        <f>VLOOKUP(B4695,別紙1!$A$5:$AS$267,34,FALSE)</f>
        <v>55</v>
      </c>
      <c r="F4708" s="132">
        <f>内訳書!$D$7</f>
        <v>0</v>
      </c>
      <c r="G4708" s="131">
        <f t="shared" si="989"/>
        <v>0</v>
      </c>
      <c r="H4708" s="116"/>
      <c r="I4708" s="137">
        <f t="shared" si="990"/>
        <v>0</v>
      </c>
    </row>
    <row r="4709" spans="1:9" s="62" customFormat="1" ht="18" customHeight="1" x14ac:dyDescent="0.4">
      <c r="A4709" s="63">
        <v>11</v>
      </c>
      <c r="B4709" s="121">
        <f>B4699</f>
        <v>7</v>
      </c>
      <c r="C4709" s="131">
        <f t="shared" si="991"/>
        <v>0</v>
      </c>
      <c r="D4709" s="131">
        <f t="shared" si="988"/>
        <v>0</v>
      </c>
      <c r="E4709" s="124">
        <f>VLOOKUP(B4695,別紙1!$A$5:$AS$267,37,FALSE)</f>
        <v>57</v>
      </c>
      <c r="F4709" s="132">
        <f>内訳書!$D$7</f>
        <v>0</v>
      </c>
      <c r="G4709" s="131">
        <f t="shared" si="989"/>
        <v>0</v>
      </c>
      <c r="H4709" s="116"/>
      <c r="I4709" s="137">
        <f t="shared" si="990"/>
        <v>0</v>
      </c>
    </row>
    <row r="4710" spans="1:9" s="62" customFormat="1" ht="18" customHeight="1" thickBot="1" x14ac:dyDescent="0.45">
      <c r="A4710" s="63">
        <v>12</v>
      </c>
      <c r="B4710" s="121">
        <f>B4699</f>
        <v>7</v>
      </c>
      <c r="C4710" s="131">
        <f>C4709</f>
        <v>0</v>
      </c>
      <c r="D4710" s="131">
        <f t="shared" si="988"/>
        <v>0</v>
      </c>
      <c r="E4710" s="124">
        <f>VLOOKUP(B4695,別紙1!$A$5:$AS$267,40,FALSE)</f>
        <v>57</v>
      </c>
      <c r="F4710" s="132">
        <f>内訳書!$D$7</f>
        <v>0</v>
      </c>
      <c r="G4710" s="131">
        <f t="shared" si="989"/>
        <v>0</v>
      </c>
      <c r="H4710" s="116"/>
      <c r="I4710" s="137">
        <f t="shared" si="990"/>
        <v>0</v>
      </c>
    </row>
    <row r="4711" spans="1:9" s="62" customFormat="1" ht="18" customHeight="1" thickBot="1" x14ac:dyDescent="0.45">
      <c r="A4711" s="66" t="s">
        <v>9</v>
      </c>
      <c r="B4711" s="120"/>
      <c r="C4711" s="120"/>
      <c r="D4711" s="120"/>
      <c r="E4711" s="135">
        <f>SUM(E4699:E4710)</f>
        <v>733</v>
      </c>
      <c r="F4711" s="129"/>
      <c r="G4711" s="120"/>
      <c r="H4711" s="136">
        <f>SUM(H4699:H4710)</f>
        <v>0</v>
      </c>
      <c r="I4711" s="138">
        <f>IF(SUM(I4699:I4710)="","",SUM(I4699:I4710))</f>
        <v>0</v>
      </c>
    </row>
    <row r="4712" spans="1:9" ht="78" customHeight="1" x14ac:dyDescent="0.4">
      <c r="A4712" s="404" t="s">
        <v>347</v>
      </c>
      <c r="B4712" s="405"/>
      <c r="C4712" s="405"/>
      <c r="D4712" s="406"/>
      <c r="E4712" s="405"/>
      <c r="F4712" s="405"/>
      <c r="G4712" s="406"/>
      <c r="H4712" s="406"/>
      <c r="I4712" s="406"/>
    </row>
    <row r="4713" spans="1:9" ht="78" customHeight="1" x14ac:dyDescent="0.4">
      <c r="A4713" s="394" t="s">
        <v>22</v>
      </c>
      <c r="B4713" s="395"/>
      <c r="C4713" s="395"/>
      <c r="D4713" s="395"/>
      <c r="E4713" s="395"/>
      <c r="F4713" s="395"/>
      <c r="G4713" s="395"/>
      <c r="H4713" s="395"/>
      <c r="I4713" s="396"/>
    </row>
    <row r="4714" spans="1:9" x14ac:dyDescent="0.4">
      <c r="A4714" s="161" t="s">
        <v>12</v>
      </c>
      <c r="B4714" s="52">
        <f>B4695+1</f>
        <v>249</v>
      </c>
      <c r="C4714" s="161" t="s">
        <v>13</v>
      </c>
      <c r="D4714" s="53" t="str">
        <f>VLOOKUP(B4714,別紙1!$A$5:$AS$267,3,FALSE)</f>
        <v>樋越第３ポンプ場</v>
      </c>
      <c r="F4714" s="161"/>
      <c r="G4714" s="161"/>
      <c r="H4714" s="161"/>
      <c r="I4714" s="54" t="str">
        <f>VLOOKUP(B4714,別紙1!$A$5:$AS$267,5,FALSE)</f>
        <v>低圧電力</v>
      </c>
    </row>
    <row r="4715" spans="1:9" s="161" customFormat="1" ht="20.25" customHeight="1" x14ac:dyDescent="0.4">
      <c r="A4715" s="391" t="s">
        <v>14</v>
      </c>
      <c r="B4715" s="401" t="s">
        <v>3</v>
      </c>
      <c r="C4715" s="402"/>
      <c r="D4715" s="403"/>
      <c r="E4715" s="401" t="s">
        <v>4</v>
      </c>
      <c r="F4715" s="402"/>
      <c r="G4715" s="403"/>
      <c r="H4715" s="391" t="s">
        <v>44</v>
      </c>
      <c r="I4715" s="391" t="s">
        <v>45</v>
      </c>
    </row>
    <row r="4716" spans="1:9" s="161" customFormat="1" ht="40.5" x14ac:dyDescent="0.4">
      <c r="A4716" s="400"/>
      <c r="B4716" s="298" t="s">
        <v>2</v>
      </c>
      <c r="C4716" s="298" t="s">
        <v>15</v>
      </c>
      <c r="D4716" s="299" t="s">
        <v>82</v>
      </c>
      <c r="E4716" s="300" t="s">
        <v>16</v>
      </c>
      <c r="F4716" s="58" t="s">
        <v>17</v>
      </c>
      <c r="G4716" s="299" t="s">
        <v>18</v>
      </c>
      <c r="H4716" s="400"/>
      <c r="I4716" s="400"/>
    </row>
    <row r="4717" spans="1:9" s="59" customFormat="1" ht="22.5" x14ac:dyDescent="0.4">
      <c r="A4717" s="392"/>
      <c r="B4717" s="60" t="s">
        <v>5</v>
      </c>
      <c r="C4717" s="60" t="s">
        <v>19</v>
      </c>
      <c r="D4717" s="60" t="s">
        <v>8</v>
      </c>
      <c r="E4717" s="61" t="s">
        <v>20</v>
      </c>
      <c r="F4717" s="60" t="s">
        <v>21</v>
      </c>
      <c r="G4717" s="60" t="s">
        <v>8</v>
      </c>
      <c r="H4717" s="60" t="s">
        <v>43</v>
      </c>
      <c r="I4717" s="60" t="s">
        <v>8</v>
      </c>
    </row>
    <row r="4718" spans="1:9" s="62" customFormat="1" ht="18" customHeight="1" x14ac:dyDescent="0.4">
      <c r="A4718" s="63">
        <v>1</v>
      </c>
      <c r="B4718" s="121">
        <f>VLOOKUP(B4714,別紙1!$A$5:$AS$267,6,FALSE)</f>
        <v>4</v>
      </c>
      <c r="C4718" s="131">
        <f>内訳書!$C$7</f>
        <v>0</v>
      </c>
      <c r="D4718" s="131">
        <f>IF(E4718=0,ROUNDDOWN(B4718*C4718/2,2),ROUNDDOWN(B4718*C4718,2))</f>
        <v>0</v>
      </c>
      <c r="E4718" s="124">
        <f>VLOOKUP(B4714,別紙1!$A$5:$AS$267,7,FALSE)</f>
        <v>29</v>
      </c>
      <c r="F4718" s="132">
        <f>内訳書!$D$7</f>
        <v>0</v>
      </c>
      <c r="G4718" s="131">
        <f>ROUNDDOWN(E4718*F4718,2)</f>
        <v>0</v>
      </c>
      <c r="H4718" s="116"/>
      <c r="I4718" s="137">
        <f>ROUNDDOWN(D4718+G4718+H4718,0)</f>
        <v>0</v>
      </c>
    </row>
    <row r="4719" spans="1:9" s="62" customFormat="1" ht="18" customHeight="1" x14ac:dyDescent="0.4">
      <c r="A4719" s="63">
        <v>2</v>
      </c>
      <c r="B4719" s="121">
        <f>B4718</f>
        <v>4</v>
      </c>
      <c r="C4719" s="131">
        <f>C4718</f>
        <v>0</v>
      </c>
      <c r="D4719" s="131">
        <f t="shared" ref="D4719:D4729" si="992">IF(E4719=0,ROUNDDOWN(B4719*C4719/2,2),ROUNDDOWN(B4719*C4719,2))</f>
        <v>0</v>
      </c>
      <c r="E4719" s="124">
        <f>VLOOKUP(B4714,別紙1!$A$5:$AS$267,10,FALSE)</f>
        <v>28</v>
      </c>
      <c r="F4719" s="132">
        <f>内訳書!$D$7</f>
        <v>0</v>
      </c>
      <c r="G4719" s="131">
        <f t="shared" ref="G4719:G4729" si="993">ROUNDDOWN(E4719*F4719,2)</f>
        <v>0</v>
      </c>
      <c r="H4719" s="116"/>
      <c r="I4719" s="137">
        <f t="shared" ref="I4719:I4729" si="994">ROUNDDOWN(D4719+G4719+H4719,0)</f>
        <v>0</v>
      </c>
    </row>
    <row r="4720" spans="1:9" s="62" customFormat="1" ht="18" customHeight="1" x14ac:dyDescent="0.4">
      <c r="A4720" s="63">
        <v>3</v>
      </c>
      <c r="B4720" s="121">
        <f>B4718</f>
        <v>4</v>
      </c>
      <c r="C4720" s="131">
        <f t="shared" ref="C4720:C4728" si="995">C4719</f>
        <v>0</v>
      </c>
      <c r="D4720" s="131">
        <f t="shared" si="992"/>
        <v>0</v>
      </c>
      <c r="E4720" s="124">
        <f>VLOOKUP(B4714,別紙1!$A$5:$AS$267,13,FALSE)</f>
        <v>25</v>
      </c>
      <c r="F4720" s="132">
        <f>内訳書!$D$7</f>
        <v>0</v>
      </c>
      <c r="G4720" s="131">
        <f t="shared" si="993"/>
        <v>0</v>
      </c>
      <c r="H4720" s="116"/>
      <c r="I4720" s="137">
        <f t="shared" si="994"/>
        <v>0</v>
      </c>
    </row>
    <row r="4721" spans="1:9" s="62" customFormat="1" ht="18" customHeight="1" x14ac:dyDescent="0.4">
      <c r="A4721" s="63">
        <v>4</v>
      </c>
      <c r="B4721" s="121">
        <f>B4718</f>
        <v>4</v>
      </c>
      <c r="C4721" s="131">
        <f t="shared" si="995"/>
        <v>0</v>
      </c>
      <c r="D4721" s="131">
        <f t="shared" si="992"/>
        <v>0</v>
      </c>
      <c r="E4721" s="124">
        <f>VLOOKUP(B4714,別紙1!$A$5:$AS$267,16,FALSE)</f>
        <v>28</v>
      </c>
      <c r="F4721" s="132">
        <f>内訳書!$D$7</f>
        <v>0</v>
      </c>
      <c r="G4721" s="131">
        <f t="shared" si="993"/>
        <v>0</v>
      </c>
      <c r="H4721" s="116"/>
      <c r="I4721" s="137">
        <f t="shared" si="994"/>
        <v>0</v>
      </c>
    </row>
    <row r="4722" spans="1:9" s="62" customFormat="1" ht="18" customHeight="1" x14ac:dyDescent="0.4">
      <c r="A4722" s="63">
        <v>5</v>
      </c>
      <c r="B4722" s="121">
        <f>B4718</f>
        <v>4</v>
      </c>
      <c r="C4722" s="131">
        <f t="shared" si="995"/>
        <v>0</v>
      </c>
      <c r="D4722" s="131">
        <f t="shared" si="992"/>
        <v>0</v>
      </c>
      <c r="E4722" s="124">
        <f>VLOOKUP(B4714,別紙1!$A$5:$AS$267,19,FALSE)</f>
        <v>29</v>
      </c>
      <c r="F4722" s="132">
        <f>内訳書!$D$7</f>
        <v>0</v>
      </c>
      <c r="G4722" s="131">
        <f t="shared" si="993"/>
        <v>0</v>
      </c>
      <c r="H4722" s="116"/>
      <c r="I4722" s="137">
        <f t="shared" si="994"/>
        <v>0</v>
      </c>
    </row>
    <row r="4723" spans="1:9" s="62" customFormat="1" ht="18" customHeight="1" x14ac:dyDescent="0.4">
      <c r="A4723" s="63">
        <v>6</v>
      </c>
      <c r="B4723" s="121">
        <f>B4718</f>
        <v>4</v>
      </c>
      <c r="C4723" s="131">
        <f t="shared" si="995"/>
        <v>0</v>
      </c>
      <c r="D4723" s="131">
        <f t="shared" si="992"/>
        <v>0</v>
      </c>
      <c r="E4723" s="124">
        <f>VLOOKUP(B4714,別紙1!$A$5:$AS$267,22,FALSE)</f>
        <v>26</v>
      </c>
      <c r="F4723" s="132">
        <f>内訳書!$D$7</f>
        <v>0</v>
      </c>
      <c r="G4723" s="131">
        <f t="shared" si="993"/>
        <v>0</v>
      </c>
      <c r="H4723" s="116"/>
      <c r="I4723" s="137">
        <f t="shared" si="994"/>
        <v>0</v>
      </c>
    </row>
    <row r="4724" spans="1:9" s="62" customFormat="1" ht="18" customHeight="1" x14ac:dyDescent="0.4">
      <c r="A4724" s="63">
        <v>7</v>
      </c>
      <c r="B4724" s="121">
        <f>B4718</f>
        <v>4</v>
      </c>
      <c r="C4724" s="131">
        <f t="shared" si="995"/>
        <v>0</v>
      </c>
      <c r="D4724" s="131">
        <f t="shared" si="992"/>
        <v>0</v>
      </c>
      <c r="E4724" s="124">
        <f>VLOOKUP(B4714,別紙1!$A$5:$AS$267,26,FALSE)</f>
        <v>25</v>
      </c>
      <c r="F4724" s="133">
        <f>内訳書!$E$7</f>
        <v>0</v>
      </c>
      <c r="G4724" s="131">
        <f t="shared" si="993"/>
        <v>0</v>
      </c>
      <c r="H4724" s="116"/>
      <c r="I4724" s="137">
        <f t="shared" si="994"/>
        <v>0</v>
      </c>
    </row>
    <row r="4725" spans="1:9" s="62" customFormat="1" ht="18" customHeight="1" x14ac:dyDescent="0.4">
      <c r="A4725" s="63">
        <v>8</v>
      </c>
      <c r="B4725" s="121">
        <f>B4718</f>
        <v>4</v>
      </c>
      <c r="C4725" s="131">
        <f t="shared" si="995"/>
        <v>0</v>
      </c>
      <c r="D4725" s="131">
        <f t="shared" si="992"/>
        <v>0</v>
      </c>
      <c r="E4725" s="124">
        <f>VLOOKUP(B4714,別紙1!$A$5:$AS$267,29,FALSE)</f>
        <v>25</v>
      </c>
      <c r="F4725" s="133">
        <f>内訳書!$E$7</f>
        <v>0</v>
      </c>
      <c r="G4725" s="131">
        <f t="shared" si="993"/>
        <v>0</v>
      </c>
      <c r="H4725" s="116"/>
      <c r="I4725" s="137">
        <f t="shared" si="994"/>
        <v>0</v>
      </c>
    </row>
    <row r="4726" spans="1:9" s="62" customFormat="1" ht="18" customHeight="1" x14ac:dyDescent="0.4">
      <c r="A4726" s="63">
        <v>9</v>
      </c>
      <c r="B4726" s="121">
        <f>B4718</f>
        <v>4</v>
      </c>
      <c r="C4726" s="131">
        <f t="shared" si="995"/>
        <v>0</v>
      </c>
      <c r="D4726" s="131">
        <f t="shared" si="992"/>
        <v>0</v>
      </c>
      <c r="E4726" s="124">
        <f>VLOOKUP(B4714,別紙1!$A$5:$AS$267,32,FALSE)</f>
        <v>24</v>
      </c>
      <c r="F4726" s="133">
        <f>内訳書!$E$7</f>
        <v>0</v>
      </c>
      <c r="G4726" s="131">
        <f t="shared" si="993"/>
        <v>0</v>
      </c>
      <c r="H4726" s="116"/>
      <c r="I4726" s="137">
        <f t="shared" si="994"/>
        <v>0</v>
      </c>
    </row>
    <row r="4727" spans="1:9" s="62" customFormat="1" ht="18" customHeight="1" x14ac:dyDescent="0.4">
      <c r="A4727" s="63">
        <v>10</v>
      </c>
      <c r="B4727" s="121">
        <f>B4718</f>
        <v>4</v>
      </c>
      <c r="C4727" s="131">
        <f t="shared" si="995"/>
        <v>0</v>
      </c>
      <c r="D4727" s="131">
        <f t="shared" si="992"/>
        <v>0</v>
      </c>
      <c r="E4727" s="124">
        <f>VLOOKUP(B4714,別紙1!$A$5:$AS$267,34,FALSE)</f>
        <v>24</v>
      </c>
      <c r="F4727" s="132">
        <f>内訳書!$D$7</f>
        <v>0</v>
      </c>
      <c r="G4727" s="131">
        <f t="shared" si="993"/>
        <v>0</v>
      </c>
      <c r="H4727" s="116"/>
      <c r="I4727" s="137">
        <f t="shared" si="994"/>
        <v>0</v>
      </c>
    </row>
    <row r="4728" spans="1:9" s="62" customFormat="1" ht="18" customHeight="1" x14ac:dyDescent="0.4">
      <c r="A4728" s="63">
        <v>11</v>
      </c>
      <c r="B4728" s="121">
        <f>B4718</f>
        <v>4</v>
      </c>
      <c r="C4728" s="131">
        <f t="shared" si="995"/>
        <v>0</v>
      </c>
      <c r="D4728" s="131">
        <f t="shared" si="992"/>
        <v>0</v>
      </c>
      <c r="E4728" s="124">
        <f>VLOOKUP(B4714,別紙1!$A$5:$AS$267,37,FALSE)</f>
        <v>27</v>
      </c>
      <c r="F4728" s="132">
        <f>内訳書!$D$7</f>
        <v>0</v>
      </c>
      <c r="G4728" s="131">
        <f t="shared" si="993"/>
        <v>0</v>
      </c>
      <c r="H4728" s="116"/>
      <c r="I4728" s="137">
        <f t="shared" si="994"/>
        <v>0</v>
      </c>
    </row>
    <row r="4729" spans="1:9" s="62" customFormat="1" ht="18" customHeight="1" thickBot="1" x14ac:dyDescent="0.45">
      <c r="A4729" s="63">
        <v>12</v>
      </c>
      <c r="B4729" s="121">
        <f>B4718</f>
        <v>4</v>
      </c>
      <c r="C4729" s="131">
        <f>C4728</f>
        <v>0</v>
      </c>
      <c r="D4729" s="131">
        <f t="shared" si="992"/>
        <v>0</v>
      </c>
      <c r="E4729" s="124">
        <f>VLOOKUP(B4714,別紙1!$A$5:$AS$267,40,FALSE)</f>
        <v>28</v>
      </c>
      <c r="F4729" s="132">
        <f>内訳書!$D$7</f>
        <v>0</v>
      </c>
      <c r="G4729" s="131">
        <f t="shared" si="993"/>
        <v>0</v>
      </c>
      <c r="H4729" s="116"/>
      <c r="I4729" s="137">
        <f t="shared" si="994"/>
        <v>0</v>
      </c>
    </row>
    <row r="4730" spans="1:9" s="62" customFormat="1" ht="18" customHeight="1" thickBot="1" x14ac:dyDescent="0.45">
      <c r="A4730" s="66" t="s">
        <v>9</v>
      </c>
      <c r="B4730" s="120"/>
      <c r="C4730" s="120"/>
      <c r="D4730" s="120"/>
      <c r="E4730" s="135">
        <f>SUM(E4718:E4729)</f>
        <v>318</v>
      </c>
      <c r="F4730" s="129"/>
      <c r="G4730" s="120"/>
      <c r="H4730" s="136">
        <f>SUM(H4718:H4729)</f>
        <v>0</v>
      </c>
      <c r="I4730" s="138">
        <f>IF(SUM(I4718:I4729)="","",SUM(I4718:I4729))</f>
        <v>0</v>
      </c>
    </row>
    <row r="4731" spans="1:9" ht="78" customHeight="1" x14ac:dyDescent="0.4">
      <c r="A4731" s="404" t="s">
        <v>347</v>
      </c>
      <c r="B4731" s="405"/>
      <c r="C4731" s="405"/>
      <c r="D4731" s="406"/>
      <c r="E4731" s="405"/>
      <c r="F4731" s="405"/>
      <c r="G4731" s="406"/>
      <c r="H4731" s="406"/>
      <c r="I4731" s="406"/>
    </row>
    <row r="4732" spans="1:9" ht="78" customHeight="1" x14ac:dyDescent="0.4">
      <c r="A4732" s="394" t="s">
        <v>22</v>
      </c>
      <c r="B4732" s="395"/>
      <c r="C4732" s="395"/>
      <c r="D4732" s="395"/>
      <c r="E4732" s="395"/>
      <c r="F4732" s="395"/>
      <c r="G4732" s="395"/>
      <c r="H4732" s="395"/>
      <c r="I4732" s="396"/>
    </row>
    <row r="4733" spans="1:9" x14ac:dyDescent="0.4">
      <c r="A4733" s="161" t="s">
        <v>12</v>
      </c>
      <c r="B4733" s="52">
        <f>B4714+1</f>
        <v>250</v>
      </c>
      <c r="C4733" s="161" t="s">
        <v>13</v>
      </c>
      <c r="D4733" s="53" t="str">
        <f>VLOOKUP(B4733,別紙1!$A$5:$AS$267,3,FALSE)</f>
        <v>樋越第５．６ポンプ場</v>
      </c>
      <c r="F4733" s="161"/>
      <c r="G4733" s="161"/>
      <c r="H4733" s="161"/>
      <c r="I4733" s="54" t="str">
        <f>VLOOKUP(B4733,別紙1!$A$5:$AS$267,5,FALSE)</f>
        <v>低圧電力</v>
      </c>
    </row>
    <row r="4734" spans="1:9" s="161" customFormat="1" ht="20.25" customHeight="1" x14ac:dyDescent="0.4">
      <c r="A4734" s="391" t="s">
        <v>14</v>
      </c>
      <c r="B4734" s="401" t="s">
        <v>3</v>
      </c>
      <c r="C4734" s="402"/>
      <c r="D4734" s="403"/>
      <c r="E4734" s="401" t="s">
        <v>4</v>
      </c>
      <c r="F4734" s="402"/>
      <c r="G4734" s="403"/>
      <c r="H4734" s="391" t="s">
        <v>44</v>
      </c>
      <c r="I4734" s="391" t="s">
        <v>45</v>
      </c>
    </row>
    <row r="4735" spans="1:9" s="161" customFormat="1" ht="40.5" x14ac:dyDescent="0.4">
      <c r="A4735" s="400"/>
      <c r="B4735" s="298" t="s">
        <v>2</v>
      </c>
      <c r="C4735" s="298" t="s">
        <v>15</v>
      </c>
      <c r="D4735" s="299" t="s">
        <v>82</v>
      </c>
      <c r="E4735" s="300" t="s">
        <v>16</v>
      </c>
      <c r="F4735" s="58" t="s">
        <v>17</v>
      </c>
      <c r="G4735" s="299" t="s">
        <v>18</v>
      </c>
      <c r="H4735" s="400"/>
      <c r="I4735" s="400"/>
    </row>
    <row r="4736" spans="1:9" s="59" customFormat="1" ht="22.5" x14ac:dyDescent="0.4">
      <c r="A4736" s="392"/>
      <c r="B4736" s="60" t="s">
        <v>5</v>
      </c>
      <c r="C4736" s="60" t="s">
        <v>19</v>
      </c>
      <c r="D4736" s="60" t="s">
        <v>8</v>
      </c>
      <c r="E4736" s="61" t="s">
        <v>20</v>
      </c>
      <c r="F4736" s="60" t="s">
        <v>21</v>
      </c>
      <c r="G4736" s="60" t="s">
        <v>8</v>
      </c>
      <c r="H4736" s="60" t="s">
        <v>43</v>
      </c>
      <c r="I4736" s="60" t="s">
        <v>8</v>
      </c>
    </row>
    <row r="4737" spans="1:9" s="62" customFormat="1" ht="18" customHeight="1" x14ac:dyDescent="0.4">
      <c r="A4737" s="63">
        <v>1</v>
      </c>
      <c r="B4737" s="121">
        <f>VLOOKUP(B4733,別紙1!$A$5:$AS$267,6,FALSE)</f>
        <v>7</v>
      </c>
      <c r="C4737" s="131">
        <f>内訳書!$C$7</f>
        <v>0</v>
      </c>
      <c r="D4737" s="131">
        <f>IF(E4737=0,ROUNDDOWN(B4737*C4737/2,2),ROUNDDOWN(B4737*C4737,2))</f>
        <v>0</v>
      </c>
      <c r="E4737" s="124">
        <f>VLOOKUP(B4733,別紙1!$A$5:$AS$267,7,FALSE)</f>
        <v>80</v>
      </c>
      <c r="F4737" s="132">
        <f>内訳書!$D$7</f>
        <v>0</v>
      </c>
      <c r="G4737" s="131">
        <f>ROUNDDOWN(E4737*F4737,2)</f>
        <v>0</v>
      </c>
      <c r="H4737" s="116"/>
      <c r="I4737" s="137">
        <f>ROUNDDOWN(D4737+G4737+H4737,0)</f>
        <v>0</v>
      </c>
    </row>
    <row r="4738" spans="1:9" s="62" customFormat="1" ht="18" customHeight="1" x14ac:dyDescent="0.4">
      <c r="A4738" s="63">
        <v>2</v>
      </c>
      <c r="B4738" s="121">
        <f>B4737</f>
        <v>7</v>
      </c>
      <c r="C4738" s="131">
        <f>C4737</f>
        <v>0</v>
      </c>
      <c r="D4738" s="131">
        <f t="shared" ref="D4738:D4748" si="996">IF(E4738=0,ROUNDDOWN(B4738*C4738/2,2),ROUNDDOWN(B4738*C4738,2))</f>
        <v>0</v>
      </c>
      <c r="E4738" s="124">
        <f>VLOOKUP(B4733,別紙1!$A$5:$AS$267,10,FALSE)</f>
        <v>83</v>
      </c>
      <c r="F4738" s="132">
        <f>内訳書!$D$7</f>
        <v>0</v>
      </c>
      <c r="G4738" s="131">
        <f t="shared" ref="G4738:G4748" si="997">ROUNDDOWN(E4738*F4738,2)</f>
        <v>0</v>
      </c>
      <c r="H4738" s="116"/>
      <c r="I4738" s="137">
        <f t="shared" ref="I4738:I4748" si="998">ROUNDDOWN(D4738+G4738+H4738,0)</f>
        <v>0</v>
      </c>
    </row>
    <row r="4739" spans="1:9" s="62" customFormat="1" ht="18" customHeight="1" x14ac:dyDescent="0.4">
      <c r="A4739" s="63">
        <v>3</v>
      </c>
      <c r="B4739" s="121">
        <f>B4737</f>
        <v>7</v>
      </c>
      <c r="C4739" s="131">
        <f t="shared" ref="C4739:C4747" si="999">C4738</f>
        <v>0</v>
      </c>
      <c r="D4739" s="131">
        <f t="shared" si="996"/>
        <v>0</v>
      </c>
      <c r="E4739" s="124">
        <f>VLOOKUP(B4733,別紙1!$A$5:$AS$267,13,FALSE)</f>
        <v>78</v>
      </c>
      <c r="F4739" s="132">
        <f>内訳書!$D$7</f>
        <v>0</v>
      </c>
      <c r="G4739" s="131">
        <f t="shared" si="997"/>
        <v>0</v>
      </c>
      <c r="H4739" s="116"/>
      <c r="I4739" s="137">
        <f t="shared" si="998"/>
        <v>0</v>
      </c>
    </row>
    <row r="4740" spans="1:9" s="62" customFormat="1" ht="18" customHeight="1" x14ac:dyDescent="0.4">
      <c r="A4740" s="63">
        <v>4</v>
      </c>
      <c r="B4740" s="121">
        <f>B4737</f>
        <v>7</v>
      </c>
      <c r="C4740" s="131">
        <f t="shared" si="999"/>
        <v>0</v>
      </c>
      <c r="D4740" s="131">
        <f t="shared" si="996"/>
        <v>0</v>
      </c>
      <c r="E4740" s="124">
        <f>VLOOKUP(B4733,別紙1!$A$5:$AS$267,16,FALSE)</f>
        <v>87</v>
      </c>
      <c r="F4740" s="132">
        <f>内訳書!$D$7</f>
        <v>0</v>
      </c>
      <c r="G4740" s="131">
        <f t="shared" si="997"/>
        <v>0</v>
      </c>
      <c r="H4740" s="116"/>
      <c r="I4740" s="137">
        <f t="shared" si="998"/>
        <v>0</v>
      </c>
    </row>
    <row r="4741" spans="1:9" s="62" customFormat="1" ht="18" customHeight="1" x14ac:dyDescent="0.4">
      <c r="A4741" s="63">
        <v>5</v>
      </c>
      <c r="B4741" s="121">
        <f>B4737</f>
        <v>7</v>
      </c>
      <c r="C4741" s="131">
        <f t="shared" si="999"/>
        <v>0</v>
      </c>
      <c r="D4741" s="131">
        <f t="shared" si="996"/>
        <v>0</v>
      </c>
      <c r="E4741" s="124">
        <f>VLOOKUP(B4733,別紙1!$A$5:$AS$267,19,FALSE)</f>
        <v>80</v>
      </c>
      <c r="F4741" s="132">
        <f>内訳書!$D$7</f>
        <v>0</v>
      </c>
      <c r="G4741" s="131">
        <f t="shared" si="997"/>
        <v>0</v>
      </c>
      <c r="H4741" s="116"/>
      <c r="I4741" s="137">
        <f t="shared" si="998"/>
        <v>0</v>
      </c>
    </row>
    <row r="4742" spans="1:9" s="62" customFormat="1" ht="18" customHeight="1" x14ac:dyDescent="0.4">
      <c r="A4742" s="63">
        <v>6</v>
      </c>
      <c r="B4742" s="121">
        <f>B4737</f>
        <v>7</v>
      </c>
      <c r="C4742" s="131">
        <f t="shared" si="999"/>
        <v>0</v>
      </c>
      <c r="D4742" s="131">
        <f t="shared" si="996"/>
        <v>0</v>
      </c>
      <c r="E4742" s="124">
        <f>VLOOKUP(B4733,別紙1!$A$5:$AS$267,22,FALSE)</f>
        <v>81</v>
      </c>
      <c r="F4742" s="132">
        <f>内訳書!$D$7</f>
        <v>0</v>
      </c>
      <c r="G4742" s="131">
        <f t="shared" si="997"/>
        <v>0</v>
      </c>
      <c r="H4742" s="116"/>
      <c r="I4742" s="137">
        <f t="shared" si="998"/>
        <v>0</v>
      </c>
    </row>
    <row r="4743" spans="1:9" s="62" customFormat="1" ht="18" customHeight="1" x14ac:dyDescent="0.4">
      <c r="A4743" s="63">
        <v>7</v>
      </c>
      <c r="B4743" s="121">
        <f>B4737</f>
        <v>7</v>
      </c>
      <c r="C4743" s="131">
        <f t="shared" si="999"/>
        <v>0</v>
      </c>
      <c r="D4743" s="131">
        <f t="shared" si="996"/>
        <v>0</v>
      </c>
      <c r="E4743" s="124">
        <f>VLOOKUP(B4733,別紙1!$A$5:$AS$267,26,FALSE)</f>
        <v>84</v>
      </c>
      <c r="F4743" s="133">
        <f>内訳書!$E$7</f>
        <v>0</v>
      </c>
      <c r="G4743" s="131">
        <f t="shared" si="997"/>
        <v>0</v>
      </c>
      <c r="H4743" s="116"/>
      <c r="I4743" s="137">
        <f t="shared" si="998"/>
        <v>0</v>
      </c>
    </row>
    <row r="4744" spans="1:9" s="62" customFormat="1" ht="18" customHeight="1" x14ac:dyDescent="0.4">
      <c r="A4744" s="63">
        <v>8</v>
      </c>
      <c r="B4744" s="121">
        <f>B4737</f>
        <v>7</v>
      </c>
      <c r="C4744" s="131">
        <f t="shared" si="999"/>
        <v>0</v>
      </c>
      <c r="D4744" s="131">
        <f t="shared" si="996"/>
        <v>0</v>
      </c>
      <c r="E4744" s="124">
        <f>VLOOKUP(B4733,別紙1!$A$5:$AS$267,29,FALSE)</f>
        <v>82</v>
      </c>
      <c r="F4744" s="133">
        <f>内訳書!$E$7</f>
        <v>0</v>
      </c>
      <c r="G4744" s="131">
        <f t="shared" si="997"/>
        <v>0</v>
      </c>
      <c r="H4744" s="116"/>
      <c r="I4744" s="137">
        <f t="shared" si="998"/>
        <v>0</v>
      </c>
    </row>
    <row r="4745" spans="1:9" s="62" customFormat="1" ht="18" customHeight="1" x14ac:dyDescent="0.4">
      <c r="A4745" s="63">
        <v>9</v>
      </c>
      <c r="B4745" s="121">
        <f>B4737</f>
        <v>7</v>
      </c>
      <c r="C4745" s="131">
        <f t="shared" si="999"/>
        <v>0</v>
      </c>
      <c r="D4745" s="131">
        <f t="shared" si="996"/>
        <v>0</v>
      </c>
      <c r="E4745" s="124">
        <f>VLOOKUP(B4733,別紙1!$A$5:$AS$267,32,FALSE)</f>
        <v>81</v>
      </c>
      <c r="F4745" s="133">
        <f>内訳書!$E$7</f>
        <v>0</v>
      </c>
      <c r="G4745" s="131">
        <f t="shared" si="997"/>
        <v>0</v>
      </c>
      <c r="H4745" s="116"/>
      <c r="I4745" s="137">
        <f t="shared" si="998"/>
        <v>0</v>
      </c>
    </row>
    <row r="4746" spans="1:9" s="62" customFormat="1" ht="18" customHeight="1" x14ac:dyDescent="0.4">
      <c r="A4746" s="63">
        <v>10</v>
      </c>
      <c r="B4746" s="121">
        <f>B4737</f>
        <v>7</v>
      </c>
      <c r="C4746" s="131">
        <f t="shared" si="999"/>
        <v>0</v>
      </c>
      <c r="D4746" s="131">
        <f t="shared" si="996"/>
        <v>0</v>
      </c>
      <c r="E4746" s="124">
        <f>VLOOKUP(B4733,別紙1!$A$5:$AS$267,34,FALSE)</f>
        <v>80</v>
      </c>
      <c r="F4746" s="132">
        <f>内訳書!$D$7</f>
        <v>0</v>
      </c>
      <c r="G4746" s="131">
        <f t="shared" si="997"/>
        <v>0</v>
      </c>
      <c r="H4746" s="116"/>
      <c r="I4746" s="137">
        <f t="shared" si="998"/>
        <v>0</v>
      </c>
    </row>
    <row r="4747" spans="1:9" s="62" customFormat="1" ht="18" customHeight="1" x14ac:dyDescent="0.4">
      <c r="A4747" s="63">
        <v>11</v>
      </c>
      <c r="B4747" s="121">
        <f>B4737</f>
        <v>7</v>
      </c>
      <c r="C4747" s="131">
        <f t="shared" si="999"/>
        <v>0</v>
      </c>
      <c r="D4747" s="131">
        <f t="shared" si="996"/>
        <v>0</v>
      </c>
      <c r="E4747" s="124">
        <f>VLOOKUP(B4733,別紙1!$A$5:$AS$267,37,FALSE)</f>
        <v>83</v>
      </c>
      <c r="F4747" s="132">
        <f>内訳書!$D$7</f>
        <v>0</v>
      </c>
      <c r="G4747" s="131">
        <f t="shared" si="997"/>
        <v>0</v>
      </c>
      <c r="H4747" s="116"/>
      <c r="I4747" s="137">
        <f t="shared" si="998"/>
        <v>0</v>
      </c>
    </row>
    <row r="4748" spans="1:9" s="62" customFormat="1" ht="18" customHeight="1" thickBot="1" x14ac:dyDescent="0.45">
      <c r="A4748" s="63">
        <v>12</v>
      </c>
      <c r="B4748" s="121">
        <f>B4737</f>
        <v>7</v>
      </c>
      <c r="C4748" s="131">
        <f>C4747</f>
        <v>0</v>
      </c>
      <c r="D4748" s="131">
        <f t="shared" si="996"/>
        <v>0</v>
      </c>
      <c r="E4748" s="124">
        <f>VLOOKUP(B4733,別紙1!$A$5:$AS$267,40,FALSE)</f>
        <v>84</v>
      </c>
      <c r="F4748" s="132">
        <f>内訳書!$D$7</f>
        <v>0</v>
      </c>
      <c r="G4748" s="131">
        <f t="shared" si="997"/>
        <v>0</v>
      </c>
      <c r="H4748" s="116"/>
      <c r="I4748" s="137">
        <f t="shared" si="998"/>
        <v>0</v>
      </c>
    </row>
    <row r="4749" spans="1:9" s="62" customFormat="1" ht="18" customHeight="1" thickBot="1" x14ac:dyDescent="0.45">
      <c r="A4749" s="66" t="s">
        <v>9</v>
      </c>
      <c r="B4749" s="120"/>
      <c r="C4749" s="120"/>
      <c r="D4749" s="120"/>
      <c r="E4749" s="135">
        <f>SUM(E4737:E4748)</f>
        <v>983</v>
      </c>
      <c r="F4749" s="129"/>
      <c r="G4749" s="120"/>
      <c r="H4749" s="136">
        <f>SUM(H4737:H4748)</f>
        <v>0</v>
      </c>
      <c r="I4749" s="138">
        <f>IF(SUM(I4737:I4748)="","",SUM(I4737:I4748))</f>
        <v>0</v>
      </c>
    </row>
    <row r="4750" spans="1:9" ht="78" customHeight="1" x14ac:dyDescent="0.4">
      <c r="A4750" s="404" t="s">
        <v>347</v>
      </c>
      <c r="B4750" s="405"/>
      <c r="C4750" s="405"/>
      <c r="D4750" s="406"/>
      <c r="E4750" s="405"/>
      <c r="F4750" s="405"/>
      <c r="G4750" s="406"/>
      <c r="H4750" s="406"/>
      <c r="I4750" s="406"/>
    </row>
    <row r="4751" spans="1:9" ht="78" customHeight="1" x14ac:dyDescent="0.4">
      <c r="A4751" s="394" t="s">
        <v>22</v>
      </c>
      <c r="B4751" s="395"/>
      <c r="C4751" s="395"/>
      <c r="D4751" s="395"/>
      <c r="E4751" s="395"/>
      <c r="F4751" s="395"/>
      <c r="G4751" s="395"/>
      <c r="H4751" s="395"/>
      <c r="I4751" s="396"/>
    </row>
    <row r="4752" spans="1:9" x14ac:dyDescent="0.4">
      <c r="A4752" s="161" t="s">
        <v>12</v>
      </c>
      <c r="B4752" s="52">
        <f>B4733+1</f>
        <v>251</v>
      </c>
      <c r="C4752" s="161" t="s">
        <v>13</v>
      </c>
      <c r="D4752" s="53" t="str">
        <f>VLOOKUP(B4752,別紙1!$A$5:$AS$267,3,FALSE)</f>
        <v>樋越第７ポンプ場</v>
      </c>
      <c r="F4752" s="161"/>
      <c r="G4752" s="161"/>
      <c r="H4752" s="161"/>
      <c r="I4752" s="54" t="str">
        <f>VLOOKUP(B4752,別紙1!$A$5:$AS$267,5,FALSE)</f>
        <v>低圧電力</v>
      </c>
    </row>
    <row r="4753" spans="1:9" s="161" customFormat="1" ht="20.25" customHeight="1" x14ac:dyDescent="0.4">
      <c r="A4753" s="391" t="s">
        <v>14</v>
      </c>
      <c r="B4753" s="401" t="s">
        <v>3</v>
      </c>
      <c r="C4753" s="402"/>
      <c r="D4753" s="403"/>
      <c r="E4753" s="401" t="s">
        <v>4</v>
      </c>
      <c r="F4753" s="402"/>
      <c r="G4753" s="403"/>
      <c r="H4753" s="391" t="s">
        <v>44</v>
      </c>
      <c r="I4753" s="391" t="s">
        <v>45</v>
      </c>
    </row>
    <row r="4754" spans="1:9" s="161" customFormat="1" ht="40.5" x14ac:dyDescent="0.4">
      <c r="A4754" s="400"/>
      <c r="B4754" s="298" t="s">
        <v>2</v>
      </c>
      <c r="C4754" s="298" t="s">
        <v>15</v>
      </c>
      <c r="D4754" s="299" t="s">
        <v>82</v>
      </c>
      <c r="E4754" s="300" t="s">
        <v>16</v>
      </c>
      <c r="F4754" s="58" t="s">
        <v>17</v>
      </c>
      <c r="G4754" s="299" t="s">
        <v>18</v>
      </c>
      <c r="H4754" s="400"/>
      <c r="I4754" s="400"/>
    </row>
    <row r="4755" spans="1:9" s="59" customFormat="1" ht="22.5" x14ac:dyDescent="0.4">
      <c r="A4755" s="392"/>
      <c r="B4755" s="60" t="s">
        <v>5</v>
      </c>
      <c r="C4755" s="60" t="s">
        <v>19</v>
      </c>
      <c r="D4755" s="60" t="s">
        <v>8</v>
      </c>
      <c r="E4755" s="61" t="s">
        <v>20</v>
      </c>
      <c r="F4755" s="60" t="s">
        <v>21</v>
      </c>
      <c r="G4755" s="60" t="s">
        <v>8</v>
      </c>
      <c r="H4755" s="60" t="s">
        <v>43</v>
      </c>
      <c r="I4755" s="60" t="s">
        <v>8</v>
      </c>
    </row>
    <row r="4756" spans="1:9" s="62" customFormat="1" ht="18" customHeight="1" x14ac:dyDescent="0.4">
      <c r="A4756" s="63">
        <v>1</v>
      </c>
      <c r="B4756" s="121">
        <f>VLOOKUP(B4752,別紙1!$A$5:$AS$267,6,FALSE)</f>
        <v>4</v>
      </c>
      <c r="C4756" s="131">
        <f>内訳書!$C$7</f>
        <v>0</v>
      </c>
      <c r="D4756" s="131">
        <f>IF(E4756=0,ROUNDDOWN(B4756*C4756/2,2),ROUNDDOWN(B4756*C4756,2))</f>
        <v>0</v>
      </c>
      <c r="E4756" s="124">
        <f>VLOOKUP(B4752,別紙1!$A$5:$AS$267,7,FALSE)</f>
        <v>38</v>
      </c>
      <c r="F4756" s="132">
        <f>内訳書!$D$7</f>
        <v>0</v>
      </c>
      <c r="G4756" s="131">
        <f>ROUNDDOWN(E4756*F4756,2)</f>
        <v>0</v>
      </c>
      <c r="H4756" s="116"/>
      <c r="I4756" s="137">
        <f>ROUNDDOWN(D4756+G4756+H4756,0)</f>
        <v>0</v>
      </c>
    </row>
    <row r="4757" spans="1:9" s="62" customFormat="1" ht="18" customHeight="1" x14ac:dyDescent="0.4">
      <c r="A4757" s="63">
        <v>2</v>
      </c>
      <c r="B4757" s="121">
        <f>B4756</f>
        <v>4</v>
      </c>
      <c r="C4757" s="131">
        <f>C4756</f>
        <v>0</v>
      </c>
      <c r="D4757" s="131">
        <f t="shared" ref="D4757:D4767" si="1000">IF(E4757=0,ROUNDDOWN(B4757*C4757/2,2),ROUNDDOWN(B4757*C4757,2))</f>
        <v>0</v>
      </c>
      <c r="E4757" s="124">
        <f>VLOOKUP(B4752,別紙1!$A$5:$AS$267,10,FALSE)</f>
        <v>39</v>
      </c>
      <c r="F4757" s="132">
        <f>内訳書!$D$7</f>
        <v>0</v>
      </c>
      <c r="G4757" s="131">
        <f t="shared" ref="G4757:G4767" si="1001">ROUNDDOWN(E4757*F4757,2)</f>
        <v>0</v>
      </c>
      <c r="H4757" s="116"/>
      <c r="I4757" s="137">
        <f t="shared" ref="I4757:I4767" si="1002">ROUNDDOWN(D4757+G4757+H4757,0)</f>
        <v>0</v>
      </c>
    </row>
    <row r="4758" spans="1:9" s="62" customFormat="1" ht="18" customHeight="1" x14ac:dyDescent="0.4">
      <c r="A4758" s="63">
        <v>3</v>
      </c>
      <c r="B4758" s="121">
        <f>B4756</f>
        <v>4</v>
      </c>
      <c r="C4758" s="131">
        <f t="shared" ref="C4758:C4766" si="1003">C4757</f>
        <v>0</v>
      </c>
      <c r="D4758" s="131">
        <f t="shared" si="1000"/>
        <v>0</v>
      </c>
      <c r="E4758" s="124">
        <f>VLOOKUP(B4752,別紙1!$A$5:$AS$267,13,FALSE)</f>
        <v>36</v>
      </c>
      <c r="F4758" s="132">
        <f>内訳書!$D$7</f>
        <v>0</v>
      </c>
      <c r="G4758" s="131">
        <f t="shared" si="1001"/>
        <v>0</v>
      </c>
      <c r="H4758" s="116"/>
      <c r="I4758" s="137">
        <f t="shared" si="1002"/>
        <v>0</v>
      </c>
    </row>
    <row r="4759" spans="1:9" s="62" customFormat="1" ht="18" customHeight="1" x14ac:dyDescent="0.4">
      <c r="A4759" s="63">
        <v>4</v>
      </c>
      <c r="B4759" s="121">
        <f>B4756</f>
        <v>4</v>
      </c>
      <c r="C4759" s="131">
        <f t="shared" si="1003"/>
        <v>0</v>
      </c>
      <c r="D4759" s="131">
        <f t="shared" si="1000"/>
        <v>0</v>
      </c>
      <c r="E4759" s="124">
        <f>VLOOKUP(B4752,別紙1!$A$5:$AS$267,16,FALSE)</f>
        <v>39</v>
      </c>
      <c r="F4759" s="132">
        <f>内訳書!$D$7</f>
        <v>0</v>
      </c>
      <c r="G4759" s="131">
        <f t="shared" si="1001"/>
        <v>0</v>
      </c>
      <c r="H4759" s="116"/>
      <c r="I4759" s="137">
        <f t="shared" si="1002"/>
        <v>0</v>
      </c>
    </row>
    <row r="4760" spans="1:9" s="62" customFormat="1" ht="18" customHeight="1" x14ac:dyDescent="0.4">
      <c r="A4760" s="63">
        <v>5</v>
      </c>
      <c r="B4760" s="121">
        <f>B4756</f>
        <v>4</v>
      </c>
      <c r="C4760" s="131">
        <f t="shared" si="1003"/>
        <v>0</v>
      </c>
      <c r="D4760" s="131">
        <f t="shared" si="1000"/>
        <v>0</v>
      </c>
      <c r="E4760" s="124">
        <f>VLOOKUP(B4752,別紙1!$A$5:$AS$267,19,FALSE)</f>
        <v>36</v>
      </c>
      <c r="F4760" s="132">
        <f>内訳書!$D$7</f>
        <v>0</v>
      </c>
      <c r="G4760" s="131">
        <f t="shared" si="1001"/>
        <v>0</v>
      </c>
      <c r="H4760" s="116"/>
      <c r="I4760" s="137">
        <f t="shared" si="1002"/>
        <v>0</v>
      </c>
    </row>
    <row r="4761" spans="1:9" s="62" customFormat="1" ht="18" customHeight="1" x14ac:dyDescent="0.4">
      <c r="A4761" s="63">
        <v>6</v>
      </c>
      <c r="B4761" s="121">
        <f>B4756</f>
        <v>4</v>
      </c>
      <c r="C4761" s="131">
        <f t="shared" si="1003"/>
        <v>0</v>
      </c>
      <c r="D4761" s="131">
        <f t="shared" si="1000"/>
        <v>0</v>
      </c>
      <c r="E4761" s="124">
        <f>VLOOKUP(B4752,別紙1!$A$5:$AS$267,22,FALSE)</f>
        <v>38</v>
      </c>
      <c r="F4761" s="132">
        <f>内訳書!$D$7</f>
        <v>0</v>
      </c>
      <c r="G4761" s="131">
        <f t="shared" si="1001"/>
        <v>0</v>
      </c>
      <c r="H4761" s="116"/>
      <c r="I4761" s="137">
        <f t="shared" si="1002"/>
        <v>0</v>
      </c>
    </row>
    <row r="4762" spans="1:9" s="62" customFormat="1" ht="18" customHeight="1" x14ac:dyDescent="0.4">
      <c r="A4762" s="63">
        <v>7</v>
      </c>
      <c r="B4762" s="121">
        <f>B4756</f>
        <v>4</v>
      </c>
      <c r="C4762" s="131">
        <f t="shared" si="1003"/>
        <v>0</v>
      </c>
      <c r="D4762" s="131">
        <f t="shared" si="1000"/>
        <v>0</v>
      </c>
      <c r="E4762" s="124">
        <f>VLOOKUP(B4752,別紙1!$A$5:$AS$267,26,FALSE)</f>
        <v>35</v>
      </c>
      <c r="F4762" s="133">
        <f>内訳書!$E$7</f>
        <v>0</v>
      </c>
      <c r="G4762" s="131">
        <f t="shared" si="1001"/>
        <v>0</v>
      </c>
      <c r="H4762" s="116"/>
      <c r="I4762" s="137">
        <f t="shared" si="1002"/>
        <v>0</v>
      </c>
    </row>
    <row r="4763" spans="1:9" s="62" customFormat="1" ht="18" customHeight="1" x14ac:dyDescent="0.4">
      <c r="A4763" s="63">
        <v>8</v>
      </c>
      <c r="B4763" s="121">
        <f>B4756</f>
        <v>4</v>
      </c>
      <c r="C4763" s="131">
        <f t="shared" si="1003"/>
        <v>0</v>
      </c>
      <c r="D4763" s="131">
        <f t="shared" si="1000"/>
        <v>0</v>
      </c>
      <c r="E4763" s="124">
        <f>VLOOKUP(B4752,別紙1!$A$5:$AS$267,29,FALSE)</f>
        <v>38</v>
      </c>
      <c r="F4763" s="133">
        <f>内訳書!$E$7</f>
        <v>0</v>
      </c>
      <c r="G4763" s="131">
        <f t="shared" si="1001"/>
        <v>0</v>
      </c>
      <c r="H4763" s="116"/>
      <c r="I4763" s="137">
        <f t="shared" si="1002"/>
        <v>0</v>
      </c>
    </row>
    <row r="4764" spans="1:9" s="62" customFormat="1" ht="18" customHeight="1" x14ac:dyDescent="0.4">
      <c r="A4764" s="63">
        <v>9</v>
      </c>
      <c r="B4764" s="121">
        <f>B4756</f>
        <v>4</v>
      </c>
      <c r="C4764" s="131">
        <f t="shared" si="1003"/>
        <v>0</v>
      </c>
      <c r="D4764" s="131">
        <f t="shared" si="1000"/>
        <v>0</v>
      </c>
      <c r="E4764" s="124">
        <f>VLOOKUP(B4752,別紙1!$A$5:$AS$267,32,FALSE)</f>
        <v>38</v>
      </c>
      <c r="F4764" s="133">
        <f>内訳書!$E$7</f>
        <v>0</v>
      </c>
      <c r="G4764" s="131">
        <f t="shared" si="1001"/>
        <v>0</v>
      </c>
      <c r="H4764" s="116"/>
      <c r="I4764" s="137">
        <f t="shared" si="1002"/>
        <v>0</v>
      </c>
    </row>
    <row r="4765" spans="1:9" s="62" customFormat="1" ht="18" customHeight="1" x14ac:dyDescent="0.4">
      <c r="A4765" s="63">
        <v>10</v>
      </c>
      <c r="B4765" s="121">
        <f>B4756</f>
        <v>4</v>
      </c>
      <c r="C4765" s="131">
        <f t="shared" si="1003"/>
        <v>0</v>
      </c>
      <c r="D4765" s="131">
        <f t="shared" si="1000"/>
        <v>0</v>
      </c>
      <c r="E4765" s="124">
        <f>VLOOKUP(B4752,別紙1!$A$5:$AS$267,34,FALSE)</f>
        <v>41</v>
      </c>
      <c r="F4765" s="132">
        <f>内訳書!$D$7</f>
        <v>0</v>
      </c>
      <c r="G4765" s="131">
        <f t="shared" si="1001"/>
        <v>0</v>
      </c>
      <c r="H4765" s="116"/>
      <c r="I4765" s="137">
        <f t="shared" si="1002"/>
        <v>0</v>
      </c>
    </row>
    <row r="4766" spans="1:9" s="62" customFormat="1" ht="18" customHeight="1" x14ac:dyDescent="0.4">
      <c r="A4766" s="63">
        <v>11</v>
      </c>
      <c r="B4766" s="121">
        <f>B4756</f>
        <v>4</v>
      </c>
      <c r="C4766" s="131">
        <f t="shared" si="1003"/>
        <v>0</v>
      </c>
      <c r="D4766" s="131">
        <f t="shared" si="1000"/>
        <v>0</v>
      </c>
      <c r="E4766" s="124">
        <f>VLOOKUP(B4752,別紙1!$A$5:$AS$267,37,FALSE)</f>
        <v>43</v>
      </c>
      <c r="F4766" s="132">
        <f>内訳書!$D$7</f>
        <v>0</v>
      </c>
      <c r="G4766" s="131">
        <f t="shared" si="1001"/>
        <v>0</v>
      </c>
      <c r="H4766" s="116"/>
      <c r="I4766" s="137">
        <f t="shared" si="1002"/>
        <v>0</v>
      </c>
    </row>
    <row r="4767" spans="1:9" s="62" customFormat="1" ht="18" customHeight="1" thickBot="1" x14ac:dyDescent="0.45">
      <c r="A4767" s="63">
        <v>12</v>
      </c>
      <c r="B4767" s="121">
        <f>B4756</f>
        <v>4</v>
      </c>
      <c r="C4767" s="131">
        <f>C4766</f>
        <v>0</v>
      </c>
      <c r="D4767" s="131">
        <f t="shared" si="1000"/>
        <v>0</v>
      </c>
      <c r="E4767" s="124">
        <f>VLOOKUP(B4752,別紙1!$A$5:$AS$267,40,FALSE)</f>
        <v>44</v>
      </c>
      <c r="F4767" s="132">
        <f>内訳書!$D$7</f>
        <v>0</v>
      </c>
      <c r="G4767" s="131">
        <f t="shared" si="1001"/>
        <v>0</v>
      </c>
      <c r="H4767" s="116"/>
      <c r="I4767" s="137">
        <f t="shared" si="1002"/>
        <v>0</v>
      </c>
    </row>
    <row r="4768" spans="1:9" s="62" customFormat="1" ht="18" customHeight="1" thickBot="1" x14ac:dyDescent="0.45">
      <c r="A4768" s="66" t="s">
        <v>9</v>
      </c>
      <c r="B4768" s="120"/>
      <c r="C4768" s="120"/>
      <c r="D4768" s="120"/>
      <c r="E4768" s="135">
        <f>SUM(E4756:E4767)</f>
        <v>465</v>
      </c>
      <c r="F4768" s="129"/>
      <c r="G4768" s="120"/>
      <c r="H4768" s="136">
        <f>SUM(H4756:H4767)</f>
        <v>0</v>
      </c>
      <c r="I4768" s="138">
        <f>IF(SUM(I4756:I4767)="","",SUM(I4756:I4767))</f>
        <v>0</v>
      </c>
    </row>
    <row r="4769" spans="1:9" ht="78" customHeight="1" x14ac:dyDescent="0.4">
      <c r="A4769" s="404" t="s">
        <v>347</v>
      </c>
      <c r="B4769" s="405"/>
      <c r="C4769" s="405"/>
      <c r="D4769" s="406"/>
      <c r="E4769" s="405"/>
      <c r="F4769" s="405"/>
      <c r="G4769" s="406"/>
      <c r="H4769" s="406"/>
      <c r="I4769" s="406"/>
    </row>
    <row r="4770" spans="1:9" ht="78" customHeight="1" x14ac:dyDescent="0.4">
      <c r="A4770" s="394" t="s">
        <v>22</v>
      </c>
      <c r="B4770" s="395"/>
      <c r="C4770" s="395"/>
      <c r="D4770" s="395"/>
      <c r="E4770" s="395"/>
      <c r="F4770" s="395"/>
      <c r="G4770" s="395"/>
      <c r="H4770" s="395"/>
      <c r="I4770" s="396"/>
    </row>
    <row r="4771" spans="1:9" x14ac:dyDescent="0.4">
      <c r="A4771" s="161" t="s">
        <v>12</v>
      </c>
      <c r="B4771" s="52">
        <f>B4752+1</f>
        <v>252</v>
      </c>
      <c r="C4771" s="161" t="s">
        <v>13</v>
      </c>
      <c r="D4771" s="53" t="str">
        <f>VLOOKUP(B4771,別紙1!$A$5:$AS$267,3,FALSE)</f>
        <v>樋越第８ポンプ場</v>
      </c>
      <c r="F4771" s="161"/>
      <c r="G4771" s="161"/>
      <c r="H4771" s="161"/>
      <c r="I4771" s="54" t="str">
        <f>VLOOKUP(B4771,別紙1!$A$5:$AS$267,5,FALSE)</f>
        <v>低圧電力</v>
      </c>
    </row>
    <row r="4772" spans="1:9" s="161" customFormat="1" ht="20.25" customHeight="1" x14ac:dyDescent="0.4">
      <c r="A4772" s="391" t="s">
        <v>14</v>
      </c>
      <c r="B4772" s="401" t="s">
        <v>3</v>
      </c>
      <c r="C4772" s="402"/>
      <c r="D4772" s="403"/>
      <c r="E4772" s="401" t="s">
        <v>4</v>
      </c>
      <c r="F4772" s="402"/>
      <c r="G4772" s="403"/>
      <c r="H4772" s="391" t="s">
        <v>44</v>
      </c>
      <c r="I4772" s="391" t="s">
        <v>45</v>
      </c>
    </row>
    <row r="4773" spans="1:9" s="161" customFormat="1" ht="40.5" x14ac:dyDescent="0.4">
      <c r="A4773" s="400"/>
      <c r="B4773" s="298" t="s">
        <v>2</v>
      </c>
      <c r="C4773" s="298" t="s">
        <v>15</v>
      </c>
      <c r="D4773" s="299" t="s">
        <v>82</v>
      </c>
      <c r="E4773" s="300" t="s">
        <v>16</v>
      </c>
      <c r="F4773" s="58" t="s">
        <v>17</v>
      </c>
      <c r="G4773" s="299" t="s">
        <v>18</v>
      </c>
      <c r="H4773" s="400"/>
      <c r="I4773" s="400"/>
    </row>
    <row r="4774" spans="1:9" s="59" customFormat="1" ht="22.5" x14ac:dyDescent="0.4">
      <c r="A4774" s="392"/>
      <c r="B4774" s="60" t="s">
        <v>5</v>
      </c>
      <c r="C4774" s="60" t="s">
        <v>19</v>
      </c>
      <c r="D4774" s="60" t="s">
        <v>8</v>
      </c>
      <c r="E4774" s="61" t="s">
        <v>20</v>
      </c>
      <c r="F4774" s="60" t="s">
        <v>21</v>
      </c>
      <c r="G4774" s="60" t="s">
        <v>8</v>
      </c>
      <c r="H4774" s="60" t="s">
        <v>43</v>
      </c>
      <c r="I4774" s="60" t="s">
        <v>8</v>
      </c>
    </row>
    <row r="4775" spans="1:9" s="62" customFormat="1" ht="18" customHeight="1" x14ac:dyDescent="0.4">
      <c r="A4775" s="63">
        <v>1</v>
      </c>
      <c r="B4775" s="121">
        <f>VLOOKUP(B4771,別紙1!$A$5:$AS$267,6,FALSE)</f>
        <v>4</v>
      </c>
      <c r="C4775" s="131">
        <f>内訳書!$C$7</f>
        <v>0</v>
      </c>
      <c r="D4775" s="131">
        <f>IF(E4775=0,ROUNDDOWN(B4775*C4775/2,2),ROUNDDOWN(B4775*C4775,2))</f>
        <v>0</v>
      </c>
      <c r="E4775" s="124">
        <f>VLOOKUP(B4771,別紙1!$A$5:$AS$267,7,FALSE)</f>
        <v>119</v>
      </c>
      <c r="F4775" s="132">
        <f>内訳書!$D$7</f>
        <v>0</v>
      </c>
      <c r="G4775" s="131">
        <f>ROUNDDOWN(E4775*F4775,2)</f>
        <v>0</v>
      </c>
      <c r="H4775" s="116"/>
      <c r="I4775" s="137">
        <f>ROUNDDOWN(D4775+G4775+H4775,0)</f>
        <v>0</v>
      </c>
    </row>
    <row r="4776" spans="1:9" s="62" customFormat="1" ht="18" customHeight="1" x14ac:dyDescent="0.4">
      <c r="A4776" s="63">
        <v>2</v>
      </c>
      <c r="B4776" s="121">
        <f>B4775</f>
        <v>4</v>
      </c>
      <c r="C4776" s="131">
        <f>C4775</f>
        <v>0</v>
      </c>
      <c r="D4776" s="131">
        <f t="shared" ref="D4776:D4786" si="1004">IF(E4776=0,ROUNDDOWN(B4776*C4776/2,2),ROUNDDOWN(B4776*C4776,2))</f>
        <v>0</v>
      </c>
      <c r="E4776" s="124">
        <f>VLOOKUP(B4771,別紙1!$A$5:$AS$267,10,FALSE)</f>
        <v>118</v>
      </c>
      <c r="F4776" s="132">
        <f>内訳書!$D$7</f>
        <v>0</v>
      </c>
      <c r="G4776" s="131">
        <f t="shared" ref="G4776:G4786" si="1005">ROUNDDOWN(E4776*F4776,2)</f>
        <v>0</v>
      </c>
      <c r="H4776" s="116"/>
      <c r="I4776" s="137">
        <f t="shared" ref="I4776:I4786" si="1006">ROUNDDOWN(D4776+G4776+H4776,0)</f>
        <v>0</v>
      </c>
    </row>
    <row r="4777" spans="1:9" s="62" customFormat="1" ht="18" customHeight="1" x14ac:dyDescent="0.4">
      <c r="A4777" s="63">
        <v>3</v>
      </c>
      <c r="B4777" s="121">
        <f>B4775</f>
        <v>4</v>
      </c>
      <c r="C4777" s="131">
        <f t="shared" ref="C4777:C4785" si="1007">C4776</f>
        <v>0</v>
      </c>
      <c r="D4777" s="131">
        <f t="shared" si="1004"/>
        <v>0</v>
      </c>
      <c r="E4777" s="124">
        <f>VLOOKUP(B4771,別紙1!$A$5:$AS$267,13,FALSE)</f>
        <v>108</v>
      </c>
      <c r="F4777" s="132">
        <f>内訳書!$D$7</f>
        <v>0</v>
      </c>
      <c r="G4777" s="131">
        <f t="shared" si="1005"/>
        <v>0</v>
      </c>
      <c r="H4777" s="116"/>
      <c r="I4777" s="137">
        <f t="shared" si="1006"/>
        <v>0</v>
      </c>
    </row>
    <row r="4778" spans="1:9" s="62" customFormat="1" ht="18" customHeight="1" x14ac:dyDescent="0.4">
      <c r="A4778" s="63">
        <v>4</v>
      </c>
      <c r="B4778" s="121">
        <f>B4775</f>
        <v>4</v>
      </c>
      <c r="C4778" s="131">
        <f t="shared" si="1007"/>
        <v>0</v>
      </c>
      <c r="D4778" s="131">
        <f t="shared" si="1004"/>
        <v>0</v>
      </c>
      <c r="E4778" s="124">
        <f>VLOOKUP(B4771,別紙1!$A$5:$AS$267,16,FALSE)</f>
        <v>114</v>
      </c>
      <c r="F4778" s="132">
        <f>内訳書!$D$7</f>
        <v>0</v>
      </c>
      <c r="G4778" s="131">
        <f t="shared" si="1005"/>
        <v>0</v>
      </c>
      <c r="H4778" s="116"/>
      <c r="I4778" s="137">
        <f t="shared" si="1006"/>
        <v>0</v>
      </c>
    </row>
    <row r="4779" spans="1:9" s="62" customFormat="1" ht="18" customHeight="1" x14ac:dyDescent="0.4">
      <c r="A4779" s="63">
        <v>5</v>
      </c>
      <c r="B4779" s="121">
        <f>B4775</f>
        <v>4</v>
      </c>
      <c r="C4779" s="131">
        <f t="shared" si="1007"/>
        <v>0</v>
      </c>
      <c r="D4779" s="131">
        <f t="shared" si="1004"/>
        <v>0</v>
      </c>
      <c r="E4779" s="124">
        <f>VLOOKUP(B4771,別紙1!$A$5:$AS$267,19,FALSE)</f>
        <v>107</v>
      </c>
      <c r="F4779" s="132">
        <f>内訳書!$D$7</f>
        <v>0</v>
      </c>
      <c r="G4779" s="131">
        <f t="shared" si="1005"/>
        <v>0</v>
      </c>
      <c r="H4779" s="116"/>
      <c r="I4779" s="137">
        <f t="shared" si="1006"/>
        <v>0</v>
      </c>
    </row>
    <row r="4780" spans="1:9" s="62" customFormat="1" ht="18" customHeight="1" x14ac:dyDescent="0.4">
      <c r="A4780" s="63">
        <v>6</v>
      </c>
      <c r="B4780" s="121">
        <f>B4775</f>
        <v>4</v>
      </c>
      <c r="C4780" s="131">
        <f t="shared" si="1007"/>
        <v>0</v>
      </c>
      <c r="D4780" s="131">
        <f t="shared" si="1004"/>
        <v>0</v>
      </c>
      <c r="E4780" s="124">
        <f>VLOOKUP(B4771,別紙1!$A$5:$AS$267,22,FALSE)</f>
        <v>109</v>
      </c>
      <c r="F4780" s="132">
        <f>内訳書!$D$7</f>
        <v>0</v>
      </c>
      <c r="G4780" s="131">
        <f t="shared" si="1005"/>
        <v>0</v>
      </c>
      <c r="H4780" s="116"/>
      <c r="I4780" s="137">
        <f t="shared" si="1006"/>
        <v>0</v>
      </c>
    </row>
    <row r="4781" spans="1:9" s="62" customFormat="1" ht="18" customHeight="1" x14ac:dyDescent="0.4">
      <c r="A4781" s="63">
        <v>7</v>
      </c>
      <c r="B4781" s="121">
        <f>B4775</f>
        <v>4</v>
      </c>
      <c r="C4781" s="131">
        <f t="shared" si="1007"/>
        <v>0</v>
      </c>
      <c r="D4781" s="131">
        <f t="shared" si="1004"/>
        <v>0</v>
      </c>
      <c r="E4781" s="124">
        <f>VLOOKUP(B4771,別紙1!$A$5:$AS$267,26,FALSE)</f>
        <v>103</v>
      </c>
      <c r="F4781" s="133">
        <f>内訳書!$E$7</f>
        <v>0</v>
      </c>
      <c r="G4781" s="131">
        <f t="shared" si="1005"/>
        <v>0</v>
      </c>
      <c r="H4781" s="116"/>
      <c r="I4781" s="137">
        <f t="shared" si="1006"/>
        <v>0</v>
      </c>
    </row>
    <row r="4782" spans="1:9" s="62" customFormat="1" ht="18" customHeight="1" x14ac:dyDescent="0.4">
      <c r="A4782" s="63">
        <v>8</v>
      </c>
      <c r="B4782" s="121">
        <f>B4775</f>
        <v>4</v>
      </c>
      <c r="C4782" s="131">
        <f t="shared" si="1007"/>
        <v>0</v>
      </c>
      <c r="D4782" s="131">
        <f t="shared" si="1004"/>
        <v>0</v>
      </c>
      <c r="E4782" s="124">
        <f>VLOOKUP(B4771,別紙1!$A$5:$AS$267,29,FALSE)</f>
        <v>108</v>
      </c>
      <c r="F4782" s="133">
        <f>内訳書!$E$7</f>
        <v>0</v>
      </c>
      <c r="G4782" s="131">
        <f t="shared" si="1005"/>
        <v>0</v>
      </c>
      <c r="H4782" s="116"/>
      <c r="I4782" s="137">
        <f t="shared" si="1006"/>
        <v>0</v>
      </c>
    </row>
    <row r="4783" spans="1:9" s="62" customFormat="1" ht="18" customHeight="1" x14ac:dyDescent="0.4">
      <c r="A4783" s="63">
        <v>9</v>
      </c>
      <c r="B4783" s="121">
        <f>B4775</f>
        <v>4</v>
      </c>
      <c r="C4783" s="131">
        <f t="shared" si="1007"/>
        <v>0</v>
      </c>
      <c r="D4783" s="131">
        <f t="shared" si="1004"/>
        <v>0</v>
      </c>
      <c r="E4783" s="124">
        <f>VLOOKUP(B4771,別紙1!$A$5:$AS$267,32,FALSE)</f>
        <v>108</v>
      </c>
      <c r="F4783" s="133">
        <f>内訳書!$E$7</f>
        <v>0</v>
      </c>
      <c r="G4783" s="131">
        <f t="shared" si="1005"/>
        <v>0</v>
      </c>
      <c r="H4783" s="116"/>
      <c r="I4783" s="137">
        <f t="shared" si="1006"/>
        <v>0</v>
      </c>
    </row>
    <row r="4784" spans="1:9" s="62" customFormat="1" ht="18" customHeight="1" x14ac:dyDescent="0.4">
      <c r="A4784" s="63">
        <v>10</v>
      </c>
      <c r="B4784" s="121">
        <f>B4775</f>
        <v>4</v>
      </c>
      <c r="C4784" s="131">
        <f t="shared" si="1007"/>
        <v>0</v>
      </c>
      <c r="D4784" s="131">
        <f t="shared" si="1004"/>
        <v>0</v>
      </c>
      <c r="E4784" s="124">
        <f>VLOOKUP(B4771,別紙1!$A$5:$AS$267,34,FALSE)</f>
        <v>107</v>
      </c>
      <c r="F4784" s="132">
        <f>内訳書!$D$7</f>
        <v>0</v>
      </c>
      <c r="G4784" s="131">
        <f t="shared" si="1005"/>
        <v>0</v>
      </c>
      <c r="H4784" s="116"/>
      <c r="I4784" s="137">
        <f t="shared" si="1006"/>
        <v>0</v>
      </c>
    </row>
    <row r="4785" spans="1:9" s="62" customFormat="1" ht="18" customHeight="1" x14ac:dyDescent="0.4">
      <c r="A4785" s="63">
        <v>11</v>
      </c>
      <c r="B4785" s="121">
        <f>B4775</f>
        <v>4</v>
      </c>
      <c r="C4785" s="131">
        <f t="shared" si="1007"/>
        <v>0</v>
      </c>
      <c r="D4785" s="131">
        <f t="shared" si="1004"/>
        <v>0</v>
      </c>
      <c r="E4785" s="124">
        <f>VLOOKUP(B4771,別紙1!$A$5:$AS$267,37,FALSE)</f>
        <v>111</v>
      </c>
      <c r="F4785" s="132">
        <f>内訳書!$D$7</f>
        <v>0</v>
      </c>
      <c r="G4785" s="131">
        <f t="shared" si="1005"/>
        <v>0</v>
      </c>
      <c r="H4785" s="116"/>
      <c r="I4785" s="137">
        <f t="shared" si="1006"/>
        <v>0</v>
      </c>
    </row>
    <row r="4786" spans="1:9" s="62" customFormat="1" ht="18" customHeight="1" thickBot="1" x14ac:dyDescent="0.45">
      <c r="A4786" s="63">
        <v>12</v>
      </c>
      <c r="B4786" s="121">
        <f>B4775</f>
        <v>4</v>
      </c>
      <c r="C4786" s="131">
        <f>C4785</f>
        <v>0</v>
      </c>
      <c r="D4786" s="131">
        <f t="shared" si="1004"/>
        <v>0</v>
      </c>
      <c r="E4786" s="124">
        <f>VLOOKUP(B4771,別紙1!$A$5:$AS$267,40,FALSE)</f>
        <v>109</v>
      </c>
      <c r="F4786" s="132">
        <f>内訳書!$D$7</f>
        <v>0</v>
      </c>
      <c r="G4786" s="131">
        <f t="shared" si="1005"/>
        <v>0</v>
      </c>
      <c r="H4786" s="116"/>
      <c r="I4786" s="137">
        <f t="shared" si="1006"/>
        <v>0</v>
      </c>
    </row>
    <row r="4787" spans="1:9" s="62" customFormat="1" ht="18" customHeight="1" thickBot="1" x14ac:dyDescent="0.45">
      <c r="A4787" s="66" t="s">
        <v>9</v>
      </c>
      <c r="B4787" s="120"/>
      <c r="C4787" s="120"/>
      <c r="D4787" s="120"/>
      <c r="E4787" s="135">
        <f>SUM(E4775:E4786)</f>
        <v>1321</v>
      </c>
      <c r="F4787" s="129"/>
      <c r="G4787" s="120"/>
      <c r="H4787" s="136">
        <f>SUM(H4775:H4786)</f>
        <v>0</v>
      </c>
      <c r="I4787" s="138">
        <f>IF(SUM(I4775:I4786)="","",SUM(I4775:I4786))</f>
        <v>0</v>
      </c>
    </row>
    <row r="4788" spans="1:9" ht="78" customHeight="1" x14ac:dyDescent="0.4">
      <c r="A4788" s="404" t="s">
        <v>347</v>
      </c>
      <c r="B4788" s="405"/>
      <c r="C4788" s="405"/>
      <c r="D4788" s="406"/>
      <c r="E4788" s="405"/>
      <c r="F4788" s="405"/>
      <c r="G4788" s="406"/>
      <c r="H4788" s="406"/>
      <c r="I4788" s="406"/>
    </row>
    <row r="4789" spans="1:9" ht="78" customHeight="1" x14ac:dyDescent="0.4">
      <c r="A4789" s="394" t="s">
        <v>22</v>
      </c>
      <c r="B4789" s="395"/>
      <c r="C4789" s="395"/>
      <c r="D4789" s="395"/>
      <c r="E4789" s="395"/>
      <c r="F4789" s="395"/>
      <c r="G4789" s="395"/>
      <c r="H4789" s="395"/>
      <c r="I4789" s="396"/>
    </row>
    <row r="4790" spans="1:9" x14ac:dyDescent="0.4">
      <c r="A4790" s="161" t="s">
        <v>12</v>
      </c>
      <c r="B4790" s="52">
        <f>B4771+1</f>
        <v>253</v>
      </c>
      <c r="C4790" s="161" t="s">
        <v>13</v>
      </c>
      <c r="D4790" s="53" t="str">
        <f>VLOOKUP(B4790,別紙1!$A$5:$AS$267,3,FALSE)</f>
        <v>樋越第９ポンプ場</v>
      </c>
      <c r="F4790" s="161"/>
      <c r="G4790" s="161"/>
      <c r="H4790" s="161"/>
      <c r="I4790" s="54" t="str">
        <f>VLOOKUP(B4790,別紙1!$A$5:$AS$267,5,FALSE)</f>
        <v>低圧電力</v>
      </c>
    </row>
    <row r="4791" spans="1:9" s="161" customFormat="1" ht="20.25" customHeight="1" x14ac:dyDescent="0.4">
      <c r="A4791" s="391" t="s">
        <v>14</v>
      </c>
      <c r="B4791" s="401" t="s">
        <v>3</v>
      </c>
      <c r="C4791" s="402"/>
      <c r="D4791" s="403"/>
      <c r="E4791" s="401" t="s">
        <v>4</v>
      </c>
      <c r="F4791" s="402"/>
      <c r="G4791" s="403"/>
      <c r="H4791" s="391" t="s">
        <v>44</v>
      </c>
      <c r="I4791" s="391" t="s">
        <v>45</v>
      </c>
    </row>
    <row r="4792" spans="1:9" s="161" customFormat="1" ht="40.5" x14ac:dyDescent="0.4">
      <c r="A4792" s="400"/>
      <c r="B4792" s="298" t="s">
        <v>2</v>
      </c>
      <c r="C4792" s="298" t="s">
        <v>15</v>
      </c>
      <c r="D4792" s="299" t="s">
        <v>82</v>
      </c>
      <c r="E4792" s="300" t="s">
        <v>16</v>
      </c>
      <c r="F4792" s="58" t="s">
        <v>17</v>
      </c>
      <c r="G4792" s="299" t="s">
        <v>18</v>
      </c>
      <c r="H4792" s="400"/>
      <c r="I4792" s="400"/>
    </row>
    <row r="4793" spans="1:9" s="59" customFormat="1" ht="22.5" x14ac:dyDescent="0.4">
      <c r="A4793" s="392"/>
      <c r="B4793" s="60" t="s">
        <v>5</v>
      </c>
      <c r="C4793" s="60" t="s">
        <v>19</v>
      </c>
      <c r="D4793" s="60" t="s">
        <v>8</v>
      </c>
      <c r="E4793" s="61" t="s">
        <v>20</v>
      </c>
      <c r="F4793" s="60" t="s">
        <v>21</v>
      </c>
      <c r="G4793" s="60" t="s">
        <v>8</v>
      </c>
      <c r="H4793" s="60" t="s">
        <v>43</v>
      </c>
      <c r="I4793" s="60" t="s">
        <v>8</v>
      </c>
    </row>
    <row r="4794" spans="1:9" s="62" customFormat="1" ht="18" customHeight="1" x14ac:dyDescent="0.4">
      <c r="A4794" s="63">
        <v>1</v>
      </c>
      <c r="B4794" s="121">
        <f>VLOOKUP(B4790,別紙1!$A$5:$AS$267,6,FALSE)</f>
        <v>13</v>
      </c>
      <c r="C4794" s="131">
        <f>内訳書!$C$7</f>
        <v>0</v>
      </c>
      <c r="D4794" s="131">
        <f>IF(E4794=0,ROUNDDOWN(B4794*C4794/2,2),ROUNDDOWN(B4794*C4794,2))</f>
        <v>0</v>
      </c>
      <c r="E4794" s="124">
        <f>VLOOKUP(B4790,別紙1!$A$5:$AS$267,7,FALSE)</f>
        <v>764</v>
      </c>
      <c r="F4794" s="132">
        <f>内訳書!$D$7</f>
        <v>0</v>
      </c>
      <c r="G4794" s="131">
        <f>ROUNDDOWN(E4794*F4794,2)</f>
        <v>0</v>
      </c>
      <c r="H4794" s="116"/>
      <c r="I4794" s="137">
        <f>ROUNDDOWN(D4794+G4794+H4794,0)</f>
        <v>0</v>
      </c>
    </row>
    <row r="4795" spans="1:9" s="62" customFormat="1" ht="18" customHeight="1" x14ac:dyDescent="0.4">
      <c r="A4795" s="63">
        <v>2</v>
      </c>
      <c r="B4795" s="121">
        <f>B4794</f>
        <v>13</v>
      </c>
      <c r="C4795" s="131">
        <f>C4794</f>
        <v>0</v>
      </c>
      <c r="D4795" s="131">
        <f t="shared" ref="D4795:D4805" si="1008">IF(E4795=0,ROUNDDOWN(B4795*C4795/2,2),ROUNDDOWN(B4795*C4795,2))</f>
        <v>0</v>
      </c>
      <c r="E4795" s="124">
        <f>VLOOKUP(B4790,別紙1!$A$5:$AS$267,10,FALSE)</f>
        <v>760</v>
      </c>
      <c r="F4795" s="132">
        <f>内訳書!$D$7</f>
        <v>0</v>
      </c>
      <c r="G4795" s="131">
        <f t="shared" ref="G4795:G4805" si="1009">ROUNDDOWN(E4795*F4795,2)</f>
        <v>0</v>
      </c>
      <c r="H4795" s="116"/>
      <c r="I4795" s="137">
        <f t="shared" ref="I4795:I4805" si="1010">ROUNDDOWN(D4795+G4795+H4795,0)</f>
        <v>0</v>
      </c>
    </row>
    <row r="4796" spans="1:9" s="62" customFormat="1" ht="18" customHeight="1" x14ac:dyDescent="0.4">
      <c r="A4796" s="63">
        <v>3</v>
      </c>
      <c r="B4796" s="121">
        <f>B4794</f>
        <v>13</v>
      </c>
      <c r="C4796" s="131">
        <f t="shared" ref="C4796:C4804" si="1011">C4795</f>
        <v>0</v>
      </c>
      <c r="D4796" s="131">
        <f t="shared" si="1008"/>
        <v>0</v>
      </c>
      <c r="E4796" s="124">
        <f>VLOOKUP(B4790,別紙1!$A$5:$AS$267,13,FALSE)</f>
        <v>699</v>
      </c>
      <c r="F4796" s="132">
        <f>内訳書!$D$7</f>
        <v>0</v>
      </c>
      <c r="G4796" s="131">
        <f t="shared" si="1009"/>
        <v>0</v>
      </c>
      <c r="H4796" s="116"/>
      <c r="I4796" s="137">
        <f t="shared" si="1010"/>
        <v>0</v>
      </c>
    </row>
    <row r="4797" spans="1:9" s="62" customFormat="1" ht="18" customHeight="1" x14ac:dyDescent="0.4">
      <c r="A4797" s="63">
        <v>4</v>
      </c>
      <c r="B4797" s="121">
        <f>B4794</f>
        <v>13</v>
      </c>
      <c r="C4797" s="131">
        <f t="shared" si="1011"/>
        <v>0</v>
      </c>
      <c r="D4797" s="131">
        <f t="shared" si="1008"/>
        <v>0</v>
      </c>
      <c r="E4797" s="124">
        <f>VLOOKUP(B4790,別紙1!$A$5:$AS$267,16,FALSE)</f>
        <v>749</v>
      </c>
      <c r="F4797" s="132">
        <f>内訳書!$D$7</f>
        <v>0</v>
      </c>
      <c r="G4797" s="131">
        <f t="shared" si="1009"/>
        <v>0</v>
      </c>
      <c r="H4797" s="116"/>
      <c r="I4797" s="137">
        <f t="shared" si="1010"/>
        <v>0</v>
      </c>
    </row>
    <row r="4798" spans="1:9" s="62" customFormat="1" ht="18" customHeight="1" x14ac:dyDescent="0.4">
      <c r="A4798" s="63">
        <v>5</v>
      </c>
      <c r="B4798" s="121">
        <f>B4794</f>
        <v>13</v>
      </c>
      <c r="C4798" s="131">
        <f t="shared" si="1011"/>
        <v>0</v>
      </c>
      <c r="D4798" s="131">
        <f t="shared" si="1008"/>
        <v>0</v>
      </c>
      <c r="E4798" s="124">
        <f>VLOOKUP(B4790,別紙1!$A$5:$AS$267,19,FALSE)</f>
        <v>707</v>
      </c>
      <c r="F4798" s="132">
        <f>内訳書!$D$7</f>
        <v>0</v>
      </c>
      <c r="G4798" s="131">
        <f t="shared" si="1009"/>
        <v>0</v>
      </c>
      <c r="H4798" s="116"/>
      <c r="I4798" s="137">
        <f t="shared" si="1010"/>
        <v>0</v>
      </c>
    </row>
    <row r="4799" spans="1:9" s="62" customFormat="1" ht="18" customHeight="1" x14ac:dyDescent="0.4">
      <c r="A4799" s="63">
        <v>6</v>
      </c>
      <c r="B4799" s="121">
        <f>B4794</f>
        <v>13</v>
      </c>
      <c r="C4799" s="131">
        <f t="shared" si="1011"/>
        <v>0</v>
      </c>
      <c r="D4799" s="131">
        <f t="shared" si="1008"/>
        <v>0</v>
      </c>
      <c r="E4799" s="124">
        <f>VLOOKUP(B4790,別紙1!$A$5:$AS$267,22,FALSE)</f>
        <v>732</v>
      </c>
      <c r="F4799" s="132">
        <f>内訳書!$D$7</f>
        <v>0</v>
      </c>
      <c r="G4799" s="131">
        <f t="shared" si="1009"/>
        <v>0</v>
      </c>
      <c r="H4799" s="116"/>
      <c r="I4799" s="137">
        <f t="shared" si="1010"/>
        <v>0</v>
      </c>
    </row>
    <row r="4800" spans="1:9" s="62" customFormat="1" ht="18" customHeight="1" x14ac:dyDescent="0.4">
      <c r="A4800" s="63">
        <v>7</v>
      </c>
      <c r="B4800" s="121">
        <f>B4794</f>
        <v>13</v>
      </c>
      <c r="C4800" s="131">
        <f t="shared" si="1011"/>
        <v>0</v>
      </c>
      <c r="D4800" s="131">
        <f t="shared" si="1008"/>
        <v>0</v>
      </c>
      <c r="E4800" s="124">
        <f>VLOOKUP(B4790,別紙1!$A$5:$AS$267,26,FALSE)</f>
        <v>732</v>
      </c>
      <c r="F4800" s="133">
        <f>内訳書!$E$7</f>
        <v>0</v>
      </c>
      <c r="G4800" s="131">
        <f t="shared" si="1009"/>
        <v>0</v>
      </c>
      <c r="H4800" s="116"/>
      <c r="I4800" s="137">
        <f t="shared" si="1010"/>
        <v>0</v>
      </c>
    </row>
    <row r="4801" spans="1:9" s="62" customFormat="1" ht="18" customHeight="1" x14ac:dyDescent="0.4">
      <c r="A4801" s="63">
        <v>8</v>
      </c>
      <c r="B4801" s="121">
        <f>B4794</f>
        <v>13</v>
      </c>
      <c r="C4801" s="131">
        <f t="shared" si="1011"/>
        <v>0</v>
      </c>
      <c r="D4801" s="131">
        <f t="shared" si="1008"/>
        <v>0</v>
      </c>
      <c r="E4801" s="124">
        <f>VLOOKUP(B4790,別紙1!$A$5:$AS$267,29,FALSE)</f>
        <v>762</v>
      </c>
      <c r="F4801" s="133">
        <f>内訳書!$E$7</f>
        <v>0</v>
      </c>
      <c r="G4801" s="131">
        <f t="shared" si="1009"/>
        <v>0</v>
      </c>
      <c r="H4801" s="116"/>
      <c r="I4801" s="137">
        <f t="shared" si="1010"/>
        <v>0</v>
      </c>
    </row>
    <row r="4802" spans="1:9" s="62" customFormat="1" ht="18" customHeight="1" x14ac:dyDescent="0.4">
      <c r="A4802" s="63">
        <v>9</v>
      </c>
      <c r="B4802" s="121">
        <f>B4794</f>
        <v>13</v>
      </c>
      <c r="C4802" s="131">
        <f t="shared" si="1011"/>
        <v>0</v>
      </c>
      <c r="D4802" s="131">
        <f t="shared" si="1008"/>
        <v>0</v>
      </c>
      <c r="E4802" s="124">
        <f>VLOOKUP(B4790,別紙1!$A$5:$AS$267,32,FALSE)</f>
        <v>764</v>
      </c>
      <c r="F4802" s="133">
        <f>内訳書!$E$7</f>
        <v>0</v>
      </c>
      <c r="G4802" s="131">
        <f t="shared" si="1009"/>
        <v>0</v>
      </c>
      <c r="H4802" s="116"/>
      <c r="I4802" s="137">
        <f t="shared" si="1010"/>
        <v>0</v>
      </c>
    </row>
    <row r="4803" spans="1:9" s="62" customFormat="1" ht="18" customHeight="1" x14ac:dyDescent="0.4">
      <c r="A4803" s="63">
        <v>10</v>
      </c>
      <c r="B4803" s="121">
        <f>B4794</f>
        <v>13</v>
      </c>
      <c r="C4803" s="131">
        <f t="shared" si="1011"/>
        <v>0</v>
      </c>
      <c r="D4803" s="131">
        <f t="shared" si="1008"/>
        <v>0</v>
      </c>
      <c r="E4803" s="124">
        <f>VLOOKUP(B4790,別紙1!$A$5:$AS$267,34,FALSE)</f>
        <v>759</v>
      </c>
      <c r="F4803" s="132">
        <f>内訳書!$D$7</f>
        <v>0</v>
      </c>
      <c r="G4803" s="131">
        <f t="shared" si="1009"/>
        <v>0</v>
      </c>
      <c r="H4803" s="116"/>
      <c r="I4803" s="137">
        <f t="shared" si="1010"/>
        <v>0</v>
      </c>
    </row>
    <row r="4804" spans="1:9" s="62" customFormat="1" ht="18" customHeight="1" x14ac:dyDescent="0.4">
      <c r="A4804" s="63">
        <v>11</v>
      </c>
      <c r="B4804" s="121">
        <f>B4794</f>
        <v>13</v>
      </c>
      <c r="C4804" s="131">
        <f t="shared" si="1011"/>
        <v>0</v>
      </c>
      <c r="D4804" s="131">
        <f t="shared" si="1008"/>
        <v>0</v>
      </c>
      <c r="E4804" s="124">
        <f>VLOOKUP(B4790,別紙1!$A$5:$AS$267,37,FALSE)</f>
        <v>758</v>
      </c>
      <c r="F4804" s="132">
        <f>内訳書!$D$7</f>
        <v>0</v>
      </c>
      <c r="G4804" s="131">
        <f t="shared" si="1009"/>
        <v>0</v>
      </c>
      <c r="H4804" s="116"/>
      <c r="I4804" s="137">
        <f t="shared" si="1010"/>
        <v>0</v>
      </c>
    </row>
    <row r="4805" spans="1:9" s="62" customFormat="1" ht="18" customHeight="1" thickBot="1" x14ac:dyDescent="0.45">
      <c r="A4805" s="63">
        <v>12</v>
      </c>
      <c r="B4805" s="121">
        <f>B4794</f>
        <v>13</v>
      </c>
      <c r="C4805" s="131">
        <f>C4804</f>
        <v>0</v>
      </c>
      <c r="D4805" s="131">
        <f t="shared" si="1008"/>
        <v>0</v>
      </c>
      <c r="E4805" s="124">
        <f>VLOOKUP(B4790,別紙1!$A$5:$AS$267,40,FALSE)</f>
        <v>730</v>
      </c>
      <c r="F4805" s="132">
        <f>内訳書!$D$7</f>
        <v>0</v>
      </c>
      <c r="G4805" s="131">
        <f t="shared" si="1009"/>
        <v>0</v>
      </c>
      <c r="H4805" s="116"/>
      <c r="I4805" s="137">
        <f t="shared" si="1010"/>
        <v>0</v>
      </c>
    </row>
    <row r="4806" spans="1:9" s="62" customFormat="1" ht="18" customHeight="1" thickBot="1" x14ac:dyDescent="0.45">
      <c r="A4806" s="66" t="s">
        <v>9</v>
      </c>
      <c r="B4806" s="120"/>
      <c r="C4806" s="120"/>
      <c r="D4806" s="120"/>
      <c r="E4806" s="135">
        <f>SUM(E4794:E4805)</f>
        <v>8916</v>
      </c>
      <c r="F4806" s="129"/>
      <c r="G4806" s="120"/>
      <c r="H4806" s="136">
        <f>SUM(H4794:H4805)</f>
        <v>0</v>
      </c>
      <c r="I4806" s="138">
        <f>IF(SUM(I4794:I4805)="","",SUM(I4794:I4805))</f>
        <v>0</v>
      </c>
    </row>
    <row r="4807" spans="1:9" ht="78" customHeight="1" x14ac:dyDescent="0.4">
      <c r="A4807" s="404" t="s">
        <v>347</v>
      </c>
      <c r="B4807" s="405"/>
      <c r="C4807" s="405"/>
      <c r="D4807" s="406"/>
      <c r="E4807" s="405"/>
      <c r="F4807" s="405"/>
      <c r="G4807" s="406"/>
      <c r="H4807" s="406"/>
      <c r="I4807" s="406"/>
    </row>
    <row r="4808" spans="1:9" ht="78" customHeight="1" x14ac:dyDescent="0.4">
      <c r="A4808" s="394" t="s">
        <v>22</v>
      </c>
      <c r="B4808" s="395"/>
      <c r="C4808" s="395"/>
      <c r="D4808" s="395"/>
      <c r="E4808" s="395"/>
      <c r="F4808" s="395"/>
      <c r="G4808" s="395"/>
      <c r="H4808" s="395"/>
      <c r="I4808" s="396"/>
    </row>
    <row r="4809" spans="1:9" x14ac:dyDescent="0.4">
      <c r="A4809" s="161" t="s">
        <v>12</v>
      </c>
      <c r="B4809" s="52">
        <f>B4790+1</f>
        <v>254</v>
      </c>
      <c r="C4809" s="161" t="s">
        <v>13</v>
      </c>
      <c r="D4809" s="53" t="str">
        <f>VLOOKUP(B4809,別紙1!$A$5:$AS$267,3,FALSE)</f>
        <v>樋越第１０ポンプ場</v>
      </c>
      <c r="F4809" s="161"/>
      <c r="G4809" s="161"/>
      <c r="H4809" s="161"/>
      <c r="I4809" s="54" t="str">
        <f>VLOOKUP(B4809,別紙1!$A$5:$AS$267,5,FALSE)</f>
        <v>低圧電力</v>
      </c>
    </row>
    <row r="4810" spans="1:9" s="161" customFormat="1" ht="20.25" customHeight="1" x14ac:dyDescent="0.4">
      <c r="A4810" s="391" t="s">
        <v>14</v>
      </c>
      <c r="B4810" s="401" t="s">
        <v>3</v>
      </c>
      <c r="C4810" s="402"/>
      <c r="D4810" s="403"/>
      <c r="E4810" s="401" t="s">
        <v>4</v>
      </c>
      <c r="F4810" s="402"/>
      <c r="G4810" s="403"/>
      <c r="H4810" s="391" t="s">
        <v>44</v>
      </c>
      <c r="I4810" s="391" t="s">
        <v>45</v>
      </c>
    </row>
    <row r="4811" spans="1:9" s="161" customFormat="1" ht="40.5" x14ac:dyDescent="0.4">
      <c r="A4811" s="400"/>
      <c r="B4811" s="298" t="s">
        <v>2</v>
      </c>
      <c r="C4811" s="298" t="s">
        <v>15</v>
      </c>
      <c r="D4811" s="299" t="s">
        <v>82</v>
      </c>
      <c r="E4811" s="300" t="s">
        <v>16</v>
      </c>
      <c r="F4811" s="58" t="s">
        <v>17</v>
      </c>
      <c r="G4811" s="299" t="s">
        <v>18</v>
      </c>
      <c r="H4811" s="400"/>
      <c r="I4811" s="400"/>
    </row>
    <row r="4812" spans="1:9" s="59" customFormat="1" ht="22.5" x14ac:dyDescent="0.4">
      <c r="A4812" s="392"/>
      <c r="B4812" s="60" t="s">
        <v>5</v>
      </c>
      <c r="C4812" s="60" t="s">
        <v>19</v>
      </c>
      <c r="D4812" s="60" t="s">
        <v>8</v>
      </c>
      <c r="E4812" s="61" t="s">
        <v>20</v>
      </c>
      <c r="F4812" s="60" t="s">
        <v>21</v>
      </c>
      <c r="G4812" s="60" t="s">
        <v>8</v>
      </c>
      <c r="H4812" s="60" t="s">
        <v>43</v>
      </c>
      <c r="I4812" s="60" t="s">
        <v>8</v>
      </c>
    </row>
    <row r="4813" spans="1:9" s="62" customFormat="1" ht="18" customHeight="1" x14ac:dyDescent="0.4">
      <c r="A4813" s="63">
        <v>1</v>
      </c>
      <c r="B4813" s="121">
        <f>VLOOKUP(B4809,別紙1!$A$5:$AS$267,6,FALSE)</f>
        <v>7</v>
      </c>
      <c r="C4813" s="131">
        <f>内訳書!$C$7</f>
        <v>0</v>
      </c>
      <c r="D4813" s="131">
        <f>IF(E4813=0,ROUNDDOWN(B4813*C4813/2,2),ROUNDDOWN(B4813*C4813,2))</f>
        <v>0</v>
      </c>
      <c r="E4813" s="124">
        <f>VLOOKUP(B4809,別紙1!$A$5:$AS$267,7,FALSE)</f>
        <v>99</v>
      </c>
      <c r="F4813" s="132">
        <f>内訳書!$D$7</f>
        <v>0</v>
      </c>
      <c r="G4813" s="131">
        <f>ROUNDDOWN(E4813*F4813,2)</f>
        <v>0</v>
      </c>
      <c r="H4813" s="116"/>
      <c r="I4813" s="137">
        <f>ROUNDDOWN(D4813+G4813+H4813,0)</f>
        <v>0</v>
      </c>
    </row>
    <row r="4814" spans="1:9" s="62" customFormat="1" ht="18" customHeight="1" x14ac:dyDescent="0.4">
      <c r="A4814" s="63">
        <v>2</v>
      </c>
      <c r="B4814" s="121">
        <f>B4813</f>
        <v>7</v>
      </c>
      <c r="C4814" s="131">
        <f>C4813</f>
        <v>0</v>
      </c>
      <c r="D4814" s="131">
        <f t="shared" ref="D4814:D4824" si="1012">IF(E4814=0,ROUNDDOWN(B4814*C4814/2,2),ROUNDDOWN(B4814*C4814,2))</f>
        <v>0</v>
      </c>
      <c r="E4814" s="124">
        <f>VLOOKUP(B4809,別紙1!$A$5:$AS$267,10,FALSE)</f>
        <v>99</v>
      </c>
      <c r="F4814" s="132">
        <f>内訳書!$D$7</f>
        <v>0</v>
      </c>
      <c r="G4814" s="131">
        <f t="shared" ref="G4814:G4824" si="1013">ROUNDDOWN(E4814*F4814,2)</f>
        <v>0</v>
      </c>
      <c r="H4814" s="116"/>
      <c r="I4814" s="137">
        <f t="shared" ref="I4814:I4824" si="1014">ROUNDDOWN(D4814+G4814+H4814,0)</f>
        <v>0</v>
      </c>
    </row>
    <row r="4815" spans="1:9" s="62" customFormat="1" ht="18" customHeight="1" x14ac:dyDescent="0.4">
      <c r="A4815" s="63">
        <v>3</v>
      </c>
      <c r="B4815" s="121">
        <f>B4813</f>
        <v>7</v>
      </c>
      <c r="C4815" s="131">
        <f t="shared" ref="C4815:C4823" si="1015">C4814</f>
        <v>0</v>
      </c>
      <c r="D4815" s="131">
        <f t="shared" si="1012"/>
        <v>0</v>
      </c>
      <c r="E4815" s="124">
        <f>VLOOKUP(B4809,別紙1!$A$5:$AS$267,13,FALSE)</f>
        <v>96</v>
      </c>
      <c r="F4815" s="132">
        <f>内訳書!$D$7</f>
        <v>0</v>
      </c>
      <c r="G4815" s="131">
        <f t="shared" si="1013"/>
        <v>0</v>
      </c>
      <c r="H4815" s="116"/>
      <c r="I4815" s="137">
        <f t="shared" si="1014"/>
        <v>0</v>
      </c>
    </row>
    <row r="4816" spans="1:9" s="62" customFormat="1" ht="18" customHeight="1" x14ac:dyDescent="0.4">
      <c r="A4816" s="63">
        <v>4</v>
      </c>
      <c r="B4816" s="121">
        <f>B4813</f>
        <v>7</v>
      </c>
      <c r="C4816" s="131">
        <f t="shared" si="1015"/>
        <v>0</v>
      </c>
      <c r="D4816" s="131">
        <f t="shared" si="1012"/>
        <v>0</v>
      </c>
      <c r="E4816" s="124">
        <f>VLOOKUP(B4809,別紙1!$A$5:$AS$267,16,FALSE)</f>
        <v>91</v>
      </c>
      <c r="F4816" s="132">
        <f>内訳書!$D$7</f>
        <v>0</v>
      </c>
      <c r="G4816" s="131">
        <f t="shared" si="1013"/>
        <v>0</v>
      </c>
      <c r="H4816" s="116"/>
      <c r="I4816" s="137">
        <f t="shared" si="1014"/>
        <v>0</v>
      </c>
    </row>
    <row r="4817" spans="1:9" s="62" customFormat="1" ht="18" customHeight="1" x14ac:dyDescent="0.4">
      <c r="A4817" s="63">
        <v>5</v>
      </c>
      <c r="B4817" s="121">
        <f>B4813</f>
        <v>7</v>
      </c>
      <c r="C4817" s="131">
        <f t="shared" si="1015"/>
        <v>0</v>
      </c>
      <c r="D4817" s="131">
        <f t="shared" si="1012"/>
        <v>0</v>
      </c>
      <c r="E4817" s="124">
        <f>VLOOKUP(B4809,別紙1!$A$5:$AS$267,19,FALSE)</f>
        <v>85</v>
      </c>
      <c r="F4817" s="132">
        <f>内訳書!$D$7</f>
        <v>0</v>
      </c>
      <c r="G4817" s="131">
        <f t="shared" si="1013"/>
        <v>0</v>
      </c>
      <c r="H4817" s="116"/>
      <c r="I4817" s="137">
        <f t="shared" si="1014"/>
        <v>0</v>
      </c>
    </row>
    <row r="4818" spans="1:9" s="62" customFormat="1" ht="18" customHeight="1" x14ac:dyDescent="0.4">
      <c r="A4818" s="63">
        <v>6</v>
      </c>
      <c r="B4818" s="121">
        <f>B4813</f>
        <v>7</v>
      </c>
      <c r="C4818" s="131">
        <f t="shared" si="1015"/>
        <v>0</v>
      </c>
      <c r="D4818" s="131">
        <f t="shared" si="1012"/>
        <v>0</v>
      </c>
      <c r="E4818" s="124">
        <f>VLOOKUP(B4809,別紙1!$A$5:$AS$267,22,FALSE)</f>
        <v>84</v>
      </c>
      <c r="F4818" s="132">
        <f>内訳書!$D$7</f>
        <v>0</v>
      </c>
      <c r="G4818" s="131">
        <f t="shared" si="1013"/>
        <v>0</v>
      </c>
      <c r="H4818" s="116"/>
      <c r="I4818" s="137">
        <f t="shared" si="1014"/>
        <v>0</v>
      </c>
    </row>
    <row r="4819" spans="1:9" s="62" customFormat="1" ht="18" customHeight="1" x14ac:dyDescent="0.4">
      <c r="A4819" s="63">
        <v>7</v>
      </c>
      <c r="B4819" s="121">
        <f>B4813</f>
        <v>7</v>
      </c>
      <c r="C4819" s="131">
        <f t="shared" si="1015"/>
        <v>0</v>
      </c>
      <c r="D4819" s="131">
        <f t="shared" si="1012"/>
        <v>0</v>
      </c>
      <c r="E4819" s="124">
        <f>VLOOKUP(B4809,別紙1!$A$5:$AS$267,26,FALSE)</f>
        <v>84</v>
      </c>
      <c r="F4819" s="133">
        <f>内訳書!$E$7</f>
        <v>0</v>
      </c>
      <c r="G4819" s="131">
        <f t="shared" si="1013"/>
        <v>0</v>
      </c>
      <c r="H4819" s="116"/>
      <c r="I4819" s="137">
        <f t="shared" si="1014"/>
        <v>0</v>
      </c>
    </row>
    <row r="4820" spans="1:9" s="62" customFormat="1" ht="18" customHeight="1" x14ac:dyDescent="0.4">
      <c r="A4820" s="63">
        <v>8</v>
      </c>
      <c r="B4820" s="121">
        <f>B4813</f>
        <v>7</v>
      </c>
      <c r="C4820" s="131">
        <f t="shared" si="1015"/>
        <v>0</v>
      </c>
      <c r="D4820" s="131">
        <f t="shared" si="1012"/>
        <v>0</v>
      </c>
      <c r="E4820" s="124">
        <f>VLOOKUP(B4809,別紙1!$A$5:$AS$267,29,FALSE)</f>
        <v>81</v>
      </c>
      <c r="F4820" s="133">
        <f>内訳書!$E$7</f>
        <v>0</v>
      </c>
      <c r="G4820" s="131">
        <f t="shared" si="1013"/>
        <v>0</v>
      </c>
      <c r="H4820" s="116"/>
      <c r="I4820" s="137">
        <f t="shared" si="1014"/>
        <v>0</v>
      </c>
    </row>
    <row r="4821" spans="1:9" s="62" customFormat="1" ht="18" customHeight="1" x14ac:dyDescent="0.4">
      <c r="A4821" s="63">
        <v>9</v>
      </c>
      <c r="B4821" s="121">
        <f>B4813</f>
        <v>7</v>
      </c>
      <c r="C4821" s="131">
        <f t="shared" si="1015"/>
        <v>0</v>
      </c>
      <c r="D4821" s="131">
        <f t="shared" si="1012"/>
        <v>0</v>
      </c>
      <c r="E4821" s="124">
        <f>VLOOKUP(B4809,別紙1!$A$5:$AS$267,32,FALSE)</f>
        <v>81</v>
      </c>
      <c r="F4821" s="133">
        <f>内訳書!$E$7</f>
        <v>0</v>
      </c>
      <c r="G4821" s="131">
        <f t="shared" si="1013"/>
        <v>0</v>
      </c>
      <c r="H4821" s="116"/>
      <c r="I4821" s="137">
        <f t="shared" si="1014"/>
        <v>0</v>
      </c>
    </row>
    <row r="4822" spans="1:9" s="62" customFormat="1" ht="18" customHeight="1" x14ac:dyDescent="0.4">
      <c r="A4822" s="63">
        <v>10</v>
      </c>
      <c r="B4822" s="121">
        <f>B4813</f>
        <v>7</v>
      </c>
      <c r="C4822" s="131">
        <f t="shared" si="1015"/>
        <v>0</v>
      </c>
      <c r="D4822" s="131">
        <f t="shared" si="1012"/>
        <v>0</v>
      </c>
      <c r="E4822" s="124">
        <f>VLOOKUP(B4809,別紙1!$A$5:$AS$267,34,FALSE)</f>
        <v>98</v>
      </c>
      <c r="F4822" s="132">
        <f>内訳書!$D$7</f>
        <v>0</v>
      </c>
      <c r="G4822" s="131">
        <f t="shared" si="1013"/>
        <v>0</v>
      </c>
      <c r="H4822" s="116"/>
      <c r="I4822" s="137">
        <f t="shared" si="1014"/>
        <v>0</v>
      </c>
    </row>
    <row r="4823" spans="1:9" s="62" customFormat="1" ht="18" customHeight="1" x14ac:dyDescent="0.4">
      <c r="A4823" s="63">
        <v>11</v>
      </c>
      <c r="B4823" s="121">
        <f>B4813</f>
        <v>7</v>
      </c>
      <c r="C4823" s="131">
        <f t="shared" si="1015"/>
        <v>0</v>
      </c>
      <c r="D4823" s="131">
        <f t="shared" si="1012"/>
        <v>0</v>
      </c>
      <c r="E4823" s="124">
        <f>VLOOKUP(B4809,別紙1!$A$5:$AS$267,37,FALSE)</f>
        <v>103</v>
      </c>
      <c r="F4823" s="132">
        <f>内訳書!$D$7</f>
        <v>0</v>
      </c>
      <c r="G4823" s="131">
        <f t="shared" si="1013"/>
        <v>0</v>
      </c>
      <c r="H4823" s="116"/>
      <c r="I4823" s="137">
        <f t="shared" si="1014"/>
        <v>0</v>
      </c>
    </row>
    <row r="4824" spans="1:9" s="62" customFormat="1" ht="18" customHeight="1" thickBot="1" x14ac:dyDescent="0.45">
      <c r="A4824" s="63">
        <v>12</v>
      </c>
      <c r="B4824" s="121">
        <f>B4813</f>
        <v>7</v>
      </c>
      <c r="C4824" s="131">
        <f>C4823</f>
        <v>0</v>
      </c>
      <c r="D4824" s="131">
        <f t="shared" si="1012"/>
        <v>0</v>
      </c>
      <c r="E4824" s="124">
        <f>VLOOKUP(B4809,別紙1!$A$5:$AS$267,40,FALSE)</f>
        <v>104</v>
      </c>
      <c r="F4824" s="132">
        <f>内訳書!$D$7</f>
        <v>0</v>
      </c>
      <c r="G4824" s="131">
        <f t="shared" si="1013"/>
        <v>0</v>
      </c>
      <c r="H4824" s="116"/>
      <c r="I4824" s="137">
        <f t="shared" si="1014"/>
        <v>0</v>
      </c>
    </row>
    <row r="4825" spans="1:9" s="62" customFormat="1" ht="18" customHeight="1" thickBot="1" x14ac:dyDescent="0.45">
      <c r="A4825" s="66" t="s">
        <v>9</v>
      </c>
      <c r="B4825" s="120"/>
      <c r="C4825" s="120"/>
      <c r="D4825" s="120"/>
      <c r="E4825" s="135">
        <f>SUM(E4813:E4824)</f>
        <v>1105</v>
      </c>
      <c r="F4825" s="129"/>
      <c r="G4825" s="120"/>
      <c r="H4825" s="136">
        <f>SUM(H4813:H4824)</f>
        <v>0</v>
      </c>
      <c r="I4825" s="138">
        <f>IF(SUM(I4813:I4824)="","",SUM(I4813:I4824))</f>
        <v>0</v>
      </c>
    </row>
    <row r="4826" spans="1:9" ht="78" customHeight="1" x14ac:dyDescent="0.4">
      <c r="A4826" s="404" t="s">
        <v>347</v>
      </c>
      <c r="B4826" s="405"/>
      <c r="C4826" s="405"/>
      <c r="D4826" s="406"/>
      <c r="E4826" s="405"/>
      <c r="F4826" s="405"/>
      <c r="G4826" s="406"/>
      <c r="H4826" s="406"/>
      <c r="I4826" s="406"/>
    </row>
    <row r="4827" spans="1:9" ht="78" customHeight="1" x14ac:dyDescent="0.4">
      <c r="A4827" s="394" t="s">
        <v>22</v>
      </c>
      <c r="B4827" s="395"/>
      <c r="C4827" s="395"/>
      <c r="D4827" s="395"/>
      <c r="E4827" s="395"/>
      <c r="F4827" s="395"/>
      <c r="G4827" s="395"/>
      <c r="H4827" s="395"/>
      <c r="I4827" s="396"/>
    </row>
    <row r="4828" spans="1:9" x14ac:dyDescent="0.4">
      <c r="A4828" s="161" t="s">
        <v>12</v>
      </c>
      <c r="B4828" s="52">
        <f>B4809+1</f>
        <v>255</v>
      </c>
      <c r="C4828" s="161" t="s">
        <v>13</v>
      </c>
      <c r="D4828" s="53" t="str">
        <f>VLOOKUP(B4828,別紙1!$A$5:$AS$267,3,FALSE)</f>
        <v>富士見東部第１ポンプ場</v>
      </c>
      <c r="F4828" s="161"/>
      <c r="G4828" s="161"/>
      <c r="H4828" s="161"/>
      <c r="I4828" s="54" t="str">
        <f>VLOOKUP(B4828,別紙1!$A$5:$AS$267,5,FALSE)</f>
        <v>低圧電力</v>
      </c>
    </row>
    <row r="4829" spans="1:9" s="161" customFormat="1" ht="20.25" customHeight="1" x14ac:dyDescent="0.4">
      <c r="A4829" s="391" t="s">
        <v>14</v>
      </c>
      <c r="B4829" s="401" t="s">
        <v>3</v>
      </c>
      <c r="C4829" s="402"/>
      <c r="D4829" s="403"/>
      <c r="E4829" s="401" t="s">
        <v>4</v>
      </c>
      <c r="F4829" s="402"/>
      <c r="G4829" s="403"/>
      <c r="H4829" s="391" t="s">
        <v>44</v>
      </c>
      <c r="I4829" s="391" t="s">
        <v>45</v>
      </c>
    </row>
    <row r="4830" spans="1:9" s="161" customFormat="1" ht="40.5" x14ac:dyDescent="0.4">
      <c r="A4830" s="400"/>
      <c r="B4830" s="298" t="s">
        <v>2</v>
      </c>
      <c r="C4830" s="298" t="s">
        <v>15</v>
      </c>
      <c r="D4830" s="299" t="s">
        <v>82</v>
      </c>
      <c r="E4830" s="300" t="s">
        <v>16</v>
      </c>
      <c r="F4830" s="58" t="s">
        <v>17</v>
      </c>
      <c r="G4830" s="299" t="s">
        <v>18</v>
      </c>
      <c r="H4830" s="400"/>
      <c r="I4830" s="400"/>
    </row>
    <row r="4831" spans="1:9" s="59" customFormat="1" ht="22.5" x14ac:dyDescent="0.4">
      <c r="A4831" s="392"/>
      <c r="B4831" s="60" t="s">
        <v>5</v>
      </c>
      <c r="C4831" s="60" t="s">
        <v>19</v>
      </c>
      <c r="D4831" s="60" t="s">
        <v>8</v>
      </c>
      <c r="E4831" s="61" t="s">
        <v>20</v>
      </c>
      <c r="F4831" s="60" t="s">
        <v>21</v>
      </c>
      <c r="G4831" s="60" t="s">
        <v>8</v>
      </c>
      <c r="H4831" s="60" t="s">
        <v>43</v>
      </c>
      <c r="I4831" s="60" t="s">
        <v>8</v>
      </c>
    </row>
    <row r="4832" spans="1:9" s="62" customFormat="1" ht="18" customHeight="1" x14ac:dyDescent="0.4">
      <c r="A4832" s="63">
        <v>1</v>
      </c>
      <c r="B4832" s="121">
        <f>VLOOKUP(B4828,別紙1!$A$5:$AS$267,6,FALSE)</f>
        <v>1</v>
      </c>
      <c r="C4832" s="131">
        <f>内訳書!$C$7</f>
        <v>0</v>
      </c>
      <c r="D4832" s="131">
        <f>IF(E4832=0,ROUNDDOWN(B4832*C4832/2,2),ROUNDDOWN(B4832*C4832,2))</f>
        <v>0</v>
      </c>
      <c r="E4832" s="124">
        <f>VLOOKUP(B4828,別紙1!$A$5:$AS$267,7,FALSE)</f>
        <v>16</v>
      </c>
      <c r="F4832" s="132">
        <f>内訳書!$D$7</f>
        <v>0</v>
      </c>
      <c r="G4832" s="131">
        <f>ROUNDDOWN(E4832*F4832,2)</f>
        <v>0</v>
      </c>
      <c r="H4832" s="116"/>
      <c r="I4832" s="137">
        <f>ROUNDDOWN(D4832+G4832+H4832,0)</f>
        <v>0</v>
      </c>
    </row>
    <row r="4833" spans="1:9" s="62" customFormat="1" ht="18" customHeight="1" x14ac:dyDescent="0.4">
      <c r="A4833" s="63">
        <v>2</v>
      </c>
      <c r="B4833" s="121">
        <f>B4832</f>
        <v>1</v>
      </c>
      <c r="C4833" s="131">
        <f>C4832</f>
        <v>0</v>
      </c>
      <c r="D4833" s="131">
        <f t="shared" ref="D4833:D4843" si="1016">IF(E4833=0,ROUNDDOWN(B4833*C4833/2,2),ROUNDDOWN(B4833*C4833,2))</f>
        <v>0</v>
      </c>
      <c r="E4833" s="124">
        <f>VLOOKUP(B4828,別紙1!$A$5:$AS$267,10,FALSE)</f>
        <v>12</v>
      </c>
      <c r="F4833" s="132">
        <f>内訳書!$D$7</f>
        <v>0</v>
      </c>
      <c r="G4833" s="131">
        <f t="shared" ref="G4833:G4843" si="1017">ROUNDDOWN(E4833*F4833,2)</f>
        <v>0</v>
      </c>
      <c r="H4833" s="116"/>
      <c r="I4833" s="137">
        <f t="shared" ref="I4833:I4843" si="1018">ROUNDDOWN(D4833+G4833+H4833,0)</f>
        <v>0</v>
      </c>
    </row>
    <row r="4834" spans="1:9" s="62" customFormat="1" ht="18" customHeight="1" x14ac:dyDescent="0.4">
      <c r="A4834" s="63">
        <v>3</v>
      </c>
      <c r="B4834" s="121">
        <f>B4832</f>
        <v>1</v>
      </c>
      <c r="C4834" s="131">
        <f t="shared" ref="C4834:C4842" si="1019">C4833</f>
        <v>0</v>
      </c>
      <c r="D4834" s="131">
        <f t="shared" si="1016"/>
        <v>0</v>
      </c>
      <c r="E4834" s="124">
        <f>VLOOKUP(B4828,別紙1!$A$5:$AS$267,13,FALSE)</f>
        <v>19</v>
      </c>
      <c r="F4834" s="132">
        <f>内訳書!$D$7</f>
        <v>0</v>
      </c>
      <c r="G4834" s="131">
        <f t="shared" si="1017"/>
        <v>0</v>
      </c>
      <c r="H4834" s="116"/>
      <c r="I4834" s="137">
        <f t="shared" si="1018"/>
        <v>0</v>
      </c>
    </row>
    <row r="4835" spans="1:9" s="62" customFormat="1" ht="18" customHeight="1" x14ac:dyDescent="0.4">
      <c r="A4835" s="63">
        <v>4</v>
      </c>
      <c r="B4835" s="121">
        <f>B4832</f>
        <v>1</v>
      </c>
      <c r="C4835" s="131">
        <f t="shared" si="1019"/>
        <v>0</v>
      </c>
      <c r="D4835" s="131">
        <f t="shared" si="1016"/>
        <v>0</v>
      </c>
      <c r="E4835" s="124">
        <f>VLOOKUP(B4828,別紙1!$A$5:$AS$267,16,FALSE)</f>
        <v>22</v>
      </c>
      <c r="F4835" s="132">
        <f>内訳書!$D$7</f>
        <v>0</v>
      </c>
      <c r="G4835" s="131">
        <f t="shared" si="1017"/>
        <v>0</v>
      </c>
      <c r="H4835" s="116"/>
      <c r="I4835" s="137">
        <f t="shared" si="1018"/>
        <v>0</v>
      </c>
    </row>
    <row r="4836" spans="1:9" s="62" customFormat="1" ht="18" customHeight="1" x14ac:dyDescent="0.4">
      <c r="A4836" s="63">
        <v>5</v>
      </c>
      <c r="B4836" s="121">
        <f>B4832</f>
        <v>1</v>
      </c>
      <c r="C4836" s="131">
        <f t="shared" si="1019"/>
        <v>0</v>
      </c>
      <c r="D4836" s="131">
        <f t="shared" si="1016"/>
        <v>0</v>
      </c>
      <c r="E4836" s="124">
        <f>VLOOKUP(B4828,別紙1!$A$5:$AS$267,19,FALSE)</f>
        <v>22</v>
      </c>
      <c r="F4836" s="132">
        <f>内訳書!$D$7</f>
        <v>0</v>
      </c>
      <c r="G4836" s="131">
        <f t="shared" si="1017"/>
        <v>0</v>
      </c>
      <c r="H4836" s="116"/>
      <c r="I4836" s="137">
        <f t="shared" si="1018"/>
        <v>0</v>
      </c>
    </row>
    <row r="4837" spans="1:9" s="62" customFormat="1" ht="18" customHeight="1" x14ac:dyDescent="0.4">
      <c r="A4837" s="63">
        <v>6</v>
      </c>
      <c r="B4837" s="121">
        <f>B4832</f>
        <v>1</v>
      </c>
      <c r="C4837" s="131">
        <f t="shared" si="1019"/>
        <v>0</v>
      </c>
      <c r="D4837" s="131">
        <f t="shared" si="1016"/>
        <v>0</v>
      </c>
      <c r="E4837" s="124">
        <f>VLOOKUP(B4828,別紙1!$A$5:$AS$267,22,FALSE)</f>
        <v>23</v>
      </c>
      <c r="F4837" s="132">
        <f>内訳書!$D$7</f>
        <v>0</v>
      </c>
      <c r="G4837" s="131">
        <f t="shared" si="1017"/>
        <v>0</v>
      </c>
      <c r="H4837" s="116"/>
      <c r="I4837" s="137">
        <f t="shared" si="1018"/>
        <v>0</v>
      </c>
    </row>
    <row r="4838" spans="1:9" s="62" customFormat="1" ht="18" customHeight="1" x14ac:dyDescent="0.4">
      <c r="A4838" s="63">
        <v>7</v>
      </c>
      <c r="B4838" s="121">
        <f>B4832</f>
        <v>1</v>
      </c>
      <c r="C4838" s="131">
        <f t="shared" si="1019"/>
        <v>0</v>
      </c>
      <c r="D4838" s="131">
        <f t="shared" si="1016"/>
        <v>0</v>
      </c>
      <c r="E4838" s="124">
        <f>VLOOKUP(B4828,別紙1!$A$5:$AS$267,26,FALSE)</f>
        <v>22</v>
      </c>
      <c r="F4838" s="133">
        <f>内訳書!$E$7</f>
        <v>0</v>
      </c>
      <c r="G4838" s="131">
        <f t="shared" si="1017"/>
        <v>0</v>
      </c>
      <c r="H4838" s="116"/>
      <c r="I4838" s="137">
        <f t="shared" si="1018"/>
        <v>0</v>
      </c>
    </row>
    <row r="4839" spans="1:9" s="62" customFormat="1" ht="18" customHeight="1" x14ac:dyDescent="0.4">
      <c r="A4839" s="63">
        <v>8</v>
      </c>
      <c r="B4839" s="121">
        <f>B4832</f>
        <v>1</v>
      </c>
      <c r="C4839" s="131">
        <f t="shared" si="1019"/>
        <v>0</v>
      </c>
      <c r="D4839" s="131">
        <f t="shared" si="1016"/>
        <v>0</v>
      </c>
      <c r="E4839" s="124">
        <f>VLOOKUP(B4828,別紙1!$A$5:$AS$267,29,FALSE)</f>
        <v>24</v>
      </c>
      <c r="F4839" s="133">
        <f>内訳書!$E$7</f>
        <v>0</v>
      </c>
      <c r="G4839" s="131">
        <f t="shared" si="1017"/>
        <v>0</v>
      </c>
      <c r="H4839" s="116"/>
      <c r="I4839" s="137">
        <f t="shared" si="1018"/>
        <v>0</v>
      </c>
    </row>
    <row r="4840" spans="1:9" s="62" customFormat="1" ht="18" customHeight="1" x14ac:dyDescent="0.4">
      <c r="A4840" s="63">
        <v>9</v>
      </c>
      <c r="B4840" s="121">
        <f>B4832</f>
        <v>1</v>
      </c>
      <c r="C4840" s="131">
        <f t="shared" si="1019"/>
        <v>0</v>
      </c>
      <c r="D4840" s="131">
        <f t="shared" si="1016"/>
        <v>0</v>
      </c>
      <c r="E4840" s="124">
        <f>VLOOKUP(B4828,別紙1!$A$5:$AS$267,32,FALSE)</f>
        <v>24</v>
      </c>
      <c r="F4840" s="133">
        <f>内訳書!$E$7</f>
        <v>0</v>
      </c>
      <c r="G4840" s="131">
        <f t="shared" si="1017"/>
        <v>0</v>
      </c>
      <c r="H4840" s="116"/>
      <c r="I4840" s="137">
        <f t="shared" si="1018"/>
        <v>0</v>
      </c>
    </row>
    <row r="4841" spans="1:9" s="62" customFormat="1" ht="18" customHeight="1" x14ac:dyDescent="0.4">
      <c r="A4841" s="63">
        <v>10</v>
      </c>
      <c r="B4841" s="121">
        <f>B4832</f>
        <v>1</v>
      </c>
      <c r="C4841" s="131">
        <f t="shared" si="1019"/>
        <v>0</v>
      </c>
      <c r="D4841" s="131">
        <f t="shared" si="1016"/>
        <v>0</v>
      </c>
      <c r="E4841" s="124">
        <f>VLOOKUP(B4828,別紙1!$A$5:$AS$267,34,FALSE)</f>
        <v>23</v>
      </c>
      <c r="F4841" s="132">
        <f>内訳書!$D$7</f>
        <v>0</v>
      </c>
      <c r="G4841" s="131">
        <f t="shared" si="1017"/>
        <v>0</v>
      </c>
      <c r="H4841" s="116"/>
      <c r="I4841" s="137">
        <f t="shared" si="1018"/>
        <v>0</v>
      </c>
    </row>
    <row r="4842" spans="1:9" s="62" customFormat="1" ht="18" customHeight="1" x14ac:dyDescent="0.4">
      <c r="A4842" s="63">
        <v>11</v>
      </c>
      <c r="B4842" s="121">
        <f>B4832</f>
        <v>1</v>
      </c>
      <c r="C4842" s="131">
        <f t="shared" si="1019"/>
        <v>0</v>
      </c>
      <c r="D4842" s="131">
        <f t="shared" si="1016"/>
        <v>0</v>
      </c>
      <c r="E4842" s="124">
        <f>VLOOKUP(B4828,別紙1!$A$5:$AS$267,37,FALSE)</f>
        <v>24</v>
      </c>
      <c r="F4842" s="132">
        <f>内訳書!$D$7</f>
        <v>0</v>
      </c>
      <c r="G4842" s="131">
        <f t="shared" si="1017"/>
        <v>0</v>
      </c>
      <c r="H4842" s="116"/>
      <c r="I4842" s="137">
        <f t="shared" si="1018"/>
        <v>0</v>
      </c>
    </row>
    <row r="4843" spans="1:9" s="62" customFormat="1" ht="18" customHeight="1" thickBot="1" x14ac:dyDescent="0.45">
      <c r="A4843" s="63">
        <v>12</v>
      </c>
      <c r="B4843" s="121">
        <f>B4832</f>
        <v>1</v>
      </c>
      <c r="C4843" s="131">
        <f>C4842</f>
        <v>0</v>
      </c>
      <c r="D4843" s="131">
        <f t="shared" si="1016"/>
        <v>0</v>
      </c>
      <c r="E4843" s="124">
        <f>VLOOKUP(B4828,別紙1!$A$5:$AS$267,40,FALSE)</f>
        <v>23</v>
      </c>
      <c r="F4843" s="132">
        <f>内訳書!$D$7</f>
        <v>0</v>
      </c>
      <c r="G4843" s="131">
        <f t="shared" si="1017"/>
        <v>0</v>
      </c>
      <c r="H4843" s="116"/>
      <c r="I4843" s="137">
        <f t="shared" si="1018"/>
        <v>0</v>
      </c>
    </row>
    <row r="4844" spans="1:9" s="62" customFormat="1" ht="18" customHeight="1" thickBot="1" x14ac:dyDescent="0.45">
      <c r="A4844" s="66" t="s">
        <v>9</v>
      </c>
      <c r="B4844" s="120"/>
      <c r="C4844" s="120"/>
      <c r="D4844" s="120"/>
      <c r="E4844" s="135">
        <f>SUM(E4832:E4843)</f>
        <v>254</v>
      </c>
      <c r="F4844" s="129"/>
      <c r="G4844" s="120"/>
      <c r="H4844" s="136">
        <f>SUM(H4832:H4843)</f>
        <v>0</v>
      </c>
      <c r="I4844" s="138">
        <f>IF(SUM(I4832:I4843)="","",SUM(I4832:I4843))</f>
        <v>0</v>
      </c>
    </row>
    <row r="4845" spans="1:9" ht="78" customHeight="1" x14ac:dyDescent="0.4">
      <c r="A4845" s="404" t="s">
        <v>347</v>
      </c>
      <c r="B4845" s="405"/>
      <c r="C4845" s="405"/>
      <c r="D4845" s="406"/>
      <c r="E4845" s="405"/>
      <c r="F4845" s="405"/>
      <c r="G4845" s="406"/>
      <c r="H4845" s="406"/>
      <c r="I4845" s="406"/>
    </row>
    <row r="4846" spans="1:9" ht="78" customHeight="1" x14ac:dyDescent="0.4">
      <c r="A4846" s="394" t="s">
        <v>22</v>
      </c>
      <c r="B4846" s="395"/>
      <c r="C4846" s="395"/>
      <c r="D4846" s="395"/>
      <c r="E4846" s="395"/>
      <c r="F4846" s="395"/>
      <c r="G4846" s="395"/>
      <c r="H4846" s="395"/>
      <c r="I4846" s="396"/>
    </row>
    <row r="4847" spans="1:9" x14ac:dyDescent="0.4">
      <c r="A4847" s="161" t="s">
        <v>12</v>
      </c>
      <c r="B4847" s="52">
        <f>B4828+1</f>
        <v>256</v>
      </c>
      <c r="C4847" s="161" t="s">
        <v>13</v>
      </c>
      <c r="D4847" s="53" t="str">
        <f>VLOOKUP(B4847,別紙1!$A$5:$AS$267,3,FALSE)</f>
        <v>富士見東部第２ポンプ場</v>
      </c>
      <c r="F4847" s="161"/>
      <c r="G4847" s="161"/>
      <c r="H4847" s="161"/>
      <c r="I4847" s="54" t="str">
        <f>VLOOKUP(B4847,別紙1!$A$5:$AS$267,5,FALSE)</f>
        <v>低圧電力</v>
      </c>
    </row>
    <row r="4848" spans="1:9" s="161" customFormat="1" ht="20.25" customHeight="1" x14ac:dyDescent="0.4">
      <c r="A4848" s="391" t="s">
        <v>14</v>
      </c>
      <c r="B4848" s="401" t="s">
        <v>3</v>
      </c>
      <c r="C4848" s="402"/>
      <c r="D4848" s="403"/>
      <c r="E4848" s="401" t="s">
        <v>4</v>
      </c>
      <c r="F4848" s="402"/>
      <c r="G4848" s="403"/>
      <c r="H4848" s="391" t="s">
        <v>44</v>
      </c>
      <c r="I4848" s="391" t="s">
        <v>45</v>
      </c>
    </row>
    <row r="4849" spans="1:9" s="161" customFormat="1" ht="40.5" x14ac:dyDescent="0.4">
      <c r="A4849" s="400"/>
      <c r="B4849" s="298" t="s">
        <v>2</v>
      </c>
      <c r="C4849" s="298" t="s">
        <v>15</v>
      </c>
      <c r="D4849" s="299" t="s">
        <v>82</v>
      </c>
      <c r="E4849" s="300" t="s">
        <v>16</v>
      </c>
      <c r="F4849" s="58" t="s">
        <v>17</v>
      </c>
      <c r="G4849" s="299" t="s">
        <v>18</v>
      </c>
      <c r="H4849" s="400"/>
      <c r="I4849" s="400"/>
    </row>
    <row r="4850" spans="1:9" s="59" customFormat="1" ht="22.5" x14ac:dyDescent="0.4">
      <c r="A4850" s="392"/>
      <c r="B4850" s="60" t="s">
        <v>5</v>
      </c>
      <c r="C4850" s="60" t="s">
        <v>19</v>
      </c>
      <c r="D4850" s="60" t="s">
        <v>8</v>
      </c>
      <c r="E4850" s="61" t="s">
        <v>20</v>
      </c>
      <c r="F4850" s="60" t="s">
        <v>21</v>
      </c>
      <c r="G4850" s="60" t="s">
        <v>8</v>
      </c>
      <c r="H4850" s="60" t="s">
        <v>43</v>
      </c>
      <c r="I4850" s="60" t="s">
        <v>8</v>
      </c>
    </row>
    <row r="4851" spans="1:9" s="62" customFormat="1" ht="18" customHeight="1" x14ac:dyDescent="0.4">
      <c r="A4851" s="63">
        <v>1</v>
      </c>
      <c r="B4851" s="121">
        <f>VLOOKUP(B4847,別紙1!$A$5:$AS$267,6,FALSE)</f>
        <v>4</v>
      </c>
      <c r="C4851" s="131">
        <f>内訳書!$C$7</f>
        <v>0</v>
      </c>
      <c r="D4851" s="131">
        <f>IF(E4851=0,ROUNDDOWN(B4851*C4851/2,2),ROUNDDOWN(B4851*C4851,2))</f>
        <v>0</v>
      </c>
      <c r="E4851" s="124">
        <f>VLOOKUP(B4847,別紙1!$A$5:$AS$267,7,FALSE)</f>
        <v>34</v>
      </c>
      <c r="F4851" s="132">
        <f>内訳書!$D$7</f>
        <v>0</v>
      </c>
      <c r="G4851" s="131">
        <f>ROUNDDOWN(E4851*F4851,2)</f>
        <v>0</v>
      </c>
      <c r="H4851" s="116"/>
      <c r="I4851" s="137">
        <f>ROUNDDOWN(D4851+G4851+H4851,0)</f>
        <v>0</v>
      </c>
    </row>
    <row r="4852" spans="1:9" s="62" customFormat="1" ht="18" customHeight="1" x14ac:dyDescent="0.4">
      <c r="A4852" s="63">
        <v>2</v>
      </c>
      <c r="B4852" s="121">
        <f>B4851</f>
        <v>4</v>
      </c>
      <c r="C4852" s="131">
        <f>C4851</f>
        <v>0</v>
      </c>
      <c r="D4852" s="131">
        <f t="shared" ref="D4852:D4862" si="1020">IF(E4852=0,ROUNDDOWN(B4852*C4852/2,2),ROUNDDOWN(B4852*C4852,2))</f>
        <v>0</v>
      </c>
      <c r="E4852" s="124">
        <f>VLOOKUP(B4847,別紙1!$A$5:$AS$267,10,FALSE)</f>
        <v>34</v>
      </c>
      <c r="F4852" s="132">
        <f>内訳書!$D$7</f>
        <v>0</v>
      </c>
      <c r="G4852" s="131">
        <f t="shared" ref="G4852:G4862" si="1021">ROUNDDOWN(E4852*F4852,2)</f>
        <v>0</v>
      </c>
      <c r="H4852" s="116"/>
      <c r="I4852" s="137">
        <f t="shared" ref="I4852:I4862" si="1022">ROUNDDOWN(D4852+G4852+H4852,0)</f>
        <v>0</v>
      </c>
    </row>
    <row r="4853" spans="1:9" s="62" customFormat="1" ht="18" customHeight="1" x14ac:dyDescent="0.4">
      <c r="A4853" s="63">
        <v>3</v>
      </c>
      <c r="B4853" s="121">
        <f>B4851</f>
        <v>4</v>
      </c>
      <c r="C4853" s="131">
        <f t="shared" ref="C4853:C4861" si="1023">C4852</f>
        <v>0</v>
      </c>
      <c r="D4853" s="131">
        <f t="shared" si="1020"/>
        <v>0</v>
      </c>
      <c r="E4853" s="124">
        <f>VLOOKUP(B4847,別紙1!$A$5:$AS$267,13,FALSE)</f>
        <v>33</v>
      </c>
      <c r="F4853" s="132">
        <f>内訳書!$D$7</f>
        <v>0</v>
      </c>
      <c r="G4853" s="131">
        <f t="shared" si="1021"/>
        <v>0</v>
      </c>
      <c r="H4853" s="116"/>
      <c r="I4853" s="137">
        <f t="shared" si="1022"/>
        <v>0</v>
      </c>
    </row>
    <row r="4854" spans="1:9" s="62" customFormat="1" ht="18" customHeight="1" x14ac:dyDescent="0.4">
      <c r="A4854" s="63">
        <v>4</v>
      </c>
      <c r="B4854" s="121">
        <f>B4851</f>
        <v>4</v>
      </c>
      <c r="C4854" s="131">
        <f t="shared" si="1023"/>
        <v>0</v>
      </c>
      <c r="D4854" s="131">
        <f t="shared" si="1020"/>
        <v>0</v>
      </c>
      <c r="E4854" s="124">
        <f>VLOOKUP(B4847,別紙1!$A$5:$AS$267,16,FALSE)</f>
        <v>35</v>
      </c>
      <c r="F4854" s="132">
        <f>内訳書!$D$7</f>
        <v>0</v>
      </c>
      <c r="G4854" s="131">
        <f t="shared" si="1021"/>
        <v>0</v>
      </c>
      <c r="H4854" s="116"/>
      <c r="I4854" s="137">
        <f t="shared" si="1022"/>
        <v>0</v>
      </c>
    </row>
    <row r="4855" spans="1:9" s="62" customFormat="1" ht="18" customHeight="1" x14ac:dyDescent="0.4">
      <c r="A4855" s="63">
        <v>5</v>
      </c>
      <c r="B4855" s="121">
        <f>B4851</f>
        <v>4</v>
      </c>
      <c r="C4855" s="131">
        <f t="shared" si="1023"/>
        <v>0</v>
      </c>
      <c r="D4855" s="131">
        <f t="shared" si="1020"/>
        <v>0</v>
      </c>
      <c r="E4855" s="124">
        <f>VLOOKUP(B4847,別紙1!$A$5:$AS$267,19,FALSE)</f>
        <v>34</v>
      </c>
      <c r="F4855" s="132">
        <f>内訳書!$D$7</f>
        <v>0</v>
      </c>
      <c r="G4855" s="131">
        <f t="shared" si="1021"/>
        <v>0</v>
      </c>
      <c r="H4855" s="116"/>
      <c r="I4855" s="137">
        <f t="shared" si="1022"/>
        <v>0</v>
      </c>
    </row>
    <row r="4856" spans="1:9" s="62" customFormat="1" ht="18" customHeight="1" x14ac:dyDescent="0.4">
      <c r="A4856" s="63">
        <v>6</v>
      </c>
      <c r="B4856" s="121">
        <f>B4851</f>
        <v>4</v>
      </c>
      <c r="C4856" s="131">
        <f t="shared" si="1023"/>
        <v>0</v>
      </c>
      <c r="D4856" s="131">
        <f t="shared" si="1020"/>
        <v>0</v>
      </c>
      <c r="E4856" s="124">
        <f>VLOOKUP(B4847,別紙1!$A$5:$AS$267,22,FALSE)</f>
        <v>35</v>
      </c>
      <c r="F4856" s="132">
        <f>内訳書!$D$7</f>
        <v>0</v>
      </c>
      <c r="G4856" s="131">
        <f t="shared" si="1021"/>
        <v>0</v>
      </c>
      <c r="H4856" s="116"/>
      <c r="I4856" s="137">
        <f t="shared" si="1022"/>
        <v>0</v>
      </c>
    </row>
    <row r="4857" spans="1:9" s="62" customFormat="1" ht="18" customHeight="1" x14ac:dyDescent="0.4">
      <c r="A4857" s="63">
        <v>7</v>
      </c>
      <c r="B4857" s="121">
        <f>B4851</f>
        <v>4</v>
      </c>
      <c r="C4857" s="131">
        <f t="shared" si="1023"/>
        <v>0</v>
      </c>
      <c r="D4857" s="131">
        <f t="shared" si="1020"/>
        <v>0</v>
      </c>
      <c r="E4857" s="124">
        <f>VLOOKUP(B4847,別紙1!$A$5:$AS$267,26,FALSE)</f>
        <v>33</v>
      </c>
      <c r="F4857" s="133">
        <f>内訳書!$E$7</f>
        <v>0</v>
      </c>
      <c r="G4857" s="131">
        <f t="shared" si="1021"/>
        <v>0</v>
      </c>
      <c r="H4857" s="116"/>
      <c r="I4857" s="137">
        <f t="shared" si="1022"/>
        <v>0</v>
      </c>
    </row>
    <row r="4858" spans="1:9" s="62" customFormat="1" ht="18" customHeight="1" x14ac:dyDescent="0.4">
      <c r="A4858" s="63">
        <v>8</v>
      </c>
      <c r="B4858" s="121">
        <f>B4851</f>
        <v>4</v>
      </c>
      <c r="C4858" s="131">
        <f t="shared" si="1023"/>
        <v>0</v>
      </c>
      <c r="D4858" s="131">
        <f t="shared" si="1020"/>
        <v>0</v>
      </c>
      <c r="E4858" s="124">
        <f>VLOOKUP(B4847,別紙1!$A$5:$AS$267,29,FALSE)</f>
        <v>34</v>
      </c>
      <c r="F4858" s="133">
        <f>内訳書!$E$7</f>
        <v>0</v>
      </c>
      <c r="G4858" s="131">
        <f t="shared" si="1021"/>
        <v>0</v>
      </c>
      <c r="H4858" s="116"/>
      <c r="I4858" s="137">
        <f t="shared" si="1022"/>
        <v>0</v>
      </c>
    </row>
    <row r="4859" spans="1:9" s="62" customFormat="1" ht="18" customHeight="1" x14ac:dyDescent="0.4">
      <c r="A4859" s="63">
        <v>9</v>
      </c>
      <c r="B4859" s="121">
        <f>B4851</f>
        <v>4</v>
      </c>
      <c r="C4859" s="131">
        <f t="shared" si="1023"/>
        <v>0</v>
      </c>
      <c r="D4859" s="131">
        <f t="shared" si="1020"/>
        <v>0</v>
      </c>
      <c r="E4859" s="124">
        <f>VLOOKUP(B4847,別紙1!$A$5:$AS$267,32,FALSE)</f>
        <v>35</v>
      </c>
      <c r="F4859" s="133">
        <f>内訳書!$E$7</f>
        <v>0</v>
      </c>
      <c r="G4859" s="131">
        <f t="shared" si="1021"/>
        <v>0</v>
      </c>
      <c r="H4859" s="116"/>
      <c r="I4859" s="137">
        <f t="shared" si="1022"/>
        <v>0</v>
      </c>
    </row>
    <row r="4860" spans="1:9" s="62" customFormat="1" ht="18" customHeight="1" x14ac:dyDescent="0.4">
      <c r="A4860" s="63">
        <v>10</v>
      </c>
      <c r="B4860" s="121">
        <f>B4851</f>
        <v>4</v>
      </c>
      <c r="C4860" s="131">
        <f t="shared" si="1023"/>
        <v>0</v>
      </c>
      <c r="D4860" s="131">
        <f t="shared" si="1020"/>
        <v>0</v>
      </c>
      <c r="E4860" s="124">
        <f>VLOOKUP(B4847,別紙1!$A$5:$AS$267,34,FALSE)</f>
        <v>34</v>
      </c>
      <c r="F4860" s="132">
        <f>内訳書!$D$7</f>
        <v>0</v>
      </c>
      <c r="G4860" s="131">
        <f t="shared" si="1021"/>
        <v>0</v>
      </c>
      <c r="H4860" s="116"/>
      <c r="I4860" s="137">
        <f t="shared" si="1022"/>
        <v>0</v>
      </c>
    </row>
    <row r="4861" spans="1:9" s="62" customFormat="1" ht="18" customHeight="1" x14ac:dyDescent="0.4">
      <c r="A4861" s="63">
        <v>11</v>
      </c>
      <c r="B4861" s="121">
        <f>B4851</f>
        <v>4</v>
      </c>
      <c r="C4861" s="131">
        <f t="shared" si="1023"/>
        <v>0</v>
      </c>
      <c r="D4861" s="131">
        <f t="shared" si="1020"/>
        <v>0</v>
      </c>
      <c r="E4861" s="124">
        <f>VLOOKUP(B4847,別紙1!$A$5:$AS$267,37,FALSE)</f>
        <v>34</v>
      </c>
      <c r="F4861" s="132">
        <f>内訳書!$D$7</f>
        <v>0</v>
      </c>
      <c r="G4861" s="131">
        <f t="shared" si="1021"/>
        <v>0</v>
      </c>
      <c r="H4861" s="116"/>
      <c r="I4861" s="137">
        <f t="shared" si="1022"/>
        <v>0</v>
      </c>
    </row>
    <row r="4862" spans="1:9" s="62" customFormat="1" ht="18" customHeight="1" thickBot="1" x14ac:dyDescent="0.45">
      <c r="A4862" s="63">
        <v>12</v>
      </c>
      <c r="B4862" s="121">
        <f>B4851</f>
        <v>4</v>
      </c>
      <c r="C4862" s="131">
        <f>C4861</f>
        <v>0</v>
      </c>
      <c r="D4862" s="131">
        <f t="shared" si="1020"/>
        <v>0</v>
      </c>
      <c r="E4862" s="124">
        <f>VLOOKUP(B4847,別紙1!$A$5:$AS$267,40,FALSE)</f>
        <v>33</v>
      </c>
      <c r="F4862" s="132">
        <f>内訳書!$D$7</f>
        <v>0</v>
      </c>
      <c r="G4862" s="131">
        <f t="shared" si="1021"/>
        <v>0</v>
      </c>
      <c r="H4862" s="116"/>
      <c r="I4862" s="137">
        <f t="shared" si="1022"/>
        <v>0</v>
      </c>
    </row>
    <row r="4863" spans="1:9" s="62" customFormat="1" ht="18" customHeight="1" thickBot="1" x14ac:dyDescent="0.45">
      <c r="A4863" s="66" t="s">
        <v>9</v>
      </c>
      <c r="B4863" s="120"/>
      <c r="C4863" s="120"/>
      <c r="D4863" s="120"/>
      <c r="E4863" s="135">
        <f>SUM(E4851:E4862)</f>
        <v>408</v>
      </c>
      <c r="F4863" s="129"/>
      <c r="G4863" s="120"/>
      <c r="H4863" s="136">
        <f>SUM(H4851:H4862)</f>
        <v>0</v>
      </c>
      <c r="I4863" s="138">
        <f>IF(SUM(I4851:I4862)="","",SUM(I4851:I4862))</f>
        <v>0</v>
      </c>
    </row>
    <row r="4864" spans="1:9" ht="78" customHeight="1" x14ac:dyDescent="0.4">
      <c r="A4864" s="404" t="s">
        <v>347</v>
      </c>
      <c r="B4864" s="405"/>
      <c r="C4864" s="405"/>
      <c r="D4864" s="406"/>
      <c r="E4864" s="405"/>
      <c r="F4864" s="405"/>
      <c r="G4864" s="406"/>
      <c r="H4864" s="406"/>
      <c r="I4864" s="406"/>
    </row>
    <row r="4865" spans="1:9" ht="78" customHeight="1" x14ac:dyDescent="0.4">
      <c r="A4865" s="394" t="s">
        <v>22</v>
      </c>
      <c r="B4865" s="395"/>
      <c r="C4865" s="395"/>
      <c r="D4865" s="395"/>
      <c r="E4865" s="395"/>
      <c r="F4865" s="395"/>
      <c r="G4865" s="395"/>
      <c r="H4865" s="395"/>
      <c r="I4865" s="396"/>
    </row>
    <row r="4866" spans="1:9" x14ac:dyDescent="0.4">
      <c r="A4866" s="161" t="s">
        <v>12</v>
      </c>
      <c r="B4866" s="52">
        <f>B4847+1</f>
        <v>257</v>
      </c>
      <c r="C4866" s="161" t="s">
        <v>13</v>
      </c>
      <c r="D4866" s="53" t="str">
        <f>VLOOKUP(B4866,別紙1!$A$5:$AS$267,3,FALSE)</f>
        <v>富士見東部第３ポンプ場</v>
      </c>
      <c r="F4866" s="161"/>
      <c r="G4866" s="161"/>
      <c r="H4866" s="161"/>
      <c r="I4866" s="54" t="str">
        <f>VLOOKUP(B4866,別紙1!$A$5:$AS$267,5,FALSE)</f>
        <v>低圧電力</v>
      </c>
    </row>
    <row r="4867" spans="1:9" s="161" customFormat="1" ht="20.25" customHeight="1" x14ac:dyDescent="0.4">
      <c r="A4867" s="391" t="s">
        <v>14</v>
      </c>
      <c r="B4867" s="401" t="s">
        <v>3</v>
      </c>
      <c r="C4867" s="402"/>
      <c r="D4867" s="403"/>
      <c r="E4867" s="401" t="s">
        <v>4</v>
      </c>
      <c r="F4867" s="402"/>
      <c r="G4867" s="403"/>
      <c r="H4867" s="391" t="s">
        <v>44</v>
      </c>
      <c r="I4867" s="391" t="s">
        <v>45</v>
      </c>
    </row>
    <row r="4868" spans="1:9" s="161" customFormat="1" ht="40.5" x14ac:dyDescent="0.4">
      <c r="A4868" s="400"/>
      <c r="B4868" s="298" t="s">
        <v>2</v>
      </c>
      <c r="C4868" s="298" t="s">
        <v>15</v>
      </c>
      <c r="D4868" s="299" t="s">
        <v>82</v>
      </c>
      <c r="E4868" s="300" t="s">
        <v>16</v>
      </c>
      <c r="F4868" s="58" t="s">
        <v>17</v>
      </c>
      <c r="G4868" s="299" t="s">
        <v>18</v>
      </c>
      <c r="H4868" s="400"/>
      <c r="I4868" s="400"/>
    </row>
    <row r="4869" spans="1:9" s="59" customFormat="1" ht="22.5" x14ac:dyDescent="0.4">
      <c r="A4869" s="392"/>
      <c r="B4869" s="60" t="s">
        <v>5</v>
      </c>
      <c r="C4869" s="60" t="s">
        <v>19</v>
      </c>
      <c r="D4869" s="60" t="s">
        <v>8</v>
      </c>
      <c r="E4869" s="61" t="s">
        <v>20</v>
      </c>
      <c r="F4869" s="60" t="s">
        <v>21</v>
      </c>
      <c r="G4869" s="60" t="s">
        <v>8</v>
      </c>
      <c r="H4869" s="60" t="s">
        <v>43</v>
      </c>
      <c r="I4869" s="60" t="s">
        <v>8</v>
      </c>
    </row>
    <row r="4870" spans="1:9" s="62" customFormat="1" ht="18" customHeight="1" x14ac:dyDescent="0.4">
      <c r="A4870" s="63">
        <v>1</v>
      </c>
      <c r="B4870" s="121">
        <f>VLOOKUP(B4866,別紙1!$A$5:$AS$267,6,FALSE)</f>
        <v>4</v>
      </c>
      <c r="C4870" s="131">
        <f>内訳書!$C$7</f>
        <v>0</v>
      </c>
      <c r="D4870" s="131">
        <f>IF(E4870=0,ROUNDDOWN(B4870*C4870/2,2),ROUNDDOWN(B4870*C4870,2))</f>
        <v>0</v>
      </c>
      <c r="E4870" s="124">
        <f>VLOOKUP(B4866,別紙1!$A$5:$AS$267,7,FALSE)</f>
        <v>30</v>
      </c>
      <c r="F4870" s="132">
        <f>内訳書!$D$7</f>
        <v>0</v>
      </c>
      <c r="G4870" s="131">
        <f>ROUNDDOWN(E4870*F4870,2)</f>
        <v>0</v>
      </c>
      <c r="H4870" s="116"/>
      <c r="I4870" s="137">
        <f>ROUNDDOWN(D4870+G4870+H4870,0)</f>
        <v>0</v>
      </c>
    </row>
    <row r="4871" spans="1:9" s="62" customFormat="1" ht="18" customHeight="1" x14ac:dyDescent="0.4">
      <c r="A4871" s="63">
        <v>2</v>
      </c>
      <c r="B4871" s="121">
        <f>B4870</f>
        <v>4</v>
      </c>
      <c r="C4871" s="131">
        <f>C4870</f>
        <v>0</v>
      </c>
      <c r="D4871" s="131">
        <f t="shared" ref="D4871:D4881" si="1024">IF(E4871=0,ROUNDDOWN(B4871*C4871/2,2),ROUNDDOWN(B4871*C4871,2))</f>
        <v>0</v>
      </c>
      <c r="E4871" s="124">
        <f>VLOOKUP(B4866,別紙1!$A$5:$AS$267,10,FALSE)</f>
        <v>30</v>
      </c>
      <c r="F4871" s="132">
        <f>内訳書!$D$7</f>
        <v>0</v>
      </c>
      <c r="G4871" s="131">
        <f t="shared" ref="G4871:G4881" si="1025">ROUNDDOWN(E4871*F4871,2)</f>
        <v>0</v>
      </c>
      <c r="H4871" s="116"/>
      <c r="I4871" s="137">
        <f t="shared" ref="I4871:I4881" si="1026">ROUNDDOWN(D4871+G4871+H4871,0)</f>
        <v>0</v>
      </c>
    </row>
    <row r="4872" spans="1:9" s="62" customFormat="1" ht="18" customHeight="1" x14ac:dyDescent="0.4">
      <c r="A4872" s="63">
        <v>3</v>
      </c>
      <c r="B4872" s="121">
        <f>B4870</f>
        <v>4</v>
      </c>
      <c r="C4872" s="131">
        <f t="shared" ref="C4872:C4880" si="1027">C4871</f>
        <v>0</v>
      </c>
      <c r="D4872" s="131">
        <f t="shared" si="1024"/>
        <v>0</v>
      </c>
      <c r="E4872" s="124">
        <f>VLOOKUP(B4866,別紙1!$A$5:$AS$267,13,FALSE)</f>
        <v>28</v>
      </c>
      <c r="F4872" s="132">
        <f>内訳書!$D$7</f>
        <v>0</v>
      </c>
      <c r="G4872" s="131">
        <f t="shared" si="1025"/>
        <v>0</v>
      </c>
      <c r="H4872" s="116"/>
      <c r="I4872" s="137">
        <f t="shared" si="1026"/>
        <v>0</v>
      </c>
    </row>
    <row r="4873" spans="1:9" s="62" customFormat="1" ht="18" customHeight="1" x14ac:dyDescent="0.4">
      <c r="A4873" s="63">
        <v>4</v>
      </c>
      <c r="B4873" s="121">
        <f>B4870</f>
        <v>4</v>
      </c>
      <c r="C4873" s="131">
        <f t="shared" si="1027"/>
        <v>0</v>
      </c>
      <c r="D4873" s="131">
        <f t="shared" si="1024"/>
        <v>0</v>
      </c>
      <c r="E4873" s="124">
        <f>VLOOKUP(B4866,別紙1!$A$5:$AS$267,16,FALSE)</f>
        <v>30</v>
      </c>
      <c r="F4873" s="132">
        <f>内訳書!$D$7</f>
        <v>0</v>
      </c>
      <c r="G4873" s="131">
        <f t="shared" si="1025"/>
        <v>0</v>
      </c>
      <c r="H4873" s="116"/>
      <c r="I4873" s="137">
        <f t="shared" si="1026"/>
        <v>0</v>
      </c>
    </row>
    <row r="4874" spans="1:9" s="62" customFormat="1" ht="18" customHeight="1" x14ac:dyDescent="0.4">
      <c r="A4874" s="63">
        <v>5</v>
      </c>
      <c r="B4874" s="121">
        <f>B4870</f>
        <v>4</v>
      </c>
      <c r="C4874" s="131">
        <f t="shared" si="1027"/>
        <v>0</v>
      </c>
      <c r="D4874" s="131">
        <f t="shared" si="1024"/>
        <v>0</v>
      </c>
      <c r="E4874" s="124">
        <f>VLOOKUP(B4866,別紙1!$A$5:$AS$267,19,FALSE)</f>
        <v>29</v>
      </c>
      <c r="F4874" s="132">
        <f>内訳書!$D$7</f>
        <v>0</v>
      </c>
      <c r="G4874" s="131">
        <f t="shared" si="1025"/>
        <v>0</v>
      </c>
      <c r="H4874" s="116"/>
      <c r="I4874" s="137">
        <f t="shared" si="1026"/>
        <v>0</v>
      </c>
    </row>
    <row r="4875" spans="1:9" s="62" customFormat="1" ht="18" customHeight="1" x14ac:dyDescent="0.4">
      <c r="A4875" s="63">
        <v>6</v>
      </c>
      <c r="B4875" s="121">
        <f>B4870</f>
        <v>4</v>
      </c>
      <c r="C4875" s="131">
        <f t="shared" si="1027"/>
        <v>0</v>
      </c>
      <c r="D4875" s="131">
        <f t="shared" si="1024"/>
        <v>0</v>
      </c>
      <c r="E4875" s="124">
        <f>VLOOKUP(B4866,別紙1!$A$5:$AS$267,22,FALSE)</f>
        <v>30</v>
      </c>
      <c r="F4875" s="132">
        <f>内訳書!$D$7</f>
        <v>0</v>
      </c>
      <c r="G4875" s="131">
        <f t="shared" si="1025"/>
        <v>0</v>
      </c>
      <c r="H4875" s="116"/>
      <c r="I4875" s="137">
        <f t="shared" si="1026"/>
        <v>0</v>
      </c>
    </row>
    <row r="4876" spans="1:9" s="62" customFormat="1" ht="18" customHeight="1" x14ac:dyDescent="0.4">
      <c r="A4876" s="63">
        <v>7</v>
      </c>
      <c r="B4876" s="121">
        <f>B4870</f>
        <v>4</v>
      </c>
      <c r="C4876" s="131">
        <f t="shared" si="1027"/>
        <v>0</v>
      </c>
      <c r="D4876" s="131">
        <f t="shared" si="1024"/>
        <v>0</v>
      </c>
      <c r="E4876" s="124">
        <f>VLOOKUP(B4866,別紙1!$A$5:$AS$267,26,FALSE)</f>
        <v>29</v>
      </c>
      <c r="F4876" s="133">
        <f>内訳書!$E$7</f>
        <v>0</v>
      </c>
      <c r="G4876" s="131">
        <f t="shared" si="1025"/>
        <v>0</v>
      </c>
      <c r="H4876" s="116"/>
      <c r="I4876" s="137">
        <f t="shared" si="1026"/>
        <v>0</v>
      </c>
    </row>
    <row r="4877" spans="1:9" s="62" customFormat="1" ht="18" customHeight="1" x14ac:dyDescent="0.4">
      <c r="A4877" s="63">
        <v>8</v>
      </c>
      <c r="B4877" s="121">
        <f>B4870</f>
        <v>4</v>
      </c>
      <c r="C4877" s="131">
        <f t="shared" si="1027"/>
        <v>0</v>
      </c>
      <c r="D4877" s="131">
        <f t="shared" si="1024"/>
        <v>0</v>
      </c>
      <c r="E4877" s="124">
        <f>VLOOKUP(B4866,別紙1!$A$5:$AS$267,29,FALSE)</f>
        <v>29</v>
      </c>
      <c r="F4877" s="133">
        <f>内訳書!$E$7</f>
        <v>0</v>
      </c>
      <c r="G4877" s="131">
        <f t="shared" si="1025"/>
        <v>0</v>
      </c>
      <c r="H4877" s="116"/>
      <c r="I4877" s="137">
        <f t="shared" si="1026"/>
        <v>0</v>
      </c>
    </row>
    <row r="4878" spans="1:9" s="62" customFormat="1" ht="18" customHeight="1" x14ac:dyDescent="0.4">
      <c r="A4878" s="63">
        <v>9</v>
      </c>
      <c r="B4878" s="121">
        <f>B4870</f>
        <v>4</v>
      </c>
      <c r="C4878" s="131">
        <f t="shared" si="1027"/>
        <v>0</v>
      </c>
      <c r="D4878" s="131">
        <f t="shared" si="1024"/>
        <v>0</v>
      </c>
      <c r="E4878" s="124">
        <f>VLOOKUP(B4866,別紙1!$A$5:$AS$267,32,FALSE)</f>
        <v>33</v>
      </c>
      <c r="F4878" s="133">
        <f>内訳書!$E$7</f>
        <v>0</v>
      </c>
      <c r="G4878" s="131">
        <f t="shared" si="1025"/>
        <v>0</v>
      </c>
      <c r="H4878" s="116"/>
      <c r="I4878" s="137">
        <f t="shared" si="1026"/>
        <v>0</v>
      </c>
    </row>
    <row r="4879" spans="1:9" s="62" customFormat="1" ht="18" customHeight="1" x14ac:dyDescent="0.4">
      <c r="A4879" s="63">
        <v>10</v>
      </c>
      <c r="B4879" s="121">
        <f>B4870</f>
        <v>4</v>
      </c>
      <c r="C4879" s="131">
        <f t="shared" si="1027"/>
        <v>0</v>
      </c>
      <c r="D4879" s="131">
        <f t="shared" si="1024"/>
        <v>0</v>
      </c>
      <c r="E4879" s="124">
        <f>VLOOKUP(B4866,別紙1!$A$5:$AS$267,34,FALSE)</f>
        <v>41</v>
      </c>
      <c r="F4879" s="132">
        <f>内訳書!$D$7</f>
        <v>0</v>
      </c>
      <c r="G4879" s="131">
        <f t="shared" si="1025"/>
        <v>0</v>
      </c>
      <c r="H4879" s="116"/>
      <c r="I4879" s="137">
        <f t="shared" si="1026"/>
        <v>0</v>
      </c>
    </row>
    <row r="4880" spans="1:9" s="62" customFormat="1" ht="18" customHeight="1" x14ac:dyDescent="0.4">
      <c r="A4880" s="63">
        <v>11</v>
      </c>
      <c r="B4880" s="121">
        <f>B4870</f>
        <v>4</v>
      </c>
      <c r="C4880" s="131">
        <f t="shared" si="1027"/>
        <v>0</v>
      </c>
      <c r="D4880" s="131">
        <f t="shared" si="1024"/>
        <v>0</v>
      </c>
      <c r="E4880" s="124">
        <f>VLOOKUP(B4866,別紙1!$A$5:$AS$267,37,FALSE)</f>
        <v>32</v>
      </c>
      <c r="F4880" s="132">
        <f>内訳書!$D$7</f>
        <v>0</v>
      </c>
      <c r="G4880" s="131">
        <f t="shared" si="1025"/>
        <v>0</v>
      </c>
      <c r="H4880" s="116"/>
      <c r="I4880" s="137">
        <f t="shared" si="1026"/>
        <v>0</v>
      </c>
    </row>
    <row r="4881" spans="1:9" s="62" customFormat="1" ht="18" customHeight="1" thickBot="1" x14ac:dyDescent="0.45">
      <c r="A4881" s="63">
        <v>12</v>
      </c>
      <c r="B4881" s="121">
        <f>B4870</f>
        <v>4</v>
      </c>
      <c r="C4881" s="131">
        <f>C4880</f>
        <v>0</v>
      </c>
      <c r="D4881" s="131">
        <f t="shared" si="1024"/>
        <v>0</v>
      </c>
      <c r="E4881" s="124">
        <f>VLOOKUP(B4866,別紙1!$A$5:$AS$267,40,FALSE)</f>
        <v>28</v>
      </c>
      <c r="F4881" s="132">
        <f>内訳書!$D$7</f>
        <v>0</v>
      </c>
      <c r="G4881" s="131">
        <f t="shared" si="1025"/>
        <v>0</v>
      </c>
      <c r="H4881" s="116"/>
      <c r="I4881" s="137">
        <f t="shared" si="1026"/>
        <v>0</v>
      </c>
    </row>
    <row r="4882" spans="1:9" s="62" customFormat="1" ht="18" customHeight="1" thickBot="1" x14ac:dyDescent="0.45">
      <c r="A4882" s="66" t="s">
        <v>9</v>
      </c>
      <c r="B4882" s="120"/>
      <c r="C4882" s="120"/>
      <c r="D4882" s="120"/>
      <c r="E4882" s="135">
        <f>SUM(E4870:E4881)</f>
        <v>369</v>
      </c>
      <c r="F4882" s="129"/>
      <c r="G4882" s="120"/>
      <c r="H4882" s="136">
        <f>SUM(H4870:H4881)</f>
        <v>0</v>
      </c>
      <c r="I4882" s="138">
        <f>IF(SUM(I4870:I4881)="","",SUM(I4870:I4881))</f>
        <v>0</v>
      </c>
    </row>
    <row r="4883" spans="1:9" ht="78" customHeight="1" x14ac:dyDescent="0.4">
      <c r="A4883" s="404" t="s">
        <v>347</v>
      </c>
      <c r="B4883" s="405"/>
      <c r="C4883" s="405"/>
      <c r="D4883" s="406"/>
      <c r="E4883" s="405"/>
      <c r="F4883" s="405"/>
      <c r="G4883" s="406"/>
      <c r="H4883" s="406"/>
      <c r="I4883" s="406"/>
    </row>
    <row r="4884" spans="1:9" ht="78" customHeight="1" x14ac:dyDescent="0.4">
      <c r="A4884" s="394" t="s">
        <v>22</v>
      </c>
      <c r="B4884" s="395"/>
      <c r="C4884" s="395"/>
      <c r="D4884" s="395"/>
      <c r="E4884" s="395"/>
      <c r="F4884" s="395"/>
      <c r="G4884" s="395"/>
      <c r="H4884" s="395"/>
      <c r="I4884" s="396"/>
    </row>
    <row r="4885" spans="1:9" x14ac:dyDescent="0.4">
      <c r="A4885" s="161" t="s">
        <v>12</v>
      </c>
      <c r="B4885" s="52">
        <f>B4866+1</f>
        <v>258</v>
      </c>
      <c r="C4885" s="161" t="s">
        <v>13</v>
      </c>
      <c r="D4885" s="53" t="str">
        <f>VLOOKUP(B4885,別紙1!$A$5:$AS$267,3,FALSE)</f>
        <v>富士見東部第７ポンプ場</v>
      </c>
      <c r="F4885" s="161"/>
      <c r="G4885" s="161"/>
      <c r="H4885" s="161"/>
      <c r="I4885" s="54" t="str">
        <f>VLOOKUP(B4885,別紙1!$A$5:$AS$267,5,FALSE)</f>
        <v>低圧電力</v>
      </c>
    </row>
    <row r="4886" spans="1:9" s="161" customFormat="1" ht="20.25" customHeight="1" x14ac:dyDescent="0.4">
      <c r="A4886" s="391" t="s">
        <v>14</v>
      </c>
      <c r="B4886" s="401" t="s">
        <v>3</v>
      </c>
      <c r="C4886" s="402"/>
      <c r="D4886" s="403"/>
      <c r="E4886" s="401" t="s">
        <v>4</v>
      </c>
      <c r="F4886" s="402"/>
      <c r="G4886" s="403"/>
      <c r="H4886" s="391" t="s">
        <v>44</v>
      </c>
      <c r="I4886" s="391" t="s">
        <v>45</v>
      </c>
    </row>
    <row r="4887" spans="1:9" s="161" customFormat="1" ht="40.5" x14ac:dyDescent="0.4">
      <c r="A4887" s="400"/>
      <c r="B4887" s="298" t="s">
        <v>2</v>
      </c>
      <c r="C4887" s="298" t="s">
        <v>15</v>
      </c>
      <c r="D4887" s="299" t="s">
        <v>82</v>
      </c>
      <c r="E4887" s="300" t="s">
        <v>16</v>
      </c>
      <c r="F4887" s="58" t="s">
        <v>17</v>
      </c>
      <c r="G4887" s="299" t="s">
        <v>18</v>
      </c>
      <c r="H4887" s="400"/>
      <c r="I4887" s="400"/>
    </row>
    <row r="4888" spans="1:9" s="59" customFormat="1" ht="22.5" x14ac:dyDescent="0.4">
      <c r="A4888" s="392"/>
      <c r="B4888" s="60" t="s">
        <v>5</v>
      </c>
      <c r="C4888" s="60" t="s">
        <v>19</v>
      </c>
      <c r="D4888" s="60" t="s">
        <v>8</v>
      </c>
      <c r="E4888" s="61" t="s">
        <v>20</v>
      </c>
      <c r="F4888" s="60" t="s">
        <v>21</v>
      </c>
      <c r="G4888" s="60" t="s">
        <v>8</v>
      </c>
      <c r="H4888" s="60" t="s">
        <v>43</v>
      </c>
      <c r="I4888" s="60" t="s">
        <v>8</v>
      </c>
    </row>
    <row r="4889" spans="1:9" s="62" customFormat="1" ht="18" customHeight="1" x14ac:dyDescent="0.4">
      <c r="A4889" s="63">
        <v>1</v>
      </c>
      <c r="B4889" s="121">
        <f>VLOOKUP(B4885,別紙1!$A$5:$AS$267,6,FALSE)</f>
        <v>4</v>
      </c>
      <c r="C4889" s="131">
        <f>内訳書!$C$7</f>
        <v>0</v>
      </c>
      <c r="D4889" s="131">
        <f>IF(E4889=0,ROUNDDOWN(B4889*C4889/2,2),ROUNDDOWN(B4889*C4889,2))</f>
        <v>0</v>
      </c>
      <c r="E4889" s="124">
        <f>VLOOKUP(B4885,別紙1!$A$5:$AS$267,7,FALSE)</f>
        <v>33</v>
      </c>
      <c r="F4889" s="132">
        <f>内訳書!$D$7</f>
        <v>0</v>
      </c>
      <c r="G4889" s="131">
        <f>ROUNDDOWN(E4889*F4889,2)</f>
        <v>0</v>
      </c>
      <c r="H4889" s="116"/>
      <c r="I4889" s="137">
        <f>ROUNDDOWN(D4889+G4889+H4889,0)</f>
        <v>0</v>
      </c>
    </row>
    <row r="4890" spans="1:9" s="62" customFormat="1" ht="18" customHeight="1" x14ac:dyDescent="0.4">
      <c r="A4890" s="63">
        <v>2</v>
      </c>
      <c r="B4890" s="121">
        <f>B4889</f>
        <v>4</v>
      </c>
      <c r="C4890" s="131">
        <f>C4889</f>
        <v>0</v>
      </c>
      <c r="D4890" s="131">
        <f t="shared" ref="D4890:D4900" si="1028">IF(E4890=0,ROUNDDOWN(B4890*C4890/2,2),ROUNDDOWN(B4890*C4890,2))</f>
        <v>0</v>
      </c>
      <c r="E4890" s="124">
        <f>VLOOKUP(B4885,別紙1!$A$5:$AS$267,10,FALSE)</f>
        <v>33</v>
      </c>
      <c r="F4890" s="132">
        <f>内訳書!$D$7</f>
        <v>0</v>
      </c>
      <c r="G4890" s="131">
        <f t="shared" ref="G4890:G4900" si="1029">ROUNDDOWN(E4890*F4890,2)</f>
        <v>0</v>
      </c>
      <c r="H4890" s="116"/>
      <c r="I4890" s="137">
        <f t="shared" ref="I4890:I4900" si="1030">ROUNDDOWN(D4890+G4890+H4890,0)</f>
        <v>0</v>
      </c>
    </row>
    <row r="4891" spans="1:9" s="62" customFormat="1" ht="18" customHeight="1" x14ac:dyDescent="0.4">
      <c r="A4891" s="63">
        <v>3</v>
      </c>
      <c r="B4891" s="121">
        <f>B4889</f>
        <v>4</v>
      </c>
      <c r="C4891" s="131">
        <f t="shared" ref="C4891:C4899" si="1031">C4890</f>
        <v>0</v>
      </c>
      <c r="D4891" s="131">
        <f t="shared" si="1028"/>
        <v>0</v>
      </c>
      <c r="E4891" s="124">
        <f>VLOOKUP(B4885,別紙1!$A$5:$AS$267,13,FALSE)</f>
        <v>31</v>
      </c>
      <c r="F4891" s="132">
        <f>内訳書!$D$7</f>
        <v>0</v>
      </c>
      <c r="G4891" s="131">
        <f t="shared" si="1029"/>
        <v>0</v>
      </c>
      <c r="H4891" s="116"/>
      <c r="I4891" s="137">
        <f t="shared" si="1030"/>
        <v>0</v>
      </c>
    </row>
    <row r="4892" spans="1:9" s="62" customFormat="1" ht="18" customHeight="1" x14ac:dyDescent="0.4">
      <c r="A4892" s="63">
        <v>4</v>
      </c>
      <c r="B4892" s="121">
        <f>B4889</f>
        <v>4</v>
      </c>
      <c r="C4892" s="131">
        <f t="shared" si="1031"/>
        <v>0</v>
      </c>
      <c r="D4892" s="131">
        <f t="shared" si="1028"/>
        <v>0</v>
      </c>
      <c r="E4892" s="124">
        <f>VLOOKUP(B4885,別紙1!$A$5:$AS$267,16,FALSE)</f>
        <v>33</v>
      </c>
      <c r="F4892" s="132">
        <f>内訳書!$D$7</f>
        <v>0</v>
      </c>
      <c r="G4892" s="131">
        <f t="shared" si="1029"/>
        <v>0</v>
      </c>
      <c r="H4892" s="116"/>
      <c r="I4892" s="137">
        <f t="shared" si="1030"/>
        <v>0</v>
      </c>
    </row>
    <row r="4893" spans="1:9" s="62" customFormat="1" ht="18" customHeight="1" x14ac:dyDescent="0.4">
      <c r="A4893" s="63">
        <v>5</v>
      </c>
      <c r="B4893" s="121">
        <f>B4889</f>
        <v>4</v>
      </c>
      <c r="C4893" s="131">
        <f t="shared" si="1031"/>
        <v>0</v>
      </c>
      <c r="D4893" s="131">
        <f t="shared" si="1028"/>
        <v>0</v>
      </c>
      <c r="E4893" s="124">
        <f>VLOOKUP(B4885,別紙1!$A$5:$AS$267,19,FALSE)</f>
        <v>32</v>
      </c>
      <c r="F4893" s="132">
        <f>内訳書!$D$7</f>
        <v>0</v>
      </c>
      <c r="G4893" s="131">
        <f t="shared" si="1029"/>
        <v>0</v>
      </c>
      <c r="H4893" s="116"/>
      <c r="I4893" s="137">
        <f t="shared" si="1030"/>
        <v>0</v>
      </c>
    </row>
    <row r="4894" spans="1:9" s="62" customFormat="1" ht="18" customHeight="1" x14ac:dyDescent="0.4">
      <c r="A4894" s="63">
        <v>6</v>
      </c>
      <c r="B4894" s="121">
        <f>B4889</f>
        <v>4</v>
      </c>
      <c r="C4894" s="131">
        <f t="shared" si="1031"/>
        <v>0</v>
      </c>
      <c r="D4894" s="131">
        <f t="shared" si="1028"/>
        <v>0</v>
      </c>
      <c r="E4894" s="124">
        <f>VLOOKUP(B4885,別紙1!$A$5:$AS$267,22,FALSE)</f>
        <v>32</v>
      </c>
      <c r="F4894" s="132">
        <f>内訳書!$D$7</f>
        <v>0</v>
      </c>
      <c r="G4894" s="131">
        <f t="shared" si="1029"/>
        <v>0</v>
      </c>
      <c r="H4894" s="116"/>
      <c r="I4894" s="137">
        <f t="shared" si="1030"/>
        <v>0</v>
      </c>
    </row>
    <row r="4895" spans="1:9" s="62" customFormat="1" ht="18" customHeight="1" x14ac:dyDescent="0.4">
      <c r="A4895" s="63">
        <v>7</v>
      </c>
      <c r="B4895" s="121">
        <f>B4889</f>
        <v>4</v>
      </c>
      <c r="C4895" s="131">
        <f t="shared" si="1031"/>
        <v>0</v>
      </c>
      <c r="D4895" s="131">
        <f t="shared" si="1028"/>
        <v>0</v>
      </c>
      <c r="E4895" s="124">
        <f>VLOOKUP(B4885,別紙1!$A$5:$AS$267,26,FALSE)</f>
        <v>31</v>
      </c>
      <c r="F4895" s="133">
        <f>内訳書!$E$7</f>
        <v>0</v>
      </c>
      <c r="G4895" s="131">
        <f t="shared" si="1029"/>
        <v>0</v>
      </c>
      <c r="H4895" s="116"/>
      <c r="I4895" s="137">
        <f t="shared" si="1030"/>
        <v>0</v>
      </c>
    </row>
    <row r="4896" spans="1:9" s="62" customFormat="1" ht="18" customHeight="1" x14ac:dyDescent="0.4">
      <c r="A4896" s="63">
        <v>8</v>
      </c>
      <c r="B4896" s="121">
        <f>B4889</f>
        <v>4</v>
      </c>
      <c r="C4896" s="131">
        <f t="shared" si="1031"/>
        <v>0</v>
      </c>
      <c r="D4896" s="131">
        <f t="shared" si="1028"/>
        <v>0</v>
      </c>
      <c r="E4896" s="124">
        <f>VLOOKUP(B4885,別紙1!$A$5:$AS$267,29,FALSE)</f>
        <v>32</v>
      </c>
      <c r="F4896" s="133">
        <f>内訳書!$E$7</f>
        <v>0</v>
      </c>
      <c r="G4896" s="131">
        <f t="shared" si="1029"/>
        <v>0</v>
      </c>
      <c r="H4896" s="116"/>
      <c r="I4896" s="137">
        <f t="shared" si="1030"/>
        <v>0</v>
      </c>
    </row>
    <row r="4897" spans="1:9" s="62" customFormat="1" ht="18" customHeight="1" x14ac:dyDescent="0.4">
      <c r="A4897" s="63">
        <v>9</v>
      </c>
      <c r="B4897" s="121">
        <f>B4889</f>
        <v>4</v>
      </c>
      <c r="C4897" s="131">
        <f t="shared" si="1031"/>
        <v>0</v>
      </c>
      <c r="D4897" s="131">
        <f t="shared" si="1028"/>
        <v>0</v>
      </c>
      <c r="E4897" s="124">
        <f>VLOOKUP(B4885,別紙1!$A$5:$AS$267,32,FALSE)</f>
        <v>32</v>
      </c>
      <c r="F4897" s="133">
        <f>内訳書!$E$7</f>
        <v>0</v>
      </c>
      <c r="G4897" s="131">
        <f t="shared" si="1029"/>
        <v>0</v>
      </c>
      <c r="H4897" s="116"/>
      <c r="I4897" s="137">
        <f t="shared" si="1030"/>
        <v>0</v>
      </c>
    </row>
    <row r="4898" spans="1:9" s="62" customFormat="1" ht="18" customHeight="1" x14ac:dyDescent="0.4">
      <c r="A4898" s="63">
        <v>10</v>
      </c>
      <c r="B4898" s="121">
        <f>B4889</f>
        <v>4</v>
      </c>
      <c r="C4898" s="131">
        <f t="shared" si="1031"/>
        <v>0</v>
      </c>
      <c r="D4898" s="131">
        <f t="shared" si="1028"/>
        <v>0</v>
      </c>
      <c r="E4898" s="124">
        <f>VLOOKUP(B4885,別紙1!$A$5:$AS$267,34,FALSE)</f>
        <v>30</v>
      </c>
      <c r="F4898" s="132">
        <f>内訳書!$D$7</f>
        <v>0</v>
      </c>
      <c r="G4898" s="131">
        <f t="shared" si="1029"/>
        <v>0</v>
      </c>
      <c r="H4898" s="116"/>
      <c r="I4898" s="137">
        <f t="shared" si="1030"/>
        <v>0</v>
      </c>
    </row>
    <row r="4899" spans="1:9" s="62" customFormat="1" ht="18" customHeight="1" x14ac:dyDescent="0.4">
      <c r="A4899" s="63">
        <v>11</v>
      </c>
      <c r="B4899" s="121">
        <f>B4889</f>
        <v>4</v>
      </c>
      <c r="C4899" s="131">
        <f t="shared" si="1031"/>
        <v>0</v>
      </c>
      <c r="D4899" s="131">
        <f t="shared" si="1028"/>
        <v>0</v>
      </c>
      <c r="E4899" s="124">
        <f>VLOOKUP(B4885,別紙1!$A$5:$AS$267,37,FALSE)</f>
        <v>32</v>
      </c>
      <c r="F4899" s="132">
        <f>内訳書!$D$7</f>
        <v>0</v>
      </c>
      <c r="G4899" s="131">
        <f t="shared" si="1029"/>
        <v>0</v>
      </c>
      <c r="H4899" s="116"/>
      <c r="I4899" s="137">
        <f t="shared" si="1030"/>
        <v>0</v>
      </c>
    </row>
    <row r="4900" spans="1:9" s="62" customFormat="1" ht="18" customHeight="1" thickBot="1" x14ac:dyDescent="0.45">
      <c r="A4900" s="63">
        <v>12</v>
      </c>
      <c r="B4900" s="121">
        <f>B4889</f>
        <v>4</v>
      </c>
      <c r="C4900" s="131">
        <f>C4899</f>
        <v>0</v>
      </c>
      <c r="D4900" s="131">
        <f t="shared" si="1028"/>
        <v>0</v>
      </c>
      <c r="E4900" s="124">
        <f>VLOOKUP(B4885,別紙1!$A$5:$AS$267,40,FALSE)</f>
        <v>31</v>
      </c>
      <c r="F4900" s="132">
        <f>内訳書!$D$7</f>
        <v>0</v>
      </c>
      <c r="G4900" s="131">
        <f t="shared" si="1029"/>
        <v>0</v>
      </c>
      <c r="H4900" s="116"/>
      <c r="I4900" s="137">
        <f t="shared" si="1030"/>
        <v>0</v>
      </c>
    </row>
    <row r="4901" spans="1:9" s="62" customFormat="1" ht="18" customHeight="1" thickBot="1" x14ac:dyDescent="0.45">
      <c r="A4901" s="66" t="s">
        <v>9</v>
      </c>
      <c r="B4901" s="120"/>
      <c r="C4901" s="120"/>
      <c r="D4901" s="120"/>
      <c r="E4901" s="135">
        <f>SUM(E4889:E4900)</f>
        <v>382</v>
      </c>
      <c r="F4901" s="129"/>
      <c r="G4901" s="120"/>
      <c r="H4901" s="136">
        <f>SUM(H4889:H4900)</f>
        <v>0</v>
      </c>
      <c r="I4901" s="138">
        <f>IF(SUM(I4889:I4900)="","",SUM(I4889:I4900))</f>
        <v>0</v>
      </c>
    </row>
    <row r="4902" spans="1:9" ht="78" customHeight="1" x14ac:dyDescent="0.4">
      <c r="A4902" s="404" t="s">
        <v>347</v>
      </c>
      <c r="B4902" s="405"/>
      <c r="C4902" s="405"/>
      <c r="D4902" s="406"/>
      <c r="E4902" s="405"/>
      <c r="F4902" s="405"/>
      <c r="G4902" s="406"/>
      <c r="H4902" s="406"/>
      <c r="I4902" s="406"/>
    </row>
    <row r="4903" spans="1:9" ht="78" customHeight="1" x14ac:dyDescent="0.4">
      <c r="A4903" s="394" t="s">
        <v>22</v>
      </c>
      <c r="B4903" s="395"/>
      <c r="C4903" s="395"/>
      <c r="D4903" s="395"/>
      <c r="E4903" s="395"/>
      <c r="F4903" s="395"/>
      <c r="G4903" s="395"/>
      <c r="H4903" s="395"/>
      <c r="I4903" s="396"/>
    </row>
    <row r="4904" spans="1:9" x14ac:dyDescent="0.4">
      <c r="A4904" s="161" t="s">
        <v>12</v>
      </c>
      <c r="B4904" s="52">
        <f>B4885+1</f>
        <v>259</v>
      </c>
      <c r="C4904" s="161" t="s">
        <v>13</v>
      </c>
      <c r="D4904" s="53" t="str">
        <f>VLOOKUP(B4904,別紙1!$A$5:$AS$267,3,FALSE)</f>
        <v>富士見東部第８ポンプ場</v>
      </c>
      <c r="F4904" s="161"/>
      <c r="G4904" s="161"/>
      <c r="H4904" s="161"/>
      <c r="I4904" s="54" t="str">
        <f>VLOOKUP(B4904,別紙1!$A$5:$AS$267,5,FALSE)</f>
        <v>低圧電力</v>
      </c>
    </row>
    <row r="4905" spans="1:9" s="161" customFormat="1" ht="20.25" customHeight="1" x14ac:dyDescent="0.4">
      <c r="A4905" s="391" t="s">
        <v>14</v>
      </c>
      <c r="B4905" s="401" t="s">
        <v>3</v>
      </c>
      <c r="C4905" s="402"/>
      <c r="D4905" s="403"/>
      <c r="E4905" s="401" t="s">
        <v>4</v>
      </c>
      <c r="F4905" s="402"/>
      <c r="G4905" s="403"/>
      <c r="H4905" s="391" t="s">
        <v>44</v>
      </c>
      <c r="I4905" s="391" t="s">
        <v>45</v>
      </c>
    </row>
    <row r="4906" spans="1:9" s="161" customFormat="1" ht="40.5" x14ac:dyDescent="0.4">
      <c r="A4906" s="400"/>
      <c r="B4906" s="298" t="s">
        <v>2</v>
      </c>
      <c r="C4906" s="298" t="s">
        <v>15</v>
      </c>
      <c r="D4906" s="299" t="s">
        <v>82</v>
      </c>
      <c r="E4906" s="300" t="s">
        <v>16</v>
      </c>
      <c r="F4906" s="58" t="s">
        <v>17</v>
      </c>
      <c r="G4906" s="299" t="s">
        <v>18</v>
      </c>
      <c r="H4906" s="400"/>
      <c r="I4906" s="400"/>
    </row>
    <row r="4907" spans="1:9" s="59" customFormat="1" ht="22.5" x14ac:dyDescent="0.4">
      <c r="A4907" s="392"/>
      <c r="B4907" s="60" t="s">
        <v>5</v>
      </c>
      <c r="C4907" s="60" t="s">
        <v>19</v>
      </c>
      <c r="D4907" s="60" t="s">
        <v>8</v>
      </c>
      <c r="E4907" s="61" t="s">
        <v>20</v>
      </c>
      <c r="F4907" s="60" t="s">
        <v>21</v>
      </c>
      <c r="G4907" s="60" t="s">
        <v>8</v>
      </c>
      <c r="H4907" s="60" t="s">
        <v>43</v>
      </c>
      <c r="I4907" s="60" t="s">
        <v>8</v>
      </c>
    </row>
    <row r="4908" spans="1:9" s="62" customFormat="1" ht="18" customHeight="1" x14ac:dyDescent="0.4">
      <c r="A4908" s="63">
        <v>1</v>
      </c>
      <c r="B4908" s="121">
        <f>VLOOKUP(B4904,別紙1!$A$5:$AS$267,6,FALSE)</f>
        <v>9</v>
      </c>
      <c r="C4908" s="131">
        <f>内訳書!$C$7</f>
        <v>0</v>
      </c>
      <c r="D4908" s="131">
        <f>IF(E4908=0,ROUNDDOWN(B4908*C4908/2,2),ROUNDDOWN(B4908*C4908,2))</f>
        <v>0</v>
      </c>
      <c r="E4908" s="124">
        <f>VLOOKUP(B4904,別紙1!$A$5:$AS$267,7,FALSE)</f>
        <v>336</v>
      </c>
      <c r="F4908" s="132">
        <f>内訳書!$D$7</f>
        <v>0</v>
      </c>
      <c r="G4908" s="131">
        <f>ROUNDDOWN(E4908*F4908,2)</f>
        <v>0</v>
      </c>
      <c r="H4908" s="116"/>
      <c r="I4908" s="137">
        <f>ROUNDDOWN(D4908+G4908+H4908,0)</f>
        <v>0</v>
      </c>
    </row>
    <row r="4909" spans="1:9" s="62" customFormat="1" ht="18" customHeight="1" x14ac:dyDescent="0.4">
      <c r="A4909" s="63">
        <v>2</v>
      </c>
      <c r="B4909" s="121">
        <f>B4908</f>
        <v>9</v>
      </c>
      <c r="C4909" s="131">
        <f>C4908</f>
        <v>0</v>
      </c>
      <c r="D4909" s="131">
        <f t="shared" ref="D4909:D4919" si="1032">IF(E4909=0,ROUNDDOWN(B4909*C4909/2,2),ROUNDDOWN(B4909*C4909,2))</f>
        <v>0</v>
      </c>
      <c r="E4909" s="124">
        <f>VLOOKUP(B4904,別紙1!$A$5:$AS$267,10,FALSE)</f>
        <v>335</v>
      </c>
      <c r="F4909" s="132">
        <f>内訳書!$D$7</f>
        <v>0</v>
      </c>
      <c r="G4909" s="131">
        <f t="shared" ref="G4909:G4919" si="1033">ROUNDDOWN(E4909*F4909,2)</f>
        <v>0</v>
      </c>
      <c r="H4909" s="116"/>
      <c r="I4909" s="137">
        <f t="shared" ref="I4909:I4919" si="1034">ROUNDDOWN(D4909+G4909+H4909,0)</f>
        <v>0</v>
      </c>
    </row>
    <row r="4910" spans="1:9" s="62" customFormat="1" ht="18" customHeight="1" x14ac:dyDescent="0.4">
      <c r="A4910" s="63">
        <v>3</v>
      </c>
      <c r="B4910" s="121">
        <f>B4908</f>
        <v>9</v>
      </c>
      <c r="C4910" s="131">
        <f t="shared" ref="C4910:C4918" si="1035">C4909</f>
        <v>0</v>
      </c>
      <c r="D4910" s="131">
        <f t="shared" si="1032"/>
        <v>0</v>
      </c>
      <c r="E4910" s="124">
        <f>VLOOKUP(B4904,別紙1!$A$5:$AS$267,13,FALSE)</f>
        <v>313</v>
      </c>
      <c r="F4910" s="132">
        <f>内訳書!$D$7</f>
        <v>0</v>
      </c>
      <c r="G4910" s="131">
        <f t="shared" si="1033"/>
        <v>0</v>
      </c>
      <c r="H4910" s="116"/>
      <c r="I4910" s="137">
        <f t="shared" si="1034"/>
        <v>0</v>
      </c>
    </row>
    <row r="4911" spans="1:9" s="62" customFormat="1" ht="18" customHeight="1" x14ac:dyDescent="0.4">
      <c r="A4911" s="63">
        <v>4</v>
      </c>
      <c r="B4911" s="121">
        <f>B4908</f>
        <v>9</v>
      </c>
      <c r="C4911" s="131">
        <f t="shared" si="1035"/>
        <v>0</v>
      </c>
      <c r="D4911" s="131">
        <f t="shared" si="1032"/>
        <v>0</v>
      </c>
      <c r="E4911" s="124">
        <f>VLOOKUP(B4904,別紙1!$A$5:$AS$267,16,FALSE)</f>
        <v>319</v>
      </c>
      <c r="F4911" s="132">
        <f>内訳書!$D$7</f>
        <v>0</v>
      </c>
      <c r="G4911" s="131">
        <f t="shared" si="1033"/>
        <v>0</v>
      </c>
      <c r="H4911" s="116"/>
      <c r="I4911" s="137">
        <f t="shared" si="1034"/>
        <v>0</v>
      </c>
    </row>
    <row r="4912" spans="1:9" s="62" customFormat="1" ht="18" customHeight="1" x14ac:dyDescent="0.4">
      <c r="A4912" s="63">
        <v>5</v>
      </c>
      <c r="B4912" s="121">
        <f>B4908</f>
        <v>9</v>
      </c>
      <c r="C4912" s="131">
        <f t="shared" si="1035"/>
        <v>0</v>
      </c>
      <c r="D4912" s="131">
        <f t="shared" si="1032"/>
        <v>0</v>
      </c>
      <c r="E4912" s="124">
        <f>VLOOKUP(B4904,別紙1!$A$5:$AS$267,19,FALSE)</f>
        <v>336</v>
      </c>
      <c r="F4912" s="132">
        <f>内訳書!$D$7</f>
        <v>0</v>
      </c>
      <c r="G4912" s="131">
        <f t="shared" si="1033"/>
        <v>0</v>
      </c>
      <c r="H4912" s="116"/>
      <c r="I4912" s="137">
        <f t="shared" si="1034"/>
        <v>0</v>
      </c>
    </row>
    <row r="4913" spans="1:9" s="62" customFormat="1" ht="18" customHeight="1" x14ac:dyDescent="0.4">
      <c r="A4913" s="63">
        <v>6</v>
      </c>
      <c r="B4913" s="121">
        <f>B4908</f>
        <v>9</v>
      </c>
      <c r="C4913" s="131">
        <f t="shared" si="1035"/>
        <v>0</v>
      </c>
      <c r="D4913" s="131">
        <f t="shared" si="1032"/>
        <v>0</v>
      </c>
      <c r="E4913" s="124">
        <f>VLOOKUP(B4904,別紙1!$A$5:$AS$267,22,FALSE)</f>
        <v>326</v>
      </c>
      <c r="F4913" s="132">
        <f>内訳書!$D$7</f>
        <v>0</v>
      </c>
      <c r="G4913" s="131">
        <f t="shared" si="1033"/>
        <v>0</v>
      </c>
      <c r="H4913" s="116"/>
      <c r="I4913" s="137">
        <f t="shared" si="1034"/>
        <v>0</v>
      </c>
    </row>
    <row r="4914" spans="1:9" s="62" customFormat="1" ht="18" customHeight="1" x14ac:dyDescent="0.4">
      <c r="A4914" s="63">
        <v>7</v>
      </c>
      <c r="B4914" s="121">
        <f>B4908</f>
        <v>9</v>
      </c>
      <c r="C4914" s="131">
        <f t="shared" si="1035"/>
        <v>0</v>
      </c>
      <c r="D4914" s="131">
        <f t="shared" si="1032"/>
        <v>0</v>
      </c>
      <c r="E4914" s="124">
        <f>VLOOKUP(B4904,別紙1!$A$5:$AS$267,26,FALSE)</f>
        <v>311</v>
      </c>
      <c r="F4914" s="133">
        <f>内訳書!$E$7</f>
        <v>0</v>
      </c>
      <c r="G4914" s="131">
        <f t="shared" si="1033"/>
        <v>0</v>
      </c>
      <c r="H4914" s="116"/>
      <c r="I4914" s="137">
        <f t="shared" si="1034"/>
        <v>0</v>
      </c>
    </row>
    <row r="4915" spans="1:9" s="62" customFormat="1" ht="18" customHeight="1" x14ac:dyDescent="0.4">
      <c r="A4915" s="63">
        <v>8</v>
      </c>
      <c r="B4915" s="121">
        <f>B4908</f>
        <v>9</v>
      </c>
      <c r="C4915" s="131">
        <f t="shared" si="1035"/>
        <v>0</v>
      </c>
      <c r="D4915" s="131">
        <f t="shared" si="1032"/>
        <v>0</v>
      </c>
      <c r="E4915" s="124">
        <f>VLOOKUP(B4904,別紙1!$A$5:$AS$267,29,FALSE)</f>
        <v>318</v>
      </c>
      <c r="F4915" s="133">
        <f>内訳書!$E$7</f>
        <v>0</v>
      </c>
      <c r="G4915" s="131">
        <f t="shared" si="1033"/>
        <v>0</v>
      </c>
      <c r="H4915" s="116"/>
      <c r="I4915" s="137">
        <f t="shared" si="1034"/>
        <v>0</v>
      </c>
    </row>
    <row r="4916" spans="1:9" s="62" customFormat="1" ht="18" customHeight="1" x14ac:dyDescent="0.4">
      <c r="A4916" s="63">
        <v>9</v>
      </c>
      <c r="B4916" s="121">
        <f>B4908</f>
        <v>9</v>
      </c>
      <c r="C4916" s="131">
        <f t="shared" si="1035"/>
        <v>0</v>
      </c>
      <c r="D4916" s="131">
        <f t="shared" si="1032"/>
        <v>0</v>
      </c>
      <c r="E4916" s="124">
        <f>VLOOKUP(B4904,別紙1!$A$5:$AS$267,32,FALSE)</f>
        <v>319</v>
      </c>
      <c r="F4916" s="133">
        <f>内訳書!$E$7</f>
        <v>0</v>
      </c>
      <c r="G4916" s="131">
        <f t="shared" si="1033"/>
        <v>0</v>
      </c>
      <c r="H4916" s="116"/>
      <c r="I4916" s="137">
        <f t="shared" si="1034"/>
        <v>0</v>
      </c>
    </row>
    <row r="4917" spans="1:9" s="62" customFormat="1" ht="18" customHeight="1" x14ac:dyDescent="0.4">
      <c r="A4917" s="63">
        <v>10</v>
      </c>
      <c r="B4917" s="121">
        <f>B4908</f>
        <v>9</v>
      </c>
      <c r="C4917" s="131">
        <f t="shared" si="1035"/>
        <v>0</v>
      </c>
      <c r="D4917" s="131">
        <f t="shared" si="1032"/>
        <v>0</v>
      </c>
      <c r="E4917" s="124">
        <f>VLOOKUP(B4904,別紙1!$A$5:$AS$267,34,FALSE)</f>
        <v>329</v>
      </c>
      <c r="F4917" s="132">
        <f>内訳書!$D$7</f>
        <v>0</v>
      </c>
      <c r="G4917" s="131">
        <f t="shared" si="1033"/>
        <v>0</v>
      </c>
      <c r="H4917" s="116"/>
      <c r="I4917" s="137">
        <f t="shared" si="1034"/>
        <v>0</v>
      </c>
    </row>
    <row r="4918" spans="1:9" s="62" customFormat="1" ht="18" customHeight="1" x14ac:dyDescent="0.4">
      <c r="A4918" s="63">
        <v>11</v>
      </c>
      <c r="B4918" s="121">
        <f>B4908</f>
        <v>9</v>
      </c>
      <c r="C4918" s="131">
        <f t="shared" si="1035"/>
        <v>0</v>
      </c>
      <c r="D4918" s="131">
        <f t="shared" si="1032"/>
        <v>0</v>
      </c>
      <c r="E4918" s="124">
        <f>VLOOKUP(B4904,別紙1!$A$5:$AS$267,37,FALSE)</f>
        <v>328</v>
      </c>
      <c r="F4918" s="132">
        <f>内訳書!$D$7</f>
        <v>0</v>
      </c>
      <c r="G4918" s="131">
        <f t="shared" si="1033"/>
        <v>0</v>
      </c>
      <c r="H4918" s="116"/>
      <c r="I4918" s="137">
        <f t="shared" si="1034"/>
        <v>0</v>
      </c>
    </row>
    <row r="4919" spans="1:9" s="62" customFormat="1" ht="18" customHeight="1" thickBot="1" x14ac:dyDescent="0.45">
      <c r="A4919" s="63">
        <v>12</v>
      </c>
      <c r="B4919" s="121">
        <f>B4908</f>
        <v>9</v>
      </c>
      <c r="C4919" s="131">
        <f>C4918</f>
        <v>0</v>
      </c>
      <c r="D4919" s="131">
        <f t="shared" si="1032"/>
        <v>0</v>
      </c>
      <c r="E4919" s="124">
        <f>VLOOKUP(B4904,別紙1!$A$5:$AS$267,40,FALSE)</f>
        <v>328</v>
      </c>
      <c r="F4919" s="132">
        <f>内訳書!$D$7</f>
        <v>0</v>
      </c>
      <c r="G4919" s="131">
        <f t="shared" si="1033"/>
        <v>0</v>
      </c>
      <c r="H4919" s="116"/>
      <c r="I4919" s="137">
        <f t="shared" si="1034"/>
        <v>0</v>
      </c>
    </row>
    <row r="4920" spans="1:9" s="62" customFormat="1" ht="18" customHeight="1" thickBot="1" x14ac:dyDescent="0.45">
      <c r="A4920" s="66" t="s">
        <v>9</v>
      </c>
      <c r="B4920" s="120"/>
      <c r="C4920" s="120"/>
      <c r="D4920" s="120"/>
      <c r="E4920" s="135">
        <f>SUM(E4908:E4919)</f>
        <v>3898</v>
      </c>
      <c r="F4920" s="129"/>
      <c r="G4920" s="120"/>
      <c r="H4920" s="136">
        <f>SUM(H4908:H4919)</f>
        <v>0</v>
      </c>
      <c r="I4920" s="138">
        <f>IF(SUM(I4908:I4919)="","",SUM(I4908:I4919))</f>
        <v>0</v>
      </c>
    </row>
    <row r="4921" spans="1:9" ht="78" customHeight="1" x14ac:dyDescent="0.4">
      <c r="A4921" s="404" t="s">
        <v>347</v>
      </c>
      <c r="B4921" s="405"/>
      <c r="C4921" s="405"/>
      <c r="D4921" s="406"/>
      <c r="E4921" s="405"/>
      <c r="F4921" s="405"/>
      <c r="G4921" s="406"/>
      <c r="H4921" s="406"/>
      <c r="I4921" s="406"/>
    </row>
    <row r="4922" spans="1:9" ht="78" customHeight="1" x14ac:dyDescent="0.4">
      <c r="A4922" s="394" t="s">
        <v>22</v>
      </c>
      <c r="B4922" s="395"/>
      <c r="C4922" s="395"/>
      <c r="D4922" s="395"/>
      <c r="E4922" s="395"/>
      <c r="F4922" s="395"/>
      <c r="G4922" s="395"/>
      <c r="H4922" s="395"/>
      <c r="I4922" s="396"/>
    </row>
    <row r="4923" spans="1:9" x14ac:dyDescent="0.4">
      <c r="A4923" s="161" t="s">
        <v>12</v>
      </c>
      <c r="B4923" s="52">
        <f>B4904+1</f>
        <v>260</v>
      </c>
      <c r="C4923" s="161" t="s">
        <v>13</v>
      </c>
      <c r="D4923" s="53" t="str">
        <f>VLOOKUP(B4923,別紙1!$A$5:$AS$267,3,FALSE)</f>
        <v>富士見東部第９ポンプ場</v>
      </c>
      <c r="F4923" s="161"/>
      <c r="G4923" s="161"/>
      <c r="H4923" s="161"/>
      <c r="I4923" s="54" t="str">
        <f>VLOOKUP(B4923,別紙1!$A$5:$AS$267,5,FALSE)</f>
        <v>低圧電力</v>
      </c>
    </row>
    <row r="4924" spans="1:9" s="161" customFormat="1" ht="20.25" customHeight="1" x14ac:dyDescent="0.4">
      <c r="A4924" s="391" t="s">
        <v>14</v>
      </c>
      <c r="B4924" s="401" t="s">
        <v>3</v>
      </c>
      <c r="C4924" s="402"/>
      <c r="D4924" s="403"/>
      <c r="E4924" s="401" t="s">
        <v>4</v>
      </c>
      <c r="F4924" s="402"/>
      <c r="G4924" s="403"/>
      <c r="H4924" s="391" t="s">
        <v>44</v>
      </c>
      <c r="I4924" s="391" t="s">
        <v>45</v>
      </c>
    </row>
    <row r="4925" spans="1:9" s="161" customFormat="1" ht="40.5" x14ac:dyDescent="0.4">
      <c r="A4925" s="400"/>
      <c r="B4925" s="298" t="s">
        <v>2</v>
      </c>
      <c r="C4925" s="298" t="s">
        <v>15</v>
      </c>
      <c r="D4925" s="299" t="s">
        <v>82</v>
      </c>
      <c r="E4925" s="300" t="s">
        <v>16</v>
      </c>
      <c r="F4925" s="58" t="s">
        <v>17</v>
      </c>
      <c r="G4925" s="299" t="s">
        <v>18</v>
      </c>
      <c r="H4925" s="400"/>
      <c r="I4925" s="400"/>
    </row>
    <row r="4926" spans="1:9" s="59" customFormat="1" ht="22.5" x14ac:dyDescent="0.4">
      <c r="A4926" s="392"/>
      <c r="B4926" s="60" t="s">
        <v>5</v>
      </c>
      <c r="C4926" s="60" t="s">
        <v>19</v>
      </c>
      <c r="D4926" s="60" t="s">
        <v>8</v>
      </c>
      <c r="E4926" s="61" t="s">
        <v>20</v>
      </c>
      <c r="F4926" s="60" t="s">
        <v>21</v>
      </c>
      <c r="G4926" s="60" t="s">
        <v>8</v>
      </c>
      <c r="H4926" s="60" t="s">
        <v>43</v>
      </c>
      <c r="I4926" s="60" t="s">
        <v>8</v>
      </c>
    </row>
    <row r="4927" spans="1:9" s="62" customFormat="1" ht="18" customHeight="1" x14ac:dyDescent="0.4">
      <c r="A4927" s="63">
        <v>1</v>
      </c>
      <c r="B4927" s="121">
        <f>VLOOKUP(B4923,別紙1!$A$5:$AS$267,6,FALSE)</f>
        <v>6</v>
      </c>
      <c r="C4927" s="131">
        <f>内訳書!$C$7</f>
        <v>0</v>
      </c>
      <c r="D4927" s="131">
        <f>IF(E4927=0,ROUNDDOWN(B4927*C4927/2,2),ROUNDDOWN(B4927*C4927,2))</f>
        <v>0</v>
      </c>
      <c r="E4927" s="124">
        <f>VLOOKUP(B4923,別紙1!$A$5:$AS$267,7,FALSE)</f>
        <v>319</v>
      </c>
      <c r="F4927" s="132">
        <f>内訳書!$D$7</f>
        <v>0</v>
      </c>
      <c r="G4927" s="131">
        <f>ROUNDDOWN(E4927*F4927,2)</f>
        <v>0</v>
      </c>
      <c r="H4927" s="116"/>
      <c r="I4927" s="137">
        <f>ROUNDDOWN(D4927+G4927+H4927,0)</f>
        <v>0</v>
      </c>
    </row>
    <row r="4928" spans="1:9" s="62" customFormat="1" ht="18" customHeight="1" x14ac:dyDescent="0.4">
      <c r="A4928" s="63">
        <v>2</v>
      </c>
      <c r="B4928" s="121">
        <f>B4927</f>
        <v>6</v>
      </c>
      <c r="C4928" s="131">
        <f>C4927</f>
        <v>0</v>
      </c>
      <c r="D4928" s="131">
        <f t="shared" ref="D4928:D4938" si="1036">IF(E4928=0,ROUNDDOWN(B4928*C4928/2,2),ROUNDDOWN(B4928*C4928,2))</f>
        <v>0</v>
      </c>
      <c r="E4928" s="124">
        <f>VLOOKUP(B4923,別紙1!$A$5:$AS$267,10,FALSE)</f>
        <v>28</v>
      </c>
      <c r="F4928" s="132">
        <f>内訳書!$D$7</f>
        <v>0</v>
      </c>
      <c r="G4928" s="131">
        <f t="shared" ref="G4928:G4938" si="1037">ROUNDDOWN(E4928*F4928,2)</f>
        <v>0</v>
      </c>
      <c r="H4928" s="116"/>
      <c r="I4928" s="137">
        <f t="shared" ref="I4928:I4938" si="1038">ROUNDDOWN(D4928+G4928+H4928,0)</f>
        <v>0</v>
      </c>
    </row>
    <row r="4929" spans="1:9" s="62" customFormat="1" ht="18" customHeight="1" x14ac:dyDescent="0.4">
      <c r="A4929" s="63">
        <v>3</v>
      </c>
      <c r="B4929" s="121">
        <f>B4927</f>
        <v>6</v>
      </c>
      <c r="C4929" s="131">
        <f t="shared" ref="C4929:C4937" si="1039">C4928</f>
        <v>0</v>
      </c>
      <c r="D4929" s="131">
        <f t="shared" si="1036"/>
        <v>0</v>
      </c>
      <c r="E4929" s="124">
        <f>VLOOKUP(B4923,別紙1!$A$5:$AS$267,13,FALSE)</f>
        <v>26</v>
      </c>
      <c r="F4929" s="132">
        <f>内訳書!$D$7</f>
        <v>0</v>
      </c>
      <c r="G4929" s="131">
        <f t="shared" si="1037"/>
        <v>0</v>
      </c>
      <c r="H4929" s="116"/>
      <c r="I4929" s="137">
        <f t="shared" si="1038"/>
        <v>0</v>
      </c>
    </row>
    <row r="4930" spans="1:9" s="62" customFormat="1" ht="18" customHeight="1" x14ac:dyDescent="0.4">
      <c r="A4930" s="63">
        <v>4</v>
      </c>
      <c r="B4930" s="121">
        <f>B4927</f>
        <v>6</v>
      </c>
      <c r="C4930" s="131">
        <f t="shared" si="1039"/>
        <v>0</v>
      </c>
      <c r="D4930" s="131">
        <f t="shared" si="1036"/>
        <v>0</v>
      </c>
      <c r="E4930" s="124">
        <f>VLOOKUP(B4923,別紙1!$A$5:$AS$267,16,FALSE)</f>
        <v>28</v>
      </c>
      <c r="F4930" s="132">
        <f>内訳書!$D$7</f>
        <v>0</v>
      </c>
      <c r="G4930" s="131">
        <f t="shared" si="1037"/>
        <v>0</v>
      </c>
      <c r="H4930" s="116"/>
      <c r="I4930" s="137">
        <f t="shared" si="1038"/>
        <v>0</v>
      </c>
    </row>
    <row r="4931" spans="1:9" s="62" customFormat="1" ht="18" customHeight="1" x14ac:dyDescent="0.4">
      <c r="A4931" s="63">
        <v>5</v>
      </c>
      <c r="B4931" s="121">
        <f>B4927</f>
        <v>6</v>
      </c>
      <c r="C4931" s="131">
        <f t="shared" si="1039"/>
        <v>0</v>
      </c>
      <c r="D4931" s="131">
        <f t="shared" si="1036"/>
        <v>0</v>
      </c>
      <c r="E4931" s="124">
        <f>VLOOKUP(B4923,別紙1!$A$5:$AS$267,19,FALSE)</f>
        <v>27</v>
      </c>
      <c r="F4931" s="132">
        <f>内訳書!$D$7</f>
        <v>0</v>
      </c>
      <c r="G4931" s="131">
        <f t="shared" si="1037"/>
        <v>0</v>
      </c>
      <c r="H4931" s="116"/>
      <c r="I4931" s="137">
        <f t="shared" si="1038"/>
        <v>0</v>
      </c>
    </row>
    <row r="4932" spans="1:9" s="62" customFormat="1" ht="18" customHeight="1" x14ac:dyDescent="0.4">
      <c r="A4932" s="63">
        <v>6</v>
      </c>
      <c r="B4932" s="121">
        <f>B4927</f>
        <v>6</v>
      </c>
      <c r="C4932" s="131">
        <f t="shared" si="1039"/>
        <v>0</v>
      </c>
      <c r="D4932" s="131">
        <f t="shared" si="1036"/>
        <v>0</v>
      </c>
      <c r="E4932" s="124">
        <f>VLOOKUP(B4923,別紙1!$A$5:$AS$267,22,FALSE)</f>
        <v>28</v>
      </c>
      <c r="F4932" s="132">
        <f>内訳書!$D$7</f>
        <v>0</v>
      </c>
      <c r="G4932" s="131">
        <f t="shared" si="1037"/>
        <v>0</v>
      </c>
      <c r="H4932" s="116"/>
      <c r="I4932" s="137">
        <f t="shared" si="1038"/>
        <v>0</v>
      </c>
    </row>
    <row r="4933" spans="1:9" s="62" customFormat="1" ht="18" customHeight="1" x14ac:dyDescent="0.4">
      <c r="A4933" s="63">
        <v>7</v>
      </c>
      <c r="B4933" s="121">
        <f>B4927</f>
        <v>6</v>
      </c>
      <c r="C4933" s="131">
        <f t="shared" si="1039"/>
        <v>0</v>
      </c>
      <c r="D4933" s="131">
        <f t="shared" si="1036"/>
        <v>0</v>
      </c>
      <c r="E4933" s="124">
        <f>VLOOKUP(B4923,別紙1!$A$5:$AS$267,26,FALSE)</f>
        <v>26</v>
      </c>
      <c r="F4933" s="133">
        <f>内訳書!$E$7</f>
        <v>0</v>
      </c>
      <c r="G4933" s="131">
        <f t="shared" si="1037"/>
        <v>0</v>
      </c>
      <c r="H4933" s="116"/>
      <c r="I4933" s="137">
        <f t="shared" si="1038"/>
        <v>0</v>
      </c>
    </row>
    <row r="4934" spans="1:9" s="62" customFormat="1" ht="18" customHeight="1" x14ac:dyDescent="0.4">
      <c r="A4934" s="63">
        <v>8</v>
      </c>
      <c r="B4934" s="121">
        <f>B4927</f>
        <v>6</v>
      </c>
      <c r="C4934" s="131">
        <f t="shared" si="1039"/>
        <v>0</v>
      </c>
      <c r="D4934" s="131">
        <f t="shared" si="1036"/>
        <v>0</v>
      </c>
      <c r="E4934" s="124">
        <f>VLOOKUP(B4923,別紙1!$A$5:$AS$267,29,FALSE)</f>
        <v>28</v>
      </c>
      <c r="F4934" s="133">
        <f>内訳書!$E$7</f>
        <v>0</v>
      </c>
      <c r="G4934" s="131">
        <f t="shared" si="1037"/>
        <v>0</v>
      </c>
      <c r="H4934" s="116"/>
      <c r="I4934" s="137">
        <f t="shared" si="1038"/>
        <v>0</v>
      </c>
    </row>
    <row r="4935" spans="1:9" s="62" customFormat="1" ht="18" customHeight="1" x14ac:dyDescent="0.4">
      <c r="A4935" s="63">
        <v>9</v>
      </c>
      <c r="B4935" s="121">
        <f>B4927</f>
        <v>6</v>
      </c>
      <c r="C4935" s="131">
        <f t="shared" si="1039"/>
        <v>0</v>
      </c>
      <c r="D4935" s="131">
        <f t="shared" si="1036"/>
        <v>0</v>
      </c>
      <c r="E4935" s="124">
        <f>VLOOKUP(B4923,別紙1!$A$5:$AS$267,32,FALSE)</f>
        <v>27</v>
      </c>
      <c r="F4935" s="133">
        <f>内訳書!$E$7</f>
        <v>0</v>
      </c>
      <c r="G4935" s="131">
        <f t="shared" si="1037"/>
        <v>0</v>
      </c>
      <c r="H4935" s="116"/>
      <c r="I4935" s="137">
        <f t="shared" si="1038"/>
        <v>0</v>
      </c>
    </row>
    <row r="4936" spans="1:9" s="62" customFormat="1" ht="18" customHeight="1" x14ac:dyDescent="0.4">
      <c r="A4936" s="63">
        <v>10</v>
      </c>
      <c r="B4936" s="121">
        <f>B4927</f>
        <v>6</v>
      </c>
      <c r="C4936" s="131">
        <f t="shared" si="1039"/>
        <v>0</v>
      </c>
      <c r="D4936" s="131">
        <f t="shared" si="1036"/>
        <v>0</v>
      </c>
      <c r="E4936" s="124">
        <f>VLOOKUP(B4923,別紙1!$A$5:$AS$267,34,FALSE)</f>
        <v>27</v>
      </c>
      <c r="F4936" s="132">
        <f>内訳書!$D$7</f>
        <v>0</v>
      </c>
      <c r="G4936" s="131">
        <f t="shared" si="1037"/>
        <v>0</v>
      </c>
      <c r="H4936" s="116"/>
      <c r="I4936" s="137">
        <f t="shared" si="1038"/>
        <v>0</v>
      </c>
    </row>
    <row r="4937" spans="1:9" s="62" customFormat="1" ht="18" customHeight="1" x14ac:dyDescent="0.4">
      <c r="A4937" s="63">
        <v>11</v>
      </c>
      <c r="B4937" s="121">
        <f>B4927</f>
        <v>6</v>
      </c>
      <c r="C4937" s="131">
        <f t="shared" si="1039"/>
        <v>0</v>
      </c>
      <c r="D4937" s="131">
        <f t="shared" si="1036"/>
        <v>0</v>
      </c>
      <c r="E4937" s="124">
        <f>VLOOKUP(B4923,別紙1!$A$5:$AS$267,37,FALSE)</f>
        <v>28</v>
      </c>
      <c r="F4937" s="132">
        <f>内訳書!$D$7</f>
        <v>0</v>
      </c>
      <c r="G4937" s="131">
        <f t="shared" si="1037"/>
        <v>0</v>
      </c>
      <c r="H4937" s="116"/>
      <c r="I4937" s="137">
        <f t="shared" si="1038"/>
        <v>0</v>
      </c>
    </row>
    <row r="4938" spans="1:9" s="62" customFormat="1" ht="18" customHeight="1" thickBot="1" x14ac:dyDescent="0.45">
      <c r="A4938" s="63">
        <v>12</v>
      </c>
      <c r="B4938" s="121">
        <f>B4927</f>
        <v>6</v>
      </c>
      <c r="C4938" s="131">
        <f>C4937</f>
        <v>0</v>
      </c>
      <c r="D4938" s="131">
        <f t="shared" si="1036"/>
        <v>0</v>
      </c>
      <c r="E4938" s="124">
        <f>VLOOKUP(B4923,別紙1!$A$5:$AS$267,40,FALSE)</f>
        <v>27</v>
      </c>
      <c r="F4938" s="132">
        <f>内訳書!$D$7</f>
        <v>0</v>
      </c>
      <c r="G4938" s="131">
        <f t="shared" si="1037"/>
        <v>0</v>
      </c>
      <c r="H4938" s="116"/>
      <c r="I4938" s="137">
        <f t="shared" si="1038"/>
        <v>0</v>
      </c>
    </row>
    <row r="4939" spans="1:9" s="62" customFormat="1" ht="18" customHeight="1" thickBot="1" x14ac:dyDescent="0.45">
      <c r="A4939" s="66" t="s">
        <v>9</v>
      </c>
      <c r="B4939" s="120"/>
      <c r="C4939" s="120"/>
      <c r="D4939" s="120"/>
      <c r="E4939" s="135">
        <f>SUM(E4927:E4938)</f>
        <v>619</v>
      </c>
      <c r="F4939" s="129"/>
      <c r="G4939" s="120"/>
      <c r="H4939" s="136">
        <f>SUM(H4927:H4938)</f>
        <v>0</v>
      </c>
      <c r="I4939" s="138">
        <f>IF(SUM(I4927:I4938)="","",SUM(I4927:I4938))</f>
        <v>0</v>
      </c>
    </row>
    <row r="4940" spans="1:9" ht="78" customHeight="1" x14ac:dyDescent="0.4">
      <c r="A4940" s="404" t="s">
        <v>347</v>
      </c>
      <c r="B4940" s="405"/>
      <c r="C4940" s="405"/>
      <c r="D4940" s="406"/>
      <c r="E4940" s="405"/>
      <c r="F4940" s="405"/>
      <c r="G4940" s="406"/>
      <c r="H4940" s="406"/>
      <c r="I4940" s="406"/>
    </row>
    <row r="4941" spans="1:9" ht="78" customHeight="1" x14ac:dyDescent="0.4">
      <c r="A4941" s="394" t="s">
        <v>22</v>
      </c>
      <c r="B4941" s="395"/>
      <c r="C4941" s="395"/>
      <c r="D4941" s="395"/>
      <c r="E4941" s="395"/>
      <c r="F4941" s="395"/>
      <c r="G4941" s="395"/>
      <c r="H4941" s="395"/>
      <c r="I4941" s="396"/>
    </row>
    <row r="4942" spans="1:9" x14ac:dyDescent="0.4">
      <c r="A4942" s="161" t="s">
        <v>12</v>
      </c>
      <c r="B4942" s="52">
        <f>B4923+1</f>
        <v>261</v>
      </c>
      <c r="C4942" s="161" t="s">
        <v>13</v>
      </c>
      <c r="D4942" s="53" t="str">
        <f>VLOOKUP(B4942,別紙1!$A$5:$AS$267,3,FALSE)</f>
        <v>富士見東部第１０ポンプ場</v>
      </c>
      <c r="F4942" s="161"/>
      <c r="G4942" s="161"/>
      <c r="H4942" s="161"/>
      <c r="I4942" s="54" t="str">
        <f>VLOOKUP(B4942,別紙1!$A$5:$AS$267,5,FALSE)</f>
        <v>低圧電力</v>
      </c>
    </row>
    <row r="4943" spans="1:9" s="161" customFormat="1" ht="20.25" customHeight="1" x14ac:dyDescent="0.4">
      <c r="A4943" s="391" t="s">
        <v>14</v>
      </c>
      <c r="B4943" s="401" t="s">
        <v>3</v>
      </c>
      <c r="C4943" s="402"/>
      <c r="D4943" s="403"/>
      <c r="E4943" s="401" t="s">
        <v>4</v>
      </c>
      <c r="F4943" s="402"/>
      <c r="G4943" s="403"/>
      <c r="H4943" s="391" t="s">
        <v>44</v>
      </c>
      <c r="I4943" s="391" t="s">
        <v>45</v>
      </c>
    </row>
    <row r="4944" spans="1:9" s="161" customFormat="1" ht="40.5" x14ac:dyDescent="0.4">
      <c r="A4944" s="400"/>
      <c r="B4944" s="298" t="s">
        <v>2</v>
      </c>
      <c r="C4944" s="298" t="s">
        <v>15</v>
      </c>
      <c r="D4944" s="299" t="s">
        <v>82</v>
      </c>
      <c r="E4944" s="300" t="s">
        <v>16</v>
      </c>
      <c r="F4944" s="58" t="s">
        <v>17</v>
      </c>
      <c r="G4944" s="299" t="s">
        <v>18</v>
      </c>
      <c r="H4944" s="400"/>
      <c r="I4944" s="400"/>
    </row>
    <row r="4945" spans="1:9" s="59" customFormat="1" ht="22.5" x14ac:dyDescent="0.4">
      <c r="A4945" s="392"/>
      <c r="B4945" s="60" t="s">
        <v>5</v>
      </c>
      <c r="C4945" s="60" t="s">
        <v>19</v>
      </c>
      <c r="D4945" s="60" t="s">
        <v>8</v>
      </c>
      <c r="E4945" s="61" t="s">
        <v>20</v>
      </c>
      <c r="F4945" s="60" t="s">
        <v>21</v>
      </c>
      <c r="G4945" s="60" t="s">
        <v>8</v>
      </c>
      <c r="H4945" s="60" t="s">
        <v>43</v>
      </c>
      <c r="I4945" s="60" t="s">
        <v>8</v>
      </c>
    </row>
    <row r="4946" spans="1:9" s="62" customFormat="1" ht="18" customHeight="1" x14ac:dyDescent="0.4">
      <c r="A4946" s="63">
        <v>1</v>
      </c>
      <c r="B4946" s="121">
        <f>VLOOKUP(B4942,別紙1!$A$5:$AS$267,6,FALSE)</f>
        <v>2</v>
      </c>
      <c r="C4946" s="131">
        <f>内訳書!$C$7</f>
        <v>0</v>
      </c>
      <c r="D4946" s="131">
        <f>IF(E4946=0,ROUNDDOWN(B4946*C4946/2,2),ROUNDDOWN(B4946*C4946,2))</f>
        <v>0</v>
      </c>
      <c r="E4946" s="124">
        <f>VLOOKUP(B4942,別紙1!$A$5:$AS$267,7,FALSE)</f>
        <v>25</v>
      </c>
      <c r="F4946" s="132">
        <f>内訳書!$D$7</f>
        <v>0</v>
      </c>
      <c r="G4946" s="131">
        <f>ROUNDDOWN(E4946*F4946,2)</f>
        <v>0</v>
      </c>
      <c r="H4946" s="116"/>
      <c r="I4946" s="137">
        <f>ROUNDDOWN(D4946+G4946+H4946,0)</f>
        <v>0</v>
      </c>
    </row>
    <row r="4947" spans="1:9" s="62" customFormat="1" ht="18" customHeight="1" x14ac:dyDescent="0.4">
      <c r="A4947" s="63">
        <v>2</v>
      </c>
      <c r="B4947" s="121">
        <f>B4946</f>
        <v>2</v>
      </c>
      <c r="C4947" s="131">
        <f>C4946</f>
        <v>0</v>
      </c>
      <c r="D4947" s="131">
        <f t="shared" ref="D4947:D4957" si="1040">IF(E4947=0,ROUNDDOWN(B4947*C4947/2,2),ROUNDDOWN(B4947*C4947,2))</f>
        <v>0</v>
      </c>
      <c r="E4947" s="124">
        <f>VLOOKUP(B4942,別紙1!$A$5:$AS$267,10,FALSE)</f>
        <v>25</v>
      </c>
      <c r="F4947" s="132">
        <f>内訳書!$D$7</f>
        <v>0</v>
      </c>
      <c r="G4947" s="131">
        <f t="shared" ref="G4947:G4957" si="1041">ROUNDDOWN(E4947*F4947,2)</f>
        <v>0</v>
      </c>
      <c r="H4947" s="116"/>
      <c r="I4947" s="137">
        <f t="shared" ref="I4947:I4957" si="1042">ROUNDDOWN(D4947+G4947+H4947,0)</f>
        <v>0</v>
      </c>
    </row>
    <row r="4948" spans="1:9" s="62" customFormat="1" ht="18" customHeight="1" x14ac:dyDescent="0.4">
      <c r="A4948" s="63">
        <v>3</v>
      </c>
      <c r="B4948" s="121">
        <f>B4946</f>
        <v>2</v>
      </c>
      <c r="C4948" s="131">
        <f t="shared" ref="C4948:C4956" si="1043">C4947</f>
        <v>0</v>
      </c>
      <c r="D4948" s="131">
        <f t="shared" si="1040"/>
        <v>0</v>
      </c>
      <c r="E4948" s="124">
        <f>VLOOKUP(B4942,別紙1!$A$5:$AS$267,13,FALSE)</f>
        <v>23</v>
      </c>
      <c r="F4948" s="132">
        <f>内訳書!$D$7</f>
        <v>0</v>
      </c>
      <c r="G4948" s="131">
        <f t="shared" si="1041"/>
        <v>0</v>
      </c>
      <c r="H4948" s="116"/>
      <c r="I4948" s="137">
        <f t="shared" si="1042"/>
        <v>0</v>
      </c>
    </row>
    <row r="4949" spans="1:9" s="62" customFormat="1" ht="18" customHeight="1" x14ac:dyDescent="0.4">
      <c r="A4949" s="63">
        <v>4</v>
      </c>
      <c r="B4949" s="121">
        <f>B4946</f>
        <v>2</v>
      </c>
      <c r="C4949" s="131">
        <f t="shared" si="1043"/>
        <v>0</v>
      </c>
      <c r="D4949" s="131">
        <f t="shared" si="1040"/>
        <v>0</v>
      </c>
      <c r="E4949" s="124">
        <f>VLOOKUP(B4942,別紙1!$A$5:$AS$267,16,FALSE)</f>
        <v>25</v>
      </c>
      <c r="F4949" s="132">
        <f>内訳書!$D$7</f>
        <v>0</v>
      </c>
      <c r="G4949" s="131">
        <f t="shared" si="1041"/>
        <v>0</v>
      </c>
      <c r="H4949" s="116"/>
      <c r="I4949" s="137">
        <f t="shared" si="1042"/>
        <v>0</v>
      </c>
    </row>
    <row r="4950" spans="1:9" s="62" customFormat="1" ht="18" customHeight="1" x14ac:dyDescent="0.4">
      <c r="A4950" s="63">
        <v>5</v>
      </c>
      <c r="B4950" s="121">
        <f>B4946</f>
        <v>2</v>
      </c>
      <c r="C4950" s="131">
        <f t="shared" si="1043"/>
        <v>0</v>
      </c>
      <c r="D4950" s="131">
        <f t="shared" si="1040"/>
        <v>0</v>
      </c>
      <c r="E4950" s="124">
        <f>VLOOKUP(B4942,別紙1!$A$5:$AS$267,19,FALSE)</f>
        <v>24</v>
      </c>
      <c r="F4950" s="132">
        <f>内訳書!$D$7</f>
        <v>0</v>
      </c>
      <c r="G4950" s="131">
        <f t="shared" si="1041"/>
        <v>0</v>
      </c>
      <c r="H4950" s="116"/>
      <c r="I4950" s="137">
        <f t="shared" si="1042"/>
        <v>0</v>
      </c>
    </row>
    <row r="4951" spans="1:9" s="62" customFormat="1" ht="18" customHeight="1" x14ac:dyDescent="0.4">
      <c r="A4951" s="63">
        <v>6</v>
      </c>
      <c r="B4951" s="121">
        <f>B4946</f>
        <v>2</v>
      </c>
      <c r="C4951" s="131">
        <f t="shared" si="1043"/>
        <v>0</v>
      </c>
      <c r="D4951" s="131">
        <f t="shared" si="1040"/>
        <v>0</v>
      </c>
      <c r="E4951" s="124">
        <f>VLOOKUP(B4942,別紙1!$A$5:$AS$267,22,FALSE)</f>
        <v>25</v>
      </c>
      <c r="F4951" s="132">
        <f>内訳書!$D$7</f>
        <v>0</v>
      </c>
      <c r="G4951" s="131">
        <f t="shared" si="1041"/>
        <v>0</v>
      </c>
      <c r="H4951" s="116"/>
      <c r="I4951" s="137">
        <f t="shared" si="1042"/>
        <v>0</v>
      </c>
    </row>
    <row r="4952" spans="1:9" s="62" customFormat="1" ht="18" customHeight="1" x14ac:dyDescent="0.4">
      <c r="A4952" s="63">
        <v>7</v>
      </c>
      <c r="B4952" s="121">
        <f>B4946</f>
        <v>2</v>
      </c>
      <c r="C4952" s="131">
        <f t="shared" si="1043"/>
        <v>0</v>
      </c>
      <c r="D4952" s="131">
        <f t="shared" si="1040"/>
        <v>0</v>
      </c>
      <c r="E4952" s="124">
        <f>VLOOKUP(B4942,別紙1!$A$5:$AS$267,26,FALSE)</f>
        <v>24</v>
      </c>
      <c r="F4952" s="133">
        <f>内訳書!$E$7</f>
        <v>0</v>
      </c>
      <c r="G4952" s="131">
        <f t="shared" si="1041"/>
        <v>0</v>
      </c>
      <c r="H4952" s="116"/>
      <c r="I4952" s="137">
        <f t="shared" si="1042"/>
        <v>0</v>
      </c>
    </row>
    <row r="4953" spans="1:9" s="62" customFormat="1" ht="18" customHeight="1" x14ac:dyDescent="0.4">
      <c r="A4953" s="63">
        <v>8</v>
      </c>
      <c r="B4953" s="121">
        <f>B4946</f>
        <v>2</v>
      </c>
      <c r="C4953" s="131">
        <f t="shared" si="1043"/>
        <v>0</v>
      </c>
      <c r="D4953" s="131">
        <f t="shared" si="1040"/>
        <v>0</v>
      </c>
      <c r="E4953" s="124">
        <f>VLOOKUP(B4942,別紙1!$A$5:$AS$267,29,FALSE)</f>
        <v>25</v>
      </c>
      <c r="F4953" s="133">
        <f>内訳書!$E$7</f>
        <v>0</v>
      </c>
      <c r="G4953" s="131">
        <f t="shared" si="1041"/>
        <v>0</v>
      </c>
      <c r="H4953" s="116"/>
      <c r="I4953" s="137">
        <f t="shared" si="1042"/>
        <v>0</v>
      </c>
    </row>
    <row r="4954" spans="1:9" s="62" customFormat="1" ht="18" customHeight="1" x14ac:dyDescent="0.4">
      <c r="A4954" s="63">
        <v>9</v>
      </c>
      <c r="B4954" s="121">
        <f>B4946</f>
        <v>2</v>
      </c>
      <c r="C4954" s="131">
        <f t="shared" si="1043"/>
        <v>0</v>
      </c>
      <c r="D4954" s="131">
        <f t="shared" si="1040"/>
        <v>0</v>
      </c>
      <c r="E4954" s="124">
        <f>VLOOKUP(B4942,別紙1!$A$5:$AS$267,32,FALSE)</f>
        <v>25</v>
      </c>
      <c r="F4954" s="133">
        <f>内訳書!$E$7</f>
        <v>0</v>
      </c>
      <c r="G4954" s="131">
        <f t="shared" si="1041"/>
        <v>0</v>
      </c>
      <c r="H4954" s="116"/>
      <c r="I4954" s="137">
        <f t="shared" si="1042"/>
        <v>0</v>
      </c>
    </row>
    <row r="4955" spans="1:9" s="62" customFormat="1" ht="18" customHeight="1" x14ac:dyDescent="0.4">
      <c r="A4955" s="63">
        <v>10</v>
      </c>
      <c r="B4955" s="121">
        <f>B4946</f>
        <v>2</v>
      </c>
      <c r="C4955" s="131">
        <f t="shared" si="1043"/>
        <v>0</v>
      </c>
      <c r="D4955" s="131">
        <f t="shared" si="1040"/>
        <v>0</v>
      </c>
      <c r="E4955" s="124">
        <f>VLOOKUP(B4942,別紙1!$A$5:$AS$267,34,FALSE)</f>
        <v>23</v>
      </c>
      <c r="F4955" s="132">
        <f>内訳書!$D$7</f>
        <v>0</v>
      </c>
      <c r="G4955" s="131">
        <f t="shared" si="1041"/>
        <v>0</v>
      </c>
      <c r="H4955" s="116"/>
      <c r="I4955" s="137">
        <f t="shared" si="1042"/>
        <v>0</v>
      </c>
    </row>
    <row r="4956" spans="1:9" s="62" customFormat="1" ht="18" customHeight="1" x14ac:dyDescent="0.4">
      <c r="A4956" s="63">
        <v>11</v>
      </c>
      <c r="B4956" s="121">
        <f>B4946</f>
        <v>2</v>
      </c>
      <c r="C4956" s="131">
        <f t="shared" si="1043"/>
        <v>0</v>
      </c>
      <c r="D4956" s="131">
        <f t="shared" si="1040"/>
        <v>0</v>
      </c>
      <c r="E4956" s="124">
        <f>VLOOKUP(B4942,別紙1!$A$5:$AS$267,37,FALSE)</f>
        <v>24</v>
      </c>
      <c r="F4956" s="132">
        <f>内訳書!$D$7</f>
        <v>0</v>
      </c>
      <c r="G4956" s="131">
        <f t="shared" si="1041"/>
        <v>0</v>
      </c>
      <c r="H4956" s="116"/>
      <c r="I4956" s="137">
        <f t="shared" si="1042"/>
        <v>0</v>
      </c>
    </row>
    <row r="4957" spans="1:9" s="62" customFormat="1" ht="18" customHeight="1" thickBot="1" x14ac:dyDescent="0.45">
      <c r="A4957" s="63">
        <v>12</v>
      </c>
      <c r="B4957" s="121">
        <f>B4946</f>
        <v>2</v>
      </c>
      <c r="C4957" s="131">
        <f>C4956</f>
        <v>0</v>
      </c>
      <c r="D4957" s="131">
        <f t="shared" si="1040"/>
        <v>0</v>
      </c>
      <c r="E4957" s="124">
        <f>VLOOKUP(B4942,別紙1!$A$5:$AS$267,40,FALSE)</f>
        <v>24</v>
      </c>
      <c r="F4957" s="132">
        <f>内訳書!$D$7</f>
        <v>0</v>
      </c>
      <c r="G4957" s="131">
        <f t="shared" si="1041"/>
        <v>0</v>
      </c>
      <c r="H4957" s="116"/>
      <c r="I4957" s="137">
        <f t="shared" si="1042"/>
        <v>0</v>
      </c>
    </row>
    <row r="4958" spans="1:9" s="62" customFormat="1" ht="18" customHeight="1" thickBot="1" x14ac:dyDescent="0.45">
      <c r="A4958" s="66" t="s">
        <v>9</v>
      </c>
      <c r="B4958" s="120"/>
      <c r="C4958" s="120"/>
      <c r="D4958" s="120"/>
      <c r="E4958" s="135">
        <f>SUM(E4946:E4957)</f>
        <v>292</v>
      </c>
      <c r="F4958" s="129"/>
      <c r="G4958" s="120"/>
      <c r="H4958" s="136">
        <f>SUM(H4946:H4957)</f>
        <v>0</v>
      </c>
      <c r="I4958" s="138">
        <f>IF(SUM(I4946:I4957)="","",SUM(I4946:I4957))</f>
        <v>0</v>
      </c>
    </row>
    <row r="4959" spans="1:9" ht="78" customHeight="1" x14ac:dyDescent="0.4">
      <c r="A4959" s="404" t="s">
        <v>347</v>
      </c>
      <c r="B4959" s="405"/>
      <c r="C4959" s="405"/>
      <c r="D4959" s="406"/>
      <c r="E4959" s="405"/>
      <c r="F4959" s="405"/>
      <c r="G4959" s="406"/>
      <c r="H4959" s="406"/>
      <c r="I4959" s="406"/>
    </row>
    <row r="4960" spans="1:9" ht="78" customHeight="1" x14ac:dyDescent="0.4">
      <c r="A4960" s="394" t="s">
        <v>22</v>
      </c>
      <c r="B4960" s="395"/>
      <c r="C4960" s="395"/>
      <c r="D4960" s="395"/>
      <c r="E4960" s="395"/>
      <c r="F4960" s="395"/>
      <c r="G4960" s="395"/>
      <c r="H4960" s="395"/>
      <c r="I4960" s="396"/>
    </row>
    <row r="4961" spans="1:9" x14ac:dyDescent="0.4">
      <c r="A4961" s="161" t="s">
        <v>12</v>
      </c>
      <c r="B4961" s="52">
        <f>B4942+1</f>
        <v>262</v>
      </c>
      <c r="C4961" s="161" t="s">
        <v>13</v>
      </c>
      <c r="D4961" s="53" t="str">
        <f>VLOOKUP(B4961,別紙1!$A$5:$AS$267,3,FALSE)</f>
        <v>米野第１．２ポンプ場</v>
      </c>
      <c r="F4961" s="161"/>
      <c r="G4961" s="161"/>
      <c r="H4961" s="161"/>
      <c r="I4961" s="54" t="str">
        <f>VLOOKUP(B4961,別紙1!$A$5:$AS$267,5,FALSE)</f>
        <v>低圧電力</v>
      </c>
    </row>
    <row r="4962" spans="1:9" s="161" customFormat="1" ht="20.25" customHeight="1" x14ac:dyDescent="0.4">
      <c r="A4962" s="391" t="s">
        <v>14</v>
      </c>
      <c r="B4962" s="401" t="s">
        <v>3</v>
      </c>
      <c r="C4962" s="402"/>
      <c r="D4962" s="403"/>
      <c r="E4962" s="401" t="s">
        <v>4</v>
      </c>
      <c r="F4962" s="402"/>
      <c r="G4962" s="403"/>
      <c r="H4962" s="391" t="s">
        <v>44</v>
      </c>
      <c r="I4962" s="391" t="s">
        <v>45</v>
      </c>
    </row>
    <row r="4963" spans="1:9" s="161" customFormat="1" ht="40.5" x14ac:dyDescent="0.4">
      <c r="A4963" s="400"/>
      <c r="B4963" s="298" t="s">
        <v>2</v>
      </c>
      <c r="C4963" s="298" t="s">
        <v>15</v>
      </c>
      <c r="D4963" s="299" t="s">
        <v>82</v>
      </c>
      <c r="E4963" s="300" t="s">
        <v>16</v>
      </c>
      <c r="F4963" s="58" t="s">
        <v>17</v>
      </c>
      <c r="G4963" s="299" t="s">
        <v>18</v>
      </c>
      <c r="H4963" s="400"/>
      <c r="I4963" s="400"/>
    </row>
    <row r="4964" spans="1:9" s="59" customFormat="1" ht="22.5" x14ac:dyDescent="0.4">
      <c r="A4964" s="392"/>
      <c r="B4964" s="60" t="s">
        <v>5</v>
      </c>
      <c r="C4964" s="60" t="s">
        <v>19</v>
      </c>
      <c r="D4964" s="60" t="s">
        <v>8</v>
      </c>
      <c r="E4964" s="61" t="s">
        <v>20</v>
      </c>
      <c r="F4964" s="60" t="s">
        <v>21</v>
      </c>
      <c r="G4964" s="60" t="s">
        <v>8</v>
      </c>
      <c r="H4964" s="60" t="s">
        <v>43</v>
      </c>
      <c r="I4964" s="60" t="s">
        <v>8</v>
      </c>
    </row>
    <row r="4965" spans="1:9" s="62" customFormat="1" ht="18" customHeight="1" x14ac:dyDescent="0.4">
      <c r="A4965" s="63">
        <v>1</v>
      </c>
      <c r="B4965" s="121">
        <f>VLOOKUP(B4961,別紙1!$A$5:$AS$267,6,FALSE)</f>
        <v>17</v>
      </c>
      <c r="C4965" s="131">
        <f>内訳書!$C$7</f>
        <v>0</v>
      </c>
      <c r="D4965" s="131">
        <f>IF(E4965=0,ROUNDDOWN(B4965*C4965/2,2),ROUNDDOWN(B4965*C4965,2))</f>
        <v>0</v>
      </c>
      <c r="E4965" s="124">
        <f>VLOOKUP(B4961,別紙1!$A$5:$AS$267,7,FALSE)</f>
        <v>1235</v>
      </c>
      <c r="F4965" s="132">
        <f>内訳書!$D$7</f>
        <v>0</v>
      </c>
      <c r="G4965" s="131">
        <f>ROUNDDOWN(E4965*F4965,2)</f>
        <v>0</v>
      </c>
      <c r="H4965" s="116"/>
      <c r="I4965" s="137">
        <f>ROUNDDOWN(D4965+G4965+H4965,0)</f>
        <v>0</v>
      </c>
    </row>
    <row r="4966" spans="1:9" s="62" customFormat="1" ht="18" customHeight="1" x14ac:dyDescent="0.4">
      <c r="A4966" s="63">
        <v>2</v>
      </c>
      <c r="B4966" s="121">
        <f>B4965</f>
        <v>17</v>
      </c>
      <c r="C4966" s="131">
        <f>C4965</f>
        <v>0</v>
      </c>
      <c r="D4966" s="131">
        <f t="shared" ref="D4966:D4976" si="1044">IF(E4966=0,ROUNDDOWN(B4966*C4966/2,2),ROUNDDOWN(B4966*C4966,2))</f>
        <v>0</v>
      </c>
      <c r="E4966" s="124">
        <f>VLOOKUP(B4961,別紙1!$A$5:$AS$267,10,FALSE)</f>
        <v>1228</v>
      </c>
      <c r="F4966" s="132">
        <f>内訳書!$D$7</f>
        <v>0</v>
      </c>
      <c r="G4966" s="131">
        <f t="shared" ref="G4966:G4976" si="1045">ROUNDDOWN(E4966*F4966,2)</f>
        <v>0</v>
      </c>
      <c r="H4966" s="116"/>
      <c r="I4966" s="137">
        <f t="shared" ref="I4966:I4976" si="1046">ROUNDDOWN(D4966+G4966+H4966,0)</f>
        <v>0</v>
      </c>
    </row>
    <row r="4967" spans="1:9" s="62" customFormat="1" ht="18" customHeight="1" x14ac:dyDescent="0.4">
      <c r="A4967" s="63">
        <v>3</v>
      </c>
      <c r="B4967" s="121">
        <f>B4965</f>
        <v>17</v>
      </c>
      <c r="C4967" s="131">
        <f t="shared" ref="C4967:C4975" si="1047">C4966</f>
        <v>0</v>
      </c>
      <c r="D4967" s="131">
        <f t="shared" si="1044"/>
        <v>0</v>
      </c>
      <c r="E4967" s="124">
        <f>VLOOKUP(B4961,別紙1!$A$5:$AS$267,13,FALSE)</f>
        <v>1183</v>
      </c>
      <c r="F4967" s="132">
        <f>内訳書!$D$7</f>
        <v>0</v>
      </c>
      <c r="G4967" s="131">
        <f t="shared" si="1045"/>
        <v>0</v>
      </c>
      <c r="H4967" s="116"/>
      <c r="I4967" s="137">
        <f t="shared" si="1046"/>
        <v>0</v>
      </c>
    </row>
    <row r="4968" spans="1:9" s="62" customFormat="1" ht="18" customHeight="1" x14ac:dyDescent="0.4">
      <c r="A4968" s="63">
        <v>4</v>
      </c>
      <c r="B4968" s="121">
        <f>B4965</f>
        <v>17</v>
      </c>
      <c r="C4968" s="131">
        <f t="shared" si="1047"/>
        <v>0</v>
      </c>
      <c r="D4968" s="131">
        <f t="shared" si="1044"/>
        <v>0</v>
      </c>
      <c r="E4968" s="124">
        <f>VLOOKUP(B4961,別紙1!$A$5:$AS$267,16,FALSE)</f>
        <v>1303</v>
      </c>
      <c r="F4968" s="132">
        <f>内訳書!$D$7</f>
        <v>0</v>
      </c>
      <c r="G4968" s="131">
        <f t="shared" si="1045"/>
        <v>0</v>
      </c>
      <c r="H4968" s="116"/>
      <c r="I4968" s="137">
        <f t="shared" si="1046"/>
        <v>0</v>
      </c>
    </row>
    <row r="4969" spans="1:9" s="62" customFormat="1" ht="18" customHeight="1" x14ac:dyDescent="0.4">
      <c r="A4969" s="63">
        <v>5</v>
      </c>
      <c r="B4969" s="121">
        <f>B4965</f>
        <v>17</v>
      </c>
      <c r="C4969" s="131">
        <f t="shared" si="1047"/>
        <v>0</v>
      </c>
      <c r="D4969" s="131">
        <f t="shared" si="1044"/>
        <v>0</v>
      </c>
      <c r="E4969" s="124">
        <f>VLOOKUP(B4961,別紙1!$A$5:$AS$267,19,FALSE)</f>
        <v>1292</v>
      </c>
      <c r="F4969" s="132">
        <f>内訳書!$D$7</f>
        <v>0</v>
      </c>
      <c r="G4969" s="131">
        <f t="shared" si="1045"/>
        <v>0</v>
      </c>
      <c r="H4969" s="116"/>
      <c r="I4969" s="137">
        <f t="shared" si="1046"/>
        <v>0</v>
      </c>
    </row>
    <row r="4970" spans="1:9" s="62" customFormat="1" ht="18" customHeight="1" x14ac:dyDescent="0.4">
      <c r="A4970" s="63">
        <v>6</v>
      </c>
      <c r="B4970" s="121">
        <f>B4965</f>
        <v>17</v>
      </c>
      <c r="C4970" s="131">
        <f t="shared" si="1047"/>
        <v>0</v>
      </c>
      <c r="D4970" s="131">
        <f t="shared" si="1044"/>
        <v>0</v>
      </c>
      <c r="E4970" s="124">
        <f>VLOOKUP(B4961,別紙1!$A$5:$AS$267,22,FALSE)</f>
        <v>1539</v>
      </c>
      <c r="F4970" s="132">
        <f>内訳書!$D$7</f>
        <v>0</v>
      </c>
      <c r="G4970" s="131">
        <f t="shared" si="1045"/>
        <v>0</v>
      </c>
      <c r="H4970" s="116"/>
      <c r="I4970" s="137">
        <f t="shared" si="1046"/>
        <v>0</v>
      </c>
    </row>
    <row r="4971" spans="1:9" s="62" customFormat="1" ht="18" customHeight="1" x14ac:dyDescent="0.4">
      <c r="A4971" s="63">
        <v>7</v>
      </c>
      <c r="B4971" s="121">
        <f>B4965</f>
        <v>17</v>
      </c>
      <c r="C4971" s="131">
        <f t="shared" si="1047"/>
        <v>0</v>
      </c>
      <c r="D4971" s="131">
        <f t="shared" si="1044"/>
        <v>0</v>
      </c>
      <c r="E4971" s="124">
        <f>VLOOKUP(B4961,別紙1!$A$5:$AS$267,26,FALSE)</f>
        <v>1423</v>
      </c>
      <c r="F4971" s="133">
        <f>内訳書!$E$7</f>
        <v>0</v>
      </c>
      <c r="G4971" s="131">
        <f t="shared" si="1045"/>
        <v>0</v>
      </c>
      <c r="H4971" s="116"/>
      <c r="I4971" s="137">
        <f t="shared" si="1046"/>
        <v>0</v>
      </c>
    </row>
    <row r="4972" spans="1:9" s="62" customFormat="1" ht="18" customHeight="1" x14ac:dyDescent="0.4">
      <c r="A4972" s="63">
        <v>8</v>
      </c>
      <c r="B4972" s="121">
        <f>B4965</f>
        <v>17</v>
      </c>
      <c r="C4972" s="131">
        <f t="shared" si="1047"/>
        <v>0</v>
      </c>
      <c r="D4972" s="131">
        <f t="shared" si="1044"/>
        <v>0</v>
      </c>
      <c r="E4972" s="124">
        <f>VLOOKUP(B4961,別紙1!$A$5:$AS$267,29,FALSE)</f>
        <v>1626</v>
      </c>
      <c r="F4972" s="133">
        <f>内訳書!$E$7</f>
        <v>0</v>
      </c>
      <c r="G4972" s="131">
        <f t="shared" si="1045"/>
        <v>0</v>
      </c>
      <c r="H4972" s="116"/>
      <c r="I4972" s="137">
        <f t="shared" si="1046"/>
        <v>0</v>
      </c>
    </row>
    <row r="4973" spans="1:9" s="62" customFormat="1" ht="18" customHeight="1" x14ac:dyDescent="0.4">
      <c r="A4973" s="63">
        <v>9</v>
      </c>
      <c r="B4973" s="121">
        <f>B4965</f>
        <v>17</v>
      </c>
      <c r="C4973" s="131">
        <f t="shared" si="1047"/>
        <v>0</v>
      </c>
      <c r="D4973" s="131">
        <f t="shared" si="1044"/>
        <v>0</v>
      </c>
      <c r="E4973" s="124">
        <f>VLOOKUP(B4961,別紙1!$A$5:$AS$267,32,FALSE)</f>
        <v>1728</v>
      </c>
      <c r="F4973" s="133">
        <f>内訳書!$E$7</f>
        <v>0</v>
      </c>
      <c r="G4973" s="131">
        <f t="shared" si="1045"/>
        <v>0</v>
      </c>
      <c r="H4973" s="116"/>
      <c r="I4973" s="137">
        <f t="shared" si="1046"/>
        <v>0</v>
      </c>
    </row>
    <row r="4974" spans="1:9" s="62" customFormat="1" ht="18" customHeight="1" x14ac:dyDescent="0.4">
      <c r="A4974" s="63">
        <v>10</v>
      </c>
      <c r="B4974" s="121">
        <f>B4965</f>
        <v>17</v>
      </c>
      <c r="C4974" s="131">
        <f t="shared" si="1047"/>
        <v>0</v>
      </c>
      <c r="D4974" s="131">
        <f t="shared" si="1044"/>
        <v>0</v>
      </c>
      <c r="E4974" s="124">
        <f>VLOOKUP(B4961,別紙1!$A$5:$AS$267,34,FALSE)</f>
        <v>2021</v>
      </c>
      <c r="F4974" s="132">
        <f>内訳書!$D$7</f>
        <v>0</v>
      </c>
      <c r="G4974" s="131">
        <f t="shared" si="1045"/>
        <v>0</v>
      </c>
      <c r="H4974" s="116"/>
      <c r="I4974" s="137">
        <f t="shared" si="1046"/>
        <v>0</v>
      </c>
    </row>
    <row r="4975" spans="1:9" s="62" customFormat="1" ht="18" customHeight="1" x14ac:dyDescent="0.4">
      <c r="A4975" s="63">
        <v>11</v>
      </c>
      <c r="B4975" s="121">
        <f>B4965</f>
        <v>17</v>
      </c>
      <c r="C4975" s="131">
        <f t="shared" si="1047"/>
        <v>0</v>
      </c>
      <c r="D4975" s="131">
        <f t="shared" si="1044"/>
        <v>0</v>
      </c>
      <c r="E4975" s="124">
        <f>VLOOKUP(B4961,別紙1!$A$5:$AS$267,37,FALSE)</f>
        <v>1344</v>
      </c>
      <c r="F4975" s="132">
        <f>内訳書!$D$7</f>
        <v>0</v>
      </c>
      <c r="G4975" s="131">
        <f t="shared" si="1045"/>
        <v>0</v>
      </c>
      <c r="H4975" s="116"/>
      <c r="I4975" s="137">
        <f t="shared" si="1046"/>
        <v>0</v>
      </c>
    </row>
    <row r="4976" spans="1:9" s="62" customFormat="1" ht="18" customHeight="1" thickBot="1" x14ac:dyDescent="0.45">
      <c r="A4976" s="63">
        <v>12</v>
      </c>
      <c r="B4976" s="121">
        <f>B4965</f>
        <v>17</v>
      </c>
      <c r="C4976" s="131">
        <f>C4975</f>
        <v>0</v>
      </c>
      <c r="D4976" s="131">
        <f t="shared" si="1044"/>
        <v>0</v>
      </c>
      <c r="E4976" s="124">
        <f>VLOOKUP(B4961,別紙1!$A$5:$AS$267,40,FALSE)</f>
        <v>1299</v>
      </c>
      <c r="F4976" s="132">
        <f>内訳書!$D$7</f>
        <v>0</v>
      </c>
      <c r="G4976" s="131">
        <f t="shared" si="1045"/>
        <v>0</v>
      </c>
      <c r="H4976" s="116"/>
      <c r="I4976" s="137">
        <f t="shared" si="1046"/>
        <v>0</v>
      </c>
    </row>
    <row r="4977" spans="1:9" s="62" customFormat="1" ht="18" customHeight="1" thickBot="1" x14ac:dyDescent="0.45">
      <c r="A4977" s="66" t="s">
        <v>9</v>
      </c>
      <c r="B4977" s="120"/>
      <c r="C4977" s="120"/>
      <c r="D4977" s="120"/>
      <c r="E4977" s="135">
        <f>SUM(E4965:E4976)</f>
        <v>17221</v>
      </c>
      <c r="F4977" s="129"/>
      <c r="G4977" s="120"/>
      <c r="H4977" s="136">
        <f>SUM(H4965:H4976)</f>
        <v>0</v>
      </c>
      <c r="I4977" s="138">
        <f>IF(SUM(I4965:I4976)="","",SUM(I4965:I4976))</f>
        <v>0</v>
      </c>
    </row>
    <row r="4978" spans="1:9" ht="78" customHeight="1" x14ac:dyDescent="0.4">
      <c r="A4978" s="404" t="s">
        <v>347</v>
      </c>
      <c r="B4978" s="405"/>
      <c r="C4978" s="405"/>
      <c r="D4978" s="406"/>
      <c r="E4978" s="405"/>
      <c r="F4978" s="405"/>
      <c r="G4978" s="406"/>
      <c r="H4978" s="406"/>
      <c r="I4978" s="406"/>
    </row>
    <row r="4979" spans="1:9" ht="78" customHeight="1" x14ac:dyDescent="0.4">
      <c r="A4979" s="394" t="s">
        <v>22</v>
      </c>
      <c r="B4979" s="395"/>
      <c r="C4979" s="395"/>
      <c r="D4979" s="395"/>
      <c r="E4979" s="395"/>
      <c r="F4979" s="395"/>
      <c r="G4979" s="395"/>
      <c r="H4979" s="395"/>
      <c r="I4979" s="396"/>
    </row>
    <row r="4980" spans="1:9" x14ac:dyDescent="0.4">
      <c r="A4980" s="161" t="s">
        <v>12</v>
      </c>
      <c r="B4980" s="52">
        <f>B4961+1</f>
        <v>263</v>
      </c>
      <c r="C4980" s="161" t="s">
        <v>13</v>
      </c>
      <c r="D4980" s="53" t="str">
        <f>VLOOKUP(B4980,別紙1!$A$5:$AS$267,3,FALSE)</f>
        <v>米野第３ポンプ場</v>
      </c>
      <c r="F4980" s="161"/>
      <c r="G4980" s="161"/>
      <c r="H4980" s="161"/>
      <c r="I4980" s="54" t="str">
        <f>VLOOKUP(B4980,別紙1!$A$5:$AS$267,5,FALSE)</f>
        <v>低圧電力</v>
      </c>
    </row>
    <row r="4981" spans="1:9" s="161" customFormat="1" ht="20.25" customHeight="1" x14ac:dyDescent="0.4">
      <c r="A4981" s="391" t="s">
        <v>14</v>
      </c>
      <c r="B4981" s="401" t="s">
        <v>3</v>
      </c>
      <c r="C4981" s="402"/>
      <c r="D4981" s="403"/>
      <c r="E4981" s="401" t="s">
        <v>4</v>
      </c>
      <c r="F4981" s="402"/>
      <c r="G4981" s="403"/>
      <c r="H4981" s="391" t="s">
        <v>44</v>
      </c>
      <c r="I4981" s="391" t="s">
        <v>45</v>
      </c>
    </row>
    <row r="4982" spans="1:9" s="161" customFormat="1" ht="40.5" x14ac:dyDescent="0.4">
      <c r="A4982" s="400"/>
      <c r="B4982" s="298" t="s">
        <v>2</v>
      </c>
      <c r="C4982" s="298" t="s">
        <v>15</v>
      </c>
      <c r="D4982" s="299" t="s">
        <v>82</v>
      </c>
      <c r="E4982" s="300" t="s">
        <v>16</v>
      </c>
      <c r="F4982" s="58" t="s">
        <v>17</v>
      </c>
      <c r="G4982" s="299" t="s">
        <v>18</v>
      </c>
      <c r="H4982" s="400"/>
      <c r="I4982" s="400"/>
    </row>
    <row r="4983" spans="1:9" s="59" customFormat="1" ht="22.5" x14ac:dyDescent="0.4">
      <c r="A4983" s="392"/>
      <c r="B4983" s="60" t="s">
        <v>5</v>
      </c>
      <c r="C4983" s="60" t="s">
        <v>19</v>
      </c>
      <c r="D4983" s="60" t="s">
        <v>8</v>
      </c>
      <c r="E4983" s="61" t="s">
        <v>20</v>
      </c>
      <c r="F4983" s="60" t="s">
        <v>21</v>
      </c>
      <c r="G4983" s="60" t="s">
        <v>8</v>
      </c>
      <c r="H4983" s="60" t="s">
        <v>43</v>
      </c>
      <c r="I4983" s="60" t="s">
        <v>8</v>
      </c>
    </row>
    <row r="4984" spans="1:9" s="62" customFormat="1" ht="18" customHeight="1" x14ac:dyDescent="0.4">
      <c r="A4984" s="63">
        <v>1</v>
      </c>
      <c r="B4984" s="121">
        <f>VLOOKUP(B4980,別紙1!$A$5:$AS$267,6,FALSE)</f>
        <v>2</v>
      </c>
      <c r="C4984" s="131">
        <f>内訳書!$C$7</f>
        <v>0</v>
      </c>
      <c r="D4984" s="131">
        <f>IF(E4984=0,ROUNDDOWN(B4984*C4984/2,2),ROUNDDOWN(B4984*C4984,2))</f>
        <v>0</v>
      </c>
      <c r="E4984" s="124">
        <f>VLOOKUP(B4980,別紙1!$A$5:$AS$267,7,FALSE)</f>
        <v>9</v>
      </c>
      <c r="F4984" s="132">
        <f>内訳書!$D$7</f>
        <v>0</v>
      </c>
      <c r="G4984" s="131">
        <f>ROUNDDOWN(E4984*F4984,2)</f>
        <v>0</v>
      </c>
      <c r="H4984" s="116"/>
      <c r="I4984" s="137">
        <f>ROUNDDOWN(D4984+G4984+H4984,0)</f>
        <v>0</v>
      </c>
    </row>
    <row r="4985" spans="1:9" s="62" customFormat="1" ht="18" customHeight="1" x14ac:dyDescent="0.4">
      <c r="A4985" s="63">
        <v>2</v>
      </c>
      <c r="B4985" s="121">
        <f>B4984</f>
        <v>2</v>
      </c>
      <c r="C4985" s="131">
        <f>C4984</f>
        <v>0</v>
      </c>
      <c r="D4985" s="131">
        <f t="shared" ref="D4985:D4995" si="1048">IF(E4985=0,ROUNDDOWN(B4985*C4985/2,2),ROUNDDOWN(B4985*C4985,2))</f>
        <v>0</v>
      </c>
      <c r="E4985" s="124">
        <f>VLOOKUP(B4980,別紙1!$A$5:$AS$267,10,FALSE)</f>
        <v>9</v>
      </c>
      <c r="F4985" s="132">
        <f>内訳書!$D$7</f>
        <v>0</v>
      </c>
      <c r="G4985" s="131">
        <f t="shared" ref="G4985:G4995" si="1049">ROUNDDOWN(E4985*F4985,2)</f>
        <v>0</v>
      </c>
      <c r="H4985" s="116"/>
      <c r="I4985" s="137">
        <f t="shared" ref="I4985:I4995" si="1050">ROUNDDOWN(D4985+G4985+H4985,0)</f>
        <v>0</v>
      </c>
    </row>
    <row r="4986" spans="1:9" s="62" customFormat="1" ht="18" customHeight="1" x14ac:dyDescent="0.4">
      <c r="A4986" s="63">
        <v>3</v>
      </c>
      <c r="B4986" s="121">
        <f>B4984</f>
        <v>2</v>
      </c>
      <c r="C4986" s="131">
        <f t="shared" ref="C4986:C4994" si="1051">C4985</f>
        <v>0</v>
      </c>
      <c r="D4986" s="131">
        <f t="shared" si="1048"/>
        <v>0</v>
      </c>
      <c r="E4986" s="124">
        <f>VLOOKUP(B4980,別紙1!$A$5:$AS$267,13,FALSE)</f>
        <v>8</v>
      </c>
      <c r="F4986" s="132">
        <f>内訳書!$D$7</f>
        <v>0</v>
      </c>
      <c r="G4986" s="131">
        <f t="shared" si="1049"/>
        <v>0</v>
      </c>
      <c r="H4986" s="116"/>
      <c r="I4986" s="137">
        <f t="shared" si="1050"/>
        <v>0</v>
      </c>
    </row>
    <row r="4987" spans="1:9" s="62" customFormat="1" ht="18" customHeight="1" x14ac:dyDescent="0.4">
      <c r="A4987" s="63">
        <v>4</v>
      </c>
      <c r="B4987" s="121">
        <f>B4984</f>
        <v>2</v>
      </c>
      <c r="C4987" s="131">
        <f t="shared" si="1051"/>
        <v>0</v>
      </c>
      <c r="D4987" s="131">
        <f t="shared" si="1048"/>
        <v>0</v>
      </c>
      <c r="E4987" s="124">
        <f>VLOOKUP(B4980,別紙1!$A$5:$AS$267,16,FALSE)</f>
        <v>9</v>
      </c>
      <c r="F4987" s="132">
        <f>内訳書!$D$7</f>
        <v>0</v>
      </c>
      <c r="G4987" s="131">
        <f t="shared" si="1049"/>
        <v>0</v>
      </c>
      <c r="H4987" s="116"/>
      <c r="I4987" s="137">
        <f t="shared" si="1050"/>
        <v>0</v>
      </c>
    </row>
    <row r="4988" spans="1:9" s="62" customFormat="1" ht="18" customHeight="1" x14ac:dyDescent="0.4">
      <c r="A4988" s="63">
        <v>5</v>
      </c>
      <c r="B4988" s="121">
        <f>B4984</f>
        <v>2</v>
      </c>
      <c r="C4988" s="131">
        <f t="shared" si="1051"/>
        <v>0</v>
      </c>
      <c r="D4988" s="131">
        <f t="shared" si="1048"/>
        <v>0</v>
      </c>
      <c r="E4988" s="124">
        <f>VLOOKUP(B4980,別紙1!$A$5:$AS$267,19,FALSE)</f>
        <v>9</v>
      </c>
      <c r="F4988" s="132">
        <f>内訳書!$D$7</f>
        <v>0</v>
      </c>
      <c r="G4988" s="131">
        <f t="shared" si="1049"/>
        <v>0</v>
      </c>
      <c r="H4988" s="116"/>
      <c r="I4988" s="137">
        <f t="shared" si="1050"/>
        <v>0</v>
      </c>
    </row>
    <row r="4989" spans="1:9" s="62" customFormat="1" ht="18" customHeight="1" x14ac:dyDescent="0.4">
      <c r="A4989" s="63">
        <v>6</v>
      </c>
      <c r="B4989" s="121">
        <f>B4984</f>
        <v>2</v>
      </c>
      <c r="C4989" s="131">
        <f t="shared" si="1051"/>
        <v>0</v>
      </c>
      <c r="D4989" s="131">
        <f t="shared" si="1048"/>
        <v>0</v>
      </c>
      <c r="E4989" s="124">
        <f>VLOOKUP(B4980,別紙1!$A$5:$AS$267,22,FALSE)</f>
        <v>9</v>
      </c>
      <c r="F4989" s="132">
        <f>内訳書!$D$7</f>
        <v>0</v>
      </c>
      <c r="G4989" s="131">
        <f t="shared" si="1049"/>
        <v>0</v>
      </c>
      <c r="H4989" s="116"/>
      <c r="I4989" s="137">
        <f t="shared" si="1050"/>
        <v>0</v>
      </c>
    </row>
    <row r="4990" spans="1:9" s="62" customFormat="1" ht="18" customHeight="1" x14ac:dyDescent="0.4">
      <c r="A4990" s="63">
        <v>7</v>
      </c>
      <c r="B4990" s="121">
        <f>B4984</f>
        <v>2</v>
      </c>
      <c r="C4990" s="131">
        <f t="shared" si="1051"/>
        <v>0</v>
      </c>
      <c r="D4990" s="131">
        <f t="shared" si="1048"/>
        <v>0</v>
      </c>
      <c r="E4990" s="124">
        <f>VLOOKUP(B4980,別紙1!$A$5:$AS$267,26,FALSE)</f>
        <v>8</v>
      </c>
      <c r="F4990" s="133">
        <f>内訳書!$E$7</f>
        <v>0</v>
      </c>
      <c r="G4990" s="131">
        <f t="shared" si="1049"/>
        <v>0</v>
      </c>
      <c r="H4990" s="116"/>
      <c r="I4990" s="137">
        <f t="shared" si="1050"/>
        <v>0</v>
      </c>
    </row>
    <row r="4991" spans="1:9" s="62" customFormat="1" ht="18" customHeight="1" x14ac:dyDescent="0.4">
      <c r="A4991" s="63">
        <v>8</v>
      </c>
      <c r="B4991" s="121">
        <f>B4984</f>
        <v>2</v>
      </c>
      <c r="C4991" s="131">
        <f t="shared" si="1051"/>
        <v>0</v>
      </c>
      <c r="D4991" s="131">
        <f t="shared" si="1048"/>
        <v>0</v>
      </c>
      <c r="E4991" s="124">
        <f>VLOOKUP(B4980,別紙1!$A$5:$AS$267,29,FALSE)</f>
        <v>11</v>
      </c>
      <c r="F4991" s="133">
        <f>内訳書!$E$7</f>
        <v>0</v>
      </c>
      <c r="G4991" s="131">
        <f t="shared" si="1049"/>
        <v>0</v>
      </c>
      <c r="H4991" s="116"/>
      <c r="I4991" s="137">
        <f t="shared" si="1050"/>
        <v>0</v>
      </c>
    </row>
    <row r="4992" spans="1:9" s="62" customFormat="1" ht="18" customHeight="1" x14ac:dyDescent="0.4">
      <c r="A4992" s="63">
        <v>9</v>
      </c>
      <c r="B4992" s="121">
        <f>B4984</f>
        <v>2</v>
      </c>
      <c r="C4992" s="131">
        <f t="shared" si="1051"/>
        <v>0</v>
      </c>
      <c r="D4992" s="131">
        <f t="shared" si="1048"/>
        <v>0</v>
      </c>
      <c r="E4992" s="124">
        <f>VLOOKUP(B4980,別紙1!$A$5:$AS$267,32,FALSE)</f>
        <v>33</v>
      </c>
      <c r="F4992" s="133">
        <f>内訳書!$E$7</f>
        <v>0</v>
      </c>
      <c r="G4992" s="131">
        <f t="shared" si="1049"/>
        <v>0</v>
      </c>
      <c r="H4992" s="116"/>
      <c r="I4992" s="137">
        <f t="shared" si="1050"/>
        <v>0</v>
      </c>
    </row>
    <row r="4993" spans="1:9" s="62" customFormat="1" ht="18" customHeight="1" x14ac:dyDescent="0.4">
      <c r="A4993" s="63">
        <v>10</v>
      </c>
      <c r="B4993" s="121">
        <f>B4984</f>
        <v>2</v>
      </c>
      <c r="C4993" s="131">
        <f t="shared" si="1051"/>
        <v>0</v>
      </c>
      <c r="D4993" s="131">
        <f t="shared" si="1048"/>
        <v>0</v>
      </c>
      <c r="E4993" s="124">
        <f>VLOOKUP(B4980,別紙1!$A$5:$AS$267,34,FALSE)</f>
        <v>162</v>
      </c>
      <c r="F4993" s="132">
        <f>内訳書!$D$7</f>
        <v>0</v>
      </c>
      <c r="G4993" s="131">
        <f t="shared" si="1049"/>
        <v>0</v>
      </c>
      <c r="H4993" s="116"/>
      <c r="I4993" s="137">
        <f t="shared" si="1050"/>
        <v>0</v>
      </c>
    </row>
    <row r="4994" spans="1:9" s="62" customFormat="1" ht="18" customHeight="1" x14ac:dyDescent="0.4">
      <c r="A4994" s="63">
        <v>11</v>
      </c>
      <c r="B4994" s="121">
        <f>B4984</f>
        <v>2</v>
      </c>
      <c r="C4994" s="131">
        <f t="shared" si="1051"/>
        <v>0</v>
      </c>
      <c r="D4994" s="131">
        <f t="shared" si="1048"/>
        <v>0</v>
      </c>
      <c r="E4994" s="124">
        <f>VLOOKUP(B4980,別紙1!$A$5:$AS$267,37,FALSE)</f>
        <v>22</v>
      </c>
      <c r="F4994" s="132">
        <f>内訳書!$D$7</f>
        <v>0</v>
      </c>
      <c r="G4994" s="131">
        <f t="shared" si="1049"/>
        <v>0</v>
      </c>
      <c r="H4994" s="116"/>
      <c r="I4994" s="137">
        <f t="shared" si="1050"/>
        <v>0</v>
      </c>
    </row>
    <row r="4995" spans="1:9" s="62" customFormat="1" ht="18" customHeight="1" thickBot="1" x14ac:dyDescent="0.45">
      <c r="A4995" s="63">
        <v>12</v>
      </c>
      <c r="B4995" s="121">
        <f>B4984</f>
        <v>2</v>
      </c>
      <c r="C4995" s="131">
        <f>C4994</f>
        <v>0</v>
      </c>
      <c r="D4995" s="131">
        <f t="shared" si="1048"/>
        <v>0</v>
      </c>
      <c r="E4995" s="124">
        <f>VLOOKUP(B4980,別紙1!$A$5:$AS$267,40,FALSE)</f>
        <v>8</v>
      </c>
      <c r="F4995" s="132">
        <f>内訳書!$D$7</f>
        <v>0</v>
      </c>
      <c r="G4995" s="131">
        <f t="shared" si="1049"/>
        <v>0</v>
      </c>
      <c r="H4995" s="116"/>
      <c r="I4995" s="137">
        <f t="shared" si="1050"/>
        <v>0</v>
      </c>
    </row>
    <row r="4996" spans="1:9" s="62" customFormat="1" ht="18" customHeight="1" thickBot="1" x14ac:dyDescent="0.45">
      <c r="A4996" s="66" t="s">
        <v>9</v>
      </c>
      <c r="B4996" s="120"/>
      <c r="C4996" s="120"/>
      <c r="D4996" s="120"/>
      <c r="E4996" s="135">
        <f>SUM(E4984:E4995)</f>
        <v>297</v>
      </c>
      <c r="F4996" s="129"/>
      <c r="G4996" s="120"/>
      <c r="H4996" s="136">
        <f>SUM(H4984:H4995)</f>
        <v>0</v>
      </c>
      <c r="I4996" s="138">
        <f>IF(SUM(I4984:I4995)="","",SUM(I4984:I4995))</f>
        <v>0</v>
      </c>
    </row>
    <row r="4997" spans="1:9" ht="78" customHeight="1" x14ac:dyDescent="0.4">
      <c r="A4997" s="404" t="s">
        <v>347</v>
      </c>
      <c r="B4997" s="405"/>
      <c r="C4997" s="405"/>
      <c r="D4997" s="406"/>
      <c r="E4997" s="405"/>
      <c r="F4997" s="405"/>
      <c r="G4997" s="406"/>
      <c r="H4997" s="406"/>
      <c r="I4997" s="406"/>
    </row>
    <row r="4998" spans="1:9" ht="78" customHeight="1" x14ac:dyDescent="0.4">
      <c r="A4998" s="394" t="s">
        <v>22</v>
      </c>
      <c r="B4998" s="395"/>
      <c r="C4998" s="395"/>
      <c r="D4998" s="395"/>
      <c r="E4998" s="395"/>
      <c r="F4998" s="395"/>
      <c r="G4998" s="395"/>
      <c r="H4998" s="395"/>
      <c r="I4998" s="396"/>
    </row>
  </sheetData>
  <mergeCells count="1841">
    <mergeCell ref="A2299:I2299"/>
    <mergeCell ref="A2300:I2300"/>
    <mergeCell ref="A2302:A2304"/>
    <mergeCell ref="B2302:D2302"/>
    <mergeCell ref="E2302:G2302"/>
    <mergeCell ref="H2302:H2303"/>
    <mergeCell ref="I2302:I2303"/>
    <mergeCell ref="A2280:I2280"/>
    <mergeCell ref="A2281:I2281"/>
    <mergeCell ref="A2283:A2285"/>
    <mergeCell ref="B2283:D2283"/>
    <mergeCell ref="E2283:G2283"/>
    <mergeCell ref="H2283:H2284"/>
    <mergeCell ref="I2283:I2284"/>
    <mergeCell ref="A2337:I2337"/>
    <mergeCell ref="A2338:I2338"/>
    <mergeCell ref="A2318:I2318"/>
    <mergeCell ref="A2319:I2319"/>
    <mergeCell ref="A2321:A2323"/>
    <mergeCell ref="B2321:D2321"/>
    <mergeCell ref="E2321:G2321"/>
    <mergeCell ref="H2321:H2322"/>
    <mergeCell ref="I2321:I2322"/>
    <mergeCell ref="A2223:I2223"/>
    <mergeCell ref="A2224:I2224"/>
    <mergeCell ref="A2226:A2228"/>
    <mergeCell ref="B2226:D2226"/>
    <mergeCell ref="E2226:G2226"/>
    <mergeCell ref="H2226:H2227"/>
    <mergeCell ref="I2226:I2227"/>
    <mergeCell ref="A2204:I2204"/>
    <mergeCell ref="A2205:I2205"/>
    <mergeCell ref="A2207:A2209"/>
    <mergeCell ref="B2207:D2207"/>
    <mergeCell ref="E2207:G2207"/>
    <mergeCell ref="H2207:H2208"/>
    <mergeCell ref="I2207:I2208"/>
    <mergeCell ref="A2261:I2261"/>
    <mergeCell ref="A2262:I2262"/>
    <mergeCell ref="A2264:A2266"/>
    <mergeCell ref="B2264:D2264"/>
    <mergeCell ref="E2264:G2264"/>
    <mergeCell ref="H2264:H2265"/>
    <mergeCell ref="I2264:I2265"/>
    <mergeCell ref="A2242:I2242"/>
    <mergeCell ref="A2243:I2243"/>
    <mergeCell ref="A2245:A2247"/>
    <mergeCell ref="B2245:D2245"/>
    <mergeCell ref="E2245:G2245"/>
    <mergeCell ref="H2245:H2246"/>
    <mergeCell ref="I2245:I2246"/>
    <mergeCell ref="A2147:I2147"/>
    <mergeCell ref="A2148:I2148"/>
    <mergeCell ref="A2150:A2152"/>
    <mergeCell ref="B2150:D2150"/>
    <mergeCell ref="E2150:G2150"/>
    <mergeCell ref="H2150:H2151"/>
    <mergeCell ref="I2150:I2151"/>
    <mergeCell ref="A2128:I2128"/>
    <mergeCell ref="A2129:I2129"/>
    <mergeCell ref="A2131:A2133"/>
    <mergeCell ref="B2131:D2131"/>
    <mergeCell ref="E2131:G2131"/>
    <mergeCell ref="H2131:H2132"/>
    <mergeCell ref="I2131:I2132"/>
    <mergeCell ref="A2185:I2185"/>
    <mergeCell ref="A2186:I2186"/>
    <mergeCell ref="A2188:A2190"/>
    <mergeCell ref="B2188:D2188"/>
    <mergeCell ref="E2188:G2188"/>
    <mergeCell ref="H2188:H2189"/>
    <mergeCell ref="I2188:I2189"/>
    <mergeCell ref="A2166:I2166"/>
    <mergeCell ref="A2167:I2167"/>
    <mergeCell ref="A2169:A2171"/>
    <mergeCell ref="B2169:D2169"/>
    <mergeCell ref="E2169:G2169"/>
    <mergeCell ref="H2169:H2170"/>
    <mergeCell ref="I2169:I2170"/>
    <mergeCell ref="A2071:I2071"/>
    <mergeCell ref="A2072:I2072"/>
    <mergeCell ref="A2074:A2076"/>
    <mergeCell ref="B2074:D2074"/>
    <mergeCell ref="E2074:G2074"/>
    <mergeCell ref="H2074:H2075"/>
    <mergeCell ref="I2074:I2075"/>
    <mergeCell ref="A2052:I2052"/>
    <mergeCell ref="A2053:I2053"/>
    <mergeCell ref="A2055:A2057"/>
    <mergeCell ref="B2055:D2055"/>
    <mergeCell ref="E2055:G2055"/>
    <mergeCell ref="H2055:H2056"/>
    <mergeCell ref="I2055:I2056"/>
    <mergeCell ref="A2109:I2109"/>
    <mergeCell ref="A2110:I2110"/>
    <mergeCell ref="A2112:A2114"/>
    <mergeCell ref="B2112:D2112"/>
    <mergeCell ref="E2112:G2112"/>
    <mergeCell ref="H2112:H2113"/>
    <mergeCell ref="I2112:I2113"/>
    <mergeCell ref="A2090:I2090"/>
    <mergeCell ref="A2091:I2091"/>
    <mergeCell ref="A2093:A2095"/>
    <mergeCell ref="B2093:D2093"/>
    <mergeCell ref="E2093:G2093"/>
    <mergeCell ref="H2093:H2094"/>
    <mergeCell ref="I2093:I2094"/>
    <mergeCell ref="A1995:I1995"/>
    <mergeCell ref="A1996:I1996"/>
    <mergeCell ref="A1998:A2000"/>
    <mergeCell ref="B1998:D1998"/>
    <mergeCell ref="E1998:G1998"/>
    <mergeCell ref="H1998:H1999"/>
    <mergeCell ref="I1998:I1999"/>
    <mergeCell ref="A1976:I1976"/>
    <mergeCell ref="A1977:I1977"/>
    <mergeCell ref="A1979:A1981"/>
    <mergeCell ref="B1979:D1979"/>
    <mergeCell ref="E1979:G1979"/>
    <mergeCell ref="H1979:H1980"/>
    <mergeCell ref="I1979:I1980"/>
    <mergeCell ref="A2033:I2033"/>
    <mergeCell ref="A2034:I2034"/>
    <mergeCell ref="A2036:A2038"/>
    <mergeCell ref="B2036:D2036"/>
    <mergeCell ref="E2036:G2036"/>
    <mergeCell ref="H2036:H2037"/>
    <mergeCell ref="I2036:I2037"/>
    <mergeCell ref="A2014:I2014"/>
    <mergeCell ref="A2015:I2015"/>
    <mergeCell ref="A2017:A2019"/>
    <mergeCell ref="B2017:D2017"/>
    <mergeCell ref="E2017:G2017"/>
    <mergeCell ref="H2017:H2018"/>
    <mergeCell ref="I2017:I2018"/>
    <mergeCell ref="A1919:I1919"/>
    <mergeCell ref="A1920:I1920"/>
    <mergeCell ref="A1922:A1924"/>
    <mergeCell ref="B1922:D1922"/>
    <mergeCell ref="E1922:G1922"/>
    <mergeCell ref="H1922:H1923"/>
    <mergeCell ref="I1922:I1923"/>
    <mergeCell ref="A1900:I1900"/>
    <mergeCell ref="A1901:I1901"/>
    <mergeCell ref="A1903:A1905"/>
    <mergeCell ref="B1903:D1903"/>
    <mergeCell ref="E1903:G1903"/>
    <mergeCell ref="H1903:H1904"/>
    <mergeCell ref="I1903:I1904"/>
    <mergeCell ref="A1957:I1957"/>
    <mergeCell ref="A1958:I1958"/>
    <mergeCell ref="A1960:A1962"/>
    <mergeCell ref="B1960:D1960"/>
    <mergeCell ref="E1960:G1960"/>
    <mergeCell ref="H1960:H1961"/>
    <mergeCell ref="I1960:I1961"/>
    <mergeCell ref="A1938:I1938"/>
    <mergeCell ref="A1939:I1939"/>
    <mergeCell ref="A1941:A1943"/>
    <mergeCell ref="B1941:D1941"/>
    <mergeCell ref="E1941:G1941"/>
    <mergeCell ref="H1941:H1942"/>
    <mergeCell ref="I1941:I1942"/>
    <mergeCell ref="A1843:I1843"/>
    <mergeCell ref="A1844:I1844"/>
    <mergeCell ref="A1846:A1848"/>
    <mergeCell ref="B1846:D1846"/>
    <mergeCell ref="E1846:G1846"/>
    <mergeCell ref="H1846:H1847"/>
    <mergeCell ref="I1846:I1847"/>
    <mergeCell ref="A1824:I1824"/>
    <mergeCell ref="A1825:I1825"/>
    <mergeCell ref="A1827:A1829"/>
    <mergeCell ref="B1827:D1827"/>
    <mergeCell ref="E1827:G1827"/>
    <mergeCell ref="H1827:H1828"/>
    <mergeCell ref="I1827:I1828"/>
    <mergeCell ref="A1881:I1881"/>
    <mergeCell ref="A1882:I1882"/>
    <mergeCell ref="A1884:A1886"/>
    <mergeCell ref="B1884:D1884"/>
    <mergeCell ref="E1884:G1884"/>
    <mergeCell ref="H1884:H1885"/>
    <mergeCell ref="I1884:I1885"/>
    <mergeCell ref="A1862:I1862"/>
    <mergeCell ref="A1863:I1863"/>
    <mergeCell ref="A1865:A1867"/>
    <mergeCell ref="B1865:D1865"/>
    <mergeCell ref="E1865:G1865"/>
    <mergeCell ref="H1865:H1866"/>
    <mergeCell ref="I1865:I1866"/>
    <mergeCell ref="A1767:I1767"/>
    <mergeCell ref="A1768:I1768"/>
    <mergeCell ref="A1770:A1772"/>
    <mergeCell ref="B1770:D1770"/>
    <mergeCell ref="E1770:G1770"/>
    <mergeCell ref="H1770:H1771"/>
    <mergeCell ref="I1770:I1771"/>
    <mergeCell ref="A1748:I1748"/>
    <mergeCell ref="A1749:I1749"/>
    <mergeCell ref="A1751:A1753"/>
    <mergeCell ref="B1751:D1751"/>
    <mergeCell ref="E1751:G1751"/>
    <mergeCell ref="H1751:H1752"/>
    <mergeCell ref="I1751:I1752"/>
    <mergeCell ref="A1805:I1805"/>
    <mergeCell ref="A1806:I1806"/>
    <mergeCell ref="A1808:A1810"/>
    <mergeCell ref="B1808:D1808"/>
    <mergeCell ref="E1808:G1808"/>
    <mergeCell ref="H1808:H1809"/>
    <mergeCell ref="I1808:I1809"/>
    <mergeCell ref="A1786:I1786"/>
    <mergeCell ref="A1787:I1787"/>
    <mergeCell ref="A1789:A1791"/>
    <mergeCell ref="B1789:D1789"/>
    <mergeCell ref="E1789:G1789"/>
    <mergeCell ref="H1789:H1790"/>
    <mergeCell ref="I1789:I1790"/>
    <mergeCell ref="A1691:I1691"/>
    <mergeCell ref="A1692:I1692"/>
    <mergeCell ref="A1694:A1696"/>
    <mergeCell ref="B1694:D1694"/>
    <mergeCell ref="E1694:G1694"/>
    <mergeCell ref="H1694:H1695"/>
    <mergeCell ref="I1694:I1695"/>
    <mergeCell ref="A1672:I1672"/>
    <mergeCell ref="A1673:I1673"/>
    <mergeCell ref="A1675:A1677"/>
    <mergeCell ref="B1675:D1675"/>
    <mergeCell ref="E1675:G1675"/>
    <mergeCell ref="H1675:H1676"/>
    <mergeCell ref="I1675:I1676"/>
    <mergeCell ref="A1729:I1729"/>
    <mergeCell ref="A1730:I1730"/>
    <mergeCell ref="A1732:A1734"/>
    <mergeCell ref="B1732:D1732"/>
    <mergeCell ref="E1732:G1732"/>
    <mergeCell ref="H1732:H1733"/>
    <mergeCell ref="I1732:I1733"/>
    <mergeCell ref="A1710:I1710"/>
    <mergeCell ref="A1711:I1711"/>
    <mergeCell ref="A1713:A1715"/>
    <mergeCell ref="B1713:D1713"/>
    <mergeCell ref="E1713:G1713"/>
    <mergeCell ref="H1713:H1714"/>
    <mergeCell ref="I1713:I1714"/>
    <mergeCell ref="A1615:I1615"/>
    <mergeCell ref="A1616:I1616"/>
    <mergeCell ref="A1618:A1620"/>
    <mergeCell ref="B1618:D1618"/>
    <mergeCell ref="E1618:G1618"/>
    <mergeCell ref="H1618:H1619"/>
    <mergeCell ref="I1618:I1619"/>
    <mergeCell ref="A1596:I1596"/>
    <mergeCell ref="A1597:I1597"/>
    <mergeCell ref="A1599:A1601"/>
    <mergeCell ref="B1599:D1599"/>
    <mergeCell ref="E1599:G1599"/>
    <mergeCell ref="H1599:H1600"/>
    <mergeCell ref="I1599:I1600"/>
    <mergeCell ref="A1653:I1653"/>
    <mergeCell ref="A1654:I1654"/>
    <mergeCell ref="A1656:A1658"/>
    <mergeCell ref="B1656:D1656"/>
    <mergeCell ref="E1656:G1656"/>
    <mergeCell ref="H1656:H1657"/>
    <mergeCell ref="I1656:I1657"/>
    <mergeCell ref="A1634:I1634"/>
    <mergeCell ref="A1635:I1635"/>
    <mergeCell ref="A1637:A1639"/>
    <mergeCell ref="B1637:D1637"/>
    <mergeCell ref="E1637:G1637"/>
    <mergeCell ref="H1637:H1638"/>
    <mergeCell ref="I1637:I1638"/>
    <mergeCell ref="A1539:I1539"/>
    <mergeCell ref="A1540:I1540"/>
    <mergeCell ref="A1542:A1544"/>
    <mergeCell ref="B1542:D1542"/>
    <mergeCell ref="E1542:G1542"/>
    <mergeCell ref="H1542:H1543"/>
    <mergeCell ref="I1542:I1543"/>
    <mergeCell ref="A1520:I1520"/>
    <mergeCell ref="A1521:I1521"/>
    <mergeCell ref="A1523:A1525"/>
    <mergeCell ref="B1523:D1523"/>
    <mergeCell ref="E1523:G1523"/>
    <mergeCell ref="H1523:H1524"/>
    <mergeCell ref="I1523:I1524"/>
    <mergeCell ref="A1577:I1577"/>
    <mergeCell ref="A1578:I1578"/>
    <mergeCell ref="A1580:A1582"/>
    <mergeCell ref="B1580:D1580"/>
    <mergeCell ref="E1580:G1580"/>
    <mergeCell ref="H1580:H1581"/>
    <mergeCell ref="I1580:I1581"/>
    <mergeCell ref="A1558:I1558"/>
    <mergeCell ref="A1559:I1559"/>
    <mergeCell ref="A1561:A1563"/>
    <mergeCell ref="B1561:D1561"/>
    <mergeCell ref="E1561:G1561"/>
    <mergeCell ref="H1561:H1562"/>
    <mergeCell ref="I1561:I1562"/>
    <mergeCell ref="A1463:I1463"/>
    <mergeCell ref="A1464:I1464"/>
    <mergeCell ref="A1466:A1468"/>
    <mergeCell ref="B1466:D1466"/>
    <mergeCell ref="E1466:G1466"/>
    <mergeCell ref="H1466:H1467"/>
    <mergeCell ref="I1466:I1467"/>
    <mergeCell ref="A1444:I1444"/>
    <mergeCell ref="A1445:I1445"/>
    <mergeCell ref="A1447:A1449"/>
    <mergeCell ref="B1447:D1447"/>
    <mergeCell ref="E1447:G1447"/>
    <mergeCell ref="H1447:H1448"/>
    <mergeCell ref="I1447:I1448"/>
    <mergeCell ref="A1501:I1501"/>
    <mergeCell ref="A1502:I1502"/>
    <mergeCell ref="A1504:A1506"/>
    <mergeCell ref="B1504:D1504"/>
    <mergeCell ref="E1504:G1504"/>
    <mergeCell ref="H1504:H1505"/>
    <mergeCell ref="I1504:I1505"/>
    <mergeCell ref="A1482:I1482"/>
    <mergeCell ref="A1483:I1483"/>
    <mergeCell ref="A1485:A1487"/>
    <mergeCell ref="B1485:D1485"/>
    <mergeCell ref="E1485:G1485"/>
    <mergeCell ref="H1485:H1486"/>
    <mergeCell ref="I1485:I1486"/>
    <mergeCell ref="A1387:I1387"/>
    <mergeCell ref="A1388:I1388"/>
    <mergeCell ref="A1390:A1392"/>
    <mergeCell ref="B1390:D1390"/>
    <mergeCell ref="E1390:G1390"/>
    <mergeCell ref="H1390:H1391"/>
    <mergeCell ref="I1390:I1391"/>
    <mergeCell ref="A1368:I1368"/>
    <mergeCell ref="A1369:I1369"/>
    <mergeCell ref="A1371:A1373"/>
    <mergeCell ref="B1371:D1371"/>
    <mergeCell ref="E1371:G1371"/>
    <mergeCell ref="H1371:H1372"/>
    <mergeCell ref="I1371:I1372"/>
    <mergeCell ref="A1425:I1425"/>
    <mergeCell ref="A1426:I1426"/>
    <mergeCell ref="A1428:A1430"/>
    <mergeCell ref="B1428:D1428"/>
    <mergeCell ref="E1428:G1428"/>
    <mergeCell ref="H1428:H1429"/>
    <mergeCell ref="I1428:I1429"/>
    <mergeCell ref="A1406:I1406"/>
    <mergeCell ref="A1407:I1407"/>
    <mergeCell ref="A1409:A1411"/>
    <mergeCell ref="B1409:D1409"/>
    <mergeCell ref="E1409:G1409"/>
    <mergeCell ref="H1409:H1410"/>
    <mergeCell ref="I1409:I1410"/>
    <mergeCell ref="A1311:I1311"/>
    <mergeCell ref="A1312:I1312"/>
    <mergeCell ref="A1314:A1316"/>
    <mergeCell ref="B1314:D1314"/>
    <mergeCell ref="E1314:G1314"/>
    <mergeCell ref="H1314:H1315"/>
    <mergeCell ref="I1314:I1315"/>
    <mergeCell ref="A1292:I1292"/>
    <mergeCell ref="A1293:I1293"/>
    <mergeCell ref="A1295:A1297"/>
    <mergeCell ref="B1295:D1295"/>
    <mergeCell ref="E1295:G1295"/>
    <mergeCell ref="H1295:H1296"/>
    <mergeCell ref="I1295:I1296"/>
    <mergeCell ref="A1349:I1349"/>
    <mergeCell ref="A1350:I1350"/>
    <mergeCell ref="A1352:A1354"/>
    <mergeCell ref="B1352:D1352"/>
    <mergeCell ref="E1352:G1352"/>
    <mergeCell ref="H1352:H1353"/>
    <mergeCell ref="I1352:I1353"/>
    <mergeCell ref="A1330:I1330"/>
    <mergeCell ref="A1331:I1331"/>
    <mergeCell ref="A1333:A1335"/>
    <mergeCell ref="B1333:D1333"/>
    <mergeCell ref="E1333:G1333"/>
    <mergeCell ref="H1333:H1334"/>
    <mergeCell ref="I1333:I1334"/>
    <mergeCell ref="A1235:I1235"/>
    <mergeCell ref="A1236:I1236"/>
    <mergeCell ref="A1238:A1240"/>
    <mergeCell ref="B1238:D1238"/>
    <mergeCell ref="E1238:G1238"/>
    <mergeCell ref="H1238:H1239"/>
    <mergeCell ref="I1238:I1239"/>
    <mergeCell ref="A1216:I1216"/>
    <mergeCell ref="A1217:I1217"/>
    <mergeCell ref="A1219:A1221"/>
    <mergeCell ref="B1219:D1219"/>
    <mergeCell ref="E1219:G1219"/>
    <mergeCell ref="H1219:H1220"/>
    <mergeCell ref="I1219:I1220"/>
    <mergeCell ref="A1273:I1273"/>
    <mergeCell ref="A1274:I1274"/>
    <mergeCell ref="A1276:A1278"/>
    <mergeCell ref="B1276:D1276"/>
    <mergeCell ref="E1276:G1276"/>
    <mergeCell ref="H1276:H1277"/>
    <mergeCell ref="I1276:I1277"/>
    <mergeCell ref="A1254:I1254"/>
    <mergeCell ref="A1255:I1255"/>
    <mergeCell ref="A1257:A1259"/>
    <mergeCell ref="B1257:D1257"/>
    <mergeCell ref="E1257:G1257"/>
    <mergeCell ref="H1257:H1258"/>
    <mergeCell ref="I1257:I1258"/>
    <mergeCell ref="A1159:I1159"/>
    <mergeCell ref="A1160:I1160"/>
    <mergeCell ref="A1162:A1164"/>
    <mergeCell ref="B1162:D1162"/>
    <mergeCell ref="E1162:G1162"/>
    <mergeCell ref="H1162:H1163"/>
    <mergeCell ref="I1162:I1163"/>
    <mergeCell ref="A1140:I1140"/>
    <mergeCell ref="A1141:I1141"/>
    <mergeCell ref="A1143:A1145"/>
    <mergeCell ref="B1143:D1143"/>
    <mergeCell ref="E1143:G1143"/>
    <mergeCell ref="H1143:H1144"/>
    <mergeCell ref="I1143:I1144"/>
    <mergeCell ref="A1197:I1197"/>
    <mergeCell ref="A1198:I1198"/>
    <mergeCell ref="A1200:A1202"/>
    <mergeCell ref="B1200:D1200"/>
    <mergeCell ref="E1200:G1200"/>
    <mergeCell ref="H1200:H1201"/>
    <mergeCell ref="I1200:I1201"/>
    <mergeCell ref="A1178:I1178"/>
    <mergeCell ref="A1179:I1179"/>
    <mergeCell ref="A1181:A1183"/>
    <mergeCell ref="B1181:D1181"/>
    <mergeCell ref="E1181:G1181"/>
    <mergeCell ref="H1181:H1182"/>
    <mergeCell ref="I1181:I1182"/>
    <mergeCell ref="A1083:I1083"/>
    <mergeCell ref="A1084:I1084"/>
    <mergeCell ref="A1086:A1088"/>
    <mergeCell ref="B1086:D1086"/>
    <mergeCell ref="E1086:G1086"/>
    <mergeCell ref="H1086:H1087"/>
    <mergeCell ref="I1086:I1087"/>
    <mergeCell ref="A1064:I1064"/>
    <mergeCell ref="A1065:I1065"/>
    <mergeCell ref="A1067:A1069"/>
    <mergeCell ref="B1067:D1067"/>
    <mergeCell ref="E1067:G1067"/>
    <mergeCell ref="H1067:H1068"/>
    <mergeCell ref="I1067:I1068"/>
    <mergeCell ref="A1121:I1121"/>
    <mergeCell ref="A1122:I1122"/>
    <mergeCell ref="A1124:A1126"/>
    <mergeCell ref="B1124:D1124"/>
    <mergeCell ref="E1124:G1124"/>
    <mergeCell ref="H1124:H1125"/>
    <mergeCell ref="I1124:I1125"/>
    <mergeCell ref="A1102:I1102"/>
    <mergeCell ref="A1103:I1103"/>
    <mergeCell ref="A1105:A1107"/>
    <mergeCell ref="B1105:D1105"/>
    <mergeCell ref="E1105:G1105"/>
    <mergeCell ref="H1105:H1106"/>
    <mergeCell ref="I1105:I1106"/>
    <mergeCell ref="A1007:I1007"/>
    <mergeCell ref="A1008:I1008"/>
    <mergeCell ref="A1010:A1012"/>
    <mergeCell ref="B1010:D1010"/>
    <mergeCell ref="E1010:G1010"/>
    <mergeCell ref="H1010:H1011"/>
    <mergeCell ref="I1010:I1011"/>
    <mergeCell ref="A988:I988"/>
    <mergeCell ref="A989:I989"/>
    <mergeCell ref="A991:A993"/>
    <mergeCell ref="B991:D991"/>
    <mergeCell ref="E991:G991"/>
    <mergeCell ref="H991:H992"/>
    <mergeCell ref="I991:I992"/>
    <mergeCell ref="A1045:I1045"/>
    <mergeCell ref="A1046:I1046"/>
    <mergeCell ref="A1048:A1050"/>
    <mergeCell ref="B1048:D1048"/>
    <mergeCell ref="E1048:G1048"/>
    <mergeCell ref="H1048:H1049"/>
    <mergeCell ref="I1048:I1049"/>
    <mergeCell ref="A1026:I1026"/>
    <mergeCell ref="A1027:I1027"/>
    <mergeCell ref="A1029:A1031"/>
    <mergeCell ref="B1029:D1029"/>
    <mergeCell ref="E1029:G1029"/>
    <mergeCell ref="H1029:H1030"/>
    <mergeCell ref="I1029:I1030"/>
    <mergeCell ref="A931:I931"/>
    <mergeCell ref="A932:I932"/>
    <mergeCell ref="A934:A936"/>
    <mergeCell ref="B934:D934"/>
    <mergeCell ref="E934:G934"/>
    <mergeCell ref="H934:H935"/>
    <mergeCell ref="I934:I935"/>
    <mergeCell ref="A912:I912"/>
    <mergeCell ref="A913:I913"/>
    <mergeCell ref="A915:A917"/>
    <mergeCell ref="B915:D915"/>
    <mergeCell ref="E915:G915"/>
    <mergeCell ref="H915:H916"/>
    <mergeCell ref="I915:I916"/>
    <mergeCell ref="A969:I969"/>
    <mergeCell ref="A970:I970"/>
    <mergeCell ref="A972:A974"/>
    <mergeCell ref="B972:D972"/>
    <mergeCell ref="E972:G972"/>
    <mergeCell ref="H972:H973"/>
    <mergeCell ref="I972:I973"/>
    <mergeCell ref="A950:I950"/>
    <mergeCell ref="A951:I951"/>
    <mergeCell ref="A953:A955"/>
    <mergeCell ref="B953:D953"/>
    <mergeCell ref="E953:G953"/>
    <mergeCell ref="H953:H954"/>
    <mergeCell ref="I953:I954"/>
    <mergeCell ref="A855:I855"/>
    <mergeCell ref="A856:I856"/>
    <mergeCell ref="A858:A860"/>
    <mergeCell ref="B858:D858"/>
    <mergeCell ref="E858:G858"/>
    <mergeCell ref="H858:H859"/>
    <mergeCell ref="I858:I859"/>
    <mergeCell ref="A836:I836"/>
    <mergeCell ref="A837:I837"/>
    <mergeCell ref="A839:A841"/>
    <mergeCell ref="B839:D839"/>
    <mergeCell ref="E839:G839"/>
    <mergeCell ref="H839:H840"/>
    <mergeCell ref="I839:I840"/>
    <mergeCell ref="A893:I893"/>
    <mergeCell ref="A894:I894"/>
    <mergeCell ref="A896:A898"/>
    <mergeCell ref="B896:D896"/>
    <mergeCell ref="E896:G896"/>
    <mergeCell ref="H896:H897"/>
    <mergeCell ref="I896:I897"/>
    <mergeCell ref="A874:I874"/>
    <mergeCell ref="A875:I875"/>
    <mergeCell ref="A877:A879"/>
    <mergeCell ref="B877:D877"/>
    <mergeCell ref="E877:G877"/>
    <mergeCell ref="H877:H878"/>
    <mergeCell ref="I877:I878"/>
    <mergeCell ref="A779:I779"/>
    <mergeCell ref="A780:I780"/>
    <mergeCell ref="A782:A784"/>
    <mergeCell ref="B782:D782"/>
    <mergeCell ref="E782:G782"/>
    <mergeCell ref="H782:H783"/>
    <mergeCell ref="I782:I783"/>
    <mergeCell ref="A760:I760"/>
    <mergeCell ref="A761:I761"/>
    <mergeCell ref="A763:A765"/>
    <mergeCell ref="B763:D763"/>
    <mergeCell ref="E763:G763"/>
    <mergeCell ref="H763:H764"/>
    <mergeCell ref="I763:I764"/>
    <mergeCell ref="A817:I817"/>
    <mergeCell ref="A818:I818"/>
    <mergeCell ref="A820:A822"/>
    <mergeCell ref="B820:D820"/>
    <mergeCell ref="E820:G820"/>
    <mergeCell ref="H820:H821"/>
    <mergeCell ref="I820:I821"/>
    <mergeCell ref="A798:I798"/>
    <mergeCell ref="A799:I799"/>
    <mergeCell ref="A801:A803"/>
    <mergeCell ref="B801:D801"/>
    <mergeCell ref="E801:G801"/>
    <mergeCell ref="H801:H802"/>
    <mergeCell ref="I801:I802"/>
    <mergeCell ref="A703:I703"/>
    <mergeCell ref="A704:I704"/>
    <mergeCell ref="A706:A708"/>
    <mergeCell ref="B706:D706"/>
    <mergeCell ref="E706:G706"/>
    <mergeCell ref="H706:H707"/>
    <mergeCell ref="I706:I707"/>
    <mergeCell ref="A684:I684"/>
    <mergeCell ref="A685:I685"/>
    <mergeCell ref="A687:A689"/>
    <mergeCell ref="B687:D687"/>
    <mergeCell ref="E687:G687"/>
    <mergeCell ref="H687:H688"/>
    <mergeCell ref="I687:I688"/>
    <mergeCell ref="A741:I741"/>
    <mergeCell ref="A742:I742"/>
    <mergeCell ref="A744:A746"/>
    <mergeCell ref="B744:D744"/>
    <mergeCell ref="E744:G744"/>
    <mergeCell ref="H744:H745"/>
    <mergeCell ref="I744:I745"/>
    <mergeCell ref="A722:I722"/>
    <mergeCell ref="A723:I723"/>
    <mergeCell ref="A725:A727"/>
    <mergeCell ref="B725:D725"/>
    <mergeCell ref="E725:G725"/>
    <mergeCell ref="H725:H726"/>
    <mergeCell ref="I725:I726"/>
    <mergeCell ref="A627:I627"/>
    <mergeCell ref="A628:I628"/>
    <mergeCell ref="A630:A632"/>
    <mergeCell ref="B630:D630"/>
    <mergeCell ref="E630:G630"/>
    <mergeCell ref="H630:H631"/>
    <mergeCell ref="I630:I631"/>
    <mergeCell ref="A608:I608"/>
    <mergeCell ref="A609:I609"/>
    <mergeCell ref="A611:A613"/>
    <mergeCell ref="B611:D611"/>
    <mergeCell ref="E611:G611"/>
    <mergeCell ref="H611:H612"/>
    <mergeCell ref="I611:I612"/>
    <mergeCell ref="A665:I665"/>
    <mergeCell ref="A666:I666"/>
    <mergeCell ref="A668:A670"/>
    <mergeCell ref="B668:D668"/>
    <mergeCell ref="E668:G668"/>
    <mergeCell ref="H668:H669"/>
    <mergeCell ref="I668:I669"/>
    <mergeCell ref="A646:I646"/>
    <mergeCell ref="A647:I647"/>
    <mergeCell ref="A649:A651"/>
    <mergeCell ref="B649:D649"/>
    <mergeCell ref="E649:G649"/>
    <mergeCell ref="H649:H650"/>
    <mergeCell ref="I649:I650"/>
    <mergeCell ref="A551:I551"/>
    <mergeCell ref="A552:I552"/>
    <mergeCell ref="A554:A556"/>
    <mergeCell ref="B554:D554"/>
    <mergeCell ref="E554:G554"/>
    <mergeCell ref="H554:H555"/>
    <mergeCell ref="I554:I555"/>
    <mergeCell ref="A532:I532"/>
    <mergeCell ref="A533:I533"/>
    <mergeCell ref="A535:A537"/>
    <mergeCell ref="B535:D535"/>
    <mergeCell ref="E535:G535"/>
    <mergeCell ref="H535:H536"/>
    <mergeCell ref="I535:I536"/>
    <mergeCell ref="A589:I589"/>
    <mergeCell ref="A590:I590"/>
    <mergeCell ref="A592:A594"/>
    <mergeCell ref="B592:D592"/>
    <mergeCell ref="E592:G592"/>
    <mergeCell ref="H592:H593"/>
    <mergeCell ref="I592:I593"/>
    <mergeCell ref="A570:I570"/>
    <mergeCell ref="A571:I571"/>
    <mergeCell ref="A573:A575"/>
    <mergeCell ref="B573:D573"/>
    <mergeCell ref="E573:G573"/>
    <mergeCell ref="H573:H574"/>
    <mergeCell ref="I573:I574"/>
    <mergeCell ref="A475:I475"/>
    <mergeCell ref="A476:I476"/>
    <mergeCell ref="A478:A480"/>
    <mergeCell ref="B478:D478"/>
    <mergeCell ref="E478:G478"/>
    <mergeCell ref="H478:H479"/>
    <mergeCell ref="I478:I479"/>
    <mergeCell ref="A456:I456"/>
    <mergeCell ref="A457:I457"/>
    <mergeCell ref="A459:A461"/>
    <mergeCell ref="B459:D459"/>
    <mergeCell ref="E459:G459"/>
    <mergeCell ref="H459:H460"/>
    <mergeCell ref="I459:I460"/>
    <mergeCell ref="A513:I513"/>
    <mergeCell ref="A514:I514"/>
    <mergeCell ref="A516:A518"/>
    <mergeCell ref="B516:D516"/>
    <mergeCell ref="E516:G516"/>
    <mergeCell ref="H516:H517"/>
    <mergeCell ref="I516:I517"/>
    <mergeCell ref="A494:I494"/>
    <mergeCell ref="A495:I495"/>
    <mergeCell ref="A497:A499"/>
    <mergeCell ref="B497:D497"/>
    <mergeCell ref="E497:G497"/>
    <mergeCell ref="H497:H498"/>
    <mergeCell ref="I497:I498"/>
    <mergeCell ref="A399:I399"/>
    <mergeCell ref="A400:I400"/>
    <mergeCell ref="A402:A404"/>
    <mergeCell ref="B402:D402"/>
    <mergeCell ref="E402:G402"/>
    <mergeCell ref="H402:H403"/>
    <mergeCell ref="I402:I403"/>
    <mergeCell ref="A380:I380"/>
    <mergeCell ref="A381:I381"/>
    <mergeCell ref="A383:A385"/>
    <mergeCell ref="B383:D383"/>
    <mergeCell ref="E383:G383"/>
    <mergeCell ref="H383:H384"/>
    <mergeCell ref="I383:I384"/>
    <mergeCell ref="A437:I437"/>
    <mergeCell ref="A438:I438"/>
    <mergeCell ref="A440:A442"/>
    <mergeCell ref="B440:D440"/>
    <mergeCell ref="E440:G440"/>
    <mergeCell ref="H440:H441"/>
    <mergeCell ref="I440:I441"/>
    <mergeCell ref="A418:I418"/>
    <mergeCell ref="A419:I419"/>
    <mergeCell ref="A421:A423"/>
    <mergeCell ref="B421:D421"/>
    <mergeCell ref="E421:G421"/>
    <mergeCell ref="H421:H422"/>
    <mergeCell ref="I421:I422"/>
    <mergeCell ref="A323:I323"/>
    <mergeCell ref="A324:I324"/>
    <mergeCell ref="A326:A328"/>
    <mergeCell ref="B326:D326"/>
    <mergeCell ref="E326:G326"/>
    <mergeCell ref="H326:H327"/>
    <mergeCell ref="I326:I327"/>
    <mergeCell ref="A304:I304"/>
    <mergeCell ref="A305:I305"/>
    <mergeCell ref="A307:A309"/>
    <mergeCell ref="B307:D307"/>
    <mergeCell ref="E307:G307"/>
    <mergeCell ref="H307:H308"/>
    <mergeCell ref="I307:I308"/>
    <mergeCell ref="A361:I361"/>
    <mergeCell ref="A362:I362"/>
    <mergeCell ref="A364:A366"/>
    <mergeCell ref="B364:D364"/>
    <mergeCell ref="E364:G364"/>
    <mergeCell ref="H364:H365"/>
    <mergeCell ref="I364:I365"/>
    <mergeCell ref="A342:I342"/>
    <mergeCell ref="A343:I343"/>
    <mergeCell ref="A345:A347"/>
    <mergeCell ref="B345:D345"/>
    <mergeCell ref="E345:G345"/>
    <mergeCell ref="H345:H346"/>
    <mergeCell ref="I345:I346"/>
    <mergeCell ref="A247:I247"/>
    <mergeCell ref="A248:I248"/>
    <mergeCell ref="A250:A252"/>
    <mergeCell ref="B250:D250"/>
    <mergeCell ref="E250:G250"/>
    <mergeCell ref="H250:H251"/>
    <mergeCell ref="I250:I251"/>
    <mergeCell ref="A228:I228"/>
    <mergeCell ref="A229:I229"/>
    <mergeCell ref="A231:A233"/>
    <mergeCell ref="B231:D231"/>
    <mergeCell ref="E231:G231"/>
    <mergeCell ref="H231:H232"/>
    <mergeCell ref="I231:I232"/>
    <mergeCell ref="A285:I285"/>
    <mergeCell ref="A286:I286"/>
    <mergeCell ref="A288:A290"/>
    <mergeCell ref="B288:D288"/>
    <mergeCell ref="E288:G288"/>
    <mergeCell ref="H288:H289"/>
    <mergeCell ref="I288:I289"/>
    <mergeCell ref="A266:I266"/>
    <mergeCell ref="A267:I267"/>
    <mergeCell ref="A269:A271"/>
    <mergeCell ref="B269:D269"/>
    <mergeCell ref="E269:G269"/>
    <mergeCell ref="H269:H270"/>
    <mergeCell ref="I269:I270"/>
    <mergeCell ref="A171:I171"/>
    <mergeCell ref="A172:I172"/>
    <mergeCell ref="A174:A176"/>
    <mergeCell ref="B174:D174"/>
    <mergeCell ref="E174:G174"/>
    <mergeCell ref="H174:H175"/>
    <mergeCell ref="I174:I175"/>
    <mergeCell ref="A155:A157"/>
    <mergeCell ref="B155:D155"/>
    <mergeCell ref="E155:G155"/>
    <mergeCell ref="H155:H156"/>
    <mergeCell ref="I155:I156"/>
    <mergeCell ref="A209:I209"/>
    <mergeCell ref="A210:I210"/>
    <mergeCell ref="A212:A214"/>
    <mergeCell ref="B212:D212"/>
    <mergeCell ref="E212:G212"/>
    <mergeCell ref="H212:H213"/>
    <mergeCell ref="I212:I213"/>
    <mergeCell ref="A190:I190"/>
    <mergeCell ref="A191:I191"/>
    <mergeCell ref="A193:A195"/>
    <mergeCell ref="B193:D193"/>
    <mergeCell ref="E193:G193"/>
    <mergeCell ref="H193:H194"/>
    <mergeCell ref="I193:I194"/>
    <mergeCell ref="B41:D41"/>
    <mergeCell ref="I22:I23"/>
    <mergeCell ref="A38:I38"/>
    <mergeCell ref="A39:I39"/>
    <mergeCell ref="A57:I57"/>
    <mergeCell ref="B22:D22"/>
    <mergeCell ref="A133:I133"/>
    <mergeCell ref="A134:I134"/>
    <mergeCell ref="A136:A138"/>
    <mergeCell ref="B136:D136"/>
    <mergeCell ref="E136:G136"/>
    <mergeCell ref="H136:H137"/>
    <mergeCell ref="I136:I137"/>
    <mergeCell ref="A117:A119"/>
    <mergeCell ref="B117:D117"/>
    <mergeCell ref="E117:G117"/>
    <mergeCell ref="H117:H118"/>
    <mergeCell ref="I117:I118"/>
    <mergeCell ref="A96:I96"/>
    <mergeCell ref="A95:I95"/>
    <mergeCell ref="A77:I77"/>
    <mergeCell ref="I60:I61"/>
    <mergeCell ref="H60:H61"/>
    <mergeCell ref="E60:G60"/>
    <mergeCell ref="B60:D60"/>
    <mergeCell ref="A60:A62"/>
    <mergeCell ref="A58:I58"/>
    <mergeCell ref="A2340:A2342"/>
    <mergeCell ref="B2340:D2340"/>
    <mergeCell ref="E2340:G2340"/>
    <mergeCell ref="H2340:H2341"/>
    <mergeCell ref="I2340:I2341"/>
    <mergeCell ref="A2356:I2356"/>
    <mergeCell ref="A2357:I2357"/>
    <mergeCell ref="A2359:A2361"/>
    <mergeCell ref="B2359:D2359"/>
    <mergeCell ref="E2359:G2359"/>
    <mergeCell ref="H2359:H2360"/>
    <mergeCell ref="I2359:I2360"/>
    <mergeCell ref="A3:A5"/>
    <mergeCell ref="E3:G3"/>
    <mergeCell ref="I3:I4"/>
    <mergeCell ref="A19:I19"/>
    <mergeCell ref="H3:H4"/>
    <mergeCell ref="B3:D3"/>
    <mergeCell ref="A76:I76"/>
    <mergeCell ref="A79:A81"/>
    <mergeCell ref="E79:G79"/>
    <mergeCell ref="I79:I80"/>
    <mergeCell ref="H79:H80"/>
    <mergeCell ref="B79:D79"/>
    <mergeCell ref="A20:I20"/>
    <mergeCell ref="A41:A43"/>
    <mergeCell ref="E41:G41"/>
    <mergeCell ref="I41:I42"/>
    <mergeCell ref="H41:H42"/>
    <mergeCell ref="A22:A24"/>
    <mergeCell ref="E22:G22"/>
    <mergeCell ref="H22:H23"/>
    <mergeCell ref="A2397:A2399"/>
    <mergeCell ref="B2397:D2397"/>
    <mergeCell ref="E2397:G2397"/>
    <mergeCell ref="H2397:H2398"/>
    <mergeCell ref="I2397:I2398"/>
    <mergeCell ref="A2413:I2413"/>
    <mergeCell ref="A2414:I2414"/>
    <mergeCell ref="A2416:A2418"/>
    <mergeCell ref="B2416:D2416"/>
    <mergeCell ref="E2416:G2416"/>
    <mergeCell ref="H2416:H2417"/>
    <mergeCell ref="I2416:I2417"/>
    <mergeCell ref="A2375:I2375"/>
    <mergeCell ref="A2376:I2376"/>
    <mergeCell ref="A2378:A2380"/>
    <mergeCell ref="B2378:D2378"/>
    <mergeCell ref="E2378:G2378"/>
    <mergeCell ref="H2378:H2379"/>
    <mergeCell ref="I2378:I2379"/>
    <mergeCell ref="A2394:I2394"/>
    <mergeCell ref="A2395:I2395"/>
    <mergeCell ref="A2454:A2456"/>
    <mergeCell ref="B2454:D2454"/>
    <mergeCell ref="E2454:G2454"/>
    <mergeCell ref="H2454:H2455"/>
    <mergeCell ref="I2454:I2455"/>
    <mergeCell ref="A2470:I2470"/>
    <mergeCell ref="A2471:I2471"/>
    <mergeCell ref="A2473:A2475"/>
    <mergeCell ref="B2473:D2473"/>
    <mergeCell ref="E2473:G2473"/>
    <mergeCell ref="H2473:H2474"/>
    <mergeCell ref="I2473:I2474"/>
    <mergeCell ref="A2432:I2432"/>
    <mergeCell ref="A2433:I2433"/>
    <mergeCell ref="A2435:A2437"/>
    <mergeCell ref="B2435:D2435"/>
    <mergeCell ref="E2435:G2435"/>
    <mergeCell ref="H2435:H2436"/>
    <mergeCell ref="I2435:I2436"/>
    <mergeCell ref="A2451:I2451"/>
    <mergeCell ref="A2452:I2452"/>
    <mergeCell ref="A2511:A2513"/>
    <mergeCell ref="B2511:D2511"/>
    <mergeCell ref="E2511:G2511"/>
    <mergeCell ref="H2511:H2512"/>
    <mergeCell ref="I2511:I2512"/>
    <mergeCell ref="A2527:I2527"/>
    <mergeCell ref="A2528:I2528"/>
    <mergeCell ref="A2530:A2532"/>
    <mergeCell ref="B2530:D2530"/>
    <mergeCell ref="E2530:G2530"/>
    <mergeCell ref="H2530:H2531"/>
    <mergeCell ref="I2530:I2531"/>
    <mergeCell ref="A2489:I2489"/>
    <mergeCell ref="A2490:I2490"/>
    <mergeCell ref="A2492:A2494"/>
    <mergeCell ref="B2492:D2492"/>
    <mergeCell ref="E2492:G2492"/>
    <mergeCell ref="H2492:H2493"/>
    <mergeCell ref="I2492:I2493"/>
    <mergeCell ref="A2508:I2508"/>
    <mergeCell ref="A2509:I2509"/>
    <mergeCell ref="A2568:A2570"/>
    <mergeCell ref="B2568:D2568"/>
    <mergeCell ref="E2568:G2568"/>
    <mergeCell ref="H2568:H2569"/>
    <mergeCell ref="I2568:I2569"/>
    <mergeCell ref="A2584:I2584"/>
    <mergeCell ref="A2585:I2585"/>
    <mergeCell ref="A2587:A2589"/>
    <mergeCell ref="B2587:D2587"/>
    <mergeCell ref="E2587:G2587"/>
    <mergeCell ref="H2587:H2588"/>
    <mergeCell ref="I2587:I2588"/>
    <mergeCell ref="A2546:I2546"/>
    <mergeCell ref="A2547:I2547"/>
    <mergeCell ref="A2549:A2551"/>
    <mergeCell ref="B2549:D2549"/>
    <mergeCell ref="E2549:G2549"/>
    <mergeCell ref="H2549:H2550"/>
    <mergeCell ref="I2549:I2550"/>
    <mergeCell ref="A2565:I2565"/>
    <mergeCell ref="A2566:I2566"/>
    <mergeCell ref="A2625:A2627"/>
    <mergeCell ref="B2625:D2625"/>
    <mergeCell ref="E2625:G2625"/>
    <mergeCell ref="H2625:H2626"/>
    <mergeCell ref="I2625:I2626"/>
    <mergeCell ref="A2641:I2641"/>
    <mergeCell ref="A2642:I2642"/>
    <mergeCell ref="A2644:A2646"/>
    <mergeCell ref="B2644:D2644"/>
    <mergeCell ref="E2644:G2644"/>
    <mergeCell ref="H2644:H2645"/>
    <mergeCell ref="I2644:I2645"/>
    <mergeCell ref="A2603:I2603"/>
    <mergeCell ref="A2604:I2604"/>
    <mergeCell ref="A2606:A2608"/>
    <mergeCell ref="B2606:D2606"/>
    <mergeCell ref="E2606:G2606"/>
    <mergeCell ref="H2606:H2607"/>
    <mergeCell ref="I2606:I2607"/>
    <mergeCell ref="A2622:I2622"/>
    <mergeCell ref="A2623:I2623"/>
    <mergeCell ref="A2682:A2684"/>
    <mergeCell ref="B2682:D2682"/>
    <mergeCell ref="E2682:G2682"/>
    <mergeCell ref="H2682:H2683"/>
    <mergeCell ref="I2682:I2683"/>
    <mergeCell ref="A2698:I2698"/>
    <mergeCell ref="A2699:I2699"/>
    <mergeCell ref="A2701:A2703"/>
    <mergeCell ref="B2701:D2701"/>
    <mergeCell ref="E2701:G2701"/>
    <mergeCell ref="H2701:H2702"/>
    <mergeCell ref="I2701:I2702"/>
    <mergeCell ref="A2660:I2660"/>
    <mergeCell ref="A2661:I2661"/>
    <mergeCell ref="A2663:A2665"/>
    <mergeCell ref="B2663:D2663"/>
    <mergeCell ref="E2663:G2663"/>
    <mergeCell ref="H2663:H2664"/>
    <mergeCell ref="I2663:I2664"/>
    <mergeCell ref="A2679:I2679"/>
    <mergeCell ref="A2680:I2680"/>
    <mergeCell ref="A2739:A2741"/>
    <mergeCell ref="B2739:D2739"/>
    <mergeCell ref="E2739:G2739"/>
    <mergeCell ref="H2739:H2740"/>
    <mergeCell ref="I2739:I2740"/>
    <mergeCell ref="A2755:I2755"/>
    <mergeCell ref="A2756:I2756"/>
    <mergeCell ref="A2758:A2760"/>
    <mergeCell ref="B2758:D2758"/>
    <mergeCell ref="E2758:G2758"/>
    <mergeCell ref="H2758:H2759"/>
    <mergeCell ref="I2758:I2759"/>
    <mergeCell ref="A2717:I2717"/>
    <mergeCell ref="A2718:I2718"/>
    <mergeCell ref="A2720:A2722"/>
    <mergeCell ref="B2720:D2720"/>
    <mergeCell ref="E2720:G2720"/>
    <mergeCell ref="H2720:H2721"/>
    <mergeCell ref="I2720:I2721"/>
    <mergeCell ref="A2736:I2736"/>
    <mergeCell ref="A2737:I2737"/>
    <mergeCell ref="A2796:A2798"/>
    <mergeCell ref="B2796:D2796"/>
    <mergeCell ref="E2796:G2796"/>
    <mergeCell ref="H2796:H2797"/>
    <mergeCell ref="I2796:I2797"/>
    <mergeCell ref="A2812:I2812"/>
    <mergeCell ref="A2813:I2813"/>
    <mergeCell ref="A2815:A2817"/>
    <mergeCell ref="B2815:D2815"/>
    <mergeCell ref="E2815:G2815"/>
    <mergeCell ref="H2815:H2816"/>
    <mergeCell ref="I2815:I2816"/>
    <mergeCell ref="A2774:I2774"/>
    <mergeCell ref="A2775:I2775"/>
    <mergeCell ref="A2777:A2779"/>
    <mergeCell ref="B2777:D2777"/>
    <mergeCell ref="E2777:G2777"/>
    <mergeCell ref="H2777:H2778"/>
    <mergeCell ref="I2777:I2778"/>
    <mergeCell ref="A2793:I2793"/>
    <mergeCell ref="A2794:I2794"/>
    <mergeCell ref="A2853:A2855"/>
    <mergeCell ref="B2853:D2853"/>
    <mergeCell ref="E2853:G2853"/>
    <mergeCell ref="H2853:H2854"/>
    <mergeCell ref="I2853:I2854"/>
    <mergeCell ref="A2869:I2869"/>
    <mergeCell ref="A2870:I2870"/>
    <mergeCell ref="A2872:A2874"/>
    <mergeCell ref="B2872:D2872"/>
    <mergeCell ref="E2872:G2872"/>
    <mergeCell ref="H2872:H2873"/>
    <mergeCell ref="I2872:I2873"/>
    <mergeCell ref="A2831:I2831"/>
    <mergeCell ref="A2832:I2832"/>
    <mergeCell ref="A2834:A2836"/>
    <mergeCell ref="B2834:D2834"/>
    <mergeCell ref="E2834:G2834"/>
    <mergeCell ref="H2834:H2835"/>
    <mergeCell ref="I2834:I2835"/>
    <mergeCell ref="A2850:I2850"/>
    <mergeCell ref="A2851:I2851"/>
    <mergeCell ref="A2910:A2912"/>
    <mergeCell ref="B2910:D2910"/>
    <mergeCell ref="E2910:G2910"/>
    <mergeCell ref="H2910:H2911"/>
    <mergeCell ref="I2910:I2911"/>
    <mergeCell ref="A2926:I2926"/>
    <mergeCell ref="A2927:I2927"/>
    <mergeCell ref="A2929:A2931"/>
    <mergeCell ref="B2929:D2929"/>
    <mergeCell ref="E2929:G2929"/>
    <mergeCell ref="H2929:H2930"/>
    <mergeCell ref="I2929:I2930"/>
    <mergeCell ref="A2888:I2888"/>
    <mergeCell ref="A2889:I2889"/>
    <mergeCell ref="A2891:A2893"/>
    <mergeCell ref="B2891:D2891"/>
    <mergeCell ref="E2891:G2891"/>
    <mergeCell ref="H2891:H2892"/>
    <mergeCell ref="I2891:I2892"/>
    <mergeCell ref="A2907:I2907"/>
    <mergeCell ref="A2908:I2908"/>
    <mergeCell ref="A2967:A2969"/>
    <mergeCell ref="B2967:D2967"/>
    <mergeCell ref="E2967:G2967"/>
    <mergeCell ref="H2967:H2968"/>
    <mergeCell ref="I2967:I2968"/>
    <mergeCell ref="A2983:I2983"/>
    <mergeCell ref="A2984:I2984"/>
    <mergeCell ref="A2986:A2988"/>
    <mergeCell ref="B2986:D2986"/>
    <mergeCell ref="E2986:G2986"/>
    <mergeCell ref="H2986:H2987"/>
    <mergeCell ref="I2986:I2987"/>
    <mergeCell ref="A2945:I2945"/>
    <mergeCell ref="A2946:I2946"/>
    <mergeCell ref="A2948:A2950"/>
    <mergeCell ref="B2948:D2948"/>
    <mergeCell ref="E2948:G2948"/>
    <mergeCell ref="H2948:H2949"/>
    <mergeCell ref="I2948:I2949"/>
    <mergeCell ref="A2964:I2964"/>
    <mergeCell ref="A2965:I2965"/>
    <mergeCell ref="A3024:A3026"/>
    <mergeCell ref="B3024:D3024"/>
    <mergeCell ref="E3024:G3024"/>
    <mergeCell ref="H3024:H3025"/>
    <mergeCell ref="I3024:I3025"/>
    <mergeCell ref="A3040:I3040"/>
    <mergeCell ref="A3041:I3041"/>
    <mergeCell ref="A3043:A3045"/>
    <mergeCell ref="B3043:D3043"/>
    <mergeCell ref="E3043:G3043"/>
    <mergeCell ref="H3043:H3044"/>
    <mergeCell ref="I3043:I3044"/>
    <mergeCell ref="A3002:I3002"/>
    <mergeCell ref="A3003:I3003"/>
    <mergeCell ref="A3005:A3007"/>
    <mergeCell ref="B3005:D3005"/>
    <mergeCell ref="E3005:G3005"/>
    <mergeCell ref="H3005:H3006"/>
    <mergeCell ref="I3005:I3006"/>
    <mergeCell ref="A3021:I3021"/>
    <mergeCell ref="A3022:I3022"/>
    <mergeCell ref="A3081:A3083"/>
    <mergeCell ref="B3081:D3081"/>
    <mergeCell ref="E3081:G3081"/>
    <mergeCell ref="H3081:H3082"/>
    <mergeCell ref="I3081:I3082"/>
    <mergeCell ref="A3097:I3097"/>
    <mergeCell ref="A3098:I3098"/>
    <mergeCell ref="A3100:A3102"/>
    <mergeCell ref="B3100:D3100"/>
    <mergeCell ref="E3100:G3100"/>
    <mergeCell ref="H3100:H3101"/>
    <mergeCell ref="I3100:I3101"/>
    <mergeCell ref="A3059:I3059"/>
    <mergeCell ref="A3060:I3060"/>
    <mergeCell ref="A3062:A3064"/>
    <mergeCell ref="B3062:D3062"/>
    <mergeCell ref="E3062:G3062"/>
    <mergeCell ref="H3062:H3063"/>
    <mergeCell ref="I3062:I3063"/>
    <mergeCell ref="A3078:I3078"/>
    <mergeCell ref="A3079:I3079"/>
    <mergeCell ref="A3138:A3140"/>
    <mergeCell ref="B3138:D3138"/>
    <mergeCell ref="E3138:G3138"/>
    <mergeCell ref="H3138:H3139"/>
    <mergeCell ref="I3138:I3139"/>
    <mergeCell ref="A3154:I3154"/>
    <mergeCell ref="A3155:I3155"/>
    <mergeCell ref="A3157:A3159"/>
    <mergeCell ref="B3157:D3157"/>
    <mergeCell ref="E3157:G3157"/>
    <mergeCell ref="H3157:H3158"/>
    <mergeCell ref="I3157:I3158"/>
    <mergeCell ref="A3116:I3116"/>
    <mergeCell ref="A3117:I3117"/>
    <mergeCell ref="A3119:A3121"/>
    <mergeCell ref="B3119:D3119"/>
    <mergeCell ref="E3119:G3119"/>
    <mergeCell ref="H3119:H3120"/>
    <mergeCell ref="I3119:I3120"/>
    <mergeCell ref="A3135:I3135"/>
    <mergeCell ref="A3136:I3136"/>
    <mergeCell ref="A3195:A3197"/>
    <mergeCell ref="B3195:D3195"/>
    <mergeCell ref="E3195:G3195"/>
    <mergeCell ref="H3195:H3196"/>
    <mergeCell ref="I3195:I3196"/>
    <mergeCell ref="A3211:I3211"/>
    <mergeCell ref="A3212:I3212"/>
    <mergeCell ref="A3214:A3216"/>
    <mergeCell ref="B3214:D3214"/>
    <mergeCell ref="E3214:G3214"/>
    <mergeCell ref="H3214:H3215"/>
    <mergeCell ref="I3214:I3215"/>
    <mergeCell ref="A3173:I3173"/>
    <mergeCell ref="A3174:I3174"/>
    <mergeCell ref="A3176:A3178"/>
    <mergeCell ref="B3176:D3176"/>
    <mergeCell ref="E3176:G3176"/>
    <mergeCell ref="H3176:H3177"/>
    <mergeCell ref="I3176:I3177"/>
    <mergeCell ref="A3192:I3192"/>
    <mergeCell ref="A3193:I3193"/>
    <mergeCell ref="A3252:A3254"/>
    <mergeCell ref="B3252:D3252"/>
    <mergeCell ref="E3252:G3252"/>
    <mergeCell ref="H3252:H3253"/>
    <mergeCell ref="I3252:I3253"/>
    <mergeCell ref="A3268:I3268"/>
    <mergeCell ref="A3269:I3269"/>
    <mergeCell ref="A3271:A3273"/>
    <mergeCell ref="B3271:D3271"/>
    <mergeCell ref="E3271:G3271"/>
    <mergeCell ref="H3271:H3272"/>
    <mergeCell ref="I3271:I3272"/>
    <mergeCell ref="A3230:I3230"/>
    <mergeCell ref="A3231:I3231"/>
    <mergeCell ref="A3233:A3235"/>
    <mergeCell ref="B3233:D3233"/>
    <mergeCell ref="E3233:G3233"/>
    <mergeCell ref="H3233:H3234"/>
    <mergeCell ref="I3233:I3234"/>
    <mergeCell ref="A3249:I3249"/>
    <mergeCell ref="A3250:I3250"/>
    <mergeCell ref="A3309:A3311"/>
    <mergeCell ref="B3309:D3309"/>
    <mergeCell ref="E3309:G3309"/>
    <mergeCell ref="H3309:H3310"/>
    <mergeCell ref="I3309:I3310"/>
    <mergeCell ref="A3325:I3325"/>
    <mergeCell ref="A3326:I3326"/>
    <mergeCell ref="A3328:A3330"/>
    <mergeCell ref="B3328:D3328"/>
    <mergeCell ref="E3328:G3328"/>
    <mergeCell ref="H3328:H3329"/>
    <mergeCell ref="I3328:I3329"/>
    <mergeCell ref="A3287:I3287"/>
    <mergeCell ref="A3288:I3288"/>
    <mergeCell ref="A3290:A3292"/>
    <mergeCell ref="B3290:D3290"/>
    <mergeCell ref="E3290:G3290"/>
    <mergeCell ref="H3290:H3291"/>
    <mergeCell ref="I3290:I3291"/>
    <mergeCell ref="A3306:I3306"/>
    <mergeCell ref="A3307:I3307"/>
    <mergeCell ref="A3366:A3368"/>
    <mergeCell ref="B3366:D3366"/>
    <mergeCell ref="E3366:G3366"/>
    <mergeCell ref="H3366:H3367"/>
    <mergeCell ref="I3366:I3367"/>
    <mergeCell ref="A3382:I3382"/>
    <mergeCell ref="A3383:I3383"/>
    <mergeCell ref="A3385:A3387"/>
    <mergeCell ref="B3385:D3385"/>
    <mergeCell ref="E3385:G3385"/>
    <mergeCell ref="H3385:H3386"/>
    <mergeCell ref="I3385:I3386"/>
    <mergeCell ref="A3344:I3344"/>
    <mergeCell ref="A3345:I3345"/>
    <mergeCell ref="A3347:A3349"/>
    <mergeCell ref="B3347:D3347"/>
    <mergeCell ref="E3347:G3347"/>
    <mergeCell ref="H3347:H3348"/>
    <mergeCell ref="I3347:I3348"/>
    <mergeCell ref="A3363:I3363"/>
    <mergeCell ref="A3364:I3364"/>
    <mergeCell ref="A3423:A3425"/>
    <mergeCell ref="B3423:D3423"/>
    <mergeCell ref="E3423:G3423"/>
    <mergeCell ref="H3423:H3424"/>
    <mergeCell ref="I3423:I3424"/>
    <mergeCell ref="A3439:I3439"/>
    <mergeCell ref="A3440:I3440"/>
    <mergeCell ref="A3442:A3444"/>
    <mergeCell ref="B3442:D3442"/>
    <mergeCell ref="E3442:G3442"/>
    <mergeCell ref="H3442:H3443"/>
    <mergeCell ref="I3442:I3443"/>
    <mergeCell ref="A3401:I3401"/>
    <mergeCell ref="A3402:I3402"/>
    <mergeCell ref="A3404:A3406"/>
    <mergeCell ref="B3404:D3404"/>
    <mergeCell ref="E3404:G3404"/>
    <mergeCell ref="H3404:H3405"/>
    <mergeCell ref="I3404:I3405"/>
    <mergeCell ref="A3420:I3420"/>
    <mergeCell ref="A3421:I3421"/>
    <mergeCell ref="A3480:A3482"/>
    <mergeCell ref="B3480:D3480"/>
    <mergeCell ref="E3480:G3480"/>
    <mergeCell ref="H3480:H3481"/>
    <mergeCell ref="I3480:I3481"/>
    <mergeCell ref="A3496:I3496"/>
    <mergeCell ref="A3497:I3497"/>
    <mergeCell ref="A3499:A3501"/>
    <mergeCell ref="B3499:D3499"/>
    <mergeCell ref="E3499:G3499"/>
    <mergeCell ref="H3499:H3500"/>
    <mergeCell ref="I3499:I3500"/>
    <mergeCell ref="A3458:I3458"/>
    <mergeCell ref="A3459:I3459"/>
    <mergeCell ref="A3461:A3463"/>
    <mergeCell ref="B3461:D3461"/>
    <mergeCell ref="E3461:G3461"/>
    <mergeCell ref="H3461:H3462"/>
    <mergeCell ref="I3461:I3462"/>
    <mergeCell ref="A3477:I3477"/>
    <mergeCell ref="A3478:I3478"/>
    <mergeCell ref="A3537:A3539"/>
    <mergeCell ref="B3537:D3537"/>
    <mergeCell ref="E3537:G3537"/>
    <mergeCell ref="H3537:H3538"/>
    <mergeCell ref="I3537:I3538"/>
    <mergeCell ref="A3553:I3553"/>
    <mergeCell ref="A3554:I3554"/>
    <mergeCell ref="A3556:A3558"/>
    <mergeCell ref="B3556:D3556"/>
    <mergeCell ref="E3556:G3556"/>
    <mergeCell ref="H3556:H3557"/>
    <mergeCell ref="I3556:I3557"/>
    <mergeCell ref="A3515:I3515"/>
    <mergeCell ref="A3516:I3516"/>
    <mergeCell ref="A3518:A3520"/>
    <mergeCell ref="B3518:D3518"/>
    <mergeCell ref="E3518:G3518"/>
    <mergeCell ref="H3518:H3519"/>
    <mergeCell ref="I3518:I3519"/>
    <mergeCell ref="A3534:I3534"/>
    <mergeCell ref="A3535:I3535"/>
    <mergeCell ref="A3594:A3596"/>
    <mergeCell ref="B3594:D3594"/>
    <mergeCell ref="E3594:G3594"/>
    <mergeCell ref="H3594:H3595"/>
    <mergeCell ref="I3594:I3595"/>
    <mergeCell ref="A3610:I3610"/>
    <mergeCell ref="A3611:I3611"/>
    <mergeCell ref="A3613:A3615"/>
    <mergeCell ref="B3613:D3613"/>
    <mergeCell ref="E3613:G3613"/>
    <mergeCell ref="H3613:H3614"/>
    <mergeCell ref="I3613:I3614"/>
    <mergeCell ref="A3572:I3572"/>
    <mergeCell ref="A3573:I3573"/>
    <mergeCell ref="A3575:A3577"/>
    <mergeCell ref="B3575:D3575"/>
    <mergeCell ref="E3575:G3575"/>
    <mergeCell ref="H3575:H3576"/>
    <mergeCell ref="I3575:I3576"/>
    <mergeCell ref="A3591:I3591"/>
    <mergeCell ref="A3592:I3592"/>
    <mergeCell ref="A3651:A3653"/>
    <mergeCell ref="B3651:D3651"/>
    <mergeCell ref="E3651:G3651"/>
    <mergeCell ref="H3651:H3652"/>
    <mergeCell ref="I3651:I3652"/>
    <mergeCell ref="A3667:I3667"/>
    <mergeCell ref="A3668:I3668"/>
    <mergeCell ref="A3670:A3672"/>
    <mergeCell ref="B3670:D3670"/>
    <mergeCell ref="E3670:G3670"/>
    <mergeCell ref="H3670:H3671"/>
    <mergeCell ref="I3670:I3671"/>
    <mergeCell ref="A3629:I3629"/>
    <mergeCell ref="A3630:I3630"/>
    <mergeCell ref="A3632:A3634"/>
    <mergeCell ref="B3632:D3632"/>
    <mergeCell ref="E3632:G3632"/>
    <mergeCell ref="H3632:H3633"/>
    <mergeCell ref="I3632:I3633"/>
    <mergeCell ref="A3648:I3648"/>
    <mergeCell ref="A3649:I3649"/>
    <mergeCell ref="A3708:A3710"/>
    <mergeCell ref="B3708:D3708"/>
    <mergeCell ref="E3708:G3708"/>
    <mergeCell ref="H3708:H3709"/>
    <mergeCell ref="I3708:I3709"/>
    <mergeCell ref="A3724:I3724"/>
    <mergeCell ref="A3725:I3725"/>
    <mergeCell ref="A3727:A3729"/>
    <mergeCell ref="B3727:D3727"/>
    <mergeCell ref="E3727:G3727"/>
    <mergeCell ref="H3727:H3728"/>
    <mergeCell ref="I3727:I3728"/>
    <mergeCell ref="A3686:I3686"/>
    <mergeCell ref="A3687:I3687"/>
    <mergeCell ref="A3689:A3691"/>
    <mergeCell ref="B3689:D3689"/>
    <mergeCell ref="E3689:G3689"/>
    <mergeCell ref="H3689:H3690"/>
    <mergeCell ref="I3689:I3690"/>
    <mergeCell ref="A3705:I3705"/>
    <mergeCell ref="A3706:I3706"/>
    <mergeCell ref="A3765:A3767"/>
    <mergeCell ref="B3765:D3765"/>
    <mergeCell ref="E3765:G3765"/>
    <mergeCell ref="H3765:H3766"/>
    <mergeCell ref="I3765:I3766"/>
    <mergeCell ref="A3781:I3781"/>
    <mergeCell ref="A3782:I3782"/>
    <mergeCell ref="A3784:A3786"/>
    <mergeCell ref="B3784:D3784"/>
    <mergeCell ref="E3784:G3784"/>
    <mergeCell ref="H3784:H3785"/>
    <mergeCell ref="I3784:I3785"/>
    <mergeCell ref="A3743:I3743"/>
    <mergeCell ref="A3744:I3744"/>
    <mergeCell ref="A3746:A3748"/>
    <mergeCell ref="B3746:D3746"/>
    <mergeCell ref="E3746:G3746"/>
    <mergeCell ref="H3746:H3747"/>
    <mergeCell ref="I3746:I3747"/>
    <mergeCell ref="A3762:I3762"/>
    <mergeCell ref="A3763:I3763"/>
    <mergeCell ref="A3822:A3824"/>
    <mergeCell ref="B3822:D3822"/>
    <mergeCell ref="E3822:G3822"/>
    <mergeCell ref="H3822:H3823"/>
    <mergeCell ref="I3822:I3823"/>
    <mergeCell ref="A3838:I3838"/>
    <mergeCell ref="A3839:I3839"/>
    <mergeCell ref="A3841:A3843"/>
    <mergeCell ref="B3841:D3841"/>
    <mergeCell ref="E3841:G3841"/>
    <mergeCell ref="H3841:H3842"/>
    <mergeCell ref="I3841:I3842"/>
    <mergeCell ref="A3800:I3800"/>
    <mergeCell ref="A3801:I3801"/>
    <mergeCell ref="A3803:A3805"/>
    <mergeCell ref="B3803:D3803"/>
    <mergeCell ref="E3803:G3803"/>
    <mergeCell ref="H3803:H3804"/>
    <mergeCell ref="I3803:I3804"/>
    <mergeCell ref="A3819:I3819"/>
    <mergeCell ref="A3820:I3820"/>
    <mergeCell ref="A3879:A3881"/>
    <mergeCell ref="B3879:D3879"/>
    <mergeCell ref="E3879:G3879"/>
    <mergeCell ref="H3879:H3880"/>
    <mergeCell ref="I3879:I3880"/>
    <mergeCell ref="A3895:I3895"/>
    <mergeCell ref="A3896:I3896"/>
    <mergeCell ref="A3898:A3900"/>
    <mergeCell ref="B3898:D3898"/>
    <mergeCell ref="E3898:G3898"/>
    <mergeCell ref="H3898:H3899"/>
    <mergeCell ref="I3898:I3899"/>
    <mergeCell ref="A3857:I3857"/>
    <mergeCell ref="A3858:I3858"/>
    <mergeCell ref="A3860:A3862"/>
    <mergeCell ref="B3860:D3860"/>
    <mergeCell ref="E3860:G3860"/>
    <mergeCell ref="H3860:H3861"/>
    <mergeCell ref="I3860:I3861"/>
    <mergeCell ref="A3876:I3876"/>
    <mergeCell ref="A3877:I3877"/>
    <mergeCell ref="A3936:A3938"/>
    <mergeCell ref="B3936:D3936"/>
    <mergeCell ref="E3936:G3936"/>
    <mergeCell ref="H3936:H3937"/>
    <mergeCell ref="I3936:I3937"/>
    <mergeCell ref="A3952:I3952"/>
    <mergeCell ref="A3953:I3953"/>
    <mergeCell ref="A3955:A3957"/>
    <mergeCell ref="B3955:D3955"/>
    <mergeCell ref="E3955:G3955"/>
    <mergeCell ref="H3955:H3956"/>
    <mergeCell ref="I3955:I3956"/>
    <mergeCell ref="A3914:I3914"/>
    <mergeCell ref="A3915:I3915"/>
    <mergeCell ref="A3917:A3919"/>
    <mergeCell ref="B3917:D3917"/>
    <mergeCell ref="E3917:G3917"/>
    <mergeCell ref="H3917:H3918"/>
    <mergeCell ref="I3917:I3918"/>
    <mergeCell ref="A3933:I3933"/>
    <mergeCell ref="A3934:I3934"/>
    <mergeCell ref="A3993:A3995"/>
    <mergeCell ref="B3993:D3993"/>
    <mergeCell ref="E3993:G3993"/>
    <mergeCell ref="H3993:H3994"/>
    <mergeCell ref="I3993:I3994"/>
    <mergeCell ref="A4009:I4009"/>
    <mergeCell ref="A4010:I4010"/>
    <mergeCell ref="A4012:A4014"/>
    <mergeCell ref="B4012:D4012"/>
    <mergeCell ref="E4012:G4012"/>
    <mergeCell ref="H4012:H4013"/>
    <mergeCell ref="I4012:I4013"/>
    <mergeCell ref="A3971:I3971"/>
    <mergeCell ref="A3972:I3972"/>
    <mergeCell ref="A3974:A3976"/>
    <mergeCell ref="B3974:D3974"/>
    <mergeCell ref="E3974:G3974"/>
    <mergeCell ref="H3974:H3975"/>
    <mergeCell ref="I3974:I3975"/>
    <mergeCell ref="A3990:I3990"/>
    <mergeCell ref="A3991:I3991"/>
    <mergeCell ref="A4050:A4052"/>
    <mergeCell ref="B4050:D4050"/>
    <mergeCell ref="E4050:G4050"/>
    <mergeCell ref="H4050:H4051"/>
    <mergeCell ref="I4050:I4051"/>
    <mergeCell ref="A4066:I4066"/>
    <mergeCell ref="A4067:I4067"/>
    <mergeCell ref="A4069:A4071"/>
    <mergeCell ref="B4069:D4069"/>
    <mergeCell ref="E4069:G4069"/>
    <mergeCell ref="H4069:H4070"/>
    <mergeCell ref="I4069:I4070"/>
    <mergeCell ref="A4028:I4028"/>
    <mergeCell ref="A4029:I4029"/>
    <mergeCell ref="A4031:A4033"/>
    <mergeCell ref="B4031:D4031"/>
    <mergeCell ref="E4031:G4031"/>
    <mergeCell ref="H4031:H4032"/>
    <mergeCell ref="I4031:I4032"/>
    <mergeCell ref="A4047:I4047"/>
    <mergeCell ref="A4048:I4048"/>
    <mergeCell ref="A4107:A4109"/>
    <mergeCell ref="B4107:D4107"/>
    <mergeCell ref="E4107:G4107"/>
    <mergeCell ref="H4107:H4108"/>
    <mergeCell ref="I4107:I4108"/>
    <mergeCell ref="A4123:I4123"/>
    <mergeCell ref="A4124:I4124"/>
    <mergeCell ref="A4126:A4128"/>
    <mergeCell ref="B4126:D4126"/>
    <mergeCell ref="E4126:G4126"/>
    <mergeCell ref="H4126:H4127"/>
    <mergeCell ref="I4126:I4127"/>
    <mergeCell ref="A4085:I4085"/>
    <mergeCell ref="A4086:I4086"/>
    <mergeCell ref="A4088:A4090"/>
    <mergeCell ref="B4088:D4088"/>
    <mergeCell ref="E4088:G4088"/>
    <mergeCell ref="H4088:H4089"/>
    <mergeCell ref="I4088:I4089"/>
    <mergeCell ref="A4104:I4104"/>
    <mergeCell ref="A4105:I4105"/>
    <mergeCell ref="A4164:A4166"/>
    <mergeCell ref="B4164:D4164"/>
    <mergeCell ref="E4164:G4164"/>
    <mergeCell ref="H4164:H4165"/>
    <mergeCell ref="I4164:I4165"/>
    <mergeCell ref="A4180:I4180"/>
    <mergeCell ref="A4181:I4181"/>
    <mergeCell ref="A4183:A4185"/>
    <mergeCell ref="B4183:D4183"/>
    <mergeCell ref="E4183:G4183"/>
    <mergeCell ref="H4183:H4184"/>
    <mergeCell ref="I4183:I4184"/>
    <mergeCell ref="A4142:I4142"/>
    <mergeCell ref="A4143:I4143"/>
    <mergeCell ref="A4145:A4147"/>
    <mergeCell ref="B4145:D4145"/>
    <mergeCell ref="E4145:G4145"/>
    <mergeCell ref="H4145:H4146"/>
    <mergeCell ref="I4145:I4146"/>
    <mergeCell ref="A4161:I4161"/>
    <mergeCell ref="A4162:I4162"/>
    <mergeCell ref="A4221:A4223"/>
    <mergeCell ref="B4221:D4221"/>
    <mergeCell ref="E4221:G4221"/>
    <mergeCell ref="H4221:H4222"/>
    <mergeCell ref="I4221:I4222"/>
    <mergeCell ref="A4237:I4237"/>
    <mergeCell ref="A4238:I4238"/>
    <mergeCell ref="A4240:A4242"/>
    <mergeCell ref="B4240:D4240"/>
    <mergeCell ref="E4240:G4240"/>
    <mergeCell ref="H4240:H4241"/>
    <mergeCell ref="I4240:I4241"/>
    <mergeCell ref="A4199:I4199"/>
    <mergeCell ref="A4200:I4200"/>
    <mergeCell ref="A4202:A4204"/>
    <mergeCell ref="B4202:D4202"/>
    <mergeCell ref="E4202:G4202"/>
    <mergeCell ref="H4202:H4203"/>
    <mergeCell ref="I4202:I4203"/>
    <mergeCell ref="A4218:I4218"/>
    <mergeCell ref="A4219:I4219"/>
    <mergeCell ref="A4278:A4280"/>
    <mergeCell ref="B4278:D4278"/>
    <mergeCell ref="E4278:G4278"/>
    <mergeCell ref="H4278:H4279"/>
    <mergeCell ref="I4278:I4279"/>
    <mergeCell ref="A4294:I4294"/>
    <mergeCell ref="A4295:I4295"/>
    <mergeCell ref="A4297:A4299"/>
    <mergeCell ref="B4297:D4297"/>
    <mergeCell ref="E4297:G4297"/>
    <mergeCell ref="H4297:H4298"/>
    <mergeCell ref="I4297:I4298"/>
    <mergeCell ref="A4256:I4256"/>
    <mergeCell ref="A4257:I4257"/>
    <mergeCell ref="A4259:A4261"/>
    <mergeCell ref="B4259:D4259"/>
    <mergeCell ref="E4259:G4259"/>
    <mergeCell ref="H4259:H4260"/>
    <mergeCell ref="I4259:I4260"/>
    <mergeCell ref="A4275:I4275"/>
    <mergeCell ref="A4276:I4276"/>
    <mergeCell ref="A4335:A4337"/>
    <mergeCell ref="B4335:D4335"/>
    <mergeCell ref="E4335:G4335"/>
    <mergeCell ref="H4335:H4336"/>
    <mergeCell ref="I4335:I4336"/>
    <mergeCell ref="A4351:I4351"/>
    <mergeCell ref="A4352:I4352"/>
    <mergeCell ref="A4354:A4356"/>
    <mergeCell ref="B4354:D4354"/>
    <mergeCell ref="E4354:G4354"/>
    <mergeCell ref="H4354:H4355"/>
    <mergeCell ref="I4354:I4355"/>
    <mergeCell ref="A4313:I4313"/>
    <mergeCell ref="A4314:I4314"/>
    <mergeCell ref="A4316:A4318"/>
    <mergeCell ref="B4316:D4316"/>
    <mergeCell ref="E4316:G4316"/>
    <mergeCell ref="H4316:H4317"/>
    <mergeCell ref="I4316:I4317"/>
    <mergeCell ref="A4332:I4332"/>
    <mergeCell ref="A4333:I4333"/>
    <mergeCell ref="A4392:A4394"/>
    <mergeCell ref="B4392:D4392"/>
    <mergeCell ref="E4392:G4392"/>
    <mergeCell ref="H4392:H4393"/>
    <mergeCell ref="I4392:I4393"/>
    <mergeCell ref="A4408:I4408"/>
    <mergeCell ref="A4409:I4409"/>
    <mergeCell ref="A4411:A4413"/>
    <mergeCell ref="B4411:D4411"/>
    <mergeCell ref="E4411:G4411"/>
    <mergeCell ref="H4411:H4412"/>
    <mergeCell ref="I4411:I4412"/>
    <mergeCell ref="A4370:I4370"/>
    <mergeCell ref="A4371:I4371"/>
    <mergeCell ref="A4373:A4375"/>
    <mergeCell ref="B4373:D4373"/>
    <mergeCell ref="E4373:G4373"/>
    <mergeCell ref="H4373:H4374"/>
    <mergeCell ref="I4373:I4374"/>
    <mergeCell ref="A4389:I4389"/>
    <mergeCell ref="A4390:I4390"/>
    <mergeCell ref="A4449:A4451"/>
    <mergeCell ref="B4449:D4449"/>
    <mergeCell ref="E4449:G4449"/>
    <mergeCell ref="H4449:H4450"/>
    <mergeCell ref="I4449:I4450"/>
    <mergeCell ref="A4465:I4465"/>
    <mergeCell ref="A4466:I4466"/>
    <mergeCell ref="A4468:A4470"/>
    <mergeCell ref="B4468:D4468"/>
    <mergeCell ref="E4468:G4468"/>
    <mergeCell ref="H4468:H4469"/>
    <mergeCell ref="I4468:I4469"/>
    <mergeCell ref="A4427:I4427"/>
    <mergeCell ref="A4428:I4428"/>
    <mergeCell ref="A4430:A4432"/>
    <mergeCell ref="B4430:D4430"/>
    <mergeCell ref="E4430:G4430"/>
    <mergeCell ref="H4430:H4431"/>
    <mergeCell ref="I4430:I4431"/>
    <mergeCell ref="A4446:I4446"/>
    <mergeCell ref="A4447:I4447"/>
    <mergeCell ref="A4506:A4508"/>
    <mergeCell ref="B4506:D4506"/>
    <mergeCell ref="E4506:G4506"/>
    <mergeCell ref="H4506:H4507"/>
    <mergeCell ref="I4506:I4507"/>
    <mergeCell ref="A4522:I4522"/>
    <mergeCell ref="A4523:I4523"/>
    <mergeCell ref="A4525:A4527"/>
    <mergeCell ref="B4525:D4525"/>
    <mergeCell ref="E4525:G4525"/>
    <mergeCell ref="H4525:H4526"/>
    <mergeCell ref="I4525:I4526"/>
    <mergeCell ref="A4484:I4484"/>
    <mergeCell ref="A4485:I4485"/>
    <mergeCell ref="A4487:A4489"/>
    <mergeCell ref="B4487:D4487"/>
    <mergeCell ref="E4487:G4487"/>
    <mergeCell ref="H4487:H4488"/>
    <mergeCell ref="I4487:I4488"/>
    <mergeCell ref="A4503:I4503"/>
    <mergeCell ref="A4504:I4504"/>
    <mergeCell ref="A4563:A4565"/>
    <mergeCell ref="B4563:D4563"/>
    <mergeCell ref="E4563:G4563"/>
    <mergeCell ref="H4563:H4564"/>
    <mergeCell ref="I4563:I4564"/>
    <mergeCell ref="A4579:I4579"/>
    <mergeCell ref="A4580:I4580"/>
    <mergeCell ref="A4582:A4584"/>
    <mergeCell ref="B4582:D4582"/>
    <mergeCell ref="E4582:G4582"/>
    <mergeCell ref="H4582:H4583"/>
    <mergeCell ref="I4582:I4583"/>
    <mergeCell ref="A4541:I4541"/>
    <mergeCell ref="A4542:I4542"/>
    <mergeCell ref="A4544:A4546"/>
    <mergeCell ref="B4544:D4544"/>
    <mergeCell ref="E4544:G4544"/>
    <mergeCell ref="H4544:H4545"/>
    <mergeCell ref="I4544:I4545"/>
    <mergeCell ref="A4560:I4560"/>
    <mergeCell ref="A4561:I4561"/>
    <mergeCell ref="A4620:A4622"/>
    <mergeCell ref="B4620:D4620"/>
    <mergeCell ref="E4620:G4620"/>
    <mergeCell ref="H4620:H4621"/>
    <mergeCell ref="I4620:I4621"/>
    <mergeCell ref="A4636:I4636"/>
    <mergeCell ref="A4637:I4637"/>
    <mergeCell ref="A4639:A4641"/>
    <mergeCell ref="B4639:D4639"/>
    <mergeCell ref="E4639:G4639"/>
    <mergeCell ref="H4639:H4640"/>
    <mergeCell ref="I4639:I4640"/>
    <mergeCell ref="A4598:I4598"/>
    <mergeCell ref="A4599:I4599"/>
    <mergeCell ref="A4601:A4603"/>
    <mergeCell ref="B4601:D4601"/>
    <mergeCell ref="E4601:G4601"/>
    <mergeCell ref="H4601:H4602"/>
    <mergeCell ref="I4601:I4602"/>
    <mergeCell ref="A4617:I4617"/>
    <mergeCell ref="A4618:I4618"/>
    <mergeCell ref="A4677:A4679"/>
    <mergeCell ref="B4677:D4677"/>
    <mergeCell ref="E4677:G4677"/>
    <mergeCell ref="H4677:H4678"/>
    <mergeCell ref="I4677:I4678"/>
    <mergeCell ref="A4693:I4693"/>
    <mergeCell ref="A4694:I4694"/>
    <mergeCell ref="A4696:A4698"/>
    <mergeCell ref="B4696:D4696"/>
    <mergeCell ref="E4696:G4696"/>
    <mergeCell ref="H4696:H4697"/>
    <mergeCell ref="I4696:I4697"/>
    <mergeCell ref="A4655:I4655"/>
    <mergeCell ref="A4656:I4656"/>
    <mergeCell ref="A4658:A4660"/>
    <mergeCell ref="B4658:D4658"/>
    <mergeCell ref="E4658:G4658"/>
    <mergeCell ref="H4658:H4659"/>
    <mergeCell ref="I4658:I4659"/>
    <mergeCell ref="A4674:I4674"/>
    <mergeCell ref="A4675:I4675"/>
    <mergeCell ref="A4734:A4736"/>
    <mergeCell ref="B4734:D4734"/>
    <mergeCell ref="E4734:G4734"/>
    <mergeCell ref="H4734:H4735"/>
    <mergeCell ref="I4734:I4735"/>
    <mergeCell ref="A4750:I4750"/>
    <mergeCell ref="A4751:I4751"/>
    <mergeCell ref="A4753:A4755"/>
    <mergeCell ref="B4753:D4753"/>
    <mergeCell ref="E4753:G4753"/>
    <mergeCell ref="H4753:H4754"/>
    <mergeCell ref="I4753:I4754"/>
    <mergeCell ref="A4712:I4712"/>
    <mergeCell ref="A4713:I4713"/>
    <mergeCell ref="A4715:A4717"/>
    <mergeCell ref="B4715:D4715"/>
    <mergeCell ref="E4715:G4715"/>
    <mergeCell ref="H4715:H4716"/>
    <mergeCell ref="I4715:I4716"/>
    <mergeCell ref="A4731:I4731"/>
    <mergeCell ref="A4732:I4732"/>
    <mergeCell ref="A4791:A4793"/>
    <mergeCell ref="B4791:D4791"/>
    <mergeCell ref="E4791:G4791"/>
    <mergeCell ref="H4791:H4792"/>
    <mergeCell ref="I4791:I4792"/>
    <mergeCell ref="A4807:I4807"/>
    <mergeCell ref="A4808:I4808"/>
    <mergeCell ref="A4810:A4812"/>
    <mergeCell ref="B4810:D4810"/>
    <mergeCell ref="E4810:G4810"/>
    <mergeCell ref="H4810:H4811"/>
    <mergeCell ref="I4810:I4811"/>
    <mergeCell ref="A4769:I4769"/>
    <mergeCell ref="A4770:I4770"/>
    <mergeCell ref="A4772:A4774"/>
    <mergeCell ref="B4772:D4772"/>
    <mergeCell ref="E4772:G4772"/>
    <mergeCell ref="H4772:H4773"/>
    <mergeCell ref="I4772:I4773"/>
    <mergeCell ref="A4788:I4788"/>
    <mergeCell ref="A4789:I4789"/>
    <mergeCell ref="A4848:A4850"/>
    <mergeCell ref="B4848:D4848"/>
    <mergeCell ref="E4848:G4848"/>
    <mergeCell ref="H4848:H4849"/>
    <mergeCell ref="I4848:I4849"/>
    <mergeCell ref="A4864:I4864"/>
    <mergeCell ref="A4865:I4865"/>
    <mergeCell ref="A4867:A4869"/>
    <mergeCell ref="B4867:D4867"/>
    <mergeCell ref="E4867:G4867"/>
    <mergeCell ref="H4867:H4868"/>
    <mergeCell ref="I4867:I4868"/>
    <mergeCell ref="A4826:I4826"/>
    <mergeCell ref="A4827:I4827"/>
    <mergeCell ref="A4829:A4831"/>
    <mergeCell ref="B4829:D4829"/>
    <mergeCell ref="E4829:G4829"/>
    <mergeCell ref="H4829:H4830"/>
    <mergeCell ref="I4829:I4830"/>
    <mergeCell ref="A4845:I4845"/>
    <mergeCell ref="A4846:I4846"/>
    <mergeCell ref="A4905:A4907"/>
    <mergeCell ref="B4905:D4905"/>
    <mergeCell ref="E4905:G4905"/>
    <mergeCell ref="H4905:H4906"/>
    <mergeCell ref="I4905:I4906"/>
    <mergeCell ref="A4921:I4921"/>
    <mergeCell ref="A4922:I4922"/>
    <mergeCell ref="A4924:A4926"/>
    <mergeCell ref="B4924:D4924"/>
    <mergeCell ref="E4924:G4924"/>
    <mergeCell ref="H4924:H4925"/>
    <mergeCell ref="I4924:I4925"/>
    <mergeCell ref="A4883:I4883"/>
    <mergeCell ref="A4884:I4884"/>
    <mergeCell ref="A4886:A4888"/>
    <mergeCell ref="B4886:D4886"/>
    <mergeCell ref="E4886:G4886"/>
    <mergeCell ref="H4886:H4887"/>
    <mergeCell ref="I4886:I4887"/>
    <mergeCell ref="A4902:I4902"/>
    <mergeCell ref="A4903:I4903"/>
    <mergeCell ref="A153:I153"/>
    <mergeCell ref="A152:I152"/>
    <mergeCell ref="A115:I115"/>
    <mergeCell ref="A114:I114"/>
    <mergeCell ref="I98:I99"/>
    <mergeCell ref="H98:H99"/>
    <mergeCell ref="E98:G98"/>
    <mergeCell ref="B98:D98"/>
    <mergeCell ref="A98:A100"/>
    <mergeCell ref="A4997:I4997"/>
    <mergeCell ref="A4998:I4998"/>
    <mergeCell ref="A4962:A4964"/>
    <mergeCell ref="B4962:D4962"/>
    <mergeCell ref="E4962:G4962"/>
    <mergeCell ref="H4962:H4963"/>
    <mergeCell ref="I4962:I4963"/>
    <mergeCell ref="A4978:I4978"/>
    <mergeCell ref="A4979:I4979"/>
    <mergeCell ref="A4981:A4983"/>
    <mergeCell ref="B4981:D4981"/>
    <mergeCell ref="E4981:G4981"/>
    <mergeCell ref="H4981:H4982"/>
    <mergeCell ref="I4981:I4982"/>
    <mergeCell ref="A4940:I4940"/>
    <mergeCell ref="A4941:I4941"/>
    <mergeCell ref="A4943:A4945"/>
    <mergeCell ref="B4943:D4943"/>
    <mergeCell ref="E4943:G4943"/>
    <mergeCell ref="H4943:H4944"/>
    <mergeCell ref="I4943:I4944"/>
    <mergeCell ref="A4959:I4959"/>
    <mergeCell ref="A4960:I4960"/>
  </mergeCells>
  <phoneticPr fontId="2"/>
  <pageMargins left="0.51181102362204722" right="0.51181102362204722" top="0.55118110236220474" bottom="0.35433070866141736" header="0.31496062992125984" footer="0.31496062992125984"/>
  <pageSetup paperSize="9" orientation="landscape" r:id="rId1"/>
  <rowBreaks count="262" manualBreakCount="262">
    <brk id="20" max="8" man="1"/>
    <brk id="39" max="16383" man="1"/>
    <brk id="58" max="16383" man="1"/>
    <brk id="77" max="16383" man="1"/>
    <brk id="96" max="16383" man="1"/>
    <brk id="115" max="8" man="1"/>
    <brk id="134" max="8" man="1"/>
    <brk id="153" max="8" man="1"/>
    <brk id="172" max="8" man="1"/>
    <brk id="191" max="8" man="1"/>
    <brk id="210" max="8" man="1"/>
    <brk id="229" max="8" man="1"/>
    <brk id="248" max="8" man="1"/>
    <brk id="267" max="8" man="1"/>
    <brk id="286" max="8" man="1"/>
    <brk id="305" max="8" man="1"/>
    <brk id="324" max="8" man="1"/>
    <brk id="343" max="8" man="1"/>
    <brk id="362" max="8" man="1"/>
    <brk id="381" max="8" man="1"/>
    <brk id="400" max="8" man="1"/>
    <brk id="419" max="8" man="1"/>
    <brk id="438" max="8" man="1"/>
    <brk id="457" max="8" man="1"/>
    <brk id="476" max="8" man="1"/>
    <brk id="495" max="8" man="1"/>
    <brk id="514" max="8" man="1"/>
    <brk id="533" max="8" man="1"/>
    <brk id="552" max="8" man="1"/>
    <brk id="571" max="8" man="1"/>
    <brk id="590" max="8" man="1"/>
    <brk id="609" max="8" man="1"/>
    <brk id="628" max="8" man="1"/>
    <brk id="647" max="8" man="1"/>
    <brk id="666" max="8" man="1"/>
    <brk id="685" max="8" man="1"/>
    <brk id="704" max="8" man="1"/>
    <brk id="723" max="8" man="1"/>
    <brk id="742" max="8" man="1"/>
    <brk id="761" max="8" man="1"/>
    <brk id="780" max="8" man="1"/>
    <brk id="799" max="8" man="1"/>
    <brk id="818" max="8" man="1"/>
    <brk id="837" max="8" man="1"/>
    <brk id="856" max="8" man="1"/>
    <brk id="875" max="8" man="1"/>
    <brk id="894" max="8" man="1"/>
    <brk id="913" max="8" man="1"/>
    <brk id="932" max="8" man="1"/>
    <brk id="951" max="8" man="1"/>
    <brk id="970" max="8" man="1"/>
    <brk id="989" max="8" man="1"/>
    <brk id="1008" max="8" man="1"/>
    <brk id="1027" max="8" man="1"/>
    <brk id="1046" max="8" man="1"/>
    <brk id="1065" max="8" man="1"/>
    <brk id="1084" max="8" man="1"/>
    <brk id="1103" max="8" man="1"/>
    <brk id="1122" max="8" man="1"/>
    <brk id="1141" max="8" man="1"/>
    <brk id="1160" max="8" man="1"/>
    <brk id="1179" max="8" man="1"/>
    <brk id="1198" max="8" man="1"/>
    <brk id="1217" max="8" man="1"/>
    <brk id="1236" max="8" man="1"/>
    <brk id="1255" max="8" man="1"/>
    <brk id="1274" max="8" man="1"/>
    <brk id="1293" max="8" man="1"/>
    <brk id="1312" max="8" man="1"/>
    <brk id="1331" max="8" man="1"/>
    <brk id="1350" max="8" man="1"/>
    <brk id="1369" max="8" man="1"/>
    <brk id="1388" max="8" man="1"/>
    <brk id="1407" max="8" man="1"/>
    <brk id="1426" max="8" man="1"/>
    <brk id="1445" max="8" man="1"/>
    <brk id="1464" max="8" man="1"/>
    <brk id="1483" max="8" man="1"/>
    <brk id="1502" max="8" man="1"/>
    <brk id="1521" max="8" man="1"/>
    <brk id="1540" max="8" man="1"/>
    <brk id="1559" max="8" man="1"/>
    <brk id="1578" max="8" man="1"/>
    <brk id="1597" max="8" man="1"/>
    <brk id="1616" max="8" man="1"/>
    <brk id="1635" max="8" man="1"/>
    <brk id="1654" max="8" man="1"/>
    <brk id="1673" max="8" man="1"/>
    <brk id="1692" max="8" man="1"/>
    <brk id="1711" max="8" man="1"/>
    <brk id="1730" max="8" man="1"/>
    <brk id="1749" max="8" man="1"/>
    <brk id="1768" max="8" man="1"/>
    <brk id="1787" max="8" man="1"/>
    <brk id="1806" max="8" man="1"/>
    <brk id="1825" max="8" man="1"/>
    <brk id="1844" max="8" man="1"/>
    <brk id="1863" max="8" man="1"/>
    <brk id="1882" max="8" man="1"/>
    <brk id="1901" max="8" man="1"/>
    <brk id="1920" max="8" man="1"/>
    <brk id="1939" max="8" man="1"/>
    <brk id="1958" max="8" man="1"/>
    <brk id="1977" max="8" man="1"/>
    <brk id="1996" max="8" man="1"/>
    <brk id="2015" max="8" man="1"/>
    <brk id="2034" max="8" man="1"/>
    <brk id="2053" max="8" man="1"/>
    <brk id="2072" max="8" man="1"/>
    <brk id="2091" max="8" man="1"/>
    <brk id="2110" max="8" man="1"/>
    <brk id="2129" max="8" man="1"/>
    <brk id="2148" max="8" man="1"/>
    <brk id="2167" max="8" man="1"/>
    <brk id="2186" max="8" man="1"/>
    <brk id="2205" max="8" man="1"/>
    <brk id="2224" max="8" man="1"/>
    <brk id="2243" max="8" man="1"/>
    <brk id="2262" max="8" man="1"/>
    <brk id="2281" max="8" man="1"/>
    <brk id="2300" max="8" man="1"/>
    <brk id="2319" max="8" man="1"/>
    <brk id="2338" max="8" man="1"/>
    <brk id="2357" max="8" man="1"/>
    <brk id="2376" max="8" man="1"/>
    <brk id="2395" max="8" man="1"/>
    <brk id="2414" max="8" man="1"/>
    <brk id="2433" max="8" man="1"/>
    <brk id="2452" max="8" man="1"/>
    <brk id="2471" max="8" man="1"/>
    <brk id="2490" max="8" man="1"/>
    <brk id="2509" max="8" man="1"/>
    <brk id="2528" max="8" man="1"/>
    <brk id="2547" max="8" man="1"/>
    <brk id="2566" max="8" man="1"/>
    <brk id="2585" max="8" man="1"/>
    <brk id="2604" max="8" man="1"/>
    <brk id="2623" max="8" man="1"/>
    <brk id="2642" max="8" man="1"/>
    <brk id="2661" max="8" man="1"/>
    <brk id="2680" max="8" man="1"/>
    <brk id="2699" max="8" man="1"/>
    <brk id="2718" max="8" man="1"/>
    <brk id="2737" max="8" man="1"/>
    <brk id="2756" max="8" man="1"/>
    <brk id="2775" max="8" man="1"/>
    <brk id="2794" max="8" man="1"/>
    <brk id="2813" max="8" man="1"/>
    <brk id="2832" max="8" man="1"/>
    <brk id="2851" max="8" man="1"/>
    <brk id="2870" max="8" man="1"/>
    <brk id="2889" max="8" man="1"/>
    <brk id="2908" max="8" man="1"/>
    <brk id="2927" max="8" man="1"/>
    <brk id="2946" max="8" man="1"/>
    <brk id="2965" max="8" man="1"/>
    <brk id="2984" max="8" man="1"/>
    <brk id="3003" max="8" man="1"/>
    <brk id="3022" max="8" man="1"/>
    <brk id="3041" max="8" man="1"/>
    <brk id="3060" max="8" man="1"/>
    <brk id="3079" max="8" man="1"/>
    <brk id="3098" max="8" man="1"/>
    <brk id="3117" max="8" man="1"/>
    <brk id="3136" max="8" man="1"/>
    <brk id="3155" max="8" man="1"/>
    <brk id="3174" max="8" man="1"/>
    <brk id="3193" max="8" man="1"/>
    <brk id="3212" max="8" man="1"/>
    <brk id="3231" max="8" man="1"/>
    <brk id="3250" max="8" man="1"/>
    <brk id="3269" max="8" man="1"/>
    <brk id="3288" max="8" man="1"/>
    <brk id="3307" max="8" man="1"/>
    <brk id="3326" max="8" man="1"/>
    <brk id="3345" max="8" man="1"/>
    <brk id="3364" max="8" man="1"/>
    <brk id="3383" max="8" man="1"/>
    <brk id="3402" max="8" man="1"/>
    <brk id="3421" max="8" man="1"/>
    <brk id="3440" max="8" man="1"/>
    <brk id="3459" max="8" man="1"/>
    <brk id="3478" max="8" man="1"/>
    <brk id="3497" max="8" man="1"/>
    <brk id="3516" max="8" man="1"/>
    <brk id="3535" max="8" man="1"/>
    <brk id="3554" max="8" man="1"/>
    <brk id="3573" max="8" man="1"/>
    <brk id="3592" max="8" man="1"/>
    <brk id="3611" max="8" man="1"/>
    <brk id="3630" max="8" man="1"/>
    <brk id="3649" max="8" man="1"/>
    <brk id="3668" max="8" man="1"/>
    <brk id="3687" max="8" man="1"/>
    <brk id="3706" max="8" man="1"/>
    <brk id="3725" max="8" man="1"/>
    <brk id="3744" max="8" man="1"/>
    <brk id="3763" max="8" man="1"/>
    <brk id="3782" max="8" man="1"/>
    <brk id="3801" max="8" man="1"/>
    <brk id="3820" max="8" man="1"/>
    <brk id="3839" max="8" man="1"/>
    <brk id="3858" max="8" man="1"/>
    <brk id="3877" max="8" man="1"/>
    <brk id="3896" max="8" man="1"/>
    <brk id="3915" max="8" man="1"/>
    <brk id="3934" max="8" man="1"/>
    <brk id="3953" max="8" man="1"/>
    <brk id="3972" max="8" man="1"/>
    <brk id="3991" max="8" man="1"/>
    <brk id="4010" max="8" man="1"/>
    <brk id="4029" max="8" man="1"/>
    <brk id="4048" max="8" man="1"/>
    <brk id="4067" max="8" man="1"/>
    <brk id="4086" max="8" man="1"/>
    <brk id="4105" max="8" man="1"/>
    <brk id="4124" max="8" man="1"/>
    <brk id="4143" max="8" man="1"/>
    <brk id="4162" max="8" man="1"/>
    <brk id="4181" max="8" man="1"/>
    <brk id="4200" max="8" man="1"/>
    <brk id="4219" max="8" man="1"/>
    <brk id="4238" max="8" man="1"/>
    <brk id="4257" max="8" man="1"/>
    <brk id="4276" max="8" man="1"/>
    <brk id="4295" max="8" man="1"/>
    <brk id="4314" max="8" man="1"/>
    <brk id="4333" max="8" man="1"/>
    <brk id="4352" max="8" man="1"/>
    <brk id="4371" max="8" man="1"/>
    <brk id="4390" max="8" man="1"/>
    <brk id="4409" max="8" man="1"/>
    <brk id="4428" max="8" man="1"/>
    <brk id="4447" max="8" man="1"/>
    <brk id="4466" max="8" man="1"/>
    <brk id="4485" max="8" man="1"/>
    <brk id="4504" max="8" man="1"/>
    <brk id="4523" max="8" man="1"/>
    <brk id="4542" max="8" man="1"/>
    <brk id="4561" max="8" man="1"/>
    <brk id="4580" max="8" man="1"/>
    <brk id="4599" max="8" man="1"/>
    <brk id="4618" max="8" man="1"/>
    <brk id="4637" max="8" man="1"/>
    <brk id="4656" max="8" man="1"/>
    <brk id="4675" max="8" man="1"/>
    <brk id="4694" max="8" man="1"/>
    <brk id="4713" max="8" man="1"/>
    <brk id="4732" max="8" man="1"/>
    <brk id="4751" max="8" man="1"/>
    <brk id="4770" max="8" man="1"/>
    <brk id="4789" max="8" man="1"/>
    <brk id="4808" max="8" man="1"/>
    <brk id="4827" max="8" man="1"/>
    <brk id="4846" max="8" man="1"/>
    <brk id="4865" max="8" man="1"/>
    <brk id="4884" max="8" man="1"/>
    <brk id="4903" max="8" man="1"/>
    <brk id="4922" max="8" man="1"/>
    <brk id="4941" max="8" man="1"/>
    <brk id="4960" max="8" man="1"/>
    <brk id="4979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"/>
  <sheetViews>
    <sheetView view="pageBreakPreview" zoomScaleNormal="85" zoomScaleSheetLayoutView="100" workbookViewId="0">
      <selection activeCell="J9" sqref="J9"/>
    </sheetView>
  </sheetViews>
  <sheetFormatPr defaultColWidth="20.75" defaultRowHeight="13.5" x14ac:dyDescent="0.4"/>
  <cols>
    <col min="1" max="1" width="3.5" style="50" bestFit="1" customWidth="1"/>
    <col min="2" max="2" width="30.625" style="48" customWidth="1"/>
    <col min="3" max="3" width="12.625" style="50" customWidth="1"/>
    <col min="4" max="4" width="12.625" style="48" customWidth="1"/>
    <col min="5" max="5" width="12.625" style="50" customWidth="1"/>
    <col min="6" max="7" width="12.625" style="48" customWidth="1"/>
    <col min="8" max="8" width="5" style="48" customWidth="1"/>
    <col min="9" max="9" width="20.75" style="48" customWidth="1"/>
    <col min="10" max="251" width="20.75" style="48"/>
    <col min="252" max="252" width="3.5" style="48" bestFit="1" customWidth="1"/>
    <col min="253" max="253" width="30.625" style="48" customWidth="1"/>
    <col min="254" max="254" width="6.5" style="48" bestFit="1" customWidth="1"/>
    <col min="255" max="255" width="12.875" style="48" customWidth="1"/>
    <col min="256" max="256" width="12.625" style="48" customWidth="1"/>
    <col min="257" max="257" width="10.375" style="48" customWidth="1"/>
    <col min="258" max="260" width="9.5" style="48" customWidth="1"/>
    <col min="261" max="261" width="11.875" style="48" customWidth="1"/>
    <col min="262" max="262" width="12.25" style="48" customWidth="1"/>
    <col min="263" max="263" width="14.5" style="48" customWidth="1"/>
    <col min="264" max="265" width="20.75" style="48" customWidth="1"/>
    <col min="266" max="507" width="20.75" style="48"/>
    <col min="508" max="508" width="3.5" style="48" bestFit="1" customWidth="1"/>
    <col min="509" max="509" width="30.625" style="48" customWidth="1"/>
    <col min="510" max="510" width="6.5" style="48" bestFit="1" customWidth="1"/>
    <col min="511" max="511" width="12.875" style="48" customWidth="1"/>
    <col min="512" max="512" width="12.625" style="48" customWidth="1"/>
    <col min="513" max="513" width="10.375" style="48" customWidth="1"/>
    <col min="514" max="516" width="9.5" style="48" customWidth="1"/>
    <col min="517" max="517" width="11.875" style="48" customWidth="1"/>
    <col min="518" max="518" width="12.25" style="48" customWidth="1"/>
    <col min="519" max="519" width="14.5" style="48" customWidth="1"/>
    <col min="520" max="521" width="20.75" style="48" customWidth="1"/>
    <col min="522" max="763" width="20.75" style="48"/>
    <col min="764" max="764" width="3.5" style="48" bestFit="1" customWidth="1"/>
    <col min="765" max="765" width="30.625" style="48" customWidth="1"/>
    <col min="766" max="766" width="6.5" style="48" bestFit="1" customWidth="1"/>
    <col min="767" max="767" width="12.875" style="48" customWidth="1"/>
    <col min="768" max="768" width="12.625" style="48" customWidth="1"/>
    <col min="769" max="769" width="10.375" style="48" customWidth="1"/>
    <col min="770" max="772" width="9.5" style="48" customWidth="1"/>
    <col min="773" max="773" width="11.875" style="48" customWidth="1"/>
    <col min="774" max="774" width="12.25" style="48" customWidth="1"/>
    <col min="775" max="775" width="14.5" style="48" customWidth="1"/>
    <col min="776" max="777" width="20.75" style="48" customWidth="1"/>
    <col min="778" max="1019" width="20.75" style="48"/>
    <col min="1020" max="1020" width="3.5" style="48" bestFit="1" customWidth="1"/>
    <col min="1021" max="1021" width="30.625" style="48" customWidth="1"/>
    <col min="1022" max="1022" width="6.5" style="48" bestFit="1" customWidth="1"/>
    <col min="1023" max="1023" width="12.875" style="48" customWidth="1"/>
    <col min="1024" max="1024" width="12.625" style="48" customWidth="1"/>
    <col min="1025" max="1025" width="10.375" style="48" customWidth="1"/>
    <col min="1026" max="1028" width="9.5" style="48" customWidth="1"/>
    <col min="1029" max="1029" width="11.875" style="48" customWidth="1"/>
    <col min="1030" max="1030" width="12.25" style="48" customWidth="1"/>
    <col min="1031" max="1031" width="14.5" style="48" customWidth="1"/>
    <col min="1032" max="1033" width="20.75" style="48" customWidth="1"/>
    <col min="1034" max="1275" width="20.75" style="48"/>
    <col min="1276" max="1276" width="3.5" style="48" bestFit="1" customWidth="1"/>
    <col min="1277" max="1277" width="30.625" style="48" customWidth="1"/>
    <col min="1278" max="1278" width="6.5" style="48" bestFit="1" customWidth="1"/>
    <col min="1279" max="1279" width="12.875" style="48" customWidth="1"/>
    <col min="1280" max="1280" width="12.625" style="48" customWidth="1"/>
    <col min="1281" max="1281" width="10.375" style="48" customWidth="1"/>
    <col min="1282" max="1284" width="9.5" style="48" customWidth="1"/>
    <col min="1285" max="1285" width="11.875" style="48" customWidth="1"/>
    <col min="1286" max="1286" width="12.25" style="48" customWidth="1"/>
    <col min="1287" max="1287" width="14.5" style="48" customWidth="1"/>
    <col min="1288" max="1289" width="20.75" style="48" customWidth="1"/>
    <col min="1290" max="1531" width="20.75" style="48"/>
    <col min="1532" max="1532" width="3.5" style="48" bestFit="1" customWidth="1"/>
    <col min="1533" max="1533" width="30.625" style="48" customWidth="1"/>
    <col min="1534" max="1534" width="6.5" style="48" bestFit="1" customWidth="1"/>
    <col min="1535" max="1535" width="12.875" style="48" customWidth="1"/>
    <col min="1536" max="1536" width="12.625" style="48" customWidth="1"/>
    <col min="1537" max="1537" width="10.375" style="48" customWidth="1"/>
    <col min="1538" max="1540" width="9.5" style="48" customWidth="1"/>
    <col min="1541" max="1541" width="11.875" style="48" customWidth="1"/>
    <col min="1542" max="1542" width="12.25" style="48" customWidth="1"/>
    <col min="1543" max="1543" width="14.5" style="48" customWidth="1"/>
    <col min="1544" max="1545" width="20.75" style="48" customWidth="1"/>
    <col min="1546" max="1787" width="20.75" style="48"/>
    <col min="1788" max="1788" width="3.5" style="48" bestFit="1" customWidth="1"/>
    <col min="1789" max="1789" width="30.625" style="48" customWidth="1"/>
    <col min="1790" max="1790" width="6.5" style="48" bestFit="1" customWidth="1"/>
    <col min="1791" max="1791" width="12.875" style="48" customWidth="1"/>
    <col min="1792" max="1792" width="12.625" style="48" customWidth="1"/>
    <col min="1793" max="1793" width="10.375" style="48" customWidth="1"/>
    <col min="1794" max="1796" width="9.5" style="48" customWidth="1"/>
    <col min="1797" max="1797" width="11.875" style="48" customWidth="1"/>
    <col min="1798" max="1798" width="12.25" style="48" customWidth="1"/>
    <col min="1799" max="1799" width="14.5" style="48" customWidth="1"/>
    <col min="1800" max="1801" width="20.75" style="48" customWidth="1"/>
    <col min="1802" max="2043" width="20.75" style="48"/>
    <col min="2044" max="2044" width="3.5" style="48" bestFit="1" customWidth="1"/>
    <col min="2045" max="2045" width="30.625" style="48" customWidth="1"/>
    <col min="2046" max="2046" width="6.5" style="48" bestFit="1" customWidth="1"/>
    <col min="2047" max="2047" width="12.875" style="48" customWidth="1"/>
    <col min="2048" max="2048" width="12.625" style="48" customWidth="1"/>
    <col min="2049" max="2049" width="10.375" style="48" customWidth="1"/>
    <col min="2050" max="2052" width="9.5" style="48" customWidth="1"/>
    <col min="2053" max="2053" width="11.875" style="48" customWidth="1"/>
    <col min="2054" max="2054" width="12.25" style="48" customWidth="1"/>
    <col min="2055" max="2055" width="14.5" style="48" customWidth="1"/>
    <col min="2056" max="2057" width="20.75" style="48" customWidth="1"/>
    <col min="2058" max="2299" width="20.75" style="48"/>
    <col min="2300" max="2300" width="3.5" style="48" bestFit="1" customWidth="1"/>
    <col min="2301" max="2301" width="30.625" style="48" customWidth="1"/>
    <col min="2302" max="2302" width="6.5" style="48" bestFit="1" customWidth="1"/>
    <col min="2303" max="2303" width="12.875" style="48" customWidth="1"/>
    <col min="2304" max="2304" width="12.625" style="48" customWidth="1"/>
    <col min="2305" max="2305" width="10.375" style="48" customWidth="1"/>
    <col min="2306" max="2308" width="9.5" style="48" customWidth="1"/>
    <col min="2309" max="2309" width="11.875" style="48" customWidth="1"/>
    <col min="2310" max="2310" width="12.25" style="48" customWidth="1"/>
    <col min="2311" max="2311" width="14.5" style="48" customWidth="1"/>
    <col min="2312" max="2313" width="20.75" style="48" customWidth="1"/>
    <col min="2314" max="2555" width="20.75" style="48"/>
    <col min="2556" max="2556" width="3.5" style="48" bestFit="1" customWidth="1"/>
    <col min="2557" max="2557" width="30.625" style="48" customWidth="1"/>
    <col min="2558" max="2558" width="6.5" style="48" bestFit="1" customWidth="1"/>
    <col min="2559" max="2559" width="12.875" style="48" customWidth="1"/>
    <col min="2560" max="2560" width="12.625" style="48" customWidth="1"/>
    <col min="2561" max="2561" width="10.375" style="48" customWidth="1"/>
    <col min="2562" max="2564" width="9.5" style="48" customWidth="1"/>
    <col min="2565" max="2565" width="11.875" style="48" customWidth="1"/>
    <col min="2566" max="2566" width="12.25" style="48" customWidth="1"/>
    <col min="2567" max="2567" width="14.5" style="48" customWidth="1"/>
    <col min="2568" max="2569" width="20.75" style="48" customWidth="1"/>
    <col min="2570" max="2811" width="20.75" style="48"/>
    <col min="2812" max="2812" width="3.5" style="48" bestFit="1" customWidth="1"/>
    <col min="2813" max="2813" width="30.625" style="48" customWidth="1"/>
    <col min="2814" max="2814" width="6.5" style="48" bestFit="1" customWidth="1"/>
    <col min="2815" max="2815" width="12.875" style="48" customWidth="1"/>
    <col min="2816" max="2816" width="12.625" style="48" customWidth="1"/>
    <col min="2817" max="2817" width="10.375" style="48" customWidth="1"/>
    <col min="2818" max="2820" width="9.5" style="48" customWidth="1"/>
    <col min="2821" max="2821" width="11.875" style="48" customWidth="1"/>
    <col min="2822" max="2822" width="12.25" style="48" customWidth="1"/>
    <col min="2823" max="2823" width="14.5" style="48" customWidth="1"/>
    <col min="2824" max="2825" width="20.75" style="48" customWidth="1"/>
    <col min="2826" max="3067" width="20.75" style="48"/>
    <col min="3068" max="3068" width="3.5" style="48" bestFit="1" customWidth="1"/>
    <col min="3069" max="3069" width="30.625" style="48" customWidth="1"/>
    <col min="3070" max="3070" width="6.5" style="48" bestFit="1" customWidth="1"/>
    <col min="3071" max="3071" width="12.875" style="48" customWidth="1"/>
    <col min="3072" max="3072" width="12.625" style="48" customWidth="1"/>
    <col min="3073" max="3073" width="10.375" style="48" customWidth="1"/>
    <col min="3074" max="3076" width="9.5" style="48" customWidth="1"/>
    <col min="3077" max="3077" width="11.875" style="48" customWidth="1"/>
    <col min="3078" max="3078" width="12.25" style="48" customWidth="1"/>
    <col min="3079" max="3079" width="14.5" style="48" customWidth="1"/>
    <col min="3080" max="3081" width="20.75" style="48" customWidth="1"/>
    <col min="3082" max="3323" width="20.75" style="48"/>
    <col min="3324" max="3324" width="3.5" style="48" bestFit="1" customWidth="1"/>
    <col min="3325" max="3325" width="30.625" style="48" customWidth="1"/>
    <col min="3326" max="3326" width="6.5" style="48" bestFit="1" customWidth="1"/>
    <col min="3327" max="3327" width="12.875" style="48" customWidth="1"/>
    <col min="3328" max="3328" width="12.625" style="48" customWidth="1"/>
    <col min="3329" max="3329" width="10.375" style="48" customWidth="1"/>
    <col min="3330" max="3332" width="9.5" style="48" customWidth="1"/>
    <col min="3333" max="3333" width="11.875" style="48" customWidth="1"/>
    <col min="3334" max="3334" width="12.25" style="48" customWidth="1"/>
    <col min="3335" max="3335" width="14.5" style="48" customWidth="1"/>
    <col min="3336" max="3337" width="20.75" style="48" customWidth="1"/>
    <col min="3338" max="3579" width="20.75" style="48"/>
    <col min="3580" max="3580" width="3.5" style="48" bestFit="1" customWidth="1"/>
    <col min="3581" max="3581" width="30.625" style="48" customWidth="1"/>
    <col min="3582" max="3582" width="6.5" style="48" bestFit="1" customWidth="1"/>
    <col min="3583" max="3583" width="12.875" style="48" customWidth="1"/>
    <col min="3584" max="3584" width="12.625" style="48" customWidth="1"/>
    <col min="3585" max="3585" width="10.375" style="48" customWidth="1"/>
    <col min="3586" max="3588" width="9.5" style="48" customWidth="1"/>
    <col min="3589" max="3589" width="11.875" style="48" customWidth="1"/>
    <col min="3590" max="3590" width="12.25" style="48" customWidth="1"/>
    <col min="3591" max="3591" width="14.5" style="48" customWidth="1"/>
    <col min="3592" max="3593" width="20.75" style="48" customWidth="1"/>
    <col min="3594" max="3835" width="20.75" style="48"/>
    <col min="3836" max="3836" width="3.5" style="48" bestFit="1" customWidth="1"/>
    <col min="3837" max="3837" width="30.625" style="48" customWidth="1"/>
    <col min="3838" max="3838" width="6.5" style="48" bestFit="1" customWidth="1"/>
    <col min="3839" max="3839" width="12.875" style="48" customWidth="1"/>
    <col min="3840" max="3840" width="12.625" style="48" customWidth="1"/>
    <col min="3841" max="3841" width="10.375" style="48" customWidth="1"/>
    <col min="3842" max="3844" width="9.5" style="48" customWidth="1"/>
    <col min="3845" max="3845" width="11.875" style="48" customWidth="1"/>
    <col min="3846" max="3846" width="12.25" style="48" customWidth="1"/>
    <col min="3847" max="3847" width="14.5" style="48" customWidth="1"/>
    <col min="3848" max="3849" width="20.75" style="48" customWidth="1"/>
    <col min="3850" max="4091" width="20.75" style="48"/>
    <col min="4092" max="4092" width="3.5" style="48" bestFit="1" customWidth="1"/>
    <col min="4093" max="4093" width="30.625" style="48" customWidth="1"/>
    <col min="4094" max="4094" width="6.5" style="48" bestFit="1" customWidth="1"/>
    <col min="4095" max="4095" width="12.875" style="48" customWidth="1"/>
    <col min="4096" max="4096" width="12.625" style="48" customWidth="1"/>
    <col min="4097" max="4097" width="10.375" style="48" customWidth="1"/>
    <col min="4098" max="4100" width="9.5" style="48" customWidth="1"/>
    <col min="4101" max="4101" width="11.875" style="48" customWidth="1"/>
    <col min="4102" max="4102" width="12.25" style="48" customWidth="1"/>
    <col min="4103" max="4103" width="14.5" style="48" customWidth="1"/>
    <col min="4104" max="4105" width="20.75" style="48" customWidth="1"/>
    <col min="4106" max="4347" width="20.75" style="48"/>
    <col min="4348" max="4348" width="3.5" style="48" bestFit="1" customWidth="1"/>
    <col min="4349" max="4349" width="30.625" style="48" customWidth="1"/>
    <col min="4350" max="4350" width="6.5" style="48" bestFit="1" customWidth="1"/>
    <col min="4351" max="4351" width="12.875" style="48" customWidth="1"/>
    <col min="4352" max="4352" width="12.625" style="48" customWidth="1"/>
    <col min="4353" max="4353" width="10.375" style="48" customWidth="1"/>
    <col min="4354" max="4356" width="9.5" style="48" customWidth="1"/>
    <col min="4357" max="4357" width="11.875" style="48" customWidth="1"/>
    <col min="4358" max="4358" width="12.25" style="48" customWidth="1"/>
    <col min="4359" max="4359" width="14.5" style="48" customWidth="1"/>
    <col min="4360" max="4361" width="20.75" style="48" customWidth="1"/>
    <col min="4362" max="4603" width="20.75" style="48"/>
    <col min="4604" max="4604" width="3.5" style="48" bestFit="1" customWidth="1"/>
    <col min="4605" max="4605" width="30.625" style="48" customWidth="1"/>
    <col min="4606" max="4606" width="6.5" style="48" bestFit="1" customWidth="1"/>
    <col min="4607" max="4607" width="12.875" style="48" customWidth="1"/>
    <col min="4608" max="4608" width="12.625" style="48" customWidth="1"/>
    <col min="4609" max="4609" width="10.375" style="48" customWidth="1"/>
    <col min="4610" max="4612" width="9.5" style="48" customWidth="1"/>
    <col min="4613" max="4613" width="11.875" style="48" customWidth="1"/>
    <col min="4614" max="4614" width="12.25" style="48" customWidth="1"/>
    <col min="4615" max="4615" width="14.5" style="48" customWidth="1"/>
    <col min="4616" max="4617" width="20.75" style="48" customWidth="1"/>
    <col min="4618" max="4859" width="20.75" style="48"/>
    <col min="4860" max="4860" width="3.5" style="48" bestFit="1" customWidth="1"/>
    <col min="4861" max="4861" width="30.625" style="48" customWidth="1"/>
    <col min="4862" max="4862" width="6.5" style="48" bestFit="1" customWidth="1"/>
    <col min="4863" max="4863" width="12.875" style="48" customWidth="1"/>
    <col min="4864" max="4864" width="12.625" style="48" customWidth="1"/>
    <col min="4865" max="4865" width="10.375" style="48" customWidth="1"/>
    <col min="4866" max="4868" width="9.5" style="48" customWidth="1"/>
    <col min="4869" max="4869" width="11.875" style="48" customWidth="1"/>
    <col min="4870" max="4870" width="12.25" style="48" customWidth="1"/>
    <col min="4871" max="4871" width="14.5" style="48" customWidth="1"/>
    <col min="4872" max="4873" width="20.75" style="48" customWidth="1"/>
    <col min="4874" max="5115" width="20.75" style="48"/>
    <col min="5116" max="5116" width="3.5" style="48" bestFit="1" customWidth="1"/>
    <col min="5117" max="5117" width="30.625" style="48" customWidth="1"/>
    <col min="5118" max="5118" width="6.5" style="48" bestFit="1" customWidth="1"/>
    <col min="5119" max="5119" width="12.875" style="48" customWidth="1"/>
    <col min="5120" max="5120" width="12.625" style="48" customWidth="1"/>
    <col min="5121" max="5121" width="10.375" style="48" customWidth="1"/>
    <col min="5122" max="5124" width="9.5" style="48" customWidth="1"/>
    <col min="5125" max="5125" width="11.875" style="48" customWidth="1"/>
    <col min="5126" max="5126" width="12.25" style="48" customWidth="1"/>
    <col min="5127" max="5127" width="14.5" style="48" customWidth="1"/>
    <col min="5128" max="5129" width="20.75" style="48" customWidth="1"/>
    <col min="5130" max="5371" width="20.75" style="48"/>
    <col min="5372" max="5372" width="3.5" style="48" bestFit="1" customWidth="1"/>
    <col min="5373" max="5373" width="30.625" style="48" customWidth="1"/>
    <col min="5374" max="5374" width="6.5" style="48" bestFit="1" customWidth="1"/>
    <col min="5375" max="5375" width="12.875" style="48" customWidth="1"/>
    <col min="5376" max="5376" width="12.625" style="48" customWidth="1"/>
    <col min="5377" max="5377" width="10.375" style="48" customWidth="1"/>
    <col min="5378" max="5380" width="9.5" style="48" customWidth="1"/>
    <col min="5381" max="5381" width="11.875" style="48" customWidth="1"/>
    <col min="5382" max="5382" width="12.25" style="48" customWidth="1"/>
    <col min="5383" max="5383" width="14.5" style="48" customWidth="1"/>
    <col min="5384" max="5385" width="20.75" style="48" customWidth="1"/>
    <col min="5386" max="5627" width="20.75" style="48"/>
    <col min="5628" max="5628" width="3.5" style="48" bestFit="1" customWidth="1"/>
    <col min="5629" max="5629" width="30.625" style="48" customWidth="1"/>
    <col min="5630" max="5630" width="6.5" style="48" bestFit="1" customWidth="1"/>
    <col min="5631" max="5631" width="12.875" style="48" customWidth="1"/>
    <col min="5632" max="5632" width="12.625" style="48" customWidth="1"/>
    <col min="5633" max="5633" width="10.375" style="48" customWidth="1"/>
    <col min="5634" max="5636" width="9.5" style="48" customWidth="1"/>
    <col min="5637" max="5637" width="11.875" style="48" customWidth="1"/>
    <col min="5638" max="5638" width="12.25" style="48" customWidth="1"/>
    <col min="5639" max="5639" width="14.5" style="48" customWidth="1"/>
    <col min="5640" max="5641" width="20.75" style="48" customWidth="1"/>
    <col min="5642" max="5883" width="20.75" style="48"/>
    <col min="5884" max="5884" width="3.5" style="48" bestFit="1" customWidth="1"/>
    <col min="5885" max="5885" width="30.625" style="48" customWidth="1"/>
    <col min="5886" max="5886" width="6.5" style="48" bestFit="1" customWidth="1"/>
    <col min="5887" max="5887" width="12.875" style="48" customWidth="1"/>
    <col min="5888" max="5888" width="12.625" style="48" customWidth="1"/>
    <col min="5889" max="5889" width="10.375" style="48" customWidth="1"/>
    <col min="5890" max="5892" width="9.5" style="48" customWidth="1"/>
    <col min="5893" max="5893" width="11.875" style="48" customWidth="1"/>
    <col min="5894" max="5894" width="12.25" style="48" customWidth="1"/>
    <col min="5895" max="5895" width="14.5" style="48" customWidth="1"/>
    <col min="5896" max="5897" width="20.75" style="48" customWidth="1"/>
    <col min="5898" max="6139" width="20.75" style="48"/>
    <col min="6140" max="6140" width="3.5" style="48" bestFit="1" customWidth="1"/>
    <col min="6141" max="6141" width="30.625" style="48" customWidth="1"/>
    <col min="6142" max="6142" width="6.5" style="48" bestFit="1" customWidth="1"/>
    <col min="6143" max="6143" width="12.875" style="48" customWidth="1"/>
    <col min="6144" max="6144" width="12.625" style="48" customWidth="1"/>
    <col min="6145" max="6145" width="10.375" style="48" customWidth="1"/>
    <col min="6146" max="6148" width="9.5" style="48" customWidth="1"/>
    <col min="6149" max="6149" width="11.875" style="48" customWidth="1"/>
    <col min="6150" max="6150" width="12.25" style="48" customWidth="1"/>
    <col min="6151" max="6151" width="14.5" style="48" customWidth="1"/>
    <col min="6152" max="6153" width="20.75" style="48" customWidth="1"/>
    <col min="6154" max="6395" width="20.75" style="48"/>
    <col min="6396" max="6396" width="3.5" style="48" bestFit="1" customWidth="1"/>
    <col min="6397" max="6397" width="30.625" style="48" customWidth="1"/>
    <col min="6398" max="6398" width="6.5" style="48" bestFit="1" customWidth="1"/>
    <col min="6399" max="6399" width="12.875" style="48" customWidth="1"/>
    <col min="6400" max="6400" width="12.625" style="48" customWidth="1"/>
    <col min="6401" max="6401" width="10.375" style="48" customWidth="1"/>
    <col min="6402" max="6404" width="9.5" style="48" customWidth="1"/>
    <col min="6405" max="6405" width="11.875" style="48" customWidth="1"/>
    <col min="6406" max="6406" width="12.25" style="48" customWidth="1"/>
    <col min="6407" max="6407" width="14.5" style="48" customWidth="1"/>
    <col min="6408" max="6409" width="20.75" style="48" customWidth="1"/>
    <col min="6410" max="6651" width="20.75" style="48"/>
    <col min="6652" max="6652" width="3.5" style="48" bestFit="1" customWidth="1"/>
    <col min="6653" max="6653" width="30.625" style="48" customWidth="1"/>
    <col min="6654" max="6654" width="6.5" style="48" bestFit="1" customWidth="1"/>
    <col min="6655" max="6655" width="12.875" style="48" customWidth="1"/>
    <col min="6656" max="6656" width="12.625" style="48" customWidth="1"/>
    <col min="6657" max="6657" width="10.375" style="48" customWidth="1"/>
    <col min="6658" max="6660" width="9.5" style="48" customWidth="1"/>
    <col min="6661" max="6661" width="11.875" style="48" customWidth="1"/>
    <col min="6662" max="6662" width="12.25" style="48" customWidth="1"/>
    <col min="6663" max="6663" width="14.5" style="48" customWidth="1"/>
    <col min="6664" max="6665" width="20.75" style="48" customWidth="1"/>
    <col min="6666" max="6907" width="20.75" style="48"/>
    <col min="6908" max="6908" width="3.5" style="48" bestFit="1" customWidth="1"/>
    <col min="6909" max="6909" width="30.625" style="48" customWidth="1"/>
    <col min="6910" max="6910" width="6.5" style="48" bestFit="1" customWidth="1"/>
    <col min="6911" max="6911" width="12.875" style="48" customWidth="1"/>
    <col min="6912" max="6912" width="12.625" style="48" customWidth="1"/>
    <col min="6913" max="6913" width="10.375" style="48" customWidth="1"/>
    <col min="6914" max="6916" width="9.5" style="48" customWidth="1"/>
    <col min="6917" max="6917" width="11.875" style="48" customWidth="1"/>
    <col min="6918" max="6918" width="12.25" style="48" customWidth="1"/>
    <col min="6919" max="6919" width="14.5" style="48" customWidth="1"/>
    <col min="6920" max="6921" width="20.75" style="48" customWidth="1"/>
    <col min="6922" max="7163" width="20.75" style="48"/>
    <col min="7164" max="7164" width="3.5" style="48" bestFit="1" customWidth="1"/>
    <col min="7165" max="7165" width="30.625" style="48" customWidth="1"/>
    <col min="7166" max="7166" width="6.5" style="48" bestFit="1" customWidth="1"/>
    <col min="7167" max="7167" width="12.875" style="48" customWidth="1"/>
    <col min="7168" max="7168" width="12.625" style="48" customWidth="1"/>
    <col min="7169" max="7169" width="10.375" style="48" customWidth="1"/>
    <col min="7170" max="7172" width="9.5" style="48" customWidth="1"/>
    <col min="7173" max="7173" width="11.875" style="48" customWidth="1"/>
    <col min="7174" max="7174" width="12.25" style="48" customWidth="1"/>
    <col min="7175" max="7175" width="14.5" style="48" customWidth="1"/>
    <col min="7176" max="7177" width="20.75" style="48" customWidth="1"/>
    <col min="7178" max="7419" width="20.75" style="48"/>
    <col min="7420" max="7420" width="3.5" style="48" bestFit="1" customWidth="1"/>
    <col min="7421" max="7421" width="30.625" style="48" customWidth="1"/>
    <col min="7422" max="7422" width="6.5" style="48" bestFit="1" customWidth="1"/>
    <col min="7423" max="7423" width="12.875" style="48" customWidth="1"/>
    <col min="7424" max="7424" width="12.625" style="48" customWidth="1"/>
    <col min="7425" max="7425" width="10.375" style="48" customWidth="1"/>
    <col min="7426" max="7428" width="9.5" style="48" customWidth="1"/>
    <col min="7429" max="7429" width="11.875" style="48" customWidth="1"/>
    <col min="7430" max="7430" width="12.25" style="48" customWidth="1"/>
    <col min="7431" max="7431" width="14.5" style="48" customWidth="1"/>
    <col min="7432" max="7433" width="20.75" style="48" customWidth="1"/>
    <col min="7434" max="7675" width="20.75" style="48"/>
    <col min="7676" max="7676" width="3.5" style="48" bestFit="1" customWidth="1"/>
    <col min="7677" max="7677" width="30.625" style="48" customWidth="1"/>
    <col min="7678" max="7678" width="6.5" style="48" bestFit="1" customWidth="1"/>
    <col min="7679" max="7679" width="12.875" style="48" customWidth="1"/>
    <col min="7680" max="7680" width="12.625" style="48" customWidth="1"/>
    <col min="7681" max="7681" width="10.375" style="48" customWidth="1"/>
    <col min="7682" max="7684" width="9.5" style="48" customWidth="1"/>
    <col min="7685" max="7685" width="11.875" style="48" customWidth="1"/>
    <col min="7686" max="7686" width="12.25" style="48" customWidth="1"/>
    <col min="7687" max="7687" width="14.5" style="48" customWidth="1"/>
    <col min="7688" max="7689" width="20.75" style="48" customWidth="1"/>
    <col min="7690" max="7931" width="20.75" style="48"/>
    <col min="7932" max="7932" width="3.5" style="48" bestFit="1" customWidth="1"/>
    <col min="7933" max="7933" width="30.625" style="48" customWidth="1"/>
    <col min="7934" max="7934" width="6.5" style="48" bestFit="1" customWidth="1"/>
    <col min="7935" max="7935" width="12.875" style="48" customWidth="1"/>
    <col min="7936" max="7936" width="12.625" style="48" customWidth="1"/>
    <col min="7937" max="7937" width="10.375" style="48" customWidth="1"/>
    <col min="7938" max="7940" width="9.5" style="48" customWidth="1"/>
    <col min="7941" max="7941" width="11.875" style="48" customWidth="1"/>
    <col min="7942" max="7942" width="12.25" style="48" customWidth="1"/>
    <col min="7943" max="7943" width="14.5" style="48" customWidth="1"/>
    <col min="7944" max="7945" width="20.75" style="48" customWidth="1"/>
    <col min="7946" max="8187" width="20.75" style="48"/>
    <col min="8188" max="8188" width="3.5" style="48" bestFit="1" customWidth="1"/>
    <col min="8189" max="8189" width="30.625" style="48" customWidth="1"/>
    <col min="8190" max="8190" width="6.5" style="48" bestFit="1" customWidth="1"/>
    <col min="8191" max="8191" width="12.875" style="48" customWidth="1"/>
    <col min="8192" max="8192" width="12.625" style="48" customWidth="1"/>
    <col min="8193" max="8193" width="10.375" style="48" customWidth="1"/>
    <col min="8194" max="8196" width="9.5" style="48" customWidth="1"/>
    <col min="8197" max="8197" width="11.875" style="48" customWidth="1"/>
    <col min="8198" max="8198" width="12.25" style="48" customWidth="1"/>
    <col min="8199" max="8199" width="14.5" style="48" customWidth="1"/>
    <col min="8200" max="8201" width="20.75" style="48" customWidth="1"/>
    <col min="8202" max="8443" width="20.75" style="48"/>
    <col min="8444" max="8444" width="3.5" style="48" bestFit="1" customWidth="1"/>
    <col min="8445" max="8445" width="30.625" style="48" customWidth="1"/>
    <col min="8446" max="8446" width="6.5" style="48" bestFit="1" customWidth="1"/>
    <col min="8447" max="8447" width="12.875" style="48" customWidth="1"/>
    <col min="8448" max="8448" width="12.625" style="48" customWidth="1"/>
    <col min="8449" max="8449" width="10.375" style="48" customWidth="1"/>
    <col min="8450" max="8452" width="9.5" style="48" customWidth="1"/>
    <col min="8453" max="8453" width="11.875" style="48" customWidth="1"/>
    <col min="8454" max="8454" width="12.25" style="48" customWidth="1"/>
    <col min="8455" max="8455" width="14.5" style="48" customWidth="1"/>
    <col min="8456" max="8457" width="20.75" style="48" customWidth="1"/>
    <col min="8458" max="8699" width="20.75" style="48"/>
    <col min="8700" max="8700" width="3.5" style="48" bestFit="1" customWidth="1"/>
    <col min="8701" max="8701" width="30.625" style="48" customWidth="1"/>
    <col min="8702" max="8702" width="6.5" style="48" bestFit="1" customWidth="1"/>
    <col min="8703" max="8703" width="12.875" style="48" customWidth="1"/>
    <col min="8704" max="8704" width="12.625" style="48" customWidth="1"/>
    <col min="8705" max="8705" width="10.375" style="48" customWidth="1"/>
    <col min="8706" max="8708" width="9.5" style="48" customWidth="1"/>
    <col min="8709" max="8709" width="11.875" style="48" customWidth="1"/>
    <col min="8710" max="8710" width="12.25" style="48" customWidth="1"/>
    <col min="8711" max="8711" width="14.5" style="48" customWidth="1"/>
    <col min="8712" max="8713" width="20.75" style="48" customWidth="1"/>
    <col min="8714" max="8955" width="20.75" style="48"/>
    <col min="8956" max="8956" width="3.5" style="48" bestFit="1" customWidth="1"/>
    <col min="8957" max="8957" width="30.625" style="48" customWidth="1"/>
    <col min="8958" max="8958" width="6.5" style="48" bestFit="1" customWidth="1"/>
    <col min="8959" max="8959" width="12.875" style="48" customWidth="1"/>
    <col min="8960" max="8960" width="12.625" style="48" customWidth="1"/>
    <col min="8961" max="8961" width="10.375" style="48" customWidth="1"/>
    <col min="8962" max="8964" width="9.5" style="48" customWidth="1"/>
    <col min="8965" max="8965" width="11.875" style="48" customWidth="1"/>
    <col min="8966" max="8966" width="12.25" style="48" customWidth="1"/>
    <col min="8967" max="8967" width="14.5" style="48" customWidth="1"/>
    <col min="8968" max="8969" width="20.75" style="48" customWidth="1"/>
    <col min="8970" max="9211" width="20.75" style="48"/>
    <col min="9212" max="9212" width="3.5" style="48" bestFit="1" customWidth="1"/>
    <col min="9213" max="9213" width="30.625" style="48" customWidth="1"/>
    <col min="9214" max="9214" width="6.5" style="48" bestFit="1" customWidth="1"/>
    <col min="9215" max="9215" width="12.875" style="48" customWidth="1"/>
    <col min="9216" max="9216" width="12.625" style="48" customWidth="1"/>
    <col min="9217" max="9217" width="10.375" style="48" customWidth="1"/>
    <col min="9218" max="9220" width="9.5" style="48" customWidth="1"/>
    <col min="9221" max="9221" width="11.875" style="48" customWidth="1"/>
    <col min="9222" max="9222" width="12.25" style="48" customWidth="1"/>
    <col min="9223" max="9223" width="14.5" style="48" customWidth="1"/>
    <col min="9224" max="9225" width="20.75" style="48" customWidth="1"/>
    <col min="9226" max="9467" width="20.75" style="48"/>
    <col min="9468" max="9468" width="3.5" style="48" bestFit="1" customWidth="1"/>
    <col min="9469" max="9469" width="30.625" style="48" customWidth="1"/>
    <col min="9470" max="9470" width="6.5" style="48" bestFit="1" customWidth="1"/>
    <col min="9471" max="9471" width="12.875" style="48" customWidth="1"/>
    <col min="9472" max="9472" width="12.625" style="48" customWidth="1"/>
    <col min="9473" max="9473" width="10.375" style="48" customWidth="1"/>
    <col min="9474" max="9476" width="9.5" style="48" customWidth="1"/>
    <col min="9477" max="9477" width="11.875" style="48" customWidth="1"/>
    <col min="9478" max="9478" width="12.25" style="48" customWidth="1"/>
    <col min="9479" max="9479" width="14.5" style="48" customWidth="1"/>
    <col min="9480" max="9481" width="20.75" style="48" customWidth="1"/>
    <col min="9482" max="9723" width="20.75" style="48"/>
    <col min="9724" max="9724" width="3.5" style="48" bestFit="1" customWidth="1"/>
    <col min="9725" max="9725" width="30.625" style="48" customWidth="1"/>
    <col min="9726" max="9726" width="6.5" style="48" bestFit="1" customWidth="1"/>
    <col min="9727" max="9727" width="12.875" style="48" customWidth="1"/>
    <col min="9728" max="9728" width="12.625" style="48" customWidth="1"/>
    <col min="9729" max="9729" width="10.375" style="48" customWidth="1"/>
    <col min="9730" max="9732" width="9.5" style="48" customWidth="1"/>
    <col min="9733" max="9733" width="11.875" style="48" customWidth="1"/>
    <col min="9734" max="9734" width="12.25" style="48" customWidth="1"/>
    <col min="9735" max="9735" width="14.5" style="48" customWidth="1"/>
    <col min="9736" max="9737" width="20.75" style="48" customWidth="1"/>
    <col min="9738" max="9979" width="20.75" style="48"/>
    <col min="9980" max="9980" width="3.5" style="48" bestFit="1" customWidth="1"/>
    <col min="9981" max="9981" width="30.625" style="48" customWidth="1"/>
    <col min="9982" max="9982" width="6.5" style="48" bestFit="1" customWidth="1"/>
    <col min="9983" max="9983" width="12.875" style="48" customWidth="1"/>
    <col min="9984" max="9984" width="12.625" style="48" customWidth="1"/>
    <col min="9985" max="9985" width="10.375" style="48" customWidth="1"/>
    <col min="9986" max="9988" width="9.5" style="48" customWidth="1"/>
    <col min="9989" max="9989" width="11.875" style="48" customWidth="1"/>
    <col min="9990" max="9990" width="12.25" style="48" customWidth="1"/>
    <col min="9991" max="9991" width="14.5" style="48" customWidth="1"/>
    <col min="9992" max="9993" width="20.75" style="48" customWidth="1"/>
    <col min="9994" max="10235" width="20.75" style="48"/>
    <col min="10236" max="10236" width="3.5" style="48" bestFit="1" customWidth="1"/>
    <col min="10237" max="10237" width="30.625" style="48" customWidth="1"/>
    <col min="10238" max="10238" width="6.5" style="48" bestFit="1" customWidth="1"/>
    <col min="10239" max="10239" width="12.875" style="48" customWidth="1"/>
    <col min="10240" max="10240" width="12.625" style="48" customWidth="1"/>
    <col min="10241" max="10241" width="10.375" style="48" customWidth="1"/>
    <col min="10242" max="10244" width="9.5" style="48" customWidth="1"/>
    <col min="10245" max="10245" width="11.875" style="48" customWidth="1"/>
    <col min="10246" max="10246" width="12.25" style="48" customWidth="1"/>
    <col min="10247" max="10247" width="14.5" style="48" customWidth="1"/>
    <col min="10248" max="10249" width="20.75" style="48" customWidth="1"/>
    <col min="10250" max="10491" width="20.75" style="48"/>
    <col min="10492" max="10492" width="3.5" style="48" bestFit="1" customWidth="1"/>
    <col min="10493" max="10493" width="30.625" style="48" customWidth="1"/>
    <col min="10494" max="10494" width="6.5" style="48" bestFit="1" customWidth="1"/>
    <col min="10495" max="10495" width="12.875" style="48" customWidth="1"/>
    <col min="10496" max="10496" width="12.625" style="48" customWidth="1"/>
    <col min="10497" max="10497" width="10.375" style="48" customWidth="1"/>
    <col min="10498" max="10500" width="9.5" style="48" customWidth="1"/>
    <col min="10501" max="10501" width="11.875" style="48" customWidth="1"/>
    <col min="10502" max="10502" width="12.25" style="48" customWidth="1"/>
    <col min="10503" max="10503" width="14.5" style="48" customWidth="1"/>
    <col min="10504" max="10505" width="20.75" style="48" customWidth="1"/>
    <col min="10506" max="10747" width="20.75" style="48"/>
    <col min="10748" max="10748" width="3.5" style="48" bestFit="1" customWidth="1"/>
    <col min="10749" max="10749" width="30.625" style="48" customWidth="1"/>
    <col min="10750" max="10750" width="6.5" style="48" bestFit="1" customWidth="1"/>
    <col min="10751" max="10751" width="12.875" style="48" customWidth="1"/>
    <col min="10752" max="10752" width="12.625" style="48" customWidth="1"/>
    <col min="10753" max="10753" width="10.375" style="48" customWidth="1"/>
    <col min="10754" max="10756" width="9.5" style="48" customWidth="1"/>
    <col min="10757" max="10757" width="11.875" style="48" customWidth="1"/>
    <col min="10758" max="10758" width="12.25" style="48" customWidth="1"/>
    <col min="10759" max="10759" width="14.5" style="48" customWidth="1"/>
    <col min="10760" max="10761" width="20.75" style="48" customWidth="1"/>
    <col min="10762" max="11003" width="20.75" style="48"/>
    <col min="11004" max="11004" width="3.5" style="48" bestFit="1" customWidth="1"/>
    <col min="11005" max="11005" width="30.625" style="48" customWidth="1"/>
    <col min="11006" max="11006" width="6.5" style="48" bestFit="1" customWidth="1"/>
    <col min="11007" max="11007" width="12.875" style="48" customWidth="1"/>
    <col min="11008" max="11008" width="12.625" style="48" customWidth="1"/>
    <col min="11009" max="11009" width="10.375" style="48" customWidth="1"/>
    <col min="11010" max="11012" width="9.5" style="48" customWidth="1"/>
    <col min="11013" max="11013" width="11.875" style="48" customWidth="1"/>
    <col min="11014" max="11014" width="12.25" style="48" customWidth="1"/>
    <col min="11015" max="11015" width="14.5" style="48" customWidth="1"/>
    <col min="11016" max="11017" width="20.75" style="48" customWidth="1"/>
    <col min="11018" max="11259" width="20.75" style="48"/>
    <col min="11260" max="11260" width="3.5" style="48" bestFit="1" customWidth="1"/>
    <col min="11261" max="11261" width="30.625" style="48" customWidth="1"/>
    <col min="11262" max="11262" width="6.5" style="48" bestFit="1" customWidth="1"/>
    <col min="11263" max="11263" width="12.875" style="48" customWidth="1"/>
    <col min="11264" max="11264" width="12.625" style="48" customWidth="1"/>
    <col min="11265" max="11265" width="10.375" style="48" customWidth="1"/>
    <col min="11266" max="11268" width="9.5" style="48" customWidth="1"/>
    <col min="11269" max="11269" width="11.875" style="48" customWidth="1"/>
    <col min="11270" max="11270" width="12.25" style="48" customWidth="1"/>
    <col min="11271" max="11271" width="14.5" style="48" customWidth="1"/>
    <col min="11272" max="11273" width="20.75" style="48" customWidth="1"/>
    <col min="11274" max="11515" width="20.75" style="48"/>
    <col min="11516" max="11516" width="3.5" style="48" bestFit="1" customWidth="1"/>
    <col min="11517" max="11517" width="30.625" style="48" customWidth="1"/>
    <col min="11518" max="11518" width="6.5" style="48" bestFit="1" customWidth="1"/>
    <col min="11519" max="11519" width="12.875" style="48" customWidth="1"/>
    <col min="11520" max="11520" width="12.625" style="48" customWidth="1"/>
    <col min="11521" max="11521" width="10.375" style="48" customWidth="1"/>
    <col min="11522" max="11524" width="9.5" style="48" customWidth="1"/>
    <col min="11525" max="11525" width="11.875" style="48" customWidth="1"/>
    <col min="11526" max="11526" width="12.25" style="48" customWidth="1"/>
    <col min="11527" max="11527" width="14.5" style="48" customWidth="1"/>
    <col min="11528" max="11529" width="20.75" style="48" customWidth="1"/>
    <col min="11530" max="11771" width="20.75" style="48"/>
    <col min="11772" max="11772" width="3.5" style="48" bestFit="1" customWidth="1"/>
    <col min="11773" max="11773" width="30.625" style="48" customWidth="1"/>
    <col min="11774" max="11774" width="6.5" style="48" bestFit="1" customWidth="1"/>
    <col min="11775" max="11775" width="12.875" style="48" customWidth="1"/>
    <col min="11776" max="11776" width="12.625" style="48" customWidth="1"/>
    <col min="11777" max="11777" width="10.375" style="48" customWidth="1"/>
    <col min="11778" max="11780" width="9.5" style="48" customWidth="1"/>
    <col min="11781" max="11781" width="11.875" style="48" customWidth="1"/>
    <col min="11782" max="11782" width="12.25" style="48" customWidth="1"/>
    <col min="11783" max="11783" width="14.5" style="48" customWidth="1"/>
    <col min="11784" max="11785" width="20.75" style="48" customWidth="1"/>
    <col min="11786" max="12027" width="20.75" style="48"/>
    <col min="12028" max="12028" width="3.5" style="48" bestFit="1" customWidth="1"/>
    <col min="12029" max="12029" width="30.625" style="48" customWidth="1"/>
    <col min="12030" max="12030" width="6.5" style="48" bestFit="1" customWidth="1"/>
    <col min="12031" max="12031" width="12.875" style="48" customWidth="1"/>
    <col min="12032" max="12032" width="12.625" style="48" customWidth="1"/>
    <col min="12033" max="12033" width="10.375" style="48" customWidth="1"/>
    <col min="12034" max="12036" width="9.5" style="48" customWidth="1"/>
    <col min="12037" max="12037" width="11.875" style="48" customWidth="1"/>
    <col min="12038" max="12038" width="12.25" style="48" customWidth="1"/>
    <col min="12039" max="12039" width="14.5" style="48" customWidth="1"/>
    <col min="12040" max="12041" width="20.75" style="48" customWidth="1"/>
    <col min="12042" max="12283" width="20.75" style="48"/>
    <col min="12284" max="12284" width="3.5" style="48" bestFit="1" customWidth="1"/>
    <col min="12285" max="12285" width="30.625" style="48" customWidth="1"/>
    <col min="12286" max="12286" width="6.5" style="48" bestFit="1" customWidth="1"/>
    <col min="12287" max="12287" width="12.875" style="48" customWidth="1"/>
    <col min="12288" max="12288" width="12.625" style="48" customWidth="1"/>
    <col min="12289" max="12289" width="10.375" style="48" customWidth="1"/>
    <col min="12290" max="12292" width="9.5" style="48" customWidth="1"/>
    <col min="12293" max="12293" width="11.875" style="48" customWidth="1"/>
    <col min="12294" max="12294" width="12.25" style="48" customWidth="1"/>
    <col min="12295" max="12295" width="14.5" style="48" customWidth="1"/>
    <col min="12296" max="12297" width="20.75" style="48" customWidth="1"/>
    <col min="12298" max="12539" width="20.75" style="48"/>
    <col min="12540" max="12540" width="3.5" style="48" bestFit="1" customWidth="1"/>
    <col min="12541" max="12541" width="30.625" style="48" customWidth="1"/>
    <col min="12542" max="12542" width="6.5" style="48" bestFit="1" customWidth="1"/>
    <col min="12543" max="12543" width="12.875" style="48" customWidth="1"/>
    <col min="12544" max="12544" width="12.625" style="48" customWidth="1"/>
    <col min="12545" max="12545" width="10.375" style="48" customWidth="1"/>
    <col min="12546" max="12548" width="9.5" style="48" customWidth="1"/>
    <col min="12549" max="12549" width="11.875" style="48" customWidth="1"/>
    <col min="12550" max="12550" width="12.25" style="48" customWidth="1"/>
    <col min="12551" max="12551" width="14.5" style="48" customWidth="1"/>
    <col min="12552" max="12553" width="20.75" style="48" customWidth="1"/>
    <col min="12554" max="12795" width="20.75" style="48"/>
    <col min="12796" max="12796" width="3.5" style="48" bestFit="1" customWidth="1"/>
    <col min="12797" max="12797" width="30.625" style="48" customWidth="1"/>
    <col min="12798" max="12798" width="6.5" style="48" bestFit="1" customWidth="1"/>
    <col min="12799" max="12799" width="12.875" style="48" customWidth="1"/>
    <col min="12800" max="12800" width="12.625" style="48" customWidth="1"/>
    <col min="12801" max="12801" width="10.375" style="48" customWidth="1"/>
    <col min="12802" max="12804" width="9.5" style="48" customWidth="1"/>
    <col min="12805" max="12805" width="11.875" style="48" customWidth="1"/>
    <col min="12806" max="12806" width="12.25" style="48" customWidth="1"/>
    <col min="12807" max="12807" width="14.5" style="48" customWidth="1"/>
    <col min="12808" max="12809" width="20.75" style="48" customWidth="1"/>
    <col min="12810" max="13051" width="20.75" style="48"/>
    <col min="13052" max="13052" width="3.5" style="48" bestFit="1" customWidth="1"/>
    <col min="13053" max="13053" width="30.625" style="48" customWidth="1"/>
    <col min="13054" max="13054" width="6.5" style="48" bestFit="1" customWidth="1"/>
    <col min="13055" max="13055" width="12.875" style="48" customWidth="1"/>
    <col min="13056" max="13056" width="12.625" style="48" customWidth="1"/>
    <col min="13057" max="13057" width="10.375" style="48" customWidth="1"/>
    <col min="13058" max="13060" width="9.5" style="48" customWidth="1"/>
    <col min="13061" max="13061" width="11.875" style="48" customWidth="1"/>
    <col min="13062" max="13062" width="12.25" style="48" customWidth="1"/>
    <col min="13063" max="13063" width="14.5" style="48" customWidth="1"/>
    <col min="13064" max="13065" width="20.75" style="48" customWidth="1"/>
    <col min="13066" max="13307" width="20.75" style="48"/>
    <col min="13308" max="13308" width="3.5" style="48" bestFit="1" customWidth="1"/>
    <col min="13309" max="13309" width="30.625" style="48" customWidth="1"/>
    <col min="13310" max="13310" width="6.5" style="48" bestFit="1" customWidth="1"/>
    <col min="13311" max="13311" width="12.875" style="48" customWidth="1"/>
    <col min="13312" max="13312" width="12.625" style="48" customWidth="1"/>
    <col min="13313" max="13313" width="10.375" style="48" customWidth="1"/>
    <col min="13314" max="13316" width="9.5" style="48" customWidth="1"/>
    <col min="13317" max="13317" width="11.875" style="48" customWidth="1"/>
    <col min="13318" max="13318" width="12.25" style="48" customWidth="1"/>
    <col min="13319" max="13319" width="14.5" style="48" customWidth="1"/>
    <col min="13320" max="13321" width="20.75" style="48" customWidth="1"/>
    <col min="13322" max="13563" width="20.75" style="48"/>
    <col min="13564" max="13564" width="3.5" style="48" bestFit="1" customWidth="1"/>
    <col min="13565" max="13565" width="30.625" style="48" customWidth="1"/>
    <col min="13566" max="13566" width="6.5" style="48" bestFit="1" customWidth="1"/>
    <col min="13567" max="13567" width="12.875" style="48" customWidth="1"/>
    <col min="13568" max="13568" width="12.625" style="48" customWidth="1"/>
    <col min="13569" max="13569" width="10.375" style="48" customWidth="1"/>
    <col min="13570" max="13572" width="9.5" style="48" customWidth="1"/>
    <col min="13573" max="13573" width="11.875" style="48" customWidth="1"/>
    <col min="13574" max="13574" width="12.25" style="48" customWidth="1"/>
    <col min="13575" max="13575" width="14.5" style="48" customWidth="1"/>
    <col min="13576" max="13577" width="20.75" style="48" customWidth="1"/>
    <col min="13578" max="13819" width="20.75" style="48"/>
    <col min="13820" max="13820" width="3.5" style="48" bestFit="1" customWidth="1"/>
    <col min="13821" max="13821" width="30.625" style="48" customWidth="1"/>
    <col min="13822" max="13822" width="6.5" style="48" bestFit="1" customWidth="1"/>
    <col min="13823" max="13823" width="12.875" style="48" customWidth="1"/>
    <col min="13824" max="13824" width="12.625" style="48" customWidth="1"/>
    <col min="13825" max="13825" width="10.375" style="48" customWidth="1"/>
    <col min="13826" max="13828" width="9.5" style="48" customWidth="1"/>
    <col min="13829" max="13829" width="11.875" style="48" customWidth="1"/>
    <col min="13830" max="13830" width="12.25" style="48" customWidth="1"/>
    <col min="13831" max="13831" width="14.5" style="48" customWidth="1"/>
    <col min="13832" max="13833" width="20.75" style="48" customWidth="1"/>
    <col min="13834" max="14075" width="20.75" style="48"/>
    <col min="14076" max="14076" width="3.5" style="48" bestFit="1" customWidth="1"/>
    <col min="14077" max="14077" width="30.625" style="48" customWidth="1"/>
    <col min="14078" max="14078" width="6.5" style="48" bestFit="1" customWidth="1"/>
    <col min="14079" max="14079" width="12.875" style="48" customWidth="1"/>
    <col min="14080" max="14080" width="12.625" style="48" customWidth="1"/>
    <col min="14081" max="14081" width="10.375" style="48" customWidth="1"/>
    <col min="14082" max="14084" width="9.5" style="48" customWidth="1"/>
    <col min="14085" max="14085" width="11.875" style="48" customWidth="1"/>
    <col min="14086" max="14086" width="12.25" style="48" customWidth="1"/>
    <col min="14087" max="14087" width="14.5" style="48" customWidth="1"/>
    <col min="14088" max="14089" width="20.75" style="48" customWidth="1"/>
    <col min="14090" max="14331" width="20.75" style="48"/>
    <col min="14332" max="14332" width="3.5" style="48" bestFit="1" customWidth="1"/>
    <col min="14333" max="14333" width="30.625" style="48" customWidth="1"/>
    <col min="14334" max="14334" width="6.5" style="48" bestFit="1" customWidth="1"/>
    <col min="14335" max="14335" width="12.875" style="48" customWidth="1"/>
    <col min="14336" max="14336" width="12.625" style="48" customWidth="1"/>
    <col min="14337" max="14337" width="10.375" style="48" customWidth="1"/>
    <col min="14338" max="14340" width="9.5" style="48" customWidth="1"/>
    <col min="14341" max="14341" width="11.875" style="48" customWidth="1"/>
    <col min="14342" max="14342" width="12.25" style="48" customWidth="1"/>
    <col min="14343" max="14343" width="14.5" style="48" customWidth="1"/>
    <col min="14344" max="14345" width="20.75" style="48" customWidth="1"/>
    <col min="14346" max="14587" width="20.75" style="48"/>
    <col min="14588" max="14588" width="3.5" style="48" bestFit="1" customWidth="1"/>
    <col min="14589" max="14589" width="30.625" style="48" customWidth="1"/>
    <col min="14590" max="14590" width="6.5" style="48" bestFit="1" customWidth="1"/>
    <col min="14591" max="14591" width="12.875" style="48" customWidth="1"/>
    <col min="14592" max="14592" width="12.625" style="48" customWidth="1"/>
    <col min="14593" max="14593" width="10.375" style="48" customWidth="1"/>
    <col min="14594" max="14596" width="9.5" style="48" customWidth="1"/>
    <col min="14597" max="14597" width="11.875" style="48" customWidth="1"/>
    <col min="14598" max="14598" width="12.25" style="48" customWidth="1"/>
    <col min="14599" max="14599" width="14.5" style="48" customWidth="1"/>
    <col min="14600" max="14601" width="20.75" style="48" customWidth="1"/>
    <col min="14602" max="14843" width="20.75" style="48"/>
    <col min="14844" max="14844" width="3.5" style="48" bestFit="1" customWidth="1"/>
    <col min="14845" max="14845" width="30.625" style="48" customWidth="1"/>
    <col min="14846" max="14846" width="6.5" style="48" bestFit="1" customWidth="1"/>
    <col min="14847" max="14847" width="12.875" style="48" customWidth="1"/>
    <col min="14848" max="14848" width="12.625" style="48" customWidth="1"/>
    <col min="14849" max="14849" width="10.375" style="48" customWidth="1"/>
    <col min="14850" max="14852" width="9.5" style="48" customWidth="1"/>
    <col min="14853" max="14853" width="11.875" style="48" customWidth="1"/>
    <col min="14854" max="14854" width="12.25" style="48" customWidth="1"/>
    <col min="14855" max="14855" width="14.5" style="48" customWidth="1"/>
    <col min="14856" max="14857" width="20.75" style="48" customWidth="1"/>
    <col min="14858" max="15099" width="20.75" style="48"/>
    <col min="15100" max="15100" width="3.5" style="48" bestFit="1" customWidth="1"/>
    <col min="15101" max="15101" width="30.625" style="48" customWidth="1"/>
    <col min="15102" max="15102" width="6.5" style="48" bestFit="1" customWidth="1"/>
    <col min="15103" max="15103" width="12.875" style="48" customWidth="1"/>
    <col min="15104" max="15104" width="12.625" style="48" customWidth="1"/>
    <col min="15105" max="15105" width="10.375" style="48" customWidth="1"/>
    <col min="15106" max="15108" width="9.5" style="48" customWidth="1"/>
    <col min="15109" max="15109" width="11.875" style="48" customWidth="1"/>
    <col min="15110" max="15110" width="12.25" style="48" customWidth="1"/>
    <col min="15111" max="15111" width="14.5" style="48" customWidth="1"/>
    <col min="15112" max="15113" width="20.75" style="48" customWidth="1"/>
    <col min="15114" max="15355" width="20.75" style="48"/>
    <col min="15356" max="15356" width="3.5" style="48" bestFit="1" customWidth="1"/>
    <col min="15357" max="15357" width="30.625" style="48" customWidth="1"/>
    <col min="15358" max="15358" width="6.5" style="48" bestFit="1" customWidth="1"/>
    <col min="15359" max="15359" width="12.875" style="48" customWidth="1"/>
    <col min="15360" max="15360" width="12.625" style="48" customWidth="1"/>
    <col min="15361" max="15361" width="10.375" style="48" customWidth="1"/>
    <col min="15362" max="15364" width="9.5" style="48" customWidth="1"/>
    <col min="15365" max="15365" width="11.875" style="48" customWidth="1"/>
    <col min="15366" max="15366" width="12.25" style="48" customWidth="1"/>
    <col min="15367" max="15367" width="14.5" style="48" customWidth="1"/>
    <col min="15368" max="15369" width="20.75" style="48" customWidth="1"/>
    <col min="15370" max="15611" width="20.75" style="48"/>
    <col min="15612" max="15612" width="3.5" style="48" bestFit="1" customWidth="1"/>
    <col min="15613" max="15613" width="30.625" style="48" customWidth="1"/>
    <col min="15614" max="15614" width="6.5" style="48" bestFit="1" customWidth="1"/>
    <col min="15615" max="15615" width="12.875" style="48" customWidth="1"/>
    <col min="15616" max="15616" width="12.625" style="48" customWidth="1"/>
    <col min="15617" max="15617" width="10.375" style="48" customWidth="1"/>
    <col min="15618" max="15620" width="9.5" style="48" customWidth="1"/>
    <col min="15621" max="15621" width="11.875" style="48" customWidth="1"/>
    <col min="15622" max="15622" width="12.25" style="48" customWidth="1"/>
    <col min="15623" max="15623" width="14.5" style="48" customWidth="1"/>
    <col min="15624" max="15625" width="20.75" style="48" customWidth="1"/>
    <col min="15626" max="15867" width="20.75" style="48"/>
    <col min="15868" max="15868" width="3.5" style="48" bestFit="1" customWidth="1"/>
    <col min="15869" max="15869" width="30.625" style="48" customWidth="1"/>
    <col min="15870" max="15870" width="6.5" style="48" bestFit="1" customWidth="1"/>
    <col min="15871" max="15871" width="12.875" style="48" customWidth="1"/>
    <col min="15872" max="15872" width="12.625" style="48" customWidth="1"/>
    <col min="15873" max="15873" width="10.375" style="48" customWidth="1"/>
    <col min="15874" max="15876" width="9.5" style="48" customWidth="1"/>
    <col min="15877" max="15877" width="11.875" style="48" customWidth="1"/>
    <col min="15878" max="15878" width="12.25" style="48" customWidth="1"/>
    <col min="15879" max="15879" width="14.5" style="48" customWidth="1"/>
    <col min="15880" max="15881" width="20.75" style="48" customWidth="1"/>
    <col min="15882" max="16123" width="20.75" style="48"/>
    <col min="16124" max="16124" width="3.5" style="48" bestFit="1" customWidth="1"/>
    <col min="16125" max="16125" width="30.625" style="48" customWidth="1"/>
    <col min="16126" max="16126" width="6.5" style="48" bestFit="1" customWidth="1"/>
    <col min="16127" max="16127" width="12.875" style="48" customWidth="1"/>
    <col min="16128" max="16128" width="12.625" style="48" customWidth="1"/>
    <col min="16129" max="16129" width="10.375" style="48" customWidth="1"/>
    <col min="16130" max="16132" width="9.5" style="48" customWidth="1"/>
    <col min="16133" max="16133" width="11.875" style="48" customWidth="1"/>
    <col min="16134" max="16134" width="12.25" style="48" customWidth="1"/>
    <col min="16135" max="16135" width="14.5" style="48" customWidth="1"/>
    <col min="16136" max="16137" width="20.75" style="48" customWidth="1"/>
    <col min="16138" max="16384" width="20.75" style="48"/>
  </cols>
  <sheetData>
    <row r="1" spans="1:10" x14ac:dyDescent="0.4">
      <c r="A1" s="49" t="s">
        <v>688</v>
      </c>
      <c r="C1" s="53"/>
      <c r="D1" s="53"/>
      <c r="E1" s="53"/>
    </row>
    <row r="2" spans="1:10" x14ac:dyDescent="0.4">
      <c r="D2" s="50"/>
    </row>
    <row r="3" spans="1:10" s="75" customFormat="1" ht="48" customHeight="1" x14ac:dyDescent="0.4">
      <c r="A3" s="391" t="s">
        <v>10</v>
      </c>
      <c r="B3" s="391" t="s">
        <v>1</v>
      </c>
      <c r="C3" s="204" t="s">
        <v>2</v>
      </c>
      <c r="D3" s="96" t="s">
        <v>102</v>
      </c>
      <c r="E3" s="96" t="s">
        <v>96</v>
      </c>
      <c r="F3" s="204" t="s">
        <v>380</v>
      </c>
      <c r="G3" s="204" t="s">
        <v>381</v>
      </c>
    </row>
    <row r="4" spans="1:10" x14ac:dyDescent="0.4">
      <c r="A4" s="392"/>
      <c r="B4" s="392"/>
      <c r="C4" s="60" t="s">
        <v>104</v>
      </c>
      <c r="D4" s="60" t="s">
        <v>103</v>
      </c>
      <c r="E4" s="140" t="s">
        <v>95</v>
      </c>
      <c r="F4" s="67" t="s">
        <v>43</v>
      </c>
      <c r="G4" s="60" t="s">
        <v>8</v>
      </c>
    </row>
    <row r="5" spans="1:10" ht="24.75" customHeight="1" x14ac:dyDescent="0.4">
      <c r="A5" s="63">
        <v>1</v>
      </c>
      <c r="B5" s="76" t="str">
        <f>別紙1!C272</f>
        <v>東善第ニ地下ポンプ場</v>
      </c>
      <c r="C5" s="101">
        <f>別紙1!F272</f>
        <v>5</v>
      </c>
      <c r="D5" s="113">
        <f>INDEX(従量A内訳!C:C,ROW(A1)*19-13)</f>
        <v>0</v>
      </c>
      <c r="E5" s="113">
        <f>INDEX(従量A内訳!G:G,ROW(A1)*19-13)</f>
        <v>0</v>
      </c>
      <c r="F5" s="102">
        <f>INDEX(従量A内訳!I:I,ROW(A1)*19-1)</f>
        <v>0</v>
      </c>
      <c r="G5" s="103">
        <f>INDEX(従量A内訳!J:J,ROW(A1)*19-1)</f>
        <v>0</v>
      </c>
      <c r="J5" s="367"/>
    </row>
    <row r="6" spans="1:10" ht="24.75" customHeight="1" x14ac:dyDescent="0.4">
      <c r="A6" s="63">
        <v>2</v>
      </c>
      <c r="B6" s="76" t="str">
        <f>別紙1!C273</f>
        <v>茂木第二地下ポンプ場</v>
      </c>
      <c r="C6" s="101">
        <f>別紙1!F273</f>
        <v>5</v>
      </c>
      <c r="D6" s="113">
        <f>INDEX(従量A内訳!C:C,ROW(A2)*19-13)</f>
        <v>0</v>
      </c>
      <c r="E6" s="116">
        <f>INDEX(従量A内訳!G:G,ROW(A2)*19-13)</f>
        <v>0</v>
      </c>
      <c r="F6" s="103">
        <f>INDEX(従量A内訳!I:I,ROW(A2)*19-1)</f>
        <v>0</v>
      </c>
      <c r="G6" s="103">
        <f>INDEX(従量A内訳!J:J,ROW(A2)*19-1)</f>
        <v>0</v>
      </c>
      <c r="J6" s="367"/>
    </row>
    <row r="7" spans="1:10" ht="24.75" customHeight="1" x14ac:dyDescent="0.4">
      <c r="A7" s="73">
        <v>3</v>
      </c>
      <c r="B7" s="355" t="str">
        <f>別紙1!C274</f>
        <v>荒北第２－３ポンプ場</v>
      </c>
      <c r="C7" s="332">
        <f>別紙1!F274</f>
        <v>5</v>
      </c>
      <c r="D7" s="356">
        <f>INDEX(従量A内訳!C:C,ROW(A3)*19-13)</f>
        <v>0</v>
      </c>
      <c r="E7" s="356">
        <f>INDEX(従量A内訳!G:G,ROW(A3)*19-13)</f>
        <v>0</v>
      </c>
      <c r="F7" s="357">
        <f>INDEX(従量A内訳!I:I,ROW(A3)*19-1)</f>
        <v>0</v>
      </c>
      <c r="G7" s="358">
        <f>INDEX(従量A内訳!J:J,ROW(A3)*19-1)</f>
        <v>0</v>
      </c>
      <c r="J7" s="367"/>
    </row>
    <row r="8" spans="1:10" ht="24.75" customHeight="1" x14ac:dyDescent="0.4">
      <c r="A8" s="63">
        <v>4</v>
      </c>
      <c r="B8" s="76" t="str">
        <f>別紙1!C275</f>
        <v>荒北第２－４ポンプ場</v>
      </c>
      <c r="C8" s="101">
        <f>別紙1!F275</f>
        <v>5</v>
      </c>
      <c r="D8" s="113">
        <f>INDEX(従量A内訳!C:C,ROW(A4)*19-13)</f>
        <v>0</v>
      </c>
      <c r="E8" s="116">
        <f>INDEX(従量A内訳!G:G,ROW(A4)*19-13)</f>
        <v>0</v>
      </c>
      <c r="F8" s="103">
        <f>INDEX(従量A内訳!I:I,ROW(A4)*19-1)</f>
        <v>0</v>
      </c>
      <c r="G8" s="103">
        <f>INDEX(従量A内訳!J:J,ROW(A4)*19-1)</f>
        <v>0</v>
      </c>
      <c r="J8" s="367"/>
    </row>
    <row r="9" spans="1:10" ht="24.75" customHeight="1" x14ac:dyDescent="0.4">
      <c r="A9" s="73">
        <v>5</v>
      </c>
      <c r="B9" s="355" t="str">
        <f>別紙1!C276</f>
        <v>荒北第２－５ポンプ場</v>
      </c>
      <c r="C9" s="332">
        <f>別紙1!F276</f>
        <v>5</v>
      </c>
      <c r="D9" s="356">
        <f>INDEX(従量A内訳!C:C,ROW(A5)*19-13)</f>
        <v>0</v>
      </c>
      <c r="E9" s="356">
        <f>INDEX(従量A内訳!G:G,ROW(A5)*19-13)</f>
        <v>0</v>
      </c>
      <c r="F9" s="357">
        <f>INDEX(従量A内訳!I:I,ROW(A5)*19-1)</f>
        <v>0</v>
      </c>
      <c r="G9" s="358">
        <f>INDEX(従量A内訳!J:J,ROW(A5)*19-1)</f>
        <v>0</v>
      </c>
      <c r="J9" s="367"/>
    </row>
    <row r="10" spans="1:10" ht="24.75" customHeight="1" x14ac:dyDescent="0.4">
      <c r="A10" s="63">
        <v>6</v>
      </c>
      <c r="B10" s="76" t="str">
        <f>別紙1!C277</f>
        <v>荒北第２－６ポンプ場</v>
      </c>
      <c r="C10" s="101">
        <f>別紙1!F277</f>
        <v>5</v>
      </c>
      <c r="D10" s="113">
        <f>INDEX(従量A内訳!C:C,ROW(A6)*19-13)</f>
        <v>0</v>
      </c>
      <c r="E10" s="116">
        <f>INDEX(従量A内訳!G:G,ROW(A6)*19-13)</f>
        <v>0</v>
      </c>
      <c r="F10" s="103">
        <f>INDEX(従量A内訳!I:I,ROW(A6)*19-1)</f>
        <v>0</v>
      </c>
      <c r="G10" s="103">
        <f>INDEX(従量A内訳!J:J,ROW(A6)*19-1)</f>
        <v>0</v>
      </c>
      <c r="J10" s="367"/>
    </row>
    <row r="11" spans="1:10" ht="24.75" customHeight="1" x14ac:dyDescent="0.4">
      <c r="A11" s="73">
        <v>7</v>
      </c>
      <c r="B11" s="76" t="str">
        <f>別紙1!C278</f>
        <v>荒北第２－７ポンプ場</v>
      </c>
      <c r="C11" s="101">
        <f>別紙1!F278</f>
        <v>5</v>
      </c>
      <c r="D11" s="113">
        <f>INDEX(従量A内訳!C:C,ROW(A7)*19-13)</f>
        <v>0</v>
      </c>
      <c r="E11" s="116">
        <f>INDEX(従量A内訳!G:G,ROW(A7)*19-13)</f>
        <v>0</v>
      </c>
      <c r="F11" s="103">
        <f>INDEX(従量A内訳!I:I,ROW(A7)*19-1)</f>
        <v>0</v>
      </c>
      <c r="G11" s="103">
        <f>INDEX(従量A内訳!J:J,ROW(A7)*19-1)</f>
        <v>0</v>
      </c>
      <c r="J11" s="367"/>
    </row>
    <row r="12" spans="1:10" ht="24.75" customHeight="1" x14ac:dyDescent="0.4">
      <c r="A12" s="63">
        <v>8</v>
      </c>
      <c r="B12" s="355" t="str">
        <f>別紙1!C279</f>
        <v>荒北第２－８ポンプ場</v>
      </c>
      <c r="C12" s="332">
        <f>別紙1!F279</f>
        <v>5</v>
      </c>
      <c r="D12" s="356">
        <f>INDEX(従量A内訳!C:C,ROW(A8)*19-13)</f>
        <v>0</v>
      </c>
      <c r="E12" s="356">
        <f>INDEX(従量A内訳!G:G,ROW(A8)*19-13)</f>
        <v>0</v>
      </c>
      <c r="F12" s="357">
        <f>INDEX(従量A内訳!I:I,ROW(A8)*19-1)</f>
        <v>0</v>
      </c>
      <c r="G12" s="358">
        <f>INDEX(従量A内訳!J:J,ROW(A8)*19-1)</f>
        <v>0</v>
      </c>
      <c r="J12" s="367"/>
    </row>
    <row r="13" spans="1:10" ht="24.75" customHeight="1" thickBot="1" x14ac:dyDescent="0.45">
      <c r="A13" s="359">
        <v>9</v>
      </c>
      <c r="B13" s="77" t="str">
        <f>別紙1!C280</f>
        <v>米野第３ポンプ場</v>
      </c>
      <c r="C13" s="104">
        <f>別紙1!F280</f>
        <v>5</v>
      </c>
      <c r="D13" s="114">
        <f>INDEX(従量A内訳!C:C,ROW(A9)*19-13)</f>
        <v>0</v>
      </c>
      <c r="E13" s="117">
        <f>INDEX(従量A内訳!G:G,ROW(A9)*19-13)</f>
        <v>0</v>
      </c>
      <c r="F13" s="105">
        <f>INDEX(従量A内訳!I:I,ROW(A9)*19-1)</f>
        <v>0</v>
      </c>
      <c r="G13" s="100">
        <f>INDEX(従量A内訳!J:J,ROW(A9)*19-1)</f>
        <v>0</v>
      </c>
      <c r="J13" s="367"/>
    </row>
    <row r="14" spans="1:10" ht="24.75" customHeight="1" thickTop="1" thickBot="1" x14ac:dyDescent="0.45">
      <c r="A14" s="73" t="s">
        <v>9</v>
      </c>
      <c r="B14" s="164"/>
      <c r="C14" s="165"/>
      <c r="D14" s="165"/>
      <c r="E14" s="166"/>
      <c r="F14" s="108">
        <f>SUM(F5:F6)</f>
        <v>0</v>
      </c>
      <c r="G14" s="109">
        <f>SUM(G5:G13)</f>
        <v>0</v>
      </c>
      <c r="H14" s="48" t="s">
        <v>42</v>
      </c>
      <c r="J14" s="367"/>
    </row>
    <row r="15" spans="1:10" ht="24.75" customHeight="1" x14ac:dyDescent="0.4">
      <c r="A15" s="78"/>
      <c r="B15" s="79"/>
      <c r="C15" s="78"/>
      <c r="D15" s="80"/>
      <c r="E15" s="82"/>
      <c r="F15" s="83"/>
      <c r="G15" s="81"/>
    </row>
  </sheetData>
  <mergeCells count="2">
    <mergeCell ref="A3:A4"/>
    <mergeCell ref="B3:B4"/>
  </mergeCells>
  <phoneticPr fontId="2"/>
  <pageMargins left="0.31496062992125984" right="0.31496062992125984" top="0.55118110236220474" bottom="0.35433070866141736" header="0.31496062992125984" footer="0.31496062992125984"/>
  <pageSetup paperSize="9" scale="92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72"/>
  <sheetViews>
    <sheetView view="pageBreakPreview" zoomScaleNormal="85" zoomScaleSheetLayoutView="100" workbookViewId="0">
      <selection activeCell="E13" sqref="E13"/>
    </sheetView>
  </sheetViews>
  <sheetFormatPr defaultColWidth="20.75" defaultRowHeight="13.5" x14ac:dyDescent="0.4"/>
  <cols>
    <col min="1" max="1" width="3.5" style="51" bestFit="1" customWidth="1"/>
    <col min="2" max="2" width="6.5" style="51" bestFit="1" customWidth="1"/>
    <col min="3" max="3" width="15" style="85" customWidth="1"/>
    <col min="4" max="4" width="14.375" style="85" customWidth="1"/>
    <col min="5" max="10" width="14.125" style="51" customWidth="1"/>
    <col min="11" max="11" width="6" style="85" customWidth="1"/>
    <col min="12" max="253" width="20.75" style="85"/>
    <col min="254" max="254" width="3.5" style="85" bestFit="1" customWidth="1"/>
    <col min="255" max="255" width="6.5" style="85" bestFit="1" customWidth="1"/>
    <col min="256" max="256" width="11.875" style="85" customWidth="1"/>
    <col min="257" max="257" width="12.125" style="85" customWidth="1"/>
    <col min="258" max="258" width="12" style="85" customWidth="1"/>
    <col min="259" max="259" width="9.625" style="85" customWidth="1"/>
    <col min="260" max="260" width="11.375" style="85" customWidth="1"/>
    <col min="261" max="261" width="9.625" style="85" customWidth="1"/>
    <col min="262" max="262" width="11.375" style="85" customWidth="1"/>
    <col min="263" max="263" width="9.625" style="85" customWidth="1"/>
    <col min="264" max="264" width="11.375" style="85" customWidth="1"/>
    <col min="265" max="266" width="13.625" style="85" customWidth="1"/>
    <col min="267" max="267" width="6" style="85" customWidth="1"/>
    <col min="268" max="509" width="20.75" style="85"/>
    <col min="510" max="510" width="3.5" style="85" bestFit="1" customWidth="1"/>
    <col min="511" max="511" width="6.5" style="85" bestFit="1" customWidth="1"/>
    <col min="512" max="512" width="11.875" style="85" customWidth="1"/>
    <col min="513" max="513" width="12.125" style="85" customWidth="1"/>
    <col min="514" max="514" width="12" style="85" customWidth="1"/>
    <col min="515" max="515" width="9.625" style="85" customWidth="1"/>
    <col min="516" max="516" width="11.375" style="85" customWidth="1"/>
    <col min="517" max="517" width="9.625" style="85" customWidth="1"/>
    <col min="518" max="518" width="11.375" style="85" customWidth="1"/>
    <col min="519" max="519" width="9.625" style="85" customWidth="1"/>
    <col min="520" max="520" width="11.375" style="85" customWidth="1"/>
    <col min="521" max="522" width="13.625" style="85" customWidth="1"/>
    <col min="523" max="523" width="6" style="85" customWidth="1"/>
    <col min="524" max="765" width="20.75" style="85"/>
    <col min="766" max="766" width="3.5" style="85" bestFit="1" customWidth="1"/>
    <col min="767" max="767" width="6.5" style="85" bestFit="1" customWidth="1"/>
    <col min="768" max="768" width="11.875" style="85" customWidth="1"/>
    <col min="769" max="769" width="12.125" style="85" customWidth="1"/>
    <col min="770" max="770" width="12" style="85" customWidth="1"/>
    <col min="771" max="771" width="9.625" style="85" customWidth="1"/>
    <col min="772" max="772" width="11.375" style="85" customWidth="1"/>
    <col min="773" max="773" width="9.625" style="85" customWidth="1"/>
    <col min="774" max="774" width="11.375" style="85" customWidth="1"/>
    <col min="775" max="775" width="9.625" style="85" customWidth="1"/>
    <col min="776" max="776" width="11.375" style="85" customWidth="1"/>
    <col min="777" max="778" width="13.625" style="85" customWidth="1"/>
    <col min="779" max="779" width="6" style="85" customWidth="1"/>
    <col min="780" max="1021" width="20.75" style="85"/>
    <col min="1022" max="1022" width="3.5" style="85" bestFit="1" customWidth="1"/>
    <col min="1023" max="1023" width="6.5" style="85" bestFit="1" customWidth="1"/>
    <col min="1024" max="1024" width="11.875" style="85" customWidth="1"/>
    <col min="1025" max="1025" width="12.125" style="85" customWidth="1"/>
    <col min="1026" max="1026" width="12" style="85" customWidth="1"/>
    <col min="1027" max="1027" width="9.625" style="85" customWidth="1"/>
    <col min="1028" max="1028" width="11.375" style="85" customWidth="1"/>
    <col min="1029" max="1029" width="9.625" style="85" customWidth="1"/>
    <col min="1030" max="1030" width="11.375" style="85" customWidth="1"/>
    <col min="1031" max="1031" width="9.625" style="85" customWidth="1"/>
    <col min="1032" max="1032" width="11.375" style="85" customWidth="1"/>
    <col min="1033" max="1034" width="13.625" style="85" customWidth="1"/>
    <col min="1035" max="1035" width="6" style="85" customWidth="1"/>
    <col min="1036" max="1277" width="20.75" style="85"/>
    <col min="1278" max="1278" width="3.5" style="85" bestFit="1" customWidth="1"/>
    <col min="1279" max="1279" width="6.5" style="85" bestFit="1" customWidth="1"/>
    <col min="1280" max="1280" width="11.875" style="85" customWidth="1"/>
    <col min="1281" max="1281" width="12.125" style="85" customWidth="1"/>
    <col min="1282" max="1282" width="12" style="85" customWidth="1"/>
    <col min="1283" max="1283" width="9.625" style="85" customWidth="1"/>
    <col min="1284" max="1284" width="11.375" style="85" customWidth="1"/>
    <col min="1285" max="1285" width="9.625" style="85" customWidth="1"/>
    <col min="1286" max="1286" width="11.375" style="85" customWidth="1"/>
    <col min="1287" max="1287" width="9.625" style="85" customWidth="1"/>
    <col min="1288" max="1288" width="11.375" style="85" customWidth="1"/>
    <col min="1289" max="1290" width="13.625" style="85" customWidth="1"/>
    <col min="1291" max="1291" width="6" style="85" customWidth="1"/>
    <col min="1292" max="1533" width="20.75" style="85"/>
    <col min="1534" max="1534" width="3.5" style="85" bestFit="1" customWidth="1"/>
    <col min="1535" max="1535" width="6.5" style="85" bestFit="1" customWidth="1"/>
    <col min="1536" max="1536" width="11.875" style="85" customWidth="1"/>
    <col min="1537" max="1537" width="12.125" style="85" customWidth="1"/>
    <col min="1538" max="1538" width="12" style="85" customWidth="1"/>
    <col min="1539" max="1539" width="9.625" style="85" customWidth="1"/>
    <col min="1540" max="1540" width="11.375" style="85" customWidth="1"/>
    <col min="1541" max="1541" width="9.625" style="85" customWidth="1"/>
    <col min="1542" max="1542" width="11.375" style="85" customWidth="1"/>
    <col min="1543" max="1543" width="9.625" style="85" customWidth="1"/>
    <col min="1544" max="1544" width="11.375" style="85" customWidth="1"/>
    <col min="1545" max="1546" width="13.625" style="85" customWidth="1"/>
    <col min="1547" max="1547" width="6" style="85" customWidth="1"/>
    <col min="1548" max="1789" width="20.75" style="85"/>
    <col min="1790" max="1790" width="3.5" style="85" bestFit="1" customWidth="1"/>
    <col min="1791" max="1791" width="6.5" style="85" bestFit="1" customWidth="1"/>
    <col min="1792" max="1792" width="11.875" style="85" customWidth="1"/>
    <col min="1793" max="1793" width="12.125" style="85" customWidth="1"/>
    <col min="1794" max="1794" width="12" style="85" customWidth="1"/>
    <col min="1795" max="1795" width="9.625" style="85" customWidth="1"/>
    <col min="1796" max="1796" width="11.375" style="85" customWidth="1"/>
    <col min="1797" max="1797" width="9.625" style="85" customWidth="1"/>
    <col min="1798" max="1798" width="11.375" style="85" customWidth="1"/>
    <col min="1799" max="1799" width="9.625" style="85" customWidth="1"/>
    <col min="1800" max="1800" width="11.375" style="85" customWidth="1"/>
    <col min="1801" max="1802" width="13.625" style="85" customWidth="1"/>
    <col min="1803" max="1803" width="6" style="85" customWidth="1"/>
    <col min="1804" max="2045" width="20.75" style="85"/>
    <col min="2046" max="2046" width="3.5" style="85" bestFit="1" customWidth="1"/>
    <col min="2047" max="2047" width="6.5" style="85" bestFit="1" customWidth="1"/>
    <col min="2048" max="2048" width="11.875" style="85" customWidth="1"/>
    <col min="2049" max="2049" width="12.125" style="85" customWidth="1"/>
    <col min="2050" max="2050" width="12" style="85" customWidth="1"/>
    <col min="2051" max="2051" width="9.625" style="85" customWidth="1"/>
    <col min="2052" max="2052" width="11.375" style="85" customWidth="1"/>
    <col min="2053" max="2053" width="9.625" style="85" customWidth="1"/>
    <col min="2054" max="2054" width="11.375" style="85" customWidth="1"/>
    <col min="2055" max="2055" width="9.625" style="85" customWidth="1"/>
    <col min="2056" max="2056" width="11.375" style="85" customWidth="1"/>
    <col min="2057" max="2058" width="13.625" style="85" customWidth="1"/>
    <col min="2059" max="2059" width="6" style="85" customWidth="1"/>
    <col min="2060" max="2301" width="20.75" style="85"/>
    <col min="2302" max="2302" width="3.5" style="85" bestFit="1" customWidth="1"/>
    <col min="2303" max="2303" width="6.5" style="85" bestFit="1" customWidth="1"/>
    <col min="2304" max="2304" width="11.875" style="85" customWidth="1"/>
    <col min="2305" max="2305" width="12.125" style="85" customWidth="1"/>
    <col min="2306" max="2306" width="12" style="85" customWidth="1"/>
    <col min="2307" max="2307" width="9.625" style="85" customWidth="1"/>
    <col min="2308" max="2308" width="11.375" style="85" customWidth="1"/>
    <col min="2309" max="2309" width="9.625" style="85" customWidth="1"/>
    <col min="2310" max="2310" width="11.375" style="85" customWidth="1"/>
    <col min="2311" max="2311" width="9.625" style="85" customWidth="1"/>
    <col min="2312" max="2312" width="11.375" style="85" customWidth="1"/>
    <col min="2313" max="2314" width="13.625" style="85" customWidth="1"/>
    <col min="2315" max="2315" width="6" style="85" customWidth="1"/>
    <col min="2316" max="2557" width="20.75" style="85"/>
    <col min="2558" max="2558" width="3.5" style="85" bestFit="1" customWidth="1"/>
    <col min="2559" max="2559" width="6.5" style="85" bestFit="1" customWidth="1"/>
    <col min="2560" max="2560" width="11.875" style="85" customWidth="1"/>
    <col min="2561" max="2561" width="12.125" style="85" customWidth="1"/>
    <col min="2562" max="2562" width="12" style="85" customWidth="1"/>
    <col min="2563" max="2563" width="9.625" style="85" customWidth="1"/>
    <col min="2564" max="2564" width="11.375" style="85" customWidth="1"/>
    <col min="2565" max="2565" width="9.625" style="85" customWidth="1"/>
    <col min="2566" max="2566" width="11.375" style="85" customWidth="1"/>
    <col min="2567" max="2567" width="9.625" style="85" customWidth="1"/>
    <col min="2568" max="2568" width="11.375" style="85" customWidth="1"/>
    <col min="2569" max="2570" width="13.625" style="85" customWidth="1"/>
    <col min="2571" max="2571" width="6" style="85" customWidth="1"/>
    <col min="2572" max="2813" width="20.75" style="85"/>
    <col min="2814" max="2814" width="3.5" style="85" bestFit="1" customWidth="1"/>
    <col min="2815" max="2815" width="6.5" style="85" bestFit="1" customWidth="1"/>
    <col min="2816" max="2816" width="11.875" style="85" customWidth="1"/>
    <col min="2817" max="2817" width="12.125" style="85" customWidth="1"/>
    <col min="2818" max="2818" width="12" style="85" customWidth="1"/>
    <col min="2819" max="2819" width="9.625" style="85" customWidth="1"/>
    <col min="2820" max="2820" width="11.375" style="85" customWidth="1"/>
    <col min="2821" max="2821" width="9.625" style="85" customWidth="1"/>
    <col min="2822" max="2822" width="11.375" style="85" customWidth="1"/>
    <col min="2823" max="2823" width="9.625" style="85" customWidth="1"/>
    <col min="2824" max="2824" width="11.375" style="85" customWidth="1"/>
    <col min="2825" max="2826" width="13.625" style="85" customWidth="1"/>
    <col min="2827" max="2827" width="6" style="85" customWidth="1"/>
    <col min="2828" max="3069" width="20.75" style="85"/>
    <col min="3070" max="3070" width="3.5" style="85" bestFit="1" customWidth="1"/>
    <col min="3071" max="3071" width="6.5" style="85" bestFit="1" customWidth="1"/>
    <col min="3072" max="3072" width="11.875" style="85" customWidth="1"/>
    <col min="3073" max="3073" width="12.125" style="85" customWidth="1"/>
    <col min="3074" max="3074" width="12" style="85" customWidth="1"/>
    <col min="3075" max="3075" width="9.625" style="85" customWidth="1"/>
    <col min="3076" max="3076" width="11.375" style="85" customWidth="1"/>
    <col min="3077" max="3077" width="9.625" style="85" customWidth="1"/>
    <col min="3078" max="3078" width="11.375" style="85" customWidth="1"/>
    <col min="3079" max="3079" width="9.625" style="85" customWidth="1"/>
    <col min="3080" max="3080" width="11.375" style="85" customWidth="1"/>
    <col min="3081" max="3082" width="13.625" style="85" customWidth="1"/>
    <col min="3083" max="3083" width="6" style="85" customWidth="1"/>
    <col min="3084" max="3325" width="20.75" style="85"/>
    <col min="3326" max="3326" width="3.5" style="85" bestFit="1" customWidth="1"/>
    <col min="3327" max="3327" width="6.5" style="85" bestFit="1" customWidth="1"/>
    <col min="3328" max="3328" width="11.875" style="85" customWidth="1"/>
    <col min="3329" max="3329" width="12.125" style="85" customWidth="1"/>
    <col min="3330" max="3330" width="12" style="85" customWidth="1"/>
    <col min="3331" max="3331" width="9.625" style="85" customWidth="1"/>
    <col min="3332" max="3332" width="11.375" style="85" customWidth="1"/>
    <col min="3333" max="3333" width="9.625" style="85" customWidth="1"/>
    <col min="3334" max="3334" width="11.375" style="85" customWidth="1"/>
    <col min="3335" max="3335" width="9.625" style="85" customWidth="1"/>
    <col min="3336" max="3336" width="11.375" style="85" customWidth="1"/>
    <col min="3337" max="3338" width="13.625" style="85" customWidth="1"/>
    <col min="3339" max="3339" width="6" style="85" customWidth="1"/>
    <col min="3340" max="3581" width="20.75" style="85"/>
    <col min="3582" max="3582" width="3.5" style="85" bestFit="1" customWidth="1"/>
    <col min="3583" max="3583" width="6.5" style="85" bestFit="1" customWidth="1"/>
    <col min="3584" max="3584" width="11.875" style="85" customWidth="1"/>
    <col min="3585" max="3585" width="12.125" style="85" customWidth="1"/>
    <col min="3586" max="3586" width="12" style="85" customWidth="1"/>
    <col min="3587" max="3587" width="9.625" style="85" customWidth="1"/>
    <col min="3588" max="3588" width="11.375" style="85" customWidth="1"/>
    <col min="3589" max="3589" width="9.625" style="85" customWidth="1"/>
    <col min="3590" max="3590" width="11.375" style="85" customWidth="1"/>
    <col min="3591" max="3591" width="9.625" style="85" customWidth="1"/>
    <col min="3592" max="3592" width="11.375" style="85" customWidth="1"/>
    <col min="3593" max="3594" width="13.625" style="85" customWidth="1"/>
    <col min="3595" max="3595" width="6" style="85" customWidth="1"/>
    <col min="3596" max="3837" width="20.75" style="85"/>
    <col min="3838" max="3838" width="3.5" style="85" bestFit="1" customWidth="1"/>
    <col min="3839" max="3839" width="6.5" style="85" bestFit="1" customWidth="1"/>
    <col min="3840" max="3840" width="11.875" style="85" customWidth="1"/>
    <col min="3841" max="3841" width="12.125" style="85" customWidth="1"/>
    <col min="3842" max="3842" width="12" style="85" customWidth="1"/>
    <col min="3843" max="3843" width="9.625" style="85" customWidth="1"/>
    <col min="3844" max="3844" width="11.375" style="85" customWidth="1"/>
    <col min="3845" max="3845" width="9.625" style="85" customWidth="1"/>
    <col min="3846" max="3846" width="11.375" style="85" customWidth="1"/>
    <col min="3847" max="3847" width="9.625" style="85" customWidth="1"/>
    <col min="3848" max="3848" width="11.375" style="85" customWidth="1"/>
    <col min="3849" max="3850" width="13.625" style="85" customWidth="1"/>
    <col min="3851" max="3851" width="6" style="85" customWidth="1"/>
    <col min="3852" max="4093" width="20.75" style="85"/>
    <col min="4094" max="4094" width="3.5" style="85" bestFit="1" customWidth="1"/>
    <col min="4095" max="4095" width="6.5" style="85" bestFit="1" customWidth="1"/>
    <col min="4096" max="4096" width="11.875" style="85" customWidth="1"/>
    <col min="4097" max="4097" width="12.125" style="85" customWidth="1"/>
    <col min="4098" max="4098" width="12" style="85" customWidth="1"/>
    <col min="4099" max="4099" width="9.625" style="85" customWidth="1"/>
    <col min="4100" max="4100" width="11.375" style="85" customWidth="1"/>
    <col min="4101" max="4101" width="9.625" style="85" customWidth="1"/>
    <col min="4102" max="4102" width="11.375" style="85" customWidth="1"/>
    <col min="4103" max="4103" width="9.625" style="85" customWidth="1"/>
    <col min="4104" max="4104" width="11.375" style="85" customWidth="1"/>
    <col min="4105" max="4106" width="13.625" style="85" customWidth="1"/>
    <col min="4107" max="4107" width="6" style="85" customWidth="1"/>
    <col min="4108" max="4349" width="20.75" style="85"/>
    <col min="4350" max="4350" width="3.5" style="85" bestFit="1" customWidth="1"/>
    <col min="4351" max="4351" width="6.5" style="85" bestFit="1" customWidth="1"/>
    <col min="4352" max="4352" width="11.875" style="85" customWidth="1"/>
    <col min="4353" max="4353" width="12.125" style="85" customWidth="1"/>
    <col min="4354" max="4354" width="12" style="85" customWidth="1"/>
    <col min="4355" max="4355" width="9.625" style="85" customWidth="1"/>
    <col min="4356" max="4356" width="11.375" style="85" customWidth="1"/>
    <col min="4357" max="4357" width="9.625" style="85" customWidth="1"/>
    <col min="4358" max="4358" width="11.375" style="85" customWidth="1"/>
    <col min="4359" max="4359" width="9.625" style="85" customWidth="1"/>
    <col min="4360" max="4360" width="11.375" style="85" customWidth="1"/>
    <col min="4361" max="4362" width="13.625" style="85" customWidth="1"/>
    <col min="4363" max="4363" width="6" style="85" customWidth="1"/>
    <col min="4364" max="4605" width="20.75" style="85"/>
    <col min="4606" max="4606" width="3.5" style="85" bestFit="1" customWidth="1"/>
    <col min="4607" max="4607" width="6.5" style="85" bestFit="1" customWidth="1"/>
    <col min="4608" max="4608" width="11.875" style="85" customWidth="1"/>
    <col min="4609" max="4609" width="12.125" style="85" customWidth="1"/>
    <col min="4610" max="4610" width="12" style="85" customWidth="1"/>
    <col min="4611" max="4611" width="9.625" style="85" customWidth="1"/>
    <col min="4612" max="4612" width="11.375" style="85" customWidth="1"/>
    <col min="4613" max="4613" width="9.625" style="85" customWidth="1"/>
    <col min="4614" max="4614" width="11.375" style="85" customWidth="1"/>
    <col min="4615" max="4615" width="9.625" style="85" customWidth="1"/>
    <col min="4616" max="4616" width="11.375" style="85" customWidth="1"/>
    <col min="4617" max="4618" width="13.625" style="85" customWidth="1"/>
    <col min="4619" max="4619" width="6" style="85" customWidth="1"/>
    <col min="4620" max="4861" width="20.75" style="85"/>
    <col min="4862" max="4862" width="3.5" style="85" bestFit="1" customWidth="1"/>
    <col min="4863" max="4863" width="6.5" style="85" bestFit="1" customWidth="1"/>
    <col min="4864" max="4864" width="11.875" style="85" customWidth="1"/>
    <col min="4865" max="4865" width="12.125" style="85" customWidth="1"/>
    <col min="4866" max="4866" width="12" style="85" customWidth="1"/>
    <col min="4867" max="4867" width="9.625" style="85" customWidth="1"/>
    <col min="4868" max="4868" width="11.375" style="85" customWidth="1"/>
    <col min="4869" max="4869" width="9.625" style="85" customWidth="1"/>
    <col min="4870" max="4870" width="11.375" style="85" customWidth="1"/>
    <col min="4871" max="4871" width="9.625" style="85" customWidth="1"/>
    <col min="4872" max="4872" width="11.375" style="85" customWidth="1"/>
    <col min="4873" max="4874" width="13.625" style="85" customWidth="1"/>
    <col min="4875" max="4875" width="6" style="85" customWidth="1"/>
    <col min="4876" max="5117" width="20.75" style="85"/>
    <col min="5118" max="5118" width="3.5" style="85" bestFit="1" customWidth="1"/>
    <col min="5119" max="5119" width="6.5" style="85" bestFit="1" customWidth="1"/>
    <col min="5120" max="5120" width="11.875" style="85" customWidth="1"/>
    <col min="5121" max="5121" width="12.125" style="85" customWidth="1"/>
    <col min="5122" max="5122" width="12" style="85" customWidth="1"/>
    <col min="5123" max="5123" width="9.625" style="85" customWidth="1"/>
    <col min="5124" max="5124" width="11.375" style="85" customWidth="1"/>
    <col min="5125" max="5125" width="9.625" style="85" customWidth="1"/>
    <col min="5126" max="5126" width="11.375" style="85" customWidth="1"/>
    <col min="5127" max="5127" width="9.625" style="85" customWidth="1"/>
    <col min="5128" max="5128" width="11.375" style="85" customWidth="1"/>
    <col min="5129" max="5130" width="13.625" style="85" customWidth="1"/>
    <col min="5131" max="5131" width="6" style="85" customWidth="1"/>
    <col min="5132" max="5373" width="20.75" style="85"/>
    <col min="5374" max="5374" width="3.5" style="85" bestFit="1" customWidth="1"/>
    <col min="5375" max="5375" width="6.5" style="85" bestFit="1" customWidth="1"/>
    <col min="5376" max="5376" width="11.875" style="85" customWidth="1"/>
    <col min="5377" max="5377" width="12.125" style="85" customWidth="1"/>
    <col min="5378" max="5378" width="12" style="85" customWidth="1"/>
    <col min="5379" max="5379" width="9.625" style="85" customWidth="1"/>
    <col min="5380" max="5380" width="11.375" style="85" customWidth="1"/>
    <col min="5381" max="5381" width="9.625" style="85" customWidth="1"/>
    <col min="5382" max="5382" width="11.375" style="85" customWidth="1"/>
    <col min="5383" max="5383" width="9.625" style="85" customWidth="1"/>
    <col min="5384" max="5384" width="11.375" style="85" customWidth="1"/>
    <col min="5385" max="5386" width="13.625" style="85" customWidth="1"/>
    <col min="5387" max="5387" width="6" style="85" customWidth="1"/>
    <col min="5388" max="5629" width="20.75" style="85"/>
    <col min="5630" max="5630" width="3.5" style="85" bestFit="1" customWidth="1"/>
    <col min="5631" max="5631" width="6.5" style="85" bestFit="1" customWidth="1"/>
    <col min="5632" max="5632" width="11.875" style="85" customWidth="1"/>
    <col min="5633" max="5633" width="12.125" style="85" customWidth="1"/>
    <col min="5634" max="5634" width="12" style="85" customWidth="1"/>
    <col min="5635" max="5635" width="9.625" style="85" customWidth="1"/>
    <col min="5636" max="5636" width="11.375" style="85" customWidth="1"/>
    <col min="5637" max="5637" width="9.625" style="85" customWidth="1"/>
    <col min="5638" max="5638" width="11.375" style="85" customWidth="1"/>
    <col min="5639" max="5639" width="9.625" style="85" customWidth="1"/>
    <col min="5640" max="5640" width="11.375" style="85" customWidth="1"/>
    <col min="5641" max="5642" width="13.625" style="85" customWidth="1"/>
    <col min="5643" max="5643" width="6" style="85" customWidth="1"/>
    <col min="5644" max="5885" width="20.75" style="85"/>
    <col min="5886" max="5886" width="3.5" style="85" bestFit="1" customWidth="1"/>
    <col min="5887" max="5887" width="6.5" style="85" bestFit="1" customWidth="1"/>
    <col min="5888" max="5888" width="11.875" style="85" customWidth="1"/>
    <col min="5889" max="5889" width="12.125" style="85" customWidth="1"/>
    <col min="5890" max="5890" width="12" style="85" customWidth="1"/>
    <col min="5891" max="5891" width="9.625" style="85" customWidth="1"/>
    <col min="5892" max="5892" width="11.375" style="85" customWidth="1"/>
    <col min="5893" max="5893" width="9.625" style="85" customWidth="1"/>
    <col min="5894" max="5894" width="11.375" style="85" customWidth="1"/>
    <col min="5895" max="5895" width="9.625" style="85" customWidth="1"/>
    <col min="5896" max="5896" width="11.375" style="85" customWidth="1"/>
    <col min="5897" max="5898" width="13.625" style="85" customWidth="1"/>
    <col min="5899" max="5899" width="6" style="85" customWidth="1"/>
    <col min="5900" max="6141" width="20.75" style="85"/>
    <col min="6142" max="6142" width="3.5" style="85" bestFit="1" customWidth="1"/>
    <col min="6143" max="6143" width="6.5" style="85" bestFit="1" customWidth="1"/>
    <col min="6144" max="6144" width="11.875" style="85" customWidth="1"/>
    <col min="6145" max="6145" width="12.125" style="85" customWidth="1"/>
    <col min="6146" max="6146" width="12" style="85" customWidth="1"/>
    <col min="6147" max="6147" width="9.625" style="85" customWidth="1"/>
    <col min="6148" max="6148" width="11.375" style="85" customWidth="1"/>
    <col min="6149" max="6149" width="9.625" style="85" customWidth="1"/>
    <col min="6150" max="6150" width="11.375" style="85" customWidth="1"/>
    <col min="6151" max="6151" width="9.625" style="85" customWidth="1"/>
    <col min="6152" max="6152" width="11.375" style="85" customWidth="1"/>
    <col min="6153" max="6154" width="13.625" style="85" customWidth="1"/>
    <col min="6155" max="6155" width="6" style="85" customWidth="1"/>
    <col min="6156" max="6397" width="20.75" style="85"/>
    <col min="6398" max="6398" width="3.5" style="85" bestFit="1" customWidth="1"/>
    <col min="6399" max="6399" width="6.5" style="85" bestFit="1" customWidth="1"/>
    <col min="6400" max="6400" width="11.875" style="85" customWidth="1"/>
    <col min="6401" max="6401" width="12.125" style="85" customWidth="1"/>
    <col min="6402" max="6402" width="12" style="85" customWidth="1"/>
    <col min="6403" max="6403" width="9.625" style="85" customWidth="1"/>
    <col min="6404" max="6404" width="11.375" style="85" customWidth="1"/>
    <col min="6405" max="6405" width="9.625" style="85" customWidth="1"/>
    <col min="6406" max="6406" width="11.375" style="85" customWidth="1"/>
    <col min="6407" max="6407" width="9.625" style="85" customWidth="1"/>
    <col min="6408" max="6408" width="11.375" style="85" customWidth="1"/>
    <col min="6409" max="6410" width="13.625" style="85" customWidth="1"/>
    <col min="6411" max="6411" width="6" style="85" customWidth="1"/>
    <col min="6412" max="6653" width="20.75" style="85"/>
    <col min="6654" max="6654" width="3.5" style="85" bestFit="1" customWidth="1"/>
    <col min="6655" max="6655" width="6.5" style="85" bestFit="1" customWidth="1"/>
    <col min="6656" max="6656" width="11.875" style="85" customWidth="1"/>
    <col min="6657" max="6657" width="12.125" style="85" customWidth="1"/>
    <col min="6658" max="6658" width="12" style="85" customWidth="1"/>
    <col min="6659" max="6659" width="9.625" style="85" customWidth="1"/>
    <col min="6660" max="6660" width="11.375" style="85" customWidth="1"/>
    <col min="6661" max="6661" width="9.625" style="85" customWidth="1"/>
    <col min="6662" max="6662" width="11.375" style="85" customWidth="1"/>
    <col min="6663" max="6663" width="9.625" style="85" customWidth="1"/>
    <col min="6664" max="6664" width="11.375" style="85" customWidth="1"/>
    <col min="6665" max="6666" width="13.625" style="85" customWidth="1"/>
    <col min="6667" max="6667" width="6" style="85" customWidth="1"/>
    <col min="6668" max="6909" width="20.75" style="85"/>
    <col min="6910" max="6910" width="3.5" style="85" bestFit="1" customWidth="1"/>
    <col min="6911" max="6911" width="6.5" style="85" bestFit="1" customWidth="1"/>
    <col min="6912" max="6912" width="11.875" style="85" customWidth="1"/>
    <col min="6913" max="6913" width="12.125" style="85" customWidth="1"/>
    <col min="6914" max="6914" width="12" style="85" customWidth="1"/>
    <col min="6915" max="6915" width="9.625" style="85" customWidth="1"/>
    <col min="6916" max="6916" width="11.375" style="85" customWidth="1"/>
    <col min="6917" max="6917" width="9.625" style="85" customWidth="1"/>
    <col min="6918" max="6918" width="11.375" style="85" customWidth="1"/>
    <col min="6919" max="6919" width="9.625" style="85" customWidth="1"/>
    <col min="6920" max="6920" width="11.375" style="85" customWidth="1"/>
    <col min="6921" max="6922" width="13.625" style="85" customWidth="1"/>
    <col min="6923" max="6923" width="6" style="85" customWidth="1"/>
    <col min="6924" max="7165" width="20.75" style="85"/>
    <col min="7166" max="7166" width="3.5" style="85" bestFit="1" customWidth="1"/>
    <col min="7167" max="7167" width="6.5" style="85" bestFit="1" customWidth="1"/>
    <col min="7168" max="7168" width="11.875" style="85" customWidth="1"/>
    <col min="7169" max="7169" width="12.125" style="85" customWidth="1"/>
    <col min="7170" max="7170" width="12" style="85" customWidth="1"/>
    <col min="7171" max="7171" width="9.625" style="85" customWidth="1"/>
    <col min="7172" max="7172" width="11.375" style="85" customWidth="1"/>
    <col min="7173" max="7173" width="9.625" style="85" customWidth="1"/>
    <col min="7174" max="7174" width="11.375" style="85" customWidth="1"/>
    <col min="7175" max="7175" width="9.625" style="85" customWidth="1"/>
    <col min="7176" max="7176" width="11.375" style="85" customWidth="1"/>
    <col min="7177" max="7178" width="13.625" style="85" customWidth="1"/>
    <col min="7179" max="7179" width="6" style="85" customWidth="1"/>
    <col min="7180" max="7421" width="20.75" style="85"/>
    <col min="7422" max="7422" width="3.5" style="85" bestFit="1" customWidth="1"/>
    <col min="7423" max="7423" width="6.5" style="85" bestFit="1" customWidth="1"/>
    <col min="7424" max="7424" width="11.875" style="85" customWidth="1"/>
    <col min="7425" max="7425" width="12.125" style="85" customWidth="1"/>
    <col min="7426" max="7426" width="12" style="85" customWidth="1"/>
    <col min="7427" max="7427" width="9.625" style="85" customWidth="1"/>
    <col min="7428" max="7428" width="11.375" style="85" customWidth="1"/>
    <col min="7429" max="7429" width="9.625" style="85" customWidth="1"/>
    <col min="7430" max="7430" width="11.375" style="85" customWidth="1"/>
    <col min="7431" max="7431" width="9.625" style="85" customWidth="1"/>
    <col min="7432" max="7432" width="11.375" style="85" customWidth="1"/>
    <col min="7433" max="7434" width="13.625" style="85" customWidth="1"/>
    <col min="7435" max="7435" width="6" style="85" customWidth="1"/>
    <col min="7436" max="7677" width="20.75" style="85"/>
    <col min="7678" max="7678" width="3.5" style="85" bestFit="1" customWidth="1"/>
    <col min="7679" max="7679" width="6.5" style="85" bestFit="1" customWidth="1"/>
    <col min="7680" max="7680" width="11.875" style="85" customWidth="1"/>
    <col min="7681" max="7681" width="12.125" style="85" customWidth="1"/>
    <col min="7682" max="7682" width="12" style="85" customWidth="1"/>
    <col min="7683" max="7683" width="9.625" style="85" customWidth="1"/>
    <col min="7684" max="7684" width="11.375" style="85" customWidth="1"/>
    <col min="7685" max="7685" width="9.625" style="85" customWidth="1"/>
    <col min="7686" max="7686" width="11.375" style="85" customWidth="1"/>
    <col min="7687" max="7687" width="9.625" style="85" customWidth="1"/>
    <col min="7688" max="7688" width="11.375" style="85" customWidth="1"/>
    <col min="7689" max="7690" width="13.625" style="85" customWidth="1"/>
    <col min="7691" max="7691" width="6" style="85" customWidth="1"/>
    <col min="7692" max="7933" width="20.75" style="85"/>
    <col min="7934" max="7934" width="3.5" style="85" bestFit="1" customWidth="1"/>
    <col min="7935" max="7935" width="6.5" style="85" bestFit="1" customWidth="1"/>
    <col min="7936" max="7936" width="11.875" style="85" customWidth="1"/>
    <col min="7937" max="7937" width="12.125" style="85" customWidth="1"/>
    <col min="7938" max="7938" width="12" style="85" customWidth="1"/>
    <col min="7939" max="7939" width="9.625" style="85" customWidth="1"/>
    <col min="7940" max="7940" width="11.375" style="85" customWidth="1"/>
    <col min="7941" max="7941" width="9.625" style="85" customWidth="1"/>
    <col min="7942" max="7942" width="11.375" style="85" customWidth="1"/>
    <col min="7943" max="7943" width="9.625" style="85" customWidth="1"/>
    <col min="7944" max="7944" width="11.375" style="85" customWidth="1"/>
    <col min="7945" max="7946" width="13.625" style="85" customWidth="1"/>
    <col min="7947" max="7947" width="6" style="85" customWidth="1"/>
    <col min="7948" max="8189" width="20.75" style="85"/>
    <col min="8190" max="8190" width="3.5" style="85" bestFit="1" customWidth="1"/>
    <col min="8191" max="8191" width="6.5" style="85" bestFit="1" customWidth="1"/>
    <col min="8192" max="8192" width="11.875" style="85" customWidth="1"/>
    <col min="8193" max="8193" width="12.125" style="85" customWidth="1"/>
    <col min="8194" max="8194" width="12" style="85" customWidth="1"/>
    <col min="8195" max="8195" width="9.625" style="85" customWidth="1"/>
    <col min="8196" max="8196" width="11.375" style="85" customWidth="1"/>
    <col min="8197" max="8197" width="9.625" style="85" customWidth="1"/>
    <col min="8198" max="8198" width="11.375" style="85" customWidth="1"/>
    <col min="8199" max="8199" width="9.625" style="85" customWidth="1"/>
    <col min="8200" max="8200" width="11.375" style="85" customWidth="1"/>
    <col min="8201" max="8202" width="13.625" style="85" customWidth="1"/>
    <col min="8203" max="8203" width="6" style="85" customWidth="1"/>
    <col min="8204" max="8445" width="20.75" style="85"/>
    <col min="8446" max="8446" width="3.5" style="85" bestFit="1" customWidth="1"/>
    <col min="8447" max="8447" width="6.5" style="85" bestFit="1" customWidth="1"/>
    <col min="8448" max="8448" width="11.875" style="85" customWidth="1"/>
    <col min="8449" max="8449" width="12.125" style="85" customWidth="1"/>
    <col min="8450" max="8450" width="12" style="85" customWidth="1"/>
    <col min="8451" max="8451" width="9.625" style="85" customWidth="1"/>
    <col min="8452" max="8452" width="11.375" style="85" customWidth="1"/>
    <col min="8453" max="8453" width="9.625" style="85" customWidth="1"/>
    <col min="8454" max="8454" width="11.375" style="85" customWidth="1"/>
    <col min="8455" max="8455" width="9.625" style="85" customWidth="1"/>
    <col min="8456" max="8456" width="11.375" style="85" customWidth="1"/>
    <col min="8457" max="8458" width="13.625" style="85" customWidth="1"/>
    <col min="8459" max="8459" width="6" style="85" customWidth="1"/>
    <col min="8460" max="8701" width="20.75" style="85"/>
    <col min="8702" max="8702" width="3.5" style="85" bestFit="1" customWidth="1"/>
    <col min="8703" max="8703" width="6.5" style="85" bestFit="1" customWidth="1"/>
    <col min="8704" max="8704" width="11.875" style="85" customWidth="1"/>
    <col min="8705" max="8705" width="12.125" style="85" customWidth="1"/>
    <col min="8706" max="8706" width="12" style="85" customWidth="1"/>
    <col min="8707" max="8707" width="9.625" style="85" customWidth="1"/>
    <col min="8708" max="8708" width="11.375" style="85" customWidth="1"/>
    <col min="8709" max="8709" width="9.625" style="85" customWidth="1"/>
    <col min="8710" max="8710" width="11.375" style="85" customWidth="1"/>
    <col min="8711" max="8711" width="9.625" style="85" customWidth="1"/>
    <col min="8712" max="8712" width="11.375" style="85" customWidth="1"/>
    <col min="8713" max="8714" width="13.625" style="85" customWidth="1"/>
    <col min="8715" max="8715" width="6" style="85" customWidth="1"/>
    <col min="8716" max="8957" width="20.75" style="85"/>
    <col min="8958" max="8958" width="3.5" style="85" bestFit="1" customWidth="1"/>
    <col min="8959" max="8959" width="6.5" style="85" bestFit="1" customWidth="1"/>
    <col min="8960" max="8960" width="11.875" style="85" customWidth="1"/>
    <col min="8961" max="8961" width="12.125" style="85" customWidth="1"/>
    <col min="8962" max="8962" width="12" style="85" customWidth="1"/>
    <col min="8963" max="8963" width="9.625" style="85" customWidth="1"/>
    <col min="8964" max="8964" width="11.375" style="85" customWidth="1"/>
    <col min="8965" max="8965" width="9.625" style="85" customWidth="1"/>
    <col min="8966" max="8966" width="11.375" style="85" customWidth="1"/>
    <col min="8967" max="8967" width="9.625" style="85" customWidth="1"/>
    <col min="8968" max="8968" width="11.375" style="85" customWidth="1"/>
    <col min="8969" max="8970" width="13.625" style="85" customWidth="1"/>
    <col min="8971" max="8971" width="6" style="85" customWidth="1"/>
    <col min="8972" max="9213" width="20.75" style="85"/>
    <col min="9214" max="9214" width="3.5" style="85" bestFit="1" customWidth="1"/>
    <col min="9215" max="9215" width="6.5" style="85" bestFit="1" customWidth="1"/>
    <col min="9216" max="9216" width="11.875" style="85" customWidth="1"/>
    <col min="9217" max="9217" width="12.125" style="85" customWidth="1"/>
    <col min="9218" max="9218" width="12" style="85" customWidth="1"/>
    <col min="9219" max="9219" width="9.625" style="85" customWidth="1"/>
    <col min="9220" max="9220" width="11.375" style="85" customWidth="1"/>
    <col min="9221" max="9221" width="9.625" style="85" customWidth="1"/>
    <col min="9222" max="9222" width="11.375" style="85" customWidth="1"/>
    <col min="9223" max="9223" width="9.625" style="85" customWidth="1"/>
    <col min="9224" max="9224" width="11.375" style="85" customWidth="1"/>
    <col min="9225" max="9226" width="13.625" style="85" customWidth="1"/>
    <col min="9227" max="9227" width="6" style="85" customWidth="1"/>
    <col min="9228" max="9469" width="20.75" style="85"/>
    <col min="9470" max="9470" width="3.5" style="85" bestFit="1" customWidth="1"/>
    <col min="9471" max="9471" width="6.5" style="85" bestFit="1" customWidth="1"/>
    <col min="9472" max="9472" width="11.875" style="85" customWidth="1"/>
    <col min="9473" max="9473" width="12.125" style="85" customWidth="1"/>
    <col min="9474" max="9474" width="12" style="85" customWidth="1"/>
    <col min="9475" max="9475" width="9.625" style="85" customWidth="1"/>
    <col min="9476" max="9476" width="11.375" style="85" customWidth="1"/>
    <col min="9477" max="9477" width="9.625" style="85" customWidth="1"/>
    <col min="9478" max="9478" width="11.375" style="85" customWidth="1"/>
    <col min="9479" max="9479" width="9.625" style="85" customWidth="1"/>
    <col min="9480" max="9480" width="11.375" style="85" customWidth="1"/>
    <col min="9481" max="9482" width="13.625" style="85" customWidth="1"/>
    <col min="9483" max="9483" width="6" style="85" customWidth="1"/>
    <col min="9484" max="9725" width="20.75" style="85"/>
    <col min="9726" max="9726" width="3.5" style="85" bestFit="1" customWidth="1"/>
    <col min="9727" max="9727" width="6.5" style="85" bestFit="1" customWidth="1"/>
    <col min="9728" max="9728" width="11.875" style="85" customWidth="1"/>
    <col min="9729" max="9729" width="12.125" style="85" customWidth="1"/>
    <col min="9730" max="9730" width="12" style="85" customWidth="1"/>
    <col min="9731" max="9731" width="9.625" style="85" customWidth="1"/>
    <col min="9732" max="9732" width="11.375" style="85" customWidth="1"/>
    <col min="9733" max="9733" width="9.625" style="85" customWidth="1"/>
    <col min="9734" max="9734" width="11.375" style="85" customWidth="1"/>
    <col min="9735" max="9735" width="9.625" style="85" customWidth="1"/>
    <col min="9736" max="9736" width="11.375" style="85" customWidth="1"/>
    <col min="9737" max="9738" width="13.625" style="85" customWidth="1"/>
    <col min="9739" max="9739" width="6" style="85" customWidth="1"/>
    <col min="9740" max="9981" width="20.75" style="85"/>
    <col min="9982" max="9982" width="3.5" style="85" bestFit="1" customWidth="1"/>
    <col min="9983" max="9983" width="6.5" style="85" bestFit="1" customWidth="1"/>
    <col min="9984" max="9984" width="11.875" style="85" customWidth="1"/>
    <col min="9985" max="9985" width="12.125" style="85" customWidth="1"/>
    <col min="9986" max="9986" width="12" style="85" customWidth="1"/>
    <col min="9987" max="9987" width="9.625" style="85" customWidth="1"/>
    <col min="9988" max="9988" width="11.375" style="85" customWidth="1"/>
    <col min="9989" max="9989" width="9.625" style="85" customWidth="1"/>
    <col min="9990" max="9990" width="11.375" style="85" customWidth="1"/>
    <col min="9991" max="9991" width="9.625" style="85" customWidth="1"/>
    <col min="9992" max="9992" width="11.375" style="85" customWidth="1"/>
    <col min="9993" max="9994" width="13.625" style="85" customWidth="1"/>
    <col min="9995" max="9995" width="6" style="85" customWidth="1"/>
    <col min="9996" max="10237" width="20.75" style="85"/>
    <col min="10238" max="10238" width="3.5" style="85" bestFit="1" customWidth="1"/>
    <col min="10239" max="10239" width="6.5" style="85" bestFit="1" customWidth="1"/>
    <col min="10240" max="10240" width="11.875" style="85" customWidth="1"/>
    <col min="10241" max="10241" width="12.125" style="85" customWidth="1"/>
    <col min="10242" max="10242" width="12" style="85" customWidth="1"/>
    <col min="10243" max="10243" width="9.625" style="85" customWidth="1"/>
    <col min="10244" max="10244" width="11.375" style="85" customWidth="1"/>
    <col min="10245" max="10245" width="9.625" style="85" customWidth="1"/>
    <col min="10246" max="10246" width="11.375" style="85" customWidth="1"/>
    <col min="10247" max="10247" width="9.625" style="85" customWidth="1"/>
    <col min="10248" max="10248" width="11.375" style="85" customWidth="1"/>
    <col min="10249" max="10250" width="13.625" style="85" customWidth="1"/>
    <col min="10251" max="10251" width="6" style="85" customWidth="1"/>
    <col min="10252" max="10493" width="20.75" style="85"/>
    <col min="10494" max="10494" width="3.5" style="85" bestFit="1" customWidth="1"/>
    <col min="10495" max="10495" width="6.5" style="85" bestFit="1" customWidth="1"/>
    <col min="10496" max="10496" width="11.875" style="85" customWidth="1"/>
    <col min="10497" max="10497" width="12.125" style="85" customWidth="1"/>
    <col min="10498" max="10498" width="12" style="85" customWidth="1"/>
    <col min="10499" max="10499" width="9.625" style="85" customWidth="1"/>
    <col min="10500" max="10500" width="11.375" style="85" customWidth="1"/>
    <col min="10501" max="10501" width="9.625" style="85" customWidth="1"/>
    <col min="10502" max="10502" width="11.375" style="85" customWidth="1"/>
    <col min="10503" max="10503" width="9.625" style="85" customWidth="1"/>
    <col min="10504" max="10504" width="11.375" style="85" customWidth="1"/>
    <col min="10505" max="10506" width="13.625" style="85" customWidth="1"/>
    <col min="10507" max="10507" width="6" style="85" customWidth="1"/>
    <col min="10508" max="10749" width="20.75" style="85"/>
    <col min="10750" max="10750" width="3.5" style="85" bestFit="1" customWidth="1"/>
    <col min="10751" max="10751" width="6.5" style="85" bestFit="1" customWidth="1"/>
    <col min="10752" max="10752" width="11.875" style="85" customWidth="1"/>
    <col min="10753" max="10753" width="12.125" style="85" customWidth="1"/>
    <col min="10754" max="10754" width="12" style="85" customWidth="1"/>
    <col min="10755" max="10755" width="9.625" style="85" customWidth="1"/>
    <col min="10756" max="10756" width="11.375" style="85" customWidth="1"/>
    <col min="10757" max="10757" width="9.625" style="85" customWidth="1"/>
    <col min="10758" max="10758" width="11.375" style="85" customWidth="1"/>
    <col min="10759" max="10759" width="9.625" style="85" customWidth="1"/>
    <col min="10760" max="10760" width="11.375" style="85" customWidth="1"/>
    <col min="10761" max="10762" width="13.625" style="85" customWidth="1"/>
    <col min="10763" max="10763" width="6" style="85" customWidth="1"/>
    <col min="10764" max="11005" width="20.75" style="85"/>
    <col min="11006" max="11006" width="3.5" style="85" bestFit="1" customWidth="1"/>
    <col min="11007" max="11007" width="6.5" style="85" bestFit="1" customWidth="1"/>
    <col min="11008" max="11008" width="11.875" style="85" customWidth="1"/>
    <col min="11009" max="11009" width="12.125" style="85" customWidth="1"/>
    <col min="11010" max="11010" width="12" style="85" customWidth="1"/>
    <col min="11011" max="11011" width="9.625" style="85" customWidth="1"/>
    <col min="11012" max="11012" width="11.375" style="85" customWidth="1"/>
    <col min="11013" max="11013" width="9.625" style="85" customWidth="1"/>
    <col min="11014" max="11014" width="11.375" style="85" customWidth="1"/>
    <col min="11015" max="11015" width="9.625" style="85" customWidth="1"/>
    <col min="11016" max="11016" width="11.375" style="85" customWidth="1"/>
    <col min="11017" max="11018" width="13.625" style="85" customWidth="1"/>
    <col min="11019" max="11019" width="6" style="85" customWidth="1"/>
    <col min="11020" max="11261" width="20.75" style="85"/>
    <col min="11262" max="11262" width="3.5" style="85" bestFit="1" customWidth="1"/>
    <col min="11263" max="11263" width="6.5" style="85" bestFit="1" customWidth="1"/>
    <col min="11264" max="11264" width="11.875" style="85" customWidth="1"/>
    <col min="11265" max="11265" width="12.125" style="85" customWidth="1"/>
    <col min="11266" max="11266" width="12" style="85" customWidth="1"/>
    <col min="11267" max="11267" width="9.625" style="85" customWidth="1"/>
    <col min="11268" max="11268" width="11.375" style="85" customWidth="1"/>
    <col min="11269" max="11269" width="9.625" style="85" customWidth="1"/>
    <col min="11270" max="11270" width="11.375" style="85" customWidth="1"/>
    <col min="11271" max="11271" width="9.625" style="85" customWidth="1"/>
    <col min="11272" max="11272" width="11.375" style="85" customWidth="1"/>
    <col min="11273" max="11274" width="13.625" style="85" customWidth="1"/>
    <col min="11275" max="11275" width="6" style="85" customWidth="1"/>
    <col min="11276" max="11517" width="20.75" style="85"/>
    <col min="11518" max="11518" width="3.5" style="85" bestFit="1" customWidth="1"/>
    <col min="11519" max="11519" width="6.5" style="85" bestFit="1" customWidth="1"/>
    <col min="11520" max="11520" width="11.875" style="85" customWidth="1"/>
    <col min="11521" max="11521" width="12.125" style="85" customWidth="1"/>
    <col min="11522" max="11522" width="12" style="85" customWidth="1"/>
    <col min="11523" max="11523" width="9.625" style="85" customWidth="1"/>
    <col min="11524" max="11524" width="11.375" style="85" customWidth="1"/>
    <col min="11525" max="11525" width="9.625" style="85" customWidth="1"/>
    <col min="11526" max="11526" width="11.375" style="85" customWidth="1"/>
    <col min="11527" max="11527" width="9.625" style="85" customWidth="1"/>
    <col min="11528" max="11528" width="11.375" style="85" customWidth="1"/>
    <col min="11529" max="11530" width="13.625" style="85" customWidth="1"/>
    <col min="11531" max="11531" width="6" style="85" customWidth="1"/>
    <col min="11532" max="11773" width="20.75" style="85"/>
    <col min="11774" max="11774" width="3.5" style="85" bestFit="1" customWidth="1"/>
    <col min="11775" max="11775" width="6.5" style="85" bestFit="1" customWidth="1"/>
    <col min="11776" max="11776" width="11.875" style="85" customWidth="1"/>
    <col min="11777" max="11777" width="12.125" style="85" customWidth="1"/>
    <col min="11778" max="11778" width="12" style="85" customWidth="1"/>
    <col min="11779" max="11779" width="9.625" style="85" customWidth="1"/>
    <col min="11780" max="11780" width="11.375" style="85" customWidth="1"/>
    <col min="11781" max="11781" width="9.625" style="85" customWidth="1"/>
    <col min="11782" max="11782" width="11.375" style="85" customWidth="1"/>
    <col min="11783" max="11783" width="9.625" style="85" customWidth="1"/>
    <col min="11784" max="11784" width="11.375" style="85" customWidth="1"/>
    <col min="11785" max="11786" width="13.625" style="85" customWidth="1"/>
    <col min="11787" max="11787" width="6" style="85" customWidth="1"/>
    <col min="11788" max="12029" width="20.75" style="85"/>
    <col min="12030" max="12030" width="3.5" style="85" bestFit="1" customWidth="1"/>
    <col min="12031" max="12031" width="6.5" style="85" bestFit="1" customWidth="1"/>
    <col min="12032" max="12032" width="11.875" style="85" customWidth="1"/>
    <col min="12033" max="12033" width="12.125" style="85" customWidth="1"/>
    <col min="12034" max="12034" width="12" style="85" customWidth="1"/>
    <col min="12035" max="12035" width="9.625" style="85" customWidth="1"/>
    <col min="12036" max="12036" width="11.375" style="85" customWidth="1"/>
    <col min="12037" max="12037" width="9.625" style="85" customWidth="1"/>
    <col min="12038" max="12038" width="11.375" style="85" customWidth="1"/>
    <col min="12039" max="12039" width="9.625" style="85" customWidth="1"/>
    <col min="12040" max="12040" width="11.375" style="85" customWidth="1"/>
    <col min="12041" max="12042" width="13.625" style="85" customWidth="1"/>
    <col min="12043" max="12043" width="6" style="85" customWidth="1"/>
    <col min="12044" max="12285" width="20.75" style="85"/>
    <col min="12286" max="12286" width="3.5" style="85" bestFit="1" customWidth="1"/>
    <col min="12287" max="12287" width="6.5" style="85" bestFit="1" customWidth="1"/>
    <col min="12288" max="12288" width="11.875" style="85" customWidth="1"/>
    <col min="12289" max="12289" width="12.125" style="85" customWidth="1"/>
    <col min="12290" max="12290" width="12" style="85" customWidth="1"/>
    <col min="12291" max="12291" width="9.625" style="85" customWidth="1"/>
    <col min="12292" max="12292" width="11.375" style="85" customWidth="1"/>
    <col min="12293" max="12293" width="9.625" style="85" customWidth="1"/>
    <col min="12294" max="12294" width="11.375" style="85" customWidth="1"/>
    <col min="12295" max="12295" width="9.625" style="85" customWidth="1"/>
    <col min="12296" max="12296" width="11.375" style="85" customWidth="1"/>
    <col min="12297" max="12298" width="13.625" style="85" customWidth="1"/>
    <col min="12299" max="12299" width="6" style="85" customWidth="1"/>
    <col min="12300" max="12541" width="20.75" style="85"/>
    <col min="12542" max="12542" width="3.5" style="85" bestFit="1" customWidth="1"/>
    <col min="12543" max="12543" width="6.5" style="85" bestFit="1" customWidth="1"/>
    <col min="12544" max="12544" width="11.875" style="85" customWidth="1"/>
    <col min="12545" max="12545" width="12.125" style="85" customWidth="1"/>
    <col min="12546" max="12546" width="12" style="85" customWidth="1"/>
    <col min="12547" max="12547" width="9.625" style="85" customWidth="1"/>
    <col min="12548" max="12548" width="11.375" style="85" customWidth="1"/>
    <col min="12549" max="12549" width="9.625" style="85" customWidth="1"/>
    <col min="12550" max="12550" width="11.375" style="85" customWidth="1"/>
    <col min="12551" max="12551" width="9.625" style="85" customWidth="1"/>
    <col min="12552" max="12552" width="11.375" style="85" customWidth="1"/>
    <col min="12553" max="12554" width="13.625" style="85" customWidth="1"/>
    <col min="12555" max="12555" width="6" style="85" customWidth="1"/>
    <col min="12556" max="12797" width="20.75" style="85"/>
    <col min="12798" max="12798" width="3.5" style="85" bestFit="1" customWidth="1"/>
    <col min="12799" max="12799" width="6.5" style="85" bestFit="1" customWidth="1"/>
    <col min="12800" max="12800" width="11.875" style="85" customWidth="1"/>
    <col min="12801" max="12801" width="12.125" style="85" customWidth="1"/>
    <col min="12802" max="12802" width="12" style="85" customWidth="1"/>
    <col min="12803" max="12803" width="9.625" style="85" customWidth="1"/>
    <col min="12804" max="12804" width="11.375" style="85" customWidth="1"/>
    <col min="12805" max="12805" width="9.625" style="85" customWidth="1"/>
    <col min="12806" max="12806" width="11.375" style="85" customWidth="1"/>
    <col min="12807" max="12807" width="9.625" style="85" customWidth="1"/>
    <col min="12808" max="12808" width="11.375" style="85" customWidth="1"/>
    <col min="12809" max="12810" width="13.625" style="85" customWidth="1"/>
    <col min="12811" max="12811" width="6" style="85" customWidth="1"/>
    <col min="12812" max="13053" width="20.75" style="85"/>
    <col min="13054" max="13054" width="3.5" style="85" bestFit="1" customWidth="1"/>
    <col min="13055" max="13055" width="6.5" style="85" bestFit="1" customWidth="1"/>
    <col min="13056" max="13056" width="11.875" style="85" customWidth="1"/>
    <col min="13057" max="13057" width="12.125" style="85" customWidth="1"/>
    <col min="13058" max="13058" width="12" style="85" customWidth="1"/>
    <col min="13059" max="13059" width="9.625" style="85" customWidth="1"/>
    <col min="13060" max="13060" width="11.375" style="85" customWidth="1"/>
    <col min="13061" max="13061" width="9.625" style="85" customWidth="1"/>
    <col min="13062" max="13062" width="11.375" style="85" customWidth="1"/>
    <col min="13063" max="13063" width="9.625" style="85" customWidth="1"/>
    <col min="13064" max="13064" width="11.375" style="85" customWidth="1"/>
    <col min="13065" max="13066" width="13.625" style="85" customWidth="1"/>
    <col min="13067" max="13067" width="6" style="85" customWidth="1"/>
    <col min="13068" max="13309" width="20.75" style="85"/>
    <col min="13310" max="13310" width="3.5" style="85" bestFit="1" customWidth="1"/>
    <col min="13311" max="13311" width="6.5" style="85" bestFit="1" customWidth="1"/>
    <col min="13312" max="13312" width="11.875" style="85" customWidth="1"/>
    <col min="13313" max="13313" width="12.125" style="85" customWidth="1"/>
    <col min="13314" max="13314" width="12" style="85" customWidth="1"/>
    <col min="13315" max="13315" width="9.625" style="85" customWidth="1"/>
    <col min="13316" max="13316" width="11.375" style="85" customWidth="1"/>
    <col min="13317" max="13317" width="9.625" style="85" customWidth="1"/>
    <col min="13318" max="13318" width="11.375" style="85" customWidth="1"/>
    <col min="13319" max="13319" width="9.625" style="85" customWidth="1"/>
    <col min="13320" max="13320" width="11.375" style="85" customWidth="1"/>
    <col min="13321" max="13322" width="13.625" style="85" customWidth="1"/>
    <col min="13323" max="13323" width="6" style="85" customWidth="1"/>
    <col min="13324" max="13565" width="20.75" style="85"/>
    <col min="13566" max="13566" width="3.5" style="85" bestFit="1" customWidth="1"/>
    <col min="13567" max="13567" width="6.5" style="85" bestFit="1" customWidth="1"/>
    <col min="13568" max="13568" width="11.875" style="85" customWidth="1"/>
    <col min="13569" max="13569" width="12.125" style="85" customWidth="1"/>
    <col min="13570" max="13570" width="12" style="85" customWidth="1"/>
    <col min="13571" max="13571" width="9.625" style="85" customWidth="1"/>
    <col min="13572" max="13572" width="11.375" style="85" customWidth="1"/>
    <col min="13573" max="13573" width="9.625" style="85" customWidth="1"/>
    <col min="13574" max="13574" width="11.375" style="85" customWidth="1"/>
    <col min="13575" max="13575" width="9.625" style="85" customWidth="1"/>
    <col min="13576" max="13576" width="11.375" style="85" customWidth="1"/>
    <col min="13577" max="13578" width="13.625" style="85" customWidth="1"/>
    <col min="13579" max="13579" width="6" style="85" customWidth="1"/>
    <col min="13580" max="13821" width="20.75" style="85"/>
    <col min="13822" max="13822" width="3.5" style="85" bestFit="1" customWidth="1"/>
    <col min="13823" max="13823" width="6.5" style="85" bestFit="1" customWidth="1"/>
    <col min="13824" max="13824" width="11.875" style="85" customWidth="1"/>
    <col min="13825" max="13825" width="12.125" style="85" customWidth="1"/>
    <col min="13826" max="13826" width="12" style="85" customWidth="1"/>
    <col min="13827" max="13827" width="9.625" style="85" customWidth="1"/>
    <col min="13828" max="13828" width="11.375" style="85" customWidth="1"/>
    <col min="13829" max="13829" width="9.625" style="85" customWidth="1"/>
    <col min="13830" max="13830" width="11.375" style="85" customWidth="1"/>
    <col min="13831" max="13831" width="9.625" style="85" customWidth="1"/>
    <col min="13832" max="13832" width="11.375" style="85" customWidth="1"/>
    <col min="13833" max="13834" width="13.625" style="85" customWidth="1"/>
    <col min="13835" max="13835" width="6" style="85" customWidth="1"/>
    <col min="13836" max="14077" width="20.75" style="85"/>
    <col min="14078" max="14078" width="3.5" style="85" bestFit="1" customWidth="1"/>
    <col min="14079" max="14079" width="6.5" style="85" bestFit="1" customWidth="1"/>
    <col min="14080" max="14080" width="11.875" style="85" customWidth="1"/>
    <col min="14081" max="14081" width="12.125" style="85" customWidth="1"/>
    <col min="14082" max="14082" width="12" style="85" customWidth="1"/>
    <col min="14083" max="14083" width="9.625" style="85" customWidth="1"/>
    <col min="14084" max="14084" width="11.375" style="85" customWidth="1"/>
    <col min="14085" max="14085" width="9.625" style="85" customWidth="1"/>
    <col min="14086" max="14086" width="11.375" style="85" customWidth="1"/>
    <col min="14087" max="14087" width="9.625" style="85" customWidth="1"/>
    <col min="14088" max="14088" width="11.375" style="85" customWidth="1"/>
    <col min="14089" max="14090" width="13.625" style="85" customWidth="1"/>
    <col min="14091" max="14091" width="6" style="85" customWidth="1"/>
    <col min="14092" max="14333" width="20.75" style="85"/>
    <col min="14334" max="14334" width="3.5" style="85" bestFit="1" customWidth="1"/>
    <col min="14335" max="14335" width="6.5" style="85" bestFit="1" customWidth="1"/>
    <col min="14336" max="14336" width="11.875" style="85" customWidth="1"/>
    <col min="14337" max="14337" width="12.125" style="85" customWidth="1"/>
    <col min="14338" max="14338" width="12" style="85" customWidth="1"/>
    <col min="14339" max="14339" width="9.625" style="85" customWidth="1"/>
    <col min="14340" max="14340" width="11.375" style="85" customWidth="1"/>
    <col min="14341" max="14341" width="9.625" style="85" customWidth="1"/>
    <col min="14342" max="14342" width="11.375" style="85" customWidth="1"/>
    <col min="14343" max="14343" width="9.625" style="85" customWidth="1"/>
    <col min="14344" max="14344" width="11.375" style="85" customWidth="1"/>
    <col min="14345" max="14346" width="13.625" style="85" customWidth="1"/>
    <col min="14347" max="14347" width="6" style="85" customWidth="1"/>
    <col min="14348" max="14589" width="20.75" style="85"/>
    <col min="14590" max="14590" width="3.5" style="85" bestFit="1" customWidth="1"/>
    <col min="14591" max="14591" width="6.5" style="85" bestFit="1" customWidth="1"/>
    <col min="14592" max="14592" width="11.875" style="85" customWidth="1"/>
    <col min="14593" max="14593" width="12.125" style="85" customWidth="1"/>
    <col min="14594" max="14594" width="12" style="85" customWidth="1"/>
    <col min="14595" max="14595" width="9.625" style="85" customWidth="1"/>
    <col min="14596" max="14596" width="11.375" style="85" customWidth="1"/>
    <col min="14597" max="14597" width="9.625" style="85" customWidth="1"/>
    <col min="14598" max="14598" width="11.375" style="85" customWidth="1"/>
    <col min="14599" max="14599" width="9.625" style="85" customWidth="1"/>
    <col min="14600" max="14600" width="11.375" style="85" customWidth="1"/>
    <col min="14601" max="14602" width="13.625" style="85" customWidth="1"/>
    <col min="14603" max="14603" width="6" style="85" customWidth="1"/>
    <col min="14604" max="14845" width="20.75" style="85"/>
    <col min="14846" max="14846" width="3.5" style="85" bestFit="1" customWidth="1"/>
    <col min="14847" max="14847" width="6.5" style="85" bestFit="1" customWidth="1"/>
    <col min="14848" max="14848" width="11.875" style="85" customWidth="1"/>
    <col min="14849" max="14849" width="12.125" style="85" customWidth="1"/>
    <col min="14850" max="14850" width="12" style="85" customWidth="1"/>
    <col min="14851" max="14851" width="9.625" style="85" customWidth="1"/>
    <col min="14852" max="14852" width="11.375" style="85" customWidth="1"/>
    <col min="14853" max="14853" width="9.625" style="85" customWidth="1"/>
    <col min="14854" max="14854" width="11.375" style="85" customWidth="1"/>
    <col min="14855" max="14855" width="9.625" style="85" customWidth="1"/>
    <col min="14856" max="14856" width="11.375" style="85" customWidth="1"/>
    <col min="14857" max="14858" width="13.625" style="85" customWidth="1"/>
    <col min="14859" max="14859" width="6" style="85" customWidth="1"/>
    <col min="14860" max="15101" width="20.75" style="85"/>
    <col min="15102" max="15102" width="3.5" style="85" bestFit="1" customWidth="1"/>
    <col min="15103" max="15103" width="6.5" style="85" bestFit="1" customWidth="1"/>
    <col min="15104" max="15104" width="11.875" style="85" customWidth="1"/>
    <col min="15105" max="15105" width="12.125" style="85" customWidth="1"/>
    <col min="15106" max="15106" width="12" style="85" customWidth="1"/>
    <col min="15107" max="15107" width="9.625" style="85" customWidth="1"/>
    <col min="15108" max="15108" width="11.375" style="85" customWidth="1"/>
    <col min="15109" max="15109" width="9.625" style="85" customWidth="1"/>
    <col min="15110" max="15110" width="11.375" style="85" customWidth="1"/>
    <col min="15111" max="15111" width="9.625" style="85" customWidth="1"/>
    <col min="15112" max="15112" width="11.375" style="85" customWidth="1"/>
    <col min="15113" max="15114" width="13.625" style="85" customWidth="1"/>
    <col min="15115" max="15115" width="6" style="85" customWidth="1"/>
    <col min="15116" max="15357" width="20.75" style="85"/>
    <col min="15358" max="15358" width="3.5" style="85" bestFit="1" customWidth="1"/>
    <col min="15359" max="15359" width="6.5" style="85" bestFit="1" customWidth="1"/>
    <col min="15360" max="15360" width="11.875" style="85" customWidth="1"/>
    <col min="15361" max="15361" width="12.125" style="85" customWidth="1"/>
    <col min="15362" max="15362" width="12" style="85" customWidth="1"/>
    <col min="15363" max="15363" width="9.625" style="85" customWidth="1"/>
    <col min="15364" max="15364" width="11.375" style="85" customWidth="1"/>
    <col min="15365" max="15365" width="9.625" style="85" customWidth="1"/>
    <col min="15366" max="15366" width="11.375" style="85" customWidth="1"/>
    <col min="15367" max="15367" width="9.625" style="85" customWidth="1"/>
    <col min="15368" max="15368" width="11.375" style="85" customWidth="1"/>
    <col min="15369" max="15370" width="13.625" style="85" customWidth="1"/>
    <col min="15371" max="15371" width="6" style="85" customWidth="1"/>
    <col min="15372" max="15613" width="20.75" style="85"/>
    <col min="15614" max="15614" width="3.5" style="85" bestFit="1" customWidth="1"/>
    <col min="15615" max="15615" width="6.5" style="85" bestFit="1" customWidth="1"/>
    <col min="15616" max="15616" width="11.875" style="85" customWidth="1"/>
    <col min="15617" max="15617" width="12.125" style="85" customWidth="1"/>
    <col min="15618" max="15618" width="12" style="85" customWidth="1"/>
    <col min="15619" max="15619" width="9.625" style="85" customWidth="1"/>
    <col min="15620" max="15620" width="11.375" style="85" customWidth="1"/>
    <col min="15621" max="15621" width="9.625" style="85" customWidth="1"/>
    <col min="15622" max="15622" width="11.375" style="85" customWidth="1"/>
    <col min="15623" max="15623" width="9.625" style="85" customWidth="1"/>
    <col min="15624" max="15624" width="11.375" style="85" customWidth="1"/>
    <col min="15625" max="15626" width="13.625" style="85" customWidth="1"/>
    <col min="15627" max="15627" width="6" style="85" customWidth="1"/>
    <col min="15628" max="15869" width="20.75" style="85"/>
    <col min="15870" max="15870" width="3.5" style="85" bestFit="1" customWidth="1"/>
    <col min="15871" max="15871" width="6.5" style="85" bestFit="1" customWidth="1"/>
    <col min="15872" max="15872" width="11.875" style="85" customWidth="1"/>
    <col min="15873" max="15873" width="12.125" style="85" customWidth="1"/>
    <col min="15874" max="15874" width="12" style="85" customWidth="1"/>
    <col min="15875" max="15875" width="9.625" style="85" customWidth="1"/>
    <col min="15876" max="15876" width="11.375" style="85" customWidth="1"/>
    <col min="15877" max="15877" width="9.625" style="85" customWidth="1"/>
    <col min="15878" max="15878" width="11.375" style="85" customWidth="1"/>
    <col min="15879" max="15879" width="9.625" style="85" customWidth="1"/>
    <col min="15880" max="15880" width="11.375" style="85" customWidth="1"/>
    <col min="15881" max="15882" width="13.625" style="85" customWidth="1"/>
    <col min="15883" max="15883" width="6" style="85" customWidth="1"/>
    <col min="15884" max="16125" width="20.75" style="85"/>
    <col min="16126" max="16126" width="3.5" style="85" bestFit="1" customWidth="1"/>
    <col min="16127" max="16127" width="6.5" style="85" bestFit="1" customWidth="1"/>
    <col min="16128" max="16128" width="11.875" style="85" customWidth="1"/>
    <col min="16129" max="16129" width="12.125" style="85" customWidth="1"/>
    <col min="16130" max="16130" width="12" style="85" customWidth="1"/>
    <col min="16131" max="16131" width="9.625" style="85" customWidth="1"/>
    <col min="16132" max="16132" width="11.375" style="85" customWidth="1"/>
    <col min="16133" max="16133" width="9.625" style="85" customWidth="1"/>
    <col min="16134" max="16134" width="11.375" style="85" customWidth="1"/>
    <col min="16135" max="16135" width="9.625" style="85" customWidth="1"/>
    <col min="16136" max="16136" width="11.375" style="85" customWidth="1"/>
    <col min="16137" max="16138" width="13.625" style="85" customWidth="1"/>
    <col min="16139" max="16139" width="6" style="85" customWidth="1"/>
    <col min="16140" max="16384" width="20.75" style="85"/>
  </cols>
  <sheetData>
    <row r="1" spans="1:14" x14ac:dyDescent="0.4">
      <c r="A1" s="84" t="s">
        <v>687</v>
      </c>
      <c r="B1" s="84"/>
    </row>
    <row r="2" spans="1:14" x14ac:dyDescent="0.4">
      <c r="A2" s="51" t="s">
        <v>24</v>
      </c>
      <c r="B2" s="86">
        <v>1</v>
      </c>
      <c r="C2" s="51" t="s">
        <v>13</v>
      </c>
      <c r="D2" s="95" t="str">
        <f>VLOOKUP(B2,別紙1!$A$272:$AS$280,3,FALSE)</f>
        <v>東善第ニ地下ポンプ場</v>
      </c>
      <c r="E2" s="87"/>
      <c r="J2" s="88" t="str">
        <f>VLOOKUP(B2,別紙1!$A$272:$AS$280,5,FALSE)</f>
        <v>東京従量電灯B5A</v>
      </c>
    </row>
    <row r="3" spans="1:14" s="51" customFormat="1" ht="20.25" customHeight="1" x14ac:dyDescent="0.4">
      <c r="A3" s="420" t="s">
        <v>14</v>
      </c>
      <c r="B3" s="423" t="s">
        <v>3</v>
      </c>
      <c r="C3" s="423"/>
      <c r="D3" s="423"/>
      <c r="E3" s="417" t="s">
        <v>4</v>
      </c>
      <c r="F3" s="418"/>
      <c r="G3" s="418"/>
      <c r="H3" s="418"/>
      <c r="I3" s="391" t="s">
        <v>44</v>
      </c>
      <c r="J3" s="420" t="s">
        <v>45</v>
      </c>
    </row>
    <row r="4" spans="1:14" s="51" customFormat="1" ht="36" x14ac:dyDescent="0.4">
      <c r="A4" s="421"/>
      <c r="B4" s="89" t="s">
        <v>2</v>
      </c>
      <c r="C4" s="98" t="s">
        <v>98</v>
      </c>
      <c r="D4" s="98" t="s">
        <v>81</v>
      </c>
      <c r="E4" s="90" t="s">
        <v>84</v>
      </c>
      <c r="F4" s="90" t="s">
        <v>93</v>
      </c>
      <c r="G4" s="90" t="s">
        <v>97</v>
      </c>
      <c r="H4" s="91" t="s">
        <v>99</v>
      </c>
      <c r="I4" s="400"/>
      <c r="J4" s="421"/>
    </row>
    <row r="5" spans="1:14" s="92" customFormat="1" ht="11.25" x14ac:dyDescent="0.4">
      <c r="A5" s="422"/>
      <c r="B5" s="61" t="s">
        <v>34</v>
      </c>
      <c r="C5" s="122" t="s">
        <v>105</v>
      </c>
      <c r="D5" s="122" t="s">
        <v>6</v>
      </c>
      <c r="E5" s="122" t="s">
        <v>20</v>
      </c>
      <c r="F5" s="122" t="s">
        <v>25</v>
      </c>
      <c r="G5" s="123" t="s">
        <v>21</v>
      </c>
      <c r="H5" s="122" t="s">
        <v>25</v>
      </c>
      <c r="I5" s="123" t="s">
        <v>43</v>
      </c>
      <c r="J5" s="122" t="s">
        <v>8</v>
      </c>
    </row>
    <row r="6" spans="1:14" s="94" customFormat="1" ht="18" customHeight="1" x14ac:dyDescent="0.4">
      <c r="A6" s="93">
        <v>1</v>
      </c>
      <c r="B6" s="64">
        <f>VLOOKUP(B2,別紙1!$A$272:$AS$280,6,FALSE)</f>
        <v>5</v>
      </c>
      <c r="C6" s="126">
        <f>内訳書!$C$8</f>
        <v>0</v>
      </c>
      <c r="D6" s="126">
        <f>C6</f>
        <v>0</v>
      </c>
      <c r="E6" s="124">
        <f>VLOOKUP(B2,別紙1!$A$272:$AS$280,7,FALSE)+VLOOKUP(B2,別紙1!$A$272:$AS$280,8,FALSE)</f>
        <v>14</v>
      </c>
      <c r="F6" s="124">
        <f t="shared" ref="F6:F17" si="0">IF(8&lt;E6,E6-8,0)</f>
        <v>6</v>
      </c>
      <c r="G6" s="126">
        <f>内訳書!$D$8</f>
        <v>0</v>
      </c>
      <c r="H6" s="126">
        <f>ROUNDDOWN(F6*G6,2)</f>
        <v>0</v>
      </c>
      <c r="I6" s="116"/>
      <c r="J6" s="127">
        <f>ROUNDDOWN(D6+H6+I6,0)</f>
        <v>0</v>
      </c>
    </row>
    <row r="7" spans="1:14" s="94" customFormat="1" ht="18" customHeight="1" x14ac:dyDescent="0.4">
      <c r="A7" s="93">
        <v>2</v>
      </c>
      <c r="B7" s="65">
        <f>B6</f>
        <v>5</v>
      </c>
      <c r="C7" s="126">
        <f>C6</f>
        <v>0</v>
      </c>
      <c r="D7" s="126">
        <f t="shared" ref="D7:D17" si="1">C7</f>
        <v>0</v>
      </c>
      <c r="E7" s="124">
        <f>VLOOKUP(B2,別紙1!$A$272:$AS$280,10,FALSE)+VLOOKUP(B2,別紙1!$A$272:$AS$280,11,FALSE)</f>
        <v>16</v>
      </c>
      <c r="F7" s="124">
        <f t="shared" si="0"/>
        <v>8</v>
      </c>
      <c r="G7" s="126">
        <f>内訳書!$D$8</f>
        <v>0</v>
      </c>
      <c r="H7" s="126">
        <f t="shared" ref="H7:H17" si="2">ROUNDDOWN(F7*G7,2)</f>
        <v>0</v>
      </c>
      <c r="I7" s="116"/>
      <c r="J7" s="127">
        <f t="shared" ref="J7:J17" si="3">ROUNDDOWN(D7+H7+I7,0)</f>
        <v>0</v>
      </c>
    </row>
    <row r="8" spans="1:14" s="94" customFormat="1" ht="18" customHeight="1" x14ac:dyDescent="0.4">
      <c r="A8" s="93">
        <v>3</v>
      </c>
      <c r="B8" s="65">
        <f>B6</f>
        <v>5</v>
      </c>
      <c r="C8" s="126">
        <f t="shared" ref="C8:C17" si="4">C7</f>
        <v>0</v>
      </c>
      <c r="D8" s="126">
        <f t="shared" si="1"/>
        <v>0</v>
      </c>
      <c r="E8" s="124">
        <f>VLOOKUP(B2,別紙1!$A$272:$AS$280,13,FALSE)+VLOOKUP(B2,別紙1!$A$272:$AS$280,14,FALSE)</f>
        <v>13</v>
      </c>
      <c r="F8" s="124">
        <f t="shared" si="0"/>
        <v>5</v>
      </c>
      <c r="G8" s="126">
        <f>内訳書!$D$8</f>
        <v>0</v>
      </c>
      <c r="H8" s="126">
        <f t="shared" si="2"/>
        <v>0</v>
      </c>
      <c r="I8" s="116"/>
      <c r="J8" s="127">
        <f t="shared" si="3"/>
        <v>0</v>
      </c>
    </row>
    <row r="9" spans="1:14" s="94" customFormat="1" ht="18" customHeight="1" x14ac:dyDescent="0.4">
      <c r="A9" s="93">
        <v>4</v>
      </c>
      <c r="B9" s="65">
        <f>B6</f>
        <v>5</v>
      </c>
      <c r="C9" s="126">
        <f t="shared" si="4"/>
        <v>0</v>
      </c>
      <c r="D9" s="126">
        <f t="shared" si="1"/>
        <v>0</v>
      </c>
      <c r="E9" s="124">
        <f>VLOOKUP(B2,別紙1!$A$272:$AS$280,16,FALSE)+VLOOKUP(B2,別紙1!$A$272:$AS$280,17,FALSE)</f>
        <v>11</v>
      </c>
      <c r="F9" s="124">
        <f t="shared" si="0"/>
        <v>3</v>
      </c>
      <c r="G9" s="126">
        <f>内訳書!$D$8</f>
        <v>0</v>
      </c>
      <c r="H9" s="126">
        <f t="shared" si="2"/>
        <v>0</v>
      </c>
      <c r="I9" s="116"/>
      <c r="J9" s="127">
        <f t="shared" si="3"/>
        <v>0</v>
      </c>
      <c r="N9" s="51"/>
    </row>
    <row r="10" spans="1:14" s="94" customFormat="1" ht="18" customHeight="1" x14ac:dyDescent="0.4">
      <c r="A10" s="93">
        <v>5</v>
      </c>
      <c r="B10" s="65">
        <f>B6</f>
        <v>5</v>
      </c>
      <c r="C10" s="126">
        <f t="shared" si="4"/>
        <v>0</v>
      </c>
      <c r="D10" s="126">
        <f t="shared" si="1"/>
        <v>0</v>
      </c>
      <c r="E10" s="124">
        <f>VLOOKUP(B2,別紙1!$A$272:$AS$280,19,FALSE)+VLOOKUP(B2,別紙1!$A$272:$AS$280,20,FALSE)</f>
        <v>5</v>
      </c>
      <c r="F10" s="124">
        <f t="shared" si="0"/>
        <v>0</v>
      </c>
      <c r="G10" s="126">
        <f>内訳書!$D$8</f>
        <v>0</v>
      </c>
      <c r="H10" s="126">
        <f t="shared" si="2"/>
        <v>0</v>
      </c>
      <c r="I10" s="116"/>
      <c r="J10" s="127">
        <f t="shared" si="3"/>
        <v>0</v>
      </c>
    </row>
    <row r="11" spans="1:14" s="94" customFormat="1" ht="18" customHeight="1" x14ac:dyDescent="0.4">
      <c r="A11" s="93">
        <v>6</v>
      </c>
      <c r="B11" s="65">
        <f>B6</f>
        <v>5</v>
      </c>
      <c r="C11" s="126">
        <f t="shared" si="4"/>
        <v>0</v>
      </c>
      <c r="D11" s="126">
        <f t="shared" si="1"/>
        <v>0</v>
      </c>
      <c r="E11" s="124">
        <f>VLOOKUP(B2,別紙1!$A$272:$AS$280,22,FALSE)+VLOOKUP(B2,別紙1!$A$272:$AS$280,23,FALSE)</f>
        <v>5</v>
      </c>
      <c r="F11" s="124">
        <f t="shared" si="0"/>
        <v>0</v>
      </c>
      <c r="G11" s="126">
        <f>内訳書!$D$8</f>
        <v>0</v>
      </c>
      <c r="H11" s="126">
        <f t="shared" si="2"/>
        <v>0</v>
      </c>
      <c r="I11" s="116"/>
      <c r="J11" s="127">
        <f t="shared" si="3"/>
        <v>0</v>
      </c>
    </row>
    <row r="12" spans="1:14" s="94" customFormat="1" ht="18" customHeight="1" x14ac:dyDescent="0.4">
      <c r="A12" s="93">
        <v>7</v>
      </c>
      <c r="B12" s="65">
        <f>B6</f>
        <v>5</v>
      </c>
      <c r="C12" s="126">
        <f t="shared" si="4"/>
        <v>0</v>
      </c>
      <c r="D12" s="126">
        <f t="shared" si="1"/>
        <v>0</v>
      </c>
      <c r="E12" s="124">
        <f>VLOOKUP(B2,別紙1!$A$272:$AS$280,25,FALSE)+VLOOKUP(B2,別紙1!$A$272:$AS$280,26,FALSE)</f>
        <v>7</v>
      </c>
      <c r="F12" s="124">
        <f t="shared" si="0"/>
        <v>0</v>
      </c>
      <c r="G12" s="126">
        <f>内訳書!$D$8</f>
        <v>0</v>
      </c>
      <c r="H12" s="126">
        <f t="shared" si="2"/>
        <v>0</v>
      </c>
      <c r="I12" s="116"/>
      <c r="J12" s="127">
        <f t="shared" si="3"/>
        <v>0</v>
      </c>
    </row>
    <row r="13" spans="1:14" s="94" customFormat="1" ht="18" customHeight="1" x14ac:dyDescent="0.4">
      <c r="A13" s="93">
        <v>8</v>
      </c>
      <c r="B13" s="65">
        <f>B6</f>
        <v>5</v>
      </c>
      <c r="C13" s="126">
        <f t="shared" si="4"/>
        <v>0</v>
      </c>
      <c r="D13" s="126">
        <f t="shared" si="1"/>
        <v>0</v>
      </c>
      <c r="E13" s="124">
        <f>VLOOKUP(B2,別紙1!$A$272:$AS$280,28,FALSE)+VLOOKUP(B2,別紙1!$A$272:$AS$280,29,FALSE)</f>
        <v>9</v>
      </c>
      <c r="F13" s="124">
        <f t="shared" si="0"/>
        <v>1</v>
      </c>
      <c r="G13" s="126">
        <f>内訳書!$D$8</f>
        <v>0</v>
      </c>
      <c r="H13" s="126">
        <f t="shared" si="2"/>
        <v>0</v>
      </c>
      <c r="I13" s="116"/>
      <c r="J13" s="127">
        <f t="shared" si="3"/>
        <v>0</v>
      </c>
    </row>
    <row r="14" spans="1:14" s="94" customFormat="1" ht="18" customHeight="1" x14ac:dyDescent="0.4">
      <c r="A14" s="93">
        <v>9</v>
      </c>
      <c r="B14" s="65">
        <f>B6</f>
        <v>5</v>
      </c>
      <c r="C14" s="126">
        <f t="shared" si="4"/>
        <v>0</v>
      </c>
      <c r="D14" s="126">
        <f t="shared" si="1"/>
        <v>0</v>
      </c>
      <c r="E14" s="124">
        <f>VLOOKUP(B2,別紙1!$A$272:$AS$280,31,FALSE)+VLOOKUP(B2,別紙1!$A$272:$AS$280,32,FALSE)</f>
        <v>9</v>
      </c>
      <c r="F14" s="124">
        <f t="shared" si="0"/>
        <v>1</v>
      </c>
      <c r="G14" s="126">
        <f>内訳書!$D$8</f>
        <v>0</v>
      </c>
      <c r="H14" s="126">
        <f t="shared" si="2"/>
        <v>0</v>
      </c>
      <c r="I14" s="116"/>
      <c r="J14" s="127">
        <f t="shared" si="3"/>
        <v>0</v>
      </c>
    </row>
    <row r="15" spans="1:14" s="94" customFormat="1" ht="18" customHeight="1" x14ac:dyDescent="0.4">
      <c r="A15" s="93">
        <v>10</v>
      </c>
      <c r="B15" s="65">
        <f>B6</f>
        <v>5</v>
      </c>
      <c r="C15" s="126">
        <f t="shared" si="4"/>
        <v>0</v>
      </c>
      <c r="D15" s="126">
        <f t="shared" si="1"/>
        <v>0</v>
      </c>
      <c r="E15" s="124">
        <f>VLOOKUP(B2,別紙1!$A$272:$AS$280,34,FALSE)+VLOOKUP(B2,別紙1!$A$272:$AS$280,35,FALSE)</f>
        <v>7</v>
      </c>
      <c r="F15" s="124">
        <f t="shared" si="0"/>
        <v>0</v>
      </c>
      <c r="G15" s="126">
        <f>内訳書!$D$8</f>
        <v>0</v>
      </c>
      <c r="H15" s="126">
        <f t="shared" si="2"/>
        <v>0</v>
      </c>
      <c r="I15" s="116"/>
      <c r="J15" s="127">
        <f t="shared" si="3"/>
        <v>0</v>
      </c>
    </row>
    <row r="16" spans="1:14" s="94" customFormat="1" ht="18" customHeight="1" x14ac:dyDescent="0.4">
      <c r="A16" s="93">
        <v>11</v>
      </c>
      <c r="B16" s="65">
        <f>B6</f>
        <v>5</v>
      </c>
      <c r="C16" s="126">
        <f t="shared" si="4"/>
        <v>0</v>
      </c>
      <c r="D16" s="126">
        <f t="shared" si="1"/>
        <v>0</v>
      </c>
      <c r="E16" s="124">
        <f>VLOOKUP(B2,別紙1!$A$272:$AS$280,37,FALSE)+VLOOKUP(B2,別紙1!$A$272:$AS$280,38,FALSE)</f>
        <v>5</v>
      </c>
      <c r="F16" s="124">
        <f t="shared" si="0"/>
        <v>0</v>
      </c>
      <c r="G16" s="126">
        <f>内訳書!$D$8</f>
        <v>0</v>
      </c>
      <c r="H16" s="126">
        <f t="shared" si="2"/>
        <v>0</v>
      </c>
      <c r="I16" s="116"/>
      <c r="J16" s="127">
        <f t="shared" si="3"/>
        <v>0</v>
      </c>
    </row>
    <row r="17" spans="1:10" s="94" customFormat="1" ht="18" customHeight="1" thickBot="1" x14ac:dyDescent="0.45">
      <c r="A17" s="93">
        <v>12</v>
      </c>
      <c r="B17" s="65">
        <f>B6</f>
        <v>5</v>
      </c>
      <c r="C17" s="126">
        <f t="shared" si="4"/>
        <v>0</v>
      </c>
      <c r="D17" s="126">
        <f t="shared" si="1"/>
        <v>0</v>
      </c>
      <c r="E17" s="124">
        <f>VLOOKUP(B2,別紙1!$A$272:$AS$280,40,FALSE)+VLOOKUP(B2,別紙1!$A$272:$AS$280,41,FALSE)</f>
        <v>10</v>
      </c>
      <c r="F17" s="124">
        <f t="shared" si="0"/>
        <v>2</v>
      </c>
      <c r="G17" s="126">
        <f>内訳書!$D$8</f>
        <v>0</v>
      </c>
      <c r="H17" s="196">
        <f t="shared" si="2"/>
        <v>0</v>
      </c>
      <c r="I17" s="116"/>
      <c r="J17" s="127">
        <f t="shared" si="3"/>
        <v>0</v>
      </c>
    </row>
    <row r="18" spans="1:10" s="94" customFormat="1" ht="18" customHeight="1" thickBot="1" x14ac:dyDescent="0.45">
      <c r="A18" s="93" t="s">
        <v>9</v>
      </c>
      <c r="B18" s="139"/>
      <c r="C18" s="139"/>
      <c r="D18" s="203"/>
      <c r="E18" s="128">
        <f t="shared" ref="E18:F18" si="5">SUM(E6:E17)</f>
        <v>111</v>
      </c>
      <c r="F18" s="124">
        <f t="shared" si="5"/>
        <v>26</v>
      </c>
      <c r="G18" s="134"/>
      <c r="H18" s="129"/>
      <c r="I18" s="130">
        <f>SUM(I6:I17)</f>
        <v>0</v>
      </c>
      <c r="J18" s="125">
        <f>IF(SUM(J6:J17)="","",SUM(J6:J17))</f>
        <v>0</v>
      </c>
    </row>
    <row r="19" spans="1:10" ht="69.95" customHeight="1" x14ac:dyDescent="0.4">
      <c r="A19" s="415" t="s">
        <v>348</v>
      </c>
      <c r="B19" s="416"/>
      <c r="C19" s="416"/>
      <c r="D19" s="416"/>
      <c r="E19" s="416"/>
      <c r="F19" s="416"/>
      <c r="G19" s="416"/>
      <c r="H19" s="410"/>
      <c r="I19" s="410"/>
      <c r="J19" s="411"/>
    </row>
    <row r="20" spans="1:10" ht="78" customHeight="1" x14ac:dyDescent="0.4">
      <c r="A20" s="412" t="s">
        <v>22</v>
      </c>
      <c r="B20" s="413"/>
      <c r="C20" s="413"/>
      <c r="D20" s="413"/>
      <c r="E20" s="413"/>
      <c r="F20" s="413"/>
      <c r="G20" s="413"/>
      <c r="H20" s="413"/>
      <c r="I20" s="413"/>
      <c r="J20" s="414"/>
    </row>
    <row r="21" spans="1:10" x14ac:dyDescent="0.4">
      <c r="A21" s="51" t="s">
        <v>12</v>
      </c>
      <c r="B21" s="86">
        <f>B2+1</f>
        <v>2</v>
      </c>
      <c r="C21" s="51" t="s">
        <v>13</v>
      </c>
      <c r="D21" s="95" t="str">
        <f>VLOOKUP(B21,別紙1!$A$272:$AS$280,3,FALSE)</f>
        <v>茂木第二地下ポンプ場</v>
      </c>
      <c r="E21" s="87"/>
      <c r="J21" s="88" t="str">
        <f>VLOOKUP(B21,別紙1!$A$272:$AS$280,5,FALSE)</f>
        <v>東京従量電灯B5A</v>
      </c>
    </row>
    <row r="22" spans="1:10" s="51" customFormat="1" ht="20.25" customHeight="1" x14ac:dyDescent="0.4">
      <c r="A22" s="420" t="s">
        <v>14</v>
      </c>
      <c r="B22" s="417" t="s">
        <v>3</v>
      </c>
      <c r="C22" s="418"/>
      <c r="D22" s="419"/>
      <c r="E22" s="417" t="s">
        <v>4</v>
      </c>
      <c r="F22" s="418"/>
      <c r="G22" s="418"/>
      <c r="H22" s="419"/>
      <c r="I22" s="391" t="s">
        <v>44</v>
      </c>
      <c r="J22" s="420" t="s">
        <v>45</v>
      </c>
    </row>
    <row r="23" spans="1:10" s="51" customFormat="1" ht="36" customHeight="1" x14ac:dyDescent="0.4">
      <c r="A23" s="421"/>
      <c r="B23" s="303" t="s">
        <v>2</v>
      </c>
      <c r="C23" s="98" t="s">
        <v>98</v>
      </c>
      <c r="D23" s="98" t="s">
        <v>81</v>
      </c>
      <c r="E23" s="90" t="s">
        <v>84</v>
      </c>
      <c r="F23" s="90" t="s">
        <v>93</v>
      </c>
      <c r="G23" s="90" t="s">
        <v>97</v>
      </c>
      <c r="H23" s="91" t="s">
        <v>99</v>
      </c>
      <c r="I23" s="400"/>
      <c r="J23" s="421"/>
    </row>
    <row r="24" spans="1:10" s="92" customFormat="1" ht="11.25" customHeight="1" x14ac:dyDescent="0.4">
      <c r="A24" s="422"/>
      <c r="B24" s="61" t="s">
        <v>34</v>
      </c>
      <c r="C24" s="122" t="s">
        <v>105</v>
      </c>
      <c r="D24" s="122" t="s">
        <v>6</v>
      </c>
      <c r="E24" s="122" t="s">
        <v>20</v>
      </c>
      <c r="F24" s="122" t="s">
        <v>20</v>
      </c>
      <c r="G24" s="123" t="s">
        <v>21</v>
      </c>
      <c r="H24" s="122" t="s">
        <v>20</v>
      </c>
      <c r="I24" s="123" t="s">
        <v>43</v>
      </c>
      <c r="J24" s="122" t="s">
        <v>8</v>
      </c>
    </row>
    <row r="25" spans="1:10" s="94" customFormat="1" ht="18" customHeight="1" x14ac:dyDescent="0.4">
      <c r="A25" s="93">
        <v>1</v>
      </c>
      <c r="B25" s="64">
        <f>VLOOKUP(B21,別紙1!$A$272:$AS$280,6,FALSE)</f>
        <v>5</v>
      </c>
      <c r="C25" s="126">
        <f>内訳書!$C$8</f>
        <v>0</v>
      </c>
      <c r="D25" s="126">
        <f>C25</f>
        <v>0</v>
      </c>
      <c r="E25" s="124">
        <f>VLOOKUP(B21,別紙1!$A$272:$AS$280,7,FALSE)+VLOOKUP(B21,別紙1!$A$272:$AS$280,8,FALSE)</f>
        <v>14</v>
      </c>
      <c r="F25" s="124">
        <f t="shared" ref="F25:F36" si="6">IF(8&lt;E25,E25-8,0)</f>
        <v>6</v>
      </c>
      <c r="G25" s="126">
        <f>内訳書!$D$8</f>
        <v>0</v>
      </c>
      <c r="H25" s="126">
        <f>ROUNDDOWN(F25*G25,2)</f>
        <v>0</v>
      </c>
      <c r="I25" s="116"/>
      <c r="J25" s="127">
        <f>ROUNDDOWN(D25+H25+I25,0)</f>
        <v>0</v>
      </c>
    </row>
    <row r="26" spans="1:10" s="94" customFormat="1" ht="18" customHeight="1" x14ac:dyDescent="0.4">
      <c r="A26" s="93">
        <v>2</v>
      </c>
      <c r="B26" s="65">
        <f>B25</f>
        <v>5</v>
      </c>
      <c r="C26" s="126">
        <f>C25</f>
        <v>0</v>
      </c>
      <c r="D26" s="126">
        <f t="shared" ref="D26:D36" si="7">C26</f>
        <v>0</v>
      </c>
      <c r="E26" s="124">
        <f>VLOOKUP(B21,別紙1!$A$272:$AS$280,10,FALSE)+VLOOKUP(B21,別紙1!$A$272:$AS$280,11,FALSE)</f>
        <v>16</v>
      </c>
      <c r="F26" s="124">
        <f t="shared" si="6"/>
        <v>8</v>
      </c>
      <c r="G26" s="126">
        <f>内訳書!$D$8</f>
        <v>0</v>
      </c>
      <c r="H26" s="126">
        <f t="shared" ref="H26:H36" si="8">ROUNDDOWN(F26*G26,2)</f>
        <v>0</v>
      </c>
      <c r="I26" s="116"/>
      <c r="J26" s="127">
        <f t="shared" ref="J26:J36" si="9">ROUNDDOWN(D26+H26+I26,0)</f>
        <v>0</v>
      </c>
    </row>
    <row r="27" spans="1:10" s="94" customFormat="1" ht="18" customHeight="1" x14ac:dyDescent="0.4">
      <c r="A27" s="93">
        <v>3</v>
      </c>
      <c r="B27" s="65">
        <f>B25</f>
        <v>5</v>
      </c>
      <c r="C27" s="126">
        <f t="shared" ref="C27:C36" si="10">C26</f>
        <v>0</v>
      </c>
      <c r="D27" s="126">
        <f t="shared" si="7"/>
        <v>0</v>
      </c>
      <c r="E27" s="124">
        <f>VLOOKUP(B21,別紙1!$A$272:$AS$280,13,FALSE)+VLOOKUP(B21,別紙1!$A$272:$AS$280,14,FALSE)</f>
        <v>13</v>
      </c>
      <c r="F27" s="124">
        <f t="shared" si="6"/>
        <v>5</v>
      </c>
      <c r="G27" s="126">
        <f>内訳書!$D$8</f>
        <v>0</v>
      </c>
      <c r="H27" s="126">
        <f t="shared" si="8"/>
        <v>0</v>
      </c>
      <c r="I27" s="116"/>
      <c r="J27" s="127">
        <f t="shared" si="9"/>
        <v>0</v>
      </c>
    </row>
    <row r="28" spans="1:10" s="94" customFormat="1" ht="18" customHeight="1" x14ac:dyDescent="0.4">
      <c r="A28" s="93">
        <v>4</v>
      </c>
      <c r="B28" s="65">
        <f>B25</f>
        <v>5</v>
      </c>
      <c r="C28" s="126">
        <f t="shared" si="10"/>
        <v>0</v>
      </c>
      <c r="D28" s="126">
        <f t="shared" si="7"/>
        <v>0</v>
      </c>
      <c r="E28" s="124">
        <f>VLOOKUP(B21,別紙1!$A$272:$AS$280,16,FALSE)+VLOOKUP(B21,別紙1!$A$272:$AS$280,17,FALSE)</f>
        <v>11</v>
      </c>
      <c r="F28" s="124">
        <f t="shared" si="6"/>
        <v>3</v>
      </c>
      <c r="G28" s="126">
        <f>内訳書!$D$8</f>
        <v>0</v>
      </c>
      <c r="H28" s="126">
        <f t="shared" si="8"/>
        <v>0</v>
      </c>
      <c r="I28" s="116"/>
      <c r="J28" s="127">
        <f t="shared" si="9"/>
        <v>0</v>
      </c>
    </row>
    <row r="29" spans="1:10" s="94" customFormat="1" ht="18" customHeight="1" x14ac:dyDescent="0.4">
      <c r="A29" s="93">
        <v>5</v>
      </c>
      <c r="B29" s="65">
        <f>B25</f>
        <v>5</v>
      </c>
      <c r="C29" s="126">
        <f t="shared" si="10"/>
        <v>0</v>
      </c>
      <c r="D29" s="126">
        <f t="shared" si="7"/>
        <v>0</v>
      </c>
      <c r="E29" s="124">
        <f>VLOOKUP(B21,別紙1!$A$272:$AS$280,19,FALSE)+VLOOKUP(B21,別紙1!$A$272:$AS$280,20,FALSE)</f>
        <v>9</v>
      </c>
      <c r="F29" s="124">
        <f t="shared" si="6"/>
        <v>1</v>
      </c>
      <c r="G29" s="126">
        <f>内訳書!$D$8</f>
        <v>0</v>
      </c>
      <c r="H29" s="126">
        <f t="shared" si="8"/>
        <v>0</v>
      </c>
      <c r="I29" s="116"/>
      <c r="J29" s="127">
        <f t="shared" si="9"/>
        <v>0</v>
      </c>
    </row>
    <row r="30" spans="1:10" s="94" customFormat="1" ht="18" customHeight="1" x14ac:dyDescent="0.4">
      <c r="A30" s="93">
        <v>6</v>
      </c>
      <c r="B30" s="65">
        <f>B25</f>
        <v>5</v>
      </c>
      <c r="C30" s="126">
        <f t="shared" si="10"/>
        <v>0</v>
      </c>
      <c r="D30" s="126">
        <f t="shared" si="7"/>
        <v>0</v>
      </c>
      <c r="E30" s="124">
        <f>VLOOKUP(B21,別紙1!$A$272:$AS$280,22,FALSE)+VLOOKUP(B21,別紙1!$A$272:$AS$280,23,FALSE)</f>
        <v>9</v>
      </c>
      <c r="F30" s="124">
        <f t="shared" si="6"/>
        <v>1</v>
      </c>
      <c r="G30" s="126">
        <f>内訳書!$D$8</f>
        <v>0</v>
      </c>
      <c r="H30" s="126">
        <f t="shared" si="8"/>
        <v>0</v>
      </c>
      <c r="I30" s="116"/>
      <c r="J30" s="127">
        <f t="shared" si="9"/>
        <v>0</v>
      </c>
    </row>
    <row r="31" spans="1:10" s="94" customFormat="1" ht="18" customHeight="1" x14ac:dyDescent="0.4">
      <c r="A31" s="93">
        <v>7</v>
      </c>
      <c r="B31" s="65">
        <f>B25</f>
        <v>5</v>
      </c>
      <c r="C31" s="126">
        <f t="shared" si="10"/>
        <v>0</v>
      </c>
      <c r="D31" s="126">
        <f t="shared" si="7"/>
        <v>0</v>
      </c>
      <c r="E31" s="124">
        <f>VLOOKUP(B21,別紙1!$A$272:$AS$280,25,FALSE)+VLOOKUP(B21,別紙1!$A$272:$AS$280,26,FALSE)</f>
        <v>11</v>
      </c>
      <c r="F31" s="124">
        <f t="shared" si="6"/>
        <v>3</v>
      </c>
      <c r="G31" s="126">
        <f>内訳書!$D$8</f>
        <v>0</v>
      </c>
      <c r="H31" s="126">
        <f t="shared" si="8"/>
        <v>0</v>
      </c>
      <c r="I31" s="116"/>
      <c r="J31" s="127">
        <f t="shared" si="9"/>
        <v>0</v>
      </c>
    </row>
    <row r="32" spans="1:10" s="94" customFormat="1" ht="18" customHeight="1" x14ac:dyDescent="0.4">
      <c r="A32" s="93">
        <v>8</v>
      </c>
      <c r="B32" s="65">
        <f>B25</f>
        <v>5</v>
      </c>
      <c r="C32" s="126">
        <f t="shared" si="10"/>
        <v>0</v>
      </c>
      <c r="D32" s="126">
        <f t="shared" si="7"/>
        <v>0</v>
      </c>
      <c r="E32" s="124">
        <f>VLOOKUP(B21,別紙1!$A$272:$AS$280,28,FALSE)+VLOOKUP(B21,別紙1!$A$272:$AS$280,29,FALSE)</f>
        <v>14</v>
      </c>
      <c r="F32" s="124">
        <f t="shared" si="6"/>
        <v>6</v>
      </c>
      <c r="G32" s="126">
        <f>内訳書!$D$8</f>
        <v>0</v>
      </c>
      <c r="H32" s="126">
        <f t="shared" si="8"/>
        <v>0</v>
      </c>
      <c r="I32" s="116"/>
      <c r="J32" s="127">
        <f t="shared" si="9"/>
        <v>0</v>
      </c>
    </row>
    <row r="33" spans="1:10" s="94" customFormat="1" ht="18" customHeight="1" x14ac:dyDescent="0.4">
      <c r="A33" s="93">
        <v>9</v>
      </c>
      <c r="B33" s="65">
        <f>B25</f>
        <v>5</v>
      </c>
      <c r="C33" s="126">
        <f t="shared" si="10"/>
        <v>0</v>
      </c>
      <c r="D33" s="126">
        <f t="shared" si="7"/>
        <v>0</v>
      </c>
      <c r="E33" s="124">
        <f>VLOOKUP(B21,別紙1!$A$272:$AS$280,31,FALSE)+VLOOKUP(B21,別紙1!$A$272:$AS$280,32,FALSE)</f>
        <v>14</v>
      </c>
      <c r="F33" s="124">
        <f t="shared" si="6"/>
        <v>6</v>
      </c>
      <c r="G33" s="126">
        <f>内訳書!$D$8</f>
        <v>0</v>
      </c>
      <c r="H33" s="126">
        <f t="shared" si="8"/>
        <v>0</v>
      </c>
      <c r="I33" s="116"/>
      <c r="J33" s="127">
        <f t="shared" si="9"/>
        <v>0</v>
      </c>
    </row>
    <row r="34" spans="1:10" s="94" customFormat="1" ht="18" customHeight="1" x14ac:dyDescent="0.4">
      <c r="A34" s="93">
        <v>10</v>
      </c>
      <c r="B34" s="65">
        <f>B25</f>
        <v>5</v>
      </c>
      <c r="C34" s="126">
        <f t="shared" si="10"/>
        <v>0</v>
      </c>
      <c r="D34" s="126">
        <f t="shared" si="7"/>
        <v>0</v>
      </c>
      <c r="E34" s="124">
        <f>VLOOKUP(B21,別紙1!$A$272:$AS$280,34,FALSE)+VLOOKUP(B21,別紙1!$A$272:$AS$280,35,FALSE)</f>
        <v>11</v>
      </c>
      <c r="F34" s="124">
        <f t="shared" si="6"/>
        <v>3</v>
      </c>
      <c r="G34" s="126">
        <f>内訳書!$D$8</f>
        <v>0</v>
      </c>
      <c r="H34" s="126">
        <f t="shared" si="8"/>
        <v>0</v>
      </c>
      <c r="I34" s="116"/>
      <c r="J34" s="127">
        <f t="shared" si="9"/>
        <v>0</v>
      </c>
    </row>
    <row r="35" spans="1:10" s="94" customFormat="1" ht="18" customHeight="1" x14ac:dyDescent="0.4">
      <c r="A35" s="93">
        <v>11</v>
      </c>
      <c r="B35" s="65">
        <f>B25</f>
        <v>5</v>
      </c>
      <c r="C35" s="126">
        <f t="shared" si="10"/>
        <v>0</v>
      </c>
      <c r="D35" s="126">
        <f t="shared" si="7"/>
        <v>0</v>
      </c>
      <c r="E35" s="124">
        <f>VLOOKUP(B21,別紙1!$A$272:$AS$280,37,FALSE)+VLOOKUP(B21,別紙1!$A$272:$AS$280,38,FALSE)</f>
        <v>8</v>
      </c>
      <c r="F35" s="124">
        <f t="shared" si="6"/>
        <v>0</v>
      </c>
      <c r="G35" s="126">
        <f>内訳書!$D$8</f>
        <v>0</v>
      </c>
      <c r="H35" s="126">
        <f t="shared" si="8"/>
        <v>0</v>
      </c>
      <c r="I35" s="116"/>
      <c r="J35" s="127">
        <f t="shared" si="9"/>
        <v>0</v>
      </c>
    </row>
    <row r="36" spans="1:10" s="94" customFormat="1" ht="18" customHeight="1" thickBot="1" x14ac:dyDescent="0.45">
      <c r="A36" s="93">
        <v>12</v>
      </c>
      <c r="B36" s="65">
        <f>B25</f>
        <v>5</v>
      </c>
      <c r="C36" s="126">
        <f t="shared" si="10"/>
        <v>0</v>
      </c>
      <c r="D36" s="126">
        <f t="shared" si="7"/>
        <v>0</v>
      </c>
      <c r="E36" s="124">
        <f>VLOOKUP(B21,別紙1!$A$272:$AS$280,40,FALSE)+VLOOKUP(B21,別紙1!$A$272:$AS$280,41,FALSE)</f>
        <v>10</v>
      </c>
      <c r="F36" s="124">
        <f t="shared" si="6"/>
        <v>2</v>
      </c>
      <c r="G36" s="126">
        <f>内訳書!$D$8</f>
        <v>0</v>
      </c>
      <c r="H36" s="196">
        <f t="shared" si="8"/>
        <v>0</v>
      </c>
      <c r="I36" s="116"/>
      <c r="J36" s="127">
        <f t="shared" si="9"/>
        <v>0</v>
      </c>
    </row>
    <row r="37" spans="1:10" s="94" customFormat="1" ht="18" customHeight="1" thickBot="1" x14ac:dyDescent="0.45">
      <c r="A37" s="93" t="s">
        <v>9</v>
      </c>
      <c r="B37" s="139"/>
      <c r="C37" s="139"/>
      <c r="D37" s="203"/>
      <c r="E37" s="128">
        <f t="shared" ref="E37:F37" si="11">SUM(E25:E36)</f>
        <v>140</v>
      </c>
      <c r="F37" s="124">
        <f t="shared" si="11"/>
        <v>44</v>
      </c>
      <c r="G37" s="134"/>
      <c r="H37" s="129"/>
      <c r="I37" s="130">
        <f>SUM(I25:I36)</f>
        <v>0</v>
      </c>
      <c r="J37" s="125">
        <f>IF(SUM(J25:J36)="","",SUM(J25:J36))</f>
        <v>0</v>
      </c>
    </row>
    <row r="38" spans="1:10" ht="69.95" customHeight="1" x14ac:dyDescent="0.4">
      <c r="A38" s="409" t="s">
        <v>348</v>
      </c>
      <c r="B38" s="410"/>
      <c r="C38" s="410"/>
      <c r="D38" s="410"/>
      <c r="E38" s="410"/>
      <c r="F38" s="410"/>
      <c r="G38" s="410"/>
      <c r="H38" s="410"/>
      <c r="I38" s="410"/>
      <c r="J38" s="411"/>
    </row>
    <row r="39" spans="1:10" ht="78" customHeight="1" x14ac:dyDescent="0.4">
      <c r="A39" s="412" t="s">
        <v>22</v>
      </c>
      <c r="B39" s="413"/>
      <c r="C39" s="413"/>
      <c r="D39" s="413"/>
      <c r="E39" s="413"/>
      <c r="F39" s="413"/>
      <c r="G39" s="413"/>
      <c r="H39" s="413"/>
      <c r="I39" s="413"/>
      <c r="J39" s="414"/>
    </row>
    <row r="40" spans="1:10" x14ac:dyDescent="0.4">
      <c r="A40" s="51" t="s">
        <v>12</v>
      </c>
      <c r="B40" s="86">
        <f>B21+1</f>
        <v>3</v>
      </c>
      <c r="C40" s="51" t="s">
        <v>13</v>
      </c>
      <c r="D40" s="95" t="str">
        <f>VLOOKUP(B40,別紙1!$A$272:$AS$280,3,FALSE)</f>
        <v>荒北第２－３ポンプ場</v>
      </c>
      <c r="E40" s="87"/>
      <c r="J40" s="88" t="str">
        <f>VLOOKUP(B40,別紙1!$A$272:$AS$280,5,FALSE)</f>
        <v>従量電灯Ａ</v>
      </c>
    </row>
    <row r="41" spans="1:10" s="51" customFormat="1" ht="20.25" customHeight="1" x14ac:dyDescent="0.4">
      <c r="A41" s="420" t="s">
        <v>14</v>
      </c>
      <c r="B41" s="417" t="s">
        <v>3</v>
      </c>
      <c r="C41" s="418"/>
      <c r="D41" s="419"/>
      <c r="E41" s="417" t="s">
        <v>4</v>
      </c>
      <c r="F41" s="418"/>
      <c r="G41" s="418"/>
      <c r="H41" s="419"/>
      <c r="I41" s="391" t="s">
        <v>44</v>
      </c>
      <c r="J41" s="420" t="s">
        <v>45</v>
      </c>
    </row>
    <row r="42" spans="1:10" s="51" customFormat="1" ht="36" customHeight="1" x14ac:dyDescent="0.4">
      <c r="A42" s="421"/>
      <c r="B42" s="303" t="s">
        <v>2</v>
      </c>
      <c r="C42" s="98" t="s">
        <v>98</v>
      </c>
      <c r="D42" s="98" t="s">
        <v>81</v>
      </c>
      <c r="E42" s="90" t="s">
        <v>84</v>
      </c>
      <c r="F42" s="90" t="s">
        <v>93</v>
      </c>
      <c r="G42" s="90" t="s">
        <v>97</v>
      </c>
      <c r="H42" s="91" t="s">
        <v>99</v>
      </c>
      <c r="I42" s="400"/>
      <c r="J42" s="421"/>
    </row>
    <row r="43" spans="1:10" s="92" customFormat="1" ht="11.25" customHeight="1" x14ac:dyDescent="0.4">
      <c r="A43" s="422"/>
      <c r="B43" s="61" t="s">
        <v>34</v>
      </c>
      <c r="C43" s="122" t="s">
        <v>105</v>
      </c>
      <c r="D43" s="122" t="s">
        <v>6</v>
      </c>
      <c r="E43" s="122" t="s">
        <v>20</v>
      </c>
      <c r="F43" s="122" t="s">
        <v>20</v>
      </c>
      <c r="G43" s="123" t="s">
        <v>21</v>
      </c>
      <c r="H43" s="122" t="s">
        <v>20</v>
      </c>
      <c r="I43" s="123" t="s">
        <v>43</v>
      </c>
      <c r="J43" s="122" t="s">
        <v>8</v>
      </c>
    </row>
    <row r="44" spans="1:10" s="94" customFormat="1" ht="18" customHeight="1" x14ac:dyDescent="0.4">
      <c r="A44" s="93">
        <v>1</v>
      </c>
      <c r="B44" s="64">
        <f>VLOOKUP(B40,別紙1!$A$272:$AS$280,6,FALSE)</f>
        <v>5</v>
      </c>
      <c r="C44" s="126">
        <f>内訳書!$C$8</f>
        <v>0</v>
      </c>
      <c r="D44" s="126">
        <f>C44</f>
        <v>0</v>
      </c>
      <c r="E44" s="124">
        <f>VLOOKUP(B40,別紙1!$A$272:$AS$280,7,FALSE)+VLOOKUP(B40,別紙1!$A$272:$AS$280,8,FALSE)</f>
        <v>10</v>
      </c>
      <c r="F44" s="124">
        <f t="shared" ref="F44:F55" si="12">IF(8&lt;E44,E44-8,0)</f>
        <v>2</v>
      </c>
      <c r="G44" s="126">
        <f>内訳書!$D$8</f>
        <v>0</v>
      </c>
      <c r="H44" s="126">
        <f>ROUNDDOWN(F44*G44,2)</f>
        <v>0</v>
      </c>
      <c r="I44" s="116"/>
      <c r="J44" s="127">
        <f>ROUNDDOWN(D44+H44+I44,0)</f>
        <v>0</v>
      </c>
    </row>
    <row r="45" spans="1:10" s="94" customFormat="1" ht="18" customHeight="1" x14ac:dyDescent="0.4">
      <c r="A45" s="93">
        <v>2</v>
      </c>
      <c r="B45" s="65">
        <f>B44</f>
        <v>5</v>
      </c>
      <c r="C45" s="126">
        <f>C44</f>
        <v>0</v>
      </c>
      <c r="D45" s="126">
        <f t="shared" ref="D45:D55" si="13">C45</f>
        <v>0</v>
      </c>
      <c r="E45" s="124">
        <f>VLOOKUP(B40,別紙1!$A$272:$AS$280,10,FALSE)+VLOOKUP(B40,別紙1!$A$272:$AS$280,11,FALSE)</f>
        <v>11</v>
      </c>
      <c r="F45" s="124">
        <f t="shared" si="12"/>
        <v>3</v>
      </c>
      <c r="G45" s="126">
        <f>内訳書!$D$8</f>
        <v>0</v>
      </c>
      <c r="H45" s="126">
        <f t="shared" ref="H45:H55" si="14">ROUNDDOWN(F45*G45,2)</f>
        <v>0</v>
      </c>
      <c r="I45" s="116"/>
      <c r="J45" s="127">
        <f t="shared" ref="J45:J55" si="15">ROUNDDOWN(D45+H45+I45,0)</f>
        <v>0</v>
      </c>
    </row>
    <row r="46" spans="1:10" s="94" customFormat="1" ht="18" customHeight="1" x14ac:dyDescent="0.4">
      <c r="A46" s="93">
        <v>3</v>
      </c>
      <c r="B46" s="65">
        <f>B44</f>
        <v>5</v>
      </c>
      <c r="C46" s="126">
        <f t="shared" ref="C46:C55" si="16">C45</f>
        <v>0</v>
      </c>
      <c r="D46" s="126">
        <f t="shared" si="13"/>
        <v>0</v>
      </c>
      <c r="E46" s="124">
        <f>VLOOKUP(B40,別紙1!$A$272:$AS$280,13,FALSE)+VLOOKUP(B40,別紙1!$A$272:$AS$280,14,FALSE)</f>
        <v>9</v>
      </c>
      <c r="F46" s="124">
        <f t="shared" si="12"/>
        <v>1</v>
      </c>
      <c r="G46" s="126">
        <f>内訳書!$D$8</f>
        <v>0</v>
      </c>
      <c r="H46" s="126">
        <f t="shared" si="14"/>
        <v>0</v>
      </c>
      <c r="I46" s="116"/>
      <c r="J46" s="127">
        <f t="shared" si="15"/>
        <v>0</v>
      </c>
    </row>
    <row r="47" spans="1:10" s="94" customFormat="1" ht="18" customHeight="1" x14ac:dyDescent="0.4">
      <c r="A47" s="93">
        <v>4</v>
      </c>
      <c r="B47" s="65">
        <f>B44</f>
        <v>5</v>
      </c>
      <c r="C47" s="126">
        <f t="shared" si="16"/>
        <v>0</v>
      </c>
      <c r="D47" s="126">
        <f t="shared" si="13"/>
        <v>0</v>
      </c>
      <c r="E47" s="124">
        <f>VLOOKUP(B40,別紙1!$A$272:$AS$280,16,FALSE)+VLOOKUP(B40,別紙1!$A$272:$AS$280,17,FALSE)</f>
        <v>9</v>
      </c>
      <c r="F47" s="124">
        <f t="shared" si="12"/>
        <v>1</v>
      </c>
      <c r="G47" s="126">
        <f>内訳書!$D$8</f>
        <v>0</v>
      </c>
      <c r="H47" s="126">
        <f t="shared" si="14"/>
        <v>0</v>
      </c>
      <c r="I47" s="116"/>
      <c r="J47" s="127">
        <f t="shared" si="15"/>
        <v>0</v>
      </c>
    </row>
    <row r="48" spans="1:10" s="94" customFormat="1" ht="18" customHeight="1" x14ac:dyDescent="0.4">
      <c r="A48" s="93">
        <v>5</v>
      </c>
      <c r="B48" s="65">
        <f>B44</f>
        <v>5</v>
      </c>
      <c r="C48" s="126">
        <f t="shared" si="16"/>
        <v>0</v>
      </c>
      <c r="D48" s="126">
        <f t="shared" si="13"/>
        <v>0</v>
      </c>
      <c r="E48" s="124">
        <f>VLOOKUP(B40,別紙1!$A$272:$AS$280,19,FALSE)+VLOOKUP(B40,別紙1!$A$272:$AS$280,20,FALSE)</f>
        <v>8</v>
      </c>
      <c r="F48" s="124">
        <f t="shared" si="12"/>
        <v>0</v>
      </c>
      <c r="G48" s="126">
        <f>内訳書!$D$8</f>
        <v>0</v>
      </c>
      <c r="H48" s="126">
        <f t="shared" si="14"/>
        <v>0</v>
      </c>
      <c r="I48" s="116"/>
      <c r="J48" s="127">
        <f t="shared" si="15"/>
        <v>0</v>
      </c>
    </row>
    <row r="49" spans="1:10" s="94" customFormat="1" ht="18" customHeight="1" x14ac:dyDescent="0.4">
      <c r="A49" s="93">
        <v>6</v>
      </c>
      <c r="B49" s="65">
        <f>B44</f>
        <v>5</v>
      </c>
      <c r="C49" s="126">
        <f t="shared" si="16"/>
        <v>0</v>
      </c>
      <c r="D49" s="126">
        <f t="shared" si="13"/>
        <v>0</v>
      </c>
      <c r="E49" s="124">
        <f>VLOOKUP(B40,別紙1!$A$272:$AS$280,22,FALSE)+VLOOKUP(B40,別紙1!$A$272:$AS$280,23,FALSE)</f>
        <v>9</v>
      </c>
      <c r="F49" s="124">
        <f t="shared" si="12"/>
        <v>1</v>
      </c>
      <c r="G49" s="126">
        <f>内訳書!$D$8</f>
        <v>0</v>
      </c>
      <c r="H49" s="126">
        <f t="shared" si="14"/>
        <v>0</v>
      </c>
      <c r="I49" s="116"/>
      <c r="J49" s="127">
        <f t="shared" si="15"/>
        <v>0</v>
      </c>
    </row>
    <row r="50" spans="1:10" s="94" customFormat="1" ht="18" customHeight="1" x14ac:dyDescent="0.4">
      <c r="A50" s="93">
        <v>7</v>
      </c>
      <c r="B50" s="65">
        <f>B44</f>
        <v>5</v>
      </c>
      <c r="C50" s="126">
        <f t="shared" si="16"/>
        <v>0</v>
      </c>
      <c r="D50" s="126">
        <f t="shared" si="13"/>
        <v>0</v>
      </c>
      <c r="E50" s="124">
        <f>VLOOKUP(B40,別紙1!$A$272:$AS$280,25,FALSE)+VLOOKUP(B40,別紙1!$A$272:$AS$280,26,FALSE)</f>
        <v>8</v>
      </c>
      <c r="F50" s="124">
        <f t="shared" si="12"/>
        <v>0</v>
      </c>
      <c r="G50" s="126">
        <f>内訳書!$D$8</f>
        <v>0</v>
      </c>
      <c r="H50" s="126">
        <f t="shared" si="14"/>
        <v>0</v>
      </c>
      <c r="I50" s="116"/>
      <c r="J50" s="127">
        <f t="shared" si="15"/>
        <v>0</v>
      </c>
    </row>
    <row r="51" spans="1:10" s="94" customFormat="1" ht="18" customHeight="1" x14ac:dyDescent="0.4">
      <c r="A51" s="93">
        <v>8</v>
      </c>
      <c r="B51" s="65">
        <f>B44</f>
        <v>5</v>
      </c>
      <c r="C51" s="126">
        <f t="shared" si="16"/>
        <v>0</v>
      </c>
      <c r="D51" s="126">
        <f t="shared" si="13"/>
        <v>0</v>
      </c>
      <c r="E51" s="124">
        <f>VLOOKUP(B40,別紙1!$A$272:$AS$280,28,FALSE)+VLOOKUP(B40,別紙1!$A$272:$AS$280,29,FALSE)</f>
        <v>8</v>
      </c>
      <c r="F51" s="124">
        <f t="shared" si="12"/>
        <v>0</v>
      </c>
      <c r="G51" s="126">
        <f>内訳書!$D$8</f>
        <v>0</v>
      </c>
      <c r="H51" s="126">
        <f t="shared" si="14"/>
        <v>0</v>
      </c>
      <c r="I51" s="116"/>
      <c r="J51" s="127">
        <f t="shared" si="15"/>
        <v>0</v>
      </c>
    </row>
    <row r="52" spans="1:10" s="94" customFormat="1" ht="18" customHeight="1" x14ac:dyDescent="0.4">
      <c r="A52" s="93">
        <v>9</v>
      </c>
      <c r="B52" s="65">
        <f>B44</f>
        <v>5</v>
      </c>
      <c r="C52" s="126">
        <f t="shared" si="16"/>
        <v>0</v>
      </c>
      <c r="D52" s="126">
        <f t="shared" si="13"/>
        <v>0</v>
      </c>
      <c r="E52" s="124">
        <f>VLOOKUP(B40,別紙1!$A$272:$AS$280,31,FALSE)+VLOOKUP(B40,別紙1!$A$272:$AS$280,32,FALSE)</f>
        <v>9</v>
      </c>
      <c r="F52" s="124">
        <f t="shared" si="12"/>
        <v>1</v>
      </c>
      <c r="G52" s="126">
        <f>内訳書!$D$8</f>
        <v>0</v>
      </c>
      <c r="H52" s="126">
        <f t="shared" si="14"/>
        <v>0</v>
      </c>
      <c r="I52" s="116"/>
      <c r="J52" s="127">
        <f t="shared" si="15"/>
        <v>0</v>
      </c>
    </row>
    <row r="53" spans="1:10" s="94" customFormat="1" ht="18" customHeight="1" x14ac:dyDescent="0.4">
      <c r="A53" s="93">
        <v>10</v>
      </c>
      <c r="B53" s="65">
        <f>B44</f>
        <v>5</v>
      </c>
      <c r="C53" s="126">
        <f t="shared" si="16"/>
        <v>0</v>
      </c>
      <c r="D53" s="126">
        <f t="shared" si="13"/>
        <v>0</v>
      </c>
      <c r="E53" s="124">
        <f>VLOOKUP(B40,別紙1!$A$272:$AS$280,34,FALSE)+VLOOKUP(B40,別紙1!$A$272:$AS$280,35,FALSE)</f>
        <v>8</v>
      </c>
      <c r="F53" s="124">
        <f t="shared" si="12"/>
        <v>0</v>
      </c>
      <c r="G53" s="126">
        <f>内訳書!$D$8</f>
        <v>0</v>
      </c>
      <c r="H53" s="126">
        <f t="shared" si="14"/>
        <v>0</v>
      </c>
      <c r="I53" s="116"/>
      <c r="J53" s="127">
        <f t="shared" si="15"/>
        <v>0</v>
      </c>
    </row>
    <row r="54" spans="1:10" s="94" customFormat="1" ht="18" customHeight="1" x14ac:dyDescent="0.4">
      <c r="A54" s="93">
        <v>11</v>
      </c>
      <c r="B54" s="65">
        <f>B44</f>
        <v>5</v>
      </c>
      <c r="C54" s="126">
        <f t="shared" si="16"/>
        <v>0</v>
      </c>
      <c r="D54" s="126">
        <f t="shared" si="13"/>
        <v>0</v>
      </c>
      <c r="E54" s="124">
        <f>VLOOKUP(B40,別紙1!$A$272:$AS$280,37,FALSE)+VLOOKUP(B40,別紙1!$A$272:$AS$280,38,FALSE)</f>
        <v>8</v>
      </c>
      <c r="F54" s="124">
        <f t="shared" si="12"/>
        <v>0</v>
      </c>
      <c r="G54" s="126">
        <f>内訳書!$D$8</f>
        <v>0</v>
      </c>
      <c r="H54" s="126">
        <f t="shared" si="14"/>
        <v>0</v>
      </c>
      <c r="I54" s="116"/>
      <c r="J54" s="127">
        <f t="shared" si="15"/>
        <v>0</v>
      </c>
    </row>
    <row r="55" spans="1:10" s="94" customFormat="1" ht="18" customHeight="1" thickBot="1" x14ac:dyDescent="0.45">
      <c r="A55" s="93">
        <v>12</v>
      </c>
      <c r="B55" s="65">
        <f>B44</f>
        <v>5</v>
      </c>
      <c r="C55" s="126">
        <f t="shared" si="16"/>
        <v>0</v>
      </c>
      <c r="D55" s="126">
        <f t="shared" si="13"/>
        <v>0</v>
      </c>
      <c r="E55" s="124">
        <f>VLOOKUP(B40,別紙1!$A$272:$AS$280,40,FALSE)+VLOOKUP(B40,別紙1!$A$272:$AS$280,41,FALSE)</f>
        <v>8</v>
      </c>
      <c r="F55" s="124">
        <f t="shared" si="12"/>
        <v>0</v>
      </c>
      <c r="G55" s="126">
        <f>内訳書!$D$8</f>
        <v>0</v>
      </c>
      <c r="H55" s="196">
        <f t="shared" si="14"/>
        <v>0</v>
      </c>
      <c r="I55" s="116"/>
      <c r="J55" s="127">
        <f t="shared" si="15"/>
        <v>0</v>
      </c>
    </row>
    <row r="56" spans="1:10" s="94" customFormat="1" ht="18" customHeight="1" thickBot="1" x14ac:dyDescent="0.45">
      <c r="A56" s="93" t="s">
        <v>9</v>
      </c>
      <c r="B56" s="139"/>
      <c r="C56" s="139"/>
      <c r="D56" s="203"/>
      <c r="E56" s="128">
        <f t="shared" ref="E56:F56" si="17">SUM(E44:E55)</f>
        <v>105</v>
      </c>
      <c r="F56" s="124">
        <f t="shared" si="17"/>
        <v>9</v>
      </c>
      <c r="G56" s="134"/>
      <c r="H56" s="129"/>
      <c r="I56" s="130">
        <f>SUM(I44:I55)</f>
        <v>0</v>
      </c>
      <c r="J56" s="125">
        <f>IF(SUM(J44:J55)="","",SUM(J44:J55))</f>
        <v>0</v>
      </c>
    </row>
    <row r="57" spans="1:10" ht="69.95" customHeight="1" x14ac:dyDescent="0.4">
      <c r="A57" s="409" t="s">
        <v>348</v>
      </c>
      <c r="B57" s="410"/>
      <c r="C57" s="410"/>
      <c r="D57" s="410"/>
      <c r="E57" s="410"/>
      <c r="F57" s="410"/>
      <c r="G57" s="410"/>
      <c r="H57" s="410"/>
      <c r="I57" s="410"/>
      <c r="J57" s="411"/>
    </row>
    <row r="58" spans="1:10" ht="78" customHeight="1" x14ac:dyDescent="0.4">
      <c r="A58" s="412" t="s">
        <v>22</v>
      </c>
      <c r="B58" s="413"/>
      <c r="C58" s="413"/>
      <c r="D58" s="413"/>
      <c r="E58" s="413"/>
      <c r="F58" s="413"/>
      <c r="G58" s="413"/>
      <c r="H58" s="413"/>
      <c r="I58" s="413"/>
      <c r="J58" s="414"/>
    </row>
    <row r="59" spans="1:10" x14ac:dyDescent="0.4">
      <c r="A59" s="51" t="s">
        <v>12</v>
      </c>
      <c r="B59" s="86">
        <f>B40+1</f>
        <v>4</v>
      </c>
      <c r="C59" s="51" t="s">
        <v>13</v>
      </c>
      <c r="D59" s="95" t="str">
        <f>VLOOKUP(B59,別紙1!$A$272:$AS$280,3,FALSE)</f>
        <v>荒北第２－４ポンプ場</v>
      </c>
      <c r="E59" s="87"/>
      <c r="J59" s="88" t="str">
        <f>VLOOKUP(B59,別紙1!$A$272:$AS$280,5,FALSE)</f>
        <v>従量電灯Ａ</v>
      </c>
    </row>
    <row r="60" spans="1:10" s="51" customFormat="1" ht="20.25" customHeight="1" x14ac:dyDescent="0.4">
      <c r="A60" s="420" t="s">
        <v>14</v>
      </c>
      <c r="B60" s="417" t="s">
        <v>3</v>
      </c>
      <c r="C60" s="418"/>
      <c r="D60" s="419"/>
      <c r="E60" s="417" t="s">
        <v>4</v>
      </c>
      <c r="F60" s="418"/>
      <c r="G60" s="418"/>
      <c r="H60" s="419"/>
      <c r="I60" s="391" t="s">
        <v>44</v>
      </c>
      <c r="J60" s="420" t="s">
        <v>45</v>
      </c>
    </row>
    <row r="61" spans="1:10" s="51" customFormat="1" ht="36" customHeight="1" x14ac:dyDescent="0.4">
      <c r="A61" s="421"/>
      <c r="B61" s="303" t="s">
        <v>2</v>
      </c>
      <c r="C61" s="98" t="s">
        <v>98</v>
      </c>
      <c r="D61" s="98" t="s">
        <v>81</v>
      </c>
      <c r="E61" s="90" t="s">
        <v>84</v>
      </c>
      <c r="F61" s="90" t="s">
        <v>93</v>
      </c>
      <c r="G61" s="90" t="s">
        <v>97</v>
      </c>
      <c r="H61" s="91" t="s">
        <v>99</v>
      </c>
      <c r="I61" s="400"/>
      <c r="J61" s="421"/>
    </row>
    <row r="62" spans="1:10" s="92" customFormat="1" ht="11.25" customHeight="1" x14ac:dyDescent="0.4">
      <c r="A62" s="422"/>
      <c r="B62" s="61" t="s">
        <v>34</v>
      </c>
      <c r="C62" s="122" t="s">
        <v>105</v>
      </c>
      <c r="D62" s="122" t="s">
        <v>6</v>
      </c>
      <c r="E62" s="122" t="s">
        <v>20</v>
      </c>
      <c r="F62" s="122" t="s">
        <v>20</v>
      </c>
      <c r="G62" s="123" t="s">
        <v>21</v>
      </c>
      <c r="H62" s="122" t="s">
        <v>20</v>
      </c>
      <c r="I62" s="123" t="s">
        <v>43</v>
      </c>
      <c r="J62" s="122" t="s">
        <v>8</v>
      </c>
    </row>
    <row r="63" spans="1:10" s="94" customFormat="1" ht="18" customHeight="1" x14ac:dyDescent="0.4">
      <c r="A63" s="93">
        <v>1</v>
      </c>
      <c r="B63" s="64">
        <f>VLOOKUP(B59,別紙1!$A$272:$AS$280,6,FALSE)</f>
        <v>5</v>
      </c>
      <c r="C63" s="126">
        <f>内訳書!$C$8</f>
        <v>0</v>
      </c>
      <c r="D63" s="126">
        <f>C63</f>
        <v>0</v>
      </c>
      <c r="E63" s="124">
        <f>VLOOKUP(B59,別紙1!$A$272:$AS$280,7,FALSE)+VLOOKUP(B59,別紙1!$A$272:$AS$280,8,FALSE)</f>
        <v>20</v>
      </c>
      <c r="F63" s="124">
        <f t="shared" ref="F63:F74" si="18">IF(8&lt;E63,E63-8,0)</f>
        <v>12</v>
      </c>
      <c r="G63" s="126">
        <f>内訳書!$D$8</f>
        <v>0</v>
      </c>
      <c r="H63" s="126">
        <f>ROUNDDOWN(F63*G63,2)</f>
        <v>0</v>
      </c>
      <c r="I63" s="116"/>
      <c r="J63" s="127">
        <f>ROUNDDOWN(D63+H63+I63,0)</f>
        <v>0</v>
      </c>
    </row>
    <row r="64" spans="1:10" s="94" customFormat="1" ht="18" customHeight="1" x14ac:dyDescent="0.4">
      <c r="A64" s="93">
        <v>2</v>
      </c>
      <c r="B64" s="65">
        <f>B63</f>
        <v>5</v>
      </c>
      <c r="C64" s="126">
        <f>C63</f>
        <v>0</v>
      </c>
      <c r="D64" s="126">
        <f t="shared" ref="D64:D74" si="19">C64</f>
        <v>0</v>
      </c>
      <c r="E64" s="124">
        <f>VLOOKUP(B59,別紙1!$A$272:$AS$280,10,FALSE)+VLOOKUP(B59,別紙1!$A$272:$AS$280,11,FALSE)</f>
        <v>22</v>
      </c>
      <c r="F64" s="124">
        <f t="shared" si="18"/>
        <v>14</v>
      </c>
      <c r="G64" s="126">
        <f>内訳書!$D$8</f>
        <v>0</v>
      </c>
      <c r="H64" s="126">
        <f t="shared" ref="H64:H74" si="20">ROUNDDOWN(F64*G64,2)</f>
        <v>0</v>
      </c>
      <c r="I64" s="116"/>
      <c r="J64" s="127">
        <f t="shared" ref="J64:J74" si="21">ROUNDDOWN(D64+H64+I64,0)</f>
        <v>0</v>
      </c>
    </row>
    <row r="65" spans="1:10" s="94" customFormat="1" ht="18" customHeight="1" x14ac:dyDescent="0.4">
      <c r="A65" s="93">
        <v>3</v>
      </c>
      <c r="B65" s="65">
        <f>B63</f>
        <v>5</v>
      </c>
      <c r="C65" s="126">
        <f t="shared" ref="C65:C74" si="22">C64</f>
        <v>0</v>
      </c>
      <c r="D65" s="126">
        <f t="shared" si="19"/>
        <v>0</v>
      </c>
      <c r="E65" s="124">
        <f>VLOOKUP(B59,別紙1!$A$272:$AS$280,13,FALSE)+VLOOKUP(B59,別紙1!$A$272:$AS$280,14,FALSE)</f>
        <v>19</v>
      </c>
      <c r="F65" s="124">
        <f t="shared" si="18"/>
        <v>11</v>
      </c>
      <c r="G65" s="126">
        <f>内訳書!$D$8</f>
        <v>0</v>
      </c>
      <c r="H65" s="126">
        <f t="shared" si="20"/>
        <v>0</v>
      </c>
      <c r="I65" s="116"/>
      <c r="J65" s="127">
        <f t="shared" si="21"/>
        <v>0</v>
      </c>
    </row>
    <row r="66" spans="1:10" s="94" customFormat="1" ht="18" customHeight="1" x14ac:dyDescent="0.4">
      <c r="A66" s="93">
        <v>4</v>
      </c>
      <c r="B66" s="65">
        <f>B63</f>
        <v>5</v>
      </c>
      <c r="C66" s="126">
        <f t="shared" si="22"/>
        <v>0</v>
      </c>
      <c r="D66" s="126">
        <f t="shared" si="19"/>
        <v>0</v>
      </c>
      <c r="E66" s="124">
        <f>VLOOKUP(B59,別紙1!$A$272:$AS$280,16,FALSE)+VLOOKUP(B59,別紙1!$A$272:$AS$280,17,FALSE)</f>
        <v>20</v>
      </c>
      <c r="F66" s="124">
        <f t="shared" si="18"/>
        <v>12</v>
      </c>
      <c r="G66" s="126">
        <f>内訳書!$D$8</f>
        <v>0</v>
      </c>
      <c r="H66" s="126">
        <f t="shared" si="20"/>
        <v>0</v>
      </c>
      <c r="I66" s="116"/>
      <c r="J66" s="127">
        <f t="shared" si="21"/>
        <v>0</v>
      </c>
    </row>
    <row r="67" spans="1:10" s="94" customFormat="1" ht="18" customHeight="1" x14ac:dyDescent="0.4">
      <c r="A67" s="93">
        <v>5</v>
      </c>
      <c r="B67" s="65">
        <f>B63</f>
        <v>5</v>
      </c>
      <c r="C67" s="126">
        <f t="shared" si="22"/>
        <v>0</v>
      </c>
      <c r="D67" s="126">
        <f t="shared" si="19"/>
        <v>0</v>
      </c>
      <c r="E67" s="124">
        <f>VLOOKUP(B59,別紙1!$A$272:$AS$280,19,FALSE)+VLOOKUP(B59,別紙1!$A$272:$AS$280,20,FALSE)</f>
        <v>19</v>
      </c>
      <c r="F67" s="124">
        <f t="shared" si="18"/>
        <v>11</v>
      </c>
      <c r="G67" s="126">
        <f>内訳書!$D$8</f>
        <v>0</v>
      </c>
      <c r="H67" s="126">
        <f t="shared" si="20"/>
        <v>0</v>
      </c>
      <c r="I67" s="116"/>
      <c r="J67" s="127">
        <f t="shared" si="21"/>
        <v>0</v>
      </c>
    </row>
    <row r="68" spans="1:10" s="94" customFormat="1" ht="18" customHeight="1" x14ac:dyDescent="0.4">
      <c r="A68" s="93">
        <v>6</v>
      </c>
      <c r="B68" s="65">
        <f>B63</f>
        <v>5</v>
      </c>
      <c r="C68" s="126">
        <f t="shared" si="22"/>
        <v>0</v>
      </c>
      <c r="D68" s="126">
        <f t="shared" si="19"/>
        <v>0</v>
      </c>
      <c r="E68" s="124">
        <f>VLOOKUP(B59,別紙1!$A$272:$AS$280,22,FALSE)+VLOOKUP(B59,別紙1!$A$272:$AS$280,23,FALSE)</f>
        <v>20</v>
      </c>
      <c r="F68" s="124">
        <f t="shared" si="18"/>
        <v>12</v>
      </c>
      <c r="G68" s="126">
        <f>内訳書!$D$8</f>
        <v>0</v>
      </c>
      <c r="H68" s="126">
        <f t="shared" si="20"/>
        <v>0</v>
      </c>
      <c r="I68" s="116"/>
      <c r="J68" s="127">
        <f t="shared" si="21"/>
        <v>0</v>
      </c>
    </row>
    <row r="69" spans="1:10" s="94" customFormat="1" ht="18" customHeight="1" x14ac:dyDescent="0.4">
      <c r="A69" s="93">
        <v>7</v>
      </c>
      <c r="B69" s="65">
        <f>B63</f>
        <v>5</v>
      </c>
      <c r="C69" s="126">
        <f t="shared" si="22"/>
        <v>0</v>
      </c>
      <c r="D69" s="126">
        <f t="shared" si="19"/>
        <v>0</v>
      </c>
      <c r="E69" s="124">
        <f>VLOOKUP(B59,別紙1!$A$272:$AS$280,25,FALSE)+VLOOKUP(B59,別紙1!$A$272:$AS$280,26,FALSE)</f>
        <v>20</v>
      </c>
      <c r="F69" s="124">
        <f t="shared" si="18"/>
        <v>12</v>
      </c>
      <c r="G69" s="126">
        <f>内訳書!$D$8</f>
        <v>0</v>
      </c>
      <c r="H69" s="126">
        <f t="shared" si="20"/>
        <v>0</v>
      </c>
      <c r="I69" s="116"/>
      <c r="J69" s="127">
        <f t="shared" si="21"/>
        <v>0</v>
      </c>
    </row>
    <row r="70" spans="1:10" s="94" customFormat="1" ht="18" customHeight="1" x14ac:dyDescent="0.4">
      <c r="A70" s="93">
        <v>8</v>
      </c>
      <c r="B70" s="65">
        <f>B63</f>
        <v>5</v>
      </c>
      <c r="C70" s="126">
        <f t="shared" si="22"/>
        <v>0</v>
      </c>
      <c r="D70" s="126">
        <f t="shared" si="19"/>
        <v>0</v>
      </c>
      <c r="E70" s="124">
        <f>VLOOKUP(B59,別紙1!$A$272:$AS$280,28,FALSE)+VLOOKUP(B59,別紙1!$A$272:$AS$280,29,FALSE)</f>
        <v>22</v>
      </c>
      <c r="F70" s="124">
        <f t="shared" si="18"/>
        <v>14</v>
      </c>
      <c r="G70" s="126">
        <f>内訳書!$D$8</f>
        <v>0</v>
      </c>
      <c r="H70" s="126">
        <f t="shared" si="20"/>
        <v>0</v>
      </c>
      <c r="I70" s="116"/>
      <c r="J70" s="127">
        <f t="shared" si="21"/>
        <v>0</v>
      </c>
    </row>
    <row r="71" spans="1:10" s="94" customFormat="1" ht="18" customHeight="1" x14ac:dyDescent="0.4">
      <c r="A71" s="93">
        <v>9</v>
      </c>
      <c r="B71" s="65">
        <f>B63</f>
        <v>5</v>
      </c>
      <c r="C71" s="126">
        <f t="shared" si="22"/>
        <v>0</v>
      </c>
      <c r="D71" s="126">
        <f t="shared" si="19"/>
        <v>0</v>
      </c>
      <c r="E71" s="124">
        <f>VLOOKUP(B59,別紙1!$A$272:$AS$280,31,FALSE)+VLOOKUP(B59,別紙1!$A$272:$AS$280,32,FALSE)</f>
        <v>22</v>
      </c>
      <c r="F71" s="124">
        <f t="shared" si="18"/>
        <v>14</v>
      </c>
      <c r="G71" s="126">
        <f>内訳書!$D$8</f>
        <v>0</v>
      </c>
      <c r="H71" s="126">
        <f t="shared" si="20"/>
        <v>0</v>
      </c>
      <c r="I71" s="116"/>
      <c r="J71" s="127">
        <f t="shared" si="21"/>
        <v>0</v>
      </c>
    </row>
    <row r="72" spans="1:10" s="94" customFormat="1" ht="18" customHeight="1" x14ac:dyDescent="0.4">
      <c r="A72" s="93">
        <v>10</v>
      </c>
      <c r="B72" s="65">
        <f>B63</f>
        <v>5</v>
      </c>
      <c r="C72" s="126">
        <f t="shared" si="22"/>
        <v>0</v>
      </c>
      <c r="D72" s="126">
        <f t="shared" si="19"/>
        <v>0</v>
      </c>
      <c r="E72" s="124">
        <f>VLOOKUP(B59,別紙1!$A$272:$AS$280,34,FALSE)+VLOOKUP(B59,別紙1!$A$272:$AS$280,35,FALSE)</f>
        <v>20</v>
      </c>
      <c r="F72" s="124">
        <f t="shared" si="18"/>
        <v>12</v>
      </c>
      <c r="G72" s="126">
        <f>内訳書!$D$8</f>
        <v>0</v>
      </c>
      <c r="H72" s="126">
        <f t="shared" si="20"/>
        <v>0</v>
      </c>
      <c r="I72" s="116"/>
      <c r="J72" s="127">
        <f t="shared" si="21"/>
        <v>0</v>
      </c>
    </row>
    <row r="73" spans="1:10" s="94" customFormat="1" ht="18" customHeight="1" x14ac:dyDescent="0.4">
      <c r="A73" s="93">
        <v>11</v>
      </c>
      <c r="B73" s="65">
        <f>B63</f>
        <v>5</v>
      </c>
      <c r="C73" s="126">
        <f t="shared" si="22"/>
        <v>0</v>
      </c>
      <c r="D73" s="126">
        <f t="shared" si="19"/>
        <v>0</v>
      </c>
      <c r="E73" s="124">
        <f>VLOOKUP(B59,別紙1!$A$272:$AS$280,37,FALSE)+VLOOKUP(B59,別紙1!$A$272:$AS$280,38,FALSE)</f>
        <v>19</v>
      </c>
      <c r="F73" s="124">
        <f t="shared" si="18"/>
        <v>11</v>
      </c>
      <c r="G73" s="126">
        <f>内訳書!$D$8</f>
        <v>0</v>
      </c>
      <c r="H73" s="126">
        <f t="shared" si="20"/>
        <v>0</v>
      </c>
      <c r="I73" s="116"/>
      <c r="J73" s="127">
        <f t="shared" si="21"/>
        <v>0</v>
      </c>
    </row>
    <row r="74" spans="1:10" s="94" customFormat="1" ht="18" customHeight="1" thickBot="1" x14ac:dyDescent="0.45">
      <c r="A74" s="93">
        <v>12</v>
      </c>
      <c r="B74" s="65">
        <f>B63</f>
        <v>5</v>
      </c>
      <c r="C74" s="126">
        <f t="shared" si="22"/>
        <v>0</v>
      </c>
      <c r="D74" s="126">
        <f t="shared" si="19"/>
        <v>0</v>
      </c>
      <c r="E74" s="124">
        <f>VLOOKUP(B59,別紙1!$A$272:$AS$280,40,FALSE)+VLOOKUP(B59,別紙1!$A$272:$AS$280,41,FALSE)</f>
        <v>18</v>
      </c>
      <c r="F74" s="124">
        <f t="shared" si="18"/>
        <v>10</v>
      </c>
      <c r="G74" s="126">
        <f>内訳書!$D$8</f>
        <v>0</v>
      </c>
      <c r="H74" s="196">
        <f t="shared" si="20"/>
        <v>0</v>
      </c>
      <c r="I74" s="116"/>
      <c r="J74" s="127">
        <f t="shared" si="21"/>
        <v>0</v>
      </c>
    </row>
    <row r="75" spans="1:10" s="94" customFormat="1" ht="18" customHeight="1" thickBot="1" x14ac:dyDescent="0.45">
      <c r="A75" s="93" t="s">
        <v>9</v>
      </c>
      <c r="B75" s="139"/>
      <c r="C75" s="139"/>
      <c r="D75" s="203"/>
      <c r="E75" s="128">
        <f t="shared" ref="E75:F75" si="23">SUM(E63:E74)</f>
        <v>241</v>
      </c>
      <c r="F75" s="124">
        <f t="shared" si="23"/>
        <v>145</v>
      </c>
      <c r="G75" s="134"/>
      <c r="H75" s="129"/>
      <c r="I75" s="130">
        <f>SUM(I63:I74)</f>
        <v>0</v>
      </c>
      <c r="J75" s="125">
        <f>IF(SUM(J63:J74)="","",SUM(J63:J74))</f>
        <v>0</v>
      </c>
    </row>
    <row r="76" spans="1:10" ht="69.95" customHeight="1" x14ac:dyDescent="0.4">
      <c r="A76" s="409" t="s">
        <v>348</v>
      </c>
      <c r="B76" s="410"/>
      <c r="C76" s="410"/>
      <c r="D76" s="410"/>
      <c r="E76" s="410"/>
      <c r="F76" s="410"/>
      <c r="G76" s="410"/>
      <c r="H76" s="410"/>
      <c r="I76" s="410"/>
      <c r="J76" s="411"/>
    </row>
    <row r="77" spans="1:10" ht="78" customHeight="1" x14ac:dyDescent="0.4">
      <c r="A77" s="412" t="s">
        <v>22</v>
      </c>
      <c r="B77" s="413"/>
      <c r="C77" s="413"/>
      <c r="D77" s="413"/>
      <c r="E77" s="413"/>
      <c r="F77" s="413"/>
      <c r="G77" s="413"/>
      <c r="H77" s="413"/>
      <c r="I77" s="413"/>
      <c r="J77" s="414"/>
    </row>
    <row r="78" spans="1:10" x14ac:dyDescent="0.4">
      <c r="A78" s="51" t="s">
        <v>12</v>
      </c>
      <c r="B78" s="86">
        <f>B59+1</f>
        <v>5</v>
      </c>
      <c r="C78" s="51" t="s">
        <v>13</v>
      </c>
      <c r="D78" s="95" t="str">
        <f>VLOOKUP(B78,別紙1!$A$272:$AS$280,3,FALSE)</f>
        <v>荒北第２－５ポンプ場</v>
      </c>
      <c r="E78" s="87"/>
      <c r="J78" s="88" t="str">
        <f>VLOOKUP(B78,別紙1!$A$272:$AS$280,5,FALSE)</f>
        <v>従量電灯Ａ</v>
      </c>
    </row>
    <row r="79" spans="1:10" s="51" customFormat="1" ht="20.25" customHeight="1" x14ac:dyDescent="0.4">
      <c r="A79" s="420" t="s">
        <v>14</v>
      </c>
      <c r="B79" s="417" t="s">
        <v>3</v>
      </c>
      <c r="C79" s="418"/>
      <c r="D79" s="419"/>
      <c r="E79" s="417" t="s">
        <v>4</v>
      </c>
      <c r="F79" s="418"/>
      <c r="G79" s="418"/>
      <c r="H79" s="419"/>
      <c r="I79" s="391" t="s">
        <v>44</v>
      </c>
      <c r="J79" s="420" t="s">
        <v>45</v>
      </c>
    </row>
    <row r="80" spans="1:10" s="51" customFormat="1" ht="36" customHeight="1" x14ac:dyDescent="0.4">
      <c r="A80" s="421"/>
      <c r="B80" s="303" t="s">
        <v>2</v>
      </c>
      <c r="C80" s="98" t="s">
        <v>98</v>
      </c>
      <c r="D80" s="98" t="s">
        <v>81</v>
      </c>
      <c r="E80" s="90" t="s">
        <v>84</v>
      </c>
      <c r="F80" s="90" t="s">
        <v>93</v>
      </c>
      <c r="G80" s="90" t="s">
        <v>97</v>
      </c>
      <c r="H80" s="91" t="s">
        <v>99</v>
      </c>
      <c r="I80" s="400"/>
      <c r="J80" s="421"/>
    </row>
    <row r="81" spans="1:10" s="92" customFormat="1" ht="11.25" customHeight="1" x14ac:dyDescent="0.4">
      <c r="A81" s="422"/>
      <c r="B81" s="61" t="s">
        <v>34</v>
      </c>
      <c r="C81" s="122" t="s">
        <v>105</v>
      </c>
      <c r="D81" s="122" t="s">
        <v>6</v>
      </c>
      <c r="E81" s="122" t="s">
        <v>20</v>
      </c>
      <c r="F81" s="122" t="s">
        <v>20</v>
      </c>
      <c r="G81" s="123" t="s">
        <v>21</v>
      </c>
      <c r="H81" s="122" t="s">
        <v>20</v>
      </c>
      <c r="I81" s="123" t="s">
        <v>43</v>
      </c>
      <c r="J81" s="122" t="s">
        <v>8</v>
      </c>
    </row>
    <row r="82" spans="1:10" s="94" customFormat="1" ht="18" customHeight="1" x14ac:dyDescent="0.4">
      <c r="A82" s="93">
        <v>1</v>
      </c>
      <c r="B82" s="64">
        <f>VLOOKUP(B78,別紙1!$A$272:$AS$280,6,FALSE)</f>
        <v>5</v>
      </c>
      <c r="C82" s="126">
        <f>内訳書!$C$8</f>
        <v>0</v>
      </c>
      <c r="D82" s="126">
        <f>C82</f>
        <v>0</v>
      </c>
      <c r="E82" s="124">
        <f>VLOOKUP(B78,別紙1!$A$272:$AS$280,7,FALSE)+VLOOKUP(B78,別紙1!$A$272:$AS$280,8,FALSE)</f>
        <v>15</v>
      </c>
      <c r="F82" s="124">
        <f t="shared" ref="F82:F93" si="24">IF(8&lt;E82,E82-8,0)</f>
        <v>7</v>
      </c>
      <c r="G82" s="126">
        <f>内訳書!$D$8</f>
        <v>0</v>
      </c>
      <c r="H82" s="126">
        <f>ROUNDDOWN(F82*G82,2)</f>
        <v>0</v>
      </c>
      <c r="I82" s="116"/>
      <c r="J82" s="127">
        <f>ROUNDDOWN(D82+H82+I82,0)</f>
        <v>0</v>
      </c>
    </row>
    <row r="83" spans="1:10" s="94" customFormat="1" ht="18" customHeight="1" x14ac:dyDescent="0.4">
      <c r="A83" s="93">
        <v>2</v>
      </c>
      <c r="B83" s="65">
        <f>B82</f>
        <v>5</v>
      </c>
      <c r="C83" s="126">
        <f>C82</f>
        <v>0</v>
      </c>
      <c r="D83" s="126">
        <f t="shared" ref="D83:D93" si="25">C83</f>
        <v>0</v>
      </c>
      <c r="E83" s="124">
        <f>VLOOKUP(B78,別紙1!$A$272:$AS$280,10,FALSE)+VLOOKUP(B78,別紙1!$A$272:$AS$280,11,FALSE)</f>
        <v>17</v>
      </c>
      <c r="F83" s="124">
        <f t="shared" si="24"/>
        <v>9</v>
      </c>
      <c r="G83" s="126">
        <f>内訳書!$D$8</f>
        <v>0</v>
      </c>
      <c r="H83" s="126">
        <f t="shared" ref="H83:H93" si="26">ROUNDDOWN(F83*G83,2)</f>
        <v>0</v>
      </c>
      <c r="I83" s="116"/>
      <c r="J83" s="127">
        <f t="shared" ref="J83:J93" si="27">ROUNDDOWN(D83+H83+I83,0)</f>
        <v>0</v>
      </c>
    </row>
    <row r="84" spans="1:10" s="94" customFormat="1" ht="18" customHeight="1" x14ac:dyDescent="0.4">
      <c r="A84" s="93">
        <v>3</v>
      </c>
      <c r="B84" s="65">
        <f>B82</f>
        <v>5</v>
      </c>
      <c r="C84" s="126">
        <f t="shared" ref="C84:C93" si="28">C83</f>
        <v>0</v>
      </c>
      <c r="D84" s="126">
        <f t="shared" si="25"/>
        <v>0</v>
      </c>
      <c r="E84" s="124">
        <f>VLOOKUP(B78,別紙1!$A$272:$AS$280,13,FALSE)+VLOOKUP(B78,別紙1!$A$272:$AS$280,14,FALSE)</f>
        <v>15</v>
      </c>
      <c r="F84" s="124">
        <f t="shared" si="24"/>
        <v>7</v>
      </c>
      <c r="G84" s="126">
        <f>内訳書!$D$8</f>
        <v>0</v>
      </c>
      <c r="H84" s="126">
        <f t="shared" si="26"/>
        <v>0</v>
      </c>
      <c r="I84" s="116"/>
      <c r="J84" s="127">
        <f t="shared" si="27"/>
        <v>0</v>
      </c>
    </row>
    <row r="85" spans="1:10" s="94" customFormat="1" ht="18" customHeight="1" x14ac:dyDescent="0.4">
      <c r="A85" s="93">
        <v>4</v>
      </c>
      <c r="B85" s="65">
        <f>B82</f>
        <v>5</v>
      </c>
      <c r="C85" s="126">
        <f t="shared" si="28"/>
        <v>0</v>
      </c>
      <c r="D85" s="126">
        <f t="shared" si="25"/>
        <v>0</v>
      </c>
      <c r="E85" s="124">
        <f>VLOOKUP(B78,別紙1!$A$272:$AS$280,16,FALSE)+VLOOKUP(B78,別紙1!$A$272:$AS$280,17,FALSE)</f>
        <v>14</v>
      </c>
      <c r="F85" s="124">
        <f t="shared" si="24"/>
        <v>6</v>
      </c>
      <c r="G85" s="126">
        <f>内訳書!$D$8</f>
        <v>0</v>
      </c>
      <c r="H85" s="126">
        <f t="shared" si="26"/>
        <v>0</v>
      </c>
      <c r="I85" s="116"/>
      <c r="J85" s="127">
        <f t="shared" si="27"/>
        <v>0</v>
      </c>
    </row>
    <row r="86" spans="1:10" s="94" customFormat="1" ht="18" customHeight="1" x14ac:dyDescent="0.4">
      <c r="A86" s="93">
        <v>5</v>
      </c>
      <c r="B86" s="65">
        <f>B82</f>
        <v>5</v>
      </c>
      <c r="C86" s="126">
        <f t="shared" si="28"/>
        <v>0</v>
      </c>
      <c r="D86" s="126">
        <f t="shared" si="25"/>
        <v>0</v>
      </c>
      <c r="E86" s="124">
        <f>VLOOKUP(B78,別紙1!$A$272:$AS$280,19,FALSE)+VLOOKUP(B78,別紙1!$A$272:$AS$280,20,FALSE)</f>
        <v>8</v>
      </c>
      <c r="F86" s="124">
        <f t="shared" si="24"/>
        <v>0</v>
      </c>
      <c r="G86" s="126">
        <f>内訳書!$D$8</f>
        <v>0</v>
      </c>
      <c r="H86" s="126">
        <f t="shared" si="26"/>
        <v>0</v>
      </c>
      <c r="I86" s="116"/>
      <c r="J86" s="127">
        <f t="shared" si="27"/>
        <v>0</v>
      </c>
    </row>
    <row r="87" spans="1:10" s="94" customFormat="1" ht="18" customHeight="1" x14ac:dyDescent="0.4">
      <c r="A87" s="93">
        <v>6</v>
      </c>
      <c r="B87" s="65">
        <f>B82</f>
        <v>5</v>
      </c>
      <c r="C87" s="126">
        <f t="shared" si="28"/>
        <v>0</v>
      </c>
      <c r="D87" s="126">
        <f t="shared" si="25"/>
        <v>0</v>
      </c>
      <c r="E87" s="124">
        <f>VLOOKUP(B78,別紙1!$A$272:$AS$280,22,FALSE)+VLOOKUP(B78,別紙1!$A$272:$AS$280,23,FALSE)</f>
        <v>9</v>
      </c>
      <c r="F87" s="124">
        <f t="shared" si="24"/>
        <v>1</v>
      </c>
      <c r="G87" s="126">
        <f>内訳書!$D$8</f>
        <v>0</v>
      </c>
      <c r="H87" s="126">
        <f t="shared" si="26"/>
        <v>0</v>
      </c>
      <c r="I87" s="116"/>
      <c r="J87" s="127">
        <f t="shared" si="27"/>
        <v>0</v>
      </c>
    </row>
    <row r="88" spans="1:10" s="94" customFormat="1" ht="18" customHeight="1" x14ac:dyDescent="0.4">
      <c r="A88" s="93">
        <v>7</v>
      </c>
      <c r="B88" s="65">
        <f>B82</f>
        <v>5</v>
      </c>
      <c r="C88" s="126">
        <f t="shared" si="28"/>
        <v>0</v>
      </c>
      <c r="D88" s="126">
        <f t="shared" si="25"/>
        <v>0</v>
      </c>
      <c r="E88" s="124">
        <f>VLOOKUP(B78,別紙1!$A$272:$AS$280,25,FALSE)+VLOOKUP(B78,別紙1!$A$272:$AS$280,26,FALSE)</f>
        <v>10</v>
      </c>
      <c r="F88" s="124">
        <f t="shared" si="24"/>
        <v>2</v>
      </c>
      <c r="G88" s="126">
        <f>内訳書!$D$8</f>
        <v>0</v>
      </c>
      <c r="H88" s="126">
        <f t="shared" si="26"/>
        <v>0</v>
      </c>
      <c r="I88" s="116"/>
      <c r="J88" s="127">
        <f t="shared" si="27"/>
        <v>0</v>
      </c>
    </row>
    <row r="89" spans="1:10" s="94" customFormat="1" ht="18" customHeight="1" x14ac:dyDescent="0.4">
      <c r="A89" s="93">
        <v>8</v>
      </c>
      <c r="B89" s="65">
        <f>B82</f>
        <v>5</v>
      </c>
      <c r="C89" s="126">
        <f t="shared" si="28"/>
        <v>0</v>
      </c>
      <c r="D89" s="126">
        <f t="shared" si="25"/>
        <v>0</v>
      </c>
      <c r="E89" s="124">
        <f>VLOOKUP(B78,別紙1!$A$272:$AS$280,28,FALSE)+VLOOKUP(B78,別紙1!$A$272:$AS$280,29,FALSE)</f>
        <v>11</v>
      </c>
      <c r="F89" s="124">
        <f t="shared" si="24"/>
        <v>3</v>
      </c>
      <c r="G89" s="126">
        <f>内訳書!$D$8</f>
        <v>0</v>
      </c>
      <c r="H89" s="126">
        <f t="shared" si="26"/>
        <v>0</v>
      </c>
      <c r="I89" s="116"/>
      <c r="J89" s="127">
        <f t="shared" si="27"/>
        <v>0</v>
      </c>
    </row>
    <row r="90" spans="1:10" s="94" customFormat="1" ht="18" customHeight="1" x14ac:dyDescent="0.4">
      <c r="A90" s="93">
        <v>9</v>
      </c>
      <c r="B90" s="65">
        <f>B82</f>
        <v>5</v>
      </c>
      <c r="C90" s="126">
        <f t="shared" si="28"/>
        <v>0</v>
      </c>
      <c r="D90" s="126">
        <f t="shared" si="25"/>
        <v>0</v>
      </c>
      <c r="E90" s="124">
        <f>VLOOKUP(B78,別紙1!$A$272:$AS$280,31,FALSE)+VLOOKUP(B78,別紙1!$A$272:$AS$280,32,FALSE)</f>
        <v>11</v>
      </c>
      <c r="F90" s="124">
        <f t="shared" si="24"/>
        <v>3</v>
      </c>
      <c r="G90" s="126">
        <f>内訳書!$D$8</f>
        <v>0</v>
      </c>
      <c r="H90" s="126">
        <f t="shared" si="26"/>
        <v>0</v>
      </c>
      <c r="I90" s="116"/>
      <c r="J90" s="127">
        <f t="shared" si="27"/>
        <v>0</v>
      </c>
    </row>
    <row r="91" spans="1:10" s="94" customFormat="1" ht="18" customHeight="1" x14ac:dyDescent="0.4">
      <c r="A91" s="93">
        <v>10</v>
      </c>
      <c r="B91" s="65">
        <f>B82</f>
        <v>5</v>
      </c>
      <c r="C91" s="126">
        <f t="shared" si="28"/>
        <v>0</v>
      </c>
      <c r="D91" s="126">
        <f t="shared" si="25"/>
        <v>0</v>
      </c>
      <c r="E91" s="124">
        <f>VLOOKUP(B78,別紙1!$A$272:$AS$280,34,FALSE)+VLOOKUP(B78,別紙1!$A$272:$AS$280,35,FALSE)</f>
        <v>10</v>
      </c>
      <c r="F91" s="124">
        <f t="shared" si="24"/>
        <v>2</v>
      </c>
      <c r="G91" s="126">
        <f>内訳書!$D$8</f>
        <v>0</v>
      </c>
      <c r="H91" s="126">
        <f t="shared" si="26"/>
        <v>0</v>
      </c>
      <c r="I91" s="116"/>
      <c r="J91" s="127">
        <f t="shared" si="27"/>
        <v>0</v>
      </c>
    </row>
    <row r="92" spans="1:10" s="94" customFormat="1" ht="18" customHeight="1" x14ac:dyDescent="0.4">
      <c r="A92" s="93">
        <v>11</v>
      </c>
      <c r="B92" s="65">
        <f>B82</f>
        <v>5</v>
      </c>
      <c r="C92" s="126">
        <f t="shared" si="28"/>
        <v>0</v>
      </c>
      <c r="D92" s="126">
        <f t="shared" si="25"/>
        <v>0</v>
      </c>
      <c r="E92" s="124">
        <f>VLOOKUP(B78,別紙1!$A$272:$AS$280,37,FALSE)+VLOOKUP(B78,別紙1!$A$272:$AS$280,38,FALSE)</f>
        <v>9</v>
      </c>
      <c r="F92" s="124">
        <f t="shared" si="24"/>
        <v>1</v>
      </c>
      <c r="G92" s="126">
        <f>内訳書!$D$8</f>
        <v>0</v>
      </c>
      <c r="H92" s="126">
        <f t="shared" si="26"/>
        <v>0</v>
      </c>
      <c r="I92" s="116"/>
      <c r="J92" s="127">
        <f t="shared" si="27"/>
        <v>0</v>
      </c>
    </row>
    <row r="93" spans="1:10" s="94" customFormat="1" ht="18" customHeight="1" thickBot="1" x14ac:dyDescent="0.45">
      <c r="A93" s="93">
        <v>12</v>
      </c>
      <c r="B93" s="65">
        <f>B82</f>
        <v>5</v>
      </c>
      <c r="C93" s="126">
        <f t="shared" si="28"/>
        <v>0</v>
      </c>
      <c r="D93" s="126">
        <f t="shared" si="25"/>
        <v>0</v>
      </c>
      <c r="E93" s="124">
        <f>VLOOKUP(B78,別紙1!$A$272:$AS$280,40,FALSE)+VLOOKUP(B78,別紙1!$A$272:$AS$280,41,FALSE)</f>
        <v>10</v>
      </c>
      <c r="F93" s="124">
        <f t="shared" si="24"/>
        <v>2</v>
      </c>
      <c r="G93" s="126">
        <f>内訳書!$D$8</f>
        <v>0</v>
      </c>
      <c r="H93" s="196">
        <f t="shared" si="26"/>
        <v>0</v>
      </c>
      <c r="I93" s="116"/>
      <c r="J93" s="127">
        <f t="shared" si="27"/>
        <v>0</v>
      </c>
    </row>
    <row r="94" spans="1:10" s="94" customFormat="1" ht="18" customHeight="1" thickBot="1" x14ac:dyDescent="0.45">
      <c r="A94" s="93" t="s">
        <v>9</v>
      </c>
      <c r="B94" s="139"/>
      <c r="C94" s="139"/>
      <c r="D94" s="203"/>
      <c r="E94" s="128">
        <f t="shared" ref="E94:F94" si="29">SUM(E82:E93)</f>
        <v>139</v>
      </c>
      <c r="F94" s="124">
        <f t="shared" si="29"/>
        <v>43</v>
      </c>
      <c r="G94" s="134"/>
      <c r="H94" s="129"/>
      <c r="I94" s="130">
        <f>SUM(I82:I93)</f>
        <v>0</v>
      </c>
      <c r="J94" s="125">
        <f>IF(SUM(J82:J93)="","",SUM(J82:J93))</f>
        <v>0</v>
      </c>
    </row>
    <row r="95" spans="1:10" ht="69.95" customHeight="1" x14ac:dyDescent="0.4">
      <c r="A95" s="409" t="s">
        <v>348</v>
      </c>
      <c r="B95" s="410"/>
      <c r="C95" s="410"/>
      <c r="D95" s="410"/>
      <c r="E95" s="410"/>
      <c r="F95" s="410"/>
      <c r="G95" s="410"/>
      <c r="H95" s="410"/>
      <c r="I95" s="410"/>
      <c r="J95" s="411"/>
    </row>
    <row r="96" spans="1:10" ht="78" customHeight="1" x14ac:dyDescent="0.4">
      <c r="A96" s="412" t="s">
        <v>22</v>
      </c>
      <c r="B96" s="413"/>
      <c r="C96" s="413"/>
      <c r="D96" s="413"/>
      <c r="E96" s="413"/>
      <c r="F96" s="413"/>
      <c r="G96" s="413"/>
      <c r="H96" s="413"/>
      <c r="I96" s="413"/>
      <c r="J96" s="414"/>
    </row>
    <row r="97" spans="1:10" x14ac:dyDescent="0.4">
      <c r="A97" s="51" t="s">
        <v>12</v>
      </c>
      <c r="B97" s="86">
        <f>B78+1</f>
        <v>6</v>
      </c>
      <c r="C97" s="51" t="s">
        <v>13</v>
      </c>
      <c r="D97" s="95" t="str">
        <f>VLOOKUP(B97,別紙1!$A$272:$AS$280,3,FALSE)</f>
        <v>荒北第２－６ポンプ場</v>
      </c>
      <c r="E97" s="87"/>
      <c r="J97" s="88" t="str">
        <f>VLOOKUP(B97,別紙1!$A$272:$AS$280,5,FALSE)</f>
        <v>従量電灯Ａ</v>
      </c>
    </row>
    <row r="98" spans="1:10" s="51" customFormat="1" ht="20.25" customHeight="1" x14ac:dyDescent="0.4">
      <c r="A98" s="420" t="s">
        <v>14</v>
      </c>
      <c r="B98" s="417" t="s">
        <v>3</v>
      </c>
      <c r="C98" s="418"/>
      <c r="D98" s="419"/>
      <c r="E98" s="417" t="s">
        <v>4</v>
      </c>
      <c r="F98" s="418"/>
      <c r="G98" s="418"/>
      <c r="H98" s="419"/>
      <c r="I98" s="391" t="s">
        <v>44</v>
      </c>
      <c r="J98" s="420" t="s">
        <v>45</v>
      </c>
    </row>
    <row r="99" spans="1:10" s="51" customFormat="1" ht="36" customHeight="1" x14ac:dyDescent="0.4">
      <c r="A99" s="421"/>
      <c r="B99" s="303" t="s">
        <v>2</v>
      </c>
      <c r="C99" s="98" t="s">
        <v>98</v>
      </c>
      <c r="D99" s="98" t="s">
        <v>81</v>
      </c>
      <c r="E99" s="90" t="s">
        <v>84</v>
      </c>
      <c r="F99" s="90" t="s">
        <v>93</v>
      </c>
      <c r="G99" s="90" t="s">
        <v>97</v>
      </c>
      <c r="H99" s="91" t="s">
        <v>99</v>
      </c>
      <c r="I99" s="400"/>
      <c r="J99" s="421"/>
    </row>
    <row r="100" spans="1:10" s="92" customFormat="1" ht="11.25" customHeight="1" x14ac:dyDescent="0.4">
      <c r="A100" s="422"/>
      <c r="B100" s="61" t="s">
        <v>34</v>
      </c>
      <c r="C100" s="122" t="s">
        <v>105</v>
      </c>
      <c r="D100" s="122" t="s">
        <v>6</v>
      </c>
      <c r="E100" s="122" t="s">
        <v>20</v>
      </c>
      <c r="F100" s="122" t="s">
        <v>20</v>
      </c>
      <c r="G100" s="123" t="s">
        <v>21</v>
      </c>
      <c r="H100" s="122" t="s">
        <v>20</v>
      </c>
      <c r="I100" s="123" t="s">
        <v>43</v>
      </c>
      <c r="J100" s="122" t="s">
        <v>8</v>
      </c>
    </row>
    <row r="101" spans="1:10" s="94" customFormat="1" ht="18" customHeight="1" x14ac:dyDescent="0.4">
      <c r="A101" s="93">
        <v>1</v>
      </c>
      <c r="B101" s="64">
        <f>VLOOKUP(B97,別紙1!$A$272:$AS$280,6,FALSE)</f>
        <v>5</v>
      </c>
      <c r="C101" s="126">
        <f>内訳書!$C$8</f>
        <v>0</v>
      </c>
      <c r="D101" s="126">
        <f>C101</f>
        <v>0</v>
      </c>
      <c r="E101" s="124">
        <f>VLOOKUP(B97,別紙1!$A$272:$AS$280,7,FALSE)+VLOOKUP(B97,別紙1!$A$272:$AS$280,8,FALSE)</f>
        <v>21</v>
      </c>
      <c r="F101" s="124">
        <f t="shared" ref="F101:F112" si="30">IF(8&lt;E101,E101-8,0)</f>
        <v>13</v>
      </c>
      <c r="G101" s="126">
        <f>内訳書!$D$8</f>
        <v>0</v>
      </c>
      <c r="H101" s="126">
        <f>ROUNDDOWN(F101*G101,2)</f>
        <v>0</v>
      </c>
      <c r="I101" s="116"/>
      <c r="J101" s="127">
        <f>ROUNDDOWN(D101+H101+I101,0)</f>
        <v>0</v>
      </c>
    </row>
    <row r="102" spans="1:10" s="94" customFormat="1" ht="18" customHeight="1" x14ac:dyDescent="0.4">
      <c r="A102" s="93">
        <v>2</v>
      </c>
      <c r="B102" s="65">
        <f>B101</f>
        <v>5</v>
      </c>
      <c r="C102" s="126">
        <f>C101</f>
        <v>0</v>
      </c>
      <c r="D102" s="126">
        <f t="shared" ref="D102:D112" si="31">C102</f>
        <v>0</v>
      </c>
      <c r="E102" s="124">
        <f>VLOOKUP(B97,別紙1!$A$272:$AS$280,10,FALSE)+VLOOKUP(B97,別紙1!$A$272:$AS$280,11,FALSE)</f>
        <v>23</v>
      </c>
      <c r="F102" s="124">
        <f t="shared" si="30"/>
        <v>15</v>
      </c>
      <c r="G102" s="126">
        <f>内訳書!$D$8</f>
        <v>0</v>
      </c>
      <c r="H102" s="126">
        <f t="shared" ref="H102:H112" si="32">ROUNDDOWN(F102*G102,2)</f>
        <v>0</v>
      </c>
      <c r="I102" s="116"/>
      <c r="J102" s="127">
        <f t="shared" ref="J102:J112" si="33">ROUNDDOWN(D102+H102+I102,0)</f>
        <v>0</v>
      </c>
    </row>
    <row r="103" spans="1:10" s="94" customFormat="1" ht="18" customHeight="1" x14ac:dyDescent="0.4">
      <c r="A103" s="93">
        <v>3</v>
      </c>
      <c r="B103" s="65">
        <f>B101</f>
        <v>5</v>
      </c>
      <c r="C103" s="126">
        <f t="shared" ref="C103:C112" si="34">C102</f>
        <v>0</v>
      </c>
      <c r="D103" s="126">
        <f t="shared" si="31"/>
        <v>0</v>
      </c>
      <c r="E103" s="124">
        <f>VLOOKUP(B97,別紙1!$A$272:$AS$280,13,FALSE)+VLOOKUP(B97,別紙1!$A$272:$AS$280,14,FALSE)</f>
        <v>19</v>
      </c>
      <c r="F103" s="124">
        <f t="shared" si="30"/>
        <v>11</v>
      </c>
      <c r="G103" s="126">
        <f>内訳書!$D$8</f>
        <v>0</v>
      </c>
      <c r="H103" s="126">
        <f t="shared" si="32"/>
        <v>0</v>
      </c>
      <c r="I103" s="116"/>
      <c r="J103" s="127">
        <f t="shared" si="33"/>
        <v>0</v>
      </c>
    </row>
    <row r="104" spans="1:10" s="94" customFormat="1" ht="18" customHeight="1" x14ac:dyDescent="0.4">
      <c r="A104" s="93">
        <v>4</v>
      </c>
      <c r="B104" s="65">
        <f>B101</f>
        <v>5</v>
      </c>
      <c r="C104" s="126">
        <f t="shared" si="34"/>
        <v>0</v>
      </c>
      <c r="D104" s="126">
        <f t="shared" si="31"/>
        <v>0</v>
      </c>
      <c r="E104" s="124">
        <f>VLOOKUP(B97,別紙1!$A$272:$AS$280,16,FALSE)+VLOOKUP(B97,別紙1!$A$272:$AS$280,17,FALSE)</f>
        <v>20</v>
      </c>
      <c r="F104" s="124">
        <f t="shared" si="30"/>
        <v>12</v>
      </c>
      <c r="G104" s="126">
        <f>内訳書!$D$8</f>
        <v>0</v>
      </c>
      <c r="H104" s="126">
        <f t="shared" si="32"/>
        <v>0</v>
      </c>
      <c r="I104" s="116"/>
      <c r="J104" s="127">
        <f t="shared" si="33"/>
        <v>0</v>
      </c>
    </row>
    <row r="105" spans="1:10" s="94" customFormat="1" ht="18" customHeight="1" x14ac:dyDescent="0.4">
      <c r="A105" s="93">
        <v>5</v>
      </c>
      <c r="B105" s="65">
        <f>B101</f>
        <v>5</v>
      </c>
      <c r="C105" s="126">
        <f t="shared" si="34"/>
        <v>0</v>
      </c>
      <c r="D105" s="126">
        <f t="shared" si="31"/>
        <v>0</v>
      </c>
      <c r="E105" s="124">
        <f>VLOOKUP(B97,別紙1!$A$272:$AS$280,19,FALSE)+VLOOKUP(B97,別紙1!$A$272:$AS$280,20,FALSE)</f>
        <v>17</v>
      </c>
      <c r="F105" s="124">
        <f t="shared" si="30"/>
        <v>9</v>
      </c>
      <c r="G105" s="126">
        <f>内訳書!$D$8</f>
        <v>0</v>
      </c>
      <c r="H105" s="126">
        <f t="shared" si="32"/>
        <v>0</v>
      </c>
      <c r="I105" s="116"/>
      <c r="J105" s="127">
        <f t="shared" si="33"/>
        <v>0</v>
      </c>
    </row>
    <row r="106" spans="1:10" s="94" customFormat="1" ht="18" customHeight="1" x14ac:dyDescent="0.4">
      <c r="A106" s="93">
        <v>6</v>
      </c>
      <c r="B106" s="65">
        <f>B101</f>
        <v>5</v>
      </c>
      <c r="C106" s="126">
        <f t="shared" si="34"/>
        <v>0</v>
      </c>
      <c r="D106" s="126">
        <f t="shared" si="31"/>
        <v>0</v>
      </c>
      <c r="E106" s="124">
        <f>VLOOKUP(B97,別紙1!$A$272:$AS$280,22,FALSE)+VLOOKUP(B97,別紙1!$A$272:$AS$280,23,FALSE)</f>
        <v>18</v>
      </c>
      <c r="F106" s="124">
        <f t="shared" si="30"/>
        <v>10</v>
      </c>
      <c r="G106" s="126">
        <f>内訳書!$D$8</f>
        <v>0</v>
      </c>
      <c r="H106" s="126">
        <f t="shared" si="32"/>
        <v>0</v>
      </c>
      <c r="I106" s="116"/>
      <c r="J106" s="127">
        <f t="shared" si="33"/>
        <v>0</v>
      </c>
    </row>
    <row r="107" spans="1:10" s="94" customFormat="1" ht="18" customHeight="1" x14ac:dyDescent="0.4">
      <c r="A107" s="93">
        <v>7</v>
      </c>
      <c r="B107" s="65">
        <f>B101</f>
        <v>5</v>
      </c>
      <c r="C107" s="126">
        <f t="shared" si="34"/>
        <v>0</v>
      </c>
      <c r="D107" s="126">
        <f t="shared" si="31"/>
        <v>0</v>
      </c>
      <c r="E107" s="124">
        <f>VLOOKUP(B97,別紙1!$A$272:$AS$280,25,FALSE)+VLOOKUP(B97,別紙1!$A$272:$AS$280,26,FALSE)</f>
        <v>18</v>
      </c>
      <c r="F107" s="124">
        <f t="shared" si="30"/>
        <v>10</v>
      </c>
      <c r="G107" s="126">
        <f>内訳書!$D$8</f>
        <v>0</v>
      </c>
      <c r="H107" s="126">
        <f t="shared" si="32"/>
        <v>0</v>
      </c>
      <c r="I107" s="116"/>
      <c r="J107" s="127">
        <f t="shared" si="33"/>
        <v>0</v>
      </c>
    </row>
    <row r="108" spans="1:10" s="94" customFormat="1" ht="18" customHeight="1" x14ac:dyDescent="0.4">
      <c r="A108" s="93">
        <v>8</v>
      </c>
      <c r="B108" s="65">
        <f>B101</f>
        <v>5</v>
      </c>
      <c r="C108" s="126">
        <f t="shared" si="34"/>
        <v>0</v>
      </c>
      <c r="D108" s="126">
        <f t="shared" si="31"/>
        <v>0</v>
      </c>
      <c r="E108" s="124">
        <f>VLOOKUP(B97,別紙1!$A$272:$AS$280,28,FALSE)+VLOOKUP(B97,別紙1!$A$272:$AS$280,29,FALSE)</f>
        <v>19</v>
      </c>
      <c r="F108" s="124">
        <f t="shared" si="30"/>
        <v>11</v>
      </c>
      <c r="G108" s="126">
        <f>内訳書!$D$8</f>
        <v>0</v>
      </c>
      <c r="H108" s="126">
        <f t="shared" si="32"/>
        <v>0</v>
      </c>
      <c r="I108" s="116"/>
      <c r="J108" s="127">
        <f t="shared" si="33"/>
        <v>0</v>
      </c>
    </row>
    <row r="109" spans="1:10" s="94" customFormat="1" ht="18" customHeight="1" x14ac:dyDescent="0.4">
      <c r="A109" s="93">
        <v>9</v>
      </c>
      <c r="B109" s="65">
        <f>B101</f>
        <v>5</v>
      </c>
      <c r="C109" s="126">
        <f t="shared" si="34"/>
        <v>0</v>
      </c>
      <c r="D109" s="126">
        <f t="shared" si="31"/>
        <v>0</v>
      </c>
      <c r="E109" s="124">
        <f>VLOOKUP(B97,別紙1!$A$272:$AS$280,31,FALSE)+VLOOKUP(B97,別紙1!$A$272:$AS$280,32,FALSE)</f>
        <v>19</v>
      </c>
      <c r="F109" s="124">
        <f t="shared" si="30"/>
        <v>11</v>
      </c>
      <c r="G109" s="126">
        <f>内訳書!$D$8</f>
        <v>0</v>
      </c>
      <c r="H109" s="126">
        <f t="shared" si="32"/>
        <v>0</v>
      </c>
      <c r="I109" s="116"/>
      <c r="J109" s="127">
        <f t="shared" si="33"/>
        <v>0</v>
      </c>
    </row>
    <row r="110" spans="1:10" s="94" customFormat="1" ht="18" customHeight="1" x14ac:dyDescent="0.4">
      <c r="A110" s="93">
        <v>10</v>
      </c>
      <c r="B110" s="65">
        <f>B101</f>
        <v>5</v>
      </c>
      <c r="C110" s="126">
        <f t="shared" si="34"/>
        <v>0</v>
      </c>
      <c r="D110" s="126">
        <f t="shared" si="31"/>
        <v>0</v>
      </c>
      <c r="E110" s="124">
        <f>VLOOKUP(B97,別紙1!$A$272:$AS$280,34,FALSE)+VLOOKUP(B97,別紙1!$A$272:$AS$280,35,FALSE)</f>
        <v>18</v>
      </c>
      <c r="F110" s="124">
        <f t="shared" si="30"/>
        <v>10</v>
      </c>
      <c r="G110" s="126">
        <f>内訳書!$D$8</f>
        <v>0</v>
      </c>
      <c r="H110" s="126">
        <f t="shared" si="32"/>
        <v>0</v>
      </c>
      <c r="I110" s="116"/>
      <c r="J110" s="127">
        <f t="shared" si="33"/>
        <v>0</v>
      </c>
    </row>
    <row r="111" spans="1:10" s="94" customFormat="1" ht="18" customHeight="1" x14ac:dyDescent="0.4">
      <c r="A111" s="93">
        <v>11</v>
      </c>
      <c r="B111" s="65">
        <f>B101</f>
        <v>5</v>
      </c>
      <c r="C111" s="126">
        <f t="shared" si="34"/>
        <v>0</v>
      </c>
      <c r="D111" s="126">
        <f t="shared" si="31"/>
        <v>0</v>
      </c>
      <c r="E111" s="124">
        <f>VLOOKUP(B97,別紙1!$A$272:$AS$280,37,FALSE)+VLOOKUP(B97,別紙1!$A$272:$AS$280,38,FALSE)</f>
        <v>19</v>
      </c>
      <c r="F111" s="124">
        <f t="shared" si="30"/>
        <v>11</v>
      </c>
      <c r="G111" s="126">
        <f>内訳書!$D$8</f>
        <v>0</v>
      </c>
      <c r="H111" s="126">
        <f t="shared" si="32"/>
        <v>0</v>
      </c>
      <c r="I111" s="116"/>
      <c r="J111" s="127">
        <f t="shared" si="33"/>
        <v>0</v>
      </c>
    </row>
    <row r="112" spans="1:10" s="94" customFormat="1" ht="18" customHeight="1" thickBot="1" x14ac:dyDescent="0.45">
      <c r="A112" s="93">
        <v>12</v>
      </c>
      <c r="B112" s="65">
        <f>B101</f>
        <v>5</v>
      </c>
      <c r="C112" s="126">
        <f t="shared" si="34"/>
        <v>0</v>
      </c>
      <c r="D112" s="126">
        <f t="shared" si="31"/>
        <v>0</v>
      </c>
      <c r="E112" s="124">
        <f>VLOOKUP(B97,別紙1!$A$272:$AS$280,40,FALSE)+VLOOKUP(B97,別紙1!$A$272:$AS$280,41,FALSE)</f>
        <v>18</v>
      </c>
      <c r="F112" s="124">
        <f t="shared" si="30"/>
        <v>10</v>
      </c>
      <c r="G112" s="126">
        <f>内訳書!$D$8</f>
        <v>0</v>
      </c>
      <c r="H112" s="196">
        <f t="shared" si="32"/>
        <v>0</v>
      </c>
      <c r="I112" s="116"/>
      <c r="J112" s="127">
        <f t="shared" si="33"/>
        <v>0</v>
      </c>
    </row>
    <row r="113" spans="1:10" s="94" customFormat="1" ht="18" customHeight="1" thickBot="1" x14ac:dyDescent="0.45">
      <c r="A113" s="93" t="s">
        <v>9</v>
      </c>
      <c r="B113" s="139"/>
      <c r="C113" s="139"/>
      <c r="D113" s="203"/>
      <c r="E113" s="128">
        <f t="shared" ref="E113:F113" si="35">SUM(E101:E112)</f>
        <v>229</v>
      </c>
      <c r="F113" s="124">
        <f t="shared" si="35"/>
        <v>133</v>
      </c>
      <c r="G113" s="134"/>
      <c r="H113" s="129"/>
      <c r="I113" s="130">
        <f>SUM(I101:I112)</f>
        <v>0</v>
      </c>
      <c r="J113" s="125">
        <f>IF(SUM(J101:J112)="","",SUM(J101:J112))</f>
        <v>0</v>
      </c>
    </row>
    <row r="114" spans="1:10" ht="69.95" customHeight="1" x14ac:dyDescent="0.4">
      <c r="A114" s="409" t="s">
        <v>348</v>
      </c>
      <c r="B114" s="410"/>
      <c r="C114" s="410"/>
      <c r="D114" s="410"/>
      <c r="E114" s="410"/>
      <c r="F114" s="410"/>
      <c r="G114" s="410"/>
      <c r="H114" s="410"/>
      <c r="I114" s="410"/>
      <c r="J114" s="411"/>
    </row>
    <row r="115" spans="1:10" ht="78" customHeight="1" x14ac:dyDescent="0.4">
      <c r="A115" s="412" t="s">
        <v>22</v>
      </c>
      <c r="B115" s="413"/>
      <c r="C115" s="413"/>
      <c r="D115" s="413"/>
      <c r="E115" s="413"/>
      <c r="F115" s="413"/>
      <c r="G115" s="413"/>
      <c r="H115" s="413"/>
      <c r="I115" s="413"/>
      <c r="J115" s="414"/>
    </row>
    <row r="116" spans="1:10" x14ac:dyDescent="0.4">
      <c r="A116" s="51" t="s">
        <v>12</v>
      </c>
      <c r="B116" s="86">
        <f>B97+1</f>
        <v>7</v>
      </c>
      <c r="C116" s="51" t="s">
        <v>13</v>
      </c>
      <c r="D116" s="95" t="str">
        <f>VLOOKUP(B116,別紙1!$A$272:$AS$280,3,FALSE)</f>
        <v>荒北第２－７ポンプ場</v>
      </c>
      <c r="E116" s="87"/>
      <c r="J116" s="88" t="str">
        <f>VLOOKUP(B116,別紙1!$A$272:$AS$280,5,FALSE)</f>
        <v>従量電灯Ａ</v>
      </c>
    </row>
    <row r="117" spans="1:10" s="51" customFormat="1" ht="20.25" customHeight="1" x14ac:dyDescent="0.4">
      <c r="A117" s="420" t="s">
        <v>14</v>
      </c>
      <c r="B117" s="417" t="s">
        <v>3</v>
      </c>
      <c r="C117" s="418"/>
      <c r="D117" s="419"/>
      <c r="E117" s="417" t="s">
        <v>4</v>
      </c>
      <c r="F117" s="418"/>
      <c r="G117" s="418"/>
      <c r="H117" s="419"/>
      <c r="I117" s="391" t="s">
        <v>44</v>
      </c>
      <c r="J117" s="420" t="s">
        <v>45</v>
      </c>
    </row>
    <row r="118" spans="1:10" s="51" customFormat="1" ht="36" customHeight="1" x14ac:dyDescent="0.4">
      <c r="A118" s="421"/>
      <c r="B118" s="303" t="s">
        <v>2</v>
      </c>
      <c r="C118" s="98" t="s">
        <v>98</v>
      </c>
      <c r="D118" s="98" t="s">
        <v>81</v>
      </c>
      <c r="E118" s="90" t="s">
        <v>84</v>
      </c>
      <c r="F118" s="90" t="s">
        <v>93</v>
      </c>
      <c r="G118" s="90" t="s">
        <v>97</v>
      </c>
      <c r="H118" s="91" t="s">
        <v>99</v>
      </c>
      <c r="I118" s="400"/>
      <c r="J118" s="421"/>
    </row>
    <row r="119" spans="1:10" s="92" customFormat="1" ht="11.25" customHeight="1" x14ac:dyDescent="0.4">
      <c r="A119" s="422"/>
      <c r="B119" s="61" t="s">
        <v>34</v>
      </c>
      <c r="C119" s="122" t="s">
        <v>105</v>
      </c>
      <c r="D119" s="122" t="s">
        <v>6</v>
      </c>
      <c r="E119" s="122" t="s">
        <v>20</v>
      </c>
      <c r="F119" s="122" t="s">
        <v>20</v>
      </c>
      <c r="G119" s="123" t="s">
        <v>21</v>
      </c>
      <c r="H119" s="122" t="s">
        <v>20</v>
      </c>
      <c r="I119" s="123" t="s">
        <v>43</v>
      </c>
      <c r="J119" s="122" t="s">
        <v>8</v>
      </c>
    </row>
    <row r="120" spans="1:10" s="94" customFormat="1" ht="18" customHeight="1" x14ac:dyDescent="0.4">
      <c r="A120" s="93">
        <v>1</v>
      </c>
      <c r="B120" s="64">
        <f>VLOOKUP(B116,別紙1!$A$272:$AS$280,6,FALSE)</f>
        <v>5</v>
      </c>
      <c r="C120" s="126">
        <f>内訳書!$C$8</f>
        <v>0</v>
      </c>
      <c r="D120" s="126">
        <f>C120</f>
        <v>0</v>
      </c>
      <c r="E120" s="124">
        <f>VLOOKUP(B116,別紙1!$A$272:$AS$280,7,FALSE)+VLOOKUP(B116,別紙1!$A$272:$AS$280,8,FALSE)</f>
        <v>13</v>
      </c>
      <c r="F120" s="124">
        <f t="shared" ref="F120:F131" si="36">IF(8&lt;E120,E120-8,0)</f>
        <v>5</v>
      </c>
      <c r="G120" s="126">
        <f>内訳書!$D$8</f>
        <v>0</v>
      </c>
      <c r="H120" s="126">
        <f>ROUNDDOWN(F120*G120,2)</f>
        <v>0</v>
      </c>
      <c r="I120" s="116"/>
      <c r="J120" s="127">
        <f>ROUNDDOWN(D120+H120+I120,0)</f>
        <v>0</v>
      </c>
    </row>
    <row r="121" spans="1:10" s="94" customFormat="1" ht="18" customHeight="1" x14ac:dyDescent="0.4">
      <c r="A121" s="93">
        <v>2</v>
      </c>
      <c r="B121" s="65">
        <f>B120</f>
        <v>5</v>
      </c>
      <c r="C121" s="126">
        <f>C120</f>
        <v>0</v>
      </c>
      <c r="D121" s="126">
        <f t="shared" ref="D121:D131" si="37">C121</f>
        <v>0</v>
      </c>
      <c r="E121" s="124">
        <f>VLOOKUP(B116,別紙1!$A$272:$AS$280,10,FALSE)+VLOOKUP(B116,別紙1!$A$272:$AS$280,11,FALSE)</f>
        <v>16</v>
      </c>
      <c r="F121" s="124">
        <f t="shared" si="36"/>
        <v>8</v>
      </c>
      <c r="G121" s="126">
        <f>内訳書!$D$8</f>
        <v>0</v>
      </c>
      <c r="H121" s="126">
        <f t="shared" ref="H121:H131" si="38">ROUNDDOWN(F121*G121,2)</f>
        <v>0</v>
      </c>
      <c r="I121" s="116"/>
      <c r="J121" s="127">
        <f t="shared" ref="J121:J131" si="39">ROUNDDOWN(D121+H121+I121,0)</f>
        <v>0</v>
      </c>
    </row>
    <row r="122" spans="1:10" s="94" customFormat="1" ht="18" customHeight="1" x14ac:dyDescent="0.4">
      <c r="A122" s="93">
        <v>3</v>
      </c>
      <c r="B122" s="65">
        <f>B120</f>
        <v>5</v>
      </c>
      <c r="C122" s="126">
        <f t="shared" ref="C122:C131" si="40">C121</f>
        <v>0</v>
      </c>
      <c r="D122" s="126">
        <f t="shared" si="37"/>
        <v>0</v>
      </c>
      <c r="E122" s="124">
        <f>VLOOKUP(B116,別紙1!$A$272:$AS$280,13,FALSE)+VLOOKUP(B116,別紙1!$A$272:$AS$280,14,FALSE)</f>
        <v>13</v>
      </c>
      <c r="F122" s="124">
        <f t="shared" si="36"/>
        <v>5</v>
      </c>
      <c r="G122" s="126">
        <f>内訳書!$D$8</f>
        <v>0</v>
      </c>
      <c r="H122" s="126">
        <f t="shared" si="38"/>
        <v>0</v>
      </c>
      <c r="I122" s="116"/>
      <c r="J122" s="127">
        <f t="shared" si="39"/>
        <v>0</v>
      </c>
    </row>
    <row r="123" spans="1:10" s="94" customFormat="1" ht="18" customHeight="1" x14ac:dyDescent="0.4">
      <c r="A123" s="93">
        <v>4</v>
      </c>
      <c r="B123" s="65">
        <f>B120</f>
        <v>5</v>
      </c>
      <c r="C123" s="126">
        <f t="shared" si="40"/>
        <v>0</v>
      </c>
      <c r="D123" s="126">
        <f t="shared" si="37"/>
        <v>0</v>
      </c>
      <c r="E123" s="124">
        <f>VLOOKUP(B116,別紙1!$A$272:$AS$280,16,FALSE)+VLOOKUP(B116,別紙1!$A$272:$AS$280,17,FALSE)</f>
        <v>13</v>
      </c>
      <c r="F123" s="124">
        <f t="shared" si="36"/>
        <v>5</v>
      </c>
      <c r="G123" s="126">
        <f>内訳書!$D$8</f>
        <v>0</v>
      </c>
      <c r="H123" s="126">
        <f t="shared" si="38"/>
        <v>0</v>
      </c>
      <c r="I123" s="116"/>
      <c r="J123" s="127">
        <f t="shared" si="39"/>
        <v>0</v>
      </c>
    </row>
    <row r="124" spans="1:10" s="94" customFormat="1" ht="18" customHeight="1" x14ac:dyDescent="0.4">
      <c r="A124" s="93">
        <v>5</v>
      </c>
      <c r="B124" s="65">
        <f>B120</f>
        <v>5</v>
      </c>
      <c r="C124" s="126">
        <f t="shared" si="40"/>
        <v>0</v>
      </c>
      <c r="D124" s="126">
        <f t="shared" si="37"/>
        <v>0</v>
      </c>
      <c r="E124" s="124">
        <f>VLOOKUP(B116,別紙1!$A$272:$AS$280,19,FALSE)+VLOOKUP(B116,別紙1!$A$272:$AS$280,20,FALSE)</f>
        <v>8</v>
      </c>
      <c r="F124" s="124">
        <f t="shared" si="36"/>
        <v>0</v>
      </c>
      <c r="G124" s="126">
        <f>内訳書!$D$8</f>
        <v>0</v>
      </c>
      <c r="H124" s="126">
        <f t="shared" si="38"/>
        <v>0</v>
      </c>
      <c r="I124" s="116"/>
      <c r="J124" s="127">
        <f t="shared" si="39"/>
        <v>0</v>
      </c>
    </row>
    <row r="125" spans="1:10" s="94" customFormat="1" ht="18" customHeight="1" x14ac:dyDescent="0.4">
      <c r="A125" s="93">
        <v>6</v>
      </c>
      <c r="B125" s="65">
        <f>B120</f>
        <v>5</v>
      </c>
      <c r="C125" s="126">
        <f t="shared" si="40"/>
        <v>0</v>
      </c>
      <c r="D125" s="126">
        <f t="shared" si="37"/>
        <v>0</v>
      </c>
      <c r="E125" s="124">
        <f>VLOOKUP(B116,別紙1!$A$272:$AS$280,22,FALSE)+VLOOKUP(B116,別紙1!$A$272:$AS$280,23,FALSE)</f>
        <v>9</v>
      </c>
      <c r="F125" s="124">
        <f t="shared" si="36"/>
        <v>1</v>
      </c>
      <c r="G125" s="126">
        <f>内訳書!$D$8</f>
        <v>0</v>
      </c>
      <c r="H125" s="126">
        <f t="shared" si="38"/>
        <v>0</v>
      </c>
      <c r="I125" s="116"/>
      <c r="J125" s="127">
        <f t="shared" si="39"/>
        <v>0</v>
      </c>
    </row>
    <row r="126" spans="1:10" s="94" customFormat="1" ht="18" customHeight="1" x14ac:dyDescent="0.4">
      <c r="A126" s="93">
        <v>7</v>
      </c>
      <c r="B126" s="65">
        <f>B120</f>
        <v>5</v>
      </c>
      <c r="C126" s="126">
        <f t="shared" si="40"/>
        <v>0</v>
      </c>
      <c r="D126" s="126">
        <f t="shared" si="37"/>
        <v>0</v>
      </c>
      <c r="E126" s="124">
        <f>VLOOKUP(B116,別紙1!$A$272:$AS$280,25,FALSE)+VLOOKUP(B116,別紙1!$A$272:$AS$280,26,FALSE)</f>
        <v>11</v>
      </c>
      <c r="F126" s="124">
        <f t="shared" si="36"/>
        <v>3</v>
      </c>
      <c r="G126" s="126">
        <f>内訳書!$D$8</f>
        <v>0</v>
      </c>
      <c r="H126" s="126">
        <f t="shared" si="38"/>
        <v>0</v>
      </c>
      <c r="I126" s="116"/>
      <c r="J126" s="127">
        <f t="shared" si="39"/>
        <v>0</v>
      </c>
    </row>
    <row r="127" spans="1:10" s="94" customFormat="1" ht="18" customHeight="1" x14ac:dyDescent="0.4">
      <c r="A127" s="93">
        <v>8</v>
      </c>
      <c r="B127" s="65">
        <f>B120</f>
        <v>5</v>
      </c>
      <c r="C127" s="126">
        <f t="shared" si="40"/>
        <v>0</v>
      </c>
      <c r="D127" s="126">
        <f t="shared" si="37"/>
        <v>0</v>
      </c>
      <c r="E127" s="124">
        <f>VLOOKUP(B116,別紙1!$A$272:$AS$280,28,FALSE)+VLOOKUP(B116,別紙1!$A$272:$AS$280,29,FALSE)</f>
        <v>12</v>
      </c>
      <c r="F127" s="124">
        <f t="shared" si="36"/>
        <v>4</v>
      </c>
      <c r="G127" s="126">
        <f>内訳書!$D$8</f>
        <v>0</v>
      </c>
      <c r="H127" s="126">
        <f t="shared" si="38"/>
        <v>0</v>
      </c>
      <c r="I127" s="116"/>
      <c r="J127" s="127">
        <f t="shared" si="39"/>
        <v>0</v>
      </c>
    </row>
    <row r="128" spans="1:10" s="94" customFormat="1" ht="18" customHeight="1" x14ac:dyDescent="0.4">
      <c r="A128" s="93">
        <v>9</v>
      </c>
      <c r="B128" s="65">
        <f>B120</f>
        <v>5</v>
      </c>
      <c r="C128" s="126">
        <f t="shared" si="40"/>
        <v>0</v>
      </c>
      <c r="D128" s="126">
        <f t="shared" si="37"/>
        <v>0</v>
      </c>
      <c r="E128" s="124">
        <f>VLOOKUP(B116,別紙1!$A$272:$AS$280,31,FALSE)+VLOOKUP(B116,別紙1!$A$272:$AS$280,32,FALSE)</f>
        <v>12</v>
      </c>
      <c r="F128" s="124">
        <f t="shared" si="36"/>
        <v>4</v>
      </c>
      <c r="G128" s="126">
        <f>内訳書!$D$8</f>
        <v>0</v>
      </c>
      <c r="H128" s="126">
        <f t="shared" si="38"/>
        <v>0</v>
      </c>
      <c r="I128" s="116"/>
      <c r="J128" s="127">
        <f t="shared" si="39"/>
        <v>0</v>
      </c>
    </row>
    <row r="129" spans="1:10" s="94" customFormat="1" ht="18" customHeight="1" x14ac:dyDescent="0.4">
      <c r="A129" s="93">
        <v>10</v>
      </c>
      <c r="B129" s="65">
        <f>B120</f>
        <v>5</v>
      </c>
      <c r="C129" s="126">
        <f t="shared" si="40"/>
        <v>0</v>
      </c>
      <c r="D129" s="126">
        <f t="shared" si="37"/>
        <v>0</v>
      </c>
      <c r="E129" s="124">
        <f>VLOOKUP(B116,別紙1!$A$272:$AS$280,34,FALSE)+VLOOKUP(B116,別紙1!$A$272:$AS$280,35,FALSE)</f>
        <v>11</v>
      </c>
      <c r="F129" s="124">
        <f t="shared" si="36"/>
        <v>3</v>
      </c>
      <c r="G129" s="126">
        <f>内訳書!$D$8</f>
        <v>0</v>
      </c>
      <c r="H129" s="126">
        <f t="shared" si="38"/>
        <v>0</v>
      </c>
      <c r="I129" s="116"/>
      <c r="J129" s="127">
        <f t="shared" si="39"/>
        <v>0</v>
      </c>
    </row>
    <row r="130" spans="1:10" s="94" customFormat="1" ht="18" customHeight="1" x14ac:dyDescent="0.4">
      <c r="A130" s="93">
        <v>11</v>
      </c>
      <c r="B130" s="65">
        <f>B120</f>
        <v>5</v>
      </c>
      <c r="C130" s="126">
        <f t="shared" si="40"/>
        <v>0</v>
      </c>
      <c r="D130" s="126">
        <f t="shared" si="37"/>
        <v>0</v>
      </c>
      <c r="E130" s="124">
        <f>VLOOKUP(B116,別紙1!$A$272:$AS$280,37,FALSE)+VLOOKUP(B116,別紙1!$A$272:$AS$280,38,FALSE)</f>
        <v>9</v>
      </c>
      <c r="F130" s="124">
        <f t="shared" si="36"/>
        <v>1</v>
      </c>
      <c r="G130" s="126">
        <f>内訳書!$D$8</f>
        <v>0</v>
      </c>
      <c r="H130" s="126">
        <f t="shared" si="38"/>
        <v>0</v>
      </c>
      <c r="I130" s="116"/>
      <c r="J130" s="127">
        <f t="shared" si="39"/>
        <v>0</v>
      </c>
    </row>
    <row r="131" spans="1:10" s="94" customFormat="1" ht="18" customHeight="1" thickBot="1" x14ac:dyDescent="0.45">
      <c r="A131" s="93">
        <v>12</v>
      </c>
      <c r="B131" s="65">
        <f>B120</f>
        <v>5</v>
      </c>
      <c r="C131" s="126">
        <f t="shared" si="40"/>
        <v>0</v>
      </c>
      <c r="D131" s="126">
        <f t="shared" si="37"/>
        <v>0</v>
      </c>
      <c r="E131" s="124">
        <f>VLOOKUP(B116,別紙1!$A$272:$AS$280,40,FALSE)+VLOOKUP(B116,別紙1!$A$272:$AS$280,41,FALSE)</f>
        <v>9</v>
      </c>
      <c r="F131" s="124">
        <f t="shared" si="36"/>
        <v>1</v>
      </c>
      <c r="G131" s="126">
        <f>内訳書!$D$8</f>
        <v>0</v>
      </c>
      <c r="H131" s="196">
        <f t="shared" si="38"/>
        <v>0</v>
      </c>
      <c r="I131" s="116"/>
      <c r="J131" s="127">
        <f t="shared" si="39"/>
        <v>0</v>
      </c>
    </row>
    <row r="132" spans="1:10" s="94" customFormat="1" ht="18" customHeight="1" thickBot="1" x14ac:dyDescent="0.45">
      <c r="A132" s="93" t="s">
        <v>9</v>
      </c>
      <c r="B132" s="139"/>
      <c r="C132" s="139"/>
      <c r="D132" s="203"/>
      <c r="E132" s="128">
        <f t="shared" ref="E132:F132" si="41">SUM(E120:E131)</f>
        <v>136</v>
      </c>
      <c r="F132" s="124">
        <f t="shared" si="41"/>
        <v>40</v>
      </c>
      <c r="G132" s="134"/>
      <c r="H132" s="129"/>
      <c r="I132" s="130">
        <f>SUM(I120:I131)</f>
        <v>0</v>
      </c>
      <c r="J132" s="125">
        <f>IF(SUM(J120:J131)="","",SUM(J120:J131))</f>
        <v>0</v>
      </c>
    </row>
    <row r="133" spans="1:10" ht="69.95" customHeight="1" x14ac:dyDescent="0.4">
      <c r="A133" s="409" t="s">
        <v>348</v>
      </c>
      <c r="B133" s="410"/>
      <c r="C133" s="410"/>
      <c r="D133" s="410"/>
      <c r="E133" s="410"/>
      <c r="F133" s="410"/>
      <c r="G133" s="410"/>
      <c r="H133" s="410"/>
      <c r="I133" s="410"/>
      <c r="J133" s="411"/>
    </row>
    <row r="134" spans="1:10" ht="78" customHeight="1" x14ac:dyDescent="0.4">
      <c r="A134" s="412" t="s">
        <v>22</v>
      </c>
      <c r="B134" s="413"/>
      <c r="C134" s="413"/>
      <c r="D134" s="413"/>
      <c r="E134" s="413"/>
      <c r="F134" s="413"/>
      <c r="G134" s="413"/>
      <c r="H134" s="413"/>
      <c r="I134" s="413"/>
      <c r="J134" s="414"/>
    </row>
    <row r="135" spans="1:10" x14ac:dyDescent="0.4">
      <c r="A135" s="51" t="s">
        <v>12</v>
      </c>
      <c r="B135" s="86">
        <f>B116+1</f>
        <v>8</v>
      </c>
      <c r="C135" s="51" t="s">
        <v>13</v>
      </c>
      <c r="D135" s="95" t="str">
        <f>VLOOKUP(B135,別紙1!$A$272:$AS$280,3,FALSE)</f>
        <v>荒北第２－８ポンプ場</v>
      </c>
      <c r="E135" s="87"/>
      <c r="J135" s="88" t="str">
        <f>VLOOKUP(B135,別紙1!$A$272:$AS$280,5,FALSE)</f>
        <v>従量電灯Ａ</v>
      </c>
    </row>
    <row r="136" spans="1:10" s="51" customFormat="1" ht="20.25" customHeight="1" x14ac:dyDescent="0.4">
      <c r="A136" s="420" t="s">
        <v>14</v>
      </c>
      <c r="B136" s="417" t="s">
        <v>3</v>
      </c>
      <c r="C136" s="418"/>
      <c r="D136" s="419"/>
      <c r="E136" s="417" t="s">
        <v>4</v>
      </c>
      <c r="F136" s="418"/>
      <c r="G136" s="418"/>
      <c r="H136" s="419"/>
      <c r="I136" s="391" t="s">
        <v>44</v>
      </c>
      <c r="J136" s="420" t="s">
        <v>45</v>
      </c>
    </row>
    <row r="137" spans="1:10" s="51" customFormat="1" ht="36" customHeight="1" x14ac:dyDescent="0.4">
      <c r="A137" s="421"/>
      <c r="B137" s="303" t="s">
        <v>2</v>
      </c>
      <c r="C137" s="98" t="s">
        <v>98</v>
      </c>
      <c r="D137" s="98" t="s">
        <v>81</v>
      </c>
      <c r="E137" s="90" t="s">
        <v>84</v>
      </c>
      <c r="F137" s="90" t="s">
        <v>93</v>
      </c>
      <c r="G137" s="90" t="s">
        <v>97</v>
      </c>
      <c r="H137" s="91" t="s">
        <v>99</v>
      </c>
      <c r="I137" s="400"/>
      <c r="J137" s="421"/>
    </row>
    <row r="138" spans="1:10" s="92" customFormat="1" ht="11.25" customHeight="1" x14ac:dyDescent="0.4">
      <c r="A138" s="422"/>
      <c r="B138" s="61" t="s">
        <v>34</v>
      </c>
      <c r="C138" s="122" t="s">
        <v>105</v>
      </c>
      <c r="D138" s="122" t="s">
        <v>6</v>
      </c>
      <c r="E138" s="122" t="s">
        <v>20</v>
      </c>
      <c r="F138" s="122" t="s">
        <v>20</v>
      </c>
      <c r="G138" s="123" t="s">
        <v>21</v>
      </c>
      <c r="H138" s="122" t="s">
        <v>20</v>
      </c>
      <c r="I138" s="123" t="s">
        <v>43</v>
      </c>
      <c r="J138" s="122" t="s">
        <v>8</v>
      </c>
    </row>
    <row r="139" spans="1:10" s="94" customFormat="1" ht="18" customHeight="1" x14ac:dyDescent="0.4">
      <c r="A139" s="93">
        <v>1</v>
      </c>
      <c r="B139" s="64">
        <f>VLOOKUP(B135,別紙1!$A$272:$AS$280,6,FALSE)</f>
        <v>5</v>
      </c>
      <c r="C139" s="126">
        <f>内訳書!$C$8</f>
        <v>0</v>
      </c>
      <c r="D139" s="126">
        <f>C139</f>
        <v>0</v>
      </c>
      <c r="E139" s="124">
        <f>VLOOKUP(B135,別紙1!$A$272:$AS$280,7,FALSE)+VLOOKUP(B135,別紙1!$A$272:$AS$280,8,FALSE)</f>
        <v>27</v>
      </c>
      <c r="F139" s="124">
        <f t="shared" ref="F139:F150" si="42">IF(8&lt;E139,E139-8,0)</f>
        <v>19</v>
      </c>
      <c r="G139" s="126">
        <f>内訳書!$D$8</f>
        <v>0</v>
      </c>
      <c r="H139" s="126">
        <f>ROUNDDOWN(F139*G139,2)</f>
        <v>0</v>
      </c>
      <c r="I139" s="116"/>
      <c r="J139" s="127">
        <f>ROUNDDOWN(D139+H139+I139,0)</f>
        <v>0</v>
      </c>
    </row>
    <row r="140" spans="1:10" s="94" customFormat="1" ht="18" customHeight="1" x14ac:dyDescent="0.4">
      <c r="A140" s="93">
        <v>2</v>
      </c>
      <c r="B140" s="65">
        <f>B139</f>
        <v>5</v>
      </c>
      <c r="C140" s="126">
        <f>C139</f>
        <v>0</v>
      </c>
      <c r="D140" s="126">
        <f t="shared" ref="D140:D150" si="43">C140</f>
        <v>0</v>
      </c>
      <c r="E140" s="124">
        <f>VLOOKUP(B135,別紙1!$A$272:$AS$280,10,FALSE)+VLOOKUP(B135,別紙1!$A$272:$AS$280,11,FALSE)</f>
        <v>29</v>
      </c>
      <c r="F140" s="124">
        <f t="shared" si="42"/>
        <v>21</v>
      </c>
      <c r="G140" s="126">
        <f>内訳書!$D$8</f>
        <v>0</v>
      </c>
      <c r="H140" s="126">
        <f t="shared" ref="H140:H150" si="44">ROUNDDOWN(F140*G140,2)</f>
        <v>0</v>
      </c>
      <c r="I140" s="116"/>
      <c r="J140" s="127">
        <f t="shared" ref="J140:J150" si="45">ROUNDDOWN(D140+H140+I140,0)</f>
        <v>0</v>
      </c>
    </row>
    <row r="141" spans="1:10" s="94" customFormat="1" ht="18" customHeight="1" x14ac:dyDescent="0.4">
      <c r="A141" s="93">
        <v>3</v>
      </c>
      <c r="B141" s="65">
        <f>B139</f>
        <v>5</v>
      </c>
      <c r="C141" s="126">
        <f t="shared" ref="C141:C150" si="46">C140</f>
        <v>0</v>
      </c>
      <c r="D141" s="126">
        <f t="shared" si="43"/>
        <v>0</v>
      </c>
      <c r="E141" s="124">
        <f>VLOOKUP(B135,別紙1!$A$272:$AS$280,13,FALSE)+VLOOKUP(B135,別紙1!$A$272:$AS$280,14,FALSE)</f>
        <v>26</v>
      </c>
      <c r="F141" s="124">
        <f t="shared" si="42"/>
        <v>18</v>
      </c>
      <c r="G141" s="126">
        <f>内訳書!$D$8</f>
        <v>0</v>
      </c>
      <c r="H141" s="126">
        <f t="shared" si="44"/>
        <v>0</v>
      </c>
      <c r="I141" s="116"/>
      <c r="J141" s="127">
        <f t="shared" si="45"/>
        <v>0</v>
      </c>
    </row>
    <row r="142" spans="1:10" s="94" customFormat="1" ht="18" customHeight="1" x14ac:dyDescent="0.4">
      <c r="A142" s="93">
        <v>4</v>
      </c>
      <c r="B142" s="65">
        <f>B139</f>
        <v>5</v>
      </c>
      <c r="C142" s="126">
        <f t="shared" si="46"/>
        <v>0</v>
      </c>
      <c r="D142" s="126">
        <f t="shared" si="43"/>
        <v>0</v>
      </c>
      <c r="E142" s="124">
        <f>VLOOKUP(B135,別紙1!$A$272:$AS$280,16,FALSE)+VLOOKUP(B135,別紙1!$A$272:$AS$280,17,FALSE)</f>
        <v>25</v>
      </c>
      <c r="F142" s="124">
        <f t="shared" si="42"/>
        <v>17</v>
      </c>
      <c r="G142" s="126">
        <f>内訳書!$D$8</f>
        <v>0</v>
      </c>
      <c r="H142" s="126">
        <f t="shared" si="44"/>
        <v>0</v>
      </c>
      <c r="I142" s="116"/>
      <c r="J142" s="127">
        <f t="shared" si="45"/>
        <v>0</v>
      </c>
    </row>
    <row r="143" spans="1:10" s="94" customFormat="1" ht="18" customHeight="1" x14ac:dyDescent="0.4">
      <c r="A143" s="93">
        <v>5</v>
      </c>
      <c r="B143" s="65">
        <f>B139</f>
        <v>5</v>
      </c>
      <c r="C143" s="126">
        <f t="shared" si="46"/>
        <v>0</v>
      </c>
      <c r="D143" s="126">
        <f t="shared" si="43"/>
        <v>0</v>
      </c>
      <c r="E143" s="124">
        <f>VLOOKUP(B135,別紙1!$A$272:$AS$280,19,FALSE)+VLOOKUP(B135,別紙1!$A$272:$AS$280,20,FALSE)</f>
        <v>21</v>
      </c>
      <c r="F143" s="124">
        <f t="shared" si="42"/>
        <v>13</v>
      </c>
      <c r="G143" s="126">
        <f>内訳書!$D$8</f>
        <v>0</v>
      </c>
      <c r="H143" s="126">
        <f t="shared" si="44"/>
        <v>0</v>
      </c>
      <c r="I143" s="116"/>
      <c r="J143" s="127">
        <f t="shared" si="45"/>
        <v>0</v>
      </c>
    </row>
    <row r="144" spans="1:10" s="94" customFormat="1" ht="18" customHeight="1" x14ac:dyDescent="0.4">
      <c r="A144" s="93">
        <v>6</v>
      </c>
      <c r="B144" s="65">
        <f>B139</f>
        <v>5</v>
      </c>
      <c r="C144" s="126">
        <f t="shared" si="46"/>
        <v>0</v>
      </c>
      <c r="D144" s="126">
        <f t="shared" si="43"/>
        <v>0</v>
      </c>
      <c r="E144" s="124">
        <f>VLOOKUP(B135,別紙1!$A$272:$AS$280,22,FALSE)+VLOOKUP(B135,別紙1!$A$272:$AS$280,23,FALSE)</f>
        <v>22</v>
      </c>
      <c r="F144" s="124">
        <f t="shared" si="42"/>
        <v>14</v>
      </c>
      <c r="G144" s="126">
        <f>内訳書!$D$8</f>
        <v>0</v>
      </c>
      <c r="H144" s="126">
        <f t="shared" si="44"/>
        <v>0</v>
      </c>
      <c r="I144" s="116"/>
      <c r="J144" s="127">
        <f t="shared" si="45"/>
        <v>0</v>
      </c>
    </row>
    <row r="145" spans="1:10" s="94" customFormat="1" ht="18" customHeight="1" x14ac:dyDescent="0.4">
      <c r="A145" s="93">
        <v>7</v>
      </c>
      <c r="B145" s="65">
        <f>B139</f>
        <v>5</v>
      </c>
      <c r="C145" s="126">
        <f t="shared" si="46"/>
        <v>0</v>
      </c>
      <c r="D145" s="126">
        <f t="shared" si="43"/>
        <v>0</v>
      </c>
      <c r="E145" s="124">
        <f>VLOOKUP(B135,別紙1!$A$272:$AS$280,25,FALSE)+VLOOKUP(B135,別紙1!$A$272:$AS$280,26,FALSE)</f>
        <v>23</v>
      </c>
      <c r="F145" s="124">
        <f t="shared" si="42"/>
        <v>15</v>
      </c>
      <c r="G145" s="126">
        <f>内訳書!$D$8</f>
        <v>0</v>
      </c>
      <c r="H145" s="126">
        <f t="shared" si="44"/>
        <v>0</v>
      </c>
      <c r="I145" s="116"/>
      <c r="J145" s="127">
        <f t="shared" si="45"/>
        <v>0</v>
      </c>
    </row>
    <row r="146" spans="1:10" s="94" customFormat="1" ht="18" customHeight="1" x14ac:dyDescent="0.4">
      <c r="A146" s="93">
        <v>8</v>
      </c>
      <c r="B146" s="65">
        <f>B139</f>
        <v>5</v>
      </c>
      <c r="C146" s="126">
        <f t="shared" si="46"/>
        <v>0</v>
      </c>
      <c r="D146" s="126">
        <f t="shared" si="43"/>
        <v>0</v>
      </c>
      <c r="E146" s="124">
        <f>VLOOKUP(B135,別紙1!$A$272:$AS$280,28,FALSE)+VLOOKUP(B135,別紙1!$A$272:$AS$280,29,FALSE)</f>
        <v>25</v>
      </c>
      <c r="F146" s="124">
        <f t="shared" si="42"/>
        <v>17</v>
      </c>
      <c r="G146" s="126">
        <f>内訳書!$D$8</f>
        <v>0</v>
      </c>
      <c r="H146" s="126">
        <f t="shared" si="44"/>
        <v>0</v>
      </c>
      <c r="I146" s="116"/>
      <c r="J146" s="127">
        <f t="shared" si="45"/>
        <v>0</v>
      </c>
    </row>
    <row r="147" spans="1:10" s="94" customFormat="1" ht="18" customHeight="1" x14ac:dyDescent="0.4">
      <c r="A147" s="93">
        <v>9</v>
      </c>
      <c r="B147" s="65">
        <f>B139</f>
        <v>5</v>
      </c>
      <c r="C147" s="126">
        <f t="shared" si="46"/>
        <v>0</v>
      </c>
      <c r="D147" s="126">
        <f t="shared" si="43"/>
        <v>0</v>
      </c>
      <c r="E147" s="124">
        <f>VLOOKUP(B135,別紙1!$A$272:$AS$280,31,FALSE)+VLOOKUP(B135,別紙1!$A$272:$AS$280,32,FALSE)</f>
        <v>26</v>
      </c>
      <c r="F147" s="124">
        <f t="shared" si="42"/>
        <v>18</v>
      </c>
      <c r="G147" s="126">
        <f>内訳書!$D$8</f>
        <v>0</v>
      </c>
      <c r="H147" s="126">
        <f t="shared" si="44"/>
        <v>0</v>
      </c>
      <c r="I147" s="116"/>
      <c r="J147" s="127">
        <f t="shared" si="45"/>
        <v>0</v>
      </c>
    </row>
    <row r="148" spans="1:10" s="94" customFormat="1" ht="18" customHeight="1" x14ac:dyDescent="0.4">
      <c r="A148" s="93">
        <v>10</v>
      </c>
      <c r="B148" s="65">
        <f>B139</f>
        <v>5</v>
      </c>
      <c r="C148" s="126">
        <f t="shared" si="46"/>
        <v>0</v>
      </c>
      <c r="D148" s="126">
        <f t="shared" si="43"/>
        <v>0</v>
      </c>
      <c r="E148" s="124">
        <f>VLOOKUP(B135,別紙1!$A$272:$AS$280,34,FALSE)+VLOOKUP(B135,別紙1!$A$272:$AS$280,35,FALSE)</f>
        <v>23</v>
      </c>
      <c r="F148" s="124">
        <f t="shared" si="42"/>
        <v>15</v>
      </c>
      <c r="G148" s="126">
        <f>内訳書!$D$8</f>
        <v>0</v>
      </c>
      <c r="H148" s="126">
        <f t="shared" si="44"/>
        <v>0</v>
      </c>
      <c r="I148" s="116"/>
      <c r="J148" s="127">
        <f t="shared" si="45"/>
        <v>0</v>
      </c>
    </row>
    <row r="149" spans="1:10" s="94" customFormat="1" ht="18" customHeight="1" x14ac:dyDescent="0.4">
      <c r="A149" s="93">
        <v>11</v>
      </c>
      <c r="B149" s="65">
        <f>B139</f>
        <v>5</v>
      </c>
      <c r="C149" s="126">
        <f t="shared" si="46"/>
        <v>0</v>
      </c>
      <c r="D149" s="126">
        <f t="shared" si="43"/>
        <v>0</v>
      </c>
      <c r="E149" s="124">
        <f>VLOOKUP(B135,別紙1!$A$272:$AS$280,37,FALSE)+VLOOKUP(B135,別紙1!$A$272:$AS$280,38,FALSE)</f>
        <v>21</v>
      </c>
      <c r="F149" s="124">
        <f t="shared" si="42"/>
        <v>13</v>
      </c>
      <c r="G149" s="126">
        <f>内訳書!$D$8</f>
        <v>0</v>
      </c>
      <c r="H149" s="126">
        <f t="shared" si="44"/>
        <v>0</v>
      </c>
      <c r="I149" s="116"/>
      <c r="J149" s="127">
        <f t="shared" si="45"/>
        <v>0</v>
      </c>
    </row>
    <row r="150" spans="1:10" s="94" customFormat="1" ht="18" customHeight="1" thickBot="1" x14ac:dyDescent="0.45">
      <c r="A150" s="93">
        <v>12</v>
      </c>
      <c r="B150" s="65">
        <f>B139</f>
        <v>5</v>
      </c>
      <c r="C150" s="126">
        <f t="shared" si="46"/>
        <v>0</v>
      </c>
      <c r="D150" s="126">
        <f t="shared" si="43"/>
        <v>0</v>
      </c>
      <c r="E150" s="124">
        <f>VLOOKUP(B135,別紙1!$A$272:$AS$280,40,FALSE)+VLOOKUP(B135,別紙1!$A$272:$AS$280,41,FALSE)</f>
        <v>21</v>
      </c>
      <c r="F150" s="124">
        <f t="shared" si="42"/>
        <v>13</v>
      </c>
      <c r="G150" s="126">
        <f>内訳書!$D$8</f>
        <v>0</v>
      </c>
      <c r="H150" s="196">
        <f t="shared" si="44"/>
        <v>0</v>
      </c>
      <c r="I150" s="116"/>
      <c r="J150" s="127">
        <f t="shared" si="45"/>
        <v>0</v>
      </c>
    </row>
    <row r="151" spans="1:10" s="94" customFormat="1" ht="18" customHeight="1" thickBot="1" x14ac:dyDescent="0.45">
      <c r="A151" s="93" t="s">
        <v>9</v>
      </c>
      <c r="B151" s="139"/>
      <c r="C151" s="139"/>
      <c r="D151" s="203"/>
      <c r="E151" s="128">
        <f t="shared" ref="E151:F151" si="47">SUM(E139:E150)</f>
        <v>289</v>
      </c>
      <c r="F151" s="124">
        <f t="shared" si="47"/>
        <v>193</v>
      </c>
      <c r="G151" s="134"/>
      <c r="H151" s="129"/>
      <c r="I151" s="130">
        <f>SUM(I139:I150)</f>
        <v>0</v>
      </c>
      <c r="J151" s="125">
        <f>IF(SUM(J139:J150)="","",SUM(J139:J150))</f>
        <v>0</v>
      </c>
    </row>
    <row r="152" spans="1:10" ht="69.95" customHeight="1" x14ac:dyDescent="0.4">
      <c r="A152" s="409" t="s">
        <v>348</v>
      </c>
      <c r="B152" s="410"/>
      <c r="C152" s="410"/>
      <c r="D152" s="410"/>
      <c r="E152" s="410"/>
      <c r="F152" s="410"/>
      <c r="G152" s="410"/>
      <c r="H152" s="410"/>
      <c r="I152" s="410"/>
      <c r="J152" s="411"/>
    </row>
    <row r="153" spans="1:10" ht="78" customHeight="1" x14ac:dyDescent="0.4">
      <c r="A153" s="412" t="s">
        <v>22</v>
      </c>
      <c r="B153" s="413"/>
      <c r="C153" s="413"/>
      <c r="D153" s="413"/>
      <c r="E153" s="413"/>
      <c r="F153" s="413"/>
      <c r="G153" s="413"/>
      <c r="H153" s="413"/>
      <c r="I153" s="413"/>
      <c r="J153" s="414"/>
    </row>
    <row r="154" spans="1:10" x14ac:dyDescent="0.4">
      <c r="A154" s="51" t="s">
        <v>12</v>
      </c>
      <c r="B154" s="86">
        <f>B135+1</f>
        <v>9</v>
      </c>
      <c r="C154" s="51" t="s">
        <v>13</v>
      </c>
      <c r="D154" s="95" t="str">
        <f>VLOOKUP(B154,別紙1!$A$272:$AS$280,3,FALSE)</f>
        <v>米野第３ポンプ場</v>
      </c>
      <c r="E154" s="87"/>
      <c r="J154" s="88" t="str">
        <f>VLOOKUP(B154,別紙1!$A$272:$AS$280,5,FALSE)</f>
        <v>従量電灯Ａ</v>
      </c>
    </row>
    <row r="155" spans="1:10" s="51" customFormat="1" ht="20.25" customHeight="1" x14ac:dyDescent="0.4">
      <c r="A155" s="420" t="s">
        <v>14</v>
      </c>
      <c r="B155" s="417" t="s">
        <v>3</v>
      </c>
      <c r="C155" s="418"/>
      <c r="D155" s="419"/>
      <c r="E155" s="417" t="s">
        <v>4</v>
      </c>
      <c r="F155" s="418"/>
      <c r="G155" s="418"/>
      <c r="H155" s="419"/>
      <c r="I155" s="391" t="s">
        <v>44</v>
      </c>
      <c r="J155" s="420" t="s">
        <v>45</v>
      </c>
    </row>
    <row r="156" spans="1:10" s="51" customFormat="1" ht="36" customHeight="1" x14ac:dyDescent="0.4">
      <c r="A156" s="421"/>
      <c r="B156" s="303" t="s">
        <v>2</v>
      </c>
      <c r="C156" s="98" t="s">
        <v>98</v>
      </c>
      <c r="D156" s="98" t="s">
        <v>81</v>
      </c>
      <c r="E156" s="90" t="s">
        <v>84</v>
      </c>
      <c r="F156" s="90" t="s">
        <v>93</v>
      </c>
      <c r="G156" s="90" t="s">
        <v>97</v>
      </c>
      <c r="H156" s="91" t="s">
        <v>99</v>
      </c>
      <c r="I156" s="400"/>
      <c r="J156" s="421"/>
    </row>
    <row r="157" spans="1:10" s="92" customFormat="1" ht="11.25" customHeight="1" x14ac:dyDescent="0.4">
      <c r="A157" s="422"/>
      <c r="B157" s="61" t="s">
        <v>34</v>
      </c>
      <c r="C157" s="122" t="s">
        <v>105</v>
      </c>
      <c r="D157" s="122" t="s">
        <v>6</v>
      </c>
      <c r="E157" s="122" t="s">
        <v>20</v>
      </c>
      <c r="F157" s="122" t="s">
        <v>20</v>
      </c>
      <c r="G157" s="123" t="s">
        <v>21</v>
      </c>
      <c r="H157" s="122" t="s">
        <v>20</v>
      </c>
      <c r="I157" s="123" t="s">
        <v>43</v>
      </c>
      <c r="J157" s="122" t="s">
        <v>8</v>
      </c>
    </row>
    <row r="158" spans="1:10" s="94" customFormat="1" ht="18" customHeight="1" x14ac:dyDescent="0.4">
      <c r="A158" s="93">
        <v>1</v>
      </c>
      <c r="B158" s="64">
        <f>VLOOKUP(B154,別紙1!$A$272:$AS$280,6,FALSE)</f>
        <v>5</v>
      </c>
      <c r="C158" s="126">
        <f>内訳書!$C$8</f>
        <v>0</v>
      </c>
      <c r="D158" s="126">
        <f>C158</f>
        <v>0</v>
      </c>
      <c r="E158" s="124">
        <f>VLOOKUP(B154,別紙1!$A$272:$AS$280,7,FALSE)+VLOOKUP(B154,別紙1!$A$272:$AS$280,8,FALSE)</f>
        <v>14</v>
      </c>
      <c r="F158" s="124">
        <f t="shared" ref="F158:F169" si="48">IF(8&lt;E158,E158-8,0)</f>
        <v>6</v>
      </c>
      <c r="G158" s="126">
        <f>内訳書!$D$8</f>
        <v>0</v>
      </c>
      <c r="H158" s="126">
        <f>ROUNDDOWN(F158*G158,2)</f>
        <v>0</v>
      </c>
      <c r="I158" s="116"/>
      <c r="J158" s="127">
        <f>ROUNDDOWN(D158+H158+I158,0)</f>
        <v>0</v>
      </c>
    </row>
    <row r="159" spans="1:10" s="94" customFormat="1" ht="18" customHeight="1" x14ac:dyDescent="0.4">
      <c r="A159" s="93">
        <v>2</v>
      </c>
      <c r="B159" s="65">
        <f>B158</f>
        <v>5</v>
      </c>
      <c r="C159" s="126">
        <f>C158</f>
        <v>0</v>
      </c>
      <c r="D159" s="126">
        <f t="shared" ref="D159:D169" si="49">C159</f>
        <v>0</v>
      </c>
      <c r="E159" s="124">
        <f>VLOOKUP(B154,別紙1!$A$272:$AS$280,10,FALSE)+VLOOKUP(B154,別紙1!$A$272:$AS$280,11,FALSE)</f>
        <v>17</v>
      </c>
      <c r="F159" s="124">
        <f t="shared" si="48"/>
        <v>9</v>
      </c>
      <c r="G159" s="126">
        <f>内訳書!$D$8</f>
        <v>0</v>
      </c>
      <c r="H159" s="126">
        <f t="shared" ref="H159:H169" si="50">ROUNDDOWN(F159*G159,2)</f>
        <v>0</v>
      </c>
      <c r="I159" s="116"/>
      <c r="J159" s="127">
        <f t="shared" ref="J159:J169" si="51">ROUNDDOWN(D159+H159+I159,0)</f>
        <v>0</v>
      </c>
    </row>
    <row r="160" spans="1:10" s="94" customFormat="1" ht="18" customHeight="1" x14ac:dyDescent="0.4">
      <c r="A160" s="93">
        <v>3</v>
      </c>
      <c r="B160" s="65">
        <f>B158</f>
        <v>5</v>
      </c>
      <c r="C160" s="126">
        <f t="shared" ref="C160:C169" si="52">C159</f>
        <v>0</v>
      </c>
      <c r="D160" s="126">
        <f t="shared" si="49"/>
        <v>0</v>
      </c>
      <c r="E160" s="124">
        <f>VLOOKUP(B154,別紙1!$A$272:$AS$280,13,FALSE)+VLOOKUP(B154,別紙1!$A$272:$AS$280,14,FALSE)</f>
        <v>15</v>
      </c>
      <c r="F160" s="124">
        <f t="shared" si="48"/>
        <v>7</v>
      </c>
      <c r="G160" s="126">
        <f>内訳書!$D$8</f>
        <v>0</v>
      </c>
      <c r="H160" s="126">
        <f t="shared" si="50"/>
        <v>0</v>
      </c>
      <c r="I160" s="116"/>
      <c r="J160" s="127">
        <f t="shared" si="51"/>
        <v>0</v>
      </c>
    </row>
    <row r="161" spans="1:10" s="94" customFormat="1" ht="18" customHeight="1" x14ac:dyDescent="0.4">
      <c r="A161" s="93">
        <v>4</v>
      </c>
      <c r="B161" s="65">
        <f>B158</f>
        <v>5</v>
      </c>
      <c r="C161" s="126">
        <f t="shared" si="52"/>
        <v>0</v>
      </c>
      <c r="D161" s="126">
        <f t="shared" si="49"/>
        <v>0</v>
      </c>
      <c r="E161" s="124">
        <f>VLOOKUP(B154,別紙1!$A$272:$AS$280,16,FALSE)+VLOOKUP(B154,別紙1!$A$272:$AS$280,17,FALSE)</f>
        <v>14</v>
      </c>
      <c r="F161" s="124">
        <f t="shared" si="48"/>
        <v>6</v>
      </c>
      <c r="G161" s="126">
        <f>内訳書!$D$8</f>
        <v>0</v>
      </c>
      <c r="H161" s="126">
        <f t="shared" si="50"/>
        <v>0</v>
      </c>
      <c r="I161" s="116"/>
      <c r="J161" s="127">
        <f t="shared" si="51"/>
        <v>0</v>
      </c>
    </row>
    <row r="162" spans="1:10" s="94" customFormat="1" ht="18" customHeight="1" x14ac:dyDescent="0.4">
      <c r="A162" s="93">
        <v>5</v>
      </c>
      <c r="B162" s="65">
        <f>B158</f>
        <v>5</v>
      </c>
      <c r="C162" s="126">
        <f t="shared" si="52"/>
        <v>0</v>
      </c>
      <c r="D162" s="126">
        <f t="shared" si="49"/>
        <v>0</v>
      </c>
      <c r="E162" s="124">
        <f>VLOOKUP(B154,別紙1!$A$272:$AS$280,19,FALSE)+VLOOKUP(B154,別紙1!$A$272:$AS$280,20,FALSE)</f>
        <v>10</v>
      </c>
      <c r="F162" s="124">
        <f t="shared" si="48"/>
        <v>2</v>
      </c>
      <c r="G162" s="126">
        <f>内訳書!$D$8</f>
        <v>0</v>
      </c>
      <c r="H162" s="126">
        <f t="shared" si="50"/>
        <v>0</v>
      </c>
      <c r="I162" s="116"/>
      <c r="J162" s="127">
        <f t="shared" si="51"/>
        <v>0</v>
      </c>
    </row>
    <row r="163" spans="1:10" s="94" customFormat="1" ht="18" customHeight="1" x14ac:dyDescent="0.4">
      <c r="A163" s="93">
        <v>6</v>
      </c>
      <c r="B163" s="65">
        <f>B158</f>
        <v>5</v>
      </c>
      <c r="C163" s="126">
        <f t="shared" si="52"/>
        <v>0</v>
      </c>
      <c r="D163" s="126">
        <f t="shared" si="49"/>
        <v>0</v>
      </c>
      <c r="E163" s="124">
        <f>VLOOKUP(B154,別紙1!$A$272:$AS$280,22,FALSE)+VLOOKUP(B154,別紙1!$A$272:$AS$280,23,FALSE)</f>
        <v>12</v>
      </c>
      <c r="F163" s="124">
        <f t="shared" si="48"/>
        <v>4</v>
      </c>
      <c r="G163" s="126">
        <f>内訳書!$D$8</f>
        <v>0</v>
      </c>
      <c r="H163" s="126">
        <f t="shared" si="50"/>
        <v>0</v>
      </c>
      <c r="I163" s="116"/>
      <c r="J163" s="127">
        <f t="shared" si="51"/>
        <v>0</v>
      </c>
    </row>
    <row r="164" spans="1:10" s="94" customFormat="1" ht="18" customHeight="1" x14ac:dyDescent="0.4">
      <c r="A164" s="93">
        <v>7</v>
      </c>
      <c r="B164" s="65">
        <f>B158</f>
        <v>5</v>
      </c>
      <c r="C164" s="126">
        <f t="shared" si="52"/>
        <v>0</v>
      </c>
      <c r="D164" s="126">
        <f t="shared" si="49"/>
        <v>0</v>
      </c>
      <c r="E164" s="124">
        <f>VLOOKUP(B154,別紙1!$A$272:$AS$280,25,FALSE)+VLOOKUP(B154,別紙1!$A$272:$AS$280,26,FALSE)</f>
        <v>14</v>
      </c>
      <c r="F164" s="124">
        <f t="shared" si="48"/>
        <v>6</v>
      </c>
      <c r="G164" s="126">
        <f>内訳書!$D$8</f>
        <v>0</v>
      </c>
      <c r="H164" s="126">
        <f t="shared" si="50"/>
        <v>0</v>
      </c>
      <c r="I164" s="116"/>
      <c r="J164" s="127">
        <f t="shared" si="51"/>
        <v>0</v>
      </c>
    </row>
    <row r="165" spans="1:10" s="94" customFormat="1" ht="18" customHeight="1" x14ac:dyDescent="0.4">
      <c r="A165" s="93">
        <v>8</v>
      </c>
      <c r="B165" s="65">
        <f>B158</f>
        <v>5</v>
      </c>
      <c r="C165" s="126">
        <f t="shared" si="52"/>
        <v>0</v>
      </c>
      <c r="D165" s="126">
        <f t="shared" si="49"/>
        <v>0</v>
      </c>
      <c r="E165" s="124">
        <f>VLOOKUP(B154,別紙1!$A$272:$AS$280,28,FALSE)+VLOOKUP(B154,別紙1!$A$272:$AS$280,29,FALSE)</f>
        <v>16</v>
      </c>
      <c r="F165" s="124">
        <f t="shared" si="48"/>
        <v>8</v>
      </c>
      <c r="G165" s="126">
        <f>内訳書!$D$8</f>
        <v>0</v>
      </c>
      <c r="H165" s="126">
        <f t="shared" si="50"/>
        <v>0</v>
      </c>
      <c r="I165" s="116"/>
      <c r="J165" s="127">
        <f t="shared" si="51"/>
        <v>0</v>
      </c>
    </row>
    <row r="166" spans="1:10" s="94" customFormat="1" ht="18" customHeight="1" x14ac:dyDescent="0.4">
      <c r="A166" s="93">
        <v>9</v>
      </c>
      <c r="B166" s="65">
        <f>B158</f>
        <v>5</v>
      </c>
      <c r="C166" s="126">
        <f t="shared" si="52"/>
        <v>0</v>
      </c>
      <c r="D166" s="126">
        <f t="shared" si="49"/>
        <v>0</v>
      </c>
      <c r="E166" s="124">
        <f>VLOOKUP(B154,別紙1!$A$272:$AS$280,31,FALSE)+VLOOKUP(B154,別紙1!$A$272:$AS$280,32,FALSE)</f>
        <v>16</v>
      </c>
      <c r="F166" s="124">
        <f t="shared" si="48"/>
        <v>8</v>
      </c>
      <c r="G166" s="126">
        <f>内訳書!$D$8</f>
        <v>0</v>
      </c>
      <c r="H166" s="126">
        <f t="shared" si="50"/>
        <v>0</v>
      </c>
      <c r="I166" s="116"/>
      <c r="J166" s="127">
        <f t="shared" si="51"/>
        <v>0</v>
      </c>
    </row>
    <row r="167" spans="1:10" s="94" customFormat="1" ht="18" customHeight="1" x14ac:dyDescent="0.4">
      <c r="A167" s="93">
        <v>10</v>
      </c>
      <c r="B167" s="65">
        <f>B158</f>
        <v>5</v>
      </c>
      <c r="C167" s="126">
        <f t="shared" si="52"/>
        <v>0</v>
      </c>
      <c r="D167" s="126">
        <f t="shared" si="49"/>
        <v>0</v>
      </c>
      <c r="E167" s="124">
        <f>VLOOKUP(B154,別紙1!$A$272:$AS$280,34,FALSE)+VLOOKUP(B154,別紙1!$A$272:$AS$280,35,FALSE)</f>
        <v>23</v>
      </c>
      <c r="F167" s="124">
        <f t="shared" si="48"/>
        <v>15</v>
      </c>
      <c r="G167" s="126">
        <f>内訳書!$D$8</f>
        <v>0</v>
      </c>
      <c r="H167" s="126">
        <f t="shared" si="50"/>
        <v>0</v>
      </c>
      <c r="I167" s="116"/>
      <c r="J167" s="127">
        <f t="shared" si="51"/>
        <v>0</v>
      </c>
    </row>
    <row r="168" spans="1:10" s="94" customFormat="1" ht="18" customHeight="1" x14ac:dyDescent="0.4">
      <c r="A168" s="93">
        <v>11</v>
      </c>
      <c r="B168" s="65">
        <f>B158</f>
        <v>5</v>
      </c>
      <c r="C168" s="126">
        <f t="shared" si="52"/>
        <v>0</v>
      </c>
      <c r="D168" s="126">
        <f t="shared" si="49"/>
        <v>0</v>
      </c>
      <c r="E168" s="124">
        <f>VLOOKUP(B154,別紙1!$A$272:$AS$280,37,FALSE)+VLOOKUP(B154,別紙1!$A$272:$AS$280,38,FALSE)</f>
        <v>22</v>
      </c>
      <c r="F168" s="124">
        <f t="shared" si="48"/>
        <v>14</v>
      </c>
      <c r="G168" s="126">
        <f>内訳書!$D$8</f>
        <v>0</v>
      </c>
      <c r="H168" s="126">
        <f t="shared" si="50"/>
        <v>0</v>
      </c>
      <c r="I168" s="116"/>
      <c r="J168" s="127">
        <f t="shared" si="51"/>
        <v>0</v>
      </c>
    </row>
    <row r="169" spans="1:10" s="94" customFormat="1" ht="18" customHeight="1" thickBot="1" x14ac:dyDescent="0.45">
      <c r="A169" s="93">
        <v>12</v>
      </c>
      <c r="B169" s="65">
        <f>B158</f>
        <v>5</v>
      </c>
      <c r="C169" s="126">
        <f t="shared" si="52"/>
        <v>0</v>
      </c>
      <c r="D169" s="126">
        <f t="shared" si="49"/>
        <v>0</v>
      </c>
      <c r="E169" s="124">
        <f>VLOOKUP(B154,別紙1!$A$272:$AS$280,40,FALSE)+VLOOKUP(B154,別紙1!$A$272:$AS$280,41,FALSE)</f>
        <v>19</v>
      </c>
      <c r="F169" s="124">
        <f t="shared" si="48"/>
        <v>11</v>
      </c>
      <c r="G169" s="126">
        <f>内訳書!$D$8</f>
        <v>0</v>
      </c>
      <c r="H169" s="196">
        <f t="shared" si="50"/>
        <v>0</v>
      </c>
      <c r="I169" s="116"/>
      <c r="J169" s="127">
        <f t="shared" si="51"/>
        <v>0</v>
      </c>
    </row>
    <row r="170" spans="1:10" s="94" customFormat="1" ht="18" customHeight="1" thickBot="1" x14ac:dyDescent="0.45">
      <c r="A170" s="93" t="s">
        <v>9</v>
      </c>
      <c r="B170" s="139"/>
      <c r="C170" s="139"/>
      <c r="D170" s="203"/>
      <c r="E170" s="128">
        <f t="shared" ref="E170:F170" si="53">SUM(E158:E169)</f>
        <v>192</v>
      </c>
      <c r="F170" s="124">
        <f t="shared" si="53"/>
        <v>96</v>
      </c>
      <c r="G170" s="134"/>
      <c r="H170" s="129"/>
      <c r="I170" s="130">
        <f>SUM(I158:I169)</f>
        <v>0</v>
      </c>
      <c r="J170" s="125">
        <f>IF(SUM(J158:J169)="","",SUM(J158:J169))</f>
        <v>0</v>
      </c>
    </row>
    <row r="171" spans="1:10" ht="69.95" customHeight="1" x14ac:dyDescent="0.4">
      <c r="A171" s="409" t="s">
        <v>348</v>
      </c>
      <c r="B171" s="410"/>
      <c r="C171" s="410"/>
      <c r="D171" s="410"/>
      <c r="E171" s="410"/>
      <c r="F171" s="410"/>
      <c r="G171" s="410"/>
      <c r="H171" s="410"/>
      <c r="I171" s="410"/>
      <c r="J171" s="411"/>
    </row>
    <row r="172" spans="1:10" ht="78" customHeight="1" x14ac:dyDescent="0.4">
      <c r="A172" s="412" t="s">
        <v>22</v>
      </c>
      <c r="B172" s="413"/>
      <c r="C172" s="413"/>
      <c r="D172" s="413"/>
      <c r="E172" s="413"/>
      <c r="F172" s="413"/>
      <c r="G172" s="413"/>
      <c r="H172" s="413"/>
      <c r="I172" s="413"/>
      <c r="J172" s="414"/>
    </row>
  </sheetData>
  <mergeCells count="63">
    <mergeCell ref="A171:J171"/>
    <mergeCell ref="A172:J172"/>
    <mergeCell ref="A152:J152"/>
    <mergeCell ref="A153:J153"/>
    <mergeCell ref="A155:A157"/>
    <mergeCell ref="B155:D155"/>
    <mergeCell ref="E155:H155"/>
    <mergeCell ref="I155:I156"/>
    <mergeCell ref="J155:J156"/>
    <mergeCell ref="A133:J133"/>
    <mergeCell ref="A134:J134"/>
    <mergeCell ref="A136:A138"/>
    <mergeCell ref="B136:D136"/>
    <mergeCell ref="E136:H136"/>
    <mergeCell ref="I136:I137"/>
    <mergeCell ref="J136:J137"/>
    <mergeCell ref="A114:J114"/>
    <mergeCell ref="A115:J115"/>
    <mergeCell ref="A117:A119"/>
    <mergeCell ref="B117:D117"/>
    <mergeCell ref="E117:H117"/>
    <mergeCell ref="I117:I118"/>
    <mergeCell ref="J117:J118"/>
    <mergeCell ref="A95:J95"/>
    <mergeCell ref="A96:J96"/>
    <mergeCell ref="A98:A100"/>
    <mergeCell ref="B98:D98"/>
    <mergeCell ref="E98:H98"/>
    <mergeCell ref="I98:I99"/>
    <mergeCell ref="J98:J99"/>
    <mergeCell ref="A77:J77"/>
    <mergeCell ref="A79:A81"/>
    <mergeCell ref="B79:D79"/>
    <mergeCell ref="E79:H79"/>
    <mergeCell ref="I79:I80"/>
    <mergeCell ref="J79:J80"/>
    <mergeCell ref="A76:J76"/>
    <mergeCell ref="A60:A62"/>
    <mergeCell ref="B60:D60"/>
    <mergeCell ref="E60:H60"/>
    <mergeCell ref="I60:I61"/>
    <mergeCell ref="J60:J61"/>
    <mergeCell ref="A57:J57"/>
    <mergeCell ref="A58:J58"/>
    <mergeCell ref="A41:A43"/>
    <mergeCell ref="B41:D41"/>
    <mergeCell ref="E41:H41"/>
    <mergeCell ref="I41:I42"/>
    <mergeCell ref="J41:J42"/>
    <mergeCell ref="A3:A5"/>
    <mergeCell ref="B3:D3"/>
    <mergeCell ref="J3:J4"/>
    <mergeCell ref="E3:H3"/>
    <mergeCell ref="I3:I4"/>
    <mergeCell ref="A38:J38"/>
    <mergeCell ref="A39:J39"/>
    <mergeCell ref="A19:J19"/>
    <mergeCell ref="A20:J20"/>
    <mergeCell ref="E22:H22"/>
    <mergeCell ref="A22:A24"/>
    <mergeCell ref="B22:D22"/>
    <mergeCell ref="I22:I23"/>
    <mergeCell ref="J22:J23"/>
  </mergeCells>
  <phoneticPr fontId="2"/>
  <pageMargins left="0.51181102362204722" right="0.51181102362204722" top="0.55118110236220474" bottom="0.35433070866141736" header="0.31496062992125984" footer="0.31496062992125984"/>
  <pageSetup paperSize="9" fitToHeight="0" orientation="landscape" r:id="rId1"/>
  <rowBreaks count="8" manualBreakCount="8">
    <brk id="20" max="16383" man="1"/>
    <brk id="39" max="16383" man="1"/>
    <brk id="58" max="16383" man="1"/>
    <brk id="77" max="16383" man="1"/>
    <brk id="96" max="16383" man="1"/>
    <brk id="115" max="16383" man="1"/>
    <brk id="134" max="16383" man="1"/>
    <brk id="15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"/>
  <sheetViews>
    <sheetView view="pageBreakPreview" zoomScale="85" zoomScaleNormal="70" zoomScaleSheetLayoutView="85" workbookViewId="0">
      <selection activeCell="M121" sqref="M121"/>
    </sheetView>
  </sheetViews>
  <sheetFormatPr defaultColWidth="20.75" defaultRowHeight="13.5" x14ac:dyDescent="0.4"/>
  <cols>
    <col min="1" max="1" width="3.5" style="1" bestFit="1" customWidth="1"/>
    <col min="2" max="2" width="30.625" style="2" customWidth="1"/>
    <col min="3" max="3" width="12.625" style="1" customWidth="1"/>
    <col min="4" max="4" width="12.625" style="2" customWidth="1"/>
    <col min="5" max="7" width="12.625" style="1" customWidth="1"/>
    <col min="8" max="9" width="12.625" style="2" customWidth="1"/>
    <col min="10" max="10" width="5" style="2" customWidth="1"/>
    <col min="11" max="11" width="20.75" style="2" customWidth="1"/>
    <col min="12" max="253" width="20.75" style="2"/>
    <col min="254" max="254" width="3.5" style="2" bestFit="1" customWidth="1"/>
    <col min="255" max="255" width="30.625" style="2" customWidth="1"/>
    <col min="256" max="256" width="6.5" style="2" bestFit="1" customWidth="1"/>
    <col min="257" max="257" width="12.875" style="2" customWidth="1"/>
    <col min="258" max="258" width="12.625" style="2" customWidth="1"/>
    <col min="259" max="259" width="10.375" style="2" customWidth="1"/>
    <col min="260" max="262" width="9.5" style="2" customWidth="1"/>
    <col min="263" max="263" width="11.875" style="2" customWidth="1"/>
    <col min="264" max="264" width="12.25" style="2" customWidth="1"/>
    <col min="265" max="265" width="14.5" style="2" customWidth="1"/>
    <col min="266" max="267" width="20.75" style="2" customWidth="1"/>
    <col min="268" max="509" width="20.75" style="2"/>
    <col min="510" max="510" width="3.5" style="2" bestFit="1" customWidth="1"/>
    <col min="511" max="511" width="30.625" style="2" customWidth="1"/>
    <col min="512" max="512" width="6.5" style="2" bestFit="1" customWidth="1"/>
    <col min="513" max="513" width="12.875" style="2" customWidth="1"/>
    <col min="514" max="514" width="12.625" style="2" customWidth="1"/>
    <col min="515" max="515" width="10.375" style="2" customWidth="1"/>
    <col min="516" max="518" width="9.5" style="2" customWidth="1"/>
    <col min="519" max="519" width="11.875" style="2" customWidth="1"/>
    <col min="520" max="520" width="12.25" style="2" customWidth="1"/>
    <col min="521" max="521" width="14.5" style="2" customWidth="1"/>
    <col min="522" max="523" width="20.75" style="2" customWidth="1"/>
    <col min="524" max="765" width="20.75" style="2"/>
    <col min="766" max="766" width="3.5" style="2" bestFit="1" customWidth="1"/>
    <col min="767" max="767" width="30.625" style="2" customWidth="1"/>
    <col min="768" max="768" width="6.5" style="2" bestFit="1" customWidth="1"/>
    <col min="769" max="769" width="12.875" style="2" customWidth="1"/>
    <col min="770" max="770" width="12.625" style="2" customWidth="1"/>
    <col min="771" max="771" width="10.375" style="2" customWidth="1"/>
    <col min="772" max="774" width="9.5" style="2" customWidth="1"/>
    <col min="775" max="775" width="11.875" style="2" customWidth="1"/>
    <col min="776" max="776" width="12.25" style="2" customWidth="1"/>
    <col min="777" max="777" width="14.5" style="2" customWidth="1"/>
    <col min="778" max="779" width="20.75" style="2" customWidth="1"/>
    <col min="780" max="1021" width="20.75" style="2"/>
    <col min="1022" max="1022" width="3.5" style="2" bestFit="1" customWidth="1"/>
    <col min="1023" max="1023" width="30.625" style="2" customWidth="1"/>
    <col min="1024" max="1024" width="6.5" style="2" bestFit="1" customWidth="1"/>
    <col min="1025" max="1025" width="12.875" style="2" customWidth="1"/>
    <col min="1026" max="1026" width="12.625" style="2" customWidth="1"/>
    <col min="1027" max="1027" width="10.375" style="2" customWidth="1"/>
    <col min="1028" max="1030" width="9.5" style="2" customWidth="1"/>
    <col min="1031" max="1031" width="11.875" style="2" customWidth="1"/>
    <col min="1032" max="1032" width="12.25" style="2" customWidth="1"/>
    <col min="1033" max="1033" width="14.5" style="2" customWidth="1"/>
    <col min="1034" max="1035" width="20.75" style="2" customWidth="1"/>
    <col min="1036" max="1277" width="20.75" style="2"/>
    <col min="1278" max="1278" width="3.5" style="2" bestFit="1" customWidth="1"/>
    <col min="1279" max="1279" width="30.625" style="2" customWidth="1"/>
    <col min="1280" max="1280" width="6.5" style="2" bestFit="1" customWidth="1"/>
    <col min="1281" max="1281" width="12.875" style="2" customWidth="1"/>
    <col min="1282" max="1282" width="12.625" style="2" customWidth="1"/>
    <col min="1283" max="1283" width="10.375" style="2" customWidth="1"/>
    <col min="1284" max="1286" width="9.5" style="2" customWidth="1"/>
    <col min="1287" max="1287" width="11.875" style="2" customWidth="1"/>
    <col min="1288" max="1288" width="12.25" style="2" customWidth="1"/>
    <col min="1289" max="1289" width="14.5" style="2" customWidth="1"/>
    <col min="1290" max="1291" width="20.75" style="2" customWidth="1"/>
    <col min="1292" max="1533" width="20.75" style="2"/>
    <col min="1534" max="1534" width="3.5" style="2" bestFit="1" customWidth="1"/>
    <col min="1535" max="1535" width="30.625" style="2" customWidth="1"/>
    <col min="1536" max="1536" width="6.5" style="2" bestFit="1" customWidth="1"/>
    <col min="1537" max="1537" width="12.875" style="2" customWidth="1"/>
    <col min="1538" max="1538" width="12.625" style="2" customWidth="1"/>
    <col min="1539" max="1539" width="10.375" style="2" customWidth="1"/>
    <col min="1540" max="1542" width="9.5" style="2" customWidth="1"/>
    <col min="1543" max="1543" width="11.875" style="2" customWidth="1"/>
    <col min="1544" max="1544" width="12.25" style="2" customWidth="1"/>
    <col min="1545" max="1545" width="14.5" style="2" customWidth="1"/>
    <col min="1546" max="1547" width="20.75" style="2" customWidth="1"/>
    <col min="1548" max="1789" width="20.75" style="2"/>
    <col min="1790" max="1790" width="3.5" style="2" bestFit="1" customWidth="1"/>
    <col min="1791" max="1791" width="30.625" style="2" customWidth="1"/>
    <col min="1792" max="1792" width="6.5" style="2" bestFit="1" customWidth="1"/>
    <col min="1793" max="1793" width="12.875" style="2" customWidth="1"/>
    <col min="1794" max="1794" width="12.625" style="2" customWidth="1"/>
    <col min="1795" max="1795" width="10.375" style="2" customWidth="1"/>
    <col min="1796" max="1798" width="9.5" style="2" customWidth="1"/>
    <col min="1799" max="1799" width="11.875" style="2" customWidth="1"/>
    <col min="1800" max="1800" width="12.25" style="2" customWidth="1"/>
    <col min="1801" max="1801" width="14.5" style="2" customWidth="1"/>
    <col min="1802" max="1803" width="20.75" style="2" customWidth="1"/>
    <col min="1804" max="2045" width="20.75" style="2"/>
    <col min="2046" max="2046" width="3.5" style="2" bestFit="1" customWidth="1"/>
    <col min="2047" max="2047" width="30.625" style="2" customWidth="1"/>
    <col min="2048" max="2048" width="6.5" style="2" bestFit="1" customWidth="1"/>
    <col min="2049" max="2049" width="12.875" style="2" customWidth="1"/>
    <col min="2050" max="2050" width="12.625" style="2" customWidth="1"/>
    <col min="2051" max="2051" width="10.375" style="2" customWidth="1"/>
    <col min="2052" max="2054" width="9.5" style="2" customWidth="1"/>
    <col min="2055" max="2055" width="11.875" style="2" customWidth="1"/>
    <col min="2056" max="2056" width="12.25" style="2" customWidth="1"/>
    <col min="2057" max="2057" width="14.5" style="2" customWidth="1"/>
    <col min="2058" max="2059" width="20.75" style="2" customWidth="1"/>
    <col min="2060" max="2301" width="20.75" style="2"/>
    <col min="2302" max="2302" width="3.5" style="2" bestFit="1" customWidth="1"/>
    <col min="2303" max="2303" width="30.625" style="2" customWidth="1"/>
    <col min="2304" max="2304" width="6.5" style="2" bestFit="1" customWidth="1"/>
    <col min="2305" max="2305" width="12.875" style="2" customWidth="1"/>
    <col min="2306" max="2306" width="12.625" style="2" customWidth="1"/>
    <col min="2307" max="2307" width="10.375" style="2" customWidth="1"/>
    <col min="2308" max="2310" width="9.5" style="2" customWidth="1"/>
    <col min="2311" max="2311" width="11.875" style="2" customWidth="1"/>
    <col min="2312" max="2312" width="12.25" style="2" customWidth="1"/>
    <col min="2313" max="2313" width="14.5" style="2" customWidth="1"/>
    <col min="2314" max="2315" width="20.75" style="2" customWidth="1"/>
    <col min="2316" max="2557" width="20.75" style="2"/>
    <col min="2558" max="2558" width="3.5" style="2" bestFit="1" customWidth="1"/>
    <col min="2559" max="2559" width="30.625" style="2" customWidth="1"/>
    <col min="2560" max="2560" width="6.5" style="2" bestFit="1" customWidth="1"/>
    <col min="2561" max="2561" width="12.875" style="2" customWidth="1"/>
    <col min="2562" max="2562" width="12.625" style="2" customWidth="1"/>
    <col min="2563" max="2563" width="10.375" style="2" customWidth="1"/>
    <col min="2564" max="2566" width="9.5" style="2" customWidth="1"/>
    <col min="2567" max="2567" width="11.875" style="2" customWidth="1"/>
    <col min="2568" max="2568" width="12.25" style="2" customWidth="1"/>
    <col min="2569" max="2569" width="14.5" style="2" customWidth="1"/>
    <col min="2570" max="2571" width="20.75" style="2" customWidth="1"/>
    <col min="2572" max="2813" width="20.75" style="2"/>
    <col min="2814" max="2814" width="3.5" style="2" bestFit="1" customWidth="1"/>
    <col min="2815" max="2815" width="30.625" style="2" customWidth="1"/>
    <col min="2816" max="2816" width="6.5" style="2" bestFit="1" customWidth="1"/>
    <col min="2817" max="2817" width="12.875" style="2" customWidth="1"/>
    <col min="2818" max="2818" width="12.625" style="2" customWidth="1"/>
    <col min="2819" max="2819" width="10.375" style="2" customWidth="1"/>
    <col min="2820" max="2822" width="9.5" style="2" customWidth="1"/>
    <col min="2823" max="2823" width="11.875" style="2" customWidth="1"/>
    <col min="2824" max="2824" width="12.25" style="2" customWidth="1"/>
    <col min="2825" max="2825" width="14.5" style="2" customWidth="1"/>
    <col min="2826" max="2827" width="20.75" style="2" customWidth="1"/>
    <col min="2828" max="3069" width="20.75" style="2"/>
    <col min="3070" max="3070" width="3.5" style="2" bestFit="1" customWidth="1"/>
    <col min="3071" max="3071" width="30.625" style="2" customWidth="1"/>
    <col min="3072" max="3072" width="6.5" style="2" bestFit="1" customWidth="1"/>
    <col min="3073" max="3073" width="12.875" style="2" customWidth="1"/>
    <col min="3074" max="3074" width="12.625" style="2" customWidth="1"/>
    <col min="3075" max="3075" width="10.375" style="2" customWidth="1"/>
    <col min="3076" max="3078" width="9.5" style="2" customWidth="1"/>
    <col min="3079" max="3079" width="11.875" style="2" customWidth="1"/>
    <col min="3080" max="3080" width="12.25" style="2" customWidth="1"/>
    <col min="3081" max="3081" width="14.5" style="2" customWidth="1"/>
    <col min="3082" max="3083" width="20.75" style="2" customWidth="1"/>
    <col min="3084" max="3325" width="20.75" style="2"/>
    <col min="3326" max="3326" width="3.5" style="2" bestFit="1" customWidth="1"/>
    <col min="3327" max="3327" width="30.625" style="2" customWidth="1"/>
    <col min="3328" max="3328" width="6.5" style="2" bestFit="1" customWidth="1"/>
    <col min="3329" max="3329" width="12.875" style="2" customWidth="1"/>
    <col min="3330" max="3330" width="12.625" style="2" customWidth="1"/>
    <col min="3331" max="3331" width="10.375" style="2" customWidth="1"/>
    <col min="3332" max="3334" width="9.5" style="2" customWidth="1"/>
    <col min="3335" max="3335" width="11.875" style="2" customWidth="1"/>
    <col min="3336" max="3336" width="12.25" style="2" customWidth="1"/>
    <col min="3337" max="3337" width="14.5" style="2" customWidth="1"/>
    <col min="3338" max="3339" width="20.75" style="2" customWidth="1"/>
    <col min="3340" max="3581" width="20.75" style="2"/>
    <col min="3582" max="3582" width="3.5" style="2" bestFit="1" customWidth="1"/>
    <col min="3583" max="3583" width="30.625" style="2" customWidth="1"/>
    <col min="3584" max="3584" width="6.5" style="2" bestFit="1" customWidth="1"/>
    <col min="3585" max="3585" width="12.875" style="2" customWidth="1"/>
    <col min="3586" max="3586" width="12.625" style="2" customWidth="1"/>
    <col min="3587" max="3587" width="10.375" style="2" customWidth="1"/>
    <col min="3588" max="3590" width="9.5" style="2" customWidth="1"/>
    <col min="3591" max="3591" width="11.875" style="2" customWidth="1"/>
    <col min="3592" max="3592" width="12.25" style="2" customWidth="1"/>
    <col min="3593" max="3593" width="14.5" style="2" customWidth="1"/>
    <col min="3594" max="3595" width="20.75" style="2" customWidth="1"/>
    <col min="3596" max="3837" width="20.75" style="2"/>
    <col min="3838" max="3838" width="3.5" style="2" bestFit="1" customWidth="1"/>
    <col min="3839" max="3839" width="30.625" style="2" customWidth="1"/>
    <col min="3840" max="3840" width="6.5" style="2" bestFit="1" customWidth="1"/>
    <col min="3841" max="3841" width="12.875" style="2" customWidth="1"/>
    <col min="3842" max="3842" width="12.625" style="2" customWidth="1"/>
    <col min="3843" max="3843" width="10.375" style="2" customWidth="1"/>
    <col min="3844" max="3846" width="9.5" style="2" customWidth="1"/>
    <col min="3847" max="3847" width="11.875" style="2" customWidth="1"/>
    <col min="3848" max="3848" width="12.25" style="2" customWidth="1"/>
    <col min="3849" max="3849" width="14.5" style="2" customWidth="1"/>
    <col min="3850" max="3851" width="20.75" style="2" customWidth="1"/>
    <col min="3852" max="4093" width="20.75" style="2"/>
    <col min="4094" max="4094" width="3.5" style="2" bestFit="1" customWidth="1"/>
    <col min="4095" max="4095" width="30.625" style="2" customWidth="1"/>
    <col min="4096" max="4096" width="6.5" style="2" bestFit="1" customWidth="1"/>
    <col min="4097" max="4097" width="12.875" style="2" customWidth="1"/>
    <col min="4098" max="4098" width="12.625" style="2" customWidth="1"/>
    <col min="4099" max="4099" width="10.375" style="2" customWidth="1"/>
    <col min="4100" max="4102" width="9.5" style="2" customWidth="1"/>
    <col min="4103" max="4103" width="11.875" style="2" customWidth="1"/>
    <col min="4104" max="4104" width="12.25" style="2" customWidth="1"/>
    <col min="4105" max="4105" width="14.5" style="2" customWidth="1"/>
    <col min="4106" max="4107" width="20.75" style="2" customWidth="1"/>
    <col min="4108" max="4349" width="20.75" style="2"/>
    <col min="4350" max="4350" width="3.5" style="2" bestFit="1" customWidth="1"/>
    <col min="4351" max="4351" width="30.625" style="2" customWidth="1"/>
    <col min="4352" max="4352" width="6.5" style="2" bestFit="1" customWidth="1"/>
    <col min="4353" max="4353" width="12.875" style="2" customWidth="1"/>
    <col min="4354" max="4354" width="12.625" style="2" customWidth="1"/>
    <col min="4355" max="4355" width="10.375" style="2" customWidth="1"/>
    <col min="4356" max="4358" width="9.5" style="2" customWidth="1"/>
    <col min="4359" max="4359" width="11.875" style="2" customWidth="1"/>
    <col min="4360" max="4360" width="12.25" style="2" customWidth="1"/>
    <col min="4361" max="4361" width="14.5" style="2" customWidth="1"/>
    <col min="4362" max="4363" width="20.75" style="2" customWidth="1"/>
    <col min="4364" max="4605" width="20.75" style="2"/>
    <col min="4606" max="4606" width="3.5" style="2" bestFit="1" customWidth="1"/>
    <col min="4607" max="4607" width="30.625" style="2" customWidth="1"/>
    <col min="4608" max="4608" width="6.5" style="2" bestFit="1" customWidth="1"/>
    <col min="4609" max="4609" width="12.875" style="2" customWidth="1"/>
    <col min="4610" max="4610" width="12.625" style="2" customWidth="1"/>
    <col min="4611" max="4611" width="10.375" style="2" customWidth="1"/>
    <col min="4612" max="4614" width="9.5" style="2" customWidth="1"/>
    <col min="4615" max="4615" width="11.875" style="2" customWidth="1"/>
    <col min="4616" max="4616" width="12.25" style="2" customWidth="1"/>
    <col min="4617" max="4617" width="14.5" style="2" customWidth="1"/>
    <col min="4618" max="4619" width="20.75" style="2" customWidth="1"/>
    <col min="4620" max="4861" width="20.75" style="2"/>
    <col min="4862" max="4862" width="3.5" style="2" bestFit="1" customWidth="1"/>
    <col min="4863" max="4863" width="30.625" style="2" customWidth="1"/>
    <col min="4864" max="4864" width="6.5" style="2" bestFit="1" customWidth="1"/>
    <col min="4865" max="4865" width="12.875" style="2" customWidth="1"/>
    <col min="4866" max="4866" width="12.625" style="2" customWidth="1"/>
    <col min="4867" max="4867" width="10.375" style="2" customWidth="1"/>
    <col min="4868" max="4870" width="9.5" style="2" customWidth="1"/>
    <col min="4871" max="4871" width="11.875" style="2" customWidth="1"/>
    <col min="4872" max="4872" width="12.25" style="2" customWidth="1"/>
    <col min="4873" max="4873" width="14.5" style="2" customWidth="1"/>
    <col min="4874" max="4875" width="20.75" style="2" customWidth="1"/>
    <col min="4876" max="5117" width="20.75" style="2"/>
    <col min="5118" max="5118" width="3.5" style="2" bestFit="1" customWidth="1"/>
    <col min="5119" max="5119" width="30.625" style="2" customWidth="1"/>
    <col min="5120" max="5120" width="6.5" style="2" bestFit="1" customWidth="1"/>
    <col min="5121" max="5121" width="12.875" style="2" customWidth="1"/>
    <col min="5122" max="5122" width="12.625" style="2" customWidth="1"/>
    <col min="5123" max="5123" width="10.375" style="2" customWidth="1"/>
    <col min="5124" max="5126" width="9.5" style="2" customWidth="1"/>
    <col min="5127" max="5127" width="11.875" style="2" customWidth="1"/>
    <col min="5128" max="5128" width="12.25" style="2" customWidth="1"/>
    <col min="5129" max="5129" width="14.5" style="2" customWidth="1"/>
    <col min="5130" max="5131" width="20.75" style="2" customWidth="1"/>
    <col min="5132" max="5373" width="20.75" style="2"/>
    <col min="5374" max="5374" width="3.5" style="2" bestFit="1" customWidth="1"/>
    <col min="5375" max="5375" width="30.625" style="2" customWidth="1"/>
    <col min="5376" max="5376" width="6.5" style="2" bestFit="1" customWidth="1"/>
    <col min="5377" max="5377" width="12.875" style="2" customWidth="1"/>
    <col min="5378" max="5378" width="12.625" style="2" customWidth="1"/>
    <col min="5379" max="5379" width="10.375" style="2" customWidth="1"/>
    <col min="5380" max="5382" width="9.5" style="2" customWidth="1"/>
    <col min="5383" max="5383" width="11.875" style="2" customWidth="1"/>
    <col min="5384" max="5384" width="12.25" style="2" customWidth="1"/>
    <col min="5385" max="5385" width="14.5" style="2" customWidth="1"/>
    <col min="5386" max="5387" width="20.75" style="2" customWidth="1"/>
    <col min="5388" max="5629" width="20.75" style="2"/>
    <col min="5630" max="5630" width="3.5" style="2" bestFit="1" customWidth="1"/>
    <col min="5631" max="5631" width="30.625" style="2" customWidth="1"/>
    <col min="5632" max="5632" width="6.5" style="2" bestFit="1" customWidth="1"/>
    <col min="5633" max="5633" width="12.875" style="2" customWidth="1"/>
    <col min="5634" max="5634" width="12.625" style="2" customWidth="1"/>
    <col min="5635" max="5635" width="10.375" style="2" customWidth="1"/>
    <col min="5636" max="5638" width="9.5" style="2" customWidth="1"/>
    <col min="5639" max="5639" width="11.875" style="2" customWidth="1"/>
    <col min="5640" max="5640" width="12.25" style="2" customWidth="1"/>
    <col min="5641" max="5641" width="14.5" style="2" customWidth="1"/>
    <col min="5642" max="5643" width="20.75" style="2" customWidth="1"/>
    <col min="5644" max="5885" width="20.75" style="2"/>
    <col min="5886" max="5886" width="3.5" style="2" bestFit="1" customWidth="1"/>
    <col min="5887" max="5887" width="30.625" style="2" customWidth="1"/>
    <col min="5888" max="5888" width="6.5" style="2" bestFit="1" customWidth="1"/>
    <col min="5889" max="5889" width="12.875" style="2" customWidth="1"/>
    <col min="5890" max="5890" width="12.625" style="2" customWidth="1"/>
    <col min="5891" max="5891" width="10.375" style="2" customWidth="1"/>
    <col min="5892" max="5894" width="9.5" style="2" customWidth="1"/>
    <col min="5895" max="5895" width="11.875" style="2" customWidth="1"/>
    <col min="5896" max="5896" width="12.25" style="2" customWidth="1"/>
    <col min="5897" max="5897" width="14.5" style="2" customWidth="1"/>
    <col min="5898" max="5899" width="20.75" style="2" customWidth="1"/>
    <col min="5900" max="6141" width="20.75" style="2"/>
    <col min="6142" max="6142" width="3.5" style="2" bestFit="1" customWidth="1"/>
    <col min="6143" max="6143" width="30.625" style="2" customWidth="1"/>
    <col min="6144" max="6144" width="6.5" style="2" bestFit="1" customWidth="1"/>
    <col min="6145" max="6145" width="12.875" style="2" customWidth="1"/>
    <col min="6146" max="6146" width="12.625" style="2" customWidth="1"/>
    <col min="6147" max="6147" width="10.375" style="2" customWidth="1"/>
    <col min="6148" max="6150" width="9.5" style="2" customWidth="1"/>
    <col min="6151" max="6151" width="11.875" style="2" customWidth="1"/>
    <col min="6152" max="6152" width="12.25" style="2" customWidth="1"/>
    <col min="6153" max="6153" width="14.5" style="2" customWidth="1"/>
    <col min="6154" max="6155" width="20.75" style="2" customWidth="1"/>
    <col min="6156" max="6397" width="20.75" style="2"/>
    <col min="6398" max="6398" width="3.5" style="2" bestFit="1" customWidth="1"/>
    <col min="6399" max="6399" width="30.625" style="2" customWidth="1"/>
    <col min="6400" max="6400" width="6.5" style="2" bestFit="1" customWidth="1"/>
    <col min="6401" max="6401" width="12.875" style="2" customWidth="1"/>
    <col min="6402" max="6402" width="12.625" style="2" customWidth="1"/>
    <col min="6403" max="6403" width="10.375" style="2" customWidth="1"/>
    <col min="6404" max="6406" width="9.5" style="2" customWidth="1"/>
    <col min="6407" max="6407" width="11.875" style="2" customWidth="1"/>
    <col min="6408" max="6408" width="12.25" style="2" customWidth="1"/>
    <col min="6409" max="6409" width="14.5" style="2" customWidth="1"/>
    <col min="6410" max="6411" width="20.75" style="2" customWidth="1"/>
    <col min="6412" max="6653" width="20.75" style="2"/>
    <col min="6654" max="6654" width="3.5" style="2" bestFit="1" customWidth="1"/>
    <col min="6655" max="6655" width="30.625" style="2" customWidth="1"/>
    <col min="6656" max="6656" width="6.5" style="2" bestFit="1" customWidth="1"/>
    <col min="6657" max="6657" width="12.875" style="2" customWidth="1"/>
    <col min="6658" max="6658" width="12.625" style="2" customWidth="1"/>
    <col min="6659" max="6659" width="10.375" style="2" customWidth="1"/>
    <col min="6660" max="6662" width="9.5" style="2" customWidth="1"/>
    <col min="6663" max="6663" width="11.875" style="2" customWidth="1"/>
    <col min="6664" max="6664" width="12.25" style="2" customWidth="1"/>
    <col min="6665" max="6665" width="14.5" style="2" customWidth="1"/>
    <col min="6666" max="6667" width="20.75" style="2" customWidth="1"/>
    <col min="6668" max="6909" width="20.75" style="2"/>
    <col min="6910" max="6910" width="3.5" style="2" bestFit="1" customWidth="1"/>
    <col min="6911" max="6911" width="30.625" style="2" customWidth="1"/>
    <col min="6912" max="6912" width="6.5" style="2" bestFit="1" customWidth="1"/>
    <col min="6913" max="6913" width="12.875" style="2" customWidth="1"/>
    <col min="6914" max="6914" width="12.625" style="2" customWidth="1"/>
    <col min="6915" max="6915" width="10.375" style="2" customWidth="1"/>
    <col min="6916" max="6918" width="9.5" style="2" customWidth="1"/>
    <col min="6919" max="6919" width="11.875" style="2" customWidth="1"/>
    <col min="6920" max="6920" width="12.25" style="2" customWidth="1"/>
    <col min="6921" max="6921" width="14.5" style="2" customWidth="1"/>
    <col min="6922" max="6923" width="20.75" style="2" customWidth="1"/>
    <col min="6924" max="7165" width="20.75" style="2"/>
    <col min="7166" max="7166" width="3.5" style="2" bestFit="1" customWidth="1"/>
    <col min="7167" max="7167" width="30.625" style="2" customWidth="1"/>
    <col min="7168" max="7168" width="6.5" style="2" bestFit="1" customWidth="1"/>
    <col min="7169" max="7169" width="12.875" style="2" customWidth="1"/>
    <col min="7170" max="7170" width="12.625" style="2" customWidth="1"/>
    <col min="7171" max="7171" width="10.375" style="2" customWidth="1"/>
    <col min="7172" max="7174" width="9.5" style="2" customWidth="1"/>
    <col min="7175" max="7175" width="11.875" style="2" customWidth="1"/>
    <col min="7176" max="7176" width="12.25" style="2" customWidth="1"/>
    <col min="7177" max="7177" width="14.5" style="2" customWidth="1"/>
    <col min="7178" max="7179" width="20.75" style="2" customWidth="1"/>
    <col min="7180" max="7421" width="20.75" style="2"/>
    <col min="7422" max="7422" width="3.5" style="2" bestFit="1" customWidth="1"/>
    <col min="7423" max="7423" width="30.625" style="2" customWidth="1"/>
    <col min="7424" max="7424" width="6.5" style="2" bestFit="1" customWidth="1"/>
    <col min="7425" max="7425" width="12.875" style="2" customWidth="1"/>
    <col min="7426" max="7426" width="12.625" style="2" customWidth="1"/>
    <col min="7427" max="7427" width="10.375" style="2" customWidth="1"/>
    <col min="7428" max="7430" width="9.5" style="2" customWidth="1"/>
    <col min="7431" max="7431" width="11.875" style="2" customWidth="1"/>
    <col min="7432" max="7432" width="12.25" style="2" customWidth="1"/>
    <col min="7433" max="7433" width="14.5" style="2" customWidth="1"/>
    <col min="7434" max="7435" width="20.75" style="2" customWidth="1"/>
    <col min="7436" max="7677" width="20.75" style="2"/>
    <col min="7678" max="7678" width="3.5" style="2" bestFit="1" customWidth="1"/>
    <col min="7679" max="7679" width="30.625" style="2" customWidth="1"/>
    <col min="7680" max="7680" width="6.5" style="2" bestFit="1" customWidth="1"/>
    <col min="7681" max="7681" width="12.875" style="2" customWidth="1"/>
    <col min="7682" max="7682" width="12.625" style="2" customWidth="1"/>
    <col min="7683" max="7683" width="10.375" style="2" customWidth="1"/>
    <col min="7684" max="7686" width="9.5" style="2" customWidth="1"/>
    <col min="7687" max="7687" width="11.875" style="2" customWidth="1"/>
    <col min="7688" max="7688" width="12.25" style="2" customWidth="1"/>
    <col min="7689" max="7689" width="14.5" style="2" customWidth="1"/>
    <col min="7690" max="7691" width="20.75" style="2" customWidth="1"/>
    <col min="7692" max="7933" width="20.75" style="2"/>
    <col min="7934" max="7934" width="3.5" style="2" bestFit="1" customWidth="1"/>
    <col min="7935" max="7935" width="30.625" style="2" customWidth="1"/>
    <col min="7936" max="7936" width="6.5" style="2" bestFit="1" customWidth="1"/>
    <col min="7937" max="7937" width="12.875" style="2" customWidth="1"/>
    <col min="7938" max="7938" width="12.625" style="2" customWidth="1"/>
    <col min="7939" max="7939" width="10.375" style="2" customWidth="1"/>
    <col min="7940" max="7942" width="9.5" style="2" customWidth="1"/>
    <col min="7943" max="7943" width="11.875" style="2" customWidth="1"/>
    <col min="7944" max="7944" width="12.25" style="2" customWidth="1"/>
    <col min="7945" max="7945" width="14.5" style="2" customWidth="1"/>
    <col min="7946" max="7947" width="20.75" style="2" customWidth="1"/>
    <col min="7948" max="8189" width="20.75" style="2"/>
    <col min="8190" max="8190" width="3.5" style="2" bestFit="1" customWidth="1"/>
    <col min="8191" max="8191" width="30.625" style="2" customWidth="1"/>
    <col min="8192" max="8192" width="6.5" style="2" bestFit="1" customWidth="1"/>
    <col min="8193" max="8193" width="12.875" style="2" customWidth="1"/>
    <col min="8194" max="8194" width="12.625" style="2" customWidth="1"/>
    <col min="8195" max="8195" width="10.375" style="2" customWidth="1"/>
    <col min="8196" max="8198" width="9.5" style="2" customWidth="1"/>
    <col min="8199" max="8199" width="11.875" style="2" customWidth="1"/>
    <col min="8200" max="8200" width="12.25" style="2" customWidth="1"/>
    <col min="8201" max="8201" width="14.5" style="2" customWidth="1"/>
    <col min="8202" max="8203" width="20.75" style="2" customWidth="1"/>
    <col min="8204" max="8445" width="20.75" style="2"/>
    <col min="8446" max="8446" width="3.5" style="2" bestFit="1" customWidth="1"/>
    <col min="8447" max="8447" width="30.625" style="2" customWidth="1"/>
    <col min="8448" max="8448" width="6.5" style="2" bestFit="1" customWidth="1"/>
    <col min="8449" max="8449" width="12.875" style="2" customWidth="1"/>
    <col min="8450" max="8450" width="12.625" style="2" customWidth="1"/>
    <col min="8451" max="8451" width="10.375" style="2" customWidth="1"/>
    <col min="8452" max="8454" width="9.5" style="2" customWidth="1"/>
    <col min="8455" max="8455" width="11.875" style="2" customWidth="1"/>
    <col min="8456" max="8456" width="12.25" style="2" customWidth="1"/>
    <col min="8457" max="8457" width="14.5" style="2" customWidth="1"/>
    <col min="8458" max="8459" width="20.75" style="2" customWidth="1"/>
    <col min="8460" max="8701" width="20.75" style="2"/>
    <col min="8702" max="8702" width="3.5" style="2" bestFit="1" customWidth="1"/>
    <col min="8703" max="8703" width="30.625" style="2" customWidth="1"/>
    <col min="8704" max="8704" width="6.5" style="2" bestFit="1" customWidth="1"/>
    <col min="8705" max="8705" width="12.875" style="2" customWidth="1"/>
    <col min="8706" max="8706" width="12.625" style="2" customWidth="1"/>
    <col min="8707" max="8707" width="10.375" style="2" customWidth="1"/>
    <col min="8708" max="8710" width="9.5" style="2" customWidth="1"/>
    <col min="8711" max="8711" width="11.875" style="2" customWidth="1"/>
    <col min="8712" max="8712" width="12.25" style="2" customWidth="1"/>
    <col min="8713" max="8713" width="14.5" style="2" customWidth="1"/>
    <col min="8714" max="8715" width="20.75" style="2" customWidth="1"/>
    <col min="8716" max="8957" width="20.75" style="2"/>
    <col min="8958" max="8958" width="3.5" style="2" bestFit="1" customWidth="1"/>
    <col min="8959" max="8959" width="30.625" style="2" customWidth="1"/>
    <col min="8960" max="8960" width="6.5" style="2" bestFit="1" customWidth="1"/>
    <col min="8961" max="8961" width="12.875" style="2" customWidth="1"/>
    <col min="8962" max="8962" width="12.625" style="2" customWidth="1"/>
    <col min="8963" max="8963" width="10.375" style="2" customWidth="1"/>
    <col min="8964" max="8966" width="9.5" style="2" customWidth="1"/>
    <col min="8967" max="8967" width="11.875" style="2" customWidth="1"/>
    <col min="8968" max="8968" width="12.25" style="2" customWidth="1"/>
    <col min="8969" max="8969" width="14.5" style="2" customWidth="1"/>
    <col min="8970" max="8971" width="20.75" style="2" customWidth="1"/>
    <col min="8972" max="9213" width="20.75" style="2"/>
    <col min="9214" max="9214" width="3.5" style="2" bestFit="1" customWidth="1"/>
    <col min="9215" max="9215" width="30.625" style="2" customWidth="1"/>
    <col min="9216" max="9216" width="6.5" style="2" bestFit="1" customWidth="1"/>
    <col min="9217" max="9217" width="12.875" style="2" customWidth="1"/>
    <col min="9218" max="9218" width="12.625" style="2" customWidth="1"/>
    <col min="9219" max="9219" width="10.375" style="2" customWidth="1"/>
    <col min="9220" max="9222" width="9.5" style="2" customWidth="1"/>
    <col min="9223" max="9223" width="11.875" style="2" customWidth="1"/>
    <col min="9224" max="9224" width="12.25" style="2" customWidth="1"/>
    <col min="9225" max="9225" width="14.5" style="2" customWidth="1"/>
    <col min="9226" max="9227" width="20.75" style="2" customWidth="1"/>
    <col min="9228" max="9469" width="20.75" style="2"/>
    <col min="9470" max="9470" width="3.5" style="2" bestFit="1" customWidth="1"/>
    <col min="9471" max="9471" width="30.625" style="2" customWidth="1"/>
    <col min="9472" max="9472" width="6.5" style="2" bestFit="1" customWidth="1"/>
    <col min="9473" max="9473" width="12.875" style="2" customWidth="1"/>
    <col min="9474" max="9474" width="12.625" style="2" customWidth="1"/>
    <col min="9475" max="9475" width="10.375" style="2" customWidth="1"/>
    <col min="9476" max="9478" width="9.5" style="2" customWidth="1"/>
    <col min="9479" max="9479" width="11.875" style="2" customWidth="1"/>
    <col min="9480" max="9480" width="12.25" style="2" customWidth="1"/>
    <col min="9481" max="9481" width="14.5" style="2" customWidth="1"/>
    <col min="9482" max="9483" width="20.75" style="2" customWidth="1"/>
    <col min="9484" max="9725" width="20.75" style="2"/>
    <col min="9726" max="9726" width="3.5" style="2" bestFit="1" customWidth="1"/>
    <col min="9727" max="9727" width="30.625" style="2" customWidth="1"/>
    <col min="9728" max="9728" width="6.5" style="2" bestFit="1" customWidth="1"/>
    <col min="9729" max="9729" width="12.875" style="2" customWidth="1"/>
    <col min="9730" max="9730" width="12.625" style="2" customWidth="1"/>
    <col min="9731" max="9731" width="10.375" style="2" customWidth="1"/>
    <col min="9732" max="9734" width="9.5" style="2" customWidth="1"/>
    <col min="9735" max="9735" width="11.875" style="2" customWidth="1"/>
    <col min="9736" max="9736" width="12.25" style="2" customWidth="1"/>
    <col min="9737" max="9737" width="14.5" style="2" customWidth="1"/>
    <col min="9738" max="9739" width="20.75" style="2" customWidth="1"/>
    <col min="9740" max="9981" width="20.75" style="2"/>
    <col min="9982" max="9982" width="3.5" style="2" bestFit="1" customWidth="1"/>
    <col min="9983" max="9983" width="30.625" style="2" customWidth="1"/>
    <col min="9984" max="9984" width="6.5" style="2" bestFit="1" customWidth="1"/>
    <col min="9985" max="9985" width="12.875" style="2" customWidth="1"/>
    <col min="9986" max="9986" width="12.625" style="2" customWidth="1"/>
    <col min="9987" max="9987" width="10.375" style="2" customWidth="1"/>
    <col min="9988" max="9990" width="9.5" style="2" customWidth="1"/>
    <col min="9991" max="9991" width="11.875" style="2" customWidth="1"/>
    <col min="9992" max="9992" width="12.25" style="2" customWidth="1"/>
    <col min="9993" max="9993" width="14.5" style="2" customWidth="1"/>
    <col min="9994" max="9995" width="20.75" style="2" customWidth="1"/>
    <col min="9996" max="10237" width="20.75" style="2"/>
    <col min="10238" max="10238" width="3.5" style="2" bestFit="1" customWidth="1"/>
    <col min="10239" max="10239" width="30.625" style="2" customWidth="1"/>
    <col min="10240" max="10240" width="6.5" style="2" bestFit="1" customWidth="1"/>
    <col min="10241" max="10241" width="12.875" style="2" customWidth="1"/>
    <col min="10242" max="10242" width="12.625" style="2" customWidth="1"/>
    <col min="10243" max="10243" width="10.375" style="2" customWidth="1"/>
    <col min="10244" max="10246" width="9.5" style="2" customWidth="1"/>
    <col min="10247" max="10247" width="11.875" style="2" customWidth="1"/>
    <col min="10248" max="10248" width="12.25" style="2" customWidth="1"/>
    <col min="10249" max="10249" width="14.5" style="2" customWidth="1"/>
    <col min="10250" max="10251" width="20.75" style="2" customWidth="1"/>
    <col min="10252" max="10493" width="20.75" style="2"/>
    <col min="10494" max="10494" width="3.5" style="2" bestFit="1" customWidth="1"/>
    <col min="10495" max="10495" width="30.625" style="2" customWidth="1"/>
    <col min="10496" max="10496" width="6.5" style="2" bestFit="1" customWidth="1"/>
    <col min="10497" max="10497" width="12.875" style="2" customWidth="1"/>
    <col min="10498" max="10498" width="12.625" style="2" customWidth="1"/>
    <col min="10499" max="10499" width="10.375" style="2" customWidth="1"/>
    <col min="10500" max="10502" width="9.5" style="2" customWidth="1"/>
    <col min="10503" max="10503" width="11.875" style="2" customWidth="1"/>
    <col min="10504" max="10504" width="12.25" style="2" customWidth="1"/>
    <col min="10505" max="10505" width="14.5" style="2" customWidth="1"/>
    <col min="10506" max="10507" width="20.75" style="2" customWidth="1"/>
    <col min="10508" max="10749" width="20.75" style="2"/>
    <col min="10750" max="10750" width="3.5" style="2" bestFit="1" customWidth="1"/>
    <col min="10751" max="10751" width="30.625" style="2" customWidth="1"/>
    <col min="10752" max="10752" width="6.5" style="2" bestFit="1" customWidth="1"/>
    <col min="10753" max="10753" width="12.875" style="2" customWidth="1"/>
    <col min="10754" max="10754" width="12.625" style="2" customWidth="1"/>
    <col min="10755" max="10755" width="10.375" style="2" customWidth="1"/>
    <col min="10756" max="10758" width="9.5" style="2" customWidth="1"/>
    <col min="10759" max="10759" width="11.875" style="2" customWidth="1"/>
    <col min="10760" max="10760" width="12.25" style="2" customWidth="1"/>
    <col min="10761" max="10761" width="14.5" style="2" customWidth="1"/>
    <col min="10762" max="10763" width="20.75" style="2" customWidth="1"/>
    <col min="10764" max="11005" width="20.75" style="2"/>
    <col min="11006" max="11006" width="3.5" style="2" bestFit="1" customWidth="1"/>
    <col min="11007" max="11007" width="30.625" style="2" customWidth="1"/>
    <col min="11008" max="11008" width="6.5" style="2" bestFit="1" customWidth="1"/>
    <col min="11009" max="11009" width="12.875" style="2" customWidth="1"/>
    <col min="11010" max="11010" width="12.625" style="2" customWidth="1"/>
    <col min="11011" max="11011" width="10.375" style="2" customWidth="1"/>
    <col min="11012" max="11014" width="9.5" style="2" customWidth="1"/>
    <col min="11015" max="11015" width="11.875" style="2" customWidth="1"/>
    <col min="11016" max="11016" width="12.25" style="2" customWidth="1"/>
    <col min="11017" max="11017" width="14.5" style="2" customWidth="1"/>
    <col min="11018" max="11019" width="20.75" style="2" customWidth="1"/>
    <col min="11020" max="11261" width="20.75" style="2"/>
    <col min="11262" max="11262" width="3.5" style="2" bestFit="1" customWidth="1"/>
    <col min="11263" max="11263" width="30.625" style="2" customWidth="1"/>
    <col min="11264" max="11264" width="6.5" style="2" bestFit="1" customWidth="1"/>
    <col min="11265" max="11265" width="12.875" style="2" customWidth="1"/>
    <col min="11266" max="11266" width="12.625" style="2" customWidth="1"/>
    <col min="11267" max="11267" width="10.375" style="2" customWidth="1"/>
    <col min="11268" max="11270" width="9.5" style="2" customWidth="1"/>
    <col min="11271" max="11271" width="11.875" style="2" customWidth="1"/>
    <col min="11272" max="11272" width="12.25" style="2" customWidth="1"/>
    <col min="11273" max="11273" width="14.5" style="2" customWidth="1"/>
    <col min="11274" max="11275" width="20.75" style="2" customWidth="1"/>
    <col min="11276" max="11517" width="20.75" style="2"/>
    <col min="11518" max="11518" width="3.5" style="2" bestFit="1" customWidth="1"/>
    <col min="11519" max="11519" width="30.625" style="2" customWidth="1"/>
    <col min="11520" max="11520" width="6.5" style="2" bestFit="1" customWidth="1"/>
    <col min="11521" max="11521" width="12.875" style="2" customWidth="1"/>
    <col min="11522" max="11522" width="12.625" style="2" customWidth="1"/>
    <col min="11523" max="11523" width="10.375" style="2" customWidth="1"/>
    <col min="11524" max="11526" width="9.5" style="2" customWidth="1"/>
    <col min="11527" max="11527" width="11.875" style="2" customWidth="1"/>
    <col min="11528" max="11528" width="12.25" style="2" customWidth="1"/>
    <col min="11529" max="11529" width="14.5" style="2" customWidth="1"/>
    <col min="11530" max="11531" width="20.75" style="2" customWidth="1"/>
    <col min="11532" max="11773" width="20.75" style="2"/>
    <col min="11774" max="11774" width="3.5" style="2" bestFit="1" customWidth="1"/>
    <col min="11775" max="11775" width="30.625" style="2" customWidth="1"/>
    <col min="11776" max="11776" width="6.5" style="2" bestFit="1" customWidth="1"/>
    <col min="11777" max="11777" width="12.875" style="2" customWidth="1"/>
    <col min="11778" max="11778" width="12.625" style="2" customWidth="1"/>
    <col min="11779" max="11779" width="10.375" style="2" customWidth="1"/>
    <col min="11780" max="11782" width="9.5" style="2" customWidth="1"/>
    <col min="11783" max="11783" width="11.875" style="2" customWidth="1"/>
    <col min="11784" max="11784" width="12.25" style="2" customWidth="1"/>
    <col min="11785" max="11785" width="14.5" style="2" customWidth="1"/>
    <col min="11786" max="11787" width="20.75" style="2" customWidth="1"/>
    <col min="11788" max="12029" width="20.75" style="2"/>
    <col min="12030" max="12030" width="3.5" style="2" bestFit="1" customWidth="1"/>
    <col min="12031" max="12031" width="30.625" style="2" customWidth="1"/>
    <col min="12032" max="12032" width="6.5" style="2" bestFit="1" customWidth="1"/>
    <col min="12033" max="12033" width="12.875" style="2" customWidth="1"/>
    <col min="12034" max="12034" width="12.625" style="2" customWidth="1"/>
    <col min="12035" max="12035" width="10.375" style="2" customWidth="1"/>
    <col min="12036" max="12038" width="9.5" style="2" customWidth="1"/>
    <col min="12039" max="12039" width="11.875" style="2" customWidth="1"/>
    <col min="12040" max="12040" width="12.25" style="2" customWidth="1"/>
    <col min="12041" max="12041" width="14.5" style="2" customWidth="1"/>
    <col min="12042" max="12043" width="20.75" style="2" customWidth="1"/>
    <col min="12044" max="12285" width="20.75" style="2"/>
    <col min="12286" max="12286" width="3.5" style="2" bestFit="1" customWidth="1"/>
    <col min="12287" max="12287" width="30.625" style="2" customWidth="1"/>
    <col min="12288" max="12288" width="6.5" style="2" bestFit="1" customWidth="1"/>
    <col min="12289" max="12289" width="12.875" style="2" customWidth="1"/>
    <col min="12290" max="12290" width="12.625" style="2" customWidth="1"/>
    <col min="12291" max="12291" width="10.375" style="2" customWidth="1"/>
    <col min="12292" max="12294" width="9.5" style="2" customWidth="1"/>
    <col min="12295" max="12295" width="11.875" style="2" customWidth="1"/>
    <col min="12296" max="12296" width="12.25" style="2" customWidth="1"/>
    <col min="12297" max="12297" width="14.5" style="2" customWidth="1"/>
    <col min="12298" max="12299" width="20.75" style="2" customWidth="1"/>
    <col min="12300" max="12541" width="20.75" style="2"/>
    <col min="12542" max="12542" width="3.5" style="2" bestFit="1" customWidth="1"/>
    <col min="12543" max="12543" width="30.625" style="2" customWidth="1"/>
    <col min="12544" max="12544" width="6.5" style="2" bestFit="1" customWidth="1"/>
    <col min="12545" max="12545" width="12.875" style="2" customWidth="1"/>
    <col min="12546" max="12546" width="12.625" style="2" customWidth="1"/>
    <col min="12547" max="12547" width="10.375" style="2" customWidth="1"/>
    <col min="12548" max="12550" width="9.5" style="2" customWidth="1"/>
    <col min="12551" max="12551" width="11.875" style="2" customWidth="1"/>
    <col min="12552" max="12552" width="12.25" style="2" customWidth="1"/>
    <col min="12553" max="12553" width="14.5" style="2" customWidth="1"/>
    <col min="12554" max="12555" width="20.75" style="2" customWidth="1"/>
    <col min="12556" max="12797" width="20.75" style="2"/>
    <col min="12798" max="12798" width="3.5" style="2" bestFit="1" customWidth="1"/>
    <col min="12799" max="12799" width="30.625" style="2" customWidth="1"/>
    <col min="12800" max="12800" width="6.5" style="2" bestFit="1" customWidth="1"/>
    <col min="12801" max="12801" width="12.875" style="2" customWidth="1"/>
    <col min="12802" max="12802" width="12.625" style="2" customWidth="1"/>
    <col min="12803" max="12803" width="10.375" style="2" customWidth="1"/>
    <col min="12804" max="12806" width="9.5" style="2" customWidth="1"/>
    <col min="12807" max="12807" width="11.875" style="2" customWidth="1"/>
    <col min="12808" max="12808" width="12.25" style="2" customWidth="1"/>
    <col min="12809" max="12809" width="14.5" style="2" customWidth="1"/>
    <col min="12810" max="12811" width="20.75" style="2" customWidth="1"/>
    <col min="12812" max="13053" width="20.75" style="2"/>
    <col min="13054" max="13054" width="3.5" style="2" bestFit="1" customWidth="1"/>
    <col min="13055" max="13055" width="30.625" style="2" customWidth="1"/>
    <col min="13056" max="13056" width="6.5" style="2" bestFit="1" customWidth="1"/>
    <col min="13057" max="13057" width="12.875" style="2" customWidth="1"/>
    <col min="13058" max="13058" width="12.625" style="2" customWidth="1"/>
    <col min="13059" max="13059" width="10.375" style="2" customWidth="1"/>
    <col min="13060" max="13062" width="9.5" style="2" customWidth="1"/>
    <col min="13063" max="13063" width="11.875" style="2" customWidth="1"/>
    <col min="13064" max="13064" width="12.25" style="2" customWidth="1"/>
    <col min="13065" max="13065" width="14.5" style="2" customWidth="1"/>
    <col min="13066" max="13067" width="20.75" style="2" customWidth="1"/>
    <col min="13068" max="13309" width="20.75" style="2"/>
    <col min="13310" max="13310" width="3.5" style="2" bestFit="1" customWidth="1"/>
    <col min="13311" max="13311" width="30.625" style="2" customWidth="1"/>
    <col min="13312" max="13312" width="6.5" style="2" bestFit="1" customWidth="1"/>
    <col min="13313" max="13313" width="12.875" style="2" customWidth="1"/>
    <col min="13314" max="13314" width="12.625" style="2" customWidth="1"/>
    <col min="13315" max="13315" width="10.375" style="2" customWidth="1"/>
    <col min="13316" max="13318" width="9.5" style="2" customWidth="1"/>
    <col min="13319" max="13319" width="11.875" style="2" customWidth="1"/>
    <col min="13320" max="13320" width="12.25" style="2" customWidth="1"/>
    <col min="13321" max="13321" width="14.5" style="2" customWidth="1"/>
    <col min="13322" max="13323" width="20.75" style="2" customWidth="1"/>
    <col min="13324" max="13565" width="20.75" style="2"/>
    <col min="13566" max="13566" width="3.5" style="2" bestFit="1" customWidth="1"/>
    <col min="13567" max="13567" width="30.625" style="2" customWidth="1"/>
    <col min="13568" max="13568" width="6.5" style="2" bestFit="1" customWidth="1"/>
    <col min="13569" max="13569" width="12.875" style="2" customWidth="1"/>
    <col min="13570" max="13570" width="12.625" style="2" customWidth="1"/>
    <col min="13571" max="13571" width="10.375" style="2" customWidth="1"/>
    <col min="13572" max="13574" width="9.5" style="2" customWidth="1"/>
    <col min="13575" max="13575" width="11.875" style="2" customWidth="1"/>
    <col min="13576" max="13576" width="12.25" style="2" customWidth="1"/>
    <col min="13577" max="13577" width="14.5" style="2" customWidth="1"/>
    <col min="13578" max="13579" width="20.75" style="2" customWidth="1"/>
    <col min="13580" max="13821" width="20.75" style="2"/>
    <col min="13822" max="13822" width="3.5" style="2" bestFit="1" customWidth="1"/>
    <col min="13823" max="13823" width="30.625" style="2" customWidth="1"/>
    <col min="13824" max="13824" width="6.5" style="2" bestFit="1" customWidth="1"/>
    <col min="13825" max="13825" width="12.875" style="2" customWidth="1"/>
    <col min="13826" max="13826" width="12.625" style="2" customWidth="1"/>
    <col min="13827" max="13827" width="10.375" style="2" customWidth="1"/>
    <col min="13828" max="13830" width="9.5" style="2" customWidth="1"/>
    <col min="13831" max="13831" width="11.875" style="2" customWidth="1"/>
    <col min="13832" max="13832" width="12.25" style="2" customWidth="1"/>
    <col min="13833" max="13833" width="14.5" style="2" customWidth="1"/>
    <col min="13834" max="13835" width="20.75" style="2" customWidth="1"/>
    <col min="13836" max="14077" width="20.75" style="2"/>
    <col min="14078" max="14078" width="3.5" style="2" bestFit="1" customWidth="1"/>
    <col min="14079" max="14079" width="30.625" style="2" customWidth="1"/>
    <col min="14080" max="14080" width="6.5" style="2" bestFit="1" customWidth="1"/>
    <col min="14081" max="14081" width="12.875" style="2" customWidth="1"/>
    <col min="14082" max="14082" width="12.625" style="2" customWidth="1"/>
    <col min="14083" max="14083" width="10.375" style="2" customWidth="1"/>
    <col min="14084" max="14086" width="9.5" style="2" customWidth="1"/>
    <col min="14087" max="14087" width="11.875" style="2" customWidth="1"/>
    <col min="14088" max="14088" width="12.25" style="2" customWidth="1"/>
    <col min="14089" max="14089" width="14.5" style="2" customWidth="1"/>
    <col min="14090" max="14091" width="20.75" style="2" customWidth="1"/>
    <col min="14092" max="14333" width="20.75" style="2"/>
    <col min="14334" max="14334" width="3.5" style="2" bestFit="1" customWidth="1"/>
    <col min="14335" max="14335" width="30.625" style="2" customWidth="1"/>
    <col min="14336" max="14336" width="6.5" style="2" bestFit="1" customWidth="1"/>
    <col min="14337" max="14337" width="12.875" style="2" customWidth="1"/>
    <col min="14338" max="14338" width="12.625" style="2" customWidth="1"/>
    <col min="14339" max="14339" width="10.375" style="2" customWidth="1"/>
    <col min="14340" max="14342" width="9.5" style="2" customWidth="1"/>
    <col min="14343" max="14343" width="11.875" style="2" customWidth="1"/>
    <col min="14344" max="14344" width="12.25" style="2" customWidth="1"/>
    <col min="14345" max="14345" width="14.5" style="2" customWidth="1"/>
    <col min="14346" max="14347" width="20.75" style="2" customWidth="1"/>
    <col min="14348" max="14589" width="20.75" style="2"/>
    <col min="14590" max="14590" width="3.5" style="2" bestFit="1" customWidth="1"/>
    <col min="14591" max="14591" width="30.625" style="2" customWidth="1"/>
    <col min="14592" max="14592" width="6.5" style="2" bestFit="1" customWidth="1"/>
    <col min="14593" max="14593" width="12.875" style="2" customWidth="1"/>
    <col min="14594" max="14594" width="12.625" style="2" customWidth="1"/>
    <col min="14595" max="14595" width="10.375" style="2" customWidth="1"/>
    <col min="14596" max="14598" width="9.5" style="2" customWidth="1"/>
    <col min="14599" max="14599" width="11.875" style="2" customWidth="1"/>
    <col min="14600" max="14600" width="12.25" style="2" customWidth="1"/>
    <col min="14601" max="14601" width="14.5" style="2" customWidth="1"/>
    <col min="14602" max="14603" width="20.75" style="2" customWidth="1"/>
    <col min="14604" max="14845" width="20.75" style="2"/>
    <col min="14846" max="14846" width="3.5" style="2" bestFit="1" customWidth="1"/>
    <col min="14847" max="14847" width="30.625" style="2" customWidth="1"/>
    <col min="14848" max="14848" width="6.5" style="2" bestFit="1" customWidth="1"/>
    <col min="14849" max="14849" width="12.875" style="2" customWidth="1"/>
    <col min="14850" max="14850" width="12.625" style="2" customWidth="1"/>
    <col min="14851" max="14851" width="10.375" style="2" customWidth="1"/>
    <col min="14852" max="14854" width="9.5" style="2" customWidth="1"/>
    <col min="14855" max="14855" width="11.875" style="2" customWidth="1"/>
    <col min="14856" max="14856" width="12.25" style="2" customWidth="1"/>
    <col min="14857" max="14857" width="14.5" style="2" customWidth="1"/>
    <col min="14858" max="14859" width="20.75" style="2" customWidth="1"/>
    <col min="14860" max="15101" width="20.75" style="2"/>
    <col min="15102" max="15102" width="3.5" style="2" bestFit="1" customWidth="1"/>
    <col min="15103" max="15103" width="30.625" style="2" customWidth="1"/>
    <col min="15104" max="15104" width="6.5" style="2" bestFit="1" customWidth="1"/>
    <col min="15105" max="15105" width="12.875" style="2" customWidth="1"/>
    <col min="15106" max="15106" width="12.625" style="2" customWidth="1"/>
    <col min="15107" max="15107" width="10.375" style="2" customWidth="1"/>
    <col min="15108" max="15110" width="9.5" style="2" customWidth="1"/>
    <col min="15111" max="15111" width="11.875" style="2" customWidth="1"/>
    <col min="15112" max="15112" width="12.25" style="2" customWidth="1"/>
    <col min="15113" max="15113" width="14.5" style="2" customWidth="1"/>
    <col min="15114" max="15115" width="20.75" style="2" customWidth="1"/>
    <col min="15116" max="15357" width="20.75" style="2"/>
    <col min="15358" max="15358" width="3.5" style="2" bestFit="1" customWidth="1"/>
    <col min="15359" max="15359" width="30.625" style="2" customWidth="1"/>
    <col min="15360" max="15360" width="6.5" style="2" bestFit="1" customWidth="1"/>
    <col min="15361" max="15361" width="12.875" style="2" customWidth="1"/>
    <col min="15362" max="15362" width="12.625" style="2" customWidth="1"/>
    <col min="15363" max="15363" width="10.375" style="2" customWidth="1"/>
    <col min="15364" max="15366" width="9.5" style="2" customWidth="1"/>
    <col min="15367" max="15367" width="11.875" style="2" customWidth="1"/>
    <col min="15368" max="15368" width="12.25" style="2" customWidth="1"/>
    <col min="15369" max="15369" width="14.5" style="2" customWidth="1"/>
    <col min="15370" max="15371" width="20.75" style="2" customWidth="1"/>
    <col min="15372" max="15613" width="20.75" style="2"/>
    <col min="15614" max="15614" width="3.5" style="2" bestFit="1" customWidth="1"/>
    <col min="15615" max="15615" width="30.625" style="2" customWidth="1"/>
    <col min="15616" max="15616" width="6.5" style="2" bestFit="1" customWidth="1"/>
    <col min="15617" max="15617" width="12.875" style="2" customWidth="1"/>
    <col min="15618" max="15618" width="12.625" style="2" customWidth="1"/>
    <col min="15619" max="15619" width="10.375" style="2" customWidth="1"/>
    <col min="15620" max="15622" width="9.5" style="2" customWidth="1"/>
    <col min="15623" max="15623" width="11.875" style="2" customWidth="1"/>
    <col min="15624" max="15624" width="12.25" style="2" customWidth="1"/>
    <col min="15625" max="15625" width="14.5" style="2" customWidth="1"/>
    <col min="15626" max="15627" width="20.75" style="2" customWidth="1"/>
    <col min="15628" max="15869" width="20.75" style="2"/>
    <col min="15870" max="15870" width="3.5" style="2" bestFit="1" customWidth="1"/>
    <col min="15871" max="15871" width="30.625" style="2" customWidth="1"/>
    <col min="15872" max="15872" width="6.5" style="2" bestFit="1" customWidth="1"/>
    <col min="15873" max="15873" width="12.875" style="2" customWidth="1"/>
    <col min="15874" max="15874" width="12.625" style="2" customWidth="1"/>
    <col min="15875" max="15875" width="10.375" style="2" customWidth="1"/>
    <col min="15876" max="15878" width="9.5" style="2" customWidth="1"/>
    <col min="15879" max="15879" width="11.875" style="2" customWidth="1"/>
    <col min="15880" max="15880" width="12.25" style="2" customWidth="1"/>
    <col min="15881" max="15881" width="14.5" style="2" customWidth="1"/>
    <col min="15882" max="15883" width="20.75" style="2" customWidth="1"/>
    <col min="15884" max="16125" width="20.75" style="2"/>
    <col min="16126" max="16126" width="3.5" style="2" bestFit="1" customWidth="1"/>
    <col min="16127" max="16127" width="30.625" style="2" customWidth="1"/>
    <col min="16128" max="16128" width="6.5" style="2" bestFit="1" customWidth="1"/>
    <col min="16129" max="16129" width="12.875" style="2" customWidth="1"/>
    <col min="16130" max="16130" width="12.625" style="2" customWidth="1"/>
    <col min="16131" max="16131" width="10.375" style="2" customWidth="1"/>
    <col min="16132" max="16134" width="9.5" style="2" customWidth="1"/>
    <col min="16135" max="16135" width="11.875" style="2" customWidth="1"/>
    <col min="16136" max="16136" width="12.25" style="2" customWidth="1"/>
    <col min="16137" max="16137" width="14.5" style="2" customWidth="1"/>
    <col min="16138" max="16139" width="20.75" style="2" customWidth="1"/>
    <col min="16140" max="16384" width="20.75" style="2"/>
  </cols>
  <sheetData>
    <row r="1" spans="1:12" x14ac:dyDescent="0.4">
      <c r="A1" s="29" t="s">
        <v>691</v>
      </c>
      <c r="C1" s="141"/>
      <c r="D1" s="141"/>
      <c r="E1" s="141"/>
      <c r="F1" s="141"/>
    </row>
    <row r="2" spans="1:12" ht="18.75" x14ac:dyDescent="0.4">
      <c r="D2" s="1"/>
      <c r="E2" s="3"/>
      <c r="F2" s="3"/>
    </row>
    <row r="3" spans="1:12" s="9" customFormat="1" ht="48" customHeight="1" x14ac:dyDescent="0.4">
      <c r="A3" s="426" t="s">
        <v>10</v>
      </c>
      <c r="B3" s="426" t="s">
        <v>1</v>
      </c>
      <c r="C3" s="205" t="s">
        <v>2</v>
      </c>
      <c r="D3" s="426" t="s">
        <v>121</v>
      </c>
      <c r="E3" s="424" t="s">
        <v>41</v>
      </c>
      <c r="F3" s="425"/>
      <c r="G3" s="425"/>
      <c r="H3" s="205" t="s">
        <v>380</v>
      </c>
      <c r="I3" s="205" t="s">
        <v>381</v>
      </c>
    </row>
    <row r="4" spans="1:12" ht="60" customHeight="1" x14ac:dyDescent="0.4">
      <c r="A4" s="427"/>
      <c r="B4" s="428"/>
      <c r="C4" s="97" t="s">
        <v>120</v>
      </c>
      <c r="D4" s="428"/>
      <c r="E4" s="206" t="s">
        <v>11</v>
      </c>
      <c r="F4" s="206" t="s">
        <v>124</v>
      </c>
      <c r="G4" s="206" t="s">
        <v>125</v>
      </c>
      <c r="H4" s="34" t="s">
        <v>43</v>
      </c>
      <c r="I4" s="4" t="s">
        <v>8</v>
      </c>
    </row>
    <row r="5" spans="1:12" ht="24.75" customHeight="1" x14ac:dyDescent="0.4">
      <c r="A5" s="6">
        <v>1</v>
      </c>
      <c r="B5" s="10" t="str">
        <f>別紙1!C285</f>
        <v>芦ヶ関浄水場</v>
      </c>
      <c r="C5" s="101">
        <f>別紙1!F285</f>
        <v>30</v>
      </c>
      <c r="D5" s="157">
        <f>INDEX(従量Ｂ内訳!C:C,ROW(A1)*19-13)</f>
        <v>0</v>
      </c>
      <c r="E5" s="158">
        <f>INDEX(従量Ｂ内訳!G:G,ROW(A1)*19-13)</f>
        <v>0</v>
      </c>
      <c r="F5" s="158">
        <f>INDEX(従量Ｂ内訳!J:J,ROW(A1)*19-13)</f>
        <v>0</v>
      </c>
      <c r="G5" s="158">
        <f>INDEX(従量Ｂ内訳!M:M,ROW(A1)*19-13)</f>
        <v>0</v>
      </c>
      <c r="H5" s="7">
        <f>INDEX(従量Ｂ内訳!P:P,ROW(A1)*19-1)</f>
        <v>0</v>
      </c>
      <c r="I5" s="8">
        <f>INDEX(従量Ｂ内訳!Q:Q,ROW(A1)*19-1)</f>
        <v>0</v>
      </c>
      <c r="L5" s="367"/>
    </row>
    <row r="6" spans="1:12" ht="24.75" customHeight="1" x14ac:dyDescent="0.4">
      <c r="A6" s="6">
        <v>2</v>
      </c>
      <c r="B6" s="10" t="str">
        <f>別紙1!C286</f>
        <v>横阿内浄水場</v>
      </c>
      <c r="C6" s="101">
        <f>別紙1!F286</f>
        <v>40</v>
      </c>
      <c r="D6" s="157">
        <f>INDEX(従量Ｂ内訳!C:C,ROW(A2)*19-13)</f>
        <v>0</v>
      </c>
      <c r="E6" s="158">
        <f>INDEX(従量Ｂ内訳!G:G,ROW(A2)*19-13)</f>
        <v>0</v>
      </c>
      <c r="F6" s="158">
        <f>INDEX(従量Ｂ内訳!J:J,ROW(A2)*19-13)</f>
        <v>0</v>
      </c>
      <c r="G6" s="158">
        <f>INDEX(従量Ｂ内訳!M:M,ROW(A2)*19-13)</f>
        <v>0</v>
      </c>
      <c r="H6" s="7">
        <f>INDEX(従量Ｂ内訳!P:P,ROW(A2)*19-1)</f>
        <v>0</v>
      </c>
      <c r="I6" s="8">
        <f>INDEX(従量Ｂ内訳!Q:Q,ROW(A2)*19-1)</f>
        <v>0</v>
      </c>
      <c r="L6" s="367"/>
    </row>
    <row r="7" spans="1:12" ht="24.75" customHeight="1" x14ac:dyDescent="0.4">
      <c r="A7" s="6">
        <v>3</v>
      </c>
      <c r="B7" s="10" t="str">
        <f>別紙1!C287</f>
        <v>荻窪配水場</v>
      </c>
      <c r="C7" s="101">
        <f>別紙1!F287</f>
        <v>10</v>
      </c>
      <c r="D7" s="157">
        <f>INDEX(従量Ｂ内訳!C:C,ROW(A3)*19-13)</f>
        <v>0</v>
      </c>
      <c r="E7" s="158">
        <f>INDEX(従量Ｂ内訳!G:G,ROW(A3)*19-13)</f>
        <v>0</v>
      </c>
      <c r="F7" s="158">
        <f>INDEX(従量Ｂ内訳!J:J,ROW(A3)*19-13)</f>
        <v>0</v>
      </c>
      <c r="G7" s="158">
        <f>INDEX(従量Ｂ内訳!M:M,ROW(A3)*19-13)</f>
        <v>0</v>
      </c>
      <c r="H7" s="7">
        <f>INDEX(従量Ｂ内訳!P:P,ROW(A3)*19-1)</f>
        <v>0</v>
      </c>
      <c r="I7" s="8">
        <f>INDEX(従量Ｂ内訳!Q:Q,ROW(A3)*19-1)</f>
        <v>0</v>
      </c>
      <c r="L7" s="367"/>
    </row>
    <row r="8" spans="1:12" ht="24.75" customHeight="1" x14ac:dyDescent="0.4">
      <c r="A8" s="6">
        <v>4</v>
      </c>
      <c r="B8" s="10" t="str">
        <f>別紙1!C288</f>
        <v>高花台配水場</v>
      </c>
      <c r="C8" s="101">
        <f>別紙1!F288</f>
        <v>10</v>
      </c>
      <c r="D8" s="157">
        <f>INDEX(従量Ｂ内訳!C:C,ROW(A4)*19-13)</f>
        <v>0</v>
      </c>
      <c r="E8" s="158">
        <f>INDEX(従量Ｂ内訳!G:G,ROW(A4)*19-13)</f>
        <v>0</v>
      </c>
      <c r="F8" s="158">
        <f>INDEX(従量Ｂ内訳!J:J,ROW(A4)*19-13)</f>
        <v>0</v>
      </c>
      <c r="G8" s="158">
        <f>INDEX(従量Ｂ内訳!M:M,ROW(A4)*19-13)</f>
        <v>0</v>
      </c>
      <c r="H8" s="7">
        <f>INDEX(従量Ｂ内訳!P:P,ROW(A4)*19-1)</f>
        <v>0</v>
      </c>
      <c r="I8" s="8">
        <f>INDEX(従量Ｂ内訳!Q:Q,ROW(A4)*19-1)</f>
        <v>0</v>
      </c>
      <c r="L8" s="367"/>
    </row>
    <row r="9" spans="1:12" ht="24.75" customHeight="1" x14ac:dyDescent="0.4">
      <c r="A9" s="6">
        <v>5</v>
      </c>
      <c r="B9" s="10" t="str">
        <f>別紙1!C289</f>
        <v>小原目浄水場</v>
      </c>
      <c r="C9" s="101">
        <f>別紙1!F289</f>
        <v>10</v>
      </c>
      <c r="D9" s="157">
        <f>INDEX(従量Ｂ内訳!C:C,ROW(A5)*19-13)</f>
        <v>0</v>
      </c>
      <c r="E9" s="158">
        <f>INDEX(従量Ｂ内訳!G:G,ROW(A5)*19-13)</f>
        <v>0</v>
      </c>
      <c r="F9" s="158">
        <f>INDEX(従量Ｂ内訳!J:J,ROW(A5)*19-13)</f>
        <v>0</v>
      </c>
      <c r="G9" s="158">
        <f>INDEX(従量Ｂ内訳!M:M,ROW(A5)*19-13)</f>
        <v>0</v>
      </c>
      <c r="H9" s="7">
        <f>INDEX(従量Ｂ内訳!P:P,ROW(A5)*19-1)</f>
        <v>0</v>
      </c>
      <c r="I9" s="8">
        <f>INDEX(従量Ｂ内訳!Q:Q,ROW(A5)*19-1)</f>
        <v>0</v>
      </c>
      <c r="L9" s="367"/>
    </row>
    <row r="10" spans="1:12" ht="24.75" customHeight="1" x14ac:dyDescent="0.4">
      <c r="A10" s="6">
        <v>6</v>
      </c>
      <c r="B10" s="10" t="str">
        <f>別紙1!C290</f>
        <v>上細井配水場</v>
      </c>
      <c r="C10" s="101">
        <f>別紙1!F290</f>
        <v>30</v>
      </c>
      <c r="D10" s="157">
        <f>INDEX(従量Ｂ内訳!C:C,ROW(A6)*19-13)</f>
        <v>0</v>
      </c>
      <c r="E10" s="158">
        <f>INDEX(従量Ｂ内訳!G:G,ROW(A6)*19-13)</f>
        <v>0</v>
      </c>
      <c r="F10" s="158">
        <f>INDEX(従量Ｂ内訳!J:J,ROW(A6)*19-13)</f>
        <v>0</v>
      </c>
      <c r="G10" s="158">
        <f>INDEX(従量Ｂ内訳!M:M,ROW(A6)*19-13)</f>
        <v>0</v>
      </c>
      <c r="H10" s="7">
        <f>INDEX(従量Ｂ内訳!P:P,ROW(A6)*19-1)</f>
        <v>0</v>
      </c>
      <c r="I10" s="8">
        <f>INDEX(従量Ｂ内訳!Q:Q,ROW(A6)*19-1)</f>
        <v>0</v>
      </c>
      <c r="L10" s="367"/>
    </row>
    <row r="11" spans="1:12" ht="24.75" customHeight="1" x14ac:dyDescent="0.4">
      <c r="A11" s="6">
        <v>7</v>
      </c>
      <c r="B11" s="10" t="str">
        <f>別紙1!C291</f>
        <v>清里浄水場</v>
      </c>
      <c r="C11" s="101">
        <f>別紙1!F291</f>
        <v>10</v>
      </c>
      <c r="D11" s="157">
        <f>INDEX(従量Ｂ内訳!C:C,ROW(A7)*19-13)</f>
        <v>0</v>
      </c>
      <c r="E11" s="158">
        <f>INDEX(従量Ｂ内訳!G:G,ROW(A7)*19-13)</f>
        <v>0</v>
      </c>
      <c r="F11" s="158">
        <f>INDEX(従量Ｂ内訳!J:J,ROW(A7)*19-13)</f>
        <v>0</v>
      </c>
      <c r="G11" s="158">
        <f>INDEX(従量Ｂ内訳!M:M,ROW(A7)*19-13)</f>
        <v>0</v>
      </c>
      <c r="H11" s="7">
        <f>INDEX(従量Ｂ内訳!P:P,ROW(A7)*19-1)</f>
        <v>0</v>
      </c>
      <c r="I11" s="8">
        <f>INDEX(従量Ｂ内訳!Q:Q,ROW(A7)*19-1)</f>
        <v>0</v>
      </c>
      <c r="L11" s="367"/>
    </row>
    <row r="12" spans="1:12" ht="24.75" customHeight="1" x14ac:dyDescent="0.4">
      <c r="A12" s="6">
        <v>8</v>
      </c>
      <c r="B12" s="10" t="str">
        <f>別紙1!C292</f>
        <v>清里前原受水場</v>
      </c>
      <c r="C12" s="101">
        <f>別紙1!F292</f>
        <v>30</v>
      </c>
      <c r="D12" s="157">
        <f>INDEX(従量Ｂ内訳!C:C,ROW(A8)*19-13)</f>
        <v>0</v>
      </c>
      <c r="E12" s="158">
        <f>INDEX(従量Ｂ内訳!G:G,ROW(A8)*19-13)</f>
        <v>0</v>
      </c>
      <c r="F12" s="158">
        <f>INDEX(従量Ｂ内訳!J:J,ROW(A8)*19-13)</f>
        <v>0</v>
      </c>
      <c r="G12" s="158">
        <f>INDEX(従量Ｂ内訳!M:M,ROW(A8)*19-13)</f>
        <v>0</v>
      </c>
      <c r="H12" s="7">
        <f>INDEX(従量Ｂ内訳!P:P,ROW(A8)*19-1)</f>
        <v>0</v>
      </c>
      <c r="I12" s="8">
        <f>INDEX(従量Ｂ内訳!Q:Q,ROW(A8)*19-1)</f>
        <v>0</v>
      </c>
      <c r="L12" s="367"/>
    </row>
    <row r="13" spans="1:12" ht="24.75" customHeight="1" x14ac:dyDescent="0.4">
      <c r="A13" s="6">
        <v>9</v>
      </c>
      <c r="B13" s="10" t="str">
        <f>別紙1!C293</f>
        <v>中之沢ポンプ場</v>
      </c>
      <c r="C13" s="101">
        <f>別紙1!F293</f>
        <v>30</v>
      </c>
      <c r="D13" s="157">
        <f>INDEX(従量Ｂ内訳!C:C,ROW(A9)*19-13)</f>
        <v>0</v>
      </c>
      <c r="E13" s="158">
        <f>INDEX(従量Ｂ内訳!G:G,ROW(A9)*19-13)</f>
        <v>0</v>
      </c>
      <c r="F13" s="158">
        <f>INDEX(従量Ｂ内訳!J:J,ROW(A9)*19-13)</f>
        <v>0</v>
      </c>
      <c r="G13" s="158">
        <f>INDEX(従量Ｂ内訳!M:M,ROW(A9)*19-13)</f>
        <v>0</v>
      </c>
      <c r="H13" s="7">
        <f>INDEX(従量Ｂ内訳!P:P,ROW(A9)*19-1)</f>
        <v>0</v>
      </c>
      <c r="I13" s="8">
        <f>INDEX(従量Ｂ内訳!Q:Q,ROW(A9)*19-1)</f>
        <v>0</v>
      </c>
      <c r="L13" s="367"/>
    </row>
    <row r="14" spans="1:12" ht="24.75" customHeight="1" x14ac:dyDescent="0.4">
      <c r="A14" s="6">
        <v>10</v>
      </c>
      <c r="B14" s="10" t="str">
        <f>別紙1!C294</f>
        <v>湯之沢浄水場</v>
      </c>
      <c r="C14" s="101">
        <f>別紙1!F294</f>
        <v>60</v>
      </c>
      <c r="D14" s="157">
        <f>INDEX(従量Ｂ内訳!C:C,ROW(A10)*19-13)</f>
        <v>0</v>
      </c>
      <c r="E14" s="158">
        <f>INDEX(従量Ｂ内訳!G:G,ROW(A10)*19-13)</f>
        <v>0</v>
      </c>
      <c r="F14" s="158">
        <f>INDEX(従量Ｂ内訳!J:J,ROW(A10)*19-13)</f>
        <v>0</v>
      </c>
      <c r="G14" s="158">
        <f>INDEX(従量Ｂ内訳!M:M,ROW(A10)*19-13)</f>
        <v>0</v>
      </c>
      <c r="H14" s="7">
        <f>INDEX(従量Ｂ内訳!P:P,ROW(A10)*19-1)</f>
        <v>0</v>
      </c>
      <c r="I14" s="8">
        <f>INDEX(従量Ｂ内訳!Q:Q,ROW(A10)*19-1)</f>
        <v>0</v>
      </c>
      <c r="L14" s="367"/>
    </row>
    <row r="15" spans="1:12" ht="24.75" customHeight="1" x14ac:dyDescent="0.4">
      <c r="A15" s="6">
        <v>11</v>
      </c>
      <c r="B15" s="10" t="str">
        <f>別紙1!C295</f>
        <v>鼻毛石受水場</v>
      </c>
      <c r="C15" s="101">
        <f>別紙1!F295</f>
        <v>30</v>
      </c>
      <c r="D15" s="157">
        <f>INDEX(従量Ｂ内訳!C:C,ROW(A11)*19-13)</f>
        <v>0</v>
      </c>
      <c r="E15" s="158">
        <f>INDEX(従量Ｂ内訳!G:G,ROW(A11)*19-13)</f>
        <v>0</v>
      </c>
      <c r="F15" s="158">
        <f>INDEX(従量Ｂ内訳!J:J,ROW(A11)*19-13)</f>
        <v>0</v>
      </c>
      <c r="G15" s="158">
        <f>INDEX(従量Ｂ内訳!M:M,ROW(A11)*19-13)</f>
        <v>0</v>
      </c>
      <c r="H15" s="7">
        <f>INDEX(従量Ｂ内訳!P:P,ROW(A11)*19-1)</f>
        <v>0</v>
      </c>
      <c r="I15" s="8">
        <f>INDEX(従量Ｂ内訳!Q:Q,ROW(A11)*19-1)</f>
        <v>0</v>
      </c>
      <c r="L15" s="367"/>
    </row>
    <row r="16" spans="1:12" ht="24.75" customHeight="1" x14ac:dyDescent="0.4">
      <c r="A16" s="6">
        <v>12</v>
      </c>
      <c r="B16" s="10" t="str">
        <f>別紙1!C296</f>
        <v>富田受水場</v>
      </c>
      <c r="C16" s="101">
        <f>別紙1!F296</f>
        <v>50</v>
      </c>
      <c r="D16" s="157">
        <f>INDEX(従量Ｂ内訳!C:C,ROW(A12)*19-13)</f>
        <v>0</v>
      </c>
      <c r="E16" s="158">
        <f>INDEX(従量Ｂ内訳!G:G,ROW(A12)*19-13)</f>
        <v>0</v>
      </c>
      <c r="F16" s="158">
        <f>INDEX(従量Ｂ内訳!J:J,ROW(A12)*19-13)</f>
        <v>0</v>
      </c>
      <c r="G16" s="158">
        <f>INDEX(従量Ｂ内訳!M:M,ROW(A12)*19-13)</f>
        <v>0</v>
      </c>
      <c r="H16" s="7">
        <f>INDEX(従量Ｂ内訳!P:P,ROW(A12)*19-1)</f>
        <v>0</v>
      </c>
      <c r="I16" s="8">
        <f>INDEX(従量Ｂ内訳!Q:Q,ROW(A12)*19-1)</f>
        <v>0</v>
      </c>
      <c r="L16" s="367"/>
    </row>
    <row r="17" spans="1:12" ht="24.75" customHeight="1" x14ac:dyDescent="0.4">
      <c r="A17" s="6">
        <v>13</v>
      </c>
      <c r="B17" s="10" t="str">
        <f>別紙1!C297</f>
        <v>堀越受水場</v>
      </c>
      <c r="C17" s="101">
        <f>別紙1!F297</f>
        <v>15</v>
      </c>
      <c r="D17" s="157">
        <f>INDEX(従量Ｂ内訳!C:C,ROW(A13)*19-13)</f>
        <v>0</v>
      </c>
      <c r="E17" s="158">
        <f>INDEX(従量Ｂ内訳!G:G,ROW(A13)*19-13)</f>
        <v>0</v>
      </c>
      <c r="F17" s="158">
        <f>INDEX(従量Ｂ内訳!J:J,ROW(A13)*19-13)</f>
        <v>0</v>
      </c>
      <c r="G17" s="158">
        <f>INDEX(従量Ｂ内訳!M:M,ROW(A13)*19-13)</f>
        <v>0</v>
      </c>
      <c r="H17" s="7">
        <f>INDEX(従量Ｂ内訳!P:P,ROW(A13)*19-1)</f>
        <v>0</v>
      </c>
      <c r="I17" s="8">
        <f>INDEX(従量Ｂ内訳!Q:Q,ROW(A13)*19-1)</f>
        <v>0</v>
      </c>
      <c r="L17" s="367"/>
    </row>
    <row r="18" spans="1:12" ht="24.75" customHeight="1" x14ac:dyDescent="0.4">
      <c r="A18" s="6">
        <v>14</v>
      </c>
      <c r="B18" s="10" t="str">
        <f>別紙1!C298</f>
        <v>堀越第１配水場</v>
      </c>
      <c r="C18" s="101">
        <f>別紙1!F298</f>
        <v>30</v>
      </c>
      <c r="D18" s="157">
        <f>INDEX(従量Ｂ内訳!C:C,ROW(A14)*19-13)</f>
        <v>0</v>
      </c>
      <c r="E18" s="158">
        <f>INDEX(従量Ｂ内訳!G:G,ROW(A14)*19-13)</f>
        <v>0</v>
      </c>
      <c r="F18" s="158">
        <f>INDEX(従量Ｂ内訳!J:J,ROW(A14)*19-13)</f>
        <v>0</v>
      </c>
      <c r="G18" s="158">
        <f>INDEX(従量Ｂ内訳!M:M,ROW(A14)*19-13)</f>
        <v>0</v>
      </c>
      <c r="H18" s="7">
        <f>INDEX(従量Ｂ内訳!P:P,ROW(A14)*19-1)</f>
        <v>0</v>
      </c>
      <c r="I18" s="8">
        <f>INDEX(従量Ｂ内訳!Q:Q,ROW(A14)*19-1)</f>
        <v>0</v>
      </c>
      <c r="L18" s="367"/>
    </row>
    <row r="19" spans="1:12" ht="24.75" customHeight="1" x14ac:dyDescent="0.4">
      <c r="A19" s="6">
        <v>15</v>
      </c>
      <c r="B19" s="10" t="str">
        <f>別紙1!C299</f>
        <v>嶺受水場</v>
      </c>
      <c r="C19" s="101">
        <f>別紙1!F299</f>
        <v>30</v>
      </c>
      <c r="D19" s="157">
        <f>INDEX(従量Ｂ内訳!C:C,ROW(A15)*19-13)</f>
        <v>0</v>
      </c>
      <c r="E19" s="158">
        <f>INDEX(従量Ｂ内訳!G:G,ROW(A15)*19-13)</f>
        <v>0</v>
      </c>
      <c r="F19" s="158">
        <f>INDEX(従量Ｂ内訳!J:J,ROW(A15)*19-13)</f>
        <v>0</v>
      </c>
      <c r="G19" s="158">
        <f>INDEX(従量Ｂ内訳!M:M,ROW(A15)*19-13)</f>
        <v>0</v>
      </c>
      <c r="H19" s="7">
        <f>INDEX(従量Ｂ内訳!P:P,ROW(A15)*19-1)</f>
        <v>0</v>
      </c>
      <c r="I19" s="8">
        <f>INDEX(従量Ｂ内訳!Q:Q,ROW(A15)*19-1)</f>
        <v>0</v>
      </c>
      <c r="L19" s="367"/>
    </row>
    <row r="20" spans="1:12" ht="24.75" customHeight="1" x14ac:dyDescent="0.4">
      <c r="A20" s="6">
        <v>16</v>
      </c>
      <c r="B20" s="10" t="str">
        <f>別紙1!C300</f>
        <v>大脇配水場</v>
      </c>
      <c r="C20" s="101">
        <f>別紙1!F300</f>
        <v>30</v>
      </c>
      <c r="D20" s="157">
        <f>INDEX(従量Ｂ内訳!C:C,ROW(A16)*19-13)</f>
        <v>0</v>
      </c>
      <c r="E20" s="158">
        <f>INDEX(従量Ｂ内訳!G:G,ROW(A16)*19-13)</f>
        <v>0</v>
      </c>
      <c r="F20" s="158">
        <f>INDEX(従量Ｂ内訳!J:J,ROW(A16)*19-13)</f>
        <v>0</v>
      </c>
      <c r="G20" s="158">
        <f>INDEX(従量Ｂ内訳!M:M,ROW(A16)*19-13)</f>
        <v>0</v>
      </c>
      <c r="H20" s="7">
        <f>INDEX(従量Ｂ内訳!P:P,ROW(A16)*19-1)</f>
        <v>0</v>
      </c>
      <c r="I20" s="8">
        <f>INDEX(従量Ｂ内訳!Q:Q,ROW(A16)*19-1)</f>
        <v>0</v>
      </c>
      <c r="L20" s="367"/>
    </row>
    <row r="21" spans="1:12" ht="24.75" customHeight="1" x14ac:dyDescent="0.4">
      <c r="A21" s="6">
        <v>17</v>
      </c>
      <c r="B21" s="10" t="str">
        <f>別紙1!C301</f>
        <v>横沢配水場</v>
      </c>
      <c r="C21" s="101">
        <f>別紙1!F301</f>
        <v>30</v>
      </c>
      <c r="D21" s="157">
        <f>INDEX(従量Ｂ内訳!C:C,ROW(A17)*19-13)</f>
        <v>0</v>
      </c>
      <c r="E21" s="158">
        <f>INDEX(従量Ｂ内訳!G:G,ROW(A17)*19-13)</f>
        <v>0</v>
      </c>
      <c r="F21" s="158">
        <f>INDEX(従量Ｂ内訳!J:J,ROW(A17)*19-13)</f>
        <v>0</v>
      </c>
      <c r="G21" s="158">
        <f>INDEX(従量Ｂ内訳!M:M,ROW(A17)*19-13)</f>
        <v>0</v>
      </c>
      <c r="H21" s="7">
        <f>INDEX(従量Ｂ内訳!P:P,ROW(A17)*19-1)</f>
        <v>0</v>
      </c>
      <c r="I21" s="8">
        <f>INDEX(従量Ｂ内訳!Q:Q,ROW(A17)*19-1)</f>
        <v>0</v>
      </c>
      <c r="L21" s="367"/>
    </row>
    <row r="22" spans="1:12" ht="24.75" customHeight="1" x14ac:dyDescent="0.4">
      <c r="A22" s="6">
        <v>18</v>
      </c>
      <c r="B22" s="10" t="str">
        <f>別紙1!C302</f>
        <v>総社流量調整場</v>
      </c>
      <c r="C22" s="101">
        <f>別紙1!F302</f>
        <v>15</v>
      </c>
      <c r="D22" s="157">
        <f>INDEX(従量Ｂ内訳!C:C,ROW(A18)*19-13)</f>
        <v>0</v>
      </c>
      <c r="E22" s="158">
        <f>INDEX(従量Ｂ内訳!G:G,ROW(A18)*19-13)</f>
        <v>0</v>
      </c>
      <c r="F22" s="158">
        <f>INDEX(従量Ｂ内訳!J:J,ROW(A18)*19-13)</f>
        <v>0</v>
      </c>
      <c r="G22" s="158">
        <f>INDEX(従量Ｂ内訳!M:M,ROW(A18)*19-13)</f>
        <v>0</v>
      </c>
      <c r="H22" s="7">
        <f>INDEX(従量Ｂ内訳!P:P,ROW(A18)*19-1)</f>
        <v>0</v>
      </c>
      <c r="I22" s="8">
        <f>INDEX(従量Ｂ内訳!Q:Q,ROW(A18)*19-1)</f>
        <v>0</v>
      </c>
      <c r="L22" s="367"/>
    </row>
    <row r="23" spans="1:12" ht="24.75" customHeight="1" x14ac:dyDescent="0.4">
      <c r="A23" s="6">
        <v>19</v>
      </c>
      <c r="B23" s="10" t="str">
        <f>別紙1!C303</f>
        <v>大洞１号水源</v>
      </c>
      <c r="C23" s="101">
        <f>別紙1!F303</f>
        <v>30</v>
      </c>
      <c r="D23" s="157">
        <f>INDEX(従量Ｂ内訳!C:C,ROW(A19)*19-13)</f>
        <v>0</v>
      </c>
      <c r="E23" s="158">
        <f>INDEX(従量Ｂ内訳!G:G,ROW(A19)*19-13)</f>
        <v>0</v>
      </c>
      <c r="F23" s="158">
        <f>INDEX(従量Ｂ内訳!J:J,ROW(A19)*19-13)</f>
        <v>0</v>
      </c>
      <c r="G23" s="158">
        <f>INDEX(従量Ｂ内訳!M:M,ROW(A19)*19-13)</f>
        <v>0</v>
      </c>
      <c r="H23" s="7">
        <f>INDEX(従量Ｂ内訳!P:P,ROW(A19)*19-1)</f>
        <v>0</v>
      </c>
      <c r="I23" s="8">
        <f>INDEX(従量Ｂ内訳!Q:Q,ROW(A19)*19-1)</f>
        <v>0</v>
      </c>
      <c r="L23" s="367"/>
    </row>
    <row r="24" spans="1:12" ht="24.75" customHeight="1" x14ac:dyDescent="0.4">
      <c r="A24" s="6">
        <v>20</v>
      </c>
      <c r="B24" s="10" t="str">
        <f>別紙1!C304</f>
        <v>大洞２号水源</v>
      </c>
      <c r="C24" s="101">
        <f>別紙1!F304</f>
        <v>30</v>
      </c>
      <c r="D24" s="157">
        <f>INDEX(従量Ｂ内訳!C:C,ROW(A20)*19-13)</f>
        <v>0</v>
      </c>
      <c r="E24" s="158">
        <f>INDEX(従量Ｂ内訳!G:G,ROW(A20)*19-13)</f>
        <v>0</v>
      </c>
      <c r="F24" s="158">
        <f>INDEX(従量Ｂ内訳!J:J,ROW(A20)*19-13)</f>
        <v>0</v>
      </c>
      <c r="G24" s="158">
        <f>INDEX(従量Ｂ内訳!M:M,ROW(A20)*19-13)</f>
        <v>0</v>
      </c>
      <c r="H24" s="7">
        <f>INDEX(従量Ｂ内訳!P:P,ROW(A20)*19-1)</f>
        <v>0</v>
      </c>
      <c r="I24" s="8">
        <f>INDEX(従量Ｂ内訳!Q:Q,ROW(A20)*19-1)</f>
        <v>0</v>
      </c>
      <c r="L24" s="367"/>
    </row>
    <row r="25" spans="1:12" ht="24.75" customHeight="1" x14ac:dyDescent="0.4">
      <c r="A25" s="6">
        <v>21</v>
      </c>
      <c r="B25" s="10" t="str">
        <f>別紙1!C305</f>
        <v>大洞浄水場</v>
      </c>
      <c r="C25" s="101">
        <f>別紙1!F305</f>
        <v>30</v>
      </c>
      <c r="D25" s="157">
        <f>INDEX(従量Ｂ内訳!C:C,ROW(A21)*19-13)</f>
        <v>0</v>
      </c>
      <c r="E25" s="158">
        <f>INDEX(従量Ｂ内訳!G:G,ROW(A21)*19-13)</f>
        <v>0</v>
      </c>
      <c r="F25" s="158">
        <f>INDEX(従量Ｂ内訳!J:J,ROW(A21)*19-13)</f>
        <v>0</v>
      </c>
      <c r="G25" s="158">
        <f>INDEX(従量Ｂ内訳!M:M,ROW(A21)*19-13)</f>
        <v>0</v>
      </c>
      <c r="H25" s="7">
        <f>INDEX(従量Ｂ内訳!P:P,ROW(A21)*19-1)</f>
        <v>0</v>
      </c>
      <c r="I25" s="8">
        <f>INDEX(従量Ｂ内訳!Q:Q,ROW(A21)*19-1)</f>
        <v>0</v>
      </c>
      <c r="L25" s="367"/>
    </row>
    <row r="26" spans="1:12" ht="24.75" customHeight="1" x14ac:dyDescent="0.4">
      <c r="A26" s="6">
        <v>22</v>
      </c>
      <c r="B26" s="10" t="str">
        <f>別紙1!C306</f>
        <v>二本木浄水場</v>
      </c>
      <c r="C26" s="101">
        <f>別紙1!F306</f>
        <v>20</v>
      </c>
      <c r="D26" s="157">
        <f>INDEX(従量Ｂ内訳!C:C,ROW(A22)*19-13)</f>
        <v>0</v>
      </c>
      <c r="E26" s="158">
        <f>INDEX(従量Ｂ内訳!G:G,ROW(A22)*19-13)</f>
        <v>0</v>
      </c>
      <c r="F26" s="158">
        <f>INDEX(従量Ｂ内訳!J:J,ROW(A22)*19-13)</f>
        <v>0</v>
      </c>
      <c r="G26" s="158">
        <f>INDEX(従量Ｂ内訳!M:M,ROW(A22)*19-13)</f>
        <v>0</v>
      </c>
      <c r="H26" s="7">
        <f>INDEX(従量Ｂ内訳!P:P,ROW(A22)*19-1)</f>
        <v>0</v>
      </c>
      <c r="I26" s="8">
        <f>INDEX(従量Ｂ内訳!Q:Q,ROW(A22)*19-1)</f>
        <v>0</v>
      </c>
      <c r="L26" s="367"/>
    </row>
    <row r="27" spans="1:12" ht="24.75" customHeight="1" x14ac:dyDescent="0.4">
      <c r="A27" s="6">
        <v>23</v>
      </c>
      <c r="B27" s="10" t="str">
        <f>別紙1!C307</f>
        <v>八幡配水場</v>
      </c>
      <c r="C27" s="101">
        <f>別紙1!F307</f>
        <v>20</v>
      </c>
      <c r="D27" s="157">
        <f>INDEX(従量Ｂ内訳!C:C,ROW(A23)*19-13)</f>
        <v>0</v>
      </c>
      <c r="E27" s="158">
        <f>INDEX(従量Ｂ内訳!G:G,ROW(A23)*19-13)</f>
        <v>0</v>
      </c>
      <c r="F27" s="158">
        <f>INDEX(従量Ｂ内訳!J:J,ROW(A23)*19-13)</f>
        <v>0</v>
      </c>
      <c r="G27" s="158">
        <f>INDEX(従量Ｂ内訳!M:M,ROW(A23)*19-13)</f>
        <v>0</v>
      </c>
      <c r="H27" s="7">
        <f>INDEX(従量Ｂ内訳!P:P,ROW(A23)*19-1)</f>
        <v>0</v>
      </c>
      <c r="I27" s="8">
        <f>INDEX(従量Ｂ内訳!Q:Q,ROW(A23)*19-1)</f>
        <v>0</v>
      </c>
      <c r="L27" s="367"/>
    </row>
    <row r="28" spans="1:12" ht="24.75" customHeight="1" x14ac:dyDescent="0.4">
      <c r="A28" s="6">
        <v>24</v>
      </c>
      <c r="B28" s="10" t="str">
        <f>別紙1!C308</f>
        <v>堀越第２配水場</v>
      </c>
      <c r="C28" s="101">
        <f>別紙1!F308</f>
        <v>10</v>
      </c>
      <c r="D28" s="157">
        <f>INDEX(従量Ｂ内訳!C:C,ROW(A24)*19-13)</f>
        <v>0</v>
      </c>
      <c r="E28" s="158">
        <f>INDEX(従量Ｂ内訳!G:G,ROW(A24)*19-13)</f>
        <v>0</v>
      </c>
      <c r="F28" s="158">
        <f>INDEX(従量Ｂ内訳!J:J,ROW(A24)*19-13)</f>
        <v>0</v>
      </c>
      <c r="G28" s="158">
        <f>INDEX(従量Ｂ内訳!M:M,ROW(A24)*19-13)</f>
        <v>0</v>
      </c>
      <c r="H28" s="7">
        <f>INDEX(従量Ｂ内訳!P:P,ROW(A24)*19-1)</f>
        <v>0</v>
      </c>
      <c r="I28" s="8">
        <f>INDEX(従量Ｂ内訳!Q:Q,ROW(A24)*19-1)</f>
        <v>0</v>
      </c>
      <c r="L28" s="367"/>
    </row>
    <row r="29" spans="1:12" ht="24.75" customHeight="1" x14ac:dyDescent="0.4">
      <c r="A29" s="6">
        <v>25</v>
      </c>
      <c r="B29" s="10" t="str">
        <f>別紙1!C309</f>
        <v>上西峰浄水場</v>
      </c>
      <c r="C29" s="101">
        <f>別紙1!F309</f>
        <v>20</v>
      </c>
      <c r="D29" s="157">
        <f>INDEX(従量Ｂ内訳!C:C,ROW(A25)*19-13)</f>
        <v>0</v>
      </c>
      <c r="E29" s="158">
        <f>INDEX(従量Ｂ内訳!G:G,ROW(A25)*19-13)</f>
        <v>0</v>
      </c>
      <c r="F29" s="158">
        <f>INDEX(従量Ｂ内訳!J:J,ROW(A25)*19-13)</f>
        <v>0</v>
      </c>
      <c r="G29" s="158">
        <f>INDEX(従量Ｂ内訳!M:M,ROW(A25)*19-13)</f>
        <v>0</v>
      </c>
      <c r="H29" s="7">
        <f>INDEX(従量Ｂ内訳!P:P,ROW(A25)*19-1)</f>
        <v>0</v>
      </c>
      <c r="I29" s="8">
        <f>INDEX(従量Ｂ内訳!Q:Q,ROW(A25)*19-1)</f>
        <v>0</v>
      </c>
      <c r="L29" s="367"/>
    </row>
    <row r="30" spans="1:12" ht="24.75" customHeight="1" x14ac:dyDescent="0.4">
      <c r="A30" s="6">
        <v>26</v>
      </c>
      <c r="B30" s="10" t="str">
        <f>別紙1!C310</f>
        <v>苗ヶ島配水場</v>
      </c>
      <c r="C30" s="101">
        <f>別紙1!F310</f>
        <v>50</v>
      </c>
      <c r="D30" s="157">
        <f>INDEX(従量Ｂ内訳!C:C,ROW(A26)*19-13)</f>
        <v>0</v>
      </c>
      <c r="E30" s="158">
        <f>INDEX(従量Ｂ内訳!G:G,ROW(A26)*19-13)</f>
        <v>0</v>
      </c>
      <c r="F30" s="158">
        <f>INDEX(従量Ｂ内訳!J:J,ROW(A26)*19-13)</f>
        <v>0</v>
      </c>
      <c r="G30" s="158">
        <f>INDEX(従量Ｂ内訳!M:M,ROW(A26)*19-13)</f>
        <v>0</v>
      </c>
      <c r="H30" s="7">
        <f>INDEX(従量Ｂ内訳!P:P,ROW(A26)*19-1)</f>
        <v>0</v>
      </c>
      <c r="I30" s="8">
        <f>INDEX(従量Ｂ内訳!Q:Q,ROW(A26)*19-1)</f>
        <v>0</v>
      </c>
      <c r="L30" s="367"/>
    </row>
    <row r="31" spans="1:12" ht="24.75" customHeight="1" x14ac:dyDescent="0.4">
      <c r="A31" s="6">
        <v>27</v>
      </c>
      <c r="B31" s="10" t="str">
        <f>別紙1!C311</f>
        <v>荻窪受水場</v>
      </c>
      <c r="C31" s="101">
        <f>別紙1!F311</f>
        <v>30</v>
      </c>
      <c r="D31" s="157">
        <f>INDEX(従量Ｂ内訳!C:C,ROW(A27)*19-13)</f>
        <v>0</v>
      </c>
      <c r="E31" s="158">
        <f>INDEX(従量Ｂ内訳!G:G,ROW(A27)*19-13)</f>
        <v>0</v>
      </c>
      <c r="F31" s="158">
        <f>INDEX(従量Ｂ内訳!J:J,ROW(A27)*19-13)</f>
        <v>0</v>
      </c>
      <c r="G31" s="158">
        <f>INDEX(従量Ｂ内訳!M:M,ROW(A27)*19-13)</f>
        <v>0</v>
      </c>
      <c r="H31" s="7">
        <f>INDEX(従量Ｂ内訳!P:P,ROW(A27)*19-1)</f>
        <v>0</v>
      </c>
      <c r="I31" s="8">
        <f>INDEX(従量Ｂ内訳!Q:Q,ROW(A27)*19-1)</f>
        <v>0</v>
      </c>
      <c r="L31" s="367"/>
    </row>
    <row r="32" spans="1:12" ht="24.75" customHeight="1" x14ac:dyDescent="0.4">
      <c r="A32" s="6">
        <v>28</v>
      </c>
      <c r="B32" s="10" t="str">
        <f>別紙1!C312</f>
        <v>月田浄水場</v>
      </c>
      <c r="C32" s="101">
        <f>別紙1!F312</f>
        <v>15</v>
      </c>
      <c r="D32" s="157">
        <f>INDEX(従量Ｂ内訳!C:C,ROW(A28)*19-13)</f>
        <v>0</v>
      </c>
      <c r="E32" s="158">
        <f>INDEX(従量Ｂ内訳!G:G,ROW(A28)*19-13)</f>
        <v>0</v>
      </c>
      <c r="F32" s="158">
        <f>INDEX(従量Ｂ内訳!J:J,ROW(A28)*19-13)</f>
        <v>0</v>
      </c>
      <c r="G32" s="158">
        <f>INDEX(従量Ｂ内訳!M:M,ROW(A28)*19-13)</f>
        <v>0</v>
      </c>
      <c r="H32" s="7">
        <f>INDEX(従量Ｂ内訳!P:P,ROW(A28)*19-1)</f>
        <v>0</v>
      </c>
      <c r="I32" s="8">
        <f>INDEX(従量Ｂ内訳!Q:Q,ROW(A28)*19-1)</f>
        <v>0</v>
      </c>
      <c r="L32" s="367"/>
    </row>
    <row r="33" spans="1:12" ht="24.75" customHeight="1" x14ac:dyDescent="0.4">
      <c r="A33" s="6">
        <v>29</v>
      </c>
      <c r="B33" s="10" t="str">
        <f>別紙1!C313</f>
        <v>山口浄水場</v>
      </c>
      <c r="C33" s="101">
        <f>別紙1!F313</f>
        <v>15</v>
      </c>
      <c r="D33" s="157">
        <f>INDEX(従量Ｂ内訳!C:C,ROW(A29)*19-13)</f>
        <v>0</v>
      </c>
      <c r="E33" s="158">
        <f>INDEX(従量Ｂ内訳!G:G,ROW(A29)*19-13)</f>
        <v>0</v>
      </c>
      <c r="F33" s="158">
        <f>INDEX(従量Ｂ内訳!J:J,ROW(A29)*19-13)</f>
        <v>0</v>
      </c>
      <c r="G33" s="158">
        <f>INDEX(従量Ｂ内訳!M:M,ROW(A29)*19-13)</f>
        <v>0</v>
      </c>
      <c r="H33" s="7">
        <f>INDEX(従量Ｂ内訳!P:P,ROW(A29)*19-1)</f>
        <v>0</v>
      </c>
      <c r="I33" s="8">
        <f>INDEX(従量Ｂ内訳!Q:Q,ROW(A29)*19-1)</f>
        <v>0</v>
      </c>
      <c r="L33" s="367"/>
    </row>
    <row r="34" spans="1:12" ht="24.75" customHeight="1" x14ac:dyDescent="0.4">
      <c r="A34" s="6">
        <v>30</v>
      </c>
      <c r="B34" s="10" t="str">
        <f>別紙1!C314</f>
        <v>小坂子第１配水場</v>
      </c>
      <c r="C34" s="101">
        <f>別紙1!F314</f>
        <v>10</v>
      </c>
      <c r="D34" s="157">
        <f>INDEX(従量Ｂ内訳!C:C,ROW(A30)*19-13)</f>
        <v>0</v>
      </c>
      <c r="E34" s="158">
        <f>INDEX(従量Ｂ内訳!G:G,ROW(A30)*19-13)</f>
        <v>0</v>
      </c>
      <c r="F34" s="158">
        <f>INDEX(従量Ｂ内訳!J:J,ROW(A30)*19-13)</f>
        <v>0</v>
      </c>
      <c r="G34" s="158">
        <f>INDEX(従量Ｂ内訳!M:M,ROW(A30)*19-13)</f>
        <v>0</v>
      </c>
      <c r="H34" s="7">
        <f>INDEX(従量Ｂ内訳!P:P,ROW(A30)*19-1)</f>
        <v>0</v>
      </c>
      <c r="I34" s="8">
        <f>INDEX(従量Ｂ内訳!Q:Q,ROW(A30)*19-1)</f>
        <v>0</v>
      </c>
      <c r="L34" s="367"/>
    </row>
    <row r="35" spans="1:12" ht="24.75" customHeight="1" x14ac:dyDescent="0.4">
      <c r="A35" s="6">
        <v>31</v>
      </c>
      <c r="B35" s="10" t="str">
        <f>別紙1!C315</f>
        <v>小坂子第２配水場</v>
      </c>
      <c r="C35" s="101">
        <f>別紙1!F315</f>
        <v>10</v>
      </c>
      <c r="D35" s="157">
        <f>INDEX(従量Ｂ内訳!C:C,ROW(A31)*19-13)</f>
        <v>0</v>
      </c>
      <c r="E35" s="158">
        <f>INDEX(従量Ｂ内訳!G:G,ROW(A31)*19-13)</f>
        <v>0</v>
      </c>
      <c r="F35" s="158">
        <f>INDEX(従量Ｂ内訳!J:J,ROW(A31)*19-13)</f>
        <v>0</v>
      </c>
      <c r="G35" s="158">
        <f>INDEX(従量Ｂ内訳!M:M,ROW(A31)*19-13)</f>
        <v>0</v>
      </c>
      <c r="H35" s="7">
        <f>INDEX(従量Ｂ内訳!P:P,ROW(A31)*19-1)</f>
        <v>0</v>
      </c>
      <c r="I35" s="8">
        <f>INDEX(従量Ｂ内訳!Q:Q,ROW(A31)*19-1)</f>
        <v>0</v>
      </c>
      <c r="L35" s="367"/>
    </row>
    <row r="36" spans="1:12" ht="24.75" customHeight="1" x14ac:dyDescent="0.4">
      <c r="A36" s="6">
        <v>32</v>
      </c>
      <c r="B36" s="10" t="str">
        <f>別紙1!C316</f>
        <v>沼の窪浄水場</v>
      </c>
      <c r="C36" s="101">
        <f>別紙1!F316</f>
        <v>30</v>
      </c>
      <c r="D36" s="157">
        <f>INDEX(従量Ｂ内訳!C:C,ROW(A32)*19-13)</f>
        <v>0</v>
      </c>
      <c r="E36" s="158">
        <f>INDEX(従量Ｂ内訳!G:G,ROW(A32)*19-13)</f>
        <v>0</v>
      </c>
      <c r="F36" s="158">
        <f>INDEX(従量Ｂ内訳!J:J,ROW(A32)*19-13)</f>
        <v>0</v>
      </c>
      <c r="G36" s="158">
        <f>INDEX(従量Ｂ内訳!M:M,ROW(A32)*19-13)</f>
        <v>0</v>
      </c>
      <c r="H36" s="7">
        <f>INDEX(従量Ｂ内訳!P:P,ROW(A32)*19-1)</f>
        <v>0</v>
      </c>
      <c r="I36" s="8">
        <f>INDEX(従量Ｂ内訳!Q:Q,ROW(A32)*19-1)</f>
        <v>0</v>
      </c>
      <c r="L36" s="367"/>
    </row>
    <row r="37" spans="1:12" ht="24.75" customHeight="1" x14ac:dyDescent="0.4">
      <c r="A37" s="6">
        <v>33</v>
      </c>
      <c r="B37" s="10" t="str">
        <f>別紙1!C317</f>
        <v>石井配水場</v>
      </c>
      <c r="C37" s="101">
        <f>別紙1!F317</f>
        <v>15</v>
      </c>
      <c r="D37" s="157">
        <f>INDEX(従量Ｂ内訳!C:C,ROW(A33)*19-13)</f>
        <v>0</v>
      </c>
      <c r="E37" s="158">
        <f>INDEX(従量Ｂ内訳!G:G,ROW(A33)*19-13)</f>
        <v>0</v>
      </c>
      <c r="F37" s="158">
        <f>INDEX(従量Ｂ内訳!J:J,ROW(A33)*19-13)</f>
        <v>0</v>
      </c>
      <c r="G37" s="158">
        <f>INDEX(従量Ｂ内訳!M:M,ROW(A33)*19-13)</f>
        <v>0</v>
      </c>
      <c r="H37" s="7">
        <f>INDEX(従量Ｂ内訳!P:P,ROW(A33)*19-1)</f>
        <v>0</v>
      </c>
      <c r="I37" s="8">
        <f>INDEX(従量Ｂ内訳!Q:Q,ROW(A33)*19-1)</f>
        <v>0</v>
      </c>
      <c r="L37" s="367"/>
    </row>
    <row r="38" spans="1:12" ht="24.75" customHeight="1" x14ac:dyDescent="0.4">
      <c r="A38" s="6">
        <v>34</v>
      </c>
      <c r="B38" s="10" t="str">
        <f>別紙1!C318</f>
        <v>赤城山受水場</v>
      </c>
      <c r="C38" s="101">
        <f>別紙1!F318</f>
        <v>60</v>
      </c>
      <c r="D38" s="157">
        <f>INDEX(従量Ｂ内訳!C:C,ROW(A34)*19-13)</f>
        <v>0</v>
      </c>
      <c r="E38" s="158">
        <f>INDEX(従量Ｂ内訳!G:G,ROW(A34)*19-13)</f>
        <v>0</v>
      </c>
      <c r="F38" s="158">
        <f>INDEX(従量Ｂ内訳!J:J,ROW(A34)*19-13)</f>
        <v>0</v>
      </c>
      <c r="G38" s="158">
        <f>INDEX(従量Ｂ内訳!M:M,ROW(A34)*19-13)</f>
        <v>0</v>
      </c>
      <c r="H38" s="7">
        <f>INDEX(従量Ｂ内訳!P:P,ROW(A34)*19-1)</f>
        <v>0</v>
      </c>
      <c r="I38" s="8">
        <f>INDEX(従量Ｂ内訳!Q:Q,ROW(A34)*19-1)</f>
        <v>0</v>
      </c>
      <c r="L38" s="367"/>
    </row>
    <row r="39" spans="1:12" ht="24.75" customHeight="1" x14ac:dyDescent="0.4">
      <c r="A39" s="6">
        <v>35</v>
      </c>
      <c r="B39" s="10" t="str">
        <f>別紙1!C319</f>
        <v>大前田配水場</v>
      </c>
      <c r="C39" s="101">
        <f>別紙1!F319</f>
        <v>20</v>
      </c>
      <c r="D39" s="157">
        <f>INDEX(従量Ｂ内訳!C:C,ROW(A35)*19-13)</f>
        <v>0</v>
      </c>
      <c r="E39" s="158">
        <f>INDEX(従量Ｂ内訳!G:G,ROW(A35)*19-13)</f>
        <v>0</v>
      </c>
      <c r="F39" s="158">
        <f>INDEX(従量Ｂ内訳!J:J,ROW(A35)*19-13)</f>
        <v>0</v>
      </c>
      <c r="G39" s="158">
        <f>INDEX(従量Ｂ内訳!M:M,ROW(A35)*19-13)</f>
        <v>0</v>
      </c>
      <c r="H39" s="7">
        <f>INDEX(従量Ｂ内訳!P:P,ROW(A35)*19-1)</f>
        <v>0</v>
      </c>
      <c r="I39" s="8">
        <f>INDEX(従量Ｂ内訳!Q:Q,ROW(A35)*19-1)</f>
        <v>0</v>
      </c>
      <c r="L39" s="367"/>
    </row>
    <row r="40" spans="1:12" ht="24.75" customHeight="1" x14ac:dyDescent="0.4">
      <c r="A40" s="6">
        <v>36</v>
      </c>
      <c r="B40" s="10" t="str">
        <f>別紙1!C320</f>
        <v>田口第２高区配水場</v>
      </c>
      <c r="C40" s="101">
        <f>別紙1!F320</f>
        <v>20</v>
      </c>
      <c r="D40" s="157">
        <f>INDEX(従量Ｂ内訳!C:C,ROW(A36)*19-13)</f>
        <v>0</v>
      </c>
      <c r="E40" s="158">
        <f>INDEX(従量Ｂ内訳!G:G,ROW(A36)*19-13)</f>
        <v>0</v>
      </c>
      <c r="F40" s="158">
        <f>INDEX(従量Ｂ内訳!J:J,ROW(A36)*19-13)</f>
        <v>0</v>
      </c>
      <c r="G40" s="158">
        <f>INDEX(従量Ｂ内訳!M:M,ROW(A36)*19-13)</f>
        <v>0</v>
      </c>
      <c r="H40" s="7">
        <f>INDEX(従量Ｂ内訳!P:P,ROW(A36)*19-1)</f>
        <v>0</v>
      </c>
      <c r="I40" s="8">
        <f>INDEX(従量Ｂ内訳!Q:Q,ROW(A36)*19-1)</f>
        <v>0</v>
      </c>
      <c r="L40" s="367"/>
    </row>
    <row r="41" spans="1:12" ht="24.75" customHeight="1" x14ac:dyDescent="0.4">
      <c r="A41" s="6">
        <v>37</v>
      </c>
      <c r="B41" s="10" t="str">
        <f>別紙1!C321</f>
        <v>苗ヶ島原配水場</v>
      </c>
      <c r="C41" s="101">
        <f>別紙1!F321</f>
        <v>20</v>
      </c>
      <c r="D41" s="157">
        <f>INDEX(従量Ｂ内訳!C:C,ROW(A37)*19-13)</f>
        <v>0</v>
      </c>
      <c r="E41" s="158">
        <f>INDEX(従量Ｂ内訳!G:G,ROW(A37)*19-13)</f>
        <v>0</v>
      </c>
      <c r="F41" s="158">
        <f>INDEX(従量Ｂ内訳!J:J,ROW(A37)*19-13)</f>
        <v>0</v>
      </c>
      <c r="G41" s="158">
        <f>INDEX(従量Ｂ内訳!M:M,ROW(A37)*19-13)</f>
        <v>0</v>
      </c>
      <c r="H41" s="7">
        <f>INDEX(従量Ｂ内訳!P:P,ROW(A37)*19-1)</f>
        <v>0</v>
      </c>
      <c r="I41" s="8">
        <f>INDEX(従量Ｂ内訳!Q:Q,ROW(A37)*19-1)</f>
        <v>0</v>
      </c>
      <c r="L41" s="367"/>
    </row>
    <row r="42" spans="1:12" ht="24.75" customHeight="1" x14ac:dyDescent="0.4">
      <c r="A42" s="6">
        <v>38</v>
      </c>
      <c r="B42" s="10" t="str">
        <f>別紙1!C322</f>
        <v>米野配水場</v>
      </c>
      <c r="C42" s="101">
        <f>別紙1!F322</f>
        <v>20</v>
      </c>
      <c r="D42" s="157">
        <f>INDEX(従量Ｂ内訳!C:C,ROW(A38)*19-13)</f>
        <v>0</v>
      </c>
      <c r="E42" s="158">
        <f>INDEX(従量Ｂ内訳!G:G,ROW(A38)*19-13)</f>
        <v>0</v>
      </c>
      <c r="F42" s="158">
        <f>INDEX(従量Ｂ内訳!J:J,ROW(A38)*19-13)</f>
        <v>0</v>
      </c>
      <c r="G42" s="158">
        <f>INDEX(従量Ｂ内訳!M:M,ROW(A38)*19-13)</f>
        <v>0</v>
      </c>
      <c r="H42" s="7">
        <f>INDEX(従量Ｂ内訳!P:P,ROW(A38)*19-1)</f>
        <v>0</v>
      </c>
      <c r="I42" s="8">
        <f>INDEX(従量Ｂ内訳!Q:Q,ROW(A38)*19-1)</f>
        <v>0</v>
      </c>
      <c r="L42" s="367"/>
    </row>
    <row r="43" spans="1:12" ht="24.75" customHeight="1" x14ac:dyDescent="0.4">
      <c r="A43" s="6">
        <v>39</v>
      </c>
      <c r="B43" s="10" t="str">
        <f>別紙1!C323</f>
        <v>川曲地下ポンプ場</v>
      </c>
      <c r="C43" s="101">
        <f>別紙1!F323</f>
        <v>10</v>
      </c>
      <c r="D43" s="157">
        <f>INDEX(従量Ｂ内訳!C:C,ROW(A39)*19-13)</f>
        <v>0</v>
      </c>
      <c r="E43" s="158">
        <f>INDEX(従量Ｂ内訳!G:G,ROW(A39)*19-13)</f>
        <v>0</v>
      </c>
      <c r="F43" s="158">
        <f>INDEX(従量Ｂ内訳!J:J,ROW(A39)*19-13)</f>
        <v>0</v>
      </c>
      <c r="G43" s="158">
        <f>INDEX(従量Ｂ内訳!M:M,ROW(A39)*19-13)</f>
        <v>0</v>
      </c>
      <c r="H43" s="7">
        <f>INDEX(従量Ｂ内訳!P:P,ROW(A39)*19-1)</f>
        <v>0</v>
      </c>
      <c r="I43" s="8">
        <f>INDEX(従量Ｂ内訳!Q:Q,ROW(A39)*19-1)</f>
        <v>0</v>
      </c>
      <c r="L43" s="367"/>
    </row>
    <row r="44" spans="1:12" ht="24.75" customHeight="1" x14ac:dyDescent="0.4">
      <c r="A44" s="6">
        <v>40</v>
      </c>
      <c r="B44" s="10" t="str">
        <f>別紙1!C324</f>
        <v>後家地下ポンプ場</v>
      </c>
      <c r="C44" s="101">
        <f>別紙1!F324</f>
        <v>10</v>
      </c>
      <c r="D44" s="157">
        <f>INDEX(従量Ｂ内訳!C:C,ROW(A40)*19-13)</f>
        <v>0</v>
      </c>
      <c r="E44" s="158">
        <f>INDEX(従量Ｂ内訳!G:G,ROW(A40)*19-13)</f>
        <v>0</v>
      </c>
      <c r="F44" s="158">
        <f>INDEX(従量Ｂ内訳!J:J,ROW(A40)*19-13)</f>
        <v>0</v>
      </c>
      <c r="G44" s="158">
        <f>INDEX(従量Ｂ内訳!M:M,ROW(A40)*19-13)</f>
        <v>0</v>
      </c>
      <c r="H44" s="7">
        <f>INDEX(従量Ｂ内訳!P:P,ROW(A40)*19-1)</f>
        <v>0</v>
      </c>
      <c r="I44" s="8">
        <f>INDEX(従量Ｂ内訳!Q:Q,ROW(A40)*19-1)</f>
        <v>0</v>
      </c>
      <c r="L44" s="367"/>
    </row>
    <row r="45" spans="1:12" ht="24.75" customHeight="1" x14ac:dyDescent="0.4">
      <c r="A45" s="6">
        <v>41</v>
      </c>
      <c r="B45" s="10" t="str">
        <f>別紙1!C325</f>
        <v>下大島地下ポンプ場</v>
      </c>
      <c r="C45" s="101">
        <f>別紙1!F325</f>
        <v>15</v>
      </c>
      <c r="D45" s="157">
        <f>INDEX(従量Ｂ内訳!C:C,ROW(A41)*19-13)</f>
        <v>0</v>
      </c>
      <c r="E45" s="158">
        <f>INDEX(従量Ｂ内訳!G:G,ROW(A41)*19-13)</f>
        <v>0</v>
      </c>
      <c r="F45" s="158">
        <f>INDEX(従量Ｂ内訳!J:J,ROW(A41)*19-13)</f>
        <v>0</v>
      </c>
      <c r="G45" s="158">
        <f>INDEX(従量Ｂ内訳!M:M,ROW(A41)*19-13)</f>
        <v>0</v>
      </c>
      <c r="H45" s="7">
        <f>INDEX(従量Ｂ内訳!P:P,ROW(A41)*19-1)</f>
        <v>0</v>
      </c>
      <c r="I45" s="8">
        <f>INDEX(従量Ｂ内訳!Q:Q,ROW(A41)*19-1)</f>
        <v>0</v>
      </c>
      <c r="L45" s="367"/>
    </row>
    <row r="46" spans="1:12" ht="24.75" customHeight="1" x14ac:dyDescent="0.4">
      <c r="A46" s="6">
        <v>42</v>
      </c>
      <c r="B46" s="10" t="str">
        <f>別紙1!C326</f>
        <v>関根地下ポンプ場</v>
      </c>
      <c r="C46" s="101">
        <f>別紙1!F326</f>
        <v>10</v>
      </c>
      <c r="D46" s="157">
        <f>INDEX(従量Ｂ内訳!C:C,ROW(A42)*19-13)</f>
        <v>0</v>
      </c>
      <c r="E46" s="158">
        <f>INDEX(従量Ｂ内訳!G:G,ROW(A42)*19-13)</f>
        <v>0</v>
      </c>
      <c r="F46" s="158">
        <f>INDEX(従量Ｂ内訳!J:J,ROW(A42)*19-13)</f>
        <v>0</v>
      </c>
      <c r="G46" s="158">
        <f>INDEX(従量Ｂ内訳!M:M,ROW(A42)*19-13)</f>
        <v>0</v>
      </c>
      <c r="H46" s="7">
        <f>INDEX(従量Ｂ内訳!P:P,ROW(A42)*19-1)</f>
        <v>0</v>
      </c>
      <c r="I46" s="8">
        <f>INDEX(従量Ｂ内訳!Q:Q,ROW(A42)*19-1)</f>
        <v>0</v>
      </c>
      <c r="L46" s="367"/>
    </row>
    <row r="47" spans="1:12" ht="24.75" customHeight="1" x14ac:dyDescent="0.4">
      <c r="A47" s="6">
        <v>43</v>
      </c>
      <c r="B47" s="10" t="str">
        <f>別紙1!C327</f>
        <v>亀泉地下ポンプ場</v>
      </c>
      <c r="C47" s="101">
        <f>別紙1!F327</f>
        <v>10</v>
      </c>
      <c r="D47" s="157">
        <f>INDEX(従量Ｂ内訳!C:C,ROW(A43)*19-13)</f>
        <v>0</v>
      </c>
      <c r="E47" s="158">
        <f>INDEX(従量Ｂ内訳!G:G,ROW(A43)*19-13)</f>
        <v>0</v>
      </c>
      <c r="F47" s="158">
        <f>INDEX(従量Ｂ内訳!J:J,ROW(A43)*19-13)</f>
        <v>0</v>
      </c>
      <c r="G47" s="158">
        <f>INDEX(従量Ｂ内訳!M:M,ROW(A43)*19-13)</f>
        <v>0</v>
      </c>
      <c r="H47" s="7">
        <f>INDEX(従量Ｂ内訳!P:P,ROW(A43)*19-1)</f>
        <v>0</v>
      </c>
      <c r="I47" s="8">
        <f>INDEX(従量Ｂ内訳!Q:Q,ROW(A43)*19-1)</f>
        <v>0</v>
      </c>
      <c r="L47" s="367"/>
    </row>
    <row r="48" spans="1:12" ht="24.75" customHeight="1" x14ac:dyDescent="0.4">
      <c r="A48" s="6">
        <v>44</v>
      </c>
      <c r="B48" s="10" t="str">
        <f>別紙1!C328</f>
        <v>駒形地下ポンプ場</v>
      </c>
      <c r="C48" s="101">
        <f>別紙1!F328</f>
        <v>10</v>
      </c>
      <c r="D48" s="157">
        <f>INDEX(従量Ｂ内訳!C:C,ROW(A44)*19-13)</f>
        <v>0</v>
      </c>
      <c r="E48" s="158">
        <f>INDEX(従量Ｂ内訳!G:G,ROW(A44)*19-13)</f>
        <v>0</v>
      </c>
      <c r="F48" s="158">
        <f>INDEX(従量Ｂ内訳!J:J,ROW(A44)*19-13)</f>
        <v>0</v>
      </c>
      <c r="G48" s="158">
        <f>INDEX(従量Ｂ内訳!M:M,ROW(A44)*19-13)</f>
        <v>0</v>
      </c>
      <c r="H48" s="7">
        <f>INDEX(従量Ｂ内訳!P:P,ROW(A44)*19-1)</f>
        <v>0</v>
      </c>
      <c r="I48" s="8">
        <f>INDEX(従量Ｂ内訳!Q:Q,ROW(A44)*19-1)</f>
        <v>0</v>
      </c>
      <c r="L48" s="367"/>
    </row>
    <row r="49" spans="1:12" ht="24.75" customHeight="1" x14ac:dyDescent="0.4">
      <c r="A49" s="6">
        <v>45</v>
      </c>
      <c r="B49" s="10" t="str">
        <f>別紙1!C329</f>
        <v>元総社第一地下ポンプ場</v>
      </c>
      <c r="C49" s="101">
        <f>別紙1!F329</f>
        <v>10</v>
      </c>
      <c r="D49" s="157">
        <f>INDEX(従量Ｂ内訳!C:C,ROW(A45)*19-13)</f>
        <v>0</v>
      </c>
      <c r="E49" s="158">
        <f>INDEX(従量Ｂ内訳!G:G,ROW(A45)*19-13)</f>
        <v>0</v>
      </c>
      <c r="F49" s="158">
        <f>INDEX(従量Ｂ内訳!J:J,ROW(A45)*19-13)</f>
        <v>0</v>
      </c>
      <c r="G49" s="158">
        <f>INDEX(従量Ｂ内訳!M:M,ROW(A45)*19-13)</f>
        <v>0</v>
      </c>
      <c r="H49" s="7">
        <f>INDEX(従量Ｂ内訳!P:P,ROW(A45)*19-1)</f>
        <v>0</v>
      </c>
      <c r="I49" s="8">
        <f>INDEX(従量Ｂ内訳!Q:Q,ROW(A45)*19-1)</f>
        <v>0</v>
      </c>
      <c r="L49" s="367"/>
    </row>
    <row r="50" spans="1:12" ht="24.75" customHeight="1" x14ac:dyDescent="0.4">
      <c r="A50" s="6">
        <v>46</v>
      </c>
      <c r="B50" s="10" t="str">
        <f>別紙1!C330</f>
        <v>元総社第ニ地下ポンプ場</v>
      </c>
      <c r="C50" s="101">
        <f>別紙1!F330</f>
        <v>10</v>
      </c>
      <c r="D50" s="157">
        <f>INDEX(従量Ｂ内訳!C:C,ROW(A46)*19-13)</f>
        <v>0</v>
      </c>
      <c r="E50" s="158">
        <f>INDEX(従量Ｂ内訳!G:G,ROW(A46)*19-13)</f>
        <v>0</v>
      </c>
      <c r="F50" s="158">
        <f>INDEX(従量Ｂ内訳!J:J,ROW(A46)*19-13)</f>
        <v>0</v>
      </c>
      <c r="G50" s="158">
        <f>INDEX(従量Ｂ内訳!M:M,ROW(A46)*19-13)</f>
        <v>0</v>
      </c>
      <c r="H50" s="7">
        <f>INDEX(従量Ｂ内訳!P:P,ROW(A46)*19-1)</f>
        <v>0</v>
      </c>
      <c r="I50" s="8">
        <f>INDEX(従量Ｂ内訳!Q:Q,ROW(A46)*19-1)</f>
        <v>0</v>
      </c>
      <c r="L50" s="367"/>
    </row>
    <row r="51" spans="1:12" ht="24.75" customHeight="1" x14ac:dyDescent="0.4">
      <c r="A51" s="6">
        <v>47</v>
      </c>
      <c r="B51" s="10" t="str">
        <f>別紙1!C331</f>
        <v>元総社第三地下ポンプ場</v>
      </c>
      <c r="C51" s="101">
        <f>別紙1!F331</f>
        <v>20</v>
      </c>
      <c r="D51" s="157">
        <f>INDEX(従量Ｂ内訳!C:C,ROW(A47)*19-13)</f>
        <v>0</v>
      </c>
      <c r="E51" s="158">
        <f>INDEX(従量Ｂ内訳!G:G,ROW(A47)*19-13)</f>
        <v>0</v>
      </c>
      <c r="F51" s="158">
        <f>INDEX(従量Ｂ内訳!J:J,ROW(A47)*19-13)</f>
        <v>0</v>
      </c>
      <c r="G51" s="158">
        <f>INDEX(従量Ｂ内訳!M:M,ROW(A47)*19-13)</f>
        <v>0</v>
      </c>
      <c r="H51" s="7">
        <f>INDEX(従量Ｂ内訳!P:P,ROW(A47)*19-1)</f>
        <v>0</v>
      </c>
      <c r="I51" s="8">
        <f>INDEX(従量Ｂ内訳!Q:Q,ROW(A47)*19-1)</f>
        <v>0</v>
      </c>
      <c r="L51" s="367"/>
    </row>
    <row r="52" spans="1:12" ht="24.75" customHeight="1" x14ac:dyDescent="0.4">
      <c r="A52" s="6">
        <v>48</v>
      </c>
      <c r="B52" s="10" t="str">
        <f>別紙1!C332</f>
        <v>元総社第四地下ポンプ場</v>
      </c>
      <c r="C52" s="101">
        <f>別紙1!F332</f>
        <v>20</v>
      </c>
      <c r="D52" s="157">
        <f>INDEX(従量Ｂ内訳!C:C,ROW(A48)*19-13)</f>
        <v>0</v>
      </c>
      <c r="E52" s="158">
        <f>INDEX(従量Ｂ内訳!G:G,ROW(A48)*19-13)</f>
        <v>0</v>
      </c>
      <c r="F52" s="158">
        <f>INDEX(従量Ｂ内訳!J:J,ROW(A48)*19-13)</f>
        <v>0</v>
      </c>
      <c r="G52" s="158">
        <f>INDEX(従量Ｂ内訳!M:M,ROW(A48)*19-13)</f>
        <v>0</v>
      </c>
      <c r="H52" s="7">
        <f>INDEX(従量Ｂ内訳!P:P,ROW(A48)*19-1)</f>
        <v>0</v>
      </c>
      <c r="I52" s="8">
        <f>INDEX(従量Ｂ内訳!Q:Q,ROW(A48)*19-1)</f>
        <v>0</v>
      </c>
      <c r="L52" s="367"/>
    </row>
    <row r="53" spans="1:12" ht="24.75" customHeight="1" x14ac:dyDescent="0.4">
      <c r="A53" s="6">
        <v>49</v>
      </c>
      <c r="B53" s="10" t="str">
        <f>別紙1!C333</f>
        <v>原之郷第五地下ポンプ場</v>
      </c>
      <c r="C53" s="101">
        <f>別紙1!F333</f>
        <v>10</v>
      </c>
      <c r="D53" s="157">
        <f>INDEX(従量Ｂ内訳!C:C,ROW(A49)*19-13)</f>
        <v>0</v>
      </c>
      <c r="E53" s="158">
        <f>INDEX(従量Ｂ内訳!G:G,ROW(A49)*19-13)</f>
        <v>0</v>
      </c>
      <c r="F53" s="158">
        <f>INDEX(従量Ｂ内訳!J:J,ROW(A49)*19-13)</f>
        <v>0</v>
      </c>
      <c r="G53" s="158">
        <f>INDEX(従量Ｂ内訳!M:M,ROW(A49)*19-13)</f>
        <v>0</v>
      </c>
      <c r="H53" s="7">
        <f>INDEX(従量Ｂ内訳!P:P,ROW(A49)*19-1)</f>
        <v>0</v>
      </c>
      <c r="I53" s="8">
        <f>INDEX(従量Ｂ内訳!Q:Q,ROW(A49)*19-1)</f>
        <v>0</v>
      </c>
      <c r="L53" s="367"/>
    </row>
    <row r="54" spans="1:12" ht="24.75" customHeight="1" x14ac:dyDescent="0.4">
      <c r="A54" s="6">
        <v>50</v>
      </c>
      <c r="B54" s="10" t="str">
        <f>別紙1!C334</f>
        <v>五代地下ポンプ場</v>
      </c>
      <c r="C54" s="101">
        <f>別紙1!F334</f>
        <v>10</v>
      </c>
      <c r="D54" s="157">
        <f>INDEX(従量Ｂ内訳!C:C,ROW(A50)*19-13)</f>
        <v>0</v>
      </c>
      <c r="E54" s="158">
        <f>INDEX(従量Ｂ内訳!G:G,ROW(A50)*19-13)</f>
        <v>0</v>
      </c>
      <c r="F54" s="158">
        <f>INDEX(従量Ｂ内訳!J:J,ROW(A50)*19-13)</f>
        <v>0</v>
      </c>
      <c r="G54" s="158">
        <f>INDEX(従量Ｂ内訳!M:M,ROW(A50)*19-13)</f>
        <v>0</v>
      </c>
      <c r="H54" s="7">
        <f>INDEX(従量Ｂ内訳!P:P,ROW(A50)*19-1)</f>
        <v>0</v>
      </c>
      <c r="I54" s="8">
        <f>INDEX(従量Ｂ内訳!Q:Q,ROW(A50)*19-1)</f>
        <v>0</v>
      </c>
      <c r="L54" s="367"/>
    </row>
    <row r="55" spans="1:12" ht="24.75" customHeight="1" x14ac:dyDescent="0.4">
      <c r="A55" s="6">
        <v>51</v>
      </c>
      <c r="B55" s="10" t="str">
        <f>別紙1!C335</f>
        <v>五代第２地下ポンプ場</v>
      </c>
      <c r="C55" s="101">
        <f>別紙1!F335</f>
        <v>15</v>
      </c>
      <c r="D55" s="157">
        <f>INDEX(従量Ｂ内訳!C:C,ROW(A51)*19-13)</f>
        <v>0</v>
      </c>
      <c r="E55" s="158">
        <f>INDEX(従量Ｂ内訳!G:G,ROW(A51)*19-13)</f>
        <v>0</v>
      </c>
      <c r="F55" s="158">
        <f>INDEX(従量Ｂ内訳!J:J,ROW(A51)*19-13)</f>
        <v>0</v>
      </c>
      <c r="G55" s="158">
        <f>INDEX(従量Ｂ内訳!M:M,ROW(A51)*19-13)</f>
        <v>0</v>
      </c>
      <c r="H55" s="7">
        <f>INDEX(従量Ｂ内訳!P:P,ROW(A51)*19-1)</f>
        <v>0</v>
      </c>
      <c r="I55" s="8">
        <f>INDEX(従量Ｂ内訳!Q:Q,ROW(A51)*19-1)</f>
        <v>0</v>
      </c>
      <c r="L55" s="367"/>
    </row>
    <row r="56" spans="1:12" ht="24.75" customHeight="1" x14ac:dyDescent="0.4">
      <c r="A56" s="6">
        <v>52</v>
      </c>
      <c r="B56" s="10" t="str">
        <f>別紙1!C336</f>
        <v>紅雲ポンプ場</v>
      </c>
      <c r="C56" s="101">
        <f>別紙1!F336</f>
        <v>10</v>
      </c>
      <c r="D56" s="157">
        <f>INDEX(従量Ｂ内訳!C:C,ROW(A52)*19-13)</f>
        <v>0</v>
      </c>
      <c r="E56" s="158">
        <f>INDEX(従量Ｂ内訳!G:G,ROW(A52)*19-13)</f>
        <v>0</v>
      </c>
      <c r="F56" s="158">
        <f>INDEX(従量Ｂ内訳!J:J,ROW(A52)*19-13)</f>
        <v>0</v>
      </c>
      <c r="G56" s="158">
        <f>INDEX(従量Ｂ内訳!M:M,ROW(A52)*19-13)</f>
        <v>0</v>
      </c>
      <c r="H56" s="7">
        <f>INDEX(従量Ｂ内訳!P:P,ROW(A52)*19-1)</f>
        <v>0</v>
      </c>
      <c r="I56" s="8">
        <f>INDEX(従量Ｂ内訳!Q:Q,ROW(A52)*19-1)</f>
        <v>0</v>
      </c>
      <c r="L56" s="367"/>
    </row>
    <row r="57" spans="1:12" ht="24.75" customHeight="1" x14ac:dyDescent="0.4">
      <c r="A57" s="6">
        <v>53</v>
      </c>
      <c r="B57" s="10" t="str">
        <f>別紙1!C337</f>
        <v>時沢第ニ地下ポンプ場</v>
      </c>
      <c r="C57" s="101">
        <f>別紙1!F337</f>
        <v>10</v>
      </c>
      <c r="D57" s="157">
        <f>INDEX(従量Ｂ内訳!C:C,ROW(A53)*19-13)</f>
        <v>0</v>
      </c>
      <c r="E57" s="158">
        <f>INDEX(従量Ｂ内訳!G:G,ROW(A53)*19-13)</f>
        <v>0</v>
      </c>
      <c r="F57" s="158">
        <f>INDEX(従量Ｂ内訳!J:J,ROW(A53)*19-13)</f>
        <v>0</v>
      </c>
      <c r="G57" s="158">
        <f>INDEX(従量Ｂ内訳!M:M,ROW(A53)*19-13)</f>
        <v>0</v>
      </c>
      <c r="H57" s="7">
        <f>INDEX(従量Ｂ内訳!P:P,ROW(A53)*19-1)</f>
        <v>0</v>
      </c>
      <c r="I57" s="8">
        <f>INDEX(従量Ｂ内訳!Q:Q,ROW(A53)*19-1)</f>
        <v>0</v>
      </c>
      <c r="L57" s="367"/>
    </row>
    <row r="58" spans="1:12" ht="24.75" customHeight="1" x14ac:dyDescent="0.4">
      <c r="A58" s="6">
        <v>54</v>
      </c>
      <c r="B58" s="10" t="str">
        <f>別紙1!C338</f>
        <v>時沢第三地下ポンプ場</v>
      </c>
      <c r="C58" s="101">
        <f>別紙1!F338</f>
        <v>10</v>
      </c>
      <c r="D58" s="157">
        <f>INDEX(従量Ｂ内訳!C:C,ROW(A54)*19-13)</f>
        <v>0</v>
      </c>
      <c r="E58" s="158">
        <f>INDEX(従量Ｂ内訳!G:G,ROW(A54)*19-13)</f>
        <v>0</v>
      </c>
      <c r="F58" s="158">
        <f>INDEX(従量Ｂ内訳!J:J,ROW(A54)*19-13)</f>
        <v>0</v>
      </c>
      <c r="G58" s="158">
        <f>INDEX(従量Ｂ内訳!M:M,ROW(A54)*19-13)</f>
        <v>0</v>
      </c>
      <c r="H58" s="7">
        <f>INDEX(従量Ｂ内訳!P:P,ROW(A54)*19-1)</f>
        <v>0</v>
      </c>
      <c r="I58" s="8">
        <f>INDEX(従量Ｂ内訳!Q:Q,ROW(A54)*19-1)</f>
        <v>0</v>
      </c>
      <c r="L58" s="367"/>
    </row>
    <row r="59" spans="1:12" ht="24.75" customHeight="1" x14ac:dyDescent="0.4">
      <c r="A59" s="6">
        <v>55</v>
      </c>
      <c r="B59" s="10" t="str">
        <f>別紙1!C339</f>
        <v>時沢第四地下ポンプ場</v>
      </c>
      <c r="C59" s="101">
        <f>別紙1!F339</f>
        <v>10</v>
      </c>
      <c r="D59" s="157">
        <f>INDEX(従量Ｂ内訳!C:C,ROW(A55)*19-13)</f>
        <v>0</v>
      </c>
      <c r="E59" s="158">
        <f>INDEX(従量Ｂ内訳!G:G,ROW(A55)*19-13)</f>
        <v>0</v>
      </c>
      <c r="F59" s="158">
        <f>INDEX(従量Ｂ内訳!J:J,ROW(A55)*19-13)</f>
        <v>0</v>
      </c>
      <c r="G59" s="158">
        <f>INDEX(従量Ｂ内訳!M:M,ROW(A55)*19-13)</f>
        <v>0</v>
      </c>
      <c r="H59" s="7">
        <f>INDEX(従量Ｂ内訳!P:P,ROW(A55)*19-1)</f>
        <v>0</v>
      </c>
      <c r="I59" s="8">
        <f>INDEX(従量Ｂ内訳!Q:Q,ROW(A55)*19-1)</f>
        <v>0</v>
      </c>
      <c r="L59" s="367"/>
    </row>
    <row r="60" spans="1:12" ht="24.75" customHeight="1" x14ac:dyDescent="0.4">
      <c r="A60" s="6">
        <v>56</v>
      </c>
      <c r="B60" s="10" t="str">
        <f>別紙1!C340</f>
        <v>時沢第五地下ポンプ場</v>
      </c>
      <c r="C60" s="101">
        <f>別紙1!F340</f>
        <v>10</v>
      </c>
      <c r="D60" s="157">
        <f>INDEX(従量Ｂ内訳!C:C,ROW(A56)*19-13)</f>
        <v>0</v>
      </c>
      <c r="E60" s="158">
        <f>INDEX(従量Ｂ内訳!G:G,ROW(A56)*19-13)</f>
        <v>0</v>
      </c>
      <c r="F60" s="158">
        <f>INDEX(従量Ｂ内訳!J:J,ROW(A56)*19-13)</f>
        <v>0</v>
      </c>
      <c r="G60" s="158">
        <f>INDEX(従量Ｂ内訳!M:M,ROW(A56)*19-13)</f>
        <v>0</v>
      </c>
      <c r="H60" s="7">
        <f>INDEX(従量Ｂ内訳!P:P,ROW(A56)*19-1)</f>
        <v>0</v>
      </c>
      <c r="I60" s="8">
        <f>INDEX(従量Ｂ内訳!Q:Q,ROW(A56)*19-1)</f>
        <v>0</v>
      </c>
      <c r="L60" s="367"/>
    </row>
    <row r="61" spans="1:12" ht="24.75" customHeight="1" x14ac:dyDescent="0.4">
      <c r="A61" s="6">
        <v>57</v>
      </c>
      <c r="B61" s="10" t="str">
        <f>別紙1!C341</f>
        <v>時沢第６ポンプ場</v>
      </c>
      <c r="C61" s="101">
        <f>別紙1!F341</f>
        <v>10</v>
      </c>
      <c r="D61" s="157">
        <f>INDEX(従量Ｂ内訳!C:C,ROW(A57)*19-13)</f>
        <v>0</v>
      </c>
      <c r="E61" s="158">
        <f>INDEX(従量Ｂ内訳!G:G,ROW(A57)*19-13)</f>
        <v>0</v>
      </c>
      <c r="F61" s="158">
        <f>INDEX(従量Ｂ内訳!J:J,ROW(A57)*19-13)</f>
        <v>0</v>
      </c>
      <c r="G61" s="158">
        <f>INDEX(従量Ｂ内訳!M:M,ROW(A57)*19-13)</f>
        <v>0</v>
      </c>
      <c r="H61" s="7">
        <f>INDEX(従量Ｂ内訳!P:P,ROW(A57)*19-1)</f>
        <v>0</v>
      </c>
      <c r="I61" s="8">
        <f>INDEX(従量Ｂ内訳!Q:Q,ROW(A57)*19-1)</f>
        <v>0</v>
      </c>
      <c r="L61" s="367"/>
    </row>
    <row r="62" spans="1:12" ht="24.75" customHeight="1" x14ac:dyDescent="0.4">
      <c r="A62" s="6">
        <v>58</v>
      </c>
      <c r="B62" s="10" t="str">
        <f>別紙1!C342</f>
        <v>時沢第７ポンプ場</v>
      </c>
      <c r="C62" s="101">
        <f>別紙1!F342</f>
        <v>10</v>
      </c>
      <c r="D62" s="157">
        <f>INDEX(従量Ｂ内訳!C:C,ROW(A58)*19-13)</f>
        <v>0</v>
      </c>
      <c r="E62" s="158">
        <f>INDEX(従量Ｂ内訳!G:G,ROW(A58)*19-13)</f>
        <v>0</v>
      </c>
      <c r="F62" s="158">
        <f>INDEX(従量Ｂ内訳!J:J,ROW(A58)*19-13)</f>
        <v>0</v>
      </c>
      <c r="G62" s="158">
        <f>INDEX(従量Ｂ内訳!M:M,ROW(A58)*19-13)</f>
        <v>0</v>
      </c>
      <c r="H62" s="7">
        <f>INDEX(従量Ｂ内訳!P:P,ROW(A58)*19-1)</f>
        <v>0</v>
      </c>
      <c r="I62" s="8">
        <f>INDEX(従量Ｂ内訳!Q:Q,ROW(A58)*19-1)</f>
        <v>0</v>
      </c>
      <c r="L62" s="367"/>
    </row>
    <row r="63" spans="1:12" ht="24.75" customHeight="1" x14ac:dyDescent="0.4">
      <c r="A63" s="6">
        <v>59</v>
      </c>
      <c r="B63" s="10" t="str">
        <f>別紙1!C343</f>
        <v>小屋原地下ポンプ場</v>
      </c>
      <c r="C63" s="101">
        <f>別紙1!F343</f>
        <v>10</v>
      </c>
      <c r="D63" s="157">
        <f>INDEX(従量Ｂ内訳!C:C,ROW(A59)*19-13)</f>
        <v>0</v>
      </c>
      <c r="E63" s="158">
        <f>INDEX(従量Ｂ内訳!G:G,ROW(A59)*19-13)</f>
        <v>0</v>
      </c>
      <c r="F63" s="158">
        <f>INDEX(従量Ｂ内訳!J:J,ROW(A59)*19-13)</f>
        <v>0</v>
      </c>
      <c r="G63" s="158">
        <f>INDEX(従量Ｂ内訳!M:M,ROW(A59)*19-13)</f>
        <v>0</v>
      </c>
      <c r="H63" s="7">
        <f>INDEX(従量Ｂ内訳!P:P,ROW(A59)*19-1)</f>
        <v>0</v>
      </c>
      <c r="I63" s="8">
        <f>INDEX(従量Ｂ内訳!Q:Q,ROW(A59)*19-1)</f>
        <v>0</v>
      </c>
      <c r="L63" s="367"/>
    </row>
    <row r="64" spans="1:12" ht="24.75" customHeight="1" x14ac:dyDescent="0.4">
      <c r="A64" s="6">
        <v>60</v>
      </c>
      <c r="B64" s="10" t="str">
        <f>別紙1!C344</f>
        <v>小相木地下ポンプ場</v>
      </c>
      <c r="C64" s="101">
        <f>別紙1!F344</f>
        <v>10</v>
      </c>
      <c r="D64" s="157">
        <f>INDEX(従量Ｂ内訳!C:C,ROW(A60)*19-13)</f>
        <v>0</v>
      </c>
      <c r="E64" s="158">
        <f>INDEX(従量Ｂ内訳!G:G,ROW(A60)*19-13)</f>
        <v>0</v>
      </c>
      <c r="F64" s="158">
        <f>INDEX(従量Ｂ内訳!J:J,ROW(A60)*19-13)</f>
        <v>0</v>
      </c>
      <c r="G64" s="158">
        <f>INDEX(従量Ｂ内訳!M:M,ROW(A60)*19-13)</f>
        <v>0</v>
      </c>
      <c r="H64" s="7">
        <f>INDEX(従量Ｂ内訳!P:P,ROW(A60)*19-1)</f>
        <v>0</v>
      </c>
      <c r="I64" s="8">
        <f>INDEX(従量Ｂ内訳!Q:Q,ROW(A60)*19-1)</f>
        <v>0</v>
      </c>
      <c r="L64" s="367"/>
    </row>
    <row r="65" spans="1:12" ht="24.75" customHeight="1" x14ac:dyDescent="0.4">
      <c r="A65" s="6">
        <v>61</v>
      </c>
      <c r="B65" s="10" t="str">
        <f>別紙1!C345</f>
        <v>小島田地下ポンプ場</v>
      </c>
      <c r="C65" s="101">
        <f>別紙1!F345</f>
        <v>10</v>
      </c>
      <c r="D65" s="157">
        <f>INDEX(従量Ｂ内訳!C:C,ROW(A61)*19-13)</f>
        <v>0</v>
      </c>
      <c r="E65" s="158">
        <f>INDEX(従量Ｂ内訳!G:G,ROW(A61)*19-13)</f>
        <v>0</v>
      </c>
      <c r="F65" s="158">
        <f>INDEX(従量Ｂ内訳!J:J,ROW(A61)*19-13)</f>
        <v>0</v>
      </c>
      <c r="G65" s="158">
        <f>INDEX(従量Ｂ内訳!M:M,ROW(A61)*19-13)</f>
        <v>0</v>
      </c>
      <c r="H65" s="7">
        <f>INDEX(従量Ｂ内訳!P:P,ROW(A61)*19-1)</f>
        <v>0</v>
      </c>
      <c r="I65" s="8">
        <f>INDEX(従量Ｂ内訳!Q:Q,ROW(A61)*19-1)</f>
        <v>0</v>
      </c>
      <c r="L65" s="367"/>
    </row>
    <row r="66" spans="1:12" ht="24.75" customHeight="1" x14ac:dyDescent="0.4">
      <c r="A66" s="6">
        <v>62</v>
      </c>
      <c r="B66" s="10" t="str">
        <f>別紙1!C346</f>
        <v>小暮地下ポンプ場</v>
      </c>
      <c r="C66" s="101">
        <f>別紙1!F346</f>
        <v>10</v>
      </c>
      <c r="D66" s="157">
        <f>INDEX(従量Ｂ内訳!C:C,ROW(A62)*19-13)</f>
        <v>0</v>
      </c>
      <c r="E66" s="158">
        <f>INDEX(従量Ｂ内訳!G:G,ROW(A62)*19-13)</f>
        <v>0</v>
      </c>
      <c r="F66" s="158">
        <f>INDEX(従量Ｂ内訳!J:J,ROW(A62)*19-13)</f>
        <v>0</v>
      </c>
      <c r="G66" s="158">
        <f>INDEX(従量Ｂ内訳!M:M,ROW(A62)*19-13)</f>
        <v>0</v>
      </c>
      <c r="H66" s="7">
        <f>INDEX(従量Ｂ内訳!P:P,ROW(A62)*19-1)</f>
        <v>0</v>
      </c>
      <c r="I66" s="8">
        <f>INDEX(従量Ｂ内訳!Q:Q,ROW(A62)*19-1)</f>
        <v>0</v>
      </c>
      <c r="L66" s="367"/>
    </row>
    <row r="67" spans="1:12" ht="24.75" customHeight="1" x14ac:dyDescent="0.4">
      <c r="A67" s="6">
        <v>63</v>
      </c>
      <c r="B67" s="10" t="str">
        <f>別紙1!C347</f>
        <v>小暮第二地下ポンプ場</v>
      </c>
      <c r="C67" s="101">
        <f>別紙1!F347</f>
        <v>15</v>
      </c>
      <c r="D67" s="157">
        <f>INDEX(従量Ｂ内訳!C:C,ROW(A63)*19-13)</f>
        <v>0</v>
      </c>
      <c r="E67" s="158">
        <f>INDEX(従量Ｂ内訳!G:G,ROW(A63)*19-13)</f>
        <v>0</v>
      </c>
      <c r="F67" s="158">
        <f>INDEX(従量Ｂ内訳!J:J,ROW(A63)*19-13)</f>
        <v>0</v>
      </c>
      <c r="G67" s="158">
        <f>INDEX(従量Ｂ内訳!M:M,ROW(A63)*19-13)</f>
        <v>0</v>
      </c>
      <c r="H67" s="7">
        <f>INDEX(従量Ｂ内訳!P:P,ROW(A63)*19-1)</f>
        <v>0</v>
      </c>
      <c r="I67" s="8">
        <f>INDEX(従量Ｂ内訳!Q:Q,ROW(A63)*19-1)</f>
        <v>0</v>
      </c>
      <c r="L67" s="367"/>
    </row>
    <row r="68" spans="1:12" ht="24.75" customHeight="1" x14ac:dyDescent="0.4">
      <c r="A68" s="6">
        <v>64</v>
      </c>
      <c r="B68" s="10" t="str">
        <f>別紙1!C348</f>
        <v>青梨子第一地下ポンプ場</v>
      </c>
      <c r="C68" s="101">
        <f>別紙1!F348</f>
        <v>15</v>
      </c>
      <c r="D68" s="157">
        <f>INDEX(従量Ｂ内訳!C:C,ROW(A64)*19-13)</f>
        <v>0</v>
      </c>
      <c r="E68" s="158">
        <f>INDEX(従量Ｂ内訳!G:G,ROW(A64)*19-13)</f>
        <v>0</v>
      </c>
      <c r="F68" s="158">
        <f>INDEX(従量Ｂ内訳!J:J,ROW(A64)*19-13)</f>
        <v>0</v>
      </c>
      <c r="G68" s="158">
        <f>INDEX(従量Ｂ内訳!M:M,ROW(A64)*19-13)</f>
        <v>0</v>
      </c>
      <c r="H68" s="7">
        <f>INDEX(従量Ｂ内訳!P:P,ROW(A64)*19-1)</f>
        <v>0</v>
      </c>
      <c r="I68" s="8">
        <f>INDEX(従量Ｂ内訳!Q:Q,ROW(A64)*19-1)</f>
        <v>0</v>
      </c>
      <c r="L68" s="367"/>
    </row>
    <row r="69" spans="1:12" ht="24.75" customHeight="1" x14ac:dyDescent="0.4">
      <c r="A69" s="6">
        <v>65</v>
      </c>
      <c r="B69" s="10" t="str">
        <f>別紙1!C349</f>
        <v>赤城山大洞処理場</v>
      </c>
      <c r="C69" s="101">
        <f>別紙1!F349</f>
        <v>30</v>
      </c>
      <c r="D69" s="157">
        <f>INDEX(従量Ｂ内訳!C:C,ROW(A65)*19-13)</f>
        <v>0</v>
      </c>
      <c r="E69" s="158">
        <f>INDEX(従量Ｂ内訳!G:G,ROW(A65)*19-13)</f>
        <v>0</v>
      </c>
      <c r="F69" s="158">
        <f>INDEX(従量Ｂ内訳!J:J,ROW(A65)*19-13)</f>
        <v>0</v>
      </c>
      <c r="G69" s="158">
        <f>INDEX(従量Ｂ内訳!M:M,ROW(A65)*19-13)</f>
        <v>0</v>
      </c>
      <c r="H69" s="7">
        <f>INDEX(従量Ｂ内訳!P:P,ROW(A65)*19-1)</f>
        <v>0</v>
      </c>
      <c r="I69" s="8">
        <f>INDEX(従量Ｂ内訳!Q:Q,ROW(A65)*19-1)</f>
        <v>0</v>
      </c>
      <c r="L69" s="367"/>
    </row>
    <row r="70" spans="1:12" ht="24.75" customHeight="1" x14ac:dyDescent="0.4">
      <c r="A70" s="6">
        <v>66</v>
      </c>
      <c r="B70" s="10" t="str">
        <f>別紙1!C350</f>
        <v>泉沢地下ポンプ場</v>
      </c>
      <c r="C70" s="101">
        <f>別紙1!F350</f>
        <v>10</v>
      </c>
      <c r="D70" s="157">
        <f>INDEX(従量Ｂ内訳!C:C,ROW(A66)*19-13)</f>
        <v>0</v>
      </c>
      <c r="E70" s="158">
        <f>INDEX(従量Ｂ内訳!G:G,ROW(A66)*19-13)</f>
        <v>0</v>
      </c>
      <c r="F70" s="158">
        <f>INDEX(従量Ｂ内訳!J:J,ROW(A66)*19-13)</f>
        <v>0</v>
      </c>
      <c r="G70" s="158">
        <f>INDEX(従量Ｂ内訳!M:M,ROW(A66)*19-13)</f>
        <v>0</v>
      </c>
      <c r="H70" s="7">
        <f>INDEX(従量Ｂ内訳!P:P,ROW(A66)*19-1)</f>
        <v>0</v>
      </c>
      <c r="I70" s="8">
        <f>INDEX(従量Ｂ内訳!Q:Q,ROW(A66)*19-1)</f>
        <v>0</v>
      </c>
      <c r="L70" s="367"/>
    </row>
    <row r="71" spans="1:12" ht="24.75" customHeight="1" x14ac:dyDescent="0.4">
      <c r="A71" s="6">
        <v>67</v>
      </c>
      <c r="B71" s="10" t="str">
        <f>別紙1!C351</f>
        <v>総社植野第二地下ポンプ場</v>
      </c>
      <c r="C71" s="101">
        <f>別紙1!F351</f>
        <v>10</v>
      </c>
      <c r="D71" s="157">
        <f>INDEX(従量Ｂ内訳!C:C,ROW(A67)*19-13)</f>
        <v>0</v>
      </c>
      <c r="E71" s="158">
        <f>INDEX(従量Ｂ内訳!G:G,ROW(A67)*19-13)</f>
        <v>0</v>
      </c>
      <c r="F71" s="158">
        <f>INDEX(従量Ｂ内訳!J:J,ROW(A67)*19-13)</f>
        <v>0</v>
      </c>
      <c r="G71" s="158">
        <f>INDEX(従量Ｂ内訳!M:M,ROW(A67)*19-13)</f>
        <v>0</v>
      </c>
      <c r="H71" s="7">
        <f>INDEX(従量Ｂ内訳!P:P,ROW(A67)*19-1)</f>
        <v>0</v>
      </c>
      <c r="I71" s="8">
        <f>INDEX(従量Ｂ内訳!Q:Q,ROW(A67)*19-1)</f>
        <v>0</v>
      </c>
      <c r="L71" s="367"/>
    </row>
    <row r="72" spans="1:12" ht="24.75" customHeight="1" x14ac:dyDescent="0.4">
      <c r="A72" s="6">
        <v>68</v>
      </c>
      <c r="B72" s="10" t="str">
        <f>別紙1!C352</f>
        <v>総社町植野第三地下ポンプ場</v>
      </c>
      <c r="C72" s="101">
        <f>別紙1!F352</f>
        <v>15</v>
      </c>
      <c r="D72" s="157">
        <f>INDEX(従量Ｂ内訳!C:C,ROW(A68)*19-13)</f>
        <v>0</v>
      </c>
      <c r="E72" s="158">
        <f>INDEX(従量Ｂ内訳!G:G,ROW(A68)*19-13)</f>
        <v>0</v>
      </c>
      <c r="F72" s="158">
        <f>INDEX(従量Ｂ内訳!J:J,ROW(A68)*19-13)</f>
        <v>0</v>
      </c>
      <c r="G72" s="158">
        <f>INDEX(従量Ｂ内訳!M:M,ROW(A68)*19-13)</f>
        <v>0</v>
      </c>
      <c r="H72" s="7">
        <f>INDEX(従量Ｂ内訳!P:P,ROW(A68)*19-1)</f>
        <v>0</v>
      </c>
      <c r="I72" s="8">
        <f>INDEX(従量Ｂ内訳!Q:Q,ROW(A68)*19-1)</f>
        <v>0</v>
      </c>
      <c r="L72" s="367"/>
    </row>
    <row r="73" spans="1:12" ht="24.75" customHeight="1" x14ac:dyDescent="0.4">
      <c r="A73" s="6">
        <v>69</v>
      </c>
      <c r="B73" s="10" t="str">
        <f>別紙1!C353</f>
        <v>総社町総社第四地下ポンプ場</v>
      </c>
      <c r="C73" s="101">
        <f>別紙1!F353</f>
        <v>15</v>
      </c>
      <c r="D73" s="157">
        <f>INDEX(従量Ｂ内訳!C:C,ROW(A69)*19-13)</f>
        <v>0</v>
      </c>
      <c r="E73" s="158">
        <f>INDEX(従量Ｂ内訳!G:G,ROW(A69)*19-13)</f>
        <v>0</v>
      </c>
      <c r="F73" s="158">
        <f>INDEX(従量Ｂ内訳!J:J,ROW(A69)*19-13)</f>
        <v>0</v>
      </c>
      <c r="G73" s="158">
        <f>INDEX(従量Ｂ内訳!M:M,ROW(A69)*19-13)</f>
        <v>0</v>
      </c>
      <c r="H73" s="7">
        <f>INDEX(従量Ｂ内訳!P:P,ROW(A69)*19-1)</f>
        <v>0</v>
      </c>
      <c r="I73" s="8">
        <f>INDEX(従量Ｂ内訳!Q:Q,ROW(A69)*19-1)</f>
        <v>0</v>
      </c>
      <c r="L73" s="367"/>
    </row>
    <row r="74" spans="1:12" ht="24.75" customHeight="1" x14ac:dyDescent="0.4">
      <c r="A74" s="6">
        <v>70</v>
      </c>
      <c r="B74" s="10" t="str">
        <f>別紙1!C354</f>
        <v>総社町総社第五地下ポンプ場</v>
      </c>
      <c r="C74" s="101">
        <f>別紙1!F354</f>
        <v>10</v>
      </c>
      <c r="D74" s="157">
        <f>INDEX(従量Ｂ内訳!C:C,ROW(A70)*19-13)</f>
        <v>0</v>
      </c>
      <c r="E74" s="158">
        <f>INDEX(従量Ｂ内訳!G:G,ROW(A70)*19-13)</f>
        <v>0</v>
      </c>
      <c r="F74" s="158">
        <f>INDEX(従量Ｂ内訳!J:J,ROW(A70)*19-13)</f>
        <v>0</v>
      </c>
      <c r="G74" s="158">
        <f>INDEX(従量Ｂ内訳!M:M,ROW(A70)*19-13)</f>
        <v>0</v>
      </c>
      <c r="H74" s="7">
        <f>INDEX(従量Ｂ内訳!P:P,ROW(A70)*19-1)</f>
        <v>0</v>
      </c>
      <c r="I74" s="8">
        <f>INDEX(従量Ｂ内訳!Q:Q,ROW(A70)*19-1)</f>
        <v>0</v>
      </c>
      <c r="L74" s="367"/>
    </row>
    <row r="75" spans="1:12" ht="24.75" customHeight="1" x14ac:dyDescent="0.4">
      <c r="A75" s="6">
        <v>71</v>
      </c>
      <c r="B75" s="10" t="str">
        <f>別紙1!C355</f>
        <v>大胡地下ポンプ場</v>
      </c>
      <c r="C75" s="101">
        <f>別紙1!F355</f>
        <v>15</v>
      </c>
      <c r="D75" s="157">
        <f>INDEX(従量Ｂ内訳!C:C,ROW(A71)*19-13)</f>
        <v>0</v>
      </c>
      <c r="E75" s="158">
        <f>INDEX(従量Ｂ内訳!G:G,ROW(A71)*19-13)</f>
        <v>0</v>
      </c>
      <c r="F75" s="158">
        <f>INDEX(従量Ｂ内訳!J:J,ROW(A71)*19-13)</f>
        <v>0</v>
      </c>
      <c r="G75" s="158">
        <f>INDEX(従量Ｂ内訳!M:M,ROW(A71)*19-13)</f>
        <v>0</v>
      </c>
      <c r="H75" s="7">
        <f>INDEX(従量Ｂ内訳!P:P,ROW(A71)*19-1)</f>
        <v>0</v>
      </c>
      <c r="I75" s="8">
        <f>INDEX(従量Ｂ内訳!Q:Q,ROW(A71)*19-1)</f>
        <v>0</v>
      </c>
      <c r="L75" s="367"/>
    </row>
    <row r="76" spans="1:12" ht="24.75" customHeight="1" x14ac:dyDescent="0.4">
      <c r="A76" s="6">
        <v>72</v>
      </c>
      <c r="B76" s="10" t="str">
        <f>別紙1!C356</f>
        <v>大手ポンプ場</v>
      </c>
      <c r="C76" s="101">
        <f>別紙1!F356</f>
        <v>10</v>
      </c>
      <c r="D76" s="157">
        <f>INDEX(従量Ｂ内訳!C:C,ROW(A72)*19-13)</f>
        <v>0</v>
      </c>
      <c r="E76" s="158">
        <f>INDEX(従量Ｂ内訳!G:G,ROW(A72)*19-13)</f>
        <v>0</v>
      </c>
      <c r="F76" s="158">
        <f>INDEX(従量Ｂ内訳!J:J,ROW(A72)*19-13)</f>
        <v>0</v>
      </c>
      <c r="G76" s="158">
        <f>INDEX(従量Ｂ内訳!M:M,ROW(A72)*19-13)</f>
        <v>0</v>
      </c>
      <c r="H76" s="7">
        <f>INDEX(従量Ｂ内訳!P:P,ROW(A72)*19-1)</f>
        <v>0</v>
      </c>
      <c r="I76" s="8">
        <f>INDEX(従量Ｂ内訳!Q:Q,ROW(A72)*19-1)</f>
        <v>0</v>
      </c>
      <c r="L76" s="367"/>
    </row>
    <row r="77" spans="1:12" ht="24.75" customHeight="1" x14ac:dyDescent="0.4">
      <c r="A77" s="6">
        <v>73</v>
      </c>
      <c r="B77" s="10" t="str">
        <f>別紙1!C357</f>
        <v>大手第二地下ポンプ場</v>
      </c>
      <c r="C77" s="101">
        <f>別紙1!F357</f>
        <v>10</v>
      </c>
      <c r="D77" s="157">
        <f>INDEX(従量Ｂ内訳!C:C,ROW(A73)*19-13)</f>
        <v>0</v>
      </c>
      <c r="E77" s="158">
        <f>INDEX(従量Ｂ内訳!G:G,ROW(A73)*19-13)</f>
        <v>0</v>
      </c>
      <c r="F77" s="158">
        <f>INDEX(従量Ｂ内訳!J:J,ROW(A73)*19-13)</f>
        <v>0</v>
      </c>
      <c r="G77" s="158">
        <f>INDEX(従量Ｂ内訳!M:M,ROW(A73)*19-13)</f>
        <v>0</v>
      </c>
      <c r="H77" s="7">
        <f>INDEX(従量Ｂ内訳!P:P,ROW(A73)*19-1)</f>
        <v>0</v>
      </c>
      <c r="I77" s="8">
        <f>INDEX(従量Ｂ内訳!Q:Q,ROW(A73)*19-1)</f>
        <v>0</v>
      </c>
      <c r="L77" s="367"/>
    </row>
    <row r="78" spans="1:12" ht="24.75" customHeight="1" x14ac:dyDescent="0.4">
      <c r="A78" s="6">
        <v>74</v>
      </c>
      <c r="B78" s="10" t="str">
        <f>別紙1!C358</f>
        <v>鳥羽第ニ地下ポンプ場</v>
      </c>
      <c r="C78" s="101">
        <f>別紙1!F358</f>
        <v>20</v>
      </c>
      <c r="D78" s="157">
        <f>INDEX(従量Ｂ内訳!C:C,ROW(A74)*19-13)</f>
        <v>0</v>
      </c>
      <c r="E78" s="158">
        <f>INDEX(従量Ｂ内訳!G:G,ROW(A74)*19-13)</f>
        <v>0</v>
      </c>
      <c r="F78" s="158">
        <f>INDEX(従量Ｂ内訳!J:J,ROW(A74)*19-13)</f>
        <v>0</v>
      </c>
      <c r="G78" s="158">
        <f>INDEX(従量Ｂ内訳!M:M,ROW(A74)*19-13)</f>
        <v>0</v>
      </c>
      <c r="H78" s="7">
        <f>INDEX(従量Ｂ内訳!P:P,ROW(A74)*19-1)</f>
        <v>0</v>
      </c>
      <c r="I78" s="8">
        <f>INDEX(従量Ｂ内訳!Q:Q,ROW(A74)*19-1)</f>
        <v>0</v>
      </c>
      <c r="L78" s="367"/>
    </row>
    <row r="79" spans="1:12" ht="24.75" customHeight="1" x14ac:dyDescent="0.4">
      <c r="A79" s="6">
        <v>75</v>
      </c>
      <c r="B79" s="10" t="str">
        <f>別紙1!C359</f>
        <v>田口地下ポンプ場</v>
      </c>
      <c r="C79" s="101">
        <f>別紙1!F359</f>
        <v>10</v>
      </c>
      <c r="D79" s="157">
        <f>INDEX(従量Ｂ内訳!C:C,ROW(A75)*19-13)</f>
        <v>0</v>
      </c>
      <c r="E79" s="158">
        <f>INDEX(従量Ｂ内訳!G:G,ROW(A75)*19-13)</f>
        <v>0</v>
      </c>
      <c r="F79" s="158">
        <f>INDEX(従量Ｂ内訳!J:J,ROW(A75)*19-13)</f>
        <v>0</v>
      </c>
      <c r="G79" s="158">
        <f>INDEX(従量Ｂ内訳!M:M,ROW(A75)*19-13)</f>
        <v>0</v>
      </c>
      <c r="H79" s="7">
        <f>INDEX(従量Ｂ内訳!P:P,ROW(A75)*19-1)</f>
        <v>0</v>
      </c>
      <c r="I79" s="8">
        <f>INDEX(従量Ｂ内訳!Q:Q,ROW(A75)*19-1)</f>
        <v>0</v>
      </c>
      <c r="L79" s="367"/>
    </row>
    <row r="80" spans="1:12" ht="24.75" customHeight="1" x14ac:dyDescent="0.4">
      <c r="A80" s="6">
        <v>76</v>
      </c>
      <c r="B80" s="10" t="str">
        <f>別紙1!C360</f>
        <v>東善第一地下ポンプ場</v>
      </c>
      <c r="C80" s="101">
        <f>別紙1!F360</f>
        <v>10</v>
      </c>
      <c r="D80" s="157">
        <f>INDEX(従量Ｂ内訳!C:C,ROW(A76)*19-13)</f>
        <v>0</v>
      </c>
      <c r="E80" s="158">
        <f>INDEX(従量Ｂ内訳!G:G,ROW(A76)*19-13)</f>
        <v>0</v>
      </c>
      <c r="F80" s="158">
        <f>INDEX(従量Ｂ内訳!J:J,ROW(A76)*19-13)</f>
        <v>0</v>
      </c>
      <c r="G80" s="158">
        <f>INDEX(従量Ｂ内訳!M:M,ROW(A76)*19-13)</f>
        <v>0</v>
      </c>
      <c r="H80" s="7">
        <f>INDEX(従量Ｂ内訳!P:P,ROW(A76)*19-1)</f>
        <v>0</v>
      </c>
      <c r="I80" s="8">
        <f>INDEX(従量Ｂ内訳!Q:Q,ROW(A76)*19-1)</f>
        <v>0</v>
      </c>
      <c r="L80" s="367"/>
    </row>
    <row r="81" spans="1:12" ht="24.75" customHeight="1" x14ac:dyDescent="0.4">
      <c r="A81" s="6">
        <v>77</v>
      </c>
      <c r="B81" s="10" t="str">
        <f>別紙1!C361</f>
        <v>日輪寺地下ポンプ場</v>
      </c>
      <c r="C81" s="101">
        <f>別紙1!F361</f>
        <v>10</v>
      </c>
      <c r="D81" s="157">
        <f>INDEX(従量Ｂ内訳!C:C,ROW(A77)*19-13)</f>
        <v>0</v>
      </c>
      <c r="E81" s="158">
        <f>INDEX(従量Ｂ内訳!G:G,ROW(A77)*19-13)</f>
        <v>0</v>
      </c>
      <c r="F81" s="158">
        <f>INDEX(従量Ｂ内訳!J:J,ROW(A77)*19-13)</f>
        <v>0</v>
      </c>
      <c r="G81" s="158">
        <f>INDEX(従量Ｂ内訳!M:M,ROW(A77)*19-13)</f>
        <v>0</v>
      </c>
      <c r="H81" s="7">
        <f>INDEX(従量Ｂ内訳!P:P,ROW(A77)*19-1)</f>
        <v>0</v>
      </c>
      <c r="I81" s="8">
        <f>INDEX(従量Ｂ内訳!Q:Q,ROW(A77)*19-1)</f>
        <v>0</v>
      </c>
      <c r="L81" s="367"/>
    </row>
    <row r="82" spans="1:12" ht="24.75" customHeight="1" x14ac:dyDescent="0.4">
      <c r="A82" s="6">
        <v>78</v>
      </c>
      <c r="B82" s="10" t="str">
        <f>別紙1!C362</f>
        <v>樋越第２地下ポンプ場</v>
      </c>
      <c r="C82" s="101">
        <f>別紙1!F362</f>
        <v>10</v>
      </c>
      <c r="D82" s="157">
        <f>INDEX(従量Ｂ内訳!C:C,ROW(A78)*19-13)</f>
        <v>0</v>
      </c>
      <c r="E82" s="158">
        <f>INDEX(従量Ｂ内訳!G:G,ROW(A78)*19-13)</f>
        <v>0</v>
      </c>
      <c r="F82" s="158">
        <f>INDEX(従量Ｂ内訳!J:J,ROW(A78)*19-13)</f>
        <v>0</v>
      </c>
      <c r="G82" s="158">
        <f>INDEX(従量Ｂ内訳!M:M,ROW(A78)*19-13)</f>
        <v>0</v>
      </c>
      <c r="H82" s="7">
        <f>INDEX(従量Ｂ内訳!P:P,ROW(A78)*19-1)</f>
        <v>0</v>
      </c>
      <c r="I82" s="8">
        <f>INDEX(従量Ｂ内訳!Q:Q,ROW(A78)*19-1)</f>
        <v>0</v>
      </c>
      <c r="L82" s="367"/>
    </row>
    <row r="83" spans="1:12" ht="24.75" customHeight="1" x14ac:dyDescent="0.4">
      <c r="A83" s="6">
        <v>79</v>
      </c>
      <c r="B83" s="10" t="str">
        <f>別紙1!C363</f>
        <v>鼻毛石第二地下ポンプ場</v>
      </c>
      <c r="C83" s="101">
        <f>別紙1!F363</f>
        <v>10</v>
      </c>
      <c r="D83" s="157">
        <f>INDEX(従量Ｂ内訳!C:C,ROW(A79)*19-13)</f>
        <v>0</v>
      </c>
      <c r="E83" s="158">
        <f>INDEX(従量Ｂ内訳!G:G,ROW(A79)*19-13)</f>
        <v>0</v>
      </c>
      <c r="F83" s="158">
        <f>INDEX(従量Ｂ内訳!J:J,ROW(A79)*19-13)</f>
        <v>0</v>
      </c>
      <c r="G83" s="158">
        <f>INDEX(従量Ｂ内訳!M:M,ROW(A79)*19-13)</f>
        <v>0</v>
      </c>
      <c r="H83" s="7">
        <f>INDEX(従量Ｂ内訳!P:P,ROW(A79)*19-1)</f>
        <v>0</v>
      </c>
      <c r="I83" s="8">
        <f>INDEX(従量Ｂ内訳!Q:Q,ROW(A79)*19-1)</f>
        <v>0</v>
      </c>
      <c r="L83" s="367"/>
    </row>
    <row r="84" spans="1:12" ht="24.75" customHeight="1" x14ac:dyDescent="0.4">
      <c r="A84" s="6">
        <v>80</v>
      </c>
      <c r="B84" s="10" t="str">
        <f>別紙1!C364</f>
        <v>富田地下ポンプ場</v>
      </c>
      <c r="C84" s="101">
        <f>別紙1!F364</f>
        <v>10</v>
      </c>
      <c r="D84" s="157">
        <f>INDEX(従量Ｂ内訳!C:C,ROW(A80)*19-13)</f>
        <v>0</v>
      </c>
      <c r="E84" s="158">
        <f>INDEX(従量Ｂ内訳!G:G,ROW(A80)*19-13)</f>
        <v>0</v>
      </c>
      <c r="F84" s="158">
        <f>INDEX(従量Ｂ内訳!J:J,ROW(A80)*19-13)</f>
        <v>0</v>
      </c>
      <c r="G84" s="158">
        <f>INDEX(従量Ｂ内訳!M:M,ROW(A80)*19-13)</f>
        <v>0</v>
      </c>
      <c r="H84" s="7">
        <f>INDEX(従量Ｂ内訳!P:P,ROW(A80)*19-1)</f>
        <v>0</v>
      </c>
      <c r="I84" s="8">
        <f>INDEX(従量Ｂ内訳!Q:Q,ROW(A80)*19-1)</f>
        <v>0</v>
      </c>
      <c r="L84" s="367"/>
    </row>
    <row r="85" spans="1:12" ht="24.75" customHeight="1" x14ac:dyDescent="0.4">
      <c r="A85" s="6">
        <v>81</v>
      </c>
      <c r="B85" s="10" t="str">
        <f>別紙1!C365</f>
        <v>堀越地下ポンプ場</v>
      </c>
      <c r="C85" s="101">
        <f>別紙1!F365</f>
        <v>10</v>
      </c>
      <c r="D85" s="157">
        <f>INDEX(従量Ｂ内訳!C:C,ROW(A81)*19-13)</f>
        <v>0</v>
      </c>
      <c r="E85" s="158">
        <f>INDEX(従量Ｂ内訳!G:G,ROW(A81)*19-13)</f>
        <v>0</v>
      </c>
      <c r="F85" s="158">
        <f>INDEX(従量Ｂ内訳!J:J,ROW(A81)*19-13)</f>
        <v>0</v>
      </c>
      <c r="G85" s="158">
        <f>INDEX(従量Ｂ内訳!M:M,ROW(A81)*19-13)</f>
        <v>0</v>
      </c>
      <c r="H85" s="7">
        <f>INDEX(従量Ｂ内訳!P:P,ROW(A81)*19-1)</f>
        <v>0</v>
      </c>
      <c r="I85" s="8">
        <f>INDEX(従量Ｂ内訳!Q:Q,ROW(A81)*19-1)</f>
        <v>0</v>
      </c>
      <c r="L85" s="367"/>
    </row>
    <row r="86" spans="1:12" ht="24.75" customHeight="1" x14ac:dyDescent="0.4">
      <c r="A86" s="6">
        <v>82</v>
      </c>
      <c r="B86" s="10" t="str">
        <f>別紙1!C366</f>
        <v>笂井地下ポンプ場</v>
      </c>
      <c r="C86" s="101">
        <f>別紙1!F366</f>
        <v>10</v>
      </c>
      <c r="D86" s="157">
        <f>INDEX(従量Ｂ内訳!C:C,ROW(A82)*19-13)</f>
        <v>0</v>
      </c>
      <c r="E86" s="158">
        <f>INDEX(従量Ｂ内訳!G:G,ROW(A82)*19-13)</f>
        <v>0</v>
      </c>
      <c r="F86" s="158">
        <f>INDEX(従量Ｂ内訳!J:J,ROW(A82)*19-13)</f>
        <v>0</v>
      </c>
      <c r="G86" s="158">
        <f>INDEX(従量Ｂ内訳!M:M,ROW(A82)*19-13)</f>
        <v>0</v>
      </c>
      <c r="H86" s="7">
        <f>INDEX(従量Ｂ内訳!P:P,ROW(A82)*19-1)</f>
        <v>0</v>
      </c>
      <c r="I86" s="8">
        <f>INDEX(従量Ｂ内訳!Q:Q,ROW(A82)*19-1)</f>
        <v>0</v>
      </c>
      <c r="L86" s="367"/>
    </row>
    <row r="87" spans="1:12" ht="24.75" customHeight="1" x14ac:dyDescent="0.4">
      <c r="A87" s="6">
        <v>83</v>
      </c>
      <c r="B87" s="10" t="str">
        <f>別紙1!C367</f>
        <v>天川地下ポンプ場</v>
      </c>
      <c r="C87" s="101">
        <f>別紙1!F367</f>
        <v>10</v>
      </c>
      <c r="D87" s="157">
        <f>INDEX(従量Ｂ内訳!C:C,ROW(A83)*19-13)</f>
        <v>0</v>
      </c>
      <c r="E87" s="158">
        <f>INDEX(従量Ｂ内訳!G:G,ROW(A83)*19-13)</f>
        <v>0</v>
      </c>
      <c r="F87" s="158">
        <f>INDEX(従量Ｂ内訳!J:J,ROW(A83)*19-13)</f>
        <v>0</v>
      </c>
      <c r="G87" s="158">
        <f>INDEX(従量Ｂ内訳!M:M,ROW(A83)*19-13)</f>
        <v>0</v>
      </c>
      <c r="H87" s="7">
        <f>INDEX(従量Ｂ内訳!P:P,ROW(A83)*19-1)</f>
        <v>0</v>
      </c>
      <c r="I87" s="8">
        <f>INDEX(従量Ｂ内訳!Q:Q,ROW(A83)*19-1)</f>
        <v>0</v>
      </c>
      <c r="L87" s="367"/>
    </row>
    <row r="88" spans="1:12" ht="24.75" customHeight="1" x14ac:dyDescent="0.4">
      <c r="A88" s="6">
        <v>84</v>
      </c>
      <c r="B88" s="10" t="str">
        <f>別紙1!C368</f>
        <v>元総社第五地下</v>
      </c>
      <c r="C88" s="101">
        <f>別紙1!F368</f>
        <v>10</v>
      </c>
      <c r="D88" s="157">
        <f>INDEX(従量Ｂ内訳!C:C,ROW(A84)*19-13)</f>
        <v>0</v>
      </c>
      <c r="E88" s="158">
        <f>INDEX(従量Ｂ内訳!G:G,ROW(A84)*19-13)</f>
        <v>0</v>
      </c>
      <c r="F88" s="158">
        <f>INDEX(従量Ｂ内訳!J:J,ROW(A84)*19-13)</f>
        <v>0</v>
      </c>
      <c r="G88" s="158">
        <f>INDEX(従量Ｂ内訳!M:M,ROW(A84)*19-13)</f>
        <v>0</v>
      </c>
      <c r="H88" s="7">
        <f>INDEX(従量Ｂ内訳!P:P,ROW(A84)*19-1)</f>
        <v>0</v>
      </c>
      <c r="I88" s="8">
        <f>INDEX(従量Ｂ内訳!Q:Q,ROW(A84)*19-1)</f>
        <v>0</v>
      </c>
      <c r="L88" s="367"/>
    </row>
    <row r="89" spans="1:12" ht="24.75" customHeight="1" x14ac:dyDescent="0.4">
      <c r="A89" s="6">
        <v>85</v>
      </c>
      <c r="B89" s="10" t="str">
        <f>別紙1!C369</f>
        <v>道の駅地下ポンプ場</v>
      </c>
      <c r="C89" s="101">
        <f>別紙1!F369</f>
        <v>10</v>
      </c>
      <c r="D89" s="157">
        <f>INDEX(従量Ｂ内訳!C:C,ROW(A85)*19-13)</f>
        <v>0</v>
      </c>
      <c r="E89" s="158">
        <f>INDEX(従量Ｂ内訳!G:G,ROW(A85)*19-13)</f>
        <v>0</v>
      </c>
      <c r="F89" s="158">
        <f>INDEX(従量Ｂ内訳!J:J,ROW(A85)*19-13)</f>
        <v>0</v>
      </c>
      <c r="G89" s="158">
        <f>INDEX(従量Ｂ内訳!M:M,ROW(A85)*19-13)</f>
        <v>0</v>
      </c>
      <c r="H89" s="7">
        <f>INDEX(従量Ｂ内訳!P:P,ROW(A85)*19-1)</f>
        <v>0</v>
      </c>
      <c r="I89" s="8">
        <f>INDEX(従量Ｂ内訳!Q:Q,ROW(A85)*19-1)</f>
        <v>0</v>
      </c>
      <c r="L89" s="367"/>
    </row>
    <row r="90" spans="1:12" ht="24.75" customHeight="1" x14ac:dyDescent="0.4">
      <c r="A90" s="6">
        <v>86</v>
      </c>
      <c r="B90" s="10" t="str">
        <f>別紙1!C370</f>
        <v>田口第二地下ポンプ場</v>
      </c>
      <c r="C90" s="101">
        <f>別紙1!F370</f>
        <v>10</v>
      </c>
      <c r="D90" s="157">
        <f>INDEX(従量Ｂ内訳!C:C,ROW(A86)*19-13)</f>
        <v>0</v>
      </c>
      <c r="E90" s="158">
        <f>INDEX(従量Ｂ内訳!G:G,ROW(A86)*19-13)</f>
        <v>0</v>
      </c>
      <c r="F90" s="158">
        <f>INDEX(従量Ｂ内訳!J:J,ROW(A86)*19-13)</f>
        <v>0</v>
      </c>
      <c r="G90" s="158">
        <f>INDEX(従量Ｂ内訳!M:M,ROW(A86)*19-13)</f>
        <v>0</v>
      </c>
      <c r="H90" s="7">
        <f>INDEX(従量Ｂ内訳!P:P,ROW(A86)*19-1)</f>
        <v>0</v>
      </c>
      <c r="I90" s="8">
        <f>INDEX(従量Ｂ内訳!Q:Q,ROW(A86)*19-1)</f>
        <v>0</v>
      </c>
      <c r="L90" s="367"/>
    </row>
    <row r="91" spans="1:12" ht="24.75" customHeight="1" x14ac:dyDescent="0.4">
      <c r="A91" s="6">
        <v>87</v>
      </c>
      <c r="B91" s="10" t="str">
        <f>別紙1!C371</f>
        <v>荻窪地下ポンプ場</v>
      </c>
      <c r="C91" s="101">
        <f>別紙1!F371</f>
        <v>10</v>
      </c>
      <c r="D91" s="157">
        <f>INDEX(従量Ｂ内訳!C:C,ROW(A87)*19-13)</f>
        <v>0</v>
      </c>
      <c r="E91" s="158">
        <f>INDEX(従量Ｂ内訳!G:G,ROW(A87)*19-13)</f>
        <v>0</v>
      </c>
      <c r="F91" s="158">
        <f>INDEX(従量Ｂ内訳!J:J,ROW(A87)*19-13)</f>
        <v>0</v>
      </c>
      <c r="G91" s="158">
        <f>INDEX(従量Ｂ内訳!M:M,ROW(A87)*19-13)</f>
        <v>0</v>
      </c>
      <c r="H91" s="7">
        <f>INDEX(従量Ｂ内訳!P:P,ROW(A87)*19-1)</f>
        <v>0</v>
      </c>
      <c r="I91" s="8">
        <f>INDEX(従量Ｂ内訳!Q:Q,ROW(A87)*19-1)</f>
        <v>0</v>
      </c>
      <c r="L91" s="367"/>
    </row>
    <row r="92" spans="1:12" ht="24.75" customHeight="1" x14ac:dyDescent="0.4">
      <c r="A92" s="6">
        <v>88</v>
      </c>
      <c r="B92" s="10" t="str">
        <f>別紙1!C372</f>
        <v>岩神雨水吐室ＮＯ．１４</v>
      </c>
      <c r="C92" s="101">
        <f>別紙1!F372</f>
        <v>10</v>
      </c>
      <c r="D92" s="157">
        <f>INDEX(従量Ｂ内訳!C:C,ROW(A88)*19-13)</f>
        <v>0</v>
      </c>
      <c r="E92" s="158">
        <f>INDEX(従量Ｂ内訳!G:G,ROW(A88)*19-13)</f>
        <v>0</v>
      </c>
      <c r="F92" s="158">
        <f>INDEX(従量Ｂ内訳!J:J,ROW(A88)*19-13)</f>
        <v>0</v>
      </c>
      <c r="G92" s="158">
        <f>INDEX(従量Ｂ内訳!M:M,ROW(A88)*19-13)</f>
        <v>0</v>
      </c>
      <c r="H92" s="7">
        <f>INDEX(従量Ｂ内訳!P:P,ROW(A88)*19-1)</f>
        <v>0</v>
      </c>
      <c r="I92" s="8">
        <f>INDEX(従量Ｂ内訳!Q:Q,ROW(A88)*19-1)</f>
        <v>0</v>
      </c>
      <c r="L92" s="367"/>
    </row>
    <row r="93" spans="1:12" ht="24.75" customHeight="1" x14ac:dyDescent="0.4">
      <c r="A93" s="6">
        <v>89</v>
      </c>
      <c r="B93" s="10" t="str">
        <f>別紙1!C373</f>
        <v>岩神滞水池</v>
      </c>
      <c r="C93" s="101">
        <f>別紙1!F373</f>
        <v>20</v>
      </c>
      <c r="D93" s="157">
        <f>INDEX(従量Ｂ内訳!C:C,ROW(A89)*19-13)</f>
        <v>0</v>
      </c>
      <c r="E93" s="158">
        <f>INDEX(従量Ｂ内訳!G:G,ROW(A89)*19-13)</f>
        <v>0</v>
      </c>
      <c r="F93" s="158">
        <f>INDEX(従量Ｂ内訳!J:J,ROW(A89)*19-13)</f>
        <v>0</v>
      </c>
      <c r="G93" s="158">
        <f>INDEX(従量Ｂ内訳!M:M,ROW(A89)*19-13)</f>
        <v>0</v>
      </c>
      <c r="H93" s="7">
        <f>INDEX(従量Ｂ内訳!P:P,ROW(A89)*19-1)</f>
        <v>0</v>
      </c>
      <c r="I93" s="8">
        <f>INDEX(従量Ｂ内訳!Q:Q,ROW(A89)*19-1)</f>
        <v>0</v>
      </c>
      <c r="L93" s="367"/>
    </row>
    <row r="94" spans="1:12" ht="24.75" customHeight="1" x14ac:dyDescent="0.4">
      <c r="A94" s="6">
        <v>90</v>
      </c>
      <c r="B94" s="10" t="str">
        <f>別紙1!C374</f>
        <v>昭和雨水吐室ＮＯ．１２</v>
      </c>
      <c r="C94" s="101">
        <f>別紙1!F374</f>
        <v>10</v>
      </c>
      <c r="D94" s="157">
        <f>INDEX(従量Ｂ内訳!C:C,ROW(A90)*19-13)</f>
        <v>0</v>
      </c>
      <c r="E94" s="158">
        <f>INDEX(従量Ｂ内訳!G:G,ROW(A90)*19-13)</f>
        <v>0</v>
      </c>
      <c r="F94" s="158">
        <f>INDEX(従量Ｂ内訳!J:J,ROW(A90)*19-13)</f>
        <v>0</v>
      </c>
      <c r="G94" s="158">
        <f>INDEX(従量Ｂ内訳!M:M,ROW(A90)*19-13)</f>
        <v>0</v>
      </c>
      <c r="H94" s="7">
        <f>INDEX(従量Ｂ内訳!P:P,ROW(A90)*19-1)</f>
        <v>0</v>
      </c>
      <c r="I94" s="8">
        <f>INDEX(従量Ｂ内訳!Q:Q,ROW(A90)*19-1)</f>
        <v>0</v>
      </c>
      <c r="L94" s="367"/>
    </row>
    <row r="95" spans="1:12" ht="24.75" customHeight="1" x14ac:dyDescent="0.4">
      <c r="A95" s="6">
        <v>91</v>
      </c>
      <c r="B95" s="10" t="str">
        <f>別紙1!C375</f>
        <v>城東雨水吐室</v>
      </c>
      <c r="C95" s="101">
        <f>別紙1!F375</f>
        <v>10</v>
      </c>
      <c r="D95" s="157">
        <f>INDEX(従量Ｂ内訳!C:C,ROW(A91)*19-13)</f>
        <v>0</v>
      </c>
      <c r="E95" s="158">
        <f>INDEX(従量Ｂ内訳!G:G,ROW(A91)*19-13)</f>
        <v>0</v>
      </c>
      <c r="F95" s="158">
        <f>INDEX(従量Ｂ内訳!J:J,ROW(A91)*19-13)</f>
        <v>0</v>
      </c>
      <c r="G95" s="158">
        <f>INDEX(従量Ｂ内訳!M:M,ROW(A91)*19-13)</f>
        <v>0</v>
      </c>
      <c r="H95" s="7">
        <f>INDEX(従量Ｂ内訳!P:P,ROW(A91)*19-1)</f>
        <v>0</v>
      </c>
      <c r="I95" s="8">
        <f>INDEX(従量Ｂ内訳!Q:Q,ROW(A91)*19-1)</f>
        <v>0</v>
      </c>
      <c r="L95" s="367"/>
    </row>
    <row r="96" spans="1:12" ht="24.75" customHeight="1" x14ac:dyDescent="0.4">
      <c r="A96" s="6">
        <v>92</v>
      </c>
      <c r="B96" s="10" t="str">
        <f>別紙1!C376</f>
        <v>大手雨水吐室ポンプ場内</v>
      </c>
      <c r="C96" s="101">
        <f>別紙1!F376</f>
        <v>10</v>
      </c>
      <c r="D96" s="157">
        <f>INDEX(従量Ｂ内訳!C:C,ROW(A92)*19-13)</f>
        <v>0</v>
      </c>
      <c r="E96" s="158">
        <f>INDEX(従量Ｂ内訳!G:G,ROW(A92)*19-13)</f>
        <v>0</v>
      </c>
      <c r="F96" s="158">
        <f>INDEX(従量Ｂ内訳!J:J,ROW(A92)*19-13)</f>
        <v>0</v>
      </c>
      <c r="G96" s="158">
        <f>INDEX(従量Ｂ内訳!M:M,ROW(A92)*19-13)</f>
        <v>0</v>
      </c>
      <c r="H96" s="7">
        <f>INDEX(従量Ｂ内訳!P:P,ROW(A92)*19-1)</f>
        <v>0</v>
      </c>
      <c r="I96" s="8">
        <f>INDEX(従量Ｂ内訳!Q:Q,ROW(A92)*19-1)</f>
        <v>0</v>
      </c>
      <c r="L96" s="367"/>
    </row>
    <row r="97" spans="1:12" ht="24.75" customHeight="1" x14ac:dyDescent="0.4">
      <c r="A97" s="6">
        <v>93</v>
      </c>
      <c r="B97" s="10" t="str">
        <f>別紙1!C377</f>
        <v>朝倉雨水吐室ＮＯ．２０３</v>
      </c>
      <c r="C97" s="101">
        <f>別紙1!F377</f>
        <v>10</v>
      </c>
      <c r="D97" s="157">
        <f>INDEX(従量Ｂ内訳!C:C,ROW(A93)*19-13)</f>
        <v>0</v>
      </c>
      <c r="E97" s="158">
        <f>INDEX(従量Ｂ内訳!G:G,ROW(A93)*19-13)</f>
        <v>0</v>
      </c>
      <c r="F97" s="158">
        <f>INDEX(従量Ｂ内訳!J:J,ROW(A93)*19-13)</f>
        <v>0</v>
      </c>
      <c r="G97" s="158">
        <f>INDEX(従量Ｂ内訳!M:M,ROW(A93)*19-13)</f>
        <v>0</v>
      </c>
      <c r="H97" s="7">
        <f>INDEX(従量Ｂ内訳!P:P,ROW(A93)*19-1)</f>
        <v>0</v>
      </c>
      <c r="I97" s="8">
        <f>INDEX(従量Ｂ内訳!Q:Q,ROW(A93)*19-1)</f>
        <v>0</v>
      </c>
      <c r="L97" s="367"/>
    </row>
    <row r="98" spans="1:12" ht="24.75" customHeight="1" x14ac:dyDescent="0.4">
      <c r="A98" s="6">
        <v>94</v>
      </c>
      <c r="B98" s="10" t="str">
        <f>別紙1!C378</f>
        <v>朝日雨水吐室ＮＯ．１８</v>
      </c>
      <c r="C98" s="101">
        <f>別紙1!F378</f>
        <v>10</v>
      </c>
      <c r="D98" s="157">
        <f>INDEX(従量Ｂ内訳!C:C,ROW(A94)*19-13)</f>
        <v>0</v>
      </c>
      <c r="E98" s="158">
        <f>INDEX(従量Ｂ内訳!G:G,ROW(A94)*19-13)</f>
        <v>0</v>
      </c>
      <c r="F98" s="158">
        <f>INDEX(従量Ｂ内訳!J:J,ROW(A94)*19-13)</f>
        <v>0</v>
      </c>
      <c r="G98" s="158">
        <f>INDEX(従量Ｂ内訳!M:M,ROW(A94)*19-13)</f>
        <v>0</v>
      </c>
      <c r="H98" s="7">
        <f>INDEX(従量Ｂ内訳!P:P,ROW(A94)*19-1)</f>
        <v>0</v>
      </c>
      <c r="I98" s="8">
        <f>INDEX(従量Ｂ内訳!Q:Q,ROW(A94)*19-1)</f>
        <v>0</v>
      </c>
      <c r="L98" s="367"/>
    </row>
    <row r="99" spans="1:12" ht="24.75" customHeight="1" x14ac:dyDescent="0.4">
      <c r="A99" s="6">
        <v>95</v>
      </c>
      <c r="B99" s="10" t="str">
        <f>別紙1!C379</f>
        <v>天川滞水池</v>
      </c>
      <c r="C99" s="101">
        <f>別紙1!F379</f>
        <v>10</v>
      </c>
      <c r="D99" s="157">
        <f>INDEX(従量Ｂ内訳!C:C,ROW(A95)*19-13)</f>
        <v>0</v>
      </c>
      <c r="E99" s="158">
        <f>INDEX(従量Ｂ内訳!G:G,ROW(A95)*19-13)</f>
        <v>0</v>
      </c>
      <c r="F99" s="158">
        <f>INDEX(従量Ｂ内訳!J:J,ROW(A95)*19-13)</f>
        <v>0</v>
      </c>
      <c r="G99" s="158">
        <f>INDEX(従量Ｂ内訳!M:M,ROW(A95)*19-13)</f>
        <v>0</v>
      </c>
      <c r="H99" s="7">
        <f>INDEX(従量Ｂ内訳!P:P,ROW(A95)*19-1)</f>
        <v>0</v>
      </c>
      <c r="I99" s="8">
        <f>INDEX(従量Ｂ内訳!Q:Q,ROW(A95)*19-1)</f>
        <v>0</v>
      </c>
      <c r="L99" s="367"/>
    </row>
    <row r="100" spans="1:12" ht="24.75" customHeight="1" x14ac:dyDescent="0.4">
      <c r="A100" s="6">
        <v>96</v>
      </c>
      <c r="B100" s="10" t="str">
        <f>別紙1!C380</f>
        <v>下新田　流量計</v>
      </c>
      <c r="C100" s="101">
        <f>別紙1!F380</f>
        <v>15</v>
      </c>
      <c r="D100" s="157">
        <f>INDEX(従量Ｂ内訳!C:C,ROW(A96)*19-13)</f>
        <v>0</v>
      </c>
      <c r="E100" s="158">
        <f>INDEX(従量Ｂ内訳!G:G,ROW(A96)*19-13)</f>
        <v>0</v>
      </c>
      <c r="F100" s="158">
        <f>INDEX(従量Ｂ内訳!J:J,ROW(A96)*19-13)</f>
        <v>0</v>
      </c>
      <c r="G100" s="158">
        <f>INDEX(従量Ｂ内訳!M:M,ROW(A96)*19-13)</f>
        <v>0</v>
      </c>
      <c r="H100" s="7">
        <f>INDEX(従量Ｂ内訳!P:P,ROW(A96)*19-1)</f>
        <v>0</v>
      </c>
      <c r="I100" s="8">
        <f>INDEX(従量Ｂ内訳!Q:Q,ROW(A96)*19-1)</f>
        <v>0</v>
      </c>
      <c r="L100" s="367"/>
    </row>
    <row r="101" spans="1:12" ht="24.75" customHeight="1" x14ac:dyDescent="0.4">
      <c r="A101" s="6">
        <v>97</v>
      </c>
      <c r="B101" s="10" t="str">
        <f>別紙1!C381</f>
        <v>高井　流量計</v>
      </c>
      <c r="C101" s="101">
        <f>別紙1!F381</f>
        <v>15</v>
      </c>
      <c r="D101" s="157">
        <f>INDEX(従量Ｂ内訳!C:C,ROW(A97)*19-13)</f>
        <v>0</v>
      </c>
      <c r="E101" s="158">
        <f>INDEX(従量Ｂ内訳!G:G,ROW(A97)*19-13)</f>
        <v>0</v>
      </c>
      <c r="F101" s="158">
        <f>INDEX(従量Ｂ内訳!J:J,ROW(A97)*19-13)</f>
        <v>0</v>
      </c>
      <c r="G101" s="158">
        <f>INDEX(従量Ｂ内訳!M:M,ROW(A97)*19-13)</f>
        <v>0</v>
      </c>
      <c r="H101" s="7">
        <f>INDEX(従量Ｂ内訳!P:P,ROW(A97)*19-1)</f>
        <v>0</v>
      </c>
      <c r="I101" s="8">
        <f>INDEX(従量Ｂ内訳!Q:Q,ROW(A97)*19-1)</f>
        <v>0</v>
      </c>
      <c r="L101" s="367"/>
    </row>
    <row r="102" spans="1:12" ht="24.75" customHeight="1" x14ac:dyDescent="0.4">
      <c r="A102" s="6">
        <v>98</v>
      </c>
      <c r="B102" s="10" t="str">
        <f>別紙1!C382</f>
        <v>小屋原　流量計</v>
      </c>
      <c r="C102" s="101">
        <f>別紙1!F382</f>
        <v>15</v>
      </c>
      <c r="D102" s="157">
        <f>INDEX(従量Ｂ内訳!C:C,ROW(A98)*19-13)</f>
        <v>0</v>
      </c>
      <c r="E102" s="158">
        <f>INDEX(従量Ｂ内訳!G:G,ROW(A98)*19-13)</f>
        <v>0</v>
      </c>
      <c r="F102" s="158">
        <f>INDEX(従量Ｂ内訳!J:J,ROW(A98)*19-13)</f>
        <v>0</v>
      </c>
      <c r="G102" s="158">
        <f>INDEX(従量Ｂ内訳!M:M,ROW(A98)*19-13)</f>
        <v>0</v>
      </c>
      <c r="H102" s="7">
        <f>INDEX(従量Ｂ内訳!P:P,ROW(A98)*19-1)</f>
        <v>0</v>
      </c>
      <c r="I102" s="8">
        <f>INDEX(従量Ｂ内訳!Q:Q,ROW(A98)*19-1)</f>
        <v>0</v>
      </c>
      <c r="L102" s="367"/>
    </row>
    <row r="103" spans="1:12" ht="24.75" customHeight="1" x14ac:dyDescent="0.4">
      <c r="A103" s="6">
        <v>99</v>
      </c>
      <c r="B103" s="10" t="str">
        <f>別紙1!C383</f>
        <v>昭和滞水池</v>
      </c>
      <c r="C103" s="101">
        <f>別紙1!F383</f>
        <v>10</v>
      </c>
      <c r="D103" s="157">
        <f>INDEX(従量Ｂ内訳!C:C,ROW(A99)*19-13)</f>
        <v>0</v>
      </c>
      <c r="E103" s="158">
        <f>INDEX(従量Ｂ内訳!G:G,ROW(A99)*19-13)</f>
        <v>0</v>
      </c>
      <c r="F103" s="158">
        <f>INDEX(従量Ｂ内訳!J:J,ROW(A99)*19-13)</f>
        <v>0</v>
      </c>
      <c r="G103" s="158">
        <f>INDEX(従量Ｂ内訳!M:M,ROW(A99)*19-13)</f>
        <v>0</v>
      </c>
      <c r="H103" s="7">
        <f>INDEX(従量Ｂ内訳!P:P,ROW(A99)*19-1)</f>
        <v>0</v>
      </c>
      <c r="I103" s="8">
        <f>INDEX(従量Ｂ内訳!Q:Q,ROW(A99)*19-1)</f>
        <v>0</v>
      </c>
      <c r="L103" s="367"/>
    </row>
    <row r="104" spans="1:12" ht="24.75" customHeight="1" x14ac:dyDescent="0.4">
      <c r="A104" s="6">
        <v>100</v>
      </c>
      <c r="B104" s="10" t="str">
        <f>別紙1!C384</f>
        <v>上沖　流量計</v>
      </c>
      <c r="C104" s="101">
        <f>別紙1!F384</f>
        <v>15</v>
      </c>
      <c r="D104" s="157">
        <f>INDEX(従量Ｂ内訳!C:C,ROW(A100)*19-13)</f>
        <v>0</v>
      </c>
      <c r="E104" s="158">
        <f>INDEX(従量Ｂ内訳!G:G,ROW(A100)*19-13)</f>
        <v>0</v>
      </c>
      <c r="F104" s="158">
        <f>INDEX(従量Ｂ内訳!J:J,ROW(A100)*19-13)</f>
        <v>0</v>
      </c>
      <c r="G104" s="158">
        <f>INDEX(従量Ｂ内訳!M:M,ROW(A100)*19-13)</f>
        <v>0</v>
      </c>
      <c r="H104" s="7">
        <f>INDEX(従量Ｂ内訳!P:P,ROW(A100)*19-1)</f>
        <v>0</v>
      </c>
      <c r="I104" s="8">
        <f>INDEX(従量Ｂ内訳!Q:Q,ROW(A100)*19-1)</f>
        <v>0</v>
      </c>
      <c r="L104" s="367"/>
    </row>
    <row r="105" spans="1:12" ht="24.75" customHeight="1" x14ac:dyDescent="0.4">
      <c r="A105" s="6">
        <v>101</v>
      </c>
      <c r="B105" s="10" t="str">
        <f>別紙1!C385</f>
        <v>城東滞水池（前橋こども公園駐車場）</v>
      </c>
      <c r="C105" s="101">
        <f>別紙1!F385</f>
        <v>15</v>
      </c>
      <c r="D105" s="157">
        <f>INDEX(従量Ｂ内訳!C:C,ROW(A101)*19-13)</f>
        <v>0</v>
      </c>
      <c r="E105" s="158">
        <f>INDEX(従量Ｂ内訳!G:G,ROW(A101)*19-13)</f>
        <v>0</v>
      </c>
      <c r="F105" s="158">
        <f>INDEX(従量Ｂ内訳!J:J,ROW(A101)*19-13)</f>
        <v>0</v>
      </c>
      <c r="G105" s="158">
        <f>INDEX(従量Ｂ内訳!M:M,ROW(A101)*19-13)</f>
        <v>0</v>
      </c>
      <c r="H105" s="7">
        <f>INDEX(従量Ｂ内訳!P:P,ROW(A101)*19-1)</f>
        <v>0</v>
      </c>
      <c r="I105" s="8">
        <f>INDEX(従量Ｂ内訳!Q:Q,ROW(A101)*19-1)</f>
        <v>0</v>
      </c>
      <c r="L105" s="367"/>
    </row>
    <row r="106" spans="1:12" ht="24.75" customHeight="1" x14ac:dyDescent="0.4">
      <c r="A106" s="6">
        <v>102</v>
      </c>
      <c r="B106" s="10" t="str">
        <f>別紙1!C386</f>
        <v>青柳　流量計</v>
      </c>
      <c r="C106" s="101">
        <f>別紙1!F386</f>
        <v>10</v>
      </c>
      <c r="D106" s="157">
        <f>INDEX(従量Ｂ内訳!C:C,ROW(A102)*19-13)</f>
        <v>0</v>
      </c>
      <c r="E106" s="158">
        <f>INDEX(従量Ｂ内訳!G:G,ROW(A102)*19-13)</f>
        <v>0</v>
      </c>
      <c r="F106" s="158">
        <f>INDEX(従量Ｂ内訳!J:J,ROW(A102)*19-13)</f>
        <v>0</v>
      </c>
      <c r="G106" s="158">
        <f>INDEX(従量Ｂ内訳!M:M,ROW(A102)*19-13)</f>
        <v>0</v>
      </c>
      <c r="H106" s="7">
        <f>INDEX(従量Ｂ内訳!P:P,ROW(A102)*19-1)</f>
        <v>0</v>
      </c>
      <c r="I106" s="8">
        <f>INDEX(従量Ｂ内訳!Q:Q,ROW(A102)*19-1)</f>
        <v>0</v>
      </c>
      <c r="L106" s="367"/>
    </row>
    <row r="107" spans="1:12" ht="24.75" customHeight="1" x14ac:dyDescent="0.4">
      <c r="A107" s="6">
        <v>103</v>
      </c>
      <c r="B107" s="10" t="str">
        <f>別紙1!C387</f>
        <v>石倉　流量計</v>
      </c>
      <c r="C107" s="101">
        <f>別紙1!F387</f>
        <v>15</v>
      </c>
      <c r="D107" s="157">
        <f>INDEX(従量Ｂ内訳!C:C,ROW(A103)*19-13)</f>
        <v>0</v>
      </c>
      <c r="E107" s="158">
        <f>INDEX(従量Ｂ内訳!G:G,ROW(A103)*19-13)</f>
        <v>0</v>
      </c>
      <c r="F107" s="158">
        <f>INDEX(従量Ｂ内訳!J:J,ROW(A103)*19-13)</f>
        <v>0</v>
      </c>
      <c r="G107" s="158">
        <f>INDEX(従量Ｂ内訳!M:M,ROW(A103)*19-13)</f>
        <v>0</v>
      </c>
      <c r="H107" s="7">
        <f>INDEX(従量Ｂ内訳!P:P,ROW(A103)*19-1)</f>
        <v>0</v>
      </c>
      <c r="I107" s="8">
        <f>INDEX(従量Ｂ内訳!Q:Q,ROW(A103)*19-1)</f>
        <v>0</v>
      </c>
      <c r="L107" s="367"/>
    </row>
    <row r="108" spans="1:12" ht="24.75" customHeight="1" x14ac:dyDescent="0.4">
      <c r="A108" s="6">
        <v>104</v>
      </c>
      <c r="B108" s="10" t="str">
        <f>別紙1!C388</f>
        <v>大渡　流量計</v>
      </c>
      <c r="C108" s="101">
        <f>別紙1!F388</f>
        <v>15</v>
      </c>
      <c r="D108" s="157">
        <f>INDEX(従量Ｂ内訳!C:C,ROW(A104)*19-13)</f>
        <v>0</v>
      </c>
      <c r="E108" s="158">
        <f>INDEX(従量Ｂ内訳!G:G,ROW(A104)*19-13)</f>
        <v>0</v>
      </c>
      <c r="F108" s="158">
        <f>INDEX(従量Ｂ内訳!J:J,ROW(A104)*19-13)</f>
        <v>0</v>
      </c>
      <c r="G108" s="158">
        <f>INDEX(従量Ｂ内訳!M:M,ROW(A104)*19-13)</f>
        <v>0</v>
      </c>
      <c r="H108" s="7">
        <f>INDEX(従量Ｂ内訳!P:P,ROW(A104)*19-1)</f>
        <v>0</v>
      </c>
      <c r="I108" s="8">
        <f>INDEX(従量Ｂ内訳!Q:Q,ROW(A104)*19-1)</f>
        <v>0</v>
      </c>
      <c r="L108" s="367"/>
    </row>
    <row r="109" spans="1:12" ht="24.75" customHeight="1" x14ac:dyDescent="0.4">
      <c r="A109" s="6">
        <v>105</v>
      </c>
      <c r="B109" s="10" t="str">
        <f>別紙1!C389</f>
        <v>大利根　流量計</v>
      </c>
      <c r="C109" s="101">
        <f>別紙1!F389</f>
        <v>15</v>
      </c>
      <c r="D109" s="157">
        <f>INDEX(従量Ｂ内訳!C:C,ROW(A105)*19-13)</f>
        <v>0</v>
      </c>
      <c r="E109" s="158">
        <f>INDEX(従量Ｂ内訳!G:G,ROW(A105)*19-13)</f>
        <v>0</v>
      </c>
      <c r="F109" s="158">
        <f>INDEX(従量Ｂ内訳!J:J,ROW(A105)*19-13)</f>
        <v>0</v>
      </c>
      <c r="G109" s="158">
        <f>INDEX(従量Ｂ内訳!M:M,ROW(A105)*19-13)</f>
        <v>0</v>
      </c>
      <c r="H109" s="7">
        <f>INDEX(従量Ｂ内訳!P:P,ROW(A105)*19-1)</f>
        <v>0</v>
      </c>
      <c r="I109" s="8">
        <f>INDEX(従量Ｂ内訳!Q:Q,ROW(A105)*19-1)</f>
        <v>0</v>
      </c>
      <c r="L109" s="367"/>
    </row>
    <row r="110" spans="1:12" ht="24.75" customHeight="1" x14ac:dyDescent="0.4">
      <c r="A110" s="6">
        <v>106</v>
      </c>
      <c r="B110" s="10" t="str">
        <f>別紙1!C390</f>
        <v>中内　流量計</v>
      </c>
      <c r="C110" s="101">
        <f>別紙1!F390</f>
        <v>15</v>
      </c>
      <c r="D110" s="157">
        <f>INDEX(従量Ｂ内訳!C:C,ROW(A106)*19-13)</f>
        <v>0</v>
      </c>
      <c r="E110" s="158">
        <f>INDEX(従量Ｂ内訳!G:G,ROW(A106)*19-13)</f>
        <v>0</v>
      </c>
      <c r="F110" s="158">
        <f>INDEX(従量Ｂ内訳!J:J,ROW(A106)*19-13)</f>
        <v>0</v>
      </c>
      <c r="G110" s="158">
        <f>INDEX(従量Ｂ内訳!M:M,ROW(A106)*19-13)</f>
        <v>0</v>
      </c>
      <c r="H110" s="7">
        <f>INDEX(従量Ｂ内訳!P:P,ROW(A106)*19-1)</f>
        <v>0</v>
      </c>
      <c r="I110" s="8">
        <f>INDEX(従量Ｂ内訳!Q:Q,ROW(A106)*19-1)</f>
        <v>0</v>
      </c>
      <c r="L110" s="367"/>
    </row>
    <row r="111" spans="1:12" ht="24.75" customHeight="1" x14ac:dyDescent="0.4">
      <c r="A111" s="6">
        <v>107</v>
      </c>
      <c r="B111" s="10" t="str">
        <f>別紙1!C391</f>
        <v>東片貝　流量計</v>
      </c>
      <c r="C111" s="101">
        <f>別紙1!F391</f>
        <v>10</v>
      </c>
      <c r="D111" s="157">
        <f>INDEX(従量Ｂ内訳!C:C,ROW(A107)*19-13)</f>
        <v>0</v>
      </c>
      <c r="E111" s="158">
        <f>INDEX(従量Ｂ内訳!G:G,ROW(A107)*19-13)</f>
        <v>0</v>
      </c>
      <c r="F111" s="158">
        <f>INDEX(従量Ｂ内訳!J:J,ROW(A107)*19-13)</f>
        <v>0</v>
      </c>
      <c r="G111" s="158">
        <f>INDEX(従量Ｂ内訳!M:M,ROW(A107)*19-13)</f>
        <v>0</v>
      </c>
      <c r="H111" s="7">
        <f>INDEX(従量Ｂ内訳!P:P,ROW(A107)*19-1)</f>
        <v>0</v>
      </c>
      <c r="I111" s="8">
        <f>INDEX(従量Ｂ内訳!Q:Q,ROW(A107)*19-1)</f>
        <v>0</v>
      </c>
      <c r="L111" s="367"/>
    </row>
    <row r="112" spans="1:12" ht="24.75" customHeight="1" x14ac:dyDescent="0.4">
      <c r="A112" s="6">
        <v>108</v>
      </c>
      <c r="B112" s="10" t="str">
        <f>別紙1!C392</f>
        <v>荒北第１－１ポンプ場</v>
      </c>
      <c r="C112" s="101">
        <f>別紙1!F392</f>
        <v>10</v>
      </c>
      <c r="D112" s="157">
        <f>INDEX(従量Ｂ内訳!C:C,ROW(A108)*19-13)</f>
        <v>0</v>
      </c>
      <c r="E112" s="158">
        <f>INDEX(従量Ｂ内訳!G:G,ROW(A108)*19-13)</f>
        <v>0</v>
      </c>
      <c r="F112" s="158">
        <f>INDEX(従量Ｂ内訳!J:J,ROW(A108)*19-13)</f>
        <v>0</v>
      </c>
      <c r="G112" s="158">
        <f>INDEX(従量Ｂ内訳!M:M,ROW(A108)*19-13)</f>
        <v>0</v>
      </c>
      <c r="H112" s="7">
        <f>INDEX(従量Ｂ内訳!P:P,ROW(A108)*19-1)</f>
        <v>0</v>
      </c>
      <c r="I112" s="8">
        <f>INDEX(従量Ｂ内訳!Q:Q,ROW(A108)*19-1)</f>
        <v>0</v>
      </c>
      <c r="L112" s="367"/>
    </row>
    <row r="113" spans="1:12" ht="24.75" customHeight="1" x14ac:dyDescent="0.4">
      <c r="A113" s="6">
        <v>109</v>
      </c>
      <c r="B113" s="10" t="str">
        <f>別紙1!C393</f>
        <v>荒北第１－２ポンプ場</v>
      </c>
      <c r="C113" s="337">
        <f>別紙1!F393</f>
        <v>10</v>
      </c>
      <c r="D113" s="157">
        <f>INDEX(従量Ｂ内訳!C:C,ROW(A109)*19-13)</f>
        <v>0</v>
      </c>
      <c r="E113" s="158">
        <f>INDEX(従量Ｂ内訳!G:G,ROW(A109)*19-13)</f>
        <v>0</v>
      </c>
      <c r="F113" s="158">
        <f>INDEX(従量Ｂ内訳!J:J,ROW(A109)*19-13)</f>
        <v>0</v>
      </c>
      <c r="G113" s="158">
        <f>INDEX(従量Ｂ内訳!M:M,ROW(A109)*19-13)</f>
        <v>0</v>
      </c>
      <c r="H113" s="7">
        <f>INDEX(従量Ｂ内訳!P:P,ROW(A109)*19-1)</f>
        <v>0</v>
      </c>
      <c r="I113" s="8">
        <f>INDEX(従量Ｂ内訳!Q:Q,ROW(A109)*19-1)</f>
        <v>0</v>
      </c>
      <c r="L113" s="367"/>
    </row>
    <row r="114" spans="1:12" ht="24.75" customHeight="1" x14ac:dyDescent="0.4">
      <c r="A114" s="21">
        <v>110</v>
      </c>
      <c r="B114" s="331" t="str">
        <f>別紙1!C394</f>
        <v>荒北第１－３ポンプ場</v>
      </c>
      <c r="C114" s="332">
        <f>別紙1!F394</f>
        <v>10</v>
      </c>
      <c r="D114" s="333">
        <f>INDEX(従量Ｂ内訳!C:C,ROW(A110)*19-13)</f>
        <v>0</v>
      </c>
      <c r="E114" s="334">
        <f>INDEX(従量Ｂ内訳!G:G,ROW(A110)*19-13)</f>
        <v>0</v>
      </c>
      <c r="F114" s="334">
        <f>INDEX(従量Ｂ内訳!J:J,ROW(A110)*19-13)</f>
        <v>0</v>
      </c>
      <c r="G114" s="334">
        <f>INDEX(従量Ｂ内訳!M:M,ROW(A110)*19-13)</f>
        <v>0</v>
      </c>
      <c r="H114" s="335">
        <f>INDEX(従量Ｂ内訳!P:P,ROW(A110)*19-1)</f>
        <v>0</v>
      </c>
      <c r="I114" s="336">
        <f>INDEX(従量Ｂ内訳!Q:Q,ROW(A110)*19-1)</f>
        <v>0</v>
      </c>
      <c r="L114" s="367"/>
    </row>
    <row r="115" spans="1:12" ht="24.75" customHeight="1" x14ac:dyDescent="0.4">
      <c r="A115" s="6">
        <v>111</v>
      </c>
      <c r="B115" s="10" t="str">
        <f>別紙1!C395</f>
        <v>荒北第１－４ポンプ場</v>
      </c>
      <c r="C115" s="101">
        <f>別紙1!F395</f>
        <v>10</v>
      </c>
      <c r="D115" s="157">
        <f>INDEX(従量Ｂ内訳!C:C,ROW(A111)*19-13)</f>
        <v>0</v>
      </c>
      <c r="E115" s="158">
        <f>INDEX(従量Ｂ内訳!G:G,ROW(A111)*19-13)</f>
        <v>0</v>
      </c>
      <c r="F115" s="158">
        <f>INDEX(従量Ｂ内訳!J:J,ROW(A111)*19-13)</f>
        <v>0</v>
      </c>
      <c r="G115" s="158">
        <f>INDEX(従量Ｂ内訳!M:M,ROW(A111)*19-13)</f>
        <v>0</v>
      </c>
      <c r="H115" s="7">
        <f>INDEX(従量Ｂ内訳!P:P,ROW(A111)*19-1)</f>
        <v>0</v>
      </c>
      <c r="I115" s="8">
        <f>INDEX(従量Ｂ内訳!Q:Q,ROW(A111)*19-1)</f>
        <v>0</v>
      </c>
      <c r="L115" s="367"/>
    </row>
    <row r="116" spans="1:12" ht="24.75" customHeight="1" x14ac:dyDescent="0.4">
      <c r="A116" s="6">
        <v>112</v>
      </c>
      <c r="B116" s="10" t="str">
        <f>別紙1!C396</f>
        <v>荒北第１－５ポンプ場</v>
      </c>
      <c r="C116" s="101">
        <f>別紙1!F396</f>
        <v>10</v>
      </c>
      <c r="D116" s="157">
        <f>INDEX(従量Ｂ内訳!C:C,ROW(A112)*19-13)</f>
        <v>0</v>
      </c>
      <c r="E116" s="158">
        <f>INDEX(従量Ｂ内訳!G:G,ROW(A112)*19-13)</f>
        <v>0</v>
      </c>
      <c r="F116" s="158">
        <f>INDEX(従量Ｂ内訳!J:J,ROW(A112)*19-13)</f>
        <v>0</v>
      </c>
      <c r="G116" s="158">
        <f>INDEX(従量Ｂ内訳!M:M,ROW(A112)*19-13)</f>
        <v>0</v>
      </c>
      <c r="H116" s="7">
        <f>INDEX(従量Ｂ内訳!P:P,ROW(A112)*19-1)</f>
        <v>0</v>
      </c>
      <c r="I116" s="8">
        <f>INDEX(従量Ｂ内訳!Q:Q,ROW(A112)*19-1)</f>
        <v>0</v>
      </c>
      <c r="L116" s="367"/>
    </row>
    <row r="117" spans="1:12" ht="24.75" customHeight="1" x14ac:dyDescent="0.4">
      <c r="A117" s="6">
        <v>113</v>
      </c>
      <c r="B117" s="10" t="str">
        <f>別紙1!C397</f>
        <v>荒北第１－６ポンプ場</v>
      </c>
      <c r="C117" s="101">
        <f>別紙1!F397</f>
        <v>10</v>
      </c>
      <c r="D117" s="157">
        <f>INDEX(従量Ｂ内訳!C:C,ROW(A113)*19-13)</f>
        <v>0</v>
      </c>
      <c r="E117" s="158">
        <f>INDEX(従量Ｂ内訳!G:G,ROW(A113)*19-13)</f>
        <v>0</v>
      </c>
      <c r="F117" s="158">
        <f>INDEX(従量Ｂ内訳!J:J,ROW(A113)*19-13)</f>
        <v>0</v>
      </c>
      <c r="G117" s="158">
        <f>INDEX(従量Ｂ内訳!M:M,ROW(A113)*19-13)</f>
        <v>0</v>
      </c>
      <c r="H117" s="7">
        <f>INDEX(従量Ｂ内訳!P:P,ROW(A113)*19-1)</f>
        <v>0</v>
      </c>
      <c r="I117" s="8">
        <f>INDEX(従量Ｂ内訳!Q:Q,ROW(A113)*19-1)</f>
        <v>0</v>
      </c>
      <c r="L117" s="367"/>
    </row>
    <row r="118" spans="1:12" ht="24.75" customHeight="1" x14ac:dyDescent="0.4">
      <c r="A118" s="6">
        <v>114</v>
      </c>
      <c r="B118" s="10" t="str">
        <f>別紙1!C398</f>
        <v>荒北第１－７ポンプ場</v>
      </c>
      <c r="C118" s="101">
        <f>別紙1!F398</f>
        <v>10</v>
      </c>
      <c r="D118" s="157">
        <f>INDEX(従量Ｂ内訳!C:C,ROW(A114)*19-13)</f>
        <v>0</v>
      </c>
      <c r="E118" s="158">
        <f>INDEX(従量Ｂ内訳!G:G,ROW(A114)*19-13)</f>
        <v>0</v>
      </c>
      <c r="F118" s="158">
        <f>INDEX(従量Ｂ内訳!J:J,ROW(A114)*19-13)</f>
        <v>0</v>
      </c>
      <c r="G118" s="158">
        <f>INDEX(従量Ｂ内訳!M:M,ROW(A114)*19-13)</f>
        <v>0</v>
      </c>
      <c r="H118" s="7">
        <f>INDEX(従量Ｂ内訳!P:P,ROW(A114)*19-1)</f>
        <v>0</v>
      </c>
      <c r="I118" s="8">
        <f>INDEX(従量Ｂ内訳!Q:Q,ROW(A114)*19-1)</f>
        <v>0</v>
      </c>
      <c r="L118" s="367"/>
    </row>
    <row r="119" spans="1:12" ht="24.75" customHeight="1" x14ac:dyDescent="0.4">
      <c r="A119" s="6">
        <v>115</v>
      </c>
      <c r="B119" s="10" t="str">
        <f>別紙1!C399</f>
        <v>荒北第１－８ポンプ場</v>
      </c>
      <c r="C119" s="101">
        <f>別紙1!F399</f>
        <v>10</v>
      </c>
      <c r="D119" s="157">
        <f>INDEX(従量Ｂ内訳!C:C,ROW(A115)*19-13)</f>
        <v>0</v>
      </c>
      <c r="E119" s="158">
        <f>INDEX(従量Ｂ内訳!G:G,ROW(A115)*19-13)</f>
        <v>0</v>
      </c>
      <c r="F119" s="158">
        <f>INDEX(従量Ｂ内訳!J:J,ROW(A115)*19-13)</f>
        <v>0</v>
      </c>
      <c r="G119" s="158">
        <f>INDEX(従量Ｂ内訳!M:M,ROW(A115)*19-13)</f>
        <v>0</v>
      </c>
      <c r="H119" s="7">
        <f>INDEX(従量Ｂ内訳!P:P,ROW(A115)*19-1)</f>
        <v>0</v>
      </c>
      <c r="I119" s="8">
        <f>INDEX(従量Ｂ内訳!Q:Q,ROW(A115)*19-1)</f>
        <v>0</v>
      </c>
      <c r="L119" s="367"/>
    </row>
    <row r="120" spans="1:12" ht="24.75" customHeight="1" x14ac:dyDescent="0.4">
      <c r="A120" s="6">
        <v>116</v>
      </c>
      <c r="B120" s="10" t="str">
        <f>別紙1!C400</f>
        <v>荒北第１－９ポンプ場</v>
      </c>
      <c r="C120" s="101">
        <f>別紙1!F400</f>
        <v>10</v>
      </c>
      <c r="D120" s="157">
        <f>INDEX(従量Ｂ内訳!C:C,ROW(A116)*19-13)</f>
        <v>0</v>
      </c>
      <c r="E120" s="158">
        <f>INDEX(従量Ｂ内訳!G:G,ROW(A116)*19-13)</f>
        <v>0</v>
      </c>
      <c r="F120" s="158">
        <f>INDEX(従量Ｂ内訳!J:J,ROW(A116)*19-13)</f>
        <v>0</v>
      </c>
      <c r="G120" s="158">
        <f>INDEX(従量Ｂ内訳!M:M,ROW(A116)*19-13)</f>
        <v>0</v>
      </c>
      <c r="H120" s="7">
        <f>INDEX(従量Ｂ内訳!P:P,ROW(A116)*19-1)</f>
        <v>0</v>
      </c>
      <c r="I120" s="8">
        <f>INDEX(従量Ｂ内訳!Q:Q,ROW(A116)*19-1)</f>
        <v>0</v>
      </c>
      <c r="L120" s="367"/>
    </row>
    <row r="121" spans="1:12" ht="24.75" customHeight="1" x14ac:dyDescent="0.4">
      <c r="A121" s="6">
        <v>117</v>
      </c>
      <c r="B121" s="10" t="str">
        <f>別紙1!C401</f>
        <v>荒北第１－１０ポンプ場</v>
      </c>
      <c r="C121" s="101">
        <f>別紙1!F401</f>
        <v>10</v>
      </c>
      <c r="D121" s="157">
        <f>INDEX(従量Ｂ内訳!C:C,ROW(A117)*19-13)</f>
        <v>0</v>
      </c>
      <c r="E121" s="158">
        <f>INDEX(従量Ｂ内訳!G:G,ROW(A117)*19-13)</f>
        <v>0</v>
      </c>
      <c r="F121" s="158">
        <f>INDEX(従量Ｂ内訳!J:J,ROW(A117)*19-13)</f>
        <v>0</v>
      </c>
      <c r="G121" s="158">
        <f>INDEX(従量Ｂ内訳!M:M,ROW(A117)*19-13)</f>
        <v>0</v>
      </c>
      <c r="H121" s="7">
        <f>INDEX(従量Ｂ内訳!P:P,ROW(A117)*19-1)</f>
        <v>0</v>
      </c>
      <c r="I121" s="8">
        <f>INDEX(従量Ｂ内訳!Q:Q,ROW(A117)*19-1)</f>
        <v>0</v>
      </c>
      <c r="L121" s="367"/>
    </row>
    <row r="122" spans="1:12" ht="24.75" customHeight="1" x14ac:dyDescent="0.4">
      <c r="A122" s="6">
        <v>118</v>
      </c>
      <c r="B122" s="10" t="str">
        <f>別紙1!C402</f>
        <v>荒北第１－１１ポンプ場</v>
      </c>
      <c r="C122" s="101">
        <f>別紙1!F402</f>
        <v>10</v>
      </c>
      <c r="D122" s="157">
        <f>INDEX(従量Ｂ内訳!C:C,ROW(A118)*19-13)</f>
        <v>0</v>
      </c>
      <c r="E122" s="158">
        <f>INDEX(従量Ｂ内訳!G:G,ROW(A118)*19-13)</f>
        <v>0</v>
      </c>
      <c r="F122" s="158">
        <f>INDEX(従量Ｂ内訳!J:J,ROW(A118)*19-13)</f>
        <v>0</v>
      </c>
      <c r="G122" s="158">
        <f>INDEX(従量Ｂ内訳!M:M,ROW(A118)*19-13)</f>
        <v>0</v>
      </c>
      <c r="H122" s="7">
        <f>INDEX(従量Ｂ内訳!P:P,ROW(A118)*19-1)</f>
        <v>0</v>
      </c>
      <c r="I122" s="8">
        <f>INDEX(従量Ｂ内訳!Q:Q,ROW(A118)*19-1)</f>
        <v>0</v>
      </c>
      <c r="L122" s="367"/>
    </row>
    <row r="123" spans="1:12" ht="24.75" customHeight="1" x14ac:dyDescent="0.4">
      <c r="A123" s="6">
        <v>119</v>
      </c>
      <c r="B123" s="10" t="str">
        <f>別紙1!C403</f>
        <v>荒北第２－１ポンプ場</v>
      </c>
      <c r="C123" s="101">
        <f>別紙1!F403</f>
        <v>10</v>
      </c>
      <c r="D123" s="157">
        <f>INDEX(従量Ｂ内訳!C:C,ROW(A119)*19-13)</f>
        <v>0</v>
      </c>
      <c r="E123" s="158">
        <f>INDEX(従量Ｂ内訳!G:G,ROW(A119)*19-13)</f>
        <v>0</v>
      </c>
      <c r="F123" s="158">
        <f>INDEX(従量Ｂ内訳!J:J,ROW(A119)*19-13)</f>
        <v>0</v>
      </c>
      <c r="G123" s="158">
        <f>INDEX(従量Ｂ内訳!M:M,ROW(A119)*19-13)</f>
        <v>0</v>
      </c>
      <c r="H123" s="7">
        <f>INDEX(従量Ｂ内訳!P:P,ROW(A119)*19-1)</f>
        <v>0</v>
      </c>
      <c r="I123" s="8">
        <f>INDEX(従量Ｂ内訳!Q:Q,ROW(A119)*19-1)</f>
        <v>0</v>
      </c>
      <c r="L123" s="367"/>
    </row>
    <row r="124" spans="1:12" ht="24.75" customHeight="1" x14ac:dyDescent="0.4">
      <c r="A124" s="6">
        <v>120</v>
      </c>
      <c r="B124" s="10" t="str">
        <f>別紙1!C404</f>
        <v>荒北第２－２ポンプ場</v>
      </c>
      <c r="C124" s="101">
        <f>別紙1!F404</f>
        <v>10</v>
      </c>
      <c r="D124" s="157">
        <f>INDEX(従量Ｂ内訳!C:C,ROW(A120)*19-13)</f>
        <v>0</v>
      </c>
      <c r="E124" s="158">
        <f>INDEX(従量Ｂ内訳!G:G,ROW(A120)*19-13)</f>
        <v>0</v>
      </c>
      <c r="F124" s="158">
        <f>INDEX(従量Ｂ内訳!J:J,ROW(A120)*19-13)</f>
        <v>0</v>
      </c>
      <c r="G124" s="158">
        <f>INDEX(従量Ｂ内訳!M:M,ROW(A120)*19-13)</f>
        <v>0</v>
      </c>
      <c r="H124" s="7">
        <f>INDEX(従量Ｂ内訳!P:P,ROW(A120)*19-1)</f>
        <v>0</v>
      </c>
      <c r="I124" s="8">
        <f>INDEX(従量Ｂ内訳!Q:Q,ROW(A120)*19-1)</f>
        <v>0</v>
      </c>
      <c r="L124" s="367"/>
    </row>
    <row r="125" spans="1:12" ht="24.75" customHeight="1" x14ac:dyDescent="0.4">
      <c r="A125" s="6">
        <v>121</v>
      </c>
      <c r="B125" s="10" t="str">
        <f>別紙1!C405</f>
        <v>荒北第２－９ポンプ場</v>
      </c>
      <c r="C125" s="101">
        <f>別紙1!F405</f>
        <v>10</v>
      </c>
      <c r="D125" s="157">
        <f>INDEX(従量Ｂ内訳!C:C,ROW(A121)*19-13)</f>
        <v>0</v>
      </c>
      <c r="E125" s="158">
        <f>INDEX(従量Ｂ内訳!G:G,ROW(A121)*19-13)</f>
        <v>0</v>
      </c>
      <c r="F125" s="158">
        <f>INDEX(従量Ｂ内訳!J:J,ROW(A121)*19-13)</f>
        <v>0</v>
      </c>
      <c r="G125" s="158">
        <f>INDEX(従量Ｂ内訳!M:M,ROW(A121)*19-13)</f>
        <v>0</v>
      </c>
      <c r="H125" s="7">
        <f>INDEX(従量Ｂ内訳!P:P,ROW(A121)*19-1)</f>
        <v>0</v>
      </c>
      <c r="I125" s="8">
        <f>INDEX(従量Ｂ内訳!Q:Q,ROW(A121)*19-1)</f>
        <v>0</v>
      </c>
      <c r="L125" s="367"/>
    </row>
    <row r="126" spans="1:12" ht="24.75" customHeight="1" x14ac:dyDescent="0.4">
      <c r="A126" s="6">
        <v>122</v>
      </c>
      <c r="B126" s="10" t="str">
        <f>別紙1!C406</f>
        <v>荒北第２－１０ポンプ場</v>
      </c>
      <c r="C126" s="101">
        <f>別紙1!F406</f>
        <v>10</v>
      </c>
      <c r="D126" s="157">
        <f>INDEX(従量Ｂ内訳!C:C,ROW(A122)*19-13)</f>
        <v>0</v>
      </c>
      <c r="E126" s="158">
        <f>INDEX(従量Ｂ内訳!G:G,ROW(A122)*19-13)</f>
        <v>0</v>
      </c>
      <c r="F126" s="158">
        <f>INDEX(従量Ｂ内訳!J:J,ROW(A122)*19-13)</f>
        <v>0</v>
      </c>
      <c r="G126" s="158">
        <f>INDEX(従量Ｂ内訳!M:M,ROW(A122)*19-13)</f>
        <v>0</v>
      </c>
      <c r="H126" s="7">
        <f>INDEX(従量Ｂ内訳!P:P,ROW(A122)*19-1)</f>
        <v>0</v>
      </c>
      <c r="I126" s="8">
        <f>INDEX(従量Ｂ内訳!Q:Q,ROW(A122)*19-1)</f>
        <v>0</v>
      </c>
      <c r="L126" s="367"/>
    </row>
    <row r="127" spans="1:12" ht="24.75" customHeight="1" x14ac:dyDescent="0.4">
      <c r="A127" s="6">
        <v>123</v>
      </c>
      <c r="B127" s="10" t="str">
        <f>別紙1!C407</f>
        <v>荒北第２－１１ポンプ場</v>
      </c>
      <c r="C127" s="101">
        <f>別紙1!F407</f>
        <v>10</v>
      </c>
      <c r="D127" s="157">
        <f>INDEX(従量Ｂ内訳!C:C,ROW(A123)*19-13)</f>
        <v>0</v>
      </c>
      <c r="E127" s="158">
        <f>INDEX(従量Ｂ内訳!G:G,ROW(A123)*19-13)</f>
        <v>0</v>
      </c>
      <c r="F127" s="158">
        <f>INDEX(従量Ｂ内訳!J:J,ROW(A123)*19-13)</f>
        <v>0</v>
      </c>
      <c r="G127" s="158">
        <f>INDEX(従量Ｂ内訳!M:M,ROW(A123)*19-13)</f>
        <v>0</v>
      </c>
      <c r="H127" s="7">
        <f>INDEX(従量Ｂ内訳!P:P,ROW(A123)*19-1)</f>
        <v>0</v>
      </c>
      <c r="I127" s="8">
        <f>INDEX(従量Ｂ内訳!Q:Q,ROW(A123)*19-1)</f>
        <v>0</v>
      </c>
      <c r="L127" s="367"/>
    </row>
    <row r="128" spans="1:12" ht="24.75" customHeight="1" x14ac:dyDescent="0.4">
      <c r="A128" s="6">
        <v>124</v>
      </c>
      <c r="B128" s="10" t="str">
        <f>別紙1!C408</f>
        <v>市之木場処理施設</v>
      </c>
      <c r="C128" s="101">
        <f>別紙1!F408</f>
        <v>60</v>
      </c>
      <c r="D128" s="157">
        <f>INDEX(従量Ｂ内訳!C:C,ROW(A124)*19-13)</f>
        <v>0</v>
      </c>
      <c r="E128" s="158">
        <f>INDEX(従量Ｂ内訳!G:G,ROW(A124)*19-13)</f>
        <v>0</v>
      </c>
      <c r="F128" s="158">
        <f>INDEX(従量Ｂ内訳!J:J,ROW(A124)*19-13)</f>
        <v>0</v>
      </c>
      <c r="G128" s="158">
        <f>INDEX(従量Ｂ内訳!M:M,ROW(A124)*19-13)</f>
        <v>0</v>
      </c>
      <c r="H128" s="7">
        <f>INDEX(従量Ｂ内訳!P:P,ROW(A124)*19-1)</f>
        <v>0</v>
      </c>
      <c r="I128" s="8">
        <f>INDEX(従量Ｂ内訳!Q:Q,ROW(A124)*19-1)</f>
        <v>0</v>
      </c>
      <c r="L128" s="367"/>
    </row>
    <row r="129" spans="1:12" ht="24.75" customHeight="1" x14ac:dyDescent="0.4">
      <c r="A129" s="6">
        <v>125</v>
      </c>
      <c r="B129" s="10" t="str">
        <f>別紙1!C409</f>
        <v>市之木場第６ポンプ場</v>
      </c>
      <c r="C129" s="101">
        <f>別紙1!F409</f>
        <v>10</v>
      </c>
      <c r="D129" s="157">
        <f>INDEX(従量Ｂ内訳!C:C,ROW(A125)*19-13)</f>
        <v>0</v>
      </c>
      <c r="E129" s="158">
        <f>INDEX(従量Ｂ内訳!G:G,ROW(A125)*19-13)</f>
        <v>0</v>
      </c>
      <c r="F129" s="158">
        <f>INDEX(従量Ｂ内訳!J:J,ROW(A125)*19-13)</f>
        <v>0</v>
      </c>
      <c r="G129" s="158">
        <f>INDEX(従量Ｂ内訳!M:M,ROW(A125)*19-13)</f>
        <v>0</v>
      </c>
      <c r="H129" s="7">
        <f>INDEX(従量Ｂ内訳!P:P,ROW(A125)*19-1)</f>
        <v>0</v>
      </c>
      <c r="I129" s="8">
        <f>INDEX(従量Ｂ内訳!Q:Q,ROW(A125)*19-1)</f>
        <v>0</v>
      </c>
      <c r="L129" s="367"/>
    </row>
    <row r="130" spans="1:12" ht="24.75" customHeight="1" x14ac:dyDescent="0.4">
      <c r="A130" s="6">
        <v>126</v>
      </c>
      <c r="B130" s="10" t="str">
        <f>別紙1!C410</f>
        <v>上増田第１ポンプ場</v>
      </c>
      <c r="C130" s="101">
        <f>別紙1!F410</f>
        <v>10</v>
      </c>
      <c r="D130" s="157">
        <f>INDEX(従量Ｂ内訳!C:C,ROW(A126)*19-13)</f>
        <v>0</v>
      </c>
      <c r="E130" s="158">
        <f>INDEX(従量Ｂ内訳!G:G,ROW(A126)*19-13)</f>
        <v>0</v>
      </c>
      <c r="F130" s="158">
        <f>INDEX(従量Ｂ内訳!J:J,ROW(A126)*19-13)</f>
        <v>0</v>
      </c>
      <c r="G130" s="158">
        <f>INDEX(従量Ｂ内訳!M:M,ROW(A126)*19-13)</f>
        <v>0</v>
      </c>
      <c r="H130" s="7">
        <f>INDEX(従量Ｂ内訳!P:P,ROW(A126)*19-1)</f>
        <v>0</v>
      </c>
      <c r="I130" s="8">
        <f>INDEX(従量Ｂ内訳!Q:Q,ROW(A126)*19-1)</f>
        <v>0</v>
      </c>
      <c r="L130" s="367"/>
    </row>
    <row r="131" spans="1:12" ht="24.75" customHeight="1" x14ac:dyDescent="0.4">
      <c r="A131" s="6">
        <v>127</v>
      </c>
      <c r="B131" s="10" t="str">
        <f>別紙1!C411</f>
        <v>石井処理施設</v>
      </c>
      <c r="C131" s="101">
        <f>別紙1!F411</f>
        <v>30</v>
      </c>
      <c r="D131" s="157">
        <f>INDEX(従量Ｂ内訳!C:C,ROW(A127)*19-13)</f>
        <v>0</v>
      </c>
      <c r="E131" s="158">
        <f>INDEX(従量Ｂ内訳!G:G,ROW(A127)*19-13)</f>
        <v>0</v>
      </c>
      <c r="F131" s="158">
        <f>INDEX(従量Ｂ内訳!J:J,ROW(A127)*19-13)</f>
        <v>0</v>
      </c>
      <c r="G131" s="158">
        <f>INDEX(従量Ｂ内訳!M:M,ROW(A127)*19-13)</f>
        <v>0</v>
      </c>
      <c r="H131" s="7">
        <f>INDEX(従量Ｂ内訳!P:P,ROW(A127)*19-1)</f>
        <v>0</v>
      </c>
      <c r="I131" s="8">
        <f>INDEX(従量Ｂ内訳!Q:Q,ROW(A127)*19-1)</f>
        <v>0</v>
      </c>
      <c r="L131" s="367"/>
    </row>
    <row r="132" spans="1:12" ht="24.75" customHeight="1" x14ac:dyDescent="0.4">
      <c r="A132" s="6">
        <v>128</v>
      </c>
      <c r="B132" s="10" t="str">
        <f>別紙1!C412</f>
        <v>大室第１５ポンプ場</v>
      </c>
      <c r="C132" s="101">
        <f>別紙1!F412</f>
        <v>10</v>
      </c>
      <c r="D132" s="157">
        <f>INDEX(従量Ｂ内訳!C:C,ROW(A128)*19-13)</f>
        <v>0</v>
      </c>
      <c r="E132" s="158">
        <f>INDEX(従量Ｂ内訳!G:G,ROW(A128)*19-13)</f>
        <v>0</v>
      </c>
      <c r="F132" s="158">
        <f>INDEX(従量Ｂ内訳!J:J,ROW(A128)*19-13)</f>
        <v>0</v>
      </c>
      <c r="G132" s="158">
        <f>INDEX(従量Ｂ内訳!M:M,ROW(A128)*19-13)</f>
        <v>0</v>
      </c>
      <c r="H132" s="7">
        <f>INDEX(従量Ｂ内訳!P:P,ROW(A128)*19-1)</f>
        <v>0</v>
      </c>
      <c r="I132" s="8">
        <f>INDEX(従量Ｂ内訳!Q:Q,ROW(A128)*19-1)</f>
        <v>0</v>
      </c>
      <c r="L132" s="367"/>
    </row>
    <row r="133" spans="1:12" ht="24.75" customHeight="1" x14ac:dyDescent="0.4">
      <c r="A133" s="6">
        <v>129</v>
      </c>
      <c r="B133" s="10" t="str">
        <f>別紙1!C413</f>
        <v>大室第１６ポンプ場</v>
      </c>
      <c r="C133" s="101">
        <f>別紙1!F413</f>
        <v>10</v>
      </c>
      <c r="D133" s="157">
        <f>INDEX(従量Ｂ内訳!C:C,ROW(A129)*19-13)</f>
        <v>0</v>
      </c>
      <c r="E133" s="158">
        <f>INDEX(従量Ｂ内訳!G:G,ROW(A129)*19-13)</f>
        <v>0</v>
      </c>
      <c r="F133" s="158">
        <f>INDEX(従量Ｂ内訳!J:J,ROW(A129)*19-13)</f>
        <v>0</v>
      </c>
      <c r="G133" s="158">
        <f>INDEX(従量Ｂ内訳!M:M,ROW(A129)*19-13)</f>
        <v>0</v>
      </c>
      <c r="H133" s="7">
        <f>INDEX(従量Ｂ内訳!P:P,ROW(A129)*19-1)</f>
        <v>0</v>
      </c>
      <c r="I133" s="8">
        <f>INDEX(従量Ｂ内訳!Q:Q,ROW(A129)*19-1)</f>
        <v>0</v>
      </c>
      <c r="L133" s="367"/>
    </row>
    <row r="134" spans="1:12" ht="24.75" customHeight="1" x14ac:dyDescent="0.4">
      <c r="A134" s="6">
        <v>130</v>
      </c>
      <c r="B134" s="10" t="str">
        <f>別紙1!C414</f>
        <v>馬場第１ポンプ場</v>
      </c>
      <c r="C134" s="101">
        <f>別紙1!F414</f>
        <v>10</v>
      </c>
      <c r="D134" s="157">
        <f>INDEX(従量Ｂ内訳!C:C,ROW(A130)*19-13)</f>
        <v>0</v>
      </c>
      <c r="E134" s="158">
        <f>INDEX(従量Ｂ内訳!G:G,ROW(A130)*19-13)</f>
        <v>0</v>
      </c>
      <c r="F134" s="158">
        <f>INDEX(従量Ｂ内訳!J:J,ROW(A130)*19-13)</f>
        <v>0</v>
      </c>
      <c r="G134" s="158">
        <f>INDEX(従量Ｂ内訳!M:M,ROW(A130)*19-13)</f>
        <v>0</v>
      </c>
      <c r="H134" s="7">
        <f>INDEX(従量Ｂ内訳!P:P,ROW(A130)*19-1)</f>
        <v>0</v>
      </c>
      <c r="I134" s="8">
        <f>INDEX(従量Ｂ内訳!Q:Q,ROW(A130)*19-1)</f>
        <v>0</v>
      </c>
      <c r="L134" s="367"/>
    </row>
    <row r="135" spans="1:12" ht="24.75" customHeight="1" x14ac:dyDescent="0.4">
      <c r="A135" s="6">
        <v>131</v>
      </c>
      <c r="B135" s="10" t="str">
        <f>別紙1!C415</f>
        <v>白川東第１ポンプ場</v>
      </c>
      <c r="C135" s="101">
        <f>別紙1!F415</f>
        <v>10</v>
      </c>
      <c r="D135" s="157">
        <f>INDEX(従量Ｂ内訳!C:C,ROW(A131)*19-13)</f>
        <v>0</v>
      </c>
      <c r="E135" s="158">
        <f>INDEX(従量Ｂ内訳!G:G,ROW(A131)*19-13)</f>
        <v>0</v>
      </c>
      <c r="F135" s="158">
        <f>INDEX(従量Ｂ内訳!J:J,ROW(A131)*19-13)</f>
        <v>0</v>
      </c>
      <c r="G135" s="158">
        <f>INDEX(従量Ｂ内訳!M:M,ROW(A131)*19-13)</f>
        <v>0</v>
      </c>
      <c r="H135" s="7">
        <f>INDEX(従量Ｂ内訳!P:P,ROW(A131)*19-1)</f>
        <v>0</v>
      </c>
      <c r="I135" s="8">
        <f>INDEX(従量Ｂ内訳!Q:Q,ROW(A131)*19-1)</f>
        <v>0</v>
      </c>
      <c r="L135" s="367"/>
    </row>
    <row r="136" spans="1:12" ht="24.75" customHeight="1" x14ac:dyDescent="0.4">
      <c r="A136" s="6">
        <v>132</v>
      </c>
      <c r="B136" s="10" t="str">
        <f>別紙1!C416</f>
        <v>白川東第２ポンプ場</v>
      </c>
      <c r="C136" s="101">
        <f>別紙1!F416</f>
        <v>10</v>
      </c>
      <c r="D136" s="157">
        <f>INDEX(従量Ｂ内訳!C:C,ROW(A132)*19-13)</f>
        <v>0</v>
      </c>
      <c r="E136" s="158">
        <f>INDEX(従量Ｂ内訳!G:G,ROW(A132)*19-13)</f>
        <v>0</v>
      </c>
      <c r="F136" s="158">
        <f>INDEX(従量Ｂ内訳!J:J,ROW(A132)*19-13)</f>
        <v>0</v>
      </c>
      <c r="G136" s="158">
        <f>INDEX(従量Ｂ内訳!M:M,ROW(A132)*19-13)</f>
        <v>0</v>
      </c>
      <c r="H136" s="7">
        <f>INDEX(従量Ｂ内訳!P:P,ROW(A132)*19-1)</f>
        <v>0</v>
      </c>
      <c r="I136" s="8">
        <f>INDEX(従量Ｂ内訳!Q:Q,ROW(A132)*19-1)</f>
        <v>0</v>
      </c>
      <c r="L136" s="367"/>
    </row>
    <row r="137" spans="1:12" ht="24.75" customHeight="1" x14ac:dyDescent="0.4">
      <c r="A137" s="6">
        <v>133</v>
      </c>
      <c r="B137" s="10" t="str">
        <f>別紙1!C417</f>
        <v>白川東第３ポンプ場</v>
      </c>
      <c r="C137" s="101">
        <f>別紙1!F417</f>
        <v>10</v>
      </c>
      <c r="D137" s="157">
        <f>INDEX(従量Ｂ内訳!C:C,ROW(A133)*19-13)</f>
        <v>0</v>
      </c>
      <c r="E137" s="158">
        <f>INDEX(従量Ｂ内訳!G:G,ROW(A133)*19-13)</f>
        <v>0</v>
      </c>
      <c r="F137" s="158">
        <f>INDEX(従量Ｂ内訳!J:J,ROW(A133)*19-13)</f>
        <v>0</v>
      </c>
      <c r="G137" s="158">
        <f>INDEX(従量Ｂ内訳!M:M,ROW(A133)*19-13)</f>
        <v>0</v>
      </c>
      <c r="H137" s="7">
        <f>INDEX(従量Ｂ内訳!P:P,ROW(A133)*19-1)</f>
        <v>0</v>
      </c>
      <c r="I137" s="8">
        <f>INDEX(従量Ｂ内訳!Q:Q,ROW(A133)*19-1)</f>
        <v>0</v>
      </c>
      <c r="L137" s="367"/>
    </row>
    <row r="138" spans="1:12" ht="24.75" customHeight="1" x14ac:dyDescent="0.4">
      <c r="A138" s="6">
        <v>134</v>
      </c>
      <c r="B138" s="10" t="str">
        <f>別紙1!C418</f>
        <v>白川東第４ポンプ場</v>
      </c>
      <c r="C138" s="101">
        <f>別紙1!F418</f>
        <v>10</v>
      </c>
      <c r="D138" s="157">
        <f>INDEX(従量Ｂ内訳!C:C,ROW(A134)*19-13)</f>
        <v>0</v>
      </c>
      <c r="E138" s="158">
        <f>INDEX(従量Ｂ内訳!G:G,ROW(A134)*19-13)</f>
        <v>0</v>
      </c>
      <c r="F138" s="158">
        <f>INDEX(従量Ｂ内訳!J:J,ROW(A134)*19-13)</f>
        <v>0</v>
      </c>
      <c r="G138" s="158">
        <f>INDEX(従量Ｂ内訳!M:M,ROW(A134)*19-13)</f>
        <v>0</v>
      </c>
      <c r="H138" s="7">
        <f>INDEX(従量Ｂ内訳!P:P,ROW(A134)*19-1)</f>
        <v>0</v>
      </c>
      <c r="I138" s="8">
        <f>INDEX(従量Ｂ内訳!Q:Q,ROW(A134)*19-1)</f>
        <v>0</v>
      </c>
      <c r="L138" s="367"/>
    </row>
    <row r="139" spans="1:12" ht="24.75" customHeight="1" x14ac:dyDescent="0.4">
      <c r="A139" s="6">
        <v>135</v>
      </c>
      <c r="B139" s="10" t="str">
        <f>別紙1!C419</f>
        <v>白川東第５ポンプ場</v>
      </c>
      <c r="C139" s="101">
        <f>別紙1!F419</f>
        <v>10</v>
      </c>
      <c r="D139" s="157">
        <f>INDEX(従量Ｂ内訳!C:C,ROW(A135)*19-13)</f>
        <v>0</v>
      </c>
      <c r="E139" s="158">
        <f>INDEX(従量Ｂ内訳!G:G,ROW(A135)*19-13)</f>
        <v>0</v>
      </c>
      <c r="F139" s="158">
        <f>INDEX(従量Ｂ内訳!J:J,ROW(A135)*19-13)</f>
        <v>0</v>
      </c>
      <c r="G139" s="158">
        <f>INDEX(従量Ｂ内訳!M:M,ROW(A135)*19-13)</f>
        <v>0</v>
      </c>
      <c r="H139" s="7">
        <f>INDEX(従量Ｂ内訳!P:P,ROW(A135)*19-1)</f>
        <v>0</v>
      </c>
      <c r="I139" s="8">
        <f>INDEX(従量Ｂ内訳!Q:Q,ROW(A135)*19-1)</f>
        <v>0</v>
      </c>
      <c r="L139" s="367"/>
    </row>
    <row r="140" spans="1:12" ht="24.75" customHeight="1" x14ac:dyDescent="0.4">
      <c r="A140" s="6">
        <v>136</v>
      </c>
      <c r="B140" s="10" t="str">
        <f>別紙1!C420</f>
        <v>白川東第６ポンプ場</v>
      </c>
      <c r="C140" s="101">
        <f>別紙1!F420</f>
        <v>10</v>
      </c>
      <c r="D140" s="157">
        <f>INDEX(従量Ｂ内訳!C:C,ROW(A136)*19-13)</f>
        <v>0</v>
      </c>
      <c r="E140" s="158">
        <f>INDEX(従量Ｂ内訳!G:G,ROW(A136)*19-13)</f>
        <v>0</v>
      </c>
      <c r="F140" s="158">
        <f>INDEX(従量Ｂ内訳!J:J,ROW(A136)*19-13)</f>
        <v>0</v>
      </c>
      <c r="G140" s="158">
        <f>INDEX(従量Ｂ内訳!M:M,ROW(A136)*19-13)</f>
        <v>0</v>
      </c>
      <c r="H140" s="7">
        <f>INDEX(従量Ｂ内訳!P:P,ROW(A136)*19-1)</f>
        <v>0</v>
      </c>
      <c r="I140" s="8">
        <f>INDEX(従量Ｂ内訳!Q:Q,ROW(A136)*19-1)</f>
        <v>0</v>
      </c>
      <c r="L140" s="367"/>
    </row>
    <row r="141" spans="1:12" ht="24.75" customHeight="1" x14ac:dyDescent="0.4">
      <c r="A141" s="6">
        <v>137</v>
      </c>
      <c r="B141" s="10" t="str">
        <f>別紙1!C421</f>
        <v>白川東第７ポンプ場</v>
      </c>
      <c r="C141" s="101">
        <f>別紙1!F421</f>
        <v>10</v>
      </c>
      <c r="D141" s="157">
        <f>INDEX(従量Ｂ内訳!C:C,ROW(A137)*19-13)</f>
        <v>0</v>
      </c>
      <c r="E141" s="158">
        <f>INDEX(従量Ｂ内訳!G:G,ROW(A137)*19-13)</f>
        <v>0</v>
      </c>
      <c r="F141" s="158">
        <f>INDEX(従量Ｂ内訳!J:J,ROW(A137)*19-13)</f>
        <v>0</v>
      </c>
      <c r="G141" s="158">
        <f>INDEX(従量Ｂ内訳!M:M,ROW(A137)*19-13)</f>
        <v>0</v>
      </c>
      <c r="H141" s="7">
        <f>INDEX(従量Ｂ内訳!P:P,ROW(A137)*19-1)</f>
        <v>0</v>
      </c>
      <c r="I141" s="8">
        <f>INDEX(従量Ｂ内訳!Q:Q,ROW(A137)*19-1)</f>
        <v>0</v>
      </c>
      <c r="L141" s="367"/>
    </row>
    <row r="142" spans="1:12" ht="24.75" customHeight="1" x14ac:dyDescent="0.4">
      <c r="A142" s="6">
        <v>138</v>
      </c>
      <c r="B142" s="10" t="str">
        <f>別紙1!C422</f>
        <v>白川東第８ポンプ場</v>
      </c>
      <c r="C142" s="101">
        <f>別紙1!F422</f>
        <v>10</v>
      </c>
      <c r="D142" s="157">
        <f>INDEX(従量Ｂ内訳!C:C,ROW(A138)*19-13)</f>
        <v>0</v>
      </c>
      <c r="E142" s="158">
        <f>INDEX(従量Ｂ内訳!G:G,ROW(A138)*19-13)</f>
        <v>0</v>
      </c>
      <c r="F142" s="158">
        <f>INDEX(従量Ｂ内訳!J:J,ROW(A138)*19-13)</f>
        <v>0</v>
      </c>
      <c r="G142" s="158">
        <f>INDEX(従量Ｂ内訳!M:M,ROW(A138)*19-13)</f>
        <v>0</v>
      </c>
      <c r="H142" s="7">
        <f>INDEX(従量Ｂ内訳!P:P,ROW(A138)*19-1)</f>
        <v>0</v>
      </c>
      <c r="I142" s="8">
        <f>INDEX(従量Ｂ内訳!Q:Q,ROW(A138)*19-1)</f>
        <v>0</v>
      </c>
      <c r="L142" s="367"/>
    </row>
    <row r="143" spans="1:12" ht="24.75" customHeight="1" x14ac:dyDescent="0.4">
      <c r="A143" s="6">
        <v>139</v>
      </c>
      <c r="B143" s="10" t="str">
        <f>別紙1!C423</f>
        <v>白川東第９ポンプ場</v>
      </c>
      <c r="C143" s="101">
        <f>別紙1!F423</f>
        <v>10</v>
      </c>
      <c r="D143" s="157">
        <f>INDEX(従量Ｂ内訳!C:C,ROW(A139)*19-13)</f>
        <v>0</v>
      </c>
      <c r="E143" s="158">
        <f>INDEX(従量Ｂ内訳!G:G,ROW(A139)*19-13)</f>
        <v>0</v>
      </c>
      <c r="F143" s="158">
        <f>INDEX(従量Ｂ内訳!J:J,ROW(A139)*19-13)</f>
        <v>0</v>
      </c>
      <c r="G143" s="158">
        <f>INDEX(従量Ｂ内訳!M:M,ROW(A139)*19-13)</f>
        <v>0</v>
      </c>
      <c r="H143" s="7">
        <f>INDEX(従量Ｂ内訳!P:P,ROW(A139)*19-1)</f>
        <v>0</v>
      </c>
      <c r="I143" s="8">
        <f>INDEX(従量Ｂ内訳!Q:Q,ROW(A139)*19-1)</f>
        <v>0</v>
      </c>
      <c r="L143" s="367"/>
    </row>
    <row r="144" spans="1:12" ht="24.75" customHeight="1" x14ac:dyDescent="0.4">
      <c r="A144" s="6">
        <v>140</v>
      </c>
      <c r="B144" s="10" t="str">
        <f>別紙1!C424</f>
        <v>白川東第１０ポンプ場</v>
      </c>
      <c r="C144" s="101">
        <f>別紙1!F424</f>
        <v>10</v>
      </c>
      <c r="D144" s="157">
        <f>INDEX(従量Ｂ内訳!C:C,ROW(A140)*19-13)</f>
        <v>0</v>
      </c>
      <c r="E144" s="158">
        <f>INDEX(従量Ｂ内訳!G:G,ROW(A140)*19-13)</f>
        <v>0</v>
      </c>
      <c r="F144" s="158">
        <f>INDEX(従量Ｂ内訳!J:J,ROW(A140)*19-13)</f>
        <v>0</v>
      </c>
      <c r="G144" s="158">
        <f>INDEX(従量Ｂ内訳!M:M,ROW(A140)*19-13)</f>
        <v>0</v>
      </c>
      <c r="H144" s="7">
        <f>INDEX(従量Ｂ内訳!P:P,ROW(A140)*19-1)</f>
        <v>0</v>
      </c>
      <c r="I144" s="8">
        <f>INDEX(従量Ｂ内訳!Q:Q,ROW(A140)*19-1)</f>
        <v>0</v>
      </c>
      <c r="L144" s="367"/>
    </row>
    <row r="145" spans="1:12" ht="24.75" customHeight="1" x14ac:dyDescent="0.4">
      <c r="A145" s="6">
        <v>141</v>
      </c>
      <c r="B145" s="10" t="str">
        <f>別紙1!C425</f>
        <v>白川東第１１ポンプ場</v>
      </c>
      <c r="C145" s="337">
        <f>別紙1!F425</f>
        <v>10</v>
      </c>
      <c r="D145" s="157">
        <f>INDEX(従量Ｂ内訳!C:C,ROW(A141)*19-13)</f>
        <v>0</v>
      </c>
      <c r="E145" s="158">
        <f>INDEX(従量Ｂ内訳!G:G,ROW(A141)*19-13)</f>
        <v>0</v>
      </c>
      <c r="F145" s="158">
        <f>INDEX(従量Ｂ内訳!J:J,ROW(A141)*19-13)</f>
        <v>0</v>
      </c>
      <c r="G145" s="158">
        <f>INDEX(従量Ｂ内訳!M:M,ROW(A141)*19-13)</f>
        <v>0</v>
      </c>
      <c r="H145" s="7">
        <f>INDEX(従量Ｂ内訳!P:P,ROW(A141)*19-1)</f>
        <v>0</v>
      </c>
      <c r="I145" s="8">
        <f>INDEX(従量Ｂ内訳!Q:Q,ROW(A141)*19-1)</f>
        <v>0</v>
      </c>
      <c r="L145" s="367"/>
    </row>
    <row r="146" spans="1:12" ht="24.75" customHeight="1" x14ac:dyDescent="0.4">
      <c r="A146" s="21">
        <v>142</v>
      </c>
      <c r="B146" s="331" t="str">
        <f>別紙1!C426</f>
        <v>白川東第１２ポンプ場</v>
      </c>
      <c r="C146" s="332">
        <f>別紙1!F426</f>
        <v>10</v>
      </c>
      <c r="D146" s="333">
        <f>INDEX(従量Ｂ内訳!C:C,ROW(A142)*19-13)</f>
        <v>0</v>
      </c>
      <c r="E146" s="334">
        <f>INDEX(従量Ｂ内訳!G:G,ROW(A142)*19-13)</f>
        <v>0</v>
      </c>
      <c r="F146" s="334">
        <f>INDEX(従量Ｂ内訳!J:J,ROW(A142)*19-13)</f>
        <v>0</v>
      </c>
      <c r="G146" s="334">
        <f>INDEX(従量Ｂ内訳!M:M,ROW(A142)*19-13)</f>
        <v>0</v>
      </c>
      <c r="H146" s="335">
        <f>INDEX(従量Ｂ内訳!P:P,ROW(A142)*19-1)</f>
        <v>0</v>
      </c>
      <c r="I146" s="336">
        <f>INDEX(従量Ｂ内訳!Q:Q,ROW(A142)*19-1)</f>
        <v>0</v>
      </c>
      <c r="L146" s="367"/>
    </row>
    <row r="147" spans="1:12" ht="24.75" customHeight="1" x14ac:dyDescent="0.4">
      <c r="A147" s="6">
        <v>143</v>
      </c>
      <c r="B147" s="10" t="str">
        <f>別紙1!C427</f>
        <v>白川東第１３ポンプ場</v>
      </c>
      <c r="C147" s="101">
        <f>別紙1!F427</f>
        <v>10</v>
      </c>
      <c r="D147" s="157">
        <f>INDEX(従量Ｂ内訳!C:C,ROW(A143)*19-13)</f>
        <v>0</v>
      </c>
      <c r="E147" s="158">
        <f>INDEX(従量Ｂ内訳!G:G,ROW(A143)*19-13)</f>
        <v>0</v>
      </c>
      <c r="F147" s="158">
        <f>INDEX(従量Ｂ内訳!J:J,ROW(A143)*19-13)</f>
        <v>0</v>
      </c>
      <c r="G147" s="158">
        <f>INDEX(従量Ｂ内訳!M:M,ROW(A143)*19-13)</f>
        <v>0</v>
      </c>
      <c r="H147" s="7">
        <f>INDEX(従量Ｂ内訳!P:P,ROW(A143)*19-1)</f>
        <v>0</v>
      </c>
      <c r="I147" s="8">
        <f>INDEX(従量Ｂ内訳!Q:Q,ROW(A143)*19-1)</f>
        <v>0</v>
      </c>
      <c r="L147" s="367"/>
    </row>
    <row r="148" spans="1:12" ht="24.75" customHeight="1" x14ac:dyDescent="0.4">
      <c r="A148" s="6">
        <v>144</v>
      </c>
      <c r="B148" s="10" t="str">
        <f>別紙1!C428</f>
        <v>白川東第１４ポンプ場</v>
      </c>
      <c r="C148" s="101">
        <f>別紙1!F428</f>
        <v>10</v>
      </c>
      <c r="D148" s="157">
        <f>INDEX(従量Ｂ内訳!C:C,ROW(A144)*19-13)</f>
        <v>0</v>
      </c>
      <c r="E148" s="158">
        <f>INDEX(従量Ｂ内訳!G:G,ROW(A144)*19-13)</f>
        <v>0</v>
      </c>
      <c r="F148" s="158">
        <f>INDEX(従量Ｂ内訳!J:J,ROW(A144)*19-13)</f>
        <v>0</v>
      </c>
      <c r="G148" s="158">
        <f>INDEX(従量Ｂ内訳!M:M,ROW(A144)*19-13)</f>
        <v>0</v>
      </c>
      <c r="H148" s="7">
        <f>INDEX(従量Ｂ内訳!P:P,ROW(A144)*19-1)</f>
        <v>0</v>
      </c>
      <c r="I148" s="8">
        <f>INDEX(従量Ｂ内訳!Q:Q,ROW(A144)*19-1)</f>
        <v>0</v>
      </c>
      <c r="L148" s="367"/>
    </row>
    <row r="149" spans="1:12" ht="24.75" customHeight="1" x14ac:dyDescent="0.4">
      <c r="A149" s="21">
        <v>145</v>
      </c>
      <c r="B149" s="10" t="str">
        <f>別紙1!C429</f>
        <v>白川東第１５ポンプ場</v>
      </c>
      <c r="C149" s="101">
        <f>別紙1!F429</f>
        <v>10</v>
      </c>
      <c r="D149" s="157">
        <f>INDEX(従量Ｂ内訳!C:C,ROW(A145)*19-13)</f>
        <v>0</v>
      </c>
      <c r="E149" s="158">
        <f>INDEX(従量Ｂ内訳!G:G,ROW(A145)*19-13)</f>
        <v>0</v>
      </c>
      <c r="F149" s="158">
        <f>INDEX(従量Ｂ内訳!J:J,ROW(A145)*19-13)</f>
        <v>0</v>
      </c>
      <c r="G149" s="158">
        <f>INDEX(従量Ｂ内訳!M:M,ROW(A145)*19-13)</f>
        <v>0</v>
      </c>
      <c r="H149" s="7">
        <f>INDEX(従量Ｂ内訳!P:P,ROW(A145)*19-1)</f>
        <v>0</v>
      </c>
      <c r="I149" s="8">
        <f>INDEX(従量Ｂ内訳!Q:Q,ROW(A145)*19-1)</f>
        <v>0</v>
      </c>
      <c r="L149" s="367"/>
    </row>
    <row r="150" spans="1:12" ht="24.75" customHeight="1" x14ac:dyDescent="0.4">
      <c r="A150" s="6">
        <v>146</v>
      </c>
      <c r="B150" s="10" t="str">
        <f>別紙1!C430</f>
        <v>樋越第９ポンプ場</v>
      </c>
      <c r="C150" s="101">
        <f>別紙1!F430</f>
        <v>15</v>
      </c>
      <c r="D150" s="157">
        <f>INDEX(従量Ｂ内訳!C:C,ROW(A146)*19-13)</f>
        <v>0</v>
      </c>
      <c r="E150" s="158">
        <f>INDEX(従量Ｂ内訳!G:G,ROW(A146)*19-13)</f>
        <v>0</v>
      </c>
      <c r="F150" s="158">
        <f>INDEX(従量Ｂ内訳!J:J,ROW(A146)*19-13)</f>
        <v>0</v>
      </c>
      <c r="G150" s="158">
        <f>INDEX(従量Ｂ内訳!M:M,ROW(A146)*19-13)</f>
        <v>0</v>
      </c>
      <c r="H150" s="7">
        <f>INDEX(従量Ｂ内訳!P:P,ROW(A146)*19-1)</f>
        <v>0</v>
      </c>
      <c r="I150" s="8">
        <f>INDEX(従量Ｂ内訳!Q:Q,ROW(A146)*19-1)</f>
        <v>0</v>
      </c>
      <c r="L150" s="367"/>
    </row>
    <row r="151" spans="1:12" ht="24.75" customHeight="1" thickBot="1" x14ac:dyDescent="0.45">
      <c r="A151" s="26">
        <v>147</v>
      </c>
      <c r="B151" s="33" t="str">
        <f>別紙1!C431</f>
        <v>米野第１．２ポンプ場</v>
      </c>
      <c r="C151" s="27">
        <f>別紙1!F431</f>
        <v>10</v>
      </c>
      <c r="D151" s="159">
        <f>INDEX(従量Ｂ内訳!C:C,ROW(A147)*19-13)</f>
        <v>0</v>
      </c>
      <c r="E151" s="160">
        <f>INDEX(従量Ｂ内訳!G:G,ROW(A147)*19-13)</f>
        <v>0</v>
      </c>
      <c r="F151" s="160">
        <f>INDEX(従量Ｂ内訳!J:J,ROW(A147)*19-13)</f>
        <v>0</v>
      </c>
      <c r="G151" s="160">
        <f>INDEX(従量Ｂ内訳!M:M,ROW(A147)*19-13)</f>
        <v>0</v>
      </c>
      <c r="H151" s="28">
        <f>INDEX(従量Ｂ内訳!P:P,ROW(A147)*19-1)</f>
        <v>0</v>
      </c>
      <c r="I151" s="5">
        <f>INDEX(従量Ｂ内訳!Q:Q,ROW(A147)*19-1)</f>
        <v>0</v>
      </c>
      <c r="L151" s="367"/>
    </row>
    <row r="152" spans="1:12" ht="24.75" customHeight="1" thickTop="1" thickBot="1" x14ac:dyDescent="0.45">
      <c r="A152" s="21" t="s">
        <v>9</v>
      </c>
      <c r="B152" s="22"/>
      <c r="C152" s="23"/>
      <c r="D152" s="24"/>
      <c r="E152" s="25"/>
      <c r="F152" s="24"/>
      <c r="G152" s="24"/>
      <c r="H152" s="30">
        <f>SUM(H5:H113)</f>
        <v>0</v>
      </c>
      <c r="I152" s="31">
        <f>SUM(I5:I151)</f>
        <v>0</v>
      </c>
      <c r="J152" s="2" t="s">
        <v>38</v>
      </c>
      <c r="L152" s="367"/>
    </row>
  </sheetData>
  <mergeCells count="4">
    <mergeCell ref="E3:G3"/>
    <mergeCell ref="A3:A4"/>
    <mergeCell ref="B3:B4"/>
    <mergeCell ref="D3:D4"/>
  </mergeCells>
  <phoneticPr fontId="2"/>
  <pageMargins left="0.31496062992125984" right="0.31496062992125984" top="0.55118110236220474" bottom="0.35433070866141736" header="0.31496062992125984" footer="0.31496062992125984"/>
  <pageSetup paperSize="9" scale="73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794"/>
  <sheetViews>
    <sheetView view="pageBreakPreview" zoomScaleNormal="70" zoomScaleSheetLayoutView="100" workbookViewId="0">
      <selection activeCell="T16" sqref="T16"/>
    </sheetView>
  </sheetViews>
  <sheetFormatPr defaultColWidth="20.75" defaultRowHeight="13.5" x14ac:dyDescent="0.4"/>
  <cols>
    <col min="1" max="1" width="3.5" style="11" bestFit="1" customWidth="1"/>
    <col min="2" max="2" width="6.5" style="11" bestFit="1" customWidth="1"/>
    <col min="3" max="3" width="9.75" style="11" customWidth="1"/>
    <col min="4" max="4" width="10.375" style="14" customWidth="1"/>
    <col min="5" max="5" width="8" style="11" customWidth="1"/>
    <col min="6" max="7" width="9.625" style="11" customWidth="1"/>
    <col min="8" max="8" width="10.5" style="11" customWidth="1"/>
    <col min="9" max="10" width="9.625" style="11" customWidth="1"/>
    <col min="11" max="11" width="10.5" style="11" customWidth="1"/>
    <col min="12" max="13" width="9.625" style="11" customWidth="1"/>
    <col min="14" max="15" width="10.5" style="11" customWidth="1"/>
    <col min="16" max="16" width="7.5" style="11" bestFit="1" customWidth="1"/>
    <col min="17" max="17" width="9.5" style="11" customWidth="1"/>
    <col min="18" max="18" width="6" style="14" customWidth="1"/>
    <col min="19" max="260" width="20.75" style="14"/>
    <col min="261" max="261" width="3.5" style="14" bestFit="1" customWidth="1"/>
    <col min="262" max="262" width="6.5" style="14" bestFit="1" customWidth="1"/>
    <col min="263" max="263" width="11.875" style="14" customWidth="1"/>
    <col min="264" max="264" width="12.125" style="14" customWidth="1"/>
    <col min="265" max="265" width="12" style="14" customWidth="1"/>
    <col min="266" max="266" width="9.625" style="14" customWidth="1"/>
    <col min="267" max="267" width="11.375" style="14" customWidth="1"/>
    <col min="268" max="268" width="9.625" style="14" customWidth="1"/>
    <col min="269" max="269" width="11.375" style="14" customWidth="1"/>
    <col min="270" max="270" width="9.625" style="14" customWidth="1"/>
    <col min="271" max="271" width="11.375" style="14" customWidth="1"/>
    <col min="272" max="273" width="13.625" style="14" customWidth="1"/>
    <col min="274" max="274" width="6" style="14" customWidth="1"/>
    <col min="275" max="516" width="20.75" style="14"/>
    <col min="517" max="517" width="3.5" style="14" bestFit="1" customWidth="1"/>
    <col min="518" max="518" width="6.5" style="14" bestFit="1" customWidth="1"/>
    <col min="519" max="519" width="11.875" style="14" customWidth="1"/>
    <col min="520" max="520" width="12.125" style="14" customWidth="1"/>
    <col min="521" max="521" width="12" style="14" customWidth="1"/>
    <col min="522" max="522" width="9.625" style="14" customWidth="1"/>
    <col min="523" max="523" width="11.375" style="14" customWidth="1"/>
    <col min="524" max="524" width="9.625" style="14" customWidth="1"/>
    <col min="525" max="525" width="11.375" style="14" customWidth="1"/>
    <col min="526" max="526" width="9.625" style="14" customWidth="1"/>
    <col min="527" max="527" width="11.375" style="14" customWidth="1"/>
    <col min="528" max="529" width="13.625" style="14" customWidth="1"/>
    <col min="530" max="530" width="6" style="14" customWidth="1"/>
    <col min="531" max="772" width="20.75" style="14"/>
    <col min="773" max="773" width="3.5" style="14" bestFit="1" customWidth="1"/>
    <col min="774" max="774" width="6.5" style="14" bestFit="1" customWidth="1"/>
    <col min="775" max="775" width="11.875" style="14" customWidth="1"/>
    <col min="776" max="776" width="12.125" style="14" customWidth="1"/>
    <col min="777" max="777" width="12" style="14" customWidth="1"/>
    <col min="778" max="778" width="9.625" style="14" customWidth="1"/>
    <col min="779" max="779" width="11.375" style="14" customWidth="1"/>
    <col min="780" max="780" width="9.625" style="14" customWidth="1"/>
    <col min="781" max="781" width="11.375" style="14" customWidth="1"/>
    <col min="782" max="782" width="9.625" style="14" customWidth="1"/>
    <col min="783" max="783" width="11.375" style="14" customWidth="1"/>
    <col min="784" max="785" width="13.625" style="14" customWidth="1"/>
    <col min="786" max="786" width="6" style="14" customWidth="1"/>
    <col min="787" max="1028" width="20.75" style="14"/>
    <col min="1029" max="1029" width="3.5" style="14" bestFit="1" customWidth="1"/>
    <col min="1030" max="1030" width="6.5" style="14" bestFit="1" customWidth="1"/>
    <col min="1031" max="1031" width="11.875" style="14" customWidth="1"/>
    <col min="1032" max="1032" width="12.125" style="14" customWidth="1"/>
    <col min="1033" max="1033" width="12" style="14" customWidth="1"/>
    <col min="1034" max="1034" width="9.625" style="14" customWidth="1"/>
    <col min="1035" max="1035" width="11.375" style="14" customWidth="1"/>
    <col min="1036" max="1036" width="9.625" style="14" customWidth="1"/>
    <col min="1037" max="1037" width="11.375" style="14" customWidth="1"/>
    <col min="1038" max="1038" width="9.625" style="14" customWidth="1"/>
    <col min="1039" max="1039" width="11.375" style="14" customWidth="1"/>
    <col min="1040" max="1041" width="13.625" style="14" customWidth="1"/>
    <col min="1042" max="1042" width="6" style="14" customWidth="1"/>
    <col min="1043" max="1284" width="20.75" style="14"/>
    <col min="1285" max="1285" width="3.5" style="14" bestFit="1" customWidth="1"/>
    <col min="1286" max="1286" width="6.5" style="14" bestFit="1" customWidth="1"/>
    <col min="1287" max="1287" width="11.875" style="14" customWidth="1"/>
    <col min="1288" max="1288" width="12.125" style="14" customWidth="1"/>
    <col min="1289" max="1289" width="12" style="14" customWidth="1"/>
    <col min="1290" max="1290" width="9.625" style="14" customWidth="1"/>
    <col min="1291" max="1291" width="11.375" style="14" customWidth="1"/>
    <col min="1292" max="1292" width="9.625" style="14" customWidth="1"/>
    <col min="1293" max="1293" width="11.375" style="14" customWidth="1"/>
    <col min="1294" max="1294" width="9.625" style="14" customWidth="1"/>
    <col min="1295" max="1295" width="11.375" style="14" customWidth="1"/>
    <col min="1296" max="1297" width="13.625" style="14" customWidth="1"/>
    <col min="1298" max="1298" width="6" style="14" customWidth="1"/>
    <col min="1299" max="1540" width="20.75" style="14"/>
    <col min="1541" max="1541" width="3.5" style="14" bestFit="1" customWidth="1"/>
    <col min="1542" max="1542" width="6.5" style="14" bestFit="1" customWidth="1"/>
    <col min="1543" max="1543" width="11.875" style="14" customWidth="1"/>
    <col min="1544" max="1544" width="12.125" style="14" customWidth="1"/>
    <col min="1545" max="1545" width="12" style="14" customWidth="1"/>
    <col min="1546" max="1546" width="9.625" style="14" customWidth="1"/>
    <col min="1547" max="1547" width="11.375" style="14" customWidth="1"/>
    <col min="1548" max="1548" width="9.625" style="14" customWidth="1"/>
    <col min="1549" max="1549" width="11.375" style="14" customWidth="1"/>
    <col min="1550" max="1550" width="9.625" style="14" customWidth="1"/>
    <col min="1551" max="1551" width="11.375" style="14" customWidth="1"/>
    <col min="1552" max="1553" width="13.625" style="14" customWidth="1"/>
    <col min="1554" max="1554" width="6" style="14" customWidth="1"/>
    <col min="1555" max="1796" width="20.75" style="14"/>
    <col min="1797" max="1797" width="3.5" style="14" bestFit="1" customWidth="1"/>
    <col min="1798" max="1798" width="6.5" style="14" bestFit="1" customWidth="1"/>
    <col min="1799" max="1799" width="11.875" style="14" customWidth="1"/>
    <col min="1800" max="1800" width="12.125" style="14" customWidth="1"/>
    <col min="1801" max="1801" width="12" style="14" customWidth="1"/>
    <col min="1802" max="1802" width="9.625" style="14" customWidth="1"/>
    <col min="1803" max="1803" width="11.375" style="14" customWidth="1"/>
    <col min="1804" max="1804" width="9.625" style="14" customWidth="1"/>
    <col min="1805" max="1805" width="11.375" style="14" customWidth="1"/>
    <col min="1806" max="1806" width="9.625" style="14" customWidth="1"/>
    <col min="1807" max="1807" width="11.375" style="14" customWidth="1"/>
    <col min="1808" max="1809" width="13.625" style="14" customWidth="1"/>
    <col min="1810" max="1810" width="6" style="14" customWidth="1"/>
    <col min="1811" max="2052" width="20.75" style="14"/>
    <col min="2053" max="2053" width="3.5" style="14" bestFit="1" customWidth="1"/>
    <col min="2054" max="2054" width="6.5" style="14" bestFit="1" customWidth="1"/>
    <col min="2055" max="2055" width="11.875" style="14" customWidth="1"/>
    <col min="2056" max="2056" width="12.125" style="14" customWidth="1"/>
    <col min="2057" max="2057" width="12" style="14" customWidth="1"/>
    <col min="2058" max="2058" width="9.625" style="14" customWidth="1"/>
    <col min="2059" max="2059" width="11.375" style="14" customWidth="1"/>
    <col min="2060" max="2060" width="9.625" style="14" customWidth="1"/>
    <col min="2061" max="2061" width="11.375" style="14" customWidth="1"/>
    <col min="2062" max="2062" width="9.625" style="14" customWidth="1"/>
    <col min="2063" max="2063" width="11.375" style="14" customWidth="1"/>
    <col min="2064" max="2065" width="13.625" style="14" customWidth="1"/>
    <col min="2066" max="2066" width="6" style="14" customWidth="1"/>
    <col min="2067" max="2308" width="20.75" style="14"/>
    <col min="2309" max="2309" width="3.5" style="14" bestFit="1" customWidth="1"/>
    <col min="2310" max="2310" width="6.5" style="14" bestFit="1" customWidth="1"/>
    <col min="2311" max="2311" width="11.875" style="14" customWidth="1"/>
    <col min="2312" max="2312" width="12.125" style="14" customWidth="1"/>
    <col min="2313" max="2313" width="12" style="14" customWidth="1"/>
    <col min="2314" max="2314" width="9.625" style="14" customWidth="1"/>
    <col min="2315" max="2315" width="11.375" style="14" customWidth="1"/>
    <col min="2316" max="2316" width="9.625" style="14" customWidth="1"/>
    <col min="2317" max="2317" width="11.375" style="14" customWidth="1"/>
    <col min="2318" max="2318" width="9.625" style="14" customWidth="1"/>
    <col min="2319" max="2319" width="11.375" style="14" customWidth="1"/>
    <col min="2320" max="2321" width="13.625" style="14" customWidth="1"/>
    <col min="2322" max="2322" width="6" style="14" customWidth="1"/>
    <col min="2323" max="2564" width="20.75" style="14"/>
    <col min="2565" max="2565" width="3.5" style="14" bestFit="1" customWidth="1"/>
    <col min="2566" max="2566" width="6.5" style="14" bestFit="1" customWidth="1"/>
    <col min="2567" max="2567" width="11.875" style="14" customWidth="1"/>
    <col min="2568" max="2568" width="12.125" style="14" customWidth="1"/>
    <col min="2569" max="2569" width="12" style="14" customWidth="1"/>
    <col min="2570" max="2570" width="9.625" style="14" customWidth="1"/>
    <col min="2571" max="2571" width="11.375" style="14" customWidth="1"/>
    <col min="2572" max="2572" width="9.625" style="14" customWidth="1"/>
    <col min="2573" max="2573" width="11.375" style="14" customWidth="1"/>
    <col min="2574" max="2574" width="9.625" style="14" customWidth="1"/>
    <col min="2575" max="2575" width="11.375" style="14" customWidth="1"/>
    <col min="2576" max="2577" width="13.625" style="14" customWidth="1"/>
    <col min="2578" max="2578" width="6" style="14" customWidth="1"/>
    <col min="2579" max="2820" width="20.75" style="14"/>
    <col min="2821" max="2821" width="3.5" style="14" bestFit="1" customWidth="1"/>
    <col min="2822" max="2822" width="6.5" style="14" bestFit="1" customWidth="1"/>
    <col min="2823" max="2823" width="11.875" style="14" customWidth="1"/>
    <col min="2824" max="2824" width="12.125" style="14" customWidth="1"/>
    <col min="2825" max="2825" width="12" style="14" customWidth="1"/>
    <col min="2826" max="2826" width="9.625" style="14" customWidth="1"/>
    <col min="2827" max="2827" width="11.375" style="14" customWidth="1"/>
    <col min="2828" max="2828" width="9.625" style="14" customWidth="1"/>
    <col min="2829" max="2829" width="11.375" style="14" customWidth="1"/>
    <col min="2830" max="2830" width="9.625" style="14" customWidth="1"/>
    <col min="2831" max="2831" width="11.375" style="14" customWidth="1"/>
    <col min="2832" max="2833" width="13.625" style="14" customWidth="1"/>
    <col min="2834" max="2834" width="6" style="14" customWidth="1"/>
    <col min="2835" max="3076" width="20.75" style="14"/>
    <col min="3077" max="3077" width="3.5" style="14" bestFit="1" customWidth="1"/>
    <col min="3078" max="3078" width="6.5" style="14" bestFit="1" customWidth="1"/>
    <col min="3079" max="3079" width="11.875" style="14" customWidth="1"/>
    <col min="3080" max="3080" width="12.125" style="14" customWidth="1"/>
    <col min="3081" max="3081" width="12" style="14" customWidth="1"/>
    <col min="3082" max="3082" width="9.625" style="14" customWidth="1"/>
    <col min="3083" max="3083" width="11.375" style="14" customWidth="1"/>
    <col min="3084" max="3084" width="9.625" style="14" customWidth="1"/>
    <col min="3085" max="3085" width="11.375" style="14" customWidth="1"/>
    <col min="3086" max="3086" width="9.625" style="14" customWidth="1"/>
    <col min="3087" max="3087" width="11.375" style="14" customWidth="1"/>
    <col min="3088" max="3089" width="13.625" style="14" customWidth="1"/>
    <col min="3090" max="3090" width="6" style="14" customWidth="1"/>
    <col min="3091" max="3332" width="20.75" style="14"/>
    <col min="3333" max="3333" width="3.5" style="14" bestFit="1" customWidth="1"/>
    <col min="3334" max="3334" width="6.5" style="14" bestFit="1" customWidth="1"/>
    <col min="3335" max="3335" width="11.875" style="14" customWidth="1"/>
    <col min="3336" max="3336" width="12.125" style="14" customWidth="1"/>
    <col min="3337" max="3337" width="12" style="14" customWidth="1"/>
    <col min="3338" max="3338" width="9.625" style="14" customWidth="1"/>
    <col min="3339" max="3339" width="11.375" style="14" customWidth="1"/>
    <col min="3340" max="3340" width="9.625" style="14" customWidth="1"/>
    <col min="3341" max="3341" width="11.375" style="14" customWidth="1"/>
    <col min="3342" max="3342" width="9.625" style="14" customWidth="1"/>
    <col min="3343" max="3343" width="11.375" style="14" customWidth="1"/>
    <col min="3344" max="3345" width="13.625" style="14" customWidth="1"/>
    <col min="3346" max="3346" width="6" style="14" customWidth="1"/>
    <col min="3347" max="3588" width="20.75" style="14"/>
    <col min="3589" max="3589" width="3.5" style="14" bestFit="1" customWidth="1"/>
    <col min="3590" max="3590" width="6.5" style="14" bestFit="1" customWidth="1"/>
    <col min="3591" max="3591" width="11.875" style="14" customWidth="1"/>
    <col min="3592" max="3592" width="12.125" style="14" customWidth="1"/>
    <col min="3593" max="3593" width="12" style="14" customWidth="1"/>
    <col min="3594" max="3594" width="9.625" style="14" customWidth="1"/>
    <col min="3595" max="3595" width="11.375" style="14" customWidth="1"/>
    <col min="3596" max="3596" width="9.625" style="14" customWidth="1"/>
    <col min="3597" max="3597" width="11.375" style="14" customWidth="1"/>
    <col min="3598" max="3598" width="9.625" style="14" customWidth="1"/>
    <col min="3599" max="3599" width="11.375" style="14" customWidth="1"/>
    <col min="3600" max="3601" width="13.625" style="14" customWidth="1"/>
    <col min="3602" max="3602" width="6" style="14" customWidth="1"/>
    <col min="3603" max="3844" width="20.75" style="14"/>
    <col min="3845" max="3845" width="3.5" style="14" bestFit="1" customWidth="1"/>
    <col min="3846" max="3846" width="6.5" style="14" bestFit="1" customWidth="1"/>
    <col min="3847" max="3847" width="11.875" style="14" customWidth="1"/>
    <col min="3848" max="3848" width="12.125" style="14" customWidth="1"/>
    <col min="3849" max="3849" width="12" style="14" customWidth="1"/>
    <col min="3850" max="3850" width="9.625" style="14" customWidth="1"/>
    <col min="3851" max="3851" width="11.375" style="14" customWidth="1"/>
    <col min="3852" max="3852" width="9.625" style="14" customWidth="1"/>
    <col min="3853" max="3853" width="11.375" style="14" customWidth="1"/>
    <col min="3854" max="3854" width="9.625" style="14" customWidth="1"/>
    <col min="3855" max="3855" width="11.375" style="14" customWidth="1"/>
    <col min="3856" max="3857" width="13.625" style="14" customWidth="1"/>
    <col min="3858" max="3858" width="6" style="14" customWidth="1"/>
    <col min="3859" max="4100" width="20.75" style="14"/>
    <col min="4101" max="4101" width="3.5" style="14" bestFit="1" customWidth="1"/>
    <col min="4102" max="4102" width="6.5" style="14" bestFit="1" customWidth="1"/>
    <col min="4103" max="4103" width="11.875" style="14" customWidth="1"/>
    <col min="4104" max="4104" width="12.125" style="14" customWidth="1"/>
    <col min="4105" max="4105" width="12" style="14" customWidth="1"/>
    <col min="4106" max="4106" width="9.625" style="14" customWidth="1"/>
    <col min="4107" max="4107" width="11.375" style="14" customWidth="1"/>
    <col min="4108" max="4108" width="9.625" style="14" customWidth="1"/>
    <col min="4109" max="4109" width="11.375" style="14" customWidth="1"/>
    <col min="4110" max="4110" width="9.625" style="14" customWidth="1"/>
    <col min="4111" max="4111" width="11.375" style="14" customWidth="1"/>
    <col min="4112" max="4113" width="13.625" style="14" customWidth="1"/>
    <col min="4114" max="4114" width="6" style="14" customWidth="1"/>
    <col min="4115" max="4356" width="20.75" style="14"/>
    <col min="4357" max="4357" width="3.5" style="14" bestFit="1" customWidth="1"/>
    <col min="4358" max="4358" width="6.5" style="14" bestFit="1" customWidth="1"/>
    <col min="4359" max="4359" width="11.875" style="14" customWidth="1"/>
    <col min="4360" max="4360" width="12.125" style="14" customWidth="1"/>
    <col min="4361" max="4361" width="12" style="14" customWidth="1"/>
    <col min="4362" max="4362" width="9.625" style="14" customWidth="1"/>
    <col min="4363" max="4363" width="11.375" style="14" customWidth="1"/>
    <col min="4364" max="4364" width="9.625" style="14" customWidth="1"/>
    <col min="4365" max="4365" width="11.375" style="14" customWidth="1"/>
    <col min="4366" max="4366" width="9.625" style="14" customWidth="1"/>
    <col min="4367" max="4367" width="11.375" style="14" customWidth="1"/>
    <col min="4368" max="4369" width="13.625" style="14" customWidth="1"/>
    <col min="4370" max="4370" width="6" style="14" customWidth="1"/>
    <col min="4371" max="4612" width="20.75" style="14"/>
    <col min="4613" max="4613" width="3.5" style="14" bestFit="1" customWidth="1"/>
    <col min="4614" max="4614" width="6.5" style="14" bestFit="1" customWidth="1"/>
    <col min="4615" max="4615" width="11.875" style="14" customWidth="1"/>
    <col min="4616" max="4616" width="12.125" style="14" customWidth="1"/>
    <col min="4617" max="4617" width="12" style="14" customWidth="1"/>
    <col min="4618" max="4618" width="9.625" style="14" customWidth="1"/>
    <col min="4619" max="4619" width="11.375" style="14" customWidth="1"/>
    <col min="4620" max="4620" width="9.625" style="14" customWidth="1"/>
    <col min="4621" max="4621" width="11.375" style="14" customWidth="1"/>
    <col min="4622" max="4622" width="9.625" style="14" customWidth="1"/>
    <col min="4623" max="4623" width="11.375" style="14" customWidth="1"/>
    <col min="4624" max="4625" width="13.625" style="14" customWidth="1"/>
    <col min="4626" max="4626" width="6" style="14" customWidth="1"/>
    <col min="4627" max="4868" width="20.75" style="14"/>
    <col min="4869" max="4869" width="3.5" style="14" bestFit="1" customWidth="1"/>
    <col min="4870" max="4870" width="6.5" style="14" bestFit="1" customWidth="1"/>
    <col min="4871" max="4871" width="11.875" style="14" customWidth="1"/>
    <col min="4872" max="4872" width="12.125" style="14" customWidth="1"/>
    <col min="4873" max="4873" width="12" style="14" customWidth="1"/>
    <col min="4874" max="4874" width="9.625" style="14" customWidth="1"/>
    <col min="4875" max="4875" width="11.375" style="14" customWidth="1"/>
    <col min="4876" max="4876" width="9.625" style="14" customWidth="1"/>
    <col min="4877" max="4877" width="11.375" style="14" customWidth="1"/>
    <col min="4878" max="4878" width="9.625" style="14" customWidth="1"/>
    <col min="4879" max="4879" width="11.375" style="14" customWidth="1"/>
    <col min="4880" max="4881" width="13.625" style="14" customWidth="1"/>
    <col min="4882" max="4882" width="6" style="14" customWidth="1"/>
    <col min="4883" max="5124" width="20.75" style="14"/>
    <col min="5125" max="5125" width="3.5" style="14" bestFit="1" customWidth="1"/>
    <col min="5126" max="5126" width="6.5" style="14" bestFit="1" customWidth="1"/>
    <col min="5127" max="5127" width="11.875" style="14" customWidth="1"/>
    <col min="5128" max="5128" width="12.125" style="14" customWidth="1"/>
    <col min="5129" max="5129" width="12" style="14" customWidth="1"/>
    <col min="5130" max="5130" width="9.625" style="14" customWidth="1"/>
    <col min="5131" max="5131" width="11.375" style="14" customWidth="1"/>
    <col min="5132" max="5132" width="9.625" style="14" customWidth="1"/>
    <col min="5133" max="5133" width="11.375" style="14" customWidth="1"/>
    <col min="5134" max="5134" width="9.625" style="14" customWidth="1"/>
    <col min="5135" max="5135" width="11.375" style="14" customWidth="1"/>
    <col min="5136" max="5137" width="13.625" style="14" customWidth="1"/>
    <col min="5138" max="5138" width="6" style="14" customWidth="1"/>
    <col min="5139" max="5380" width="20.75" style="14"/>
    <col min="5381" max="5381" width="3.5" style="14" bestFit="1" customWidth="1"/>
    <col min="5382" max="5382" width="6.5" style="14" bestFit="1" customWidth="1"/>
    <col min="5383" max="5383" width="11.875" style="14" customWidth="1"/>
    <col min="5384" max="5384" width="12.125" style="14" customWidth="1"/>
    <col min="5385" max="5385" width="12" style="14" customWidth="1"/>
    <col min="5386" max="5386" width="9.625" style="14" customWidth="1"/>
    <col min="5387" max="5387" width="11.375" style="14" customWidth="1"/>
    <col min="5388" max="5388" width="9.625" style="14" customWidth="1"/>
    <col min="5389" max="5389" width="11.375" style="14" customWidth="1"/>
    <col min="5390" max="5390" width="9.625" style="14" customWidth="1"/>
    <col min="5391" max="5391" width="11.375" style="14" customWidth="1"/>
    <col min="5392" max="5393" width="13.625" style="14" customWidth="1"/>
    <col min="5394" max="5394" width="6" style="14" customWidth="1"/>
    <col min="5395" max="5636" width="20.75" style="14"/>
    <col min="5637" max="5637" width="3.5" style="14" bestFit="1" customWidth="1"/>
    <col min="5638" max="5638" width="6.5" style="14" bestFit="1" customWidth="1"/>
    <col min="5639" max="5639" width="11.875" style="14" customWidth="1"/>
    <col min="5640" max="5640" width="12.125" style="14" customWidth="1"/>
    <col min="5641" max="5641" width="12" style="14" customWidth="1"/>
    <col min="5642" max="5642" width="9.625" style="14" customWidth="1"/>
    <col min="5643" max="5643" width="11.375" style="14" customWidth="1"/>
    <col min="5644" max="5644" width="9.625" style="14" customWidth="1"/>
    <col min="5645" max="5645" width="11.375" style="14" customWidth="1"/>
    <col min="5646" max="5646" width="9.625" style="14" customWidth="1"/>
    <col min="5647" max="5647" width="11.375" style="14" customWidth="1"/>
    <col min="5648" max="5649" width="13.625" style="14" customWidth="1"/>
    <col min="5650" max="5650" width="6" style="14" customWidth="1"/>
    <col min="5651" max="5892" width="20.75" style="14"/>
    <col min="5893" max="5893" width="3.5" style="14" bestFit="1" customWidth="1"/>
    <col min="5894" max="5894" width="6.5" style="14" bestFit="1" customWidth="1"/>
    <col min="5895" max="5895" width="11.875" style="14" customWidth="1"/>
    <col min="5896" max="5896" width="12.125" style="14" customWidth="1"/>
    <col min="5897" max="5897" width="12" style="14" customWidth="1"/>
    <col min="5898" max="5898" width="9.625" style="14" customWidth="1"/>
    <col min="5899" max="5899" width="11.375" style="14" customWidth="1"/>
    <col min="5900" max="5900" width="9.625" style="14" customWidth="1"/>
    <col min="5901" max="5901" width="11.375" style="14" customWidth="1"/>
    <col min="5902" max="5902" width="9.625" style="14" customWidth="1"/>
    <col min="5903" max="5903" width="11.375" style="14" customWidth="1"/>
    <col min="5904" max="5905" width="13.625" style="14" customWidth="1"/>
    <col min="5906" max="5906" width="6" style="14" customWidth="1"/>
    <col min="5907" max="6148" width="20.75" style="14"/>
    <col min="6149" max="6149" width="3.5" style="14" bestFit="1" customWidth="1"/>
    <col min="6150" max="6150" width="6.5" style="14" bestFit="1" customWidth="1"/>
    <col min="6151" max="6151" width="11.875" style="14" customWidth="1"/>
    <col min="6152" max="6152" width="12.125" style="14" customWidth="1"/>
    <col min="6153" max="6153" width="12" style="14" customWidth="1"/>
    <col min="6154" max="6154" width="9.625" style="14" customWidth="1"/>
    <col min="6155" max="6155" width="11.375" style="14" customWidth="1"/>
    <col min="6156" max="6156" width="9.625" style="14" customWidth="1"/>
    <col min="6157" max="6157" width="11.375" style="14" customWidth="1"/>
    <col min="6158" max="6158" width="9.625" style="14" customWidth="1"/>
    <col min="6159" max="6159" width="11.375" style="14" customWidth="1"/>
    <col min="6160" max="6161" width="13.625" style="14" customWidth="1"/>
    <col min="6162" max="6162" width="6" style="14" customWidth="1"/>
    <col min="6163" max="6404" width="20.75" style="14"/>
    <col min="6405" max="6405" width="3.5" style="14" bestFit="1" customWidth="1"/>
    <col min="6406" max="6406" width="6.5" style="14" bestFit="1" customWidth="1"/>
    <col min="6407" max="6407" width="11.875" style="14" customWidth="1"/>
    <col min="6408" max="6408" width="12.125" style="14" customWidth="1"/>
    <col min="6409" max="6409" width="12" style="14" customWidth="1"/>
    <col min="6410" max="6410" width="9.625" style="14" customWidth="1"/>
    <col min="6411" max="6411" width="11.375" style="14" customWidth="1"/>
    <col min="6412" max="6412" width="9.625" style="14" customWidth="1"/>
    <col min="6413" max="6413" width="11.375" style="14" customWidth="1"/>
    <col min="6414" max="6414" width="9.625" style="14" customWidth="1"/>
    <col min="6415" max="6415" width="11.375" style="14" customWidth="1"/>
    <col min="6416" max="6417" width="13.625" style="14" customWidth="1"/>
    <col min="6418" max="6418" width="6" style="14" customWidth="1"/>
    <col min="6419" max="6660" width="20.75" style="14"/>
    <col min="6661" max="6661" width="3.5" style="14" bestFit="1" customWidth="1"/>
    <col min="6662" max="6662" width="6.5" style="14" bestFit="1" customWidth="1"/>
    <col min="6663" max="6663" width="11.875" style="14" customWidth="1"/>
    <col min="6664" max="6664" width="12.125" style="14" customWidth="1"/>
    <col min="6665" max="6665" width="12" style="14" customWidth="1"/>
    <col min="6666" max="6666" width="9.625" style="14" customWidth="1"/>
    <col min="6667" max="6667" width="11.375" style="14" customWidth="1"/>
    <col min="6668" max="6668" width="9.625" style="14" customWidth="1"/>
    <col min="6669" max="6669" width="11.375" style="14" customWidth="1"/>
    <col min="6670" max="6670" width="9.625" style="14" customWidth="1"/>
    <col min="6671" max="6671" width="11.375" style="14" customWidth="1"/>
    <col min="6672" max="6673" width="13.625" style="14" customWidth="1"/>
    <col min="6674" max="6674" width="6" style="14" customWidth="1"/>
    <col min="6675" max="6916" width="20.75" style="14"/>
    <col min="6917" max="6917" width="3.5" style="14" bestFit="1" customWidth="1"/>
    <col min="6918" max="6918" width="6.5" style="14" bestFit="1" customWidth="1"/>
    <col min="6919" max="6919" width="11.875" style="14" customWidth="1"/>
    <col min="6920" max="6920" width="12.125" style="14" customWidth="1"/>
    <col min="6921" max="6921" width="12" style="14" customWidth="1"/>
    <col min="6922" max="6922" width="9.625" style="14" customWidth="1"/>
    <col min="6923" max="6923" width="11.375" style="14" customWidth="1"/>
    <col min="6924" max="6924" width="9.625" style="14" customWidth="1"/>
    <col min="6925" max="6925" width="11.375" style="14" customWidth="1"/>
    <col min="6926" max="6926" width="9.625" style="14" customWidth="1"/>
    <col min="6927" max="6927" width="11.375" style="14" customWidth="1"/>
    <col min="6928" max="6929" width="13.625" style="14" customWidth="1"/>
    <col min="6930" max="6930" width="6" style="14" customWidth="1"/>
    <col min="6931" max="7172" width="20.75" style="14"/>
    <col min="7173" max="7173" width="3.5" style="14" bestFit="1" customWidth="1"/>
    <col min="7174" max="7174" width="6.5" style="14" bestFit="1" customWidth="1"/>
    <col min="7175" max="7175" width="11.875" style="14" customWidth="1"/>
    <col min="7176" max="7176" width="12.125" style="14" customWidth="1"/>
    <col min="7177" max="7177" width="12" style="14" customWidth="1"/>
    <col min="7178" max="7178" width="9.625" style="14" customWidth="1"/>
    <col min="7179" max="7179" width="11.375" style="14" customWidth="1"/>
    <col min="7180" max="7180" width="9.625" style="14" customWidth="1"/>
    <col min="7181" max="7181" width="11.375" style="14" customWidth="1"/>
    <col min="7182" max="7182" width="9.625" style="14" customWidth="1"/>
    <col min="7183" max="7183" width="11.375" style="14" customWidth="1"/>
    <col min="7184" max="7185" width="13.625" style="14" customWidth="1"/>
    <col min="7186" max="7186" width="6" style="14" customWidth="1"/>
    <col min="7187" max="7428" width="20.75" style="14"/>
    <col min="7429" max="7429" width="3.5" style="14" bestFit="1" customWidth="1"/>
    <col min="7430" max="7430" width="6.5" style="14" bestFit="1" customWidth="1"/>
    <col min="7431" max="7431" width="11.875" style="14" customWidth="1"/>
    <col min="7432" max="7432" width="12.125" style="14" customWidth="1"/>
    <col min="7433" max="7433" width="12" style="14" customWidth="1"/>
    <col min="7434" max="7434" width="9.625" style="14" customWidth="1"/>
    <col min="7435" max="7435" width="11.375" style="14" customWidth="1"/>
    <col min="7436" max="7436" width="9.625" style="14" customWidth="1"/>
    <col min="7437" max="7437" width="11.375" style="14" customWidth="1"/>
    <col min="7438" max="7438" width="9.625" style="14" customWidth="1"/>
    <col min="7439" max="7439" width="11.375" style="14" customWidth="1"/>
    <col min="7440" max="7441" width="13.625" style="14" customWidth="1"/>
    <col min="7442" max="7442" width="6" style="14" customWidth="1"/>
    <col min="7443" max="7684" width="20.75" style="14"/>
    <col min="7685" max="7685" width="3.5" style="14" bestFit="1" customWidth="1"/>
    <col min="7686" max="7686" width="6.5" style="14" bestFit="1" customWidth="1"/>
    <col min="7687" max="7687" width="11.875" style="14" customWidth="1"/>
    <col min="7688" max="7688" width="12.125" style="14" customWidth="1"/>
    <col min="7689" max="7689" width="12" style="14" customWidth="1"/>
    <col min="7690" max="7690" width="9.625" style="14" customWidth="1"/>
    <col min="7691" max="7691" width="11.375" style="14" customWidth="1"/>
    <col min="7692" max="7692" width="9.625" style="14" customWidth="1"/>
    <col min="7693" max="7693" width="11.375" style="14" customWidth="1"/>
    <col min="7694" max="7694" width="9.625" style="14" customWidth="1"/>
    <col min="7695" max="7695" width="11.375" style="14" customWidth="1"/>
    <col min="7696" max="7697" width="13.625" style="14" customWidth="1"/>
    <col min="7698" max="7698" width="6" style="14" customWidth="1"/>
    <col min="7699" max="7940" width="20.75" style="14"/>
    <col min="7941" max="7941" width="3.5" style="14" bestFit="1" customWidth="1"/>
    <col min="7942" max="7942" width="6.5" style="14" bestFit="1" customWidth="1"/>
    <col min="7943" max="7943" width="11.875" style="14" customWidth="1"/>
    <col min="7944" max="7944" width="12.125" style="14" customWidth="1"/>
    <col min="7945" max="7945" width="12" style="14" customWidth="1"/>
    <col min="7946" max="7946" width="9.625" style="14" customWidth="1"/>
    <col min="7947" max="7947" width="11.375" style="14" customWidth="1"/>
    <col min="7948" max="7948" width="9.625" style="14" customWidth="1"/>
    <col min="7949" max="7949" width="11.375" style="14" customWidth="1"/>
    <col min="7950" max="7950" width="9.625" style="14" customWidth="1"/>
    <col min="7951" max="7951" width="11.375" style="14" customWidth="1"/>
    <col min="7952" max="7953" width="13.625" style="14" customWidth="1"/>
    <col min="7954" max="7954" width="6" style="14" customWidth="1"/>
    <col min="7955" max="8196" width="20.75" style="14"/>
    <col min="8197" max="8197" width="3.5" style="14" bestFit="1" customWidth="1"/>
    <col min="8198" max="8198" width="6.5" style="14" bestFit="1" customWidth="1"/>
    <col min="8199" max="8199" width="11.875" style="14" customWidth="1"/>
    <col min="8200" max="8200" width="12.125" style="14" customWidth="1"/>
    <col min="8201" max="8201" width="12" style="14" customWidth="1"/>
    <col min="8202" max="8202" width="9.625" style="14" customWidth="1"/>
    <col min="8203" max="8203" width="11.375" style="14" customWidth="1"/>
    <col min="8204" max="8204" width="9.625" style="14" customWidth="1"/>
    <col min="8205" max="8205" width="11.375" style="14" customWidth="1"/>
    <col min="8206" max="8206" width="9.625" style="14" customWidth="1"/>
    <col min="8207" max="8207" width="11.375" style="14" customWidth="1"/>
    <col min="8208" max="8209" width="13.625" style="14" customWidth="1"/>
    <col min="8210" max="8210" width="6" style="14" customWidth="1"/>
    <col min="8211" max="8452" width="20.75" style="14"/>
    <col min="8453" max="8453" width="3.5" style="14" bestFit="1" customWidth="1"/>
    <col min="8454" max="8454" width="6.5" style="14" bestFit="1" customWidth="1"/>
    <col min="8455" max="8455" width="11.875" style="14" customWidth="1"/>
    <col min="8456" max="8456" width="12.125" style="14" customWidth="1"/>
    <col min="8457" max="8457" width="12" style="14" customWidth="1"/>
    <col min="8458" max="8458" width="9.625" style="14" customWidth="1"/>
    <col min="8459" max="8459" width="11.375" style="14" customWidth="1"/>
    <col min="8460" max="8460" width="9.625" style="14" customWidth="1"/>
    <col min="8461" max="8461" width="11.375" style="14" customWidth="1"/>
    <col min="8462" max="8462" width="9.625" style="14" customWidth="1"/>
    <col min="8463" max="8463" width="11.375" style="14" customWidth="1"/>
    <col min="8464" max="8465" width="13.625" style="14" customWidth="1"/>
    <col min="8466" max="8466" width="6" style="14" customWidth="1"/>
    <col min="8467" max="8708" width="20.75" style="14"/>
    <col min="8709" max="8709" width="3.5" style="14" bestFit="1" customWidth="1"/>
    <col min="8710" max="8710" width="6.5" style="14" bestFit="1" customWidth="1"/>
    <col min="8711" max="8711" width="11.875" style="14" customWidth="1"/>
    <col min="8712" max="8712" width="12.125" style="14" customWidth="1"/>
    <col min="8713" max="8713" width="12" style="14" customWidth="1"/>
    <col min="8714" max="8714" width="9.625" style="14" customWidth="1"/>
    <col min="8715" max="8715" width="11.375" style="14" customWidth="1"/>
    <col min="8716" max="8716" width="9.625" style="14" customWidth="1"/>
    <col min="8717" max="8717" width="11.375" style="14" customWidth="1"/>
    <col min="8718" max="8718" width="9.625" style="14" customWidth="1"/>
    <col min="8719" max="8719" width="11.375" style="14" customWidth="1"/>
    <col min="8720" max="8721" width="13.625" style="14" customWidth="1"/>
    <col min="8722" max="8722" width="6" style="14" customWidth="1"/>
    <col min="8723" max="8964" width="20.75" style="14"/>
    <col min="8965" max="8965" width="3.5" style="14" bestFit="1" customWidth="1"/>
    <col min="8966" max="8966" width="6.5" style="14" bestFit="1" customWidth="1"/>
    <col min="8967" max="8967" width="11.875" style="14" customWidth="1"/>
    <col min="8968" max="8968" width="12.125" style="14" customWidth="1"/>
    <col min="8969" max="8969" width="12" style="14" customWidth="1"/>
    <col min="8970" max="8970" width="9.625" style="14" customWidth="1"/>
    <col min="8971" max="8971" width="11.375" style="14" customWidth="1"/>
    <col min="8972" max="8972" width="9.625" style="14" customWidth="1"/>
    <col min="8973" max="8973" width="11.375" style="14" customWidth="1"/>
    <col min="8974" max="8974" width="9.625" style="14" customWidth="1"/>
    <col min="8975" max="8975" width="11.375" style="14" customWidth="1"/>
    <col min="8976" max="8977" width="13.625" style="14" customWidth="1"/>
    <col min="8978" max="8978" width="6" style="14" customWidth="1"/>
    <col min="8979" max="9220" width="20.75" style="14"/>
    <col min="9221" max="9221" width="3.5" style="14" bestFit="1" customWidth="1"/>
    <col min="9222" max="9222" width="6.5" style="14" bestFit="1" customWidth="1"/>
    <col min="9223" max="9223" width="11.875" style="14" customWidth="1"/>
    <col min="9224" max="9224" width="12.125" style="14" customWidth="1"/>
    <col min="9225" max="9225" width="12" style="14" customWidth="1"/>
    <col min="9226" max="9226" width="9.625" style="14" customWidth="1"/>
    <col min="9227" max="9227" width="11.375" style="14" customWidth="1"/>
    <col min="9228" max="9228" width="9.625" style="14" customWidth="1"/>
    <col min="9229" max="9229" width="11.375" style="14" customWidth="1"/>
    <col min="9230" max="9230" width="9.625" style="14" customWidth="1"/>
    <col min="9231" max="9231" width="11.375" style="14" customWidth="1"/>
    <col min="9232" max="9233" width="13.625" style="14" customWidth="1"/>
    <col min="9234" max="9234" width="6" style="14" customWidth="1"/>
    <col min="9235" max="9476" width="20.75" style="14"/>
    <col min="9477" max="9477" width="3.5" style="14" bestFit="1" customWidth="1"/>
    <col min="9478" max="9478" width="6.5" style="14" bestFit="1" customWidth="1"/>
    <col min="9479" max="9479" width="11.875" style="14" customWidth="1"/>
    <col min="9480" max="9480" width="12.125" style="14" customWidth="1"/>
    <col min="9481" max="9481" width="12" style="14" customWidth="1"/>
    <col min="9482" max="9482" width="9.625" style="14" customWidth="1"/>
    <col min="9483" max="9483" width="11.375" style="14" customWidth="1"/>
    <col min="9484" max="9484" width="9.625" style="14" customWidth="1"/>
    <col min="9485" max="9485" width="11.375" style="14" customWidth="1"/>
    <col min="9486" max="9486" width="9.625" style="14" customWidth="1"/>
    <col min="9487" max="9487" width="11.375" style="14" customWidth="1"/>
    <col min="9488" max="9489" width="13.625" style="14" customWidth="1"/>
    <col min="9490" max="9490" width="6" style="14" customWidth="1"/>
    <col min="9491" max="9732" width="20.75" style="14"/>
    <col min="9733" max="9733" width="3.5" style="14" bestFit="1" customWidth="1"/>
    <col min="9734" max="9734" width="6.5" style="14" bestFit="1" customWidth="1"/>
    <col min="9735" max="9735" width="11.875" style="14" customWidth="1"/>
    <col min="9736" max="9736" width="12.125" style="14" customWidth="1"/>
    <col min="9737" max="9737" width="12" style="14" customWidth="1"/>
    <col min="9738" max="9738" width="9.625" style="14" customWidth="1"/>
    <col min="9739" max="9739" width="11.375" style="14" customWidth="1"/>
    <col min="9740" max="9740" width="9.625" style="14" customWidth="1"/>
    <col min="9741" max="9741" width="11.375" style="14" customWidth="1"/>
    <col min="9742" max="9742" width="9.625" style="14" customWidth="1"/>
    <col min="9743" max="9743" width="11.375" style="14" customWidth="1"/>
    <col min="9744" max="9745" width="13.625" style="14" customWidth="1"/>
    <col min="9746" max="9746" width="6" style="14" customWidth="1"/>
    <col min="9747" max="9988" width="20.75" style="14"/>
    <col min="9989" max="9989" width="3.5" style="14" bestFit="1" customWidth="1"/>
    <col min="9990" max="9990" width="6.5" style="14" bestFit="1" customWidth="1"/>
    <col min="9991" max="9991" width="11.875" style="14" customWidth="1"/>
    <col min="9992" max="9992" width="12.125" style="14" customWidth="1"/>
    <col min="9993" max="9993" width="12" style="14" customWidth="1"/>
    <col min="9994" max="9994" width="9.625" style="14" customWidth="1"/>
    <col min="9995" max="9995" width="11.375" style="14" customWidth="1"/>
    <col min="9996" max="9996" width="9.625" style="14" customWidth="1"/>
    <col min="9997" max="9997" width="11.375" style="14" customWidth="1"/>
    <col min="9998" max="9998" width="9.625" style="14" customWidth="1"/>
    <col min="9999" max="9999" width="11.375" style="14" customWidth="1"/>
    <col min="10000" max="10001" width="13.625" style="14" customWidth="1"/>
    <col min="10002" max="10002" width="6" style="14" customWidth="1"/>
    <col min="10003" max="10244" width="20.75" style="14"/>
    <col min="10245" max="10245" width="3.5" style="14" bestFit="1" customWidth="1"/>
    <col min="10246" max="10246" width="6.5" style="14" bestFit="1" customWidth="1"/>
    <col min="10247" max="10247" width="11.875" style="14" customWidth="1"/>
    <col min="10248" max="10248" width="12.125" style="14" customWidth="1"/>
    <col min="10249" max="10249" width="12" style="14" customWidth="1"/>
    <col min="10250" max="10250" width="9.625" style="14" customWidth="1"/>
    <col min="10251" max="10251" width="11.375" style="14" customWidth="1"/>
    <col min="10252" max="10252" width="9.625" style="14" customWidth="1"/>
    <col min="10253" max="10253" width="11.375" style="14" customWidth="1"/>
    <col min="10254" max="10254" width="9.625" style="14" customWidth="1"/>
    <col min="10255" max="10255" width="11.375" style="14" customWidth="1"/>
    <col min="10256" max="10257" width="13.625" style="14" customWidth="1"/>
    <col min="10258" max="10258" width="6" style="14" customWidth="1"/>
    <col min="10259" max="10500" width="20.75" style="14"/>
    <col min="10501" max="10501" width="3.5" style="14" bestFit="1" customWidth="1"/>
    <col min="10502" max="10502" width="6.5" style="14" bestFit="1" customWidth="1"/>
    <col min="10503" max="10503" width="11.875" style="14" customWidth="1"/>
    <col min="10504" max="10504" width="12.125" style="14" customWidth="1"/>
    <col min="10505" max="10505" width="12" style="14" customWidth="1"/>
    <col min="10506" max="10506" width="9.625" style="14" customWidth="1"/>
    <col min="10507" max="10507" width="11.375" style="14" customWidth="1"/>
    <col min="10508" max="10508" width="9.625" style="14" customWidth="1"/>
    <col min="10509" max="10509" width="11.375" style="14" customWidth="1"/>
    <col min="10510" max="10510" width="9.625" style="14" customWidth="1"/>
    <col min="10511" max="10511" width="11.375" style="14" customWidth="1"/>
    <col min="10512" max="10513" width="13.625" style="14" customWidth="1"/>
    <col min="10514" max="10514" width="6" style="14" customWidth="1"/>
    <col min="10515" max="10756" width="20.75" style="14"/>
    <col min="10757" max="10757" width="3.5" style="14" bestFit="1" customWidth="1"/>
    <col min="10758" max="10758" width="6.5" style="14" bestFit="1" customWidth="1"/>
    <col min="10759" max="10759" width="11.875" style="14" customWidth="1"/>
    <col min="10760" max="10760" width="12.125" style="14" customWidth="1"/>
    <col min="10761" max="10761" width="12" style="14" customWidth="1"/>
    <col min="10762" max="10762" width="9.625" style="14" customWidth="1"/>
    <col min="10763" max="10763" width="11.375" style="14" customWidth="1"/>
    <col min="10764" max="10764" width="9.625" style="14" customWidth="1"/>
    <col min="10765" max="10765" width="11.375" style="14" customWidth="1"/>
    <col min="10766" max="10766" width="9.625" style="14" customWidth="1"/>
    <col min="10767" max="10767" width="11.375" style="14" customWidth="1"/>
    <col min="10768" max="10769" width="13.625" style="14" customWidth="1"/>
    <col min="10770" max="10770" width="6" style="14" customWidth="1"/>
    <col min="10771" max="11012" width="20.75" style="14"/>
    <col min="11013" max="11013" width="3.5" style="14" bestFit="1" customWidth="1"/>
    <col min="11014" max="11014" width="6.5" style="14" bestFit="1" customWidth="1"/>
    <col min="11015" max="11015" width="11.875" style="14" customWidth="1"/>
    <col min="11016" max="11016" width="12.125" style="14" customWidth="1"/>
    <col min="11017" max="11017" width="12" style="14" customWidth="1"/>
    <col min="11018" max="11018" width="9.625" style="14" customWidth="1"/>
    <col min="11019" max="11019" width="11.375" style="14" customWidth="1"/>
    <col min="11020" max="11020" width="9.625" style="14" customWidth="1"/>
    <col min="11021" max="11021" width="11.375" style="14" customWidth="1"/>
    <col min="11022" max="11022" width="9.625" style="14" customWidth="1"/>
    <col min="11023" max="11023" width="11.375" style="14" customWidth="1"/>
    <col min="11024" max="11025" width="13.625" style="14" customWidth="1"/>
    <col min="11026" max="11026" width="6" style="14" customWidth="1"/>
    <col min="11027" max="11268" width="20.75" style="14"/>
    <col min="11269" max="11269" width="3.5" style="14" bestFit="1" customWidth="1"/>
    <col min="11270" max="11270" width="6.5" style="14" bestFit="1" customWidth="1"/>
    <col min="11271" max="11271" width="11.875" style="14" customWidth="1"/>
    <col min="11272" max="11272" width="12.125" style="14" customWidth="1"/>
    <col min="11273" max="11273" width="12" style="14" customWidth="1"/>
    <col min="11274" max="11274" width="9.625" style="14" customWidth="1"/>
    <col min="11275" max="11275" width="11.375" style="14" customWidth="1"/>
    <col min="11276" max="11276" width="9.625" style="14" customWidth="1"/>
    <col min="11277" max="11277" width="11.375" style="14" customWidth="1"/>
    <col min="11278" max="11278" width="9.625" style="14" customWidth="1"/>
    <col min="11279" max="11279" width="11.375" style="14" customWidth="1"/>
    <col min="11280" max="11281" width="13.625" style="14" customWidth="1"/>
    <col min="11282" max="11282" width="6" style="14" customWidth="1"/>
    <col min="11283" max="11524" width="20.75" style="14"/>
    <col min="11525" max="11525" width="3.5" style="14" bestFit="1" customWidth="1"/>
    <col min="11526" max="11526" width="6.5" style="14" bestFit="1" customWidth="1"/>
    <col min="11527" max="11527" width="11.875" style="14" customWidth="1"/>
    <col min="11528" max="11528" width="12.125" style="14" customWidth="1"/>
    <col min="11529" max="11529" width="12" style="14" customWidth="1"/>
    <col min="11530" max="11530" width="9.625" style="14" customWidth="1"/>
    <col min="11531" max="11531" width="11.375" style="14" customWidth="1"/>
    <col min="11532" max="11532" width="9.625" style="14" customWidth="1"/>
    <col min="11533" max="11533" width="11.375" style="14" customWidth="1"/>
    <col min="11534" max="11534" width="9.625" style="14" customWidth="1"/>
    <col min="11535" max="11535" width="11.375" style="14" customWidth="1"/>
    <col min="11536" max="11537" width="13.625" style="14" customWidth="1"/>
    <col min="11538" max="11538" width="6" style="14" customWidth="1"/>
    <col min="11539" max="11780" width="20.75" style="14"/>
    <col min="11781" max="11781" width="3.5" style="14" bestFit="1" customWidth="1"/>
    <col min="11782" max="11782" width="6.5" style="14" bestFit="1" customWidth="1"/>
    <col min="11783" max="11783" width="11.875" style="14" customWidth="1"/>
    <col min="11784" max="11784" width="12.125" style="14" customWidth="1"/>
    <col min="11785" max="11785" width="12" style="14" customWidth="1"/>
    <col min="11786" max="11786" width="9.625" style="14" customWidth="1"/>
    <col min="11787" max="11787" width="11.375" style="14" customWidth="1"/>
    <col min="11788" max="11788" width="9.625" style="14" customWidth="1"/>
    <col min="11789" max="11789" width="11.375" style="14" customWidth="1"/>
    <col min="11790" max="11790" width="9.625" style="14" customWidth="1"/>
    <col min="11791" max="11791" width="11.375" style="14" customWidth="1"/>
    <col min="11792" max="11793" width="13.625" style="14" customWidth="1"/>
    <col min="11794" max="11794" width="6" style="14" customWidth="1"/>
    <col min="11795" max="12036" width="20.75" style="14"/>
    <col min="12037" max="12037" width="3.5" style="14" bestFit="1" customWidth="1"/>
    <col min="12038" max="12038" width="6.5" style="14" bestFit="1" customWidth="1"/>
    <col min="12039" max="12039" width="11.875" style="14" customWidth="1"/>
    <col min="12040" max="12040" width="12.125" style="14" customWidth="1"/>
    <col min="12041" max="12041" width="12" style="14" customWidth="1"/>
    <col min="12042" max="12042" width="9.625" style="14" customWidth="1"/>
    <col min="12043" max="12043" width="11.375" style="14" customWidth="1"/>
    <col min="12044" max="12044" width="9.625" style="14" customWidth="1"/>
    <col min="12045" max="12045" width="11.375" style="14" customWidth="1"/>
    <col min="12046" max="12046" width="9.625" style="14" customWidth="1"/>
    <col min="12047" max="12047" width="11.375" style="14" customWidth="1"/>
    <col min="12048" max="12049" width="13.625" style="14" customWidth="1"/>
    <col min="12050" max="12050" width="6" style="14" customWidth="1"/>
    <col min="12051" max="12292" width="20.75" style="14"/>
    <col min="12293" max="12293" width="3.5" style="14" bestFit="1" customWidth="1"/>
    <col min="12294" max="12294" width="6.5" style="14" bestFit="1" customWidth="1"/>
    <col min="12295" max="12295" width="11.875" style="14" customWidth="1"/>
    <col min="12296" max="12296" width="12.125" style="14" customWidth="1"/>
    <col min="12297" max="12297" width="12" style="14" customWidth="1"/>
    <col min="12298" max="12298" width="9.625" style="14" customWidth="1"/>
    <col min="12299" max="12299" width="11.375" style="14" customWidth="1"/>
    <col min="12300" max="12300" width="9.625" style="14" customWidth="1"/>
    <col min="12301" max="12301" width="11.375" style="14" customWidth="1"/>
    <col min="12302" max="12302" width="9.625" style="14" customWidth="1"/>
    <col min="12303" max="12303" width="11.375" style="14" customWidth="1"/>
    <col min="12304" max="12305" width="13.625" style="14" customWidth="1"/>
    <col min="12306" max="12306" width="6" style="14" customWidth="1"/>
    <col min="12307" max="12548" width="20.75" style="14"/>
    <col min="12549" max="12549" width="3.5" style="14" bestFit="1" customWidth="1"/>
    <col min="12550" max="12550" width="6.5" style="14" bestFit="1" customWidth="1"/>
    <col min="12551" max="12551" width="11.875" style="14" customWidth="1"/>
    <col min="12552" max="12552" width="12.125" style="14" customWidth="1"/>
    <col min="12553" max="12553" width="12" style="14" customWidth="1"/>
    <col min="12554" max="12554" width="9.625" style="14" customWidth="1"/>
    <col min="12555" max="12555" width="11.375" style="14" customWidth="1"/>
    <col min="12556" max="12556" width="9.625" style="14" customWidth="1"/>
    <col min="12557" max="12557" width="11.375" style="14" customWidth="1"/>
    <col min="12558" max="12558" width="9.625" style="14" customWidth="1"/>
    <col min="12559" max="12559" width="11.375" style="14" customWidth="1"/>
    <col min="12560" max="12561" width="13.625" style="14" customWidth="1"/>
    <col min="12562" max="12562" width="6" style="14" customWidth="1"/>
    <col min="12563" max="12804" width="20.75" style="14"/>
    <col min="12805" max="12805" width="3.5" style="14" bestFit="1" customWidth="1"/>
    <col min="12806" max="12806" width="6.5" style="14" bestFit="1" customWidth="1"/>
    <col min="12807" max="12807" width="11.875" style="14" customWidth="1"/>
    <col min="12808" max="12808" width="12.125" style="14" customWidth="1"/>
    <col min="12809" max="12809" width="12" style="14" customWidth="1"/>
    <col min="12810" max="12810" width="9.625" style="14" customWidth="1"/>
    <col min="12811" max="12811" width="11.375" style="14" customWidth="1"/>
    <col min="12812" max="12812" width="9.625" style="14" customWidth="1"/>
    <col min="12813" max="12813" width="11.375" style="14" customWidth="1"/>
    <col min="12814" max="12814" width="9.625" style="14" customWidth="1"/>
    <col min="12815" max="12815" width="11.375" style="14" customWidth="1"/>
    <col min="12816" max="12817" width="13.625" style="14" customWidth="1"/>
    <col min="12818" max="12818" width="6" style="14" customWidth="1"/>
    <col min="12819" max="13060" width="20.75" style="14"/>
    <col min="13061" max="13061" width="3.5" style="14" bestFit="1" customWidth="1"/>
    <col min="13062" max="13062" width="6.5" style="14" bestFit="1" customWidth="1"/>
    <col min="13063" max="13063" width="11.875" style="14" customWidth="1"/>
    <col min="13064" max="13064" width="12.125" style="14" customWidth="1"/>
    <col min="13065" max="13065" width="12" style="14" customWidth="1"/>
    <col min="13066" max="13066" width="9.625" style="14" customWidth="1"/>
    <col min="13067" max="13067" width="11.375" style="14" customWidth="1"/>
    <col min="13068" max="13068" width="9.625" style="14" customWidth="1"/>
    <col min="13069" max="13069" width="11.375" style="14" customWidth="1"/>
    <col min="13070" max="13070" width="9.625" style="14" customWidth="1"/>
    <col min="13071" max="13071" width="11.375" style="14" customWidth="1"/>
    <col min="13072" max="13073" width="13.625" style="14" customWidth="1"/>
    <col min="13074" max="13074" width="6" style="14" customWidth="1"/>
    <col min="13075" max="13316" width="20.75" style="14"/>
    <col min="13317" max="13317" width="3.5" style="14" bestFit="1" customWidth="1"/>
    <col min="13318" max="13318" width="6.5" style="14" bestFit="1" customWidth="1"/>
    <col min="13319" max="13319" width="11.875" style="14" customWidth="1"/>
    <col min="13320" max="13320" width="12.125" style="14" customWidth="1"/>
    <col min="13321" max="13321" width="12" style="14" customWidth="1"/>
    <col min="13322" max="13322" width="9.625" style="14" customWidth="1"/>
    <col min="13323" max="13323" width="11.375" style="14" customWidth="1"/>
    <col min="13324" max="13324" width="9.625" style="14" customWidth="1"/>
    <col min="13325" max="13325" width="11.375" style="14" customWidth="1"/>
    <col min="13326" max="13326" width="9.625" style="14" customWidth="1"/>
    <col min="13327" max="13327" width="11.375" style="14" customWidth="1"/>
    <col min="13328" max="13329" width="13.625" style="14" customWidth="1"/>
    <col min="13330" max="13330" width="6" style="14" customWidth="1"/>
    <col min="13331" max="13572" width="20.75" style="14"/>
    <col min="13573" max="13573" width="3.5" style="14" bestFit="1" customWidth="1"/>
    <col min="13574" max="13574" width="6.5" style="14" bestFit="1" customWidth="1"/>
    <col min="13575" max="13575" width="11.875" style="14" customWidth="1"/>
    <col min="13576" max="13576" width="12.125" style="14" customWidth="1"/>
    <col min="13577" max="13577" width="12" style="14" customWidth="1"/>
    <col min="13578" max="13578" width="9.625" style="14" customWidth="1"/>
    <col min="13579" max="13579" width="11.375" style="14" customWidth="1"/>
    <col min="13580" max="13580" width="9.625" style="14" customWidth="1"/>
    <col min="13581" max="13581" width="11.375" style="14" customWidth="1"/>
    <col min="13582" max="13582" width="9.625" style="14" customWidth="1"/>
    <col min="13583" max="13583" width="11.375" style="14" customWidth="1"/>
    <col min="13584" max="13585" width="13.625" style="14" customWidth="1"/>
    <col min="13586" max="13586" width="6" style="14" customWidth="1"/>
    <col min="13587" max="13828" width="20.75" style="14"/>
    <col min="13829" max="13829" width="3.5" style="14" bestFit="1" customWidth="1"/>
    <col min="13830" max="13830" width="6.5" style="14" bestFit="1" customWidth="1"/>
    <col min="13831" max="13831" width="11.875" style="14" customWidth="1"/>
    <col min="13832" max="13832" width="12.125" style="14" customWidth="1"/>
    <col min="13833" max="13833" width="12" style="14" customWidth="1"/>
    <col min="13834" max="13834" width="9.625" style="14" customWidth="1"/>
    <col min="13835" max="13835" width="11.375" style="14" customWidth="1"/>
    <col min="13836" max="13836" width="9.625" style="14" customWidth="1"/>
    <col min="13837" max="13837" width="11.375" style="14" customWidth="1"/>
    <col min="13838" max="13838" width="9.625" style="14" customWidth="1"/>
    <col min="13839" max="13839" width="11.375" style="14" customWidth="1"/>
    <col min="13840" max="13841" width="13.625" style="14" customWidth="1"/>
    <col min="13842" max="13842" width="6" style="14" customWidth="1"/>
    <col min="13843" max="14084" width="20.75" style="14"/>
    <col min="14085" max="14085" width="3.5" style="14" bestFit="1" customWidth="1"/>
    <col min="14086" max="14086" width="6.5" style="14" bestFit="1" customWidth="1"/>
    <col min="14087" max="14087" width="11.875" style="14" customWidth="1"/>
    <col min="14088" max="14088" width="12.125" style="14" customWidth="1"/>
    <col min="14089" max="14089" width="12" style="14" customWidth="1"/>
    <col min="14090" max="14090" width="9.625" style="14" customWidth="1"/>
    <col min="14091" max="14091" width="11.375" style="14" customWidth="1"/>
    <col min="14092" max="14092" width="9.625" style="14" customWidth="1"/>
    <col min="14093" max="14093" width="11.375" style="14" customWidth="1"/>
    <col min="14094" max="14094" width="9.625" style="14" customWidth="1"/>
    <col min="14095" max="14095" width="11.375" style="14" customWidth="1"/>
    <col min="14096" max="14097" width="13.625" style="14" customWidth="1"/>
    <col min="14098" max="14098" width="6" style="14" customWidth="1"/>
    <col min="14099" max="14340" width="20.75" style="14"/>
    <col min="14341" max="14341" width="3.5" style="14" bestFit="1" customWidth="1"/>
    <col min="14342" max="14342" width="6.5" style="14" bestFit="1" customWidth="1"/>
    <col min="14343" max="14343" width="11.875" style="14" customWidth="1"/>
    <col min="14344" max="14344" width="12.125" style="14" customWidth="1"/>
    <col min="14345" max="14345" width="12" style="14" customWidth="1"/>
    <col min="14346" max="14346" width="9.625" style="14" customWidth="1"/>
    <col min="14347" max="14347" width="11.375" style="14" customWidth="1"/>
    <col min="14348" max="14348" width="9.625" style="14" customWidth="1"/>
    <col min="14349" max="14349" width="11.375" style="14" customWidth="1"/>
    <col min="14350" max="14350" width="9.625" style="14" customWidth="1"/>
    <col min="14351" max="14351" width="11.375" style="14" customWidth="1"/>
    <col min="14352" max="14353" width="13.625" style="14" customWidth="1"/>
    <col min="14354" max="14354" width="6" style="14" customWidth="1"/>
    <col min="14355" max="14596" width="20.75" style="14"/>
    <col min="14597" max="14597" width="3.5" style="14" bestFit="1" customWidth="1"/>
    <col min="14598" max="14598" width="6.5" style="14" bestFit="1" customWidth="1"/>
    <col min="14599" max="14599" width="11.875" style="14" customWidth="1"/>
    <col min="14600" max="14600" width="12.125" style="14" customWidth="1"/>
    <col min="14601" max="14601" width="12" style="14" customWidth="1"/>
    <col min="14602" max="14602" width="9.625" style="14" customWidth="1"/>
    <col min="14603" max="14603" width="11.375" style="14" customWidth="1"/>
    <col min="14604" max="14604" width="9.625" style="14" customWidth="1"/>
    <col min="14605" max="14605" width="11.375" style="14" customWidth="1"/>
    <col min="14606" max="14606" width="9.625" style="14" customWidth="1"/>
    <col min="14607" max="14607" width="11.375" style="14" customWidth="1"/>
    <col min="14608" max="14609" width="13.625" style="14" customWidth="1"/>
    <col min="14610" max="14610" width="6" style="14" customWidth="1"/>
    <col min="14611" max="14852" width="20.75" style="14"/>
    <col min="14853" max="14853" width="3.5" style="14" bestFit="1" customWidth="1"/>
    <col min="14854" max="14854" width="6.5" style="14" bestFit="1" customWidth="1"/>
    <col min="14855" max="14855" width="11.875" style="14" customWidth="1"/>
    <col min="14856" max="14856" width="12.125" style="14" customWidth="1"/>
    <col min="14857" max="14857" width="12" style="14" customWidth="1"/>
    <col min="14858" max="14858" width="9.625" style="14" customWidth="1"/>
    <col min="14859" max="14859" width="11.375" style="14" customWidth="1"/>
    <col min="14860" max="14860" width="9.625" style="14" customWidth="1"/>
    <col min="14861" max="14861" width="11.375" style="14" customWidth="1"/>
    <col min="14862" max="14862" width="9.625" style="14" customWidth="1"/>
    <col min="14863" max="14863" width="11.375" style="14" customWidth="1"/>
    <col min="14864" max="14865" width="13.625" style="14" customWidth="1"/>
    <col min="14866" max="14866" width="6" style="14" customWidth="1"/>
    <col min="14867" max="15108" width="20.75" style="14"/>
    <col min="15109" max="15109" width="3.5" style="14" bestFit="1" customWidth="1"/>
    <col min="15110" max="15110" width="6.5" style="14" bestFit="1" customWidth="1"/>
    <col min="15111" max="15111" width="11.875" style="14" customWidth="1"/>
    <col min="15112" max="15112" width="12.125" style="14" customWidth="1"/>
    <col min="15113" max="15113" width="12" style="14" customWidth="1"/>
    <col min="15114" max="15114" width="9.625" style="14" customWidth="1"/>
    <col min="15115" max="15115" width="11.375" style="14" customWidth="1"/>
    <col min="15116" max="15116" width="9.625" style="14" customWidth="1"/>
    <col min="15117" max="15117" width="11.375" style="14" customWidth="1"/>
    <col min="15118" max="15118" width="9.625" style="14" customWidth="1"/>
    <col min="15119" max="15119" width="11.375" style="14" customWidth="1"/>
    <col min="15120" max="15121" width="13.625" style="14" customWidth="1"/>
    <col min="15122" max="15122" width="6" style="14" customWidth="1"/>
    <col min="15123" max="15364" width="20.75" style="14"/>
    <col min="15365" max="15365" width="3.5" style="14" bestFit="1" customWidth="1"/>
    <col min="15366" max="15366" width="6.5" style="14" bestFit="1" customWidth="1"/>
    <col min="15367" max="15367" width="11.875" style="14" customWidth="1"/>
    <col min="15368" max="15368" width="12.125" style="14" customWidth="1"/>
    <col min="15369" max="15369" width="12" style="14" customWidth="1"/>
    <col min="15370" max="15370" width="9.625" style="14" customWidth="1"/>
    <col min="15371" max="15371" width="11.375" style="14" customWidth="1"/>
    <col min="15372" max="15372" width="9.625" style="14" customWidth="1"/>
    <col min="15373" max="15373" width="11.375" style="14" customWidth="1"/>
    <col min="15374" max="15374" width="9.625" style="14" customWidth="1"/>
    <col min="15375" max="15375" width="11.375" style="14" customWidth="1"/>
    <col min="15376" max="15377" width="13.625" style="14" customWidth="1"/>
    <col min="15378" max="15378" width="6" style="14" customWidth="1"/>
    <col min="15379" max="15620" width="20.75" style="14"/>
    <col min="15621" max="15621" width="3.5" style="14" bestFit="1" customWidth="1"/>
    <col min="15622" max="15622" width="6.5" style="14" bestFit="1" customWidth="1"/>
    <col min="15623" max="15623" width="11.875" style="14" customWidth="1"/>
    <col min="15624" max="15624" width="12.125" style="14" customWidth="1"/>
    <col min="15625" max="15625" width="12" style="14" customWidth="1"/>
    <col min="15626" max="15626" width="9.625" style="14" customWidth="1"/>
    <col min="15627" max="15627" width="11.375" style="14" customWidth="1"/>
    <col min="15628" max="15628" width="9.625" style="14" customWidth="1"/>
    <col min="15629" max="15629" width="11.375" style="14" customWidth="1"/>
    <col min="15630" max="15630" width="9.625" style="14" customWidth="1"/>
    <col min="15631" max="15631" width="11.375" style="14" customWidth="1"/>
    <col min="15632" max="15633" width="13.625" style="14" customWidth="1"/>
    <col min="15634" max="15634" width="6" style="14" customWidth="1"/>
    <col min="15635" max="15876" width="20.75" style="14"/>
    <col min="15877" max="15877" width="3.5" style="14" bestFit="1" customWidth="1"/>
    <col min="15878" max="15878" width="6.5" style="14" bestFit="1" customWidth="1"/>
    <col min="15879" max="15879" width="11.875" style="14" customWidth="1"/>
    <col min="15880" max="15880" width="12.125" style="14" customWidth="1"/>
    <col min="15881" max="15881" width="12" style="14" customWidth="1"/>
    <col min="15882" max="15882" width="9.625" style="14" customWidth="1"/>
    <col min="15883" max="15883" width="11.375" style="14" customWidth="1"/>
    <col min="15884" max="15884" width="9.625" style="14" customWidth="1"/>
    <col min="15885" max="15885" width="11.375" style="14" customWidth="1"/>
    <col min="15886" max="15886" width="9.625" style="14" customWidth="1"/>
    <col min="15887" max="15887" width="11.375" style="14" customWidth="1"/>
    <col min="15888" max="15889" width="13.625" style="14" customWidth="1"/>
    <col min="15890" max="15890" width="6" style="14" customWidth="1"/>
    <col min="15891" max="16132" width="20.75" style="14"/>
    <col min="16133" max="16133" width="3.5" style="14" bestFit="1" customWidth="1"/>
    <col min="16134" max="16134" width="6.5" style="14" bestFit="1" customWidth="1"/>
    <col min="16135" max="16135" width="11.875" style="14" customWidth="1"/>
    <col min="16136" max="16136" width="12.125" style="14" customWidth="1"/>
    <col min="16137" max="16137" width="12" style="14" customWidth="1"/>
    <col min="16138" max="16138" width="9.625" style="14" customWidth="1"/>
    <col min="16139" max="16139" width="11.375" style="14" customWidth="1"/>
    <col min="16140" max="16140" width="9.625" style="14" customWidth="1"/>
    <col min="16141" max="16141" width="11.375" style="14" customWidth="1"/>
    <col min="16142" max="16142" width="9.625" style="14" customWidth="1"/>
    <col min="16143" max="16143" width="11.375" style="14" customWidth="1"/>
    <col min="16144" max="16145" width="13.625" style="14" customWidth="1"/>
    <col min="16146" max="16146" width="6" style="14" customWidth="1"/>
    <col min="16147" max="16384" width="20.75" style="14"/>
  </cols>
  <sheetData>
    <row r="1" spans="1:17" x14ac:dyDescent="0.4">
      <c r="A1" s="32" t="s">
        <v>692</v>
      </c>
    </row>
    <row r="2" spans="1:17" x14ac:dyDescent="0.4">
      <c r="A2" s="11" t="s">
        <v>12</v>
      </c>
      <c r="B2" s="15">
        <v>1</v>
      </c>
      <c r="C2" s="11" t="s">
        <v>13</v>
      </c>
      <c r="D2" s="13" t="str">
        <f>VLOOKUP(B2,別紙1!$A$285:$AS$431,3,FALSE)</f>
        <v>芦ヶ関浄水場</v>
      </c>
      <c r="Q2" s="142" t="str">
        <f>VLOOKUP(B2,別紙1!$A$285:$AS$431,5,FALSE)</f>
        <v>東京従量電灯B30A</v>
      </c>
    </row>
    <row r="3" spans="1:17" s="11" customFormat="1" ht="20.25" customHeight="1" x14ac:dyDescent="0.4">
      <c r="A3" s="435" t="s">
        <v>14</v>
      </c>
      <c r="B3" s="438" t="s">
        <v>3</v>
      </c>
      <c r="C3" s="439"/>
      <c r="D3" s="440"/>
      <c r="E3" s="438" t="s">
        <v>4</v>
      </c>
      <c r="F3" s="439"/>
      <c r="G3" s="439"/>
      <c r="H3" s="439"/>
      <c r="I3" s="439"/>
      <c r="J3" s="439"/>
      <c r="K3" s="439"/>
      <c r="L3" s="439"/>
      <c r="M3" s="439"/>
      <c r="N3" s="439"/>
      <c r="O3" s="440"/>
      <c r="P3" s="426" t="s">
        <v>106</v>
      </c>
      <c r="Q3" s="435" t="s">
        <v>354</v>
      </c>
    </row>
    <row r="4" spans="1:17" s="11" customFormat="1" ht="63.75" customHeight="1" x14ac:dyDescent="0.4">
      <c r="A4" s="436"/>
      <c r="B4" s="305" t="s">
        <v>26</v>
      </c>
      <c r="C4" s="305" t="s">
        <v>107</v>
      </c>
      <c r="D4" s="305" t="s">
        <v>27</v>
      </c>
      <c r="E4" s="16" t="s">
        <v>349</v>
      </c>
      <c r="F4" s="17" t="s">
        <v>351</v>
      </c>
      <c r="G4" s="17" t="s">
        <v>350</v>
      </c>
      <c r="H4" s="16" t="s">
        <v>28</v>
      </c>
      <c r="I4" s="17" t="s">
        <v>126</v>
      </c>
      <c r="J4" s="17" t="s">
        <v>352</v>
      </c>
      <c r="K4" s="16" t="s">
        <v>29</v>
      </c>
      <c r="L4" s="17" t="s">
        <v>127</v>
      </c>
      <c r="M4" s="17" t="s">
        <v>128</v>
      </c>
      <c r="N4" s="16" t="s">
        <v>30</v>
      </c>
      <c r="O4" s="306" t="s">
        <v>353</v>
      </c>
      <c r="P4" s="441"/>
      <c r="Q4" s="436"/>
    </row>
    <row r="5" spans="1:17" s="18" customFormat="1" ht="22.5" x14ac:dyDescent="0.4">
      <c r="A5" s="437"/>
      <c r="B5" s="12" t="s">
        <v>122</v>
      </c>
      <c r="C5" s="12" t="s">
        <v>123</v>
      </c>
      <c r="D5" s="12" t="s">
        <v>6</v>
      </c>
      <c r="E5" s="12" t="s">
        <v>20</v>
      </c>
      <c r="F5" s="12" t="s">
        <v>20</v>
      </c>
      <c r="G5" s="12" t="s">
        <v>8</v>
      </c>
      <c r="H5" s="12" t="s">
        <v>8</v>
      </c>
      <c r="I5" s="12" t="s">
        <v>33</v>
      </c>
      <c r="J5" s="12" t="s">
        <v>8</v>
      </c>
      <c r="K5" s="12" t="s">
        <v>8</v>
      </c>
      <c r="L5" s="12" t="s">
        <v>23</v>
      </c>
      <c r="M5" s="12" t="s">
        <v>8</v>
      </c>
      <c r="N5" s="12" t="s">
        <v>8</v>
      </c>
      <c r="O5" s="12" t="s">
        <v>8</v>
      </c>
      <c r="P5" s="4" t="s">
        <v>43</v>
      </c>
      <c r="Q5" s="12" t="s">
        <v>8</v>
      </c>
    </row>
    <row r="6" spans="1:17" s="20" customFormat="1" ht="18" customHeight="1" x14ac:dyDescent="0.4">
      <c r="A6" s="19">
        <v>1</v>
      </c>
      <c r="B6" s="143">
        <f>VLOOKUP(B2,別紙1!$A$285:$AS$431,6,FALSE)</f>
        <v>30</v>
      </c>
      <c r="C6" s="151">
        <f>内訳書!$C$9</f>
        <v>0</v>
      </c>
      <c r="D6" s="151">
        <f>IF(E6=0,ROUNDDOWN(C6*B6/10/2,2),ROUNDDOWN(C6*B6/10,2))</f>
        <v>0</v>
      </c>
      <c r="E6" s="143">
        <f>VLOOKUP(B2,別紙1!$A$285:$AS$431,7,FALSE)+VLOOKUP(B2,別紙1!$A$285:$AS$431,8,FALSE)+VLOOKUP(B2,別紙1!$A$285:$AS$431,9,FALSE)</f>
        <v>334</v>
      </c>
      <c r="F6" s="143">
        <f>IF(E6&lt;120,E6,120)</f>
        <v>120</v>
      </c>
      <c r="G6" s="151">
        <f>内訳書!$D$9</f>
        <v>0</v>
      </c>
      <c r="H6" s="151">
        <f>ROUNDDOWN(F6*G6,2)</f>
        <v>0</v>
      </c>
      <c r="I6" s="143">
        <f>IF(E6&lt;=300,IF(E6&lt;120,0,E6-120),180)</f>
        <v>180</v>
      </c>
      <c r="J6" s="151">
        <f>内訳書!$E$9</f>
        <v>0</v>
      </c>
      <c r="K6" s="151">
        <f>ROUNDDOWN(I6*J6,2)</f>
        <v>0</v>
      </c>
      <c r="L6" s="143">
        <f>IF(E6&lt;300,0,E6-300)</f>
        <v>34</v>
      </c>
      <c r="M6" s="151">
        <f>内訳書!$F$9</f>
        <v>0</v>
      </c>
      <c r="N6" s="151">
        <f>ROUNDDOWN(L6*M6,2)</f>
        <v>0</v>
      </c>
      <c r="O6" s="151">
        <f>H6+K6+N6</f>
        <v>0</v>
      </c>
      <c r="P6" s="144"/>
      <c r="Q6" s="145">
        <f>ROUNDDOWN(D6+O6+P6,0)</f>
        <v>0</v>
      </c>
    </row>
    <row r="7" spans="1:17" s="20" customFormat="1" ht="18" customHeight="1" x14ac:dyDescent="0.4">
      <c r="A7" s="19">
        <v>2</v>
      </c>
      <c r="B7" s="145">
        <f>B6</f>
        <v>30</v>
      </c>
      <c r="C7" s="151">
        <f>C6</f>
        <v>0</v>
      </c>
      <c r="D7" s="151">
        <f t="shared" ref="D7:D17" si="0">IF(E7=0,ROUNDDOWN(C7*B7/10/2,2),ROUNDDOWN(C7*B7/10,2))</f>
        <v>0</v>
      </c>
      <c r="E7" s="143">
        <f>VLOOKUP(B2,別紙1!$A$285:$AS$431,10,FALSE)+VLOOKUP(B2,別紙1!$A$285:$AS$431,11,FALSE)+VLOOKUP(B2,別紙1!$A$285:$AS$431,12,FALSE)</f>
        <v>344</v>
      </c>
      <c r="F7" s="143">
        <f t="shared" ref="F7:F17" si="1">IF(E7&lt;120,E7,120)</f>
        <v>120</v>
      </c>
      <c r="G7" s="151">
        <f>G6</f>
        <v>0</v>
      </c>
      <c r="H7" s="151">
        <f t="shared" ref="H7:H17" si="2">ROUNDDOWN(F7*G7,2)</f>
        <v>0</v>
      </c>
      <c r="I7" s="143">
        <f t="shared" ref="I7" si="3">IF(E7&lt;=300,IF(E7&lt;120,0,E7-120),180)</f>
        <v>180</v>
      </c>
      <c r="J7" s="151">
        <f>J6</f>
        <v>0</v>
      </c>
      <c r="K7" s="151">
        <f t="shared" ref="K7:K17" si="4">ROUNDDOWN(I7*J7,2)</f>
        <v>0</v>
      </c>
      <c r="L7" s="143">
        <f t="shared" ref="L7:L17" si="5">IF(E7&lt;300,0,E7-300)</f>
        <v>44</v>
      </c>
      <c r="M7" s="151">
        <f>M6</f>
        <v>0</v>
      </c>
      <c r="N7" s="151">
        <f t="shared" ref="N7:N17" si="6">ROUNDDOWN(L7*M7,2)</f>
        <v>0</v>
      </c>
      <c r="O7" s="151">
        <f t="shared" ref="O7:O10" si="7">H7+K7+N7</f>
        <v>0</v>
      </c>
      <c r="P7" s="144"/>
      <c r="Q7" s="145">
        <f t="shared" ref="Q7:Q17" si="8">ROUNDDOWN(D7+O7+P7,0)</f>
        <v>0</v>
      </c>
    </row>
    <row r="8" spans="1:17" s="20" customFormat="1" ht="18" customHeight="1" x14ac:dyDescent="0.4">
      <c r="A8" s="19">
        <v>3</v>
      </c>
      <c r="B8" s="145">
        <f>B6</f>
        <v>30</v>
      </c>
      <c r="C8" s="151">
        <f t="shared" ref="C8:C17" si="9">C7</f>
        <v>0</v>
      </c>
      <c r="D8" s="151">
        <f t="shared" si="0"/>
        <v>0</v>
      </c>
      <c r="E8" s="143">
        <f>VLOOKUP(B2,別紙1!$A$285:$AS$431,13,FALSE)+VLOOKUP(B2,別紙1!$A$285:$AS$431,14,FALSE)+VLOOKUP(B2,別紙1!$A$285:$AS$431,15,FALSE)</f>
        <v>313</v>
      </c>
      <c r="F8" s="143">
        <f t="shared" si="1"/>
        <v>120</v>
      </c>
      <c r="G8" s="151">
        <f t="shared" ref="G8:G17" si="10">G7</f>
        <v>0</v>
      </c>
      <c r="H8" s="151">
        <f t="shared" si="2"/>
        <v>0</v>
      </c>
      <c r="I8" s="143">
        <f>IF(E8&lt;=300,IF(E8&lt;120,0,E8-120),180)</f>
        <v>180</v>
      </c>
      <c r="J8" s="151">
        <f t="shared" ref="J8:J17" si="11">J7</f>
        <v>0</v>
      </c>
      <c r="K8" s="151">
        <f t="shared" si="4"/>
        <v>0</v>
      </c>
      <c r="L8" s="143">
        <f t="shared" si="5"/>
        <v>13</v>
      </c>
      <c r="M8" s="151">
        <f t="shared" ref="M8:M17" si="12">M7</f>
        <v>0</v>
      </c>
      <c r="N8" s="151">
        <f t="shared" si="6"/>
        <v>0</v>
      </c>
      <c r="O8" s="151">
        <f t="shared" si="7"/>
        <v>0</v>
      </c>
      <c r="P8" s="144"/>
      <c r="Q8" s="145">
        <f t="shared" si="8"/>
        <v>0</v>
      </c>
    </row>
    <row r="9" spans="1:17" s="20" customFormat="1" ht="18" customHeight="1" x14ac:dyDescent="0.4">
      <c r="A9" s="19">
        <v>4</v>
      </c>
      <c r="B9" s="145">
        <f>B6</f>
        <v>30</v>
      </c>
      <c r="C9" s="151">
        <f t="shared" si="9"/>
        <v>0</v>
      </c>
      <c r="D9" s="151">
        <f t="shared" si="0"/>
        <v>0</v>
      </c>
      <c r="E9" s="143">
        <f>VLOOKUP(B2,別紙1!$A$285:$AS$431,16,FALSE)+VLOOKUP(B2,別紙1!$A$285:$AS$431,17,FALSE)+VLOOKUP(B2,別紙1!$A$285:$AS$431,18,FALSE)</f>
        <v>321</v>
      </c>
      <c r="F9" s="143">
        <f t="shared" si="1"/>
        <v>120</v>
      </c>
      <c r="G9" s="151">
        <f t="shared" si="10"/>
        <v>0</v>
      </c>
      <c r="H9" s="151">
        <f t="shared" si="2"/>
        <v>0</v>
      </c>
      <c r="I9" s="143">
        <f t="shared" ref="I9:I17" si="13">IF(E9&lt;=300,IF(E9&lt;120,0,E9-120),180)</f>
        <v>180</v>
      </c>
      <c r="J9" s="151">
        <f t="shared" si="11"/>
        <v>0</v>
      </c>
      <c r="K9" s="151">
        <f t="shared" si="4"/>
        <v>0</v>
      </c>
      <c r="L9" s="143">
        <f t="shared" si="5"/>
        <v>21</v>
      </c>
      <c r="M9" s="151">
        <f t="shared" si="12"/>
        <v>0</v>
      </c>
      <c r="N9" s="151">
        <f t="shared" si="6"/>
        <v>0</v>
      </c>
      <c r="O9" s="151">
        <f t="shared" si="7"/>
        <v>0</v>
      </c>
      <c r="P9" s="144"/>
      <c r="Q9" s="145">
        <f t="shared" si="8"/>
        <v>0</v>
      </c>
    </row>
    <row r="10" spans="1:17" s="20" customFormat="1" ht="18" customHeight="1" x14ac:dyDescent="0.4">
      <c r="A10" s="19">
        <v>5</v>
      </c>
      <c r="B10" s="145">
        <f>B6</f>
        <v>30</v>
      </c>
      <c r="C10" s="151">
        <f t="shared" si="9"/>
        <v>0</v>
      </c>
      <c r="D10" s="151">
        <f t="shared" si="0"/>
        <v>0</v>
      </c>
      <c r="E10" s="143">
        <f>VLOOKUP(B2,別紙1!$A$285:$AS$431,19,FALSE)+VLOOKUP(B2,別紙1!$A$285:$AS$431,20,FALSE)+VLOOKUP(B2,別紙1!$A$285:$AS$431,21,FALSE)</f>
        <v>305</v>
      </c>
      <c r="F10" s="143">
        <f t="shared" si="1"/>
        <v>120</v>
      </c>
      <c r="G10" s="151">
        <f t="shared" si="10"/>
        <v>0</v>
      </c>
      <c r="H10" s="151">
        <f t="shared" si="2"/>
        <v>0</v>
      </c>
      <c r="I10" s="143">
        <f t="shared" si="13"/>
        <v>180</v>
      </c>
      <c r="J10" s="151">
        <f t="shared" si="11"/>
        <v>0</v>
      </c>
      <c r="K10" s="151">
        <f t="shared" si="4"/>
        <v>0</v>
      </c>
      <c r="L10" s="143">
        <f t="shared" si="5"/>
        <v>5</v>
      </c>
      <c r="M10" s="151">
        <f t="shared" si="12"/>
        <v>0</v>
      </c>
      <c r="N10" s="151">
        <f t="shared" si="6"/>
        <v>0</v>
      </c>
      <c r="O10" s="151">
        <f t="shared" si="7"/>
        <v>0</v>
      </c>
      <c r="P10" s="144"/>
      <c r="Q10" s="145">
        <f t="shared" si="8"/>
        <v>0</v>
      </c>
    </row>
    <row r="11" spans="1:17" s="20" customFormat="1" ht="18" customHeight="1" x14ac:dyDescent="0.4">
      <c r="A11" s="19">
        <v>6</v>
      </c>
      <c r="B11" s="145">
        <f>B6</f>
        <v>30</v>
      </c>
      <c r="C11" s="151">
        <f t="shared" si="9"/>
        <v>0</v>
      </c>
      <c r="D11" s="151">
        <f t="shared" si="0"/>
        <v>0</v>
      </c>
      <c r="E11" s="143">
        <f>VLOOKUP(B2,別紙1!$A$285:$AS$431,22,FALSE)+VLOOKUP(B2,別紙1!$A$285:$AS$431,23,FALSE)+VLOOKUP(B2,別紙1!$A$285:$AS$431,24,FALSE)</f>
        <v>323</v>
      </c>
      <c r="F11" s="143">
        <f t="shared" si="1"/>
        <v>120</v>
      </c>
      <c r="G11" s="151">
        <f t="shared" si="10"/>
        <v>0</v>
      </c>
      <c r="H11" s="151">
        <f t="shared" si="2"/>
        <v>0</v>
      </c>
      <c r="I11" s="143">
        <f t="shared" si="13"/>
        <v>180</v>
      </c>
      <c r="J11" s="151">
        <f t="shared" si="11"/>
        <v>0</v>
      </c>
      <c r="K11" s="151">
        <f t="shared" si="4"/>
        <v>0</v>
      </c>
      <c r="L11" s="143">
        <f t="shared" si="5"/>
        <v>23</v>
      </c>
      <c r="M11" s="151">
        <f t="shared" si="12"/>
        <v>0</v>
      </c>
      <c r="N11" s="151">
        <f t="shared" si="6"/>
        <v>0</v>
      </c>
      <c r="O11" s="151">
        <f>H11+K11+N11</f>
        <v>0</v>
      </c>
      <c r="P11" s="144"/>
      <c r="Q11" s="145">
        <f t="shared" si="8"/>
        <v>0</v>
      </c>
    </row>
    <row r="12" spans="1:17" s="20" customFormat="1" ht="18" customHeight="1" x14ac:dyDescent="0.4">
      <c r="A12" s="19">
        <v>7</v>
      </c>
      <c r="B12" s="145">
        <f>B6</f>
        <v>30</v>
      </c>
      <c r="C12" s="151">
        <f t="shared" si="9"/>
        <v>0</v>
      </c>
      <c r="D12" s="151">
        <f t="shared" si="0"/>
        <v>0</v>
      </c>
      <c r="E12" s="143">
        <f>VLOOKUP(B2,別紙1!$A$285:$AS$431,25,FALSE)+VLOOKUP(B2,別紙1!$A$285:$AS$431,26,FALSE)+VLOOKUP(B2,別紙1!$A$285:$AS$431,27,FALSE)</f>
        <v>319</v>
      </c>
      <c r="F12" s="143">
        <f t="shared" si="1"/>
        <v>120</v>
      </c>
      <c r="G12" s="151">
        <f t="shared" si="10"/>
        <v>0</v>
      </c>
      <c r="H12" s="151">
        <f t="shared" si="2"/>
        <v>0</v>
      </c>
      <c r="I12" s="143">
        <f t="shared" si="13"/>
        <v>180</v>
      </c>
      <c r="J12" s="151">
        <f t="shared" si="11"/>
        <v>0</v>
      </c>
      <c r="K12" s="151">
        <f t="shared" si="4"/>
        <v>0</v>
      </c>
      <c r="L12" s="143">
        <f t="shared" si="5"/>
        <v>19</v>
      </c>
      <c r="M12" s="151">
        <f t="shared" si="12"/>
        <v>0</v>
      </c>
      <c r="N12" s="151">
        <f t="shared" si="6"/>
        <v>0</v>
      </c>
      <c r="O12" s="151">
        <f t="shared" ref="O12:O16" si="14">H12+K12+N12</f>
        <v>0</v>
      </c>
      <c r="P12" s="144"/>
      <c r="Q12" s="145">
        <f t="shared" si="8"/>
        <v>0</v>
      </c>
    </row>
    <row r="13" spans="1:17" s="20" customFormat="1" ht="18" customHeight="1" x14ac:dyDescent="0.4">
      <c r="A13" s="19">
        <v>8</v>
      </c>
      <c r="B13" s="145">
        <f>B6</f>
        <v>30</v>
      </c>
      <c r="C13" s="151">
        <f t="shared" si="9"/>
        <v>0</v>
      </c>
      <c r="D13" s="151">
        <f t="shared" si="0"/>
        <v>0</v>
      </c>
      <c r="E13" s="143">
        <f>VLOOKUP(B2,別紙1!$A$285:$AS$431,28,FALSE)+VLOOKUP(B2,別紙1!$A$285:$AS$431,29,FALSE)+VLOOKUP(B2,別紙1!$A$285:$AS$431,30,FALSE)</f>
        <v>333</v>
      </c>
      <c r="F13" s="143">
        <f t="shared" si="1"/>
        <v>120</v>
      </c>
      <c r="G13" s="151">
        <f t="shared" si="10"/>
        <v>0</v>
      </c>
      <c r="H13" s="151">
        <f t="shared" si="2"/>
        <v>0</v>
      </c>
      <c r="I13" s="143">
        <f t="shared" si="13"/>
        <v>180</v>
      </c>
      <c r="J13" s="151">
        <f t="shared" si="11"/>
        <v>0</v>
      </c>
      <c r="K13" s="151">
        <f t="shared" si="4"/>
        <v>0</v>
      </c>
      <c r="L13" s="143">
        <f t="shared" si="5"/>
        <v>33</v>
      </c>
      <c r="M13" s="151">
        <f t="shared" si="12"/>
        <v>0</v>
      </c>
      <c r="N13" s="151">
        <f t="shared" si="6"/>
        <v>0</v>
      </c>
      <c r="O13" s="151">
        <f t="shared" si="14"/>
        <v>0</v>
      </c>
      <c r="P13" s="144"/>
      <c r="Q13" s="145">
        <f t="shared" si="8"/>
        <v>0</v>
      </c>
    </row>
    <row r="14" spans="1:17" s="20" customFormat="1" ht="18" customHeight="1" x14ac:dyDescent="0.4">
      <c r="A14" s="19">
        <v>9</v>
      </c>
      <c r="B14" s="145">
        <f>B6</f>
        <v>30</v>
      </c>
      <c r="C14" s="151">
        <f t="shared" si="9"/>
        <v>0</v>
      </c>
      <c r="D14" s="151">
        <f t="shared" si="0"/>
        <v>0</v>
      </c>
      <c r="E14" s="143">
        <f>VLOOKUP(B2,別紙1!$A$285:$AS$431,31,FALSE)+VLOOKUP(B2,別紙1!$A$285:$AS$431,32,FALSE)+VLOOKUP(B2,別紙1!$A$285:$AS$431,33,FALSE)</f>
        <v>331</v>
      </c>
      <c r="F14" s="143">
        <f t="shared" si="1"/>
        <v>120</v>
      </c>
      <c r="G14" s="151">
        <f t="shared" si="10"/>
        <v>0</v>
      </c>
      <c r="H14" s="151">
        <f t="shared" si="2"/>
        <v>0</v>
      </c>
      <c r="I14" s="143">
        <f t="shared" si="13"/>
        <v>180</v>
      </c>
      <c r="J14" s="151">
        <f t="shared" si="11"/>
        <v>0</v>
      </c>
      <c r="K14" s="151">
        <f t="shared" si="4"/>
        <v>0</v>
      </c>
      <c r="L14" s="143">
        <f t="shared" si="5"/>
        <v>31</v>
      </c>
      <c r="M14" s="151">
        <f t="shared" si="12"/>
        <v>0</v>
      </c>
      <c r="N14" s="151">
        <f t="shared" si="6"/>
        <v>0</v>
      </c>
      <c r="O14" s="151">
        <f t="shared" si="14"/>
        <v>0</v>
      </c>
      <c r="P14" s="144"/>
      <c r="Q14" s="145">
        <f t="shared" si="8"/>
        <v>0</v>
      </c>
    </row>
    <row r="15" spans="1:17" s="20" customFormat="1" ht="18" customHeight="1" x14ac:dyDescent="0.4">
      <c r="A15" s="19">
        <v>10</v>
      </c>
      <c r="B15" s="145">
        <f>B6</f>
        <v>30</v>
      </c>
      <c r="C15" s="151">
        <f t="shared" si="9"/>
        <v>0</v>
      </c>
      <c r="D15" s="151">
        <f t="shared" si="0"/>
        <v>0</v>
      </c>
      <c r="E15" s="143">
        <f>VLOOKUP(B2,別紙1!$A$285:$AS$431,34,FALSE)+VLOOKUP(B2,別紙1!$A$285:$AS$431,35,FALSE)+VLOOKUP(B2,別紙1!$A$285:$AS$431,36,FALSE)</f>
        <v>312</v>
      </c>
      <c r="F15" s="143">
        <f t="shared" si="1"/>
        <v>120</v>
      </c>
      <c r="G15" s="151">
        <f t="shared" si="10"/>
        <v>0</v>
      </c>
      <c r="H15" s="151">
        <f t="shared" si="2"/>
        <v>0</v>
      </c>
      <c r="I15" s="143">
        <f t="shared" si="13"/>
        <v>180</v>
      </c>
      <c r="J15" s="151">
        <f t="shared" si="11"/>
        <v>0</v>
      </c>
      <c r="K15" s="151">
        <f t="shared" si="4"/>
        <v>0</v>
      </c>
      <c r="L15" s="143">
        <f t="shared" si="5"/>
        <v>12</v>
      </c>
      <c r="M15" s="151">
        <f t="shared" si="12"/>
        <v>0</v>
      </c>
      <c r="N15" s="151">
        <f t="shared" si="6"/>
        <v>0</v>
      </c>
      <c r="O15" s="151">
        <f t="shared" si="14"/>
        <v>0</v>
      </c>
      <c r="P15" s="144"/>
      <c r="Q15" s="145">
        <f t="shared" si="8"/>
        <v>0</v>
      </c>
    </row>
    <row r="16" spans="1:17" s="20" customFormat="1" ht="18" customHeight="1" x14ac:dyDescent="0.4">
      <c r="A16" s="19">
        <v>11</v>
      </c>
      <c r="B16" s="145">
        <f>B6</f>
        <v>30</v>
      </c>
      <c r="C16" s="151">
        <f t="shared" si="9"/>
        <v>0</v>
      </c>
      <c r="D16" s="151">
        <f t="shared" si="0"/>
        <v>0</v>
      </c>
      <c r="E16" s="143">
        <f>VLOOKUP(B2,別紙1!$A$285:$AS$431,37,FALSE)+VLOOKUP(B2,別紙1!$A$285:$AS$431,38,FALSE)+VLOOKUP(B2,別紙1!$A$285:$AS$431,39,FALSE)</f>
        <v>305</v>
      </c>
      <c r="F16" s="143">
        <f t="shared" si="1"/>
        <v>120</v>
      </c>
      <c r="G16" s="151">
        <f t="shared" si="10"/>
        <v>0</v>
      </c>
      <c r="H16" s="151">
        <f t="shared" si="2"/>
        <v>0</v>
      </c>
      <c r="I16" s="143">
        <f t="shared" si="13"/>
        <v>180</v>
      </c>
      <c r="J16" s="151">
        <f t="shared" si="11"/>
        <v>0</v>
      </c>
      <c r="K16" s="151">
        <f t="shared" si="4"/>
        <v>0</v>
      </c>
      <c r="L16" s="143">
        <f t="shared" si="5"/>
        <v>5</v>
      </c>
      <c r="M16" s="151">
        <f t="shared" si="12"/>
        <v>0</v>
      </c>
      <c r="N16" s="151">
        <f t="shared" si="6"/>
        <v>0</v>
      </c>
      <c r="O16" s="151">
        <f t="shared" si="14"/>
        <v>0</v>
      </c>
      <c r="P16" s="144"/>
      <c r="Q16" s="145">
        <f t="shared" si="8"/>
        <v>0</v>
      </c>
    </row>
    <row r="17" spans="1:17" s="20" customFormat="1" ht="18" customHeight="1" thickBot="1" x14ac:dyDescent="0.45">
      <c r="A17" s="19">
        <v>12</v>
      </c>
      <c r="B17" s="145">
        <f>B6</f>
        <v>30</v>
      </c>
      <c r="C17" s="151">
        <f t="shared" si="9"/>
        <v>0</v>
      </c>
      <c r="D17" s="151">
        <f t="shared" si="0"/>
        <v>0</v>
      </c>
      <c r="E17" s="143">
        <f>VLOOKUP(B2,別紙1!$A$285:$AS$431,40,FALSE)+VLOOKUP(B2,別紙1!$A$285:$AS$431,41,FALSE)+VLOOKUP(B2,別紙1!$A$285:$AS$431,42,FALSE)</f>
        <v>309</v>
      </c>
      <c r="F17" s="143">
        <f t="shared" si="1"/>
        <v>120</v>
      </c>
      <c r="G17" s="151">
        <f t="shared" si="10"/>
        <v>0</v>
      </c>
      <c r="H17" s="198">
        <f t="shared" si="2"/>
        <v>0</v>
      </c>
      <c r="I17" s="143">
        <f t="shared" si="13"/>
        <v>180</v>
      </c>
      <c r="J17" s="198">
        <f t="shared" si="11"/>
        <v>0</v>
      </c>
      <c r="K17" s="198">
        <f t="shared" si="4"/>
        <v>0</v>
      </c>
      <c r="L17" s="143">
        <f t="shared" si="5"/>
        <v>9</v>
      </c>
      <c r="M17" s="151">
        <f t="shared" si="12"/>
        <v>0</v>
      </c>
      <c r="N17" s="198">
        <f t="shared" si="6"/>
        <v>0</v>
      </c>
      <c r="O17" s="151">
        <f>H17+K17+N17</f>
        <v>0</v>
      </c>
      <c r="P17" s="144"/>
      <c r="Q17" s="145">
        <f t="shared" si="8"/>
        <v>0</v>
      </c>
    </row>
    <row r="18" spans="1:17" s="20" customFormat="1" ht="18" customHeight="1" thickBot="1" x14ac:dyDescent="0.45">
      <c r="A18" s="19" t="s">
        <v>9</v>
      </c>
      <c r="B18" s="146"/>
      <c r="C18" s="146"/>
      <c r="D18" s="201"/>
      <c r="E18" s="143">
        <f t="shared" ref="E18:F18" si="15">SUM(E6:E17)</f>
        <v>3849</v>
      </c>
      <c r="F18" s="143">
        <f t="shared" si="15"/>
        <v>1440</v>
      </c>
      <c r="G18" s="146"/>
      <c r="H18" s="146"/>
      <c r="I18" s="143">
        <f t="shared" ref="I18" si="16">SUM(I6:I17)</f>
        <v>2160</v>
      </c>
      <c r="J18" s="146"/>
      <c r="K18" s="146"/>
      <c r="L18" s="143">
        <f t="shared" ref="L18" si="17">SUM(L6:L17)</f>
        <v>249</v>
      </c>
      <c r="M18" s="146"/>
      <c r="N18" s="146"/>
      <c r="O18" s="202"/>
      <c r="P18" s="150">
        <f>SUM(P6:P17)</f>
        <v>0</v>
      </c>
      <c r="Q18" s="148">
        <f>IF(SUM(Q6:Q17)="","",SUM(Q6:Q17))</f>
        <v>0</v>
      </c>
    </row>
    <row r="19" spans="1:17" ht="78" customHeight="1" x14ac:dyDescent="0.4">
      <c r="A19" s="429" t="s">
        <v>376</v>
      </c>
      <c r="B19" s="430"/>
      <c r="C19" s="430"/>
      <c r="D19" s="430"/>
      <c r="E19" s="430"/>
      <c r="F19" s="430"/>
      <c r="G19" s="430"/>
      <c r="H19" s="430"/>
      <c r="I19" s="430"/>
      <c r="J19" s="430"/>
      <c r="K19" s="430"/>
      <c r="L19" s="430"/>
      <c r="M19" s="430"/>
      <c r="N19" s="430"/>
      <c r="O19" s="430"/>
      <c r="P19" s="430"/>
      <c r="Q19" s="431"/>
    </row>
    <row r="20" spans="1:17" ht="78" customHeight="1" x14ac:dyDescent="0.4">
      <c r="A20" s="432" t="s">
        <v>22</v>
      </c>
      <c r="B20" s="433"/>
      <c r="C20" s="433"/>
      <c r="D20" s="433"/>
      <c r="E20" s="433"/>
      <c r="F20" s="433"/>
      <c r="G20" s="433"/>
      <c r="H20" s="433"/>
      <c r="I20" s="433"/>
      <c r="J20" s="433"/>
      <c r="K20" s="433"/>
      <c r="L20" s="433"/>
      <c r="M20" s="433"/>
      <c r="N20" s="433"/>
      <c r="O20" s="433"/>
      <c r="P20" s="433"/>
      <c r="Q20" s="434"/>
    </row>
    <row r="21" spans="1:17" x14ac:dyDescent="0.4">
      <c r="A21" s="11" t="s">
        <v>12</v>
      </c>
      <c r="B21" s="15">
        <f>B2+1</f>
        <v>2</v>
      </c>
      <c r="C21" s="11" t="s">
        <v>13</v>
      </c>
      <c r="D21" s="13" t="str">
        <f>VLOOKUP(B21,別紙1!$A$285:$AS$431,3,FALSE)</f>
        <v>横阿内浄水場</v>
      </c>
      <c r="Q21" s="142" t="str">
        <f>VLOOKUP(B21,別紙1!$A$285:$AS$431,5,FALSE)</f>
        <v>東京従量電灯B40A</v>
      </c>
    </row>
    <row r="22" spans="1:17" s="11" customFormat="1" ht="20.25" customHeight="1" x14ac:dyDescent="0.4">
      <c r="A22" s="435" t="s">
        <v>14</v>
      </c>
      <c r="B22" s="438" t="s">
        <v>3</v>
      </c>
      <c r="C22" s="439"/>
      <c r="D22" s="440"/>
      <c r="E22" s="438" t="s">
        <v>4</v>
      </c>
      <c r="F22" s="439"/>
      <c r="G22" s="439"/>
      <c r="H22" s="439"/>
      <c r="I22" s="439"/>
      <c r="J22" s="439"/>
      <c r="K22" s="439"/>
      <c r="L22" s="439"/>
      <c r="M22" s="439"/>
      <c r="N22" s="439"/>
      <c r="O22" s="440"/>
      <c r="P22" s="426" t="s">
        <v>106</v>
      </c>
      <c r="Q22" s="435" t="s">
        <v>354</v>
      </c>
    </row>
    <row r="23" spans="1:17" s="11" customFormat="1" ht="60" x14ac:dyDescent="0.4">
      <c r="A23" s="436"/>
      <c r="B23" s="305" t="s">
        <v>26</v>
      </c>
      <c r="C23" s="305" t="s">
        <v>107</v>
      </c>
      <c r="D23" s="305" t="s">
        <v>27</v>
      </c>
      <c r="E23" s="16" t="s">
        <v>349</v>
      </c>
      <c r="F23" s="17" t="s">
        <v>108</v>
      </c>
      <c r="G23" s="17" t="s">
        <v>350</v>
      </c>
      <c r="H23" s="16" t="s">
        <v>28</v>
      </c>
      <c r="I23" s="17" t="s">
        <v>126</v>
      </c>
      <c r="J23" s="17" t="s">
        <v>352</v>
      </c>
      <c r="K23" s="16" t="s">
        <v>29</v>
      </c>
      <c r="L23" s="17" t="s">
        <v>127</v>
      </c>
      <c r="M23" s="17" t="s">
        <v>128</v>
      </c>
      <c r="N23" s="16" t="s">
        <v>30</v>
      </c>
      <c r="O23" s="306" t="s">
        <v>353</v>
      </c>
      <c r="P23" s="441"/>
      <c r="Q23" s="436"/>
    </row>
    <row r="24" spans="1:17" s="18" customFormat="1" ht="22.5" x14ac:dyDescent="0.4">
      <c r="A24" s="437"/>
      <c r="B24" s="12" t="s">
        <v>34</v>
      </c>
      <c r="C24" s="12" t="s">
        <v>123</v>
      </c>
      <c r="D24" s="12" t="s">
        <v>6</v>
      </c>
      <c r="E24" s="12" t="s">
        <v>20</v>
      </c>
      <c r="F24" s="12" t="s">
        <v>20</v>
      </c>
      <c r="G24" s="12" t="s">
        <v>8</v>
      </c>
      <c r="H24" s="12" t="s">
        <v>8</v>
      </c>
      <c r="I24" s="12" t="s">
        <v>20</v>
      </c>
      <c r="J24" s="12" t="s">
        <v>8</v>
      </c>
      <c r="K24" s="12" t="s">
        <v>8</v>
      </c>
      <c r="L24" s="12" t="s">
        <v>20</v>
      </c>
      <c r="M24" s="12" t="s">
        <v>8</v>
      </c>
      <c r="N24" s="12" t="s">
        <v>8</v>
      </c>
      <c r="O24" s="12" t="s">
        <v>8</v>
      </c>
      <c r="P24" s="4" t="s">
        <v>43</v>
      </c>
      <c r="Q24" s="12" t="s">
        <v>8</v>
      </c>
    </row>
    <row r="25" spans="1:17" s="20" customFormat="1" ht="18" customHeight="1" x14ac:dyDescent="0.4">
      <c r="A25" s="19">
        <v>1</v>
      </c>
      <c r="B25" s="143">
        <f>VLOOKUP(B21,別紙1!$A$285:$AS$431,6,FALSE)</f>
        <v>40</v>
      </c>
      <c r="C25" s="151">
        <f>内訳書!$C$9</f>
        <v>0</v>
      </c>
      <c r="D25" s="151">
        <f>IF(E25=0,ROUNDDOWN(C25*B25/10/2,2),ROUNDDOWN(C25*B25/10,2))</f>
        <v>0</v>
      </c>
      <c r="E25" s="143">
        <f>VLOOKUP(B21,別紙1!$A$285:$AS$431,7,FALSE)+VLOOKUP(B21,別紙1!$A$285:$AS$431,8,FALSE)+VLOOKUP(B21,別紙1!$A$285:$AS$431,9,FALSE)</f>
        <v>363</v>
      </c>
      <c r="F25" s="143">
        <f>IF(E25&lt;120,E25,120)</f>
        <v>120</v>
      </c>
      <c r="G25" s="151">
        <f>内訳書!$D$9</f>
        <v>0</v>
      </c>
      <c r="H25" s="151">
        <f>ROUNDDOWN(F25*G25,2)</f>
        <v>0</v>
      </c>
      <c r="I25" s="143">
        <f>IF(E25&lt;=300,IF(E25&lt;120,0,E25-120),180)</f>
        <v>180</v>
      </c>
      <c r="J25" s="151">
        <f>内訳書!$E$9</f>
        <v>0</v>
      </c>
      <c r="K25" s="151">
        <f>ROUNDDOWN(I25*J25,2)</f>
        <v>0</v>
      </c>
      <c r="L25" s="143">
        <f>IF(E25&lt;300,0,E25-300)</f>
        <v>63</v>
      </c>
      <c r="M25" s="151">
        <f>内訳書!$F$9</f>
        <v>0</v>
      </c>
      <c r="N25" s="151">
        <f>ROUNDDOWN(L25*M25,2)</f>
        <v>0</v>
      </c>
      <c r="O25" s="151">
        <f>H25+K25+N25</f>
        <v>0</v>
      </c>
      <c r="P25" s="144"/>
      <c r="Q25" s="145">
        <f>ROUNDDOWN(D25+O25+P25,0)</f>
        <v>0</v>
      </c>
    </row>
    <row r="26" spans="1:17" s="20" customFormat="1" ht="18" customHeight="1" x14ac:dyDescent="0.4">
      <c r="A26" s="19">
        <v>2</v>
      </c>
      <c r="B26" s="145">
        <f>B25</f>
        <v>40</v>
      </c>
      <c r="C26" s="151">
        <f>C25</f>
        <v>0</v>
      </c>
      <c r="D26" s="151">
        <f t="shared" ref="D26:D36" si="18">IF(E26=0,ROUNDDOWN(C26*B26/10/2,2),ROUNDDOWN(C26*B26/10,2))</f>
        <v>0</v>
      </c>
      <c r="E26" s="143">
        <f>VLOOKUP(B21,別紙1!$A$285:$AS$431,10,FALSE)+VLOOKUP(B21,別紙1!$A$285:$AS$431,11,FALSE)+VLOOKUP(B21,別紙1!$A$285:$AS$431,12,FALSE)</f>
        <v>366</v>
      </c>
      <c r="F26" s="143">
        <f t="shared" ref="F26:F36" si="19">IF(E26&lt;120,E26,120)</f>
        <v>120</v>
      </c>
      <c r="G26" s="151">
        <f>G25</f>
        <v>0</v>
      </c>
      <c r="H26" s="151">
        <f t="shared" ref="H26:H36" si="20">ROUNDDOWN(F26*G26,2)</f>
        <v>0</v>
      </c>
      <c r="I26" s="143">
        <f t="shared" ref="I26" si="21">IF(E26&lt;=300,IF(E26&lt;120,0,E26-120),180)</f>
        <v>180</v>
      </c>
      <c r="J26" s="151">
        <f>J25</f>
        <v>0</v>
      </c>
      <c r="K26" s="151">
        <f t="shared" ref="K26:K36" si="22">ROUNDDOWN(I26*J26,2)</f>
        <v>0</v>
      </c>
      <c r="L26" s="143">
        <f t="shared" ref="L26:L36" si="23">IF(E26&lt;300,0,E26-300)</f>
        <v>66</v>
      </c>
      <c r="M26" s="151">
        <f>M25</f>
        <v>0</v>
      </c>
      <c r="N26" s="151">
        <f t="shared" ref="N26:N36" si="24">ROUNDDOWN(L26*M26,2)</f>
        <v>0</v>
      </c>
      <c r="O26" s="151">
        <f t="shared" ref="O26:O29" si="25">H26+K26+N26</f>
        <v>0</v>
      </c>
      <c r="P26" s="144"/>
      <c r="Q26" s="145">
        <f t="shared" ref="Q26:Q36" si="26">ROUNDDOWN(D26+O26+P26,0)</f>
        <v>0</v>
      </c>
    </row>
    <row r="27" spans="1:17" s="20" customFormat="1" ht="18" customHeight="1" x14ac:dyDescent="0.4">
      <c r="A27" s="19">
        <v>3</v>
      </c>
      <c r="B27" s="145">
        <f>B25</f>
        <v>40</v>
      </c>
      <c r="C27" s="151">
        <f t="shared" ref="C27:C36" si="27">C26</f>
        <v>0</v>
      </c>
      <c r="D27" s="151">
        <f t="shared" si="18"/>
        <v>0</v>
      </c>
      <c r="E27" s="143">
        <f>VLOOKUP(B21,別紙1!$A$285:$AS$431,13,FALSE)+VLOOKUP(B21,別紙1!$A$285:$AS$431,14,FALSE)+VLOOKUP(B21,別紙1!$A$285:$AS$431,15,FALSE)</f>
        <v>336</v>
      </c>
      <c r="F27" s="143">
        <f t="shared" si="19"/>
        <v>120</v>
      </c>
      <c r="G27" s="151">
        <f t="shared" ref="G27:G36" si="28">G26</f>
        <v>0</v>
      </c>
      <c r="H27" s="151">
        <f t="shared" si="20"/>
        <v>0</v>
      </c>
      <c r="I27" s="143">
        <f>IF(E27&lt;=300,IF(E27&lt;120,0,E27-120),180)</f>
        <v>180</v>
      </c>
      <c r="J27" s="151">
        <f t="shared" ref="J27:J36" si="29">J26</f>
        <v>0</v>
      </c>
      <c r="K27" s="151">
        <f t="shared" si="22"/>
        <v>0</v>
      </c>
      <c r="L27" s="143">
        <f t="shared" si="23"/>
        <v>36</v>
      </c>
      <c r="M27" s="151">
        <f t="shared" ref="M27:M36" si="30">M26</f>
        <v>0</v>
      </c>
      <c r="N27" s="151">
        <f t="shared" si="24"/>
        <v>0</v>
      </c>
      <c r="O27" s="151">
        <f t="shared" si="25"/>
        <v>0</v>
      </c>
      <c r="P27" s="144"/>
      <c r="Q27" s="145">
        <f t="shared" si="26"/>
        <v>0</v>
      </c>
    </row>
    <row r="28" spans="1:17" s="20" customFormat="1" ht="18" customHeight="1" x14ac:dyDescent="0.4">
      <c r="A28" s="19">
        <v>4</v>
      </c>
      <c r="B28" s="145">
        <f>B25</f>
        <v>40</v>
      </c>
      <c r="C28" s="151">
        <f t="shared" si="27"/>
        <v>0</v>
      </c>
      <c r="D28" s="151">
        <f t="shared" si="18"/>
        <v>0</v>
      </c>
      <c r="E28" s="143">
        <f>VLOOKUP(B21,別紙1!$A$285:$AS$431,16,FALSE)+VLOOKUP(B21,別紙1!$A$285:$AS$431,17,FALSE)+VLOOKUP(B21,別紙1!$A$285:$AS$431,18,FALSE)</f>
        <v>321</v>
      </c>
      <c r="F28" s="143">
        <f t="shared" si="19"/>
        <v>120</v>
      </c>
      <c r="G28" s="151">
        <f t="shared" si="28"/>
        <v>0</v>
      </c>
      <c r="H28" s="151">
        <f t="shared" si="20"/>
        <v>0</v>
      </c>
      <c r="I28" s="143">
        <f t="shared" ref="I28:I36" si="31">IF(E28&lt;=300,IF(E28&lt;120,0,E28-120),180)</f>
        <v>180</v>
      </c>
      <c r="J28" s="151">
        <f t="shared" si="29"/>
        <v>0</v>
      </c>
      <c r="K28" s="151">
        <f t="shared" si="22"/>
        <v>0</v>
      </c>
      <c r="L28" s="143">
        <f t="shared" si="23"/>
        <v>21</v>
      </c>
      <c r="M28" s="151">
        <f t="shared" si="30"/>
        <v>0</v>
      </c>
      <c r="N28" s="151">
        <f t="shared" si="24"/>
        <v>0</v>
      </c>
      <c r="O28" s="151">
        <f t="shared" si="25"/>
        <v>0</v>
      </c>
      <c r="P28" s="144"/>
      <c r="Q28" s="145">
        <f t="shared" si="26"/>
        <v>0</v>
      </c>
    </row>
    <row r="29" spans="1:17" s="20" customFormat="1" ht="18" customHeight="1" x14ac:dyDescent="0.4">
      <c r="A29" s="19">
        <v>5</v>
      </c>
      <c r="B29" s="145">
        <f>B25</f>
        <v>40</v>
      </c>
      <c r="C29" s="151">
        <f t="shared" si="27"/>
        <v>0</v>
      </c>
      <c r="D29" s="151">
        <f t="shared" si="18"/>
        <v>0</v>
      </c>
      <c r="E29" s="143">
        <f>VLOOKUP(B21,別紙1!$A$285:$AS$431,19,FALSE)+VLOOKUP(B21,別紙1!$A$285:$AS$431,20,FALSE)+VLOOKUP(B21,別紙1!$A$285:$AS$431,21,FALSE)</f>
        <v>270</v>
      </c>
      <c r="F29" s="143">
        <f t="shared" si="19"/>
        <v>120</v>
      </c>
      <c r="G29" s="151">
        <f t="shared" si="28"/>
        <v>0</v>
      </c>
      <c r="H29" s="151">
        <f t="shared" si="20"/>
        <v>0</v>
      </c>
      <c r="I29" s="143">
        <f t="shared" si="31"/>
        <v>150</v>
      </c>
      <c r="J29" s="151">
        <f t="shared" si="29"/>
        <v>0</v>
      </c>
      <c r="K29" s="151">
        <f t="shared" si="22"/>
        <v>0</v>
      </c>
      <c r="L29" s="143">
        <f t="shared" si="23"/>
        <v>0</v>
      </c>
      <c r="M29" s="151">
        <f t="shared" si="30"/>
        <v>0</v>
      </c>
      <c r="N29" s="151">
        <f t="shared" si="24"/>
        <v>0</v>
      </c>
      <c r="O29" s="151">
        <f t="shared" si="25"/>
        <v>0</v>
      </c>
      <c r="P29" s="144"/>
      <c r="Q29" s="145">
        <f t="shared" si="26"/>
        <v>0</v>
      </c>
    </row>
    <row r="30" spans="1:17" s="20" customFormat="1" ht="18" customHeight="1" x14ac:dyDescent="0.4">
      <c r="A30" s="19">
        <v>6</v>
      </c>
      <c r="B30" s="145">
        <f>B25</f>
        <v>40</v>
      </c>
      <c r="C30" s="151">
        <f t="shared" si="27"/>
        <v>0</v>
      </c>
      <c r="D30" s="151">
        <f t="shared" si="18"/>
        <v>0</v>
      </c>
      <c r="E30" s="143">
        <f>VLOOKUP(B21,別紙1!$A$285:$AS$431,22,FALSE)+VLOOKUP(B21,別紙1!$A$285:$AS$431,23,FALSE)+VLOOKUP(B21,別紙1!$A$285:$AS$431,24,FALSE)</f>
        <v>280</v>
      </c>
      <c r="F30" s="143">
        <f t="shared" si="19"/>
        <v>120</v>
      </c>
      <c r="G30" s="151">
        <f t="shared" si="28"/>
        <v>0</v>
      </c>
      <c r="H30" s="151">
        <f t="shared" si="20"/>
        <v>0</v>
      </c>
      <c r="I30" s="143">
        <f t="shared" si="31"/>
        <v>160</v>
      </c>
      <c r="J30" s="151">
        <f t="shared" si="29"/>
        <v>0</v>
      </c>
      <c r="K30" s="151">
        <f t="shared" si="22"/>
        <v>0</v>
      </c>
      <c r="L30" s="143">
        <f t="shared" si="23"/>
        <v>0</v>
      </c>
      <c r="M30" s="151">
        <f t="shared" si="30"/>
        <v>0</v>
      </c>
      <c r="N30" s="151">
        <f t="shared" si="24"/>
        <v>0</v>
      </c>
      <c r="O30" s="151">
        <f>H30+K30+N30</f>
        <v>0</v>
      </c>
      <c r="P30" s="144"/>
      <c r="Q30" s="145">
        <f t="shared" si="26"/>
        <v>0</v>
      </c>
    </row>
    <row r="31" spans="1:17" s="20" customFormat="1" ht="18" customHeight="1" x14ac:dyDescent="0.4">
      <c r="A31" s="19">
        <v>7</v>
      </c>
      <c r="B31" s="145">
        <f>B25</f>
        <v>40</v>
      </c>
      <c r="C31" s="151">
        <f t="shared" si="27"/>
        <v>0</v>
      </c>
      <c r="D31" s="151">
        <f t="shared" si="18"/>
        <v>0</v>
      </c>
      <c r="E31" s="143">
        <f>VLOOKUP(B21,別紙1!$A$285:$AS$431,25,FALSE)+VLOOKUP(B21,別紙1!$A$285:$AS$431,26,FALSE)+VLOOKUP(B21,別紙1!$A$285:$AS$431,27,FALSE)</f>
        <v>296</v>
      </c>
      <c r="F31" s="143">
        <f t="shared" si="19"/>
        <v>120</v>
      </c>
      <c r="G31" s="151">
        <f t="shared" si="28"/>
        <v>0</v>
      </c>
      <c r="H31" s="151">
        <f t="shared" si="20"/>
        <v>0</v>
      </c>
      <c r="I31" s="143">
        <f t="shared" si="31"/>
        <v>176</v>
      </c>
      <c r="J31" s="151">
        <f t="shared" si="29"/>
        <v>0</v>
      </c>
      <c r="K31" s="151">
        <f t="shared" si="22"/>
        <v>0</v>
      </c>
      <c r="L31" s="143">
        <f t="shared" si="23"/>
        <v>0</v>
      </c>
      <c r="M31" s="151">
        <f t="shared" si="30"/>
        <v>0</v>
      </c>
      <c r="N31" s="151">
        <f t="shared" si="24"/>
        <v>0</v>
      </c>
      <c r="O31" s="151">
        <f t="shared" ref="O31:O35" si="32">H31+K31+N31</f>
        <v>0</v>
      </c>
      <c r="P31" s="144"/>
      <c r="Q31" s="145">
        <f t="shared" si="26"/>
        <v>0</v>
      </c>
    </row>
    <row r="32" spans="1:17" s="20" customFormat="1" ht="18" customHeight="1" x14ac:dyDescent="0.4">
      <c r="A32" s="19">
        <v>8</v>
      </c>
      <c r="B32" s="145">
        <f>B25</f>
        <v>40</v>
      </c>
      <c r="C32" s="151">
        <f t="shared" si="27"/>
        <v>0</v>
      </c>
      <c r="D32" s="151">
        <f t="shared" si="18"/>
        <v>0</v>
      </c>
      <c r="E32" s="143">
        <f>VLOOKUP(B21,別紙1!$A$285:$AS$431,28,FALSE)+VLOOKUP(B21,別紙1!$A$285:$AS$431,29,FALSE)+VLOOKUP(B21,別紙1!$A$285:$AS$431,30,FALSE)</f>
        <v>336</v>
      </c>
      <c r="F32" s="143">
        <f t="shared" si="19"/>
        <v>120</v>
      </c>
      <c r="G32" s="151">
        <f t="shared" si="28"/>
        <v>0</v>
      </c>
      <c r="H32" s="151">
        <f t="shared" si="20"/>
        <v>0</v>
      </c>
      <c r="I32" s="143">
        <f t="shared" si="31"/>
        <v>180</v>
      </c>
      <c r="J32" s="151">
        <f t="shared" si="29"/>
        <v>0</v>
      </c>
      <c r="K32" s="151">
        <f t="shared" si="22"/>
        <v>0</v>
      </c>
      <c r="L32" s="143">
        <f t="shared" si="23"/>
        <v>36</v>
      </c>
      <c r="M32" s="151">
        <f t="shared" si="30"/>
        <v>0</v>
      </c>
      <c r="N32" s="151">
        <f t="shared" si="24"/>
        <v>0</v>
      </c>
      <c r="O32" s="151">
        <f t="shared" si="32"/>
        <v>0</v>
      </c>
      <c r="P32" s="144"/>
      <c r="Q32" s="145">
        <f t="shared" si="26"/>
        <v>0</v>
      </c>
    </row>
    <row r="33" spans="1:17" s="20" customFormat="1" ht="18" customHeight="1" x14ac:dyDescent="0.4">
      <c r="A33" s="19">
        <v>9</v>
      </c>
      <c r="B33" s="145">
        <f>B25</f>
        <v>40</v>
      </c>
      <c r="C33" s="151">
        <f t="shared" si="27"/>
        <v>0</v>
      </c>
      <c r="D33" s="151">
        <f t="shared" si="18"/>
        <v>0</v>
      </c>
      <c r="E33" s="143">
        <f>VLOOKUP(B21,別紙1!$A$285:$AS$431,31,FALSE)+VLOOKUP(B21,別紙1!$A$285:$AS$431,32,FALSE)+VLOOKUP(B21,別紙1!$A$285:$AS$431,33,FALSE)</f>
        <v>342</v>
      </c>
      <c r="F33" s="143">
        <f t="shared" si="19"/>
        <v>120</v>
      </c>
      <c r="G33" s="151">
        <f t="shared" si="28"/>
        <v>0</v>
      </c>
      <c r="H33" s="151">
        <f t="shared" si="20"/>
        <v>0</v>
      </c>
      <c r="I33" s="143">
        <f t="shared" si="31"/>
        <v>180</v>
      </c>
      <c r="J33" s="151">
        <f t="shared" si="29"/>
        <v>0</v>
      </c>
      <c r="K33" s="151">
        <f t="shared" si="22"/>
        <v>0</v>
      </c>
      <c r="L33" s="143">
        <f t="shared" si="23"/>
        <v>42</v>
      </c>
      <c r="M33" s="151">
        <f t="shared" si="30"/>
        <v>0</v>
      </c>
      <c r="N33" s="151">
        <f t="shared" si="24"/>
        <v>0</v>
      </c>
      <c r="O33" s="151">
        <f t="shared" si="32"/>
        <v>0</v>
      </c>
      <c r="P33" s="144"/>
      <c r="Q33" s="145">
        <f t="shared" si="26"/>
        <v>0</v>
      </c>
    </row>
    <row r="34" spans="1:17" s="20" customFormat="1" ht="18" customHeight="1" x14ac:dyDescent="0.4">
      <c r="A34" s="19">
        <v>10</v>
      </c>
      <c r="B34" s="145">
        <f>B25</f>
        <v>40</v>
      </c>
      <c r="C34" s="151">
        <f t="shared" si="27"/>
        <v>0</v>
      </c>
      <c r="D34" s="151">
        <f t="shared" si="18"/>
        <v>0</v>
      </c>
      <c r="E34" s="143">
        <f>VLOOKUP(B21,別紙1!$A$285:$AS$431,34,FALSE)+VLOOKUP(B21,別紙1!$A$285:$AS$431,35,FALSE)+VLOOKUP(B21,別紙1!$A$285:$AS$431,36,FALSE)</f>
        <v>324</v>
      </c>
      <c r="F34" s="143">
        <f t="shared" si="19"/>
        <v>120</v>
      </c>
      <c r="G34" s="151">
        <f t="shared" si="28"/>
        <v>0</v>
      </c>
      <c r="H34" s="151">
        <f t="shared" si="20"/>
        <v>0</v>
      </c>
      <c r="I34" s="143">
        <f t="shared" si="31"/>
        <v>180</v>
      </c>
      <c r="J34" s="151">
        <f t="shared" si="29"/>
        <v>0</v>
      </c>
      <c r="K34" s="151">
        <f t="shared" si="22"/>
        <v>0</v>
      </c>
      <c r="L34" s="143">
        <f t="shared" si="23"/>
        <v>24</v>
      </c>
      <c r="M34" s="151">
        <f t="shared" si="30"/>
        <v>0</v>
      </c>
      <c r="N34" s="151">
        <f t="shared" si="24"/>
        <v>0</v>
      </c>
      <c r="O34" s="151">
        <f t="shared" si="32"/>
        <v>0</v>
      </c>
      <c r="P34" s="144"/>
      <c r="Q34" s="145">
        <f t="shared" si="26"/>
        <v>0</v>
      </c>
    </row>
    <row r="35" spans="1:17" s="20" customFormat="1" ht="18" customHeight="1" x14ac:dyDescent="0.4">
      <c r="A35" s="19">
        <v>11</v>
      </c>
      <c r="B35" s="145">
        <f>B25</f>
        <v>40</v>
      </c>
      <c r="C35" s="151">
        <f t="shared" si="27"/>
        <v>0</v>
      </c>
      <c r="D35" s="151">
        <f t="shared" si="18"/>
        <v>0</v>
      </c>
      <c r="E35" s="143">
        <f>VLOOKUP(B21,別紙1!$A$285:$AS$431,37,FALSE)+VLOOKUP(B21,別紙1!$A$285:$AS$431,38,FALSE)+VLOOKUP(B21,別紙1!$A$285:$AS$431,39,FALSE)</f>
        <v>314</v>
      </c>
      <c r="F35" s="143">
        <f t="shared" si="19"/>
        <v>120</v>
      </c>
      <c r="G35" s="151">
        <f t="shared" si="28"/>
        <v>0</v>
      </c>
      <c r="H35" s="151">
        <f t="shared" si="20"/>
        <v>0</v>
      </c>
      <c r="I35" s="143">
        <f t="shared" si="31"/>
        <v>180</v>
      </c>
      <c r="J35" s="151">
        <f t="shared" si="29"/>
        <v>0</v>
      </c>
      <c r="K35" s="151">
        <f t="shared" si="22"/>
        <v>0</v>
      </c>
      <c r="L35" s="143">
        <f t="shared" si="23"/>
        <v>14</v>
      </c>
      <c r="M35" s="151">
        <f t="shared" si="30"/>
        <v>0</v>
      </c>
      <c r="N35" s="151">
        <f t="shared" si="24"/>
        <v>0</v>
      </c>
      <c r="O35" s="151">
        <f t="shared" si="32"/>
        <v>0</v>
      </c>
      <c r="P35" s="144"/>
      <c r="Q35" s="145">
        <f t="shared" si="26"/>
        <v>0</v>
      </c>
    </row>
    <row r="36" spans="1:17" s="20" customFormat="1" ht="18" customHeight="1" thickBot="1" x14ac:dyDescent="0.45">
      <c r="A36" s="19">
        <v>12</v>
      </c>
      <c r="B36" s="145">
        <f>B25</f>
        <v>40</v>
      </c>
      <c r="C36" s="151">
        <f t="shared" si="27"/>
        <v>0</v>
      </c>
      <c r="D36" s="151">
        <f t="shared" si="18"/>
        <v>0</v>
      </c>
      <c r="E36" s="143">
        <f>VLOOKUP(B21,別紙1!$A$285:$AS$431,40,FALSE)+VLOOKUP(B21,別紙1!$A$285:$AS$431,41,FALSE)+VLOOKUP(B21,別紙1!$A$285:$AS$431,42,FALSE)</f>
        <v>336</v>
      </c>
      <c r="F36" s="143">
        <f t="shared" si="19"/>
        <v>120</v>
      </c>
      <c r="G36" s="151">
        <f t="shared" si="28"/>
        <v>0</v>
      </c>
      <c r="H36" s="198">
        <f t="shared" si="20"/>
        <v>0</v>
      </c>
      <c r="I36" s="143">
        <f t="shared" si="31"/>
        <v>180</v>
      </c>
      <c r="J36" s="198">
        <f t="shared" si="29"/>
        <v>0</v>
      </c>
      <c r="K36" s="198">
        <f t="shared" si="22"/>
        <v>0</v>
      </c>
      <c r="L36" s="143">
        <f t="shared" si="23"/>
        <v>36</v>
      </c>
      <c r="M36" s="151">
        <f t="shared" si="30"/>
        <v>0</v>
      </c>
      <c r="N36" s="198">
        <f t="shared" si="24"/>
        <v>0</v>
      </c>
      <c r="O36" s="151">
        <f>H36+K36+N36</f>
        <v>0</v>
      </c>
      <c r="P36" s="144"/>
      <c r="Q36" s="145">
        <f t="shared" si="26"/>
        <v>0</v>
      </c>
    </row>
    <row r="37" spans="1:17" s="20" customFormat="1" ht="18" customHeight="1" thickBot="1" x14ac:dyDescent="0.45">
      <c r="A37" s="19" t="s">
        <v>9</v>
      </c>
      <c r="B37" s="146"/>
      <c r="C37" s="146"/>
      <c r="D37" s="201"/>
      <c r="E37" s="143">
        <f t="shared" ref="E37:F37" si="33">SUM(E25:E36)</f>
        <v>3884</v>
      </c>
      <c r="F37" s="143">
        <f t="shared" si="33"/>
        <v>1440</v>
      </c>
      <c r="G37" s="146"/>
      <c r="H37" s="146"/>
      <c r="I37" s="143">
        <f t="shared" ref="I37" si="34">SUM(I25:I36)</f>
        <v>2106</v>
      </c>
      <c r="J37" s="146"/>
      <c r="K37" s="146"/>
      <c r="L37" s="143">
        <f t="shared" ref="L37" si="35">SUM(L25:L36)</f>
        <v>338</v>
      </c>
      <c r="M37" s="146"/>
      <c r="N37" s="146"/>
      <c r="O37" s="202"/>
      <c r="P37" s="150">
        <f>SUM(P25:P36)</f>
        <v>0</v>
      </c>
      <c r="Q37" s="148">
        <f>IF(SUM(Q25:Q36)="","",SUM(Q25:Q36))</f>
        <v>0</v>
      </c>
    </row>
    <row r="38" spans="1:17" ht="78" customHeight="1" x14ac:dyDescent="0.4">
      <c r="A38" s="429" t="s">
        <v>376</v>
      </c>
      <c r="B38" s="430"/>
      <c r="C38" s="430"/>
      <c r="D38" s="430"/>
      <c r="E38" s="430"/>
      <c r="F38" s="430"/>
      <c r="G38" s="430"/>
      <c r="H38" s="430"/>
      <c r="I38" s="430"/>
      <c r="J38" s="430"/>
      <c r="K38" s="430"/>
      <c r="L38" s="430"/>
      <c r="M38" s="430"/>
      <c r="N38" s="430"/>
      <c r="O38" s="430"/>
      <c r="P38" s="430"/>
      <c r="Q38" s="431"/>
    </row>
    <row r="39" spans="1:17" ht="78" customHeight="1" x14ac:dyDescent="0.4">
      <c r="A39" s="432" t="s">
        <v>22</v>
      </c>
      <c r="B39" s="433"/>
      <c r="C39" s="433"/>
      <c r="D39" s="433"/>
      <c r="E39" s="433"/>
      <c r="F39" s="433"/>
      <c r="G39" s="433"/>
      <c r="H39" s="433"/>
      <c r="I39" s="433"/>
      <c r="J39" s="433"/>
      <c r="K39" s="433"/>
      <c r="L39" s="433"/>
      <c r="M39" s="433"/>
      <c r="N39" s="433"/>
      <c r="O39" s="433"/>
      <c r="P39" s="433"/>
      <c r="Q39" s="434"/>
    </row>
    <row r="40" spans="1:17" x14ac:dyDescent="0.4">
      <c r="A40" s="11" t="s">
        <v>12</v>
      </c>
      <c r="B40" s="15">
        <f>B21+1</f>
        <v>3</v>
      </c>
      <c r="C40" s="11" t="s">
        <v>13</v>
      </c>
      <c r="D40" s="13" t="str">
        <f>VLOOKUP(B40,別紙1!$A$285:$AS$431,3,FALSE)</f>
        <v>荻窪配水場</v>
      </c>
      <c r="Q40" s="142" t="str">
        <f>VLOOKUP(B40,別紙1!$A$285:$AS$431,5,FALSE)</f>
        <v>東京従量電灯B10A</v>
      </c>
    </row>
    <row r="41" spans="1:17" s="11" customFormat="1" ht="20.25" customHeight="1" x14ac:dyDescent="0.4">
      <c r="A41" s="435" t="s">
        <v>14</v>
      </c>
      <c r="B41" s="438" t="s">
        <v>3</v>
      </c>
      <c r="C41" s="439"/>
      <c r="D41" s="440"/>
      <c r="E41" s="438" t="s">
        <v>4</v>
      </c>
      <c r="F41" s="439"/>
      <c r="G41" s="439"/>
      <c r="H41" s="439"/>
      <c r="I41" s="439"/>
      <c r="J41" s="439"/>
      <c r="K41" s="439"/>
      <c r="L41" s="439"/>
      <c r="M41" s="439"/>
      <c r="N41" s="439"/>
      <c r="O41" s="440"/>
      <c r="P41" s="426" t="s">
        <v>106</v>
      </c>
      <c r="Q41" s="435" t="s">
        <v>354</v>
      </c>
    </row>
    <row r="42" spans="1:17" s="11" customFormat="1" ht="60" x14ac:dyDescent="0.4">
      <c r="A42" s="436"/>
      <c r="B42" s="305" t="s">
        <v>26</v>
      </c>
      <c r="C42" s="305" t="s">
        <v>107</v>
      </c>
      <c r="D42" s="305" t="s">
        <v>27</v>
      </c>
      <c r="E42" s="16" t="s">
        <v>349</v>
      </c>
      <c r="F42" s="17" t="s">
        <v>108</v>
      </c>
      <c r="G42" s="17" t="s">
        <v>350</v>
      </c>
      <c r="H42" s="16" t="s">
        <v>28</v>
      </c>
      <c r="I42" s="17" t="s">
        <v>126</v>
      </c>
      <c r="J42" s="17" t="s">
        <v>352</v>
      </c>
      <c r="K42" s="16" t="s">
        <v>29</v>
      </c>
      <c r="L42" s="17" t="s">
        <v>127</v>
      </c>
      <c r="M42" s="17" t="s">
        <v>128</v>
      </c>
      <c r="N42" s="16" t="s">
        <v>30</v>
      </c>
      <c r="O42" s="306" t="s">
        <v>353</v>
      </c>
      <c r="P42" s="441"/>
      <c r="Q42" s="436"/>
    </row>
    <row r="43" spans="1:17" s="18" customFormat="1" ht="22.5" x14ac:dyDescent="0.4">
      <c r="A43" s="437"/>
      <c r="B43" s="12" t="s">
        <v>34</v>
      </c>
      <c r="C43" s="12" t="s">
        <v>123</v>
      </c>
      <c r="D43" s="12" t="s">
        <v>6</v>
      </c>
      <c r="E43" s="12" t="s">
        <v>20</v>
      </c>
      <c r="F43" s="12" t="s">
        <v>20</v>
      </c>
      <c r="G43" s="12" t="s">
        <v>8</v>
      </c>
      <c r="H43" s="12" t="s">
        <v>8</v>
      </c>
      <c r="I43" s="12" t="s">
        <v>20</v>
      </c>
      <c r="J43" s="12" t="s">
        <v>8</v>
      </c>
      <c r="K43" s="12" t="s">
        <v>8</v>
      </c>
      <c r="L43" s="12" t="s">
        <v>20</v>
      </c>
      <c r="M43" s="12" t="s">
        <v>8</v>
      </c>
      <c r="N43" s="12" t="s">
        <v>8</v>
      </c>
      <c r="O43" s="12" t="s">
        <v>8</v>
      </c>
      <c r="P43" s="4" t="s">
        <v>43</v>
      </c>
      <c r="Q43" s="12" t="s">
        <v>8</v>
      </c>
    </row>
    <row r="44" spans="1:17" s="20" customFormat="1" ht="18" customHeight="1" x14ac:dyDescent="0.4">
      <c r="A44" s="19">
        <v>1</v>
      </c>
      <c r="B44" s="143">
        <f>VLOOKUP(B40,別紙1!$A$285:$AS$431,6,FALSE)</f>
        <v>10</v>
      </c>
      <c r="C44" s="151">
        <f>内訳書!$C$9</f>
        <v>0</v>
      </c>
      <c r="D44" s="151">
        <f>IF(E44=0,ROUNDDOWN(C44*B44/10/2,2),ROUNDDOWN(C44*B44/10,2))</f>
        <v>0</v>
      </c>
      <c r="E44" s="143">
        <f>VLOOKUP(B40,別紙1!$A$285:$AS$431,7,FALSE)+VLOOKUP(B40,別紙1!$A$285:$AS$431,8,FALSE)+VLOOKUP(B40,別紙1!$A$285:$AS$431,9,FALSE)</f>
        <v>8</v>
      </c>
      <c r="F44" s="143">
        <f>IF(E44&lt;120,E44,120)</f>
        <v>8</v>
      </c>
      <c r="G44" s="151">
        <f>内訳書!$D$9</f>
        <v>0</v>
      </c>
      <c r="H44" s="151">
        <f>ROUNDDOWN(F44*G44,2)</f>
        <v>0</v>
      </c>
      <c r="I44" s="143">
        <f>IF(E44&lt;=300,IF(E44&lt;120,0,E44-120),180)</f>
        <v>0</v>
      </c>
      <c r="J44" s="151">
        <f>内訳書!$E$9</f>
        <v>0</v>
      </c>
      <c r="K44" s="151">
        <f>ROUNDDOWN(I44*J44,2)</f>
        <v>0</v>
      </c>
      <c r="L44" s="143">
        <f>IF(E44&lt;300,0,E44-300)</f>
        <v>0</v>
      </c>
      <c r="M44" s="151">
        <f>内訳書!$F$9</f>
        <v>0</v>
      </c>
      <c r="N44" s="151">
        <f>ROUNDDOWN(L44*M44,2)</f>
        <v>0</v>
      </c>
      <c r="O44" s="151">
        <f>H44+K44+N44</f>
        <v>0</v>
      </c>
      <c r="P44" s="144"/>
      <c r="Q44" s="145">
        <f>ROUNDDOWN(D44+O44+P44,0)</f>
        <v>0</v>
      </c>
    </row>
    <row r="45" spans="1:17" s="20" customFormat="1" ht="18" customHeight="1" x14ac:dyDescent="0.4">
      <c r="A45" s="19">
        <v>2</v>
      </c>
      <c r="B45" s="145">
        <f>B44</f>
        <v>10</v>
      </c>
      <c r="C45" s="151">
        <f>C44</f>
        <v>0</v>
      </c>
      <c r="D45" s="151">
        <f t="shared" ref="D45:D55" si="36">IF(E45=0,ROUNDDOWN(C45*B45/10/2,2),ROUNDDOWN(C45*B45/10,2))</f>
        <v>0</v>
      </c>
      <c r="E45" s="143">
        <f>VLOOKUP(B40,別紙1!$A$285:$AS$431,10,FALSE)+VLOOKUP(B40,別紙1!$A$285:$AS$431,11,FALSE)+VLOOKUP(B40,別紙1!$A$285:$AS$431,12,FALSE)</f>
        <v>8</v>
      </c>
      <c r="F45" s="143">
        <f t="shared" ref="F45:F55" si="37">IF(E45&lt;120,E45,120)</f>
        <v>8</v>
      </c>
      <c r="G45" s="151">
        <f>G44</f>
        <v>0</v>
      </c>
      <c r="H45" s="151">
        <f t="shared" ref="H45:H55" si="38">ROUNDDOWN(F45*G45,2)</f>
        <v>0</v>
      </c>
      <c r="I45" s="143">
        <f t="shared" ref="I45" si="39">IF(E45&lt;=300,IF(E45&lt;120,0,E45-120),180)</f>
        <v>0</v>
      </c>
      <c r="J45" s="151">
        <f>J44</f>
        <v>0</v>
      </c>
      <c r="K45" s="151">
        <f t="shared" ref="K45:K55" si="40">ROUNDDOWN(I45*J45,2)</f>
        <v>0</v>
      </c>
      <c r="L45" s="143">
        <f t="shared" ref="L45:L55" si="41">IF(E45&lt;300,0,E45-300)</f>
        <v>0</v>
      </c>
      <c r="M45" s="151">
        <f>M44</f>
        <v>0</v>
      </c>
      <c r="N45" s="151">
        <f t="shared" ref="N45:N55" si="42">ROUNDDOWN(L45*M45,2)</f>
        <v>0</v>
      </c>
      <c r="O45" s="151">
        <f t="shared" ref="O45:O48" si="43">H45+K45+N45</f>
        <v>0</v>
      </c>
      <c r="P45" s="144"/>
      <c r="Q45" s="145">
        <f t="shared" ref="Q45:Q55" si="44">ROUNDDOWN(D45+O45+P45,0)</f>
        <v>0</v>
      </c>
    </row>
    <row r="46" spans="1:17" s="20" customFormat="1" ht="18" customHeight="1" x14ac:dyDescent="0.4">
      <c r="A46" s="19">
        <v>3</v>
      </c>
      <c r="B46" s="145">
        <f>B44</f>
        <v>10</v>
      </c>
      <c r="C46" s="151">
        <f t="shared" ref="C46:C55" si="45">C45</f>
        <v>0</v>
      </c>
      <c r="D46" s="151">
        <f t="shared" si="36"/>
        <v>0</v>
      </c>
      <c r="E46" s="143">
        <f>VLOOKUP(B40,別紙1!$A$285:$AS$431,13,FALSE)+VLOOKUP(B40,別紙1!$A$285:$AS$431,14,FALSE)+VLOOKUP(B40,別紙1!$A$285:$AS$431,15,FALSE)</f>
        <v>7</v>
      </c>
      <c r="F46" s="143">
        <f t="shared" si="37"/>
        <v>7</v>
      </c>
      <c r="G46" s="151">
        <f t="shared" ref="G46:G55" si="46">G45</f>
        <v>0</v>
      </c>
      <c r="H46" s="151">
        <f t="shared" si="38"/>
        <v>0</v>
      </c>
      <c r="I46" s="143">
        <f>IF(E46&lt;=300,IF(E46&lt;120,0,E46-120),180)</f>
        <v>0</v>
      </c>
      <c r="J46" s="151">
        <f t="shared" ref="J46:J55" si="47">J45</f>
        <v>0</v>
      </c>
      <c r="K46" s="151">
        <f t="shared" si="40"/>
        <v>0</v>
      </c>
      <c r="L46" s="143">
        <f t="shared" si="41"/>
        <v>0</v>
      </c>
      <c r="M46" s="151">
        <f t="shared" ref="M46:M55" si="48">M45</f>
        <v>0</v>
      </c>
      <c r="N46" s="151">
        <f t="shared" si="42"/>
        <v>0</v>
      </c>
      <c r="O46" s="151">
        <f t="shared" si="43"/>
        <v>0</v>
      </c>
      <c r="P46" s="144"/>
      <c r="Q46" s="145">
        <f t="shared" si="44"/>
        <v>0</v>
      </c>
    </row>
    <row r="47" spans="1:17" s="20" customFormat="1" ht="18" customHeight="1" x14ac:dyDescent="0.4">
      <c r="A47" s="19">
        <v>4</v>
      </c>
      <c r="B47" s="145">
        <f>B44</f>
        <v>10</v>
      </c>
      <c r="C47" s="151">
        <f t="shared" si="45"/>
        <v>0</v>
      </c>
      <c r="D47" s="151">
        <f t="shared" si="36"/>
        <v>0</v>
      </c>
      <c r="E47" s="143">
        <f>VLOOKUP(B40,別紙1!$A$285:$AS$431,16,FALSE)+VLOOKUP(B40,別紙1!$A$285:$AS$431,17,FALSE)+VLOOKUP(B40,別紙1!$A$285:$AS$431,18,FALSE)</f>
        <v>8</v>
      </c>
      <c r="F47" s="143">
        <f t="shared" si="37"/>
        <v>8</v>
      </c>
      <c r="G47" s="151">
        <f t="shared" si="46"/>
        <v>0</v>
      </c>
      <c r="H47" s="151">
        <f t="shared" si="38"/>
        <v>0</v>
      </c>
      <c r="I47" s="143">
        <f t="shared" ref="I47:I55" si="49">IF(E47&lt;=300,IF(E47&lt;120,0,E47-120),180)</f>
        <v>0</v>
      </c>
      <c r="J47" s="151">
        <f t="shared" si="47"/>
        <v>0</v>
      </c>
      <c r="K47" s="151">
        <f t="shared" si="40"/>
        <v>0</v>
      </c>
      <c r="L47" s="143">
        <f t="shared" si="41"/>
        <v>0</v>
      </c>
      <c r="M47" s="151">
        <f t="shared" si="48"/>
        <v>0</v>
      </c>
      <c r="N47" s="151">
        <f t="shared" si="42"/>
        <v>0</v>
      </c>
      <c r="O47" s="151">
        <f t="shared" si="43"/>
        <v>0</v>
      </c>
      <c r="P47" s="144"/>
      <c r="Q47" s="145">
        <f t="shared" si="44"/>
        <v>0</v>
      </c>
    </row>
    <row r="48" spans="1:17" s="20" customFormat="1" ht="18" customHeight="1" x14ac:dyDescent="0.4">
      <c r="A48" s="19">
        <v>5</v>
      </c>
      <c r="B48" s="145">
        <f>B44</f>
        <v>10</v>
      </c>
      <c r="C48" s="151">
        <f t="shared" si="45"/>
        <v>0</v>
      </c>
      <c r="D48" s="151">
        <f t="shared" si="36"/>
        <v>0</v>
      </c>
      <c r="E48" s="143">
        <f>VLOOKUP(B40,別紙1!$A$285:$AS$431,19,FALSE)+VLOOKUP(B40,別紙1!$A$285:$AS$431,20,FALSE)+VLOOKUP(B40,別紙1!$A$285:$AS$431,21,FALSE)</f>
        <v>7</v>
      </c>
      <c r="F48" s="143">
        <f t="shared" si="37"/>
        <v>7</v>
      </c>
      <c r="G48" s="151">
        <f t="shared" si="46"/>
        <v>0</v>
      </c>
      <c r="H48" s="151">
        <f t="shared" si="38"/>
        <v>0</v>
      </c>
      <c r="I48" s="143">
        <f t="shared" si="49"/>
        <v>0</v>
      </c>
      <c r="J48" s="151">
        <f t="shared" si="47"/>
        <v>0</v>
      </c>
      <c r="K48" s="151">
        <f t="shared" si="40"/>
        <v>0</v>
      </c>
      <c r="L48" s="143">
        <f t="shared" si="41"/>
        <v>0</v>
      </c>
      <c r="M48" s="151">
        <f t="shared" si="48"/>
        <v>0</v>
      </c>
      <c r="N48" s="151">
        <f t="shared" si="42"/>
        <v>0</v>
      </c>
      <c r="O48" s="151">
        <f t="shared" si="43"/>
        <v>0</v>
      </c>
      <c r="P48" s="144"/>
      <c r="Q48" s="145">
        <f t="shared" si="44"/>
        <v>0</v>
      </c>
    </row>
    <row r="49" spans="1:17" s="20" customFormat="1" ht="18" customHeight="1" x14ac:dyDescent="0.4">
      <c r="A49" s="19">
        <v>6</v>
      </c>
      <c r="B49" s="145">
        <f>B44</f>
        <v>10</v>
      </c>
      <c r="C49" s="151">
        <f t="shared" si="45"/>
        <v>0</v>
      </c>
      <c r="D49" s="151">
        <f t="shared" si="36"/>
        <v>0</v>
      </c>
      <c r="E49" s="143">
        <f>VLOOKUP(B40,別紙1!$A$285:$AS$431,22,FALSE)+VLOOKUP(B40,別紙1!$A$285:$AS$431,23,FALSE)+VLOOKUP(B40,別紙1!$A$285:$AS$431,24,FALSE)</f>
        <v>8</v>
      </c>
      <c r="F49" s="143">
        <f t="shared" si="37"/>
        <v>8</v>
      </c>
      <c r="G49" s="151">
        <f t="shared" si="46"/>
        <v>0</v>
      </c>
      <c r="H49" s="151">
        <f t="shared" si="38"/>
        <v>0</v>
      </c>
      <c r="I49" s="143">
        <f t="shared" si="49"/>
        <v>0</v>
      </c>
      <c r="J49" s="151">
        <f t="shared" si="47"/>
        <v>0</v>
      </c>
      <c r="K49" s="151">
        <f t="shared" si="40"/>
        <v>0</v>
      </c>
      <c r="L49" s="143">
        <f t="shared" si="41"/>
        <v>0</v>
      </c>
      <c r="M49" s="151">
        <f t="shared" si="48"/>
        <v>0</v>
      </c>
      <c r="N49" s="151">
        <f t="shared" si="42"/>
        <v>0</v>
      </c>
      <c r="O49" s="151">
        <f>H49+K49+N49</f>
        <v>0</v>
      </c>
      <c r="P49" s="144"/>
      <c r="Q49" s="145">
        <f t="shared" si="44"/>
        <v>0</v>
      </c>
    </row>
    <row r="50" spans="1:17" s="20" customFormat="1" ht="18" customHeight="1" x14ac:dyDescent="0.4">
      <c r="A50" s="19">
        <v>7</v>
      </c>
      <c r="B50" s="145">
        <f>B44</f>
        <v>10</v>
      </c>
      <c r="C50" s="151">
        <f t="shared" si="45"/>
        <v>0</v>
      </c>
      <c r="D50" s="151">
        <f t="shared" si="36"/>
        <v>0</v>
      </c>
      <c r="E50" s="143">
        <f>VLOOKUP(B40,別紙1!$A$285:$AS$431,25,FALSE)+VLOOKUP(B40,別紙1!$A$285:$AS$431,26,FALSE)+VLOOKUP(B40,別紙1!$A$285:$AS$431,27,FALSE)</f>
        <v>18</v>
      </c>
      <c r="F50" s="143">
        <f t="shared" si="37"/>
        <v>18</v>
      </c>
      <c r="G50" s="151">
        <f t="shared" si="46"/>
        <v>0</v>
      </c>
      <c r="H50" s="151">
        <f t="shared" si="38"/>
        <v>0</v>
      </c>
      <c r="I50" s="143">
        <f t="shared" si="49"/>
        <v>0</v>
      </c>
      <c r="J50" s="151">
        <f t="shared" si="47"/>
        <v>0</v>
      </c>
      <c r="K50" s="151">
        <f t="shared" si="40"/>
        <v>0</v>
      </c>
      <c r="L50" s="143">
        <f t="shared" si="41"/>
        <v>0</v>
      </c>
      <c r="M50" s="151">
        <f t="shared" si="48"/>
        <v>0</v>
      </c>
      <c r="N50" s="151">
        <f t="shared" si="42"/>
        <v>0</v>
      </c>
      <c r="O50" s="151">
        <f t="shared" ref="O50:O54" si="50">H50+K50+N50</f>
        <v>0</v>
      </c>
      <c r="P50" s="144"/>
      <c r="Q50" s="145">
        <f t="shared" si="44"/>
        <v>0</v>
      </c>
    </row>
    <row r="51" spans="1:17" s="20" customFormat="1" ht="18" customHeight="1" x14ac:dyDescent="0.4">
      <c r="A51" s="19">
        <v>8</v>
      </c>
      <c r="B51" s="145">
        <f>B44</f>
        <v>10</v>
      </c>
      <c r="C51" s="151">
        <f t="shared" si="45"/>
        <v>0</v>
      </c>
      <c r="D51" s="151">
        <f t="shared" si="36"/>
        <v>0</v>
      </c>
      <c r="E51" s="143">
        <f>VLOOKUP(B40,別紙1!$A$285:$AS$431,28,FALSE)+VLOOKUP(B40,別紙1!$A$285:$AS$431,29,FALSE)+VLOOKUP(B40,別紙1!$A$285:$AS$431,30,FALSE)</f>
        <v>195</v>
      </c>
      <c r="F51" s="143">
        <f t="shared" si="37"/>
        <v>120</v>
      </c>
      <c r="G51" s="151">
        <f t="shared" si="46"/>
        <v>0</v>
      </c>
      <c r="H51" s="151">
        <f t="shared" si="38"/>
        <v>0</v>
      </c>
      <c r="I51" s="143">
        <f t="shared" si="49"/>
        <v>75</v>
      </c>
      <c r="J51" s="151">
        <f t="shared" si="47"/>
        <v>0</v>
      </c>
      <c r="K51" s="151">
        <f t="shared" si="40"/>
        <v>0</v>
      </c>
      <c r="L51" s="143">
        <f t="shared" si="41"/>
        <v>0</v>
      </c>
      <c r="M51" s="151">
        <f t="shared" si="48"/>
        <v>0</v>
      </c>
      <c r="N51" s="151">
        <f t="shared" si="42"/>
        <v>0</v>
      </c>
      <c r="O51" s="151">
        <f t="shared" si="50"/>
        <v>0</v>
      </c>
      <c r="P51" s="144"/>
      <c r="Q51" s="145">
        <f t="shared" si="44"/>
        <v>0</v>
      </c>
    </row>
    <row r="52" spans="1:17" s="20" customFormat="1" ht="18" customHeight="1" x14ac:dyDescent="0.4">
      <c r="A52" s="19">
        <v>9</v>
      </c>
      <c r="B52" s="145">
        <f>B44</f>
        <v>10</v>
      </c>
      <c r="C52" s="151">
        <f t="shared" si="45"/>
        <v>0</v>
      </c>
      <c r="D52" s="151">
        <f t="shared" si="36"/>
        <v>0</v>
      </c>
      <c r="E52" s="143">
        <f>VLOOKUP(B40,別紙1!$A$285:$AS$431,31,FALSE)+VLOOKUP(B40,別紙1!$A$285:$AS$431,32,FALSE)+VLOOKUP(B40,別紙1!$A$285:$AS$431,33,FALSE)</f>
        <v>189</v>
      </c>
      <c r="F52" s="143">
        <f t="shared" si="37"/>
        <v>120</v>
      </c>
      <c r="G52" s="151">
        <f t="shared" si="46"/>
        <v>0</v>
      </c>
      <c r="H52" s="151">
        <f t="shared" si="38"/>
        <v>0</v>
      </c>
      <c r="I52" s="143">
        <f t="shared" si="49"/>
        <v>69</v>
      </c>
      <c r="J52" s="151">
        <f t="shared" si="47"/>
        <v>0</v>
      </c>
      <c r="K52" s="151">
        <f t="shared" si="40"/>
        <v>0</v>
      </c>
      <c r="L52" s="143">
        <f t="shared" si="41"/>
        <v>0</v>
      </c>
      <c r="M52" s="151">
        <f t="shared" si="48"/>
        <v>0</v>
      </c>
      <c r="N52" s="151">
        <f t="shared" si="42"/>
        <v>0</v>
      </c>
      <c r="O52" s="151">
        <f t="shared" si="50"/>
        <v>0</v>
      </c>
      <c r="P52" s="144"/>
      <c r="Q52" s="145">
        <f t="shared" si="44"/>
        <v>0</v>
      </c>
    </row>
    <row r="53" spans="1:17" s="20" customFormat="1" ht="18" customHeight="1" x14ac:dyDescent="0.4">
      <c r="A53" s="19">
        <v>10</v>
      </c>
      <c r="B53" s="145">
        <f>B44</f>
        <v>10</v>
      </c>
      <c r="C53" s="151">
        <f t="shared" si="45"/>
        <v>0</v>
      </c>
      <c r="D53" s="151">
        <f t="shared" si="36"/>
        <v>0</v>
      </c>
      <c r="E53" s="143">
        <f>VLOOKUP(B40,別紙1!$A$285:$AS$431,34,FALSE)+VLOOKUP(B40,別紙1!$A$285:$AS$431,35,FALSE)+VLOOKUP(B40,別紙1!$A$285:$AS$431,36,FALSE)</f>
        <v>174</v>
      </c>
      <c r="F53" s="143">
        <f t="shared" si="37"/>
        <v>120</v>
      </c>
      <c r="G53" s="151">
        <f t="shared" si="46"/>
        <v>0</v>
      </c>
      <c r="H53" s="151">
        <f t="shared" si="38"/>
        <v>0</v>
      </c>
      <c r="I53" s="143">
        <f t="shared" si="49"/>
        <v>54</v>
      </c>
      <c r="J53" s="151">
        <f t="shared" si="47"/>
        <v>0</v>
      </c>
      <c r="K53" s="151">
        <f t="shared" si="40"/>
        <v>0</v>
      </c>
      <c r="L53" s="143">
        <f t="shared" si="41"/>
        <v>0</v>
      </c>
      <c r="M53" s="151">
        <f t="shared" si="48"/>
        <v>0</v>
      </c>
      <c r="N53" s="151">
        <f t="shared" si="42"/>
        <v>0</v>
      </c>
      <c r="O53" s="151">
        <f t="shared" si="50"/>
        <v>0</v>
      </c>
      <c r="P53" s="144"/>
      <c r="Q53" s="145">
        <f t="shared" si="44"/>
        <v>0</v>
      </c>
    </row>
    <row r="54" spans="1:17" s="20" customFormat="1" ht="18" customHeight="1" x14ac:dyDescent="0.4">
      <c r="A54" s="19">
        <v>11</v>
      </c>
      <c r="B54" s="145">
        <f>B44</f>
        <v>10</v>
      </c>
      <c r="C54" s="151">
        <f t="shared" si="45"/>
        <v>0</v>
      </c>
      <c r="D54" s="151">
        <f t="shared" si="36"/>
        <v>0</v>
      </c>
      <c r="E54" s="143">
        <f>VLOOKUP(B40,別紙1!$A$285:$AS$431,37,FALSE)+VLOOKUP(B40,別紙1!$A$285:$AS$431,38,FALSE)+VLOOKUP(B40,別紙1!$A$285:$AS$431,39,FALSE)</f>
        <v>186</v>
      </c>
      <c r="F54" s="143">
        <f t="shared" si="37"/>
        <v>120</v>
      </c>
      <c r="G54" s="151">
        <f t="shared" si="46"/>
        <v>0</v>
      </c>
      <c r="H54" s="151">
        <f t="shared" si="38"/>
        <v>0</v>
      </c>
      <c r="I54" s="143">
        <f t="shared" si="49"/>
        <v>66</v>
      </c>
      <c r="J54" s="151">
        <f t="shared" si="47"/>
        <v>0</v>
      </c>
      <c r="K54" s="151">
        <f t="shared" si="40"/>
        <v>0</v>
      </c>
      <c r="L54" s="143">
        <f t="shared" si="41"/>
        <v>0</v>
      </c>
      <c r="M54" s="151">
        <f t="shared" si="48"/>
        <v>0</v>
      </c>
      <c r="N54" s="151">
        <f t="shared" si="42"/>
        <v>0</v>
      </c>
      <c r="O54" s="151">
        <f t="shared" si="50"/>
        <v>0</v>
      </c>
      <c r="P54" s="144"/>
      <c r="Q54" s="145">
        <f t="shared" si="44"/>
        <v>0</v>
      </c>
    </row>
    <row r="55" spans="1:17" s="20" customFormat="1" ht="18" customHeight="1" thickBot="1" x14ac:dyDescent="0.45">
      <c r="A55" s="19">
        <v>12</v>
      </c>
      <c r="B55" s="145">
        <f>B44</f>
        <v>10</v>
      </c>
      <c r="C55" s="151">
        <f t="shared" si="45"/>
        <v>0</v>
      </c>
      <c r="D55" s="151">
        <f t="shared" si="36"/>
        <v>0</v>
      </c>
      <c r="E55" s="143">
        <f>VLOOKUP(B40,別紙1!$A$285:$AS$431,40,FALSE)+VLOOKUP(B40,別紙1!$A$285:$AS$431,41,FALSE)+VLOOKUP(B40,別紙1!$A$285:$AS$431,42,FALSE)</f>
        <v>185</v>
      </c>
      <c r="F55" s="143">
        <f t="shared" si="37"/>
        <v>120</v>
      </c>
      <c r="G55" s="151">
        <f t="shared" si="46"/>
        <v>0</v>
      </c>
      <c r="H55" s="198">
        <f t="shared" si="38"/>
        <v>0</v>
      </c>
      <c r="I55" s="143">
        <f t="shared" si="49"/>
        <v>65</v>
      </c>
      <c r="J55" s="198">
        <f t="shared" si="47"/>
        <v>0</v>
      </c>
      <c r="K55" s="198">
        <f t="shared" si="40"/>
        <v>0</v>
      </c>
      <c r="L55" s="143">
        <f t="shared" si="41"/>
        <v>0</v>
      </c>
      <c r="M55" s="151">
        <f t="shared" si="48"/>
        <v>0</v>
      </c>
      <c r="N55" s="198">
        <f t="shared" si="42"/>
        <v>0</v>
      </c>
      <c r="O55" s="151">
        <f>H55+K55+N55</f>
        <v>0</v>
      </c>
      <c r="P55" s="144"/>
      <c r="Q55" s="145">
        <f t="shared" si="44"/>
        <v>0</v>
      </c>
    </row>
    <row r="56" spans="1:17" s="20" customFormat="1" ht="18" customHeight="1" thickBot="1" x14ac:dyDescent="0.45">
      <c r="A56" s="19" t="s">
        <v>9</v>
      </c>
      <c r="B56" s="146"/>
      <c r="C56" s="146"/>
      <c r="D56" s="201"/>
      <c r="E56" s="143">
        <f t="shared" ref="E56:F56" si="51">SUM(E44:E55)</f>
        <v>993</v>
      </c>
      <c r="F56" s="143">
        <f t="shared" si="51"/>
        <v>664</v>
      </c>
      <c r="G56" s="146"/>
      <c r="H56" s="146"/>
      <c r="I56" s="143">
        <f t="shared" ref="I56" si="52">SUM(I44:I55)</f>
        <v>329</v>
      </c>
      <c r="J56" s="146"/>
      <c r="K56" s="146"/>
      <c r="L56" s="143">
        <f t="shared" ref="L56" si="53">SUM(L44:L55)</f>
        <v>0</v>
      </c>
      <c r="M56" s="146"/>
      <c r="N56" s="146"/>
      <c r="O56" s="202"/>
      <c r="P56" s="150">
        <f>SUM(P44:P55)</f>
        <v>0</v>
      </c>
      <c r="Q56" s="148">
        <f>IF(SUM(Q44:Q55)="","",SUM(Q44:Q55))</f>
        <v>0</v>
      </c>
    </row>
    <row r="57" spans="1:17" ht="78" customHeight="1" x14ac:dyDescent="0.4">
      <c r="A57" s="429" t="s">
        <v>376</v>
      </c>
      <c r="B57" s="430"/>
      <c r="C57" s="430"/>
      <c r="D57" s="430"/>
      <c r="E57" s="430"/>
      <c r="F57" s="430"/>
      <c r="G57" s="430"/>
      <c r="H57" s="430"/>
      <c r="I57" s="430"/>
      <c r="J57" s="430"/>
      <c r="K57" s="430"/>
      <c r="L57" s="430"/>
      <c r="M57" s="430"/>
      <c r="N57" s="430"/>
      <c r="O57" s="430"/>
      <c r="P57" s="430"/>
      <c r="Q57" s="431"/>
    </row>
    <row r="58" spans="1:17" ht="78" customHeight="1" x14ac:dyDescent="0.4">
      <c r="A58" s="432" t="s">
        <v>22</v>
      </c>
      <c r="B58" s="433"/>
      <c r="C58" s="433"/>
      <c r="D58" s="433"/>
      <c r="E58" s="433"/>
      <c r="F58" s="433"/>
      <c r="G58" s="433"/>
      <c r="H58" s="433"/>
      <c r="I58" s="433"/>
      <c r="J58" s="433"/>
      <c r="K58" s="433"/>
      <c r="L58" s="433"/>
      <c r="M58" s="433"/>
      <c r="N58" s="433"/>
      <c r="O58" s="433"/>
      <c r="P58" s="433"/>
      <c r="Q58" s="434"/>
    </row>
    <row r="59" spans="1:17" x14ac:dyDescent="0.4">
      <c r="A59" s="11" t="s">
        <v>12</v>
      </c>
      <c r="B59" s="15">
        <f>B40+1</f>
        <v>4</v>
      </c>
      <c r="C59" s="11" t="s">
        <v>13</v>
      </c>
      <c r="D59" s="13" t="str">
        <f>VLOOKUP(B59,別紙1!$A$285:$AS$431,3,FALSE)</f>
        <v>高花台配水場</v>
      </c>
      <c r="Q59" s="142" t="str">
        <f>VLOOKUP(B59,別紙1!$A$285:$AS$431,5,FALSE)</f>
        <v>東京従量電灯B10A</v>
      </c>
    </row>
    <row r="60" spans="1:17" s="11" customFormat="1" ht="20.25" customHeight="1" x14ac:dyDescent="0.4">
      <c r="A60" s="435" t="s">
        <v>14</v>
      </c>
      <c r="B60" s="438" t="s">
        <v>3</v>
      </c>
      <c r="C60" s="439"/>
      <c r="D60" s="440"/>
      <c r="E60" s="438" t="s">
        <v>4</v>
      </c>
      <c r="F60" s="439"/>
      <c r="G60" s="439"/>
      <c r="H60" s="439"/>
      <c r="I60" s="439"/>
      <c r="J60" s="439"/>
      <c r="K60" s="439"/>
      <c r="L60" s="439"/>
      <c r="M60" s="439"/>
      <c r="N60" s="439"/>
      <c r="O60" s="440"/>
      <c r="P60" s="426" t="s">
        <v>106</v>
      </c>
      <c r="Q60" s="435" t="s">
        <v>354</v>
      </c>
    </row>
    <row r="61" spans="1:17" s="11" customFormat="1" ht="60" x14ac:dyDescent="0.4">
      <c r="A61" s="436"/>
      <c r="B61" s="305" t="s">
        <v>26</v>
      </c>
      <c r="C61" s="305" t="s">
        <v>107</v>
      </c>
      <c r="D61" s="305" t="s">
        <v>27</v>
      </c>
      <c r="E61" s="16" t="s">
        <v>349</v>
      </c>
      <c r="F61" s="17" t="s">
        <v>108</v>
      </c>
      <c r="G61" s="17" t="s">
        <v>350</v>
      </c>
      <c r="H61" s="16" t="s">
        <v>28</v>
      </c>
      <c r="I61" s="17" t="s">
        <v>126</v>
      </c>
      <c r="J61" s="17" t="s">
        <v>352</v>
      </c>
      <c r="K61" s="16" t="s">
        <v>29</v>
      </c>
      <c r="L61" s="17" t="s">
        <v>127</v>
      </c>
      <c r="M61" s="17" t="s">
        <v>128</v>
      </c>
      <c r="N61" s="16" t="s">
        <v>30</v>
      </c>
      <c r="O61" s="306" t="s">
        <v>353</v>
      </c>
      <c r="P61" s="441"/>
      <c r="Q61" s="436"/>
    </row>
    <row r="62" spans="1:17" s="18" customFormat="1" ht="22.5" x14ac:dyDescent="0.4">
      <c r="A62" s="437"/>
      <c r="B62" s="12" t="s">
        <v>34</v>
      </c>
      <c r="C62" s="12" t="s">
        <v>123</v>
      </c>
      <c r="D62" s="12" t="s">
        <v>6</v>
      </c>
      <c r="E62" s="12" t="s">
        <v>20</v>
      </c>
      <c r="F62" s="12" t="s">
        <v>20</v>
      </c>
      <c r="G62" s="12" t="s">
        <v>8</v>
      </c>
      <c r="H62" s="12" t="s">
        <v>8</v>
      </c>
      <c r="I62" s="12" t="s">
        <v>20</v>
      </c>
      <c r="J62" s="12" t="s">
        <v>8</v>
      </c>
      <c r="K62" s="12" t="s">
        <v>8</v>
      </c>
      <c r="L62" s="12" t="s">
        <v>20</v>
      </c>
      <c r="M62" s="12" t="s">
        <v>8</v>
      </c>
      <c r="N62" s="12" t="s">
        <v>8</v>
      </c>
      <c r="O62" s="12" t="s">
        <v>8</v>
      </c>
      <c r="P62" s="4" t="s">
        <v>43</v>
      </c>
      <c r="Q62" s="12" t="s">
        <v>8</v>
      </c>
    </row>
    <row r="63" spans="1:17" s="20" customFormat="1" ht="18" customHeight="1" x14ac:dyDescent="0.4">
      <c r="A63" s="19">
        <v>1</v>
      </c>
      <c r="B63" s="143">
        <f>VLOOKUP(B59,別紙1!$A$285:$AS$431,6,FALSE)</f>
        <v>10</v>
      </c>
      <c r="C63" s="151">
        <f>内訳書!$C$9</f>
        <v>0</v>
      </c>
      <c r="D63" s="151">
        <f>IF(E63=0,ROUNDDOWN(C63*B63/10/2,2),ROUNDDOWN(C63*B63/10,2))</f>
        <v>0</v>
      </c>
      <c r="E63" s="143">
        <f>VLOOKUP(B59,別紙1!$A$285:$AS$431,7,FALSE)+VLOOKUP(B59,別紙1!$A$285:$AS$431,8,FALSE)+VLOOKUP(B59,別紙1!$A$285:$AS$431,9,FALSE)</f>
        <v>16</v>
      </c>
      <c r="F63" s="143">
        <f>IF(E63&lt;120,E63,120)</f>
        <v>16</v>
      </c>
      <c r="G63" s="151">
        <f>内訳書!$D$9</f>
        <v>0</v>
      </c>
      <c r="H63" s="151">
        <f>ROUNDDOWN(F63*G63,2)</f>
        <v>0</v>
      </c>
      <c r="I63" s="143">
        <f>IF(E63&lt;=300,IF(E63&lt;120,0,E63-120),180)</f>
        <v>0</v>
      </c>
      <c r="J63" s="151">
        <f>内訳書!$E$9</f>
        <v>0</v>
      </c>
      <c r="K63" s="151">
        <f>ROUNDDOWN(I63*J63,2)</f>
        <v>0</v>
      </c>
      <c r="L63" s="143">
        <f>IF(E63&lt;300,0,E63-300)</f>
        <v>0</v>
      </c>
      <c r="M63" s="151">
        <f>内訳書!$F$9</f>
        <v>0</v>
      </c>
      <c r="N63" s="151">
        <f>ROUNDDOWN(L63*M63,2)</f>
        <v>0</v>
      </c>
      <c r="O63" s="151">
        <f>H63+K63+N63</f>
        <v>0</v>
      </c>
      <c r="P63" s="144"/>
      <c r="Q63" s="145">
        <f>ROUNDDOWN(D63+O63+P63,0)</f>
        <v>0</v>
      </c>
    </row>
    <row r="64" spans="1:17" s="20" customFormat="1" ht="18" customHeight="1" x14ac:dyDescent="0.4">
      <c r="A64" s="19">
        <v>2</v>
      </c>
      <c r="B64" s="145">
        <f>B63</f>
        <v>10</v>
      </c>
      <c r="C64" s="151">
        <f>C63</f>
        <v>0</v>
      </c>
      <c r="D64" s="151">
        <f t="shared" ref="D64:D74" si="54">IF(E64=0,ROUNDDOWN(C64*B64/10/2,2),ROUNDDOWN(C64*B64/10,2))</f>
        <v>0</v>
      </c>
      <c r="E64" s="143">
        <f>VLOOKUP(B59,別紙1!$A$285:$AS$431,10,FALSE)+VLOOKUP(B59,別紙1!$A$285:$AS$431,11,FALSE)+VLOOKUP(B59,別紙1!$A$285:$AS$431,12,FALSE)</f>
        <v>16</v>
      </c>
      <c r="F64" s="143">
        <f t="shared" ref="F64:F74" si="55">IF(E64&lt;120,E64,120)</f>
        <v>16</v>
      </c>
      <c r="G64" s="151">
        <f>G63</f>
        <v>0</v>
      </c>
      <c r="H64" s="151">
        <f t="shared" ref="H64:H74" si="56">ROUNDDOWN(F64*G64,2)</f>
        <v>0</v>
      </c>
      <c r="I64" s="143">
        <f t="shared" ref="I64" si="57">IF(E64&lt;=300,IF(E64&lt;120,0,E64-120),180)</f>
        <v>0</v>
      </c>
      <c r="J64" s="151">
        <f>J63</f>
        <v>0</v>
      </c>
      <c r="K64" s="151">
        <f t="shared" ref="K64:K74" si="58">ROUNDDOWN(I64*J64,2)</f>
        <v>0</v>
      </c>
      <c r="L64" s="143">
        <f t="shared" ref="L64:L74" si="59">IF(E64&lt;300,0,E64-300)</f>
        <v>0</v>
      </c>
      <c r="M64" s="151">
        <f>M63</f>
        <v>0</v>
      </c>
      <c r="N64" s="151">
        <f t="shared" ref="N64:N74" si="60">ROUNDDOWN(L64*M64,2)</f>
        <v>0</v>
      </c>
      <c r="O64" s="151">
        <f t="shared" ref="O64:O67" si="61">H64+K64+N64</f>
        <v>0</v>
      </c>
      <c r="P64" s="144"/>
      <c r="Q64" s="145">
        <f t="shared" ref="Q64:Q74" si="62">ROUNDDOWN(D64+O64+P64,0)</f>
        <v>0</v>
      </c>
    </row>
    <row r="65" spans="1:17" s="20" customFormat="1" ht="18" customHeight="1" x14ac:dyDescent="0.4">
      <c r="A65" s="19">
        <v>3</v>
      </c>
      <c r="B65" s="145">
        <f>B63</f>
        <v>10</v>
      </c>
      <c r="C65" s="151">
        <f t="shared" ref="C65:C74" si="63">C64</f>
        <v>0</v>
      </c>
      <c r="D65" s="151">
        <f t="shared" si="54"/>
        <v>0</v>
      </c>
      <c r="E65" s="143">
        <f>VLOOKUP(B59,別紙1!$A$285:$AS$431,13,FALSE)+VLOOKUP(B59,別紙1!$A$285:$AS$431,14,FALSE)+VLOOKUP(B59,別紙1!$A$285:$AS$431,15,FALSE)</f>
        <v>15</v>
      </c>
      <c r="F65" s="143">
        <f t="shared" si="55"/>
        <v>15</v>
      </c>
      <c r="G65" s="151">
        <f t="shared" ref="G65:G74" si="64">G64</f>
        <v>0</v>
      </c>
      <c r="H65" s="151">
        <f t="shared" si="56"/>
        <v>0</v>
      </c>
      <c r="I65" s="143">
        <f>IF(E65&lt;=300,IF(E65&lt;120,0,E65-120),180)</f>
        <v>0</v>
      </c>
      <c r="J65" s="151">
        <f t="shared" ref="J65:J74" si="65">J64</f>
        <v>0</v>
      </c>
      <c r="K65" s="151">
        <f t="shared" si="58"/>
        <v>0</v>
      </c>
      <c r="L65" s="143">
        <f t="shared" si="59"/>
        <v>0</v>
      </c>
      <c r="M65" s="151">
        <f t="shared" ref="M65:M74" si="66">M64</f>
        <v>0</v>
      </c>
      <c r="N65" s="151">
        <f t="shared" si="60"/>
        <v>0</v>
      </c>
      <c r="O65" s="151">
        <f t="shared" si="61"/>
        <v>0</v>
      </c>
      <c r="P65" s="144"/>
      <c r="Q65" s="145">
        <f t="shared" si="62"/>
        <v>0</v>
      </c>
    </row>
    <row r="66" spans="1:17" s="20" customFormat="1" ht="18" customHeight="1" x14ac:dyDescent="0.4">
      <c r="A66" s="19">
        <v>4</v>
      </c>
      <c r="B66" s="145">
        <f>B63</f>
        <v>10</v>
      </c>
      <c r="C66" s="151">
        <f t="shared" si="63"/>
        <v>0</v>
      </c>
      <c r="D66" s="151">
        <f t="shared" si="54"/>
        <v>0</v>
      </c>
      <c r="E66" s="143">
        <f>VLOOKUP(B59,別紙1!$A$285:$AS$431,16,FALSE)+VLOOKUP(B59,別紙1!$A$285:$AS$431,17,FALSE)+VLOOKUP(B59,別紙1!$A$285:$AS$431,18,FALSE)</f>
        <v>16</v>
      </c>
      <c r="F66" s="143">
        <f t="shared" si="55"/>
        <v>16</v>
      </c>
      <c r="G66" s="151">
        <f t="shared" si="64"/>
        <v>0</v>
      </c>
      <c r="H66" s="151">
        <f t="shared" si="56"/>
        <v>0</v>
      </c>
      <c r="I66" s="143">
        <f t="shared" ref="I66:I74" si="67">IF(E66&lt;=300,IF(E66&lt;120,0,E66-120),180)</f>
        <v>0</v>
      </c>
      <c r="J66" s="151">
        <f t="shared" si="65"/>
        <v>0</v>
      </c>
      <c r="K66" s="151">
        <f t="shared" si="58"/>
        <v>0</v>
      </c>
      <c r="L66" s="143">
        <f t="shared" si="59"/>
        <v>0</v>
      </c>
      <c r="M66" s="151">
        <f t="shared" si="66"/>
        <v>0</v>
      </c>
      <c r="N66" s="151">
        <f t="shared" si="60"/>
        <v>0</v>
      </c>
      <c r="O66" s="151">
        <f t="shared" si="61"/>
        <v>0</v>
      </c>
      <c r="P66" s="144"/>
      <c r="Q66" s="145">
        <f t="shared" si="62"/>
        <v>0</v>
      </c>
    </row>
    <row r="67" spans="1:17" s="20" customFormat="1" ht="18" customHeight="1" x14ac:dyDescent="0.4">
      <c r="A67" s="19">
        <v>5</v>
      </c>
      <c r="B67" s="145">
        <f>B63</f>
        <v>10</v>
      </c>
      <c r="C67" s="151">
        <f t="shared" si="63"/>
        <v>0</v>
      </c>
      <c r="D67" s="151">
        <f t="shared" si="54"/>
        <v>0</v>
      </c>
      <c r="E67" s="143">
        <f>VLOOKUP(B59,別紙1!$A$285:$AS$431,19,FALSE)+VLOOKUP(B59,別紙1!$A$285:$AS$431,20,FALSE)+VLOOKUP(B59,別紙1!$A$285:$AS$431,21,FALSE)</f>
        <v>16</v>
      </c>
      <c r="F67" s="143">
        <f t="shared" si="55"/>
        <v>16</v>
      </c>
      <c r="G67" s="151">
        <f t="shared" si="64"/>
        <v>0</v>
      </c>
      <c r="H67" s="151">
        <f t="shared" si="56"/>
        <v>0</v>
      </c>
      <c r="I67" s="143">
        <f t="shared" si="67"/>
        <v>0</v>
      </c>
      <c r="J67" s="151">
        <f t="shared" si="65"/>
        <v>0</v>
      </c>
      <c r="K67" s="151">
        <f t="shared" si="58"/>
        <v>0</v>
      </c>
      <c r="L67" s="143">
        <f t="shared" si="59"/>
        <v>0</v>
      </c>
      <c r="M67" s="151">
        <f t="shared" si="66"/>
        <v>0</v>
      </c>
      <c r="N67" s="151">
        <f t="shared" si="60"/>
        <v>0</v>
      </c>
      <c r="O67" s="151">
        <f t="shared" si="61"/>
        <v>0</v>
      </c>
      <c r="P67" s="144"/>
      <c r="Q67" s="145">
        <f t="shared" si="62"/>
        <v>0</v>
      </c>
    </row>
    <row r="68" spans="1:17" s="20" customFormat="1" ht="18" customHeight="1" x14ac:dyDescent="0.4">
      <c r="A68" s="19">
        <v>6</v>
      </c>
      <c r="B68" s="145">
        <f>B63</f>
        <v>10</v>
      </c>
      <c r="C68" s="151">
        <f t="shared" si="63"/>
        <v>0</v>
      </c>
      <c r="D68" s="151">
        <f t="shared" si="54"/>
        <v>0</v>
      </c>
      <c r="E68" s="143">
        <f>VLOOKUP(B59,別紙1!$A$285:$AS$431,22,FALSE)+VLOOKUP(B59,別紙1!$A$285:$AS$431,23,FALSE)+VLOOKUP(B59,別紙1!$A$285:$AS$431,24,FALSE)</f>
        <v>16</v>
      </c>
      <c r="F68" s="143">
        <f t="shared" si="55"/>
        <v>16</v>
      </c>
      <c r="G68" s="151">
        <f t="shared" si="64"/>
        <v>0</v>
      </c>
      <c r="H68" s="151">
        <f t="shared" si="56"/>
        <v>0</v>
      </c>
      <c r="I68" s="143">
        <f t="shared" si="67"/>
        <v>0</v>
      </c>
      <c r="J68" s="151">
        <f t="shared" si="65"/>
        <v>0</v>
      </c>
      <c r="K68" s="151">
        <f t="shared" si="58"/>
        <v>0</v>
      </c>
      <c r="L68" s="143">
        <f t="shared" si="59"/>
        <v>0</v>
      </c>
      <c r="M68" s="151">
        <f t="shared" si="66"/>
        <v>0</v>
      </c>
      <c r="N68" s="151">
        <f t="shared" si="60"/>
        <v>0</v>
      </c>
      <c r="O68" s="151">
        <f>H68+K68+N68</f>
        <v>0</v>
      </c>
      <c r="P68" s="144"/>
      <c r="Q68" s="145">
        <f t="shared" si="62"/>
        <v>0</v>
      </c>
    </row>
    <row r="69" spans="1:17" s="20" customFormat="1" ht="18" customHeight="1" x14ac:dyDescent="0.4">
      <c r="A69" s="19">
        <v>7</v>
      </c>
      <c r="B69" s="145">
        <f>B63</f>
        <v>10</v>
      </c>
      <c r="C69" s="151">
        <f t="shared" si="63"/>
        <v>0</v>
      </c>
      <c r="D69" s="151">
        <f t="shared" si="54"/>
        <v>0</v>
      </c>
      <c r="E69" s="143">
        <f>VLOOKUP(B59,別紙1!$A$285:$AS$431,25,FALSE)+VLOOKUP(B59,別紙1!$A$285:$AS$431,26,FALSE)+VLOOKUP(B59,別紙1!$A$285:$AS$431,27,FALSE)</f>
        <v>15</v>
      </c>
      <c r="F69" s="143">
        <f t="shared" si="55"/>
        <v>15</v>
      </c>
      <c r="G69" s="151">
        <f t="shared" si="64"/>
        <v>0</v>
      </c>
      <c r="H69" s="151">
        <f t="shared" si="56"/>
        <v>0</v>
      </c>
      <c r="I69" s="143">
        <f t="shared" si="67"/>
        <v>0</v>
      </c>
      <c r="J69" s="151">
        <f t="shared" si="65"/>
        <v>0</v>
      </c>
      <c r="K69" s="151">
        <f t="shared" si="58"/>
        <v>0</v>
      </c>
      <c r="L69" s="143">
        <f t="shared" si="59"/>
        <v>0</v>
      </c>
      <c r="M69" s="151">
        <f t="shared" si="66"/>
        <v>0</v>
      </c>
      <c r="N69" s="151">
        <f t="shared" si="60"/>
        <v>0</v>
      </c>
      <c r="O69" s="151">
        <f t="shared" ref="O69:O73" si="68">H69+K69+N69</f>
        <v>0</v>
      </c>
      <c r="P69" s="144"/>
      <c r="Q69" s="145">
        <f t="shared" si="62"/>
        <v>0</v>
      </c>
    </row>
    <row r="70" spans="1:17" s="20" customFormat="1" ht="18" customHeight="1" x14ac:dyDescent="0.4">
      <c r="A70" s="19">
        <v>8</v>
      </c>
      <c r="B70" s="145">
        <f>B63</f>
        <v>10</v>
      </c>
      <c r="C70" s="151">
        <f t="shared" si="63"/>
        <v>0</v>
      </c>
      <c r="D70" s="151">
        <f t="shared" si="54"/>
        <v>0</v>
      </c>
      <c r="E70" s="143">
        <f>VLOOKUP(B59,別紙1!$A$285:$AS$431,28,FALSE)+VLOOKUP(B59,別紙1!$A$285:$AS$431,29,FALSE)+VLOOKUP(B59,別紙1!$A$285:$AS$431,30,FALSE)</f>
        <v>16</v>
      </c>
      <c r="F70" s="143">
        <f t="shared" si="55"/>
        <v>16</v>
      </c>
      <c r="G70" s="151">
        <f t="shared" si="64"/>
        <v>0</v>
      </c>
      <c r="H70" s="151">
        <f t="shared" si="56"/>
        <v>0</v>
      </c>
      <c r="I70" s="143">
        <f t="shared" si="67"/>
        <v>0</v>
      </c>
      <c r="J70" s="151">
        <f t="shared" si="65"/>
        <v>0</v>
      </c>
      <c r="K70" s="151">
        <f t="shared" si="58"/>
        <v>0</v>
      </c>
      <c r="L70" s="143">
        <f t="shared" si="59"/>
        <v>0</v>
      </c>
      <c r="M70" s="151">
        <f t="shared" si="66"/>
        <v>0</v>
      </c>
      <c r="N70" s="151">
        <f t="shared" si="60"/>
        <v>0</v>
      </c>
      <c r="O70" s="151">
        <f t="shared" si="68"/>
        <v>0</v>
      </c>
      <c r="P70" s="144"/>
      <c r="Q70" s="145">
        <f t="shared" si="62"/>
        <v>0</v>
      </c>
    </row>
    <row r="71" spans="1:17" s="20" customFormat="1" ht="18" customHeight="1" x14ac:dyDescent="0.4">
      <c r="A71" s="19">
        <v>9</v>
      </c>
      <c r="B71" s="145">
        <f>B63</f>
        <v>10</v>
      </c>
      <c r="C71" s="151">
        <f t="shared" si="63"/>
        <v>0</v>
      </c>
      <c r="D71" s="151">
        <f t="shared" si="54"/>
        <v>0</v>
      </c>
      <c r="E71" s="143">
        <f>VLOOKUP(B59,別紙1!$A$285:$AS$431,31,FALSE)+VLOOKUP(B59,別紙1!$A$285:$AS$431,32,FALSE)+VLOOKUP(B59,別紙1!$A$285:$AS$431,33,FALSE)</f>
        <v>16</v>
      </c>
      <c r="F71" s="143">
        <f t="shared" si="55"/>
        <v>16</v>
      </c>
      <c r="G71" s="151">
        <f t="shared" si="64"/>
        <v>0</v>
      </c>
      <c r="H71" s="151">
        <f t="shared" si="56"/>
        <v>0</v>
      </c>
      <c r="I71" s="143">
        <f t="shared" si="67"/>
        <v>0</v>
      </c>
      <c r="J71" s="151">
        <f t="shared" si="65"/>
        <v>0</v>
      </c>
      <c r="K71" s="151">
        <f t="shared" si="58"/>
        <v>0</v>
      </c>
      <c r="L71" s="143">
        <f t="shared" si="59"/>
        <v>0</v>
      </c>
      <c r="M71" s="151">
        <f t="shared" si="66"/>
        <v>0</v>
      </c>
      <c r="N71" s="151">
        <f t="shared" si="60"/>
        <v>0</v>
      </c>
      <c r="O71" s="151">
        <f t="shared" si="68"/>
        <v>0</v>
      </c>
      <c r="P71" s="144"/>
      <c r="Q71" s="145">
        <f t="shared" si="62"/>
        <v>0</v>
      </c>
    </row>
    <row r="72" spans="1:17" s="20" customFormat="1" ht="18" customHeight="1" x14ac:dyDescent="0.4">
      <c r="A72" s="19">
        <v>10</v>
      </c>
      <c r="B72" s="145">
        <f>B63</f>
        <v>10</v>
      </c>
      <c r="C72" s="151">
        <f t="shared" si="63"/>
        <v>0</v>
      </c>
      <c r="D72" s="151">
        <f t="shared" si="54"/>
        <v>0</v>
      </c>
      <c r="E72" s="143">
        <f>VLOOKUP(B59,別紙1!$A$285:$AS$431,34,FALSE)+VLOOKUP(B59,別紙1!$A$285:$AS$431,35,FALSE)+VLOOKUP(B59,別紙1!$A$285:$AS$431,36,FALSE)</f>
        <v>16</v>
      </c>
      <c r="F72" s="143">
        <f t="shared" si="55"/>
        <v>16</v>
      </c>
      <c r="G72" s="151">
        <f t="shared" si="64"/>
        <v>0</v>
      </c>
      <c r="H72" s="151">
        <f t="shared" si="56"/>
        <v>0</v>
      </c>
      <c r="I72" s="143">
        <f t="shared" si="67"/>
        <v>0</v>
      </c>
      <c r="J72" s="151">
        <f t="shared" si="65"/>
        <v>0</v>
      </c>
      <c r="K72" s="151">
        <f t="shared" si="58"/>
        <v>0</v>
      </c>
      <c r="L72" s="143">
        <f t="shared" si="59"/>
        <v>0</v>
      </c>
      <c r="M72" s="151">
        <f t="shared" si="66"/>
        <v>0</v>
      </c>
      <c r="N72" s="151">
        <f t="shared" si="60"/>
        <v>0</v>
      </c>
      <c r="O72" s="151">
        <f t="shared" si="68"/>
        <v>0</v>
      </c>
      <c r="P72" s="144"/>
      <c r="Q72" s="145">
        <f t="shared" si="62"/>
        <v>0</v>
      </c>
    </row>
    <row r="73" spans="1:17" s="20" customFormat="1" ht="18" customHeight="1" x14ac:dyDescent="0.4">
      <c r="A73" s="19">
        <v>11</v>
      </c>
      <c r="B73" s="145">
        <f>B63</f>
        <v>10</v>
      </c>
      <c r="C73" s="151">
        <f t="shared" si="63"/>
        <v>0</v>
      </c>
      <c r="D73" s="151">
        <f t="shared" si="54"/>
        <v>0</v>
      </c>
      <c r="E73" s="143">
        <f>VLOOKUP(B59,別紙1!$A$285:$AS$431,37,FALSE)+VLOOKUP(B59,別紙1!$A$285:$AS$431,38,FALSE)+VLOOKUP(B59,別紙1!$A$285:$AS$431,39,FALSE)</f>
        <v>16</v>
      </c>
      <c r="F73" s="143">
        <f t="shared" si="55"/>
        <v>16</v>
      </c>
      <c r="G73" s="151">
        <f t="shared" si="64"/>
        <v>0</v>
      </c>
      <c r="H73" s="151">
        <f t="shared" si="56"/>
        <v>0</v>
      </c>
      <c r="I73" s="143">
        <f t="shared" si="67"/>
        <v>0</v>
      </c>
      <c r="J73" s="151">
        <f t="shared" si="65"/>
        <v>0</v>
      </c>
      <c r="K73" s="151">
        <f t="shared" si="58"/>
        <v>0</v>
      </c>
      <c r="L73" s="143">
        <f t="shared" si="59"/>
        <v>0</v>
      </c>
      <c r="M73" s="151">
        <f t="shared" si="66"/>
        <v>0</v>
      </c>
      <c r="N73" s="151">
        <f t="shared" si="60"/>
        <v>0</v>
      </c>
      <c r="O73" s="151">
        <f t="shared" si="68"/>
        <v>0</v>
      </c>
      <c r="P73" s="144"/>
      <c r="Q73" s="145">
        <f t="shared" si="62"/>
        <v>0</v>
      </c>
    </row>
    <row r="74" spans="1:17" s="20" customFormat="1" ht="18" customHeight="1" thickBot="1" x14ac:dyDescent="0.45">
      <c r="A74" s="19">
        <v>12</v>
      </c>
      <c r="B74" s="145">
        <f>B63</f>
        <v>10</v>
      </c>
      <c r="C74" s="151">
        <f t="shared" si="63"/>
        <v>0</v>
      </c>
      <c r="D74" s="151">
        <f t="shared" si="54"/>
        <v>0</v>
      </c>
      <c r="E74" s="143">
        <f>VLOOKUP(B59,別紙1!$A$285:$AS$431,40,FALSE)+VLOOKUP(B59,別紙1!$A$285:$AS$431,41,FALSE)+VLOOKUP(B59,別紙1!$A$285:$AS$431,42,FALSE)</f>
        <v>15</v>
      </c>
      <c r="F74" s="143">
        <f t="shared" si="55"/>
        <v>15</v>
      </c>
      <c r="G74" s="151">
        <f t="shared" si="64"/>
        <v>0</v>
      </c>
      <c r="H74" s="198">
        <f t="shared" si="56"/>
        <v>0</v>
      </c>
      <c r="I74" s="143">
        <f t="shared" si="67"/>
        <v>0</v>
      </c>
      <c r="J74" s="198">
        <f t="shared" si="65"/>
        <v>0</v>
      </c>
      <c r="K74" s="198">
        <f t="shared" si="58"/>
        <v>0</v>
      </c>
      <c r="L74" s="143">
        <f t="shared" si="59"/>
        <v>0</v>
      </c>
      <c r="M74" s="151">
        <f t="shared" si="66"/>
        <v>0</v>
      </c>
      <c r="N74" s="198">
        <f t="shared" si="60"/>
        <v>0</v>
      </c>
      <c r="O74" s="151">
        <f>H74+K74+N74</f>
        <v>0</v>
      </c>
      <c r="P74" s="144"/>
      <c r="Q74" s="145">
        <f t="shared" si="62"/>
        <v>0</v>
      </c>
    </row>
    <row r="75" spans="1:17" s="20" customFormat="1" ht="18" customHeight="1" thickBot="1" x14ac:dyDescent="0.45">
      <c r="A75" s="19" t="s">
        <v>9</v>
      </c>
      <c r="B75" s="146"/>
      <c r="C75" s="146"/>
      <c r="D75" s="201"/>
      <c r="E75" s="143">
        <f t="shared" ref="E75:F75" si="69">SUM(E63:E74)</f>
        <v>189</v>
      </c>
      <c r="F75" s="143">
        <f t="shared" si="69"/>
        <v>189</v>
      </c>
      <c r="G75" s="146"/>
      <c r="H75" s="146"/>
      <c r="I75" s="143">
        <f t="shared" ref="I75" si="70">SUM(I63:I74)</f>
        <v>0</v>
      </c>
      <c r="J75" s="146"/>
      <c r="K75" s="146"/>
      <c r="L75" s="143">
        <f t="shared" ref="L75" si="71">SUM(L63:L74)</f>
        <v>0</v>
      </c>
      <c r="M75" s="146"/>
      <c r="N75" s="146"/>
      <c r="O75" s="202"/>
      <c r="P75" s="150">
        <f>SUM(P63:P74)</f>
        <v>0</v>
      </c>
      <c r="Q75" s="148">
        <f>IF(SUM(Q63:Q74)="","",SUM(Q63:Q74))</f>
        <v>0</v>
      </c>
    </row>
    <row r="76" spans="1:17" ht="78" customHeight="1" x14ac:dyDescent="0.4">
      <c r="A76" s="429" t="s">
        <v>376</v>
      </c>
      <c r="B76" s="430"/>
      <c r="C76" s="430"/>
      <c r="D76" s="430"/>
      <c r="E76" s="430"/>
      <c r="F76" s="430"/>
      <c r="G76" s="430"/>
      <c r="H76" s="430"/>
      <c r="I76" s="430"/>
      <c r="J76" s="430"/>
      <c r="K76" s="430"/>
      <c r="L76" s="430"/>
      <c r="M76" s="430"/>
      <c r="N76" s="430"/>
      <c r="O76" s="430"/>
      <c r="P76" s="430"/>
      <c r="Q76" s="431"/>
    </row>
    <row r="77" spans="1:17" ht="78" customHeight="1" x14ac:dyDescent="0.4">
      <c r="A77" s="432" t="s">
        <v>22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4"/>
    </row>
    <row r="78" spans="1:17" x14ac:dyDescent="0.4">
      <c r="A78" s="11" t="s">
        <v>12</v>
      </c>
      <c r="B78" s="15">
        <f>B59+1</f>
        <v>5</v>
      </c>
      <c r="C78" s="11" t="s">
        <v>13</v>
      </c>
      <c r="D78" s="13" t="str">
        <f>VLOOKUP(B78,別紙1!$A$285:$AS$431,3,FALSE)</f>
        <v>小原目浄水場</v>
      </c>
      <c r="Q78" s="142" t="str">
        <f>VLOOKUP(B78,別紙1!$A$285:$AS$431,5,FALSE)</f>
        <v>東京従量電灯B10A</v>
      </c>
    </row>
    <row r="79" spans="1:17" s="11" customFormat="1" ht="20.25" customHeight="1" x14ac:dyDescent="0.4">
      <c r="A79" s="435" t="s">
        <v>14</v>
      </c>
      <c r="B79" s="438" t="s">
        <v>3</v>
      </c>
      <c r="C79" s="439"/>
      <c r="D79" s="440"/>
      <c r="E79" s="438" t="s">
        <v>4</v>
      </c>
      <c r="F79" s="439"/>
      <c r="G79" s="439"/>
      <c r="H79" s="439"/>
      <c r="I79" s="439"/>
      <c r="J79" s="439"/>
      <c r="K79" s="439"/>
      <c r="L79" s="439"/>
      <c r="M79" s="439"/>
      <c r="N79" s="439"/>
      <c r="O79" s="440"/>
      <c r="P79" s="426" t="s">
        <v>106</v>
      </c>
      <c r="Q79" s="435" t="s">
        <v>354</v>
      </c>
    </row>
    <row r="80" spans="1:17" s="11" customFormat="1" ht="60" x14ac:dyDescent="0.4">
      <c r="A80" s="436"/>
      <c r="B80" s="305" t="s">
        <v>26</v>
      </c>
      <c r="C80" s="305" t="s">
        <v>107</v>
      </c>
      <c r="D80" s="305" t="s">
        <v>27</v>
      </c>
      <c r="E80" s="16" t="s">
        <v>349</v>
      </c>
      <c r="F80" s="17" t="s">
        <v>108</v>
      </c>
      <c r="G80" s="17" t="s">
        <v>350</v>
      </c>
      <c r="H80" s="16" t="s">
        <v>28</v>
      </c>
      <c r="I80" s="17" t="s">
        <v>126</v>
      </c>
      <c r="J80" s="17" t="s">
        <v>352</v>
      </c>
      <c r="K80" s="16" t="s">
        <v>29</v>
      </c>
      <c r="L80" s="17" t="s">
        <v>127</v>
      </c>
      <c r="M80" s="17" t="s">
        <v>128</v>
      </c>
      <c r="N80" s="16" t="s">
        <v>30</v>
      </c>
      <c r="O80" s="306" t="s">
        <v>353</v>
      </c>
      <c r="P80" s="441"/>
      <c r="Q80" s="436"/>
    </row>
    <row r="81" spans="1:17" s="18" customFormat="1" ht="22.5" x14ac:dyDescent="0.4">
      <c r="A81" s="437"/>
      <c r="B81" s="12" t="s">
        <v>34</v>
      </c>
      <c r="C81" s="12" t="s">
        <v>123</v>
      </c>
      <c r="D81" s="12" t="s">
        <v>6</v>
      </c>
      <c r="E81" s="12" t="s">
        <v>20</v>
      </c>
      <c r="F81" s="12" t="s">
        <v>20</v>
      </c>
      <c r="G81" s="12" t="s">
        <v>8</v>
      </c>
      <c r="H81" s="12" t="s">
        <v>8</v>
      </c>
      <c r="I81" s="12" t="s">
        <v>20</v>
      </c>
      <c r="J81" s="12" t="s">
        <v>8</v>
      </c>
      <c r="K81" s="12" t="s">
        <v>8</v>
      </c>
      <c r="L81" s="12" t="s">
        <v>20</v>
      </c>
      <c r="M81" s="12" t="s">
        <v>8</v>
      </c>
      <c r="N81" s="12" t="s">
        <v>8</v>
      </c>
      <c r="O81" s="12" t="s">
        <v>8</v>
      </c>
      <c r="P81" s="4" t="s">
        <v>43</v>
      </c>
      <c r="Q81" s="12" t="s">
        <v>8</v>
      </c>
    </row>
    <row r="82" spans="1:17" s="20" customFormat="1" ht="18" customHeight="1" x14ac:dyDescent="0.4">
      <c r="A82" s="19">
        <v>1</v>
      </c>
      <c r="B82" s="143">
        <f>VLOOKUP(B78,別紙1!$A$285:$AS$431,6,FALSE)</f>
        <v>10</v>
      </c>
      <c r="C82" s="151">
        <f>内訳書!$C$9</f>
        <v>0</v>
      </c>
      <c r="D82" s="151">
        <f>IF(E82=0,ROUNDDOWN(C82*B82/10/2,2),ROUNDDOWN(C82*B82/10,2))</f>
        <v>0</v>
      </c>
      <c r="E82" s="143">
        <f>VLOOKUP(B78,別紙1!$A$285:$AS$431,7,FALSE)+VLOOKUP(B78,別紙1!$A$285:$AS$431,8,FALSE)+VLOOKUP(B78,別紙1!$A$285:$AS$431,9,FALSE)</f>
        <v>330</v>
      </c>
      <c r="F82" s="143">
        <f>IF(E82&lt;120,E82,120)</f>
        <v>120</v>
      </c>
      <c r="G82" s="151">
        <f>内訳書!$D$9</f>
        <v>0</v>
      </c>
      <c r="H82" s="151">
        <f>ROUNDDOWN(F82*G82,2)</f>
        <v>0</v>
      </c>
      <c r="I82" s="143">
        <f>IF(E82&lt;=300,IF(E82&lt;120,0,E82-120),180)</f>
        <v>180</v>
      </c>
      <c r="J82" s="151">
        <f>内訳書!$E$9</f>
        <v>0</v>
      </c>
      <c r="K82" s="151">
        <f>ROUNDDOWN(I82*J82,2)</f>
        <v>0</v>
      </c>
      <c r="L82" s="143">
        <f>IF(E82&lt;300,0,E82-300)</f>
        <v>30</v>
      </c>
      <c r="M82" s="151">
        <f>内訳書!$F$9</f>
        <v>0</v>
      </c>
      <c r="N82" s="151">
        <f>ROUNDDOWN(L82*M82,2)</f>
        <v>0</v>
      </c>
      <c r="O82" s="151">
        <f>H82+K82+N82</f>
        <v>0</v>
      </c>
      <c r="P82" s="144"/>
      <c r="Q82" s="145">
        <f>ROUNDDOWN(D82+O82+P82,0)</f>
        <v>0</v>
      </c>
    </row>
    <row r="83" spans="1:17" s="20" customFormat="1" ht="18" customHeight="1" x14ac:dyDescent="0.4">
      <c r="A83" s="19">
        <v>2</v>
      </c>
      <c r="B83" s="145">
        <f>B82</f>
        <v>10</v>
      </c>
      <c r="C83" s="151">
        <f>C82</f>
        <v>0</v>
      </c>
      <c r="D83" s="151">
        <f t="shared" ref="D83:D93" si="72">IF(E83=0,ROUNDDOWN(C83*B83/10/2,2),ROUNDDOWN(C83*B83/10,2))</f>
        <v>0</v>
      </c>
      <c r="E83" s="143">
        <f>VLOOKUP(B78,別紙1!$A$285:$AS$431,10,FALSE)+VLOOKUP(B78,別紙1!$A$285:$AS$431,11,FALSE)+VLOOKUP(B78,別紙1!$A$285:$AS$431,12,FALSE)</f>
        <v>330</v>
      </c>
      <c r="F83" s="143">
        <f t="shared" ref="F83:F93" si="73">IF(E83&lt;120,E83,120)</f>
        <v>120</v>
      </c>
      <c r="G83" s="151">
        <f>G82</f>
        <v>0</v>
      </c>
      <c r="H83" s="151">
        <f t="shared" ref="H83:H93" si="74">ROUNDDOWN(F83*G83,2)</f>
        <v>0</v>
      </c>
      <c r="I83" s="143">
        <f t="shared" ref="I83" si="75">IF(E83&lt;=300,IF(E83&lt;120,0,E83-120),180)</f>
        <v>180</v>
      </c>
      <c r="J83" s="151">
        <f>J82</f>
        <v>0</v>
      </c>
      <c r="K83" s="151">
        <f t="shared" ref="K83:K93" si="76">ROUNDDOWN(I83*J83,2)</f>
        <v>0</v>
      </c>
      <c r="L83" s="143">
        <f t="shared" ref="L83:L93" si="77">IF(E83&lt;300,0,E83-300)</f>
        <v>30</v>
      </c>
      <c r="M83" s="151">
        <f>M82</f>
        <v>0</v>
      </c>
      <c r="N83" s="151">
        <f t="shared" ref="N83:N93" si="78">ROUNDDOWN(L83*M83,2)</f>
        <v>0</v>
      </c>
      <c r="O83" s="151">
        <f t="shared" ref="O83:O86" si="79">H83+K83+N83</f>
        <v>0</v>
      </c>
      <c r="P83" s="144"/>
      <c r="Q83" s="145">
        <f t="shared" ref="Q83:Q93" si="80">ROUNDDOWN(D83+O83+P83,0)</f>
        <v>0</v>
      </c>
    </row>
    <row r="84" spans="1:17" s="20" customFormat="1" ht="18" customHeight="1" x14ac:dyDescent="0.4">
      <c r="A84" s="19">
        <v>3</v>
      </c>
      <c r="B84" s="145">
        <f>B82</f>
        <v>10</v>
      </c>
      <c r="C84" s="151">
        <f t="shared" ref="C84:C93" si="81">C83</f>
        <v>0</v>
      </c>
      <c r="D84" s="151">
        <f t="shared" si="72"/>
        <v>0</v>
      </c>
      <c r="E84" s="143">
        <f>VLOOKUP(B78,別紙1!$A$285:$AS$431,13,FALSE)+VLOOKUP(B78,別紙1!$A$285:$AS$431,14,FALSE)+VLOOKUP(B78,別紙1!$A$285:$AS$431,15,FALSE)</f>
        <v>308</v>
      </c>
      <c r="F84" s="143">
        <f t="shared" si="73"/>
        <v>120</v>
      </c>
      <c r="G84" s="151">
        <f t="shared" ref="G84:G93" si="82">G83</f>
        <v>0</v>
      </c>
      <c r="H84" s="151">
        <f t="shared" si="74"/>
        <v>0</v>
      </c>
      <c r="I84" s="143">
        <f>IF(E84&lt;=300,IF(E84&lt;120,0,E84-120),180)</f>
        <v>180</v>
      </c>
      <c r="J84" s="151">
        <f t="shared" ref="J84:J93" si="83">J83</f>
        <v>0</v>
      </c>
      <c r="K84" s="151">
        <f t="shared" si="76"/>
        <v>0</v>
      </c>
      <c r="L84" s="143">
        <f t="shared" si="77"/>
        <v>8</v>
      </c>
      <c r="M84" s="151">
        <f t="shared" ref="M84:M93" si="84">M83</f>
        <v>0</v>
      </c>
      <c r="N84" s="151">
        <f t="shared" si="78"/>
        <v>0</v>
      </c>
      <c r="O84" s="151">
        <f t="shared" si="79"/>
        <v>0</v>
      </c>
      <c r="P84" s="144"/>
      <c r="Q84" s="145">
        <f t="shared" si="80"/>
        <v>0</v>
      </c>
    </row>
    <row r="85" spans="1:17" s="20" customFormat="1" ht="18" customHeight="1" x14ac:dyDescent="0.4">
      <c r="A85" s="19">
        <v>4</v>
      </c>
      <c r="B85" s="145">
        <f>B82</f>
        <v>10</v>
      </c>
      <c r="C85" s="151">
        <f t="shared" si="81"/>
        <v>0</v>
      </c>
      <c r="D85" s="151">
        <f t="shared" si="72"/>
        <v>0</v>
      </c>
      <c r="E85" s="143">
        <f>VLOOKUP(B78,別紙1!$A$285:$AS$431,16,FALSE)+VLOOKUP(B78,別紙1!$A$285:$AS$431,17,FALSE)+VLOOKUP(B78,別紙1!$A$285:$AS$431,18,FALSE)</f>
        <v>330</v>
      </c>
      <c r="F85" s="143">
        <f t="shared" si="73"/>
        <v>120</v>
      </c>
      <c r="G85" s="151">
        <f t="shared" si="82"/>
        <v>0</v>
      </c>
      <c r="H85" s="151">
        <f t="shared" si="74"/>
        <v>0</v>
      </c>
      <c r="I85" s="143">
        <f t="shared" ref="I85:I93" si="85">IF(E85&lt;=300,IF(E85&lt;120,0,E85-120),180)</f>
        <v>180</v>
      </c>
      <c r="J85" s="151">
        <f t="shared" si="83"/>
        <v>0</v>
      </c>
      <c r="K85" s="151">
        <f t="shared" si="76"/>
        <v>0</v>
      </c>
      <c r="L85" s="143">
        <f t="shared" si="77"/>
        <v>30</v>
      </c>
      <c r="M85" s="151">
        <f t="shared" si="84"/>
        <v>0</v>
      </c>
      <c r="N85" s="151">
        <f t="shared" si="78"/>
        <v>0</v>
      </c>
      <c r="O85" s="151">
        <f t="shared" si="79"/>
        <v>0</v>
      </c>
      <c r="P85" s="144"/>
      <c r="Q85" s="145">
        <f t="shared" si="80"/>
        <v>0</v>
      </c>
    </row>
    <row r="86" spans="1:17" s="20" customFormat="1" ht="18" customHeight="1" x14ac:dyDescent="0.4">
      <c r="A86" s="19">
        <v>5</v>
      </c>
      <c r="B86" s="145">
        <f>B82</f>
        <v>10</v>
      </c>
      <c r="C86" s="151">
        <f t="shared" si="81"/>
        <v>0</v>
      </c>
      <c r="D86" s="151">
        <f t="shared" si="72"/>
        <v>0</v>
      </c>
      <c r="E86" s="143">
        <f>VLOOKUP(B78,別紙1!$A$285:$AS$431,19,FALSE)+VLOOKUP(B78,別紙1!$A$285:$AS$431,20,FALSE)+VLOOKUP(B78,別紙1!$A$285:$AS$431,21,FALSE)</f>
        <v>322</v>
      </c>
      <c r="F86" s="143">
        <f t="shared" si="73"/>
        <v>120</v>
      </c>
      <c r="G86" s="151">
        <f t="shared" si="82"/>
        <v>0</v>
      </c>
      <c r="H86" s="151">
        <f t="shared" si="74"/>
        <v>0</v>
      </c>
      <c r="I86" s="143">
        <f t="shared" si="85"/>
        <v>180</v>
      </c>
      <c r="J86" s="151">
        <f t="shared" si="83"/>
        <v>0</v>
      </c>
      <c r="K86" s="151">
        <f t="shared" si="76"/>
        <v>0</v>
      </c>
      <c r="L86" s="143">
        <f t="shared" si="77"/>
        <v>22</v>
      </c>
      <c r="M86" s="151">
        <f t="shared" si="84"/>
        <v>0</v>
      </c>
      <c r="N86" s="151">
        <f t="shared" si="78"/>
        <v>0</v>
      </c>
      <c r="O86" s="151">
        <f t="shared" si="79"/>
        <v>0</v>
      </c>
      <c r="P86" s="144"/>
      <c r="Q86" s="145">
        <f t="shared" si="80"/>
        <v>0</v>
      </c>
    </row>
    <row r="87" spans="1:17" s="20" customFormat="1" ht="18" customHeight="1" x14ac:dyDescent="0.4">
      <c r="A87" s="19">
        <v>6</v>
      </c>
      <c r="B87" s="145">
        <f>B82</f>
        <v>10</v>
      </c>
      <c r="C87" s="151">
        <f t="shared" si="81"/>
        <v>0</v>
      </c>
      <c r="D87" s="151">
        <f t="shared" si="72"/>
        <v>0</v>
      </c>
      <c r="E87" s="143">
        <f>VLOOKUP(B78,別紙1!$A$285:$AS$431,22,FALSE)+VLOOKUP(B78,別紙1!$A$285:$AS$431,23,FALSE)+VLOOKUP(B78,別紙1!$A$285:$AS$431,24,FALSE)</f>
        <v>339</v>
      </c>
      <c r="F87" s="143">
        <f t="shared" si="73"/>
        <v>120</v>
      </c>
      <c r="G87" s="151">
        <f t="shared" si="82"/>
        <v>0</v>
      </c>
      <c r="H87" s="151">
        <f t="shared" si="74"/>
        <v>0</v>
      </c>
      <c r="I87" s="143">
        <f t="shared" si="85"/>
        <v>180</v>
      </c>
      <c r="J87" s="151">
        <f t="shared" si="83"/>
        <v>0</v>
      </c>
      <c r="K87" s="151">
        <f t="shared" si="76"/>
        <v>0</v>
      </c>
      <c r="L87" s="143">
        <f t="shared" si="77"/>
        <v>39</v>
      </c>
      <c r="M87" s="151">
        <f t="shared" si="84"/>
        <v>0</v>
      </c>
      <c r="N87" s="151">
        <f t="shared" si="78"/>
        <v>0</v>
      </c>
      <c r="O87" s="151">
        <f>H87+K87+N87</f>
        <v>0</v>
      </c>
      <c r="P87" s="144"/>
      <c r="Q87" s="145">
        <f t="shared" si="80"/>
        <v>0</v>
      </c>
    </row>
    <row r="88" spans="1:17" s="20" customFormat="1" ht="18" customHeight="1" x14ac:dyDescent="0.4">
      <c r="A88" s="19">
        <v>7</v>
      </c>
      <c r="B88" s="145">
        <f>B82</f>
        <v>10</v>
      </c>
      <c r="C88" s="151">
        <f t="shared" si="81"/>
        <v>0</v>
      </c>
      <c r="D88" s="151">
        <f t="shared" si="72"/>
        <v>0</v>
      </c>
      <c r="E88" s="143">
        <f>VLOOKUP(B78,別紙1!$A$285:$AS$431,25,FALSE)+VLOOKUP(B78,別紙1!$A$285:$AS$431,26,FALSE)+VLOOKUP(B78,別紙1!$A$285:$AS$431,27,FALSE)</f>
        <v>335</v>
      </c>
      <c r="F88" s="143">
        <f t="shared" si="73"/>
        <v>120</v>
      </c>
      <c r="G88" s="151">
        <f t="shared" si="82"/>
        <v>0</v>
      </c>
      <c r="H88" s="151">
        <f t="shared" si="74"/>
        <v>0</v>
      </c>
      <c r="I88" s="143">
        <f t="shared" si="85"/>
        <v>180</v>
      </c>
      <c r="J88" s="151">
        <f t="shared" si="83"/>
        <v>0</v>
      </c>
      <c r="K88" s="151">
        <f t="shared" si="76"/>
        <v>0</v>
      </c>
      <c r="L88" s="143">
        <f t="shared" si="77"/>
        <v>35</v>
      </c>
      <c r="M88" s="151">
        <f t="shared" si="84"/>
        <v>0</v>
      </c>
      <c r="N88" s="151">
        <f t="shared" si="78"/>
        <v>0</v>
      </c>
      <c r="O88" s="151">
        <f t="shared" ref="O88:O92" si="86">H88+K88+N88</f>
        <v>0</v>
      </c>
      <c r="P88" s="144"/>
      <c r="Q88" s="145">
        <f t="shared" si="80"/>
        <v>0</v>
      </c>
    </row>
    <row r="89" spans="1:17" s="20" customFormat="1" ht="18" customHeight="1" x14ac:dyDescent="0.4">
      <c r="A89" s="19">
        <v>8</v>
      </c>
      <c r="B89" s="145">
        <f>B82</f>
        <v>10</v>
      </c>
      <c r="C89" s="151">
        <f t="shared" si="81"/>
        <v>0</v>
      </c>
      <c r="D89" s="151">
        <f t="shared" si="72"/>
        <v>0</v>
      </c>
      <c r="E89" s="143">
        <f>VLOOKUP(B78,別紙1!$A$285:$AS$431,28,FALSE)+VLOOKUP(B78,別紙1!$A$285:$AS$431,29,FALSE)+VLOOKUP(B78,別紙1!$A$285:$AS$431,30,FALSE)</f>
        <v>370</v>
      </c>
      <c r="F89" s="143">
        <f t="shared" si="73"/>
        <v>120</v>
      </c>
      <c r="G89" s="151">
        <f t="shared" si="82"/>
        <v>0</v>
      </c>
      <c r="H89" s="151">
        <f t="shared" si="74"/>
        <v>0</v>
      </c>
      <c r="I89" s="143">
        <f t="shared" si="85"/>
        <v>180</v>
      </c>
      <c r="J89" s="151">
        <f t="shared" si="83"/>
        <v>0</v>
      </c>
      <c r="K89" s="151">
        <f t="shared" si="76"/>
        <v>0</v>
      </c>
      <c r="L89" s="143">
        <f t="shared" si="77"/>
        <v>70</v>
      </c>
      <c r="M89" s="151">
        <f t="shared" si="84"/>
        <v>0</v>
      </c>
      <c r="N89" s="151">
        <f t="shared" si="78"/>
        <v>0</v>
      </c>
      <c r="O89" s="151">
        <f t="shared" si="86"/>
        <v>0</v>
      </c>
      <c r="P89" s="144"/>
      <c r="Q89" s="145">
        <f t="shared" si="80"/>
        <v>0</v>
      </c>
    </row>
    <row r="90" spans="1:17" s="20" customFormat="1" ht="18" customHeight="1" x14ac:dyDescent="0.4">
      <c r="A90" s="19">
        <v>9</v>
      </c>
      <c r="B90" s="145">
        <f>B82</f>
        <v>10</v>
      </c>
      <c r="C90" s="151">
        <f t="shared" si="81"/>
        <v>0</v>
      </c>
      <c r="D90" s="151">
        <f t="shared" si="72"/>
        <v>0</v>
      </c>
      <c r="E90" s="143">
        <f>VLOOKUP(B78,別紙1!$A$285:$AS$431,31,FALSE)+VLOOKUP(B78,別紙1!$A$285:$AS$431,32,FALSE)+VLOOKUP(B78,別紙1!$A$285:$AS$431,33,FALSE)</f>
        <v>354</v>
      </c>
      <c r="F90" s="143">
        <f t="shared" si="73"/>
        <v>120</v>
      </c>
      <c r="G90" s="151">
        <f t="shared" si="82"/>
        <v>0</v>
      </c>
      <c r="H90" s="151">
        <f t="shared" si="74"/>
        <v>0</v>
      </c>
      <c r="I90" s="143">
        <f t="shared" si="85"/>
        <v>180</v>
      </c>
      <c r="J90" s="151">
        <f t="shared" si="83"/>
        <v>0</v>
      </c>
      <c r="K90" s="151">
        <f t="shared" si="76"/>
        <v>0</v>
      </c>
      <c r="L90" s="143">
        <f t="shared" si="77"/>
        <v>54</v>
      </c>
      <c r="M90" s="151">
        <f t="shared" si="84"/>
        <v>0</v>
      </c>
      <c r="N90" s="151">
        <f t="shared" si="78"/>
        <v>0</v>
      </c>
      <c r="O90" s="151">
        <f t="shared" si="86"/>
        <v>0</v>
      </c>
      <c r="P90" s="144"/>
      <c r="Q90" s="145">
        <f t="shared" si="80"/>
        <v>0</v>
      </c>
    </row>
    <row r="91" spans="1:17" s="20" customFormat="1" ht="18" customHeight="1" x14ac:dyDescent="0.4">
      <c r="A91" s="19">
        <v>10</v>
      </c>
      <c r="B91" s="145">
        <f>B82</f>
        <v>10</v>
      </c>
      <c r="C91" s="151">
        <f t="shared" si="81"/>
        <v>0</v>
      </c>
      <c r="D91" s="151">
        <f t="shared" si="72"/>
        <v>0</v>
      </c>
      <c r="E91" s="143">
        <f>VLOOKUP(B78,別紙1!$A$285:$AS$431,34,FALSE)+VLOOKUP(B78,別紙1!$A$285:$AS$431,35,FALSE)+VLOOKUP(B78,別紙1!$A$285:$AS$431,36,FALSE)</f>
        <v>325</v>
      </c>
      <c r="F91" s="143">
        <f t="shared" si="73"/>
        <v>120</v>
      </c>
      <c r="G91" s="151">
        <f t="shared" si="82"/>
        <v>0</v>
      </c>
      <c r="H91" s="151">
        <f t="shared" si="74"/>
        <v>0</v>
      </c>
      <c r="I91" s="143">
        <f t="shared" si="85"/>
        <v>180</v>
      </c>
      <c r="J91" s="151">
        <f t="shared" si="83"/>
        <v>0</v>
      </c>
      <c r="K91" s="151">
        <f t="shared" si="76"/>
        <v>0</v>
      </c>
      <c r="L91" s="143">
        <f t="shared" si="77"/>
        <v>25</v>
      </c>
      <c r="M91" s="151">
        <f t="shared" si="84"/>
        <v>0</v>
      </c>
      <c r="N91" s="151">
        <f t="shared" si="78"/>
        <v>0</v>
      </c>
      <c r="O91" s="151">
        <f t="shared" si="86"/>
        <v>0</v>
      </c>
      <c r="P91" s="144"/>
      <c r="Q91" s="145">
        <f t="shared" si="80"/>
        <v>0</v>
      </c>
    </row>
    <row r="92" spans="1:17" s="20" customFormat="1" ht="18" customHeight="1" x14ac:dyDescent="0.4">
      <c r="A92" s="19">
        <v>11</v>
      </c>
      <c r="B92" s="145">
        <f>B82</f>
        <v>10</v>
      </c>
      <c r="C92" s="151">
        <f t="shared" si="81"/>
        <v>0</v>
      </c>
      <c r="D92" s="151">
        <f t="shared" si="72"/>
        <v>0</v>
      </c>
      <c r="E92" s="143">
        <f>VLOOKUP(B78,別紙1!$A$285:$AS$431,37,FALSE)+VLOOKUP(B78,別紙1!$A$285:$AS$431,38,FALSE)+VLOOKUP(B78,別紙1!$A$285:$AS$431,39,FALSE)</f>
        <v>328</v>
      </c>
      <c r="F92" s="143">
        <f t="shared" si="73"/>
        <v>120</v>
      </c>
      <c r="G92" s="151">
        <f t="shared" si="82"/>
        <v>0</v>
      </c>
      <c r="H92" s="151">
        <f t="shared" si="74"/>
        <v>0</v>
      </c>
      <c r="I92" s="143">
        <f t="shared" si="85"/>
        <v>180</v>
      </c>
      <c r="J92" s="151">
        <f t="shared" si="83"/>
        <v>0</v>
      </c>
      <c r="K92" s="151">
        <f t="shared" si="76"/>
        <v>0</v>
      </c>
      <c r="L92" s="143">
        <f t="shared" si="77"/>
        <v>28</v>
      </c>
      <c r="M92" s="151">
        <f t="shared" si="84"/>
        <v>0</v>
      </c>
      <c r="N92" s="151">
        <f t="shared" si="78"/>
        <v>0</v>
      </c>
      <c r="O92" s="151">
        <f t="shared" si="86"/>
        <v>0</v>
      </c>
      <c r="P92" s="144"/>
      <c r="Q92" s="145">
        <f t="shared" si="80"/>
        <v>0</v>
      </c>
    </row>
    <row r="93" spans="1:17" s="20" customFormat="1" ht="18" customHeight="1" thickBot="1" x14ac:dyDescent="0.45">
      <c r="A93" s="19">
        <v>12</v>
      </c>
      <c r="B93" s="145">
        <f>B82</f>
        <v>10</v>
      </c>
      <c r="C93" s="151">
        <f t="shared" si="81"/>
        <v>0</v>
      </c>
      <c r="D93" s="151">
        <f t="shared" si="72"/>
        <v>0</v>
      </c>
      <c r="E93" s="143">
        <f>VLOOKUP(B78,別紙1!$A$285:$AS$431,40,FALSE)+VLOOKUP(B78,別紙1!$A$285:$AS$431,41,FALSE)+VLOOKUP(B78,別紙1!$A$285:$AS$431,42,FALSE)</f>
        <v>316</v>
      </c>
      <c r="F93" s="143">
        <f t="shared" si="73"/>
        <v>120</v>
      </c>
      <c r="G93" s="151">
        <f t="shared" si="82"/>
        <v>0</v>
      </c>
      <c r="H93" s="198">
        <f t="shared" si="74"/>
        <v>0</v>
      </c>
      <c r="I93" s="143">
        <f t="shared" si="85"/>
        <v>180</v>
      </c>
      <c r="J93" s="198">
        <f t="shared" si="83"/>
        <v>0</v>
      </c>
      <c r="K93" s="198">
        <f t="shared" si="76"/>
        <v>0</v>
      </c>
      <c r="L93" s="143">
        <f t="shared" si="77"/>
        <v>16</v>
      </c>
      <c r="M93" s="151">
        <f t="shared" si="84"/>
        <v>0</v>
      </c>
      <c r="N93" s="198">
        <f t="shared" si="78"/>
        <v>0</v>
      </c>
      <c r="O93" s="151">
        <f>H93+K93+N93</f>
        <v>0</v>
      </c>
      <c r="P93" s="144"/>
      <c r="Q93" s="145">
        <f t="shared" si="80"/>
        <v>0</v>
      </c>
    </row>
    <row r="94" spans="1:17" s="20" customFormat="1" ht="18" customHeight="1" thickBot="1" x14ac:dyDescent="0.45">
      <c r="A94" s="19" t="s">
        <v>9</v>
      </c>
      <c r="B94" s="146"/>
      <c r="C94" s="146"/>
      <c r="D94" s="201"/>
      <c r="E94" s="143">
        <f t="shared" ref="E94:F94" si="87">SUM(E82:E93)</f>
        <v>3987</v>
      </c>
      <c r="F94" s="143">
        <f t="shared" si="87"/>
        <v>1440</v>
      </c>
      <c r="G94" s="146"/>
      <c r="H94" s="146"/>
      <c r="I94" s="143">
        <f t="shared" ref="I94" si="88">SUM(I82:I93)</f>
        <v>2160</v>
      </c>
      <c r="J94" s="146"/>
      <c r="K94" s="146"/>
      <c r="L94" s="143">
        <f t="shared" ref="L94" si="89">SUM(L82:L93)</f>
        <v>387</v>
      </c>
      <c r="M94" s="146"/>
      <c r="N94" s="146"/>
      <c r="O94" s="202"/>
      <c r="P94" s="150">
        <f>SUM(P82:P93)</f>
        <v>0</v>
      </c>
      <c r="Q94" s="148">
        <f>IF(SUM(Q82:Q93)="","",SUM(Q82:Q93))</f>
        <v>0</v>
      </c>
    </row>
    <row r="95" spans="1:17" ht="78" customHeight="1" x14ac:dyDescent="0.4">
      <c r="A95" s="429" t="s">
        <v>376</v>
      </c>
      <c r="B95" s="430"/>
      <c r="C95" s="430"/>
      <c r="D95" s="430"/>
      <c r="E95" s="430"/>
      <c r="F95" s="430"/>
      <c r="G95" s="430"/>
      <c r="H95" s="430"/>
      <c r="I95" s="430"/>
      <c r="J95" s="430"/>
      <c r="K95" s="430"/>
      <c r="L95" s="430"/>
      <c r="M95" s="430"/>
      <c r="N95" s="430"/>
      <c r="O95" s="430"/>
      <c r="P95" s="430"/>
      <c r="Q95" s="431"/>
    </row>
    <row r="96" spans="1:17" ht="78" customHeight="1" x14ac:dyDescent="0.4">
      <c r="A96" s="432" t="s">
        <v>22</v>
      </c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3"/>
      <c r="N96" s="433"/>
      <c r="O96" s="433"/>
      <c r="P96" s="433"/>
      <c r="Q96" s="434"/>
    </row>
    <row r="97" spans="1:17" x14ac:dyDescent="0.4">
      <c r="A97" s="11" t="s">
        <v>12</v>
      </c>
      <c r="B97" s="15">
        <f>B78+1</f>
        <v>6</v>
      </c>
      <c r="C97" s="11" t="s">
        <v>13</v>
      </c>
      <c r="D97" s="13" t="str">
        <f>VLOOKUP(B97,別紙1!$A$285:$AS$431,3,FALSE)</f>
        <v>上細井配水場</v>
      </c>
      <c r="Q97" s="142" t="str">
        <f>VLOOKUP(B97,別紙1!$A$285:$AS$431,5,FALSE)</f>
        <v>東京従量電灯B30A</v>
      </c>
    </row>
    <row r="98" spans="1:17" s="11" customFormat="1" ht="20.25" customHeight="1" x14ac:dyDescent="0.4">
      <c r="A98" s="435" t="s">
        <v>14</v>
      </c>
      <c r="B98" s="438" t="s">
        <v>3</v>
      </c>
      <c r="C98" s="439"/>
      <c r="D98" s="440"/>
      <c r="E98" s="438" t="s">
        <v>4</v>
      </c>
      <c r="F98" s="439"/>
      <c r="G98" s="439"/>
      <c r="H98" s="439"/>
      <c r="I98" s="439"/>
      <c r="J98" s="439"/>
      <c r="K98" s="439"/>
      <c r="L98" s="439"/>
      <c r="M98" s="439"/>
      <c r="N98" s="439"/>
      <c r="O98" s="440"/>
      <c r="P98" s="426" t="s">
        <v>106</v>
      </c>
      <c r="Q98" s="435" t="s">
        <v>354</v>
      </c>
    </row>
    <row r="99" spans="1:17" s="11" customFormat="1" ht="60" x14ac:dyDescent="0.4">
      <c r="A99" s="436"/>
      <c r="B99" s="305" t="s">
        <v>26</v>
      </c>
      <c r="C99" s="305" t="s">
        <v>107</v>
      </c>
      <c r="D99" s="305" t="s">
        <v>27</v>
      </c>
      <c r="E99" s="16" t="s">
        <v>349</v>
      </c>
      <c r="F99" s="17" t="s">
        <v>108</v>
      </c>
      <c r="G99" s="17" t="s">
        <v>350</v>
      </c>
      <c r="H99" s="16" t="s">
        <v>28</v>
      </c>
      <c r="I99" s="17" t="s">
        <v>126</v>
      </c>
      <c r="J99" s="17" t="s">
        <v>352</v>
      </c>
      <c r="K99" s="16" t="s">
        <v>29</v>
      </c>
      <c r="L99" s="17" t="s">
        <v>127</v>
      </c>
      <c r="M99" s="17" t="s">
        <v>128</v>
      </c>
      <c r="N99" s="16" t="s">
        <v>30</v>
      </c>
      <c r="O99" s="306" t="s">
        <v>353</v>
      </c>
      <c r="P99" s="441"/>
      <c r="Q99" s="436"/>
    </row>
    <row r="100" spans="1:17" s="18" customFormat="1" ht="22.5" x14ac:dyDescent="0.4">
      <c r="A100" s="437"/>
      <c r="B100" s="12" t="s">
        <v>34</v>
      </c>
      <c r="C100" s="12" t="s">
        <v>123</v>
      </c>
      <c r="D100" s="12" t="s">
        <v>6</v>
      </c>
      <c r="E100" s="12" t="s">
        <v>20</v>
      </c>
      <c r="F100" s="12" t="s">
        <v>20</v>
      </c>
      <c r="G100" s="12" t="s">
        <v>8</v>
      </c>
      <c r="H100" s="12" t="s">
        <v>8</v>
      </c>
      <c r="I100" s="12" t="s">
        <v>20</v>
      </c>
      <c r="J100" s="12" t="s">
        <v>8</v>
      </c>
      <c r="K100" s="12" t="s">
        <v>8</v>
      </c>
      <c r="L100" s="12" t="s">
        <v>20</v>
      </c>
      <c r="M100" s="12" t="s">
        <v>8</v>
      </c>
      <c r="N100" s="12" t="s">
        <v>8</v>
      </c>
      <c r="O100" s="12" t="s">
        <v>8</v>
      </c>
      <c r="P100" s="4" t="s">
        <v>43</v>
      </c>
      <c r="Q100" s="12" t="s">
        <v>8</v>
      </c>
    </row>
    <row r="101" spans="1:17" s="20" customFormat="1" ht="18" customHeight="1" x14ac:dyDescent="0.4">
      <c r="A101" s="19">
        <v>1</v>
      </c>
      <c r="B101" s="143">
        <f>VLOOKUP(B97,別紙1!$A$285:$AS$431,6,FALSE)</f>
        <v>30</v>
      </c>
      <c r="C101" s="151">
        <f>内訳書!$C$9</f>
        <v>0</v>
      </c>
      <c r="D101" s="151">
        <f>IF(E101=0,ROUNDDOWN(C101*B101/10/2,2),ROUNDDOWN(C101*B101/10,2))</f>
        <v>0</v>
      </c>
      <c r="E101" s="143">
        <f>VLOOKUP(B97,別紙1!$A$285:$AS$431,7,FALSE)+VLOOKUP(B97,別紙1!$A$285:$AS$431,8,FALSE)+VLOOKUP(B97,別紙1!$A$285:$AS$431,9,FALSE)</f>
        <v>234</v>
      </c>
      <c r="F101" s="143">
        <f>IF(E101&lt;120,E101,120)</f>
        <v>120</v>
      </c>
      <c r="G101" s="151">
        <f>内訳書!$D$9</f>
        <v>0</v>
      </c>
      <c r="H101" s="151">
        <f>ROUNDDOWN(F101*G101,2)</f>
        <v>0</v>
      </c>
      <c r="I101" s="143">
        <f>IF(E101&lt;=300,IF(E101&lt;120,0,E101-120),180)</f>
        <v>114</v>
      </c>
      <c r="J101" s="151">
        <f>内訳書!$E$9</f>
        <v>0</v>
      </c>
      <c r="K101" s="151">
        <f>ROUNDDOWN(I101*J101,2)</f>
        <v>0</v>
      </c>
      <c r="L101" s="143">
        <f>IF(E101&lt;300,0,E101-300)</f>
        <v>0</v>
      </c>
      <c r="M101" s="151">
        <f>内訳書!$F$9</f>
        <v>0</v>
      </c>
      <c r="N101" s="151">
        <f>ROUNDDOWN(L101*M101,2)</f>
        <v>0</v>
      </c>
      <c r="O101" s="151">
        <f>H101+K101+N101</f>
        <v>0</v>
      </c>
      <c r="P101" s="144"/>
      <c r="Q101" s="145">
        <f>ROUNDDOWN(D101+O101+P101,0)</f>
        <v>0</v>
      </c>
    </row>
    <row r="102" spans="1:17" s="20" customFormat="1" ht="18" customHeight="1" x14ac:dyDescent="0.4">
      <c r="A102" s="19">
        <v>2</v>
      </c>
      <c r="B102" s="145">
        <f>B101</f>
        <v>30</v>
      </c>
      <c r="C102" s="151">
        <f>C101</f>
        <v>0</v>
      </c>
      <c r="D102" s="151">
        <f t="shared" ref="D102:D112" si="90">IF(E102=0,ROUNDDOWN(C102*B102/10/2,2),ROUNDDOWN(C102*B102/10,2))</f>
        <v>0</v>
      </c>
      <c r="E102" s="143">
        <f>VLOOKUP(B97,別紙1!$A$285:$AS$431,10,FALSE)+VLOOKUP(B97,別紙1!$A$285:$AS$431,11,FALSE)+VLOOKUP(B97,別紙1!$A$285:$AS$431,12,FALSE)</f>
        <v>251</v>
      </c>
      <c r="F102" s="143">
        <f t="shared" ref="F102:F112" si="91">IF(E102&lt;120,E102,120)</f>
        <v>120</v>
      </c>
      <c r="G102" s="151">
        <f>G101</f>
        <v>0</v>
      </c>
      <c r="H102" s="151">
        <f t="shared" ref="H102:H112" si="92">ROUNDDOWN(F102*G102,2)</f>
        <v>0</v>
      </c>
      <c r="I102" s="143">
        <f t="shared" ref="I102" si="93">IF(E102&lt;=300,IF(E102&lt;120,0,E102-120),180)</f>
        <v>131</v>
      </c>
      <c r="J102" s="151">
        <f>J101</f>
        <v>0</v>
      </c>
      <c r="K102" s="151">
        <f t="shared" ref="K102:K112" si="94">ROUNDDOWN(I102*J102,2)</f>
        <v>0</v>
      </c>
      <c r="L102" s="143">
        <f t="shared" ref="L102:L112" si="95">IF(E102&lt;300,0,E102-300)</f>
        <v>0</v>
      </c>
      <c r="M102" s="151">
        <f>M101</f>
        <v>0</v>
      </c>
      <c r="N102" s="151">
        <f t="shared" ref="N102:N112" si="96">ROUNDDOWN(L102*M102,2)</f>
        <v>0</v>
      </c>
      <c r="O102" s="151">
        <f t="shared" ref="O102:O105" si="97">H102+K102+N102</f>
        <v>0</v>
      </c>
      <c r="P102" s="144"/>
      <c r="Q102" s="145">
        <f t="shared" ref="Q102:Q112" si="98">ROUNDDOWN(D102+O102+P102,0)</f>
        <v>0</v>
      </c>
    </row>
    <row r="103" spans="1:17" s="20" customFormat="1" ht="18" customHeight="1" x14ac:dyDescent="0.4">
      <c r="A103" s="19">
        <v>3</v>
      </c>
      <c r="B103" s="145">
        <f>B101</f>
        <v>30</v>
      </c>
      <c r="C103" s="151">
        <f t="shared" ref="C103:C112" si="99">C102</f>
        <v>0</v>
      </c>
      <c r="D103" s="151">
        <f t="shared" si="90"/>
        <v>0</v>
      </c>
      <c r="E103" s="143">
        <f>VLOOKUP(B97,別紙1!$A$285:$AS$431,13,FALSE)+VLOOKUP(B97,別紙1!$A$285:$AS$431,14,FALSE)+VLOOKUP(B97,別紙1!$A$285:$AS$431,15,FALSE)</f>
        <v>227</v>
      </c>
      <c r="F103" s="143">
        <f t="shared" si="91"/>
        <v>120</v>
      </c>
      <c r="G103" s="151">
        <f t="shared" ref="G103:G112" si="100">G102</f>
        <v>0</v>
      </c>
      <c r="H103" s="151">
        <f t="shared" si="92"/>
        <v>0</v>
      </c>
      <c r="I103" s="143">
        <f>IF(E103&lt;=300,IF(E103&lt;120,0,E103-120),180)</f>
        <v>107</v>
      </c>
      <c r="J103" s="151">
        <f t="shared" ref="J103:J112" si="101">J102</f>
        <v>0</v>
      </c>
      <c r="K103" s="151">
        <f t="shared" si="94"/>
        <v>0</v>
      </c>
      <c r="L103" s="143">
        <f t="shared" si="95"/>
        <v>0</v>
      </c>
      <c r="M103" s="151">
        <f t="shared" ref="M103:M112" si="102">M102</f>
        <v>0</v>
      </c>
      <c r="N103" s="151">
        <f t="shared" si="96"/>
        <v>0</v>
      </c>
      <c r="O103" s="151">
        <f t="shared" si="97"/>
        <v>0</v>
      </c>
      <c r="P103" s="144"/>
      <c r="Q103" s="145">
        <f t="shared" si="98"/>
        <v>0</v>
      </c>
    </row>
    <row r="104" spans="1:17" s="20" customFormat="1" ht="18" customHeight="1" x14ac:dyDescent="0.4">
      <c r="A104" s="19">
        <v>4</v>
      </c>
      <c r="B104" s="145">
        <f>B101</f>
        <v>30</v>
      </c>
      <c r="C104" s="151">
        <f t="shared" si="99"/>
        <v>0</v>
      </c>
      <c r="D104" s="151">
        <f t="shared" si="90"/>
        <v>0</v>
      </c>
      <c r="E104" s="143">
        <f>VLOOKUP(B97,別紙1!$A$285:$AS$431,16,FALSE)+VLOOKUP(B97,別紙1!$A$285:$AS$431,17,FALSE)+VLOOKUP(B97,別紙1!$A$285:$AS$431,18,FALSE)</f>
        <v>236</v>
      </c>
      <c r="F104" s="143">
        <f t="shared" si="91"/>
        <v>120</v>
      </c>
      <c r="G104" s="151">
        <f t="shared" si="100"/>
        <v>0</v>
      </c>
      <c r="H104" s="151">
        <f t="shared" si="92"/>
        <v>0</v>
      </c>
      <c r="I104" s="143">
        <f t="shared" ref="I104:I112" si="103">IF(E104&lt;=300,IF(E104&lt;120,0,E104-120),180)</f>
        <v>116</v>
      </c>
      <c r="J104" s="151">
        <f t="shared" si="101"/>
        <v>0</v>
      </c>
      <c r="K104" s="151">
        <f t="shared" si="94"/>
        <v>0</v>
      </c>
      <c r="L104" s="143">
        <f t="shared" si="95"/>
        <v>0</v>
      </c>
      <c r="M104" s="151">
        <f t="shared" si="102"/>
        <v>0</v>
      </c>
      <c r="N104" s="151">
        <f t="shared" si="96"/>
        <v>0</v>
      </c>
      <c r="O104" s="151">
        <f t="shared" si="97"/>
        <v>0</v>
      </c>
      <c r="P104" s="144"/>
      <c r="Q104" s="145">
        <f t="shared" si="98"/>
        <v>0</v>
      </c>
    </row>
    <row r="105" spans="1:17" s="20" customFormat="1" ht="18" customHeight="1" x14ac:dyDescent="0.4">
      <c r="A105" s="19">
        <v>5</v>
      </c>
      <c r="B105" s="145">
        <f>B101</f>
        <v>30</v>
      </c>
      <c r="C105" s="151">
        <f t="shared" si="99"/>
        <v>0</v>
      </c>
      <c r="D105" s="151">
        <f t="shared" si="90"/>
        <v>0</v>
      </c>
      <c r="E105" s="143">
        <f>VLOOKUP(B97,別紙1!$A$285:$AS$431,19,FALSE)+VLOOKUP(B97,別紙1!$A$285:$AS$431,20,FALSE)+VLOOKUP(B97,別紙1!$A$285:$AS$431,21,FALSE)</f>
        <v>221</v>
      </c>
      <c r="F105" s="143">
        <f t="shared" si="91"/>
        <v>120</v>
      </c>
      <c r="G105" s="151">
        <f t="shared" si="100"/>
        <v>0</v>
      </c>
      <c r="H105" s="151">
        <f t="shared" si="92"/>
        <v>0</v>
      </c>
      <c r="I105" s="143">
        <f t="shared" si="103"/>
        <v>101</v>
      </c>
      <c r="J105" s="151">
        <f t="shared" si="101"/>
        <v>0</v>
      </c>
      <c r="K105" s="151">
        <f t="shared" si="94"/>
        <v>0</v>
      </c>
      <c r="L105" s="143">
        <f t="shared" si="95"/>
        <v>0</v>
      </c>
      <c r="M105" s="151">
        <f t="shared" si="102"/>
        <v>0</v>
      </c>
      <c r="N105" s="151">
        <f t="shared" si="96"/>
        <v>0</v>
      </c>
      <c r="O105" s="151">
        <f t="shared" si="97"/>
        <v>0</v>
      </c>
      <c r="P105" s="144"/>
      <c r="Q105" s="145">
        <f t="shared" si="98"/>
        <v>0</v>
      </c>
    </row>
    <row r="106" spans="1:17" s="20" customFormat="1" ht="18" customHeight="1" x14ac:dyDescent="0.4">
      <c r="A106" s="19">
        <v>6</v>
      </c>
      <c r="B106" s="145">
        <f>B101</f>
        <v>30</v>
      </c>
      <c r="C106" s="151">
        <f t="shared" si="99"/>
        <v>0</v>
      </c>
      <c r="D106" s="151">
        <f t="shared" si="90"/>
        <v>0</v>
      </c>
      <c r="E106" s="143">
        <f>VLOOKUP(B97,別紙1!$A$285:$AS$431,22,FALSE)+VLOOKUP(B97,別紙1!$A$285:$AS$431,23,FALSE)+VLOOKUP(B97,別紙1!$A$285:$AS$431,24,FALSE)</f>
        <v>255</v>
      </c>
      <c r="F106" s="143">
        <f t="shared" si="91"/>
        <v>120</v>
      </c>
      <c r="G106" s="151">
        <f t="shared" si="100"/>
        <v>0</v>
      </c>
      <c r="H106" s="151">
        <f t="shared" si="92"/>
        <v>0</v>
      </c>
      <c r="I106" s="143">
        <f t="shared" si="103"/>
        <v>135</v>
      </c>
      <c r="J106" s="151">
        <f t="shared" si="101"/>
        <v>0</v>
      </c>
      <c r="K106" s="151">
        <f t="shared" si="94"/>
        <v>0</v>
      </c>
      <c r="L106" s="143">
        <f t="shared" si="95"/>
        <v>0</v>
      </c>
      <c r="M106" s="151">
        <f t="shared" si="102"/>
        <v>0</v>
      </c>
      <c r="N106" s="151">
        <f t="shared" si="96"/>
        <v>0</v>
      </c>
      <c r="O106" s="151">
        <f>H106+K106+N106</f>
        <v>0</v>
      </c>
      <c r="P106" s="144"/>
      <c r="Q106" s="145">
        <f t="shared" si="98"/>
        <v>0</v>
      </c>
    </row>
    <row r="107" spans="1:17" s="20" customFormat="1" ht="18" customHeight="1" x14ac:dyDescent="0.4">
      <c r="A107" s="19">
        <v>7</v>
      </c>
      <c r="B107" s="145">
        <f>B101</f>
        <v>30</v>
      </c>
      <c r="C107" s="151">
        <f t="shared" si="99"/>
        <v>0</v>
      </c>
      <c r="D107" s="151">
        <f t="shared" si="90"/>
        <v>0</v>
      </c>
      <c r="E107" s="143">
        <f>VLOOKUP(B97,別紙1!$A$285:$AS$431,25,FALSE)+VLOOKUP(B97,別紙1!$A$285:$AS$431,26,FALSE)+VLOOKUP(B97,別紙1!$A$285:$AS$431,27,FALSE)</f>
        <v>284</v>
      </c>
      <c r="F107" s="143">
        <f t="shared" si="91"/>
        <v>120</v>
      </c>
      <c r="G107" s="151">
        <f t="shared" si="100"/>
        <v>0</v>
      </c>
      <c r="H107" s="151">
        <f t="shared" si="92"/>
        <v>0</v>
      </c>
      <c r="I107" s="143">
        <f t="shared" si="103"/>
        <v>164</v>
      </c>
      <c r="J107" s="151">
        <f t="shared" si="101"/>
        <v>0</v>
      </c>
      <c r="K107" s="151">
        <f t="shared" si="94"/>
        <v>0</v>
      </c>
      <c r="L107" s="143">
        <f t="shared" si="95"/>
        <v>0</v>
      </c>
      <c r="M107" s="151">
        <f t="shared" si="102"/>
        <v>0</v>
      </c>
      <c r="N107" s="151">
        <f t="shared" si="96"/>
        <v>0</v>
      </c>
      <c r="O107" s="151">
        <f t="shared" ref="O107:O111" si="104">H107+K107+N107</f>
        <v>0</v>
      </c>
      <c r="P107" s="144"/>
      <c r="Q107" s="145">
        <f t="shared" si="98"/>
        <v>0</v>
      </c>
    </row>
    <row r="108" spans="1:17" s="20" customFormat="1" ht="18" customHeight="1" x14ac:dyDescent="0.4">
      <c r="A108" s="19">
        <v>8</v>
      </c>
      <c r="B108" s="145">
        <f>B101</f>
        <v>30</v>
      </c>
      <c r="C108" s="151">
        <f t="shared" si="99"/>
        <v>0</v>
      </c>
      <c r="D108" s="151">
        <f t="shared" si="90"/>
        <v>0</v>
      </c>
      <c r="E108" s="143">
        <f>VLOOKUP(B97,別紙1!$A$285:$AS$431,28,FALSE)+VLOOKUP(B97,別紙1!$A$285:$AS$431,29,FALSE)+VLOOKUP(B97,別紙1!$A$285:$AS$431,30,FALSE)</f>
        <v>304</v>
      </c>
      <c r="F108" s="143">
        <f t="shared" si="91"/>
        <v>120</v>
      </c>
      <c r="G108" s="151">
        <f t="shared" si="100"/>
        <v>0</v>
      </c>
      <c r="H108" s="151">
        <f t="shared" si="92"/>
        <v>0</v>
      </c>
      <c r="I108" s="143">
        <f t="shared" si="103"/>
        <v>180</v>
      </c>
      <c r="J108" s="151">
        <f t="shared" si="101"/>
        <v>0</v>
      </c>
      <c r="K108" s="151">
        <f t="shared" si="94"/>
        <v>0</v>
      </c>
      <c r="L108" s="143">
        <f t="shared" si="95"/>
        <v>4</v>
      </c>
      <c r="M108" s="151">
        <f t="shared" si="102"/>
        <v>0</v>
      </c>
      <c r="N108" s="151">
        <f t="shared" si="96"/>
        <v>0</v>
      </c>
      <c r="O108" s="151">
        <f t="shared" si="104"/>
        <v>0</v>
      </c>
      <c r="P108" s="144"/>
      <c r="Q108" s="145">
        <f t="shared" si="98"/>
        <v>0</v>
      </c>
    </row>
    <row r="109" spans="1:17" s="20" customFormat="1" ht="18" customHeight="1" x14ac:dyDescent="0.4">
      <c r="A109" s="19">
        <v>9</v>
      </c>
      <c r="B109" s="145">
        <f>B101</f>
        <v>30</v>
      </c>
      <c r="C109" s="151">
        <f t="shared" si="99"/>
        <v>0</v>
      </c>
      <c r="D109" s="151">
        <f t="shared" si="90"/>
        <v>0</v>
      </c>
      <c r="E109" s="143">
        <f>VLOOKUP(B97,別紙1!$A$285:$AS$431,31,FALSE)+VLOOKUP(B97,別紙1!$A$285:$AS$431,32,FALSE)+VLOOKUP(B97,別紙1!$A$285:$AS$431,33,FALSE)</f>
        <v>314</v>
      </c>
      <c r="F109" s="143">
        <f t="shared" si="91"/>
        <v>120</v>
      </c>
      <c r="G109" s="151">
        <f t="shared" si="100"/>
        <v>0</v>
      </c>
      <c r="H109" s="151">
        <f t="shared" si="92"/>
        <v>0</v>
      </c>
      <c r="I109" s="143">
        <f t="shared" si="103"/>
        <v>180</v>
      </c>
      <c r="J109" s="151">
        <f t="shared" si="101"/>
        <v>0</v>
      </c>
      <c r="K109" s="151">
        <f t="shared" si="94"/>
        <v>0</v>
      </c>
      <c r="L109" s="143">
        <f t="shared" si="95"/>
        <v>14</v>
      </c>
      <c r="M109" s="151">
        <f t="shared" si="102"/>
        <v>0</v>
      </c>
      <c r="N109" s="151">
        <f t="shared" si="96"/>
        <v>0</v>
      </c>
      <c r="O109" s="151">
        <f t="shared" si="104"/>
        <v>0</v>
      </c>
      <c r="P109" s="144"/>
      <c r="Q109" s="145">
        <f t="shared" si="98"/>
        <v>0</v>
      </c>
    </row>
    <row r="110" spans="1:17" s="20" customFormat="1" ht="18" customHeight="1" x14ac:dyDescent="0.4">
      <c r="A110" s="19">
        <v>10</v>
      </c>
      <c r="B110" s="145">
        <f>B101</f>
        <v>30</v>
      </c>
      <c r="C110" s="151">
        <f t="shared" si="99"/>
        <v>0</v>
      </c>
      <c r="D110" s="151">
        <f t="shared" si="90"/>
        <v>0</v>
      </c>
      <c r="E110" s="143">
        <f>VLOOKUP(B97,別紙1!$A$285:$AS$431,34,FALSE)+VLOOKUP(B97,別紙1!$A$285:$AS$431,35,FALSE)+VLOOKUP(B97,別紙1!$A$285:$AS$431,36,FALSE)</f>
        <v>300</v>
      </c>
      <c r="F110" s="143">
        <f t="shared" si="91"/>
        <v>120</v>
      </c>
      <c r="G110" s="151">
        <f t="shared" si="100"/>
        <v>0</v>
      </c>
      <c r="H110" s="151">
        <f t="shared" si="92"/>
        <v>0</v>
      </c>
      <c r="I110" s="143">
        <f t="shared" si="103"/>
        <v>180</v>
      </c>
      <c r="J110" s="151">
        <f t="shared" si="101"/>
        <v>0</v>
      </c>
      <c r="K110" s="151">
        <f t="shared" si="94"/>
        <v>0</v>
      </c>
      <c r="L110" s="143">
        <f t="shared" si="95"/>
        <v>0</v>
      </c>
      <c r="M110" s="151">
        <f t="shared" si="102"/>
        <v>0</v>
      </c>
      <c r="N110" s="151">
        <f t="shared" si="96"/>
        <v>0</v>
      </c>
      <c r="O110" s="151">
        <f t="shared" si="104"/>
        <v>0</v>
      </c>
      <c r="P110" s="144"/>
      <c r="Q110" s="145">
        <f t="shared" si="98"/>
        <v>0</v>
      </c>
    </row>
    <row r="111" spans="1:17" s="20" customFormat="1" ht="18" customHeight="1" x14ac:dyDescent="0.4">
      <c r="A111" s="19">
        <v>11</v>
      </c>
      <c r="B111" s="145">
        <f>B101</f>
        <v>30</v>
      </c>
      <c r="C111" s="151">
        <f t="shared" si="99"/>
        <v>0</v>
      </c>
      <c r="D111" s="151">
        <f t="shared" si="90"/>
        <v>0</v>
      </c>
      <c r="E111" s="143">
        <f>VLOOKUP(B97,別紙1!$A$285:$AS$431,37,FALSE)+VLOOKUP(B97,別紙1!$A$285:$AS$431,38,FALSE)+VLOOKUP(B97,別紙1!$A$285:$AS$431,39,FALSE)</f>
        <v>259</v>
      </c>
      <c r="F111" s="143">
        <f t="shared" si="91"/>
        <v>120</v>
      </c>
      <c r="G111" s="151">
        <f t="shared" si="100"/>
        <v>0</v>
      </c>
      <c r="H111" s="151">
        <f t="shared" si="92"/>
        <v>0</v>
      </c>
      <c r="I111" s="143">
        <f t="shared" si="103"/>
        <v>139</v>
      </c>
      <c r="J111" s="151">
        <f t="shared" si="101"/>
        <v>0</v>
      </c>
      <c r="K111" s="151">
        <f t="shared" si="94"/>
        <v>0</v>
      </c>
      <c r="L111" s="143">
        <f t="shared" si="95"/>
        <v>0</v>
      </c>
      <c r="M111" s="151">
        <f t="shared" si="102"/>
        <v>0</v>
      </c>
      <c r="N111" s="151">
        <f t="shared" si="96"/>
        <v>0</v>
      </c>
      <c r="O111" s="151">
        <f t="shared" si="104"/>
        <v>0</v>
      </c>
      <c r="P111" s="144"/>
      <c r="Q111" s="145">
        <f t="shared" si="98"/>
        <v>0</v>
      </c>
    </row>
    <row r="112" spans="1:17" s="20" customFormat="1" ht="18" customHeight="1" thickBot="1" x14ac:dyDescent="0.45">
      <c r="A112" s="19">
        <v>12</v>
      </c>
      <c r="B112" s="145">
        <f>B101</f>
        <v>30</v>
      </c>
      <c r="C112" s="151">
        <f t="shared" si="99"/>
        <v>0</v>
      </c>
      <c r="D112" s="151">
        <f t="shared" si="90"/>
        <v>0</v>
      </c>
      <c r="E112" s="143">
        <f>VLOOKUP(B97,別紙1!$A$285:$AS$431,40,FALSE)+VLOOKUP(B97,別紙1!$A$285:$AS$431,41,FALSE)+VLOOKUP(B97,別紙1!$A$285:$AS$431,42,FALSE)</f>
        <v>210</v>
      </c>
      <c r="F112" s="143">
        <f t="shared" si="91"/>
        <v>120</v>
      </c>
      <c r="G112" s="151">
        <f t="shared" si="100"/>
        <v>0</v>
      </c>
      <c r="H112" s="198">
        <f t="shared" si="92"/>
        <v>0</v>
      </c>
      <c r="I112" s="143">
        <f t="shared" si="103"/>
        <v>90</v>
      </c>
      <c r="J112" s="198">
        <f t="shared" si="101"/>
        <v>0</v>
      </c>
      <c r="K112" s="198">
        <f t="shared" si="94"/>
        <v>0</v>
      </c>
      <c r="L112" s="143">
        <f t="shared" si="95"/>
        <v>0</v>
      </c>
      <c r="M112" s="151">
        <f t="shared" si="102"/>
        <v>0</v>
      </c>
      <c r="N112" s="198">
        <f t="shared" si="96"/>
        <v>0</v>
      </c>
      <c r="O112" s="151">
        <f>H112+K112+N112</f>
        <v>0</v>
      </c>
      <c r="P112" s="144"/>
      <c r="Q112" s="145">
        <f t="shared" si="98"/>
        <v>0</v>
      </c>
    </row>
    <row r="113" spans="1:17" s="20" customFormat="1" ht="18" customHeight="1" thickBot="1" x14ac:dyDescent="0.45">
      <c r="A113" s="19" t="s">
        <v>9</v>
      </c>
      <c r="B113" s="146"/>
      <c r="C113" s="146"/>
      <c r="D113" s="201"/>
      <c r="E113" s="143">
        <f t="shared" ref="E113:F113" si="105">SUM(E101:E112)</f>
        <v>3095</v>
      </c>
      <c r="F113" s="143">
        <f t="shared" si="105"/>
        <v>1440</v>
      </c>
      <c r="G113" s="146"/>
      <c r="H113" s="146"/>
      <c r="I113" s="143">
        <f t="shared" ref="I113" si="106">SUM(I101:I112)</f>
        <v>1637</v>
      </c>
      <c r="J113" s="146"/>
      <c r="K113" s="146"/>
      <c r="L113" s="143">
        <f t="shared" ref="L113" si="107">SUM(L101:L112)</f>
        <v>18</v>
      </c>
      <c r="M113" s="146"/>
      <c r="N113" s="146"/>
      <c r="O113" s="202"/>
      <c r="P113" s="150">
        <f>SUM(P101:P112)</f>
        <v>0</v>
      </c>
      <c r="Q113" s="148">
        <f>IF(SUM(Q101:Q112)="","",SUM(Q101:Q112))</f>
        <v>0</v>
      </c>
    </row>
    <row r="114" spans="1:17" ht="78" customHeight="1" x14ac:dyDescent="0.4">
      <c r="A114" s="429" t="s">
        <v>376</v>
      </c>
      <c r="B114" s="430"/>
      <c r="C114" s="430"/>
      <c r="D114" s="430"/>
      <c r="E114" s="430"/>
      <c r="F114" s="430"/>
      <c r="G114" s="430"/>
      <c r="H114" s="430"/>
      <c r="I114" s="430"/>
      <c r="J114" s="430"/>
      <c r="K114" s="430"/>
      <c r="L114" s="430"/>
      <c r="M114" s="430"/>
      <c r="N114" s="430"/>
      <c r="O114" s="430"/>
      <c r="P114" s="430"/>
      <c r="Q114" s="431"/>
    </row>
    <row r="115" spans="1:17" ht="78" customHeight="1" x14ac:dyDescent="0.4">
      <c r="A115" s="432" t="s">
        <v>22</v>
      </c>
      <c r="B115" s="433"/>
      <c r="C115" s="433"/>
      <c r="D115" s="433"/>
      <c r="E115" s="433"/>
      <c r="F115" s="433"/>
      <c r="G115" s="433"/>
      <c r="H115" s="433"/>
      <c r="I115" s="433"/>
      <c r="J115" s="433"/>
      <c r="K115" s="433"/>
      <c r="L115" s="433"/>
      <c r="M115" s="433"/>
      <c r="N115" s="433"/>
      <c r="O115" s="433"/>
      <c r="P115" s="433"/>
      <c r="Q115" s="434"/>
    </row>
    <row r="116" spans="1:17" x14ac:dyDescent="0.4">
      <c r="A116" s="11" t="s">
        <v>12</v>
      </c>
      <c r="B116" s="15">
        <f>B97+1</f>
        <v>7</v>
      </c>
      <c r="C116" s="11" t="s">
        <v>13</v>
      </c>
      <c r="D116" s="13" t="str">
        <f>VLOOKUP(B116,別紙1!$A$285:$AS$431,3,FALSE)</f>
        <v>清里浄水場</v>
      </c>
      <c r="Q116" s="142" t="str">
        <f>VLOOKUP(B116,別紙1!$A$285:$AS$431,5,FALSE)</f>
        <v>東京従量電灯B10A</v>
      </c>
    </row>
    <row r="117" spans="1:17" s="11" customFormat="1" ht="20.25" customHeight="1" x14ac:dyDescent="0.4">
      <c r="A117" s="435" t="s">
        <v>14</v>
      </c>
      <c r="B117" s="438" t="s">
        <v>3</v>
      </c>
      <c r="C117" s="439"/>
      <c r="D117" s="440"/>
      <c r="E117" s="438" t="s">
        <v>4</v>
      </c>
      <c r="F117" s="439"/>
      <c r="G117" s="439"/>
      <c r="H117" s="439"/>
      <c r="I117" s="439"/>
      <c r="J117" s="439"/>
      <c r="K117" s="439"/>
      <c r="L117" s="439"/>
      <c r="M117" s="439"/>
      <c r="N117" s="439"/>
      <c r="O117" s="440"/>
      <c r="P117" s="426" t="s">
        <v>106</v>
      </c>
      <c r="Q117" s="435" t="s">
        <v>354</v>
      </c>
    </row>
    <row r="118" spans="1:17" s="11" customFormat="1" ht="60" x14ac:dyDescent="0.4">
      <c r="A118" s="436"/>
      <c r="B118" s="305" t="s">
        <v>26</v>
      </c>
      <c r="C118" s="305" t="s">
        <v>107</v>
      </c>
      <c r="D118" s="305" t="s">
        <v>27</v>
      </c>
      <c r="E118" s="16" t="s">
        <v>349</v>
      </c>
      <c r="F118" s="17" t="s">
        <v>108</v>
      </c>
      <c r="G118" s="17" t="s">
        <v>350</v>
      </c>
      <c r="H118" s="16" t="s">
        <v>28</v>
      </c>
      <c r="I118" s="17" t="s">
        <v>126</v>
      </c>
      <c r="J118" s="17" t="s">
        <v>352</v>
      </c>
      <c r="K118" s="16" t="s">
        <v>29</v>
      </c>
      <c r="L118" s="17" t="s">
        <v>127</v>
      </c>
      <c r="M118" s="17" t="s">
        <v>128</v>
      </c>
      <c r="N118" s="16" t="s">
        <v>30</v>
      </c>
      <c r="O118" s="306" t="s">
        <v>353</v>
      </c>
      <c r="P118" s="441"/>
      <c r="Q118" s="436"/>
    </row>
    <row r="119" spans="1:17" s="18" customFormat="1" ht="22.5" x14ac:dyDescent="0.4">
      <c r="A119" s="437"/>
      <c r="B119" s="12" t="s">
        <v>34</v>
      </c>
      <c r="C119" s="12" t="s">
        <v>123</v>
      </c>
      <c r="D119" s="12" t="s">
        <v>6</v>
      </c>
      <c r="E119" s="12" t="s">
        <v>20</v>
      </c>
      <c r="F119" s="12" t="s">
        <v>20</v>
      </c>
      <c r="G119" s="12" t="s">
        <v>8</v>
      </c>
      <c r="H119" s="12" t="s">
        <v>8</v>
      </c>
      <c r="I119" s="12" t="s">
        <v>20</v>
      </c>
      <c r="J119" s="12" t="s">
        <v>8</v>
      </c>
      <c r="K119" s="12" t="s">
        <v>8</v>
      </c>
      <c r="L119" s="12" t="s">
        <v>20</v>
      </c>
      <c r="M119" s="12" t="s">
        <v>8</v>
      </c>
      <c r="N119" s="12" t="s">
        <v>8</v>
      </c>
      <c r="O119" s="12" t="s">
        <v>8</v>
      </c>
      <c r="P119" s="4" t="s">
        <v>43</v>
      </c>
      <c r="Q119" s="12" t="s">
        <v>8</v>
      </c>
    </row>
    <row r="120" spans="1:17" s="20" customFormat="1" ht="18" customHeight="1" x14ac:dyDescent="0.4">
      <c r="A120" s="19">
        <v>1</v>
      </c>
      <c r="B120" s="143">
        <f>VLOOKUP(B116,別紙1!$A$285:$AS$431,6,FALSE)</f>
        <v>10</v>
      </c>
      <c r="C120" s="151">
        <f>内訳書!$C$9</f>
        <v>0</v>
      </c>
      <c r="D120" s="151">
        <f>IF(E120=0,ROUNDDOWN(C120*B120/10/2,2),ROUNDDOWN(C120*B120/10,2))</f>
        <v>0</v>
      </c>
      <c r="E120" s="143">
        <f>VLOOKUP(B116,別紙1!$A$285:$AS$431,7,FALSE)+VLOOKUP(B116,別紙1!$A$285:$AS$431,8,FALSE)+VLOOKUP(B116,別紙1!$A$285:$AS$431,9,FALSE)</f>
        <v>161</v>
      </c>
      <c r="F120" s="143">
        <f>IF(E120&lt;120,E120,120)</f>
        <v>120</v>
      </c>
      <c r="G120" s="151">
        <f>内訳書!$D$9</f>
        <v>0</v>
      </c>
      <c r="H120" s="151">
        <f>ROUNDDOWN(F120*G120,2)</f>
        <v>0</v>
      </c>
      <c r="I120" s="143">
        <f>IF(E120&lt;=300,IF(E120&lt;120,0,E120-120),180)</f>
        <v>41</v>
      </c>
      <c r="J120" s="151">
        <f>内訳書!$E$9</f>
        <v>0</v>
      </c>
      <c r="K120" s="151">
        <f>ROUNDDOWN(I120*J120,2)</f>
        <v>0</v>
      </c>
      <c r="L120" s="143">
        <f>IF(E120&lt;300,0,E120-300)</f>
        <v>0</v>
      </c>
      <c r="M120" s="151">
        <f>内訳書!$F$9</f>
        <v>0</v>
      </c>
      <c r="N120" s="151">
        <f>ROUNDDOWN(L120*M120,2)</f>
        <v>0</v>
      </c>
      <c r="O120" s="151">
        <f>H120+K120+N120</f>
        <v>0</v>
      </c>
      <c r="P120" s="144"/>
      <c r="Q120" s="145">
        <f>ROUNDDOWN(D120+O120+P120,0)</f>
        <v>0</v>
      </c>
    </row>
    <row r="121" spans="1:17" s="20" customFormat="1" ht="18" customHeight="1" x14ac:dyDescent="0.4">
      <c r="A121" s="19">
        <v>2</v>
      </c>
      <c r="B121" s="145">
        <f>B120</f>
        <v>10</v>
      </c>
      <c r="C121" s="151">
        <f>C120</f>
        <v>0</v>
      </c>
      <c r="D121" s="151">
        <f t="shared" ref="D121:D131" si="108">IF(E121=0,ROUNDDOWN(C121*B121/10/2,2),ROUNDDOWN(C121*B121/10,2))</f>
        <v>0</v>
      </c>
      <c r="E121" s="143">
        <f>VLOOKUP(B116,別紙1!$A$285:$AS$431,10,FALSE)+VLOOKUP(B116,別紙1!$A$285:$AS$431,11,FALSE)+VLOOKUP(B116,別紙1!$A$285:$AS$431,12,FALSE)</f>
        <v>155</v>
      </c>
      <c r="F121" s="143">
        <f t="shared" ref="F121:F131" si="109">IF(E121&lt;120,E121,120)</f>
        <v>120</v>
      </c>
      <c r="G121" s="151">
        <f>G120</f>
        <v>0</v>
      </c>
      <c r="H121" s="151">
        <f t="shared" ref="H121:H131" si="110">ROUNDDOWN(F121*G121,2)</f>
        <v>0</v>
      </c>
      <c r="I121" s="143">
        <f t="shared" ref="I121" si="111">IF(E121&lt;=300,IF(E121&lt;120,0,E121-120),180)</f>
        <v>35</v>
      </c>
      <c r="J121" s="151">
        <f>J120</f>
        <v>0</v>
      </c>
      <c r="K121" s="151">
        <f t="shared" ref="K121:K131" si="112">ROUNDDOWN(I121*J121,2)</f>
        <v>0</v>
      </c>
      <c r="L121" s="143">
        <f t="shared" ref="L121:L131" si="113">IF(E121&lt;300,0,E121-300)</f>
        <v>0</v>
      </c>
      <c r="M121" s="151">
        <f>M120</f>
        <v>0</v>
      </c>
      <c r="N121" s="151">
        <f t="shared" ref="N121:N131" si="114">ROUNDDOWN(L121*M121,2)</f>
        <v>0</v>
      </c>
      <c r="O121" s="151">
        <f t="shared" ref="O121:O124" si="115">H121+K121+N121</f>
        <v>0</v>
      </c>
      <c r="P121" s="144"/>
      <c r="Q121" s="145">
        <f t="shared" ref="Q121:Q131" si="116">ROUNDDOWN(D121+O121+P121,0)</f>
        <v>0</v>
      </c>
    </row>
    <row r="122" spans="1:17" s="20" customFormat="1" ht="18" customHeight="1" x14ac:dyDescent="0.4">
      <c r="A122" s="19">
        <v>3</v>
      </c>
      <c r="B122" s="145">
        <f>B120</f>
        <v>10</v>
      </c>
      <c r="C122" s="151">
        <f t="shared" ref="C122:C131" si="117">C121</f>
        <v>0</v>
      </c>
      <c r="D122" s="151">
        <f t="shared" si="108"/>
        <v>0</v>
      </c>
      <c r="E122" s="143">
        <f>VLOOKUP(B116,別紙1!$A$285:$AS$431,13,FALSE)+VLOOKUP(B116,別紙1!$A$285:$AS$431,14,FALSE)+VLOOKUP(B116,別紙1!$A$285:$AS$431,15,FALSE)</f>
        <v>160</v>
      </c>
      <c r="F122" s="143">
        <f t="shared" si="109"/>
        <v>120</v>
      </c>
      <c r="G122" s="151">
        <f t="shared" ref="G122:G131" si="118">G121</f>
        <v>0</v>
      </c>
      <c r="H122" s="151">
        <f t="shared" si="110"/>
        <v>0</v>
      </c>
      <c r="I122" s="143">
        <f>IF(E122&lt;=300,IF(E122&lt;120,0,E122-120),180)</f>
        <v>40</v>
      </c>
      <c r="J122" s="151">
        <f t="shared" ref="J122:J131" si="119">J121</f>
        <v>0</v>
      </c>
      <c r="K122" s="151">
        <f t="shared" si="112"/>
        <v>0</v>
      </c>
      <c r="L122" s="143">
        <f t="shared" si="113"/>
        <v>0</v>
      </c>
      <c r="M122" s="151">
        <f t="shared" ref="M122:M131" si="120">M121</f>
        <v>0</v>
      </c>
      <c r="N122" s="151">
        <f t="shared" si="114"/>
        <v>0</v>
      </c>
      <c r="O122" s="151">
        <f t="shared" si="115"/>
        <v>0</v>
      </c>
      <c r="P122" s="144"/>
      <c r="Q122" s="145">
        <f t="shared" si="116"/>
        <v>0</v>
      </c>
    </row>
    <row r="123" spans="1:17" s="20" customFormat="1" ht="18" customHeight="1" x14ac:dyDescent="0.4">
      <c r="A123" s="19">
        <v>4</v>
      </c>
      <c r="B123" s="145">
        <f>B120</f>
        <v>10</v>
      </c>
      <c r="C123" s="151">
        <f t="shared" si="117"/>
        <v>0</v>
      </c>
      <c r="D123" s="151">
        <f t="shared" si="108"/>
        <v>0</v>
      </c>
      <c r="E123" s="143">
        <f>VLOOKUP(B116,別紙1!$A$285:$AS$431,16,FALSE)+VLOOKUP(B116,別紙1!$A$285:$AS$431,17,FALSE)+VLOOKUP(B116,別紙1!$A$285:$AS$431,18,FALSE)</f>
        <v>179</v>
      </c>
      <c r="F123" s="143">
        <f t="shared" si="109"/>
        <v>120</v>
      </c>
      <c r="G123" s="151">
        <f t="shared" si="118"/>
        <v>0</v>
      </c>
      <c r="H123" s="151">
        <f t="shared" si="110"/>
        <v>0</v>
      </c>
      <c r="I123" s="143">
        <f t="shared" ref="I123:I131" si="121">IF(E123&lt;=300,IF(E123&lt;120,0,E123-120),180)</f>
        <v>59</v>
      </c>
      <c r="J123" s="151">
        <f t="shared" si="119"/>
        <v>0</v>
      </c>
      <c r="K123" s="151">
        <f t="shared" si="112"/>
        <v>0</v>
      </c>
      <c r="L123" s="143">
        <f t="shared" si="113"/>
        <v>0</v>
      </c>
      <c r="M123" s="151">
        <f t="shared" si="120"/>
        <v>0</v>
      </c>
      <c r="N123" s="151">
        <f t="shared" si="114"/>
        <v>0</v>
      </c>
      <c r="O123" s="151">
        <f t="shared" si="115"/>
        <v>0</v>
      </c>
      <c r="P123" s="144"/>
      <c r="Q123" s="145">
        <f t="shared" si="116"/>
        <v>0</v>
      </c>
    </row>
    <row r="124" spans="1:17" s="20" customFormat="1" ht="18" customHeight="1" x14ac:dyDescent="0.4">
      <c r="A124" s="19">
        <v>5</v>
      </c>
      <c r="B124" s="145">
        <f>B120</f>
        <v>10</v>
      </c>
      <c r="C124" s="151">
        <f t="shared" si="117"/>
        <v>0</v>
      </c>
      <c r="D124" s="151">
        <f t="shared" si="108"/>
        <v>0</v>
      </c>
      <c r="E124" s="143">
        <f>VLOOKUP(B116,別紙1!$A$285:$AS$431,19,FALSE)+VLOOKUP(B116,別紙1!$A$285:$AS$431,20,FALSE)+VLOOKUP(B116,別紙1!$A$285:$AS$431,21,FALSE)</f>
        <v>164</v>
      </c>
      <c r="F124" s="143">
        <f t="shared" si="109"/>
        <v>120</v>
      </c>
      <c r="G124" s="151">
        <f t="shared" si="118"/>
        <v>0</v>
      </c>
      <c r="H124" s="151">
        <f t="shared" si="110"/>
        <v>0</v>
      </c>
      <c r="I124" s="143">
        <f t="shared" si="121"/>
        <v>44</v>
      </c>
      <c r="J124" s="151">
        <f t="shared" si="119"/>
        <v>0</v>
      </c>
      <c r="K124" s="151">
        <f t="shared" si="112"/>
        <v>0</v>
      </c>
      <c r="L124" s="143">
        <f t="shared" si="113"/>
        <v>0</v>
      </c>
      <c r="M124" s="151">
        <f t="shared" si="120"/>
        <v>0</v>
      </c>
      <c r="N124" s="151">
        <f t="shared" si="114"/>
        <v>0</v>
      </c>
      <c r="O124" s="151">
        <f t="shared" si="115"/>
        <v>0</v>
      </c>
      <c r="P124" s="144"/>
      <c r="Q124" s="145">
        <f t="shared" si="116"/>
        <v>0</v>
      </c>
    </row>
    <row r="125" spans="1:17" s="20" customFormat="1" ht="18" customHeight="1" x14ac:dyDescent="0.4">
      <c r="A125" s="19">
        <v>6</v>
      </c>
      <c r="B125" s="145">
        <f>B120</f>
        <v>10</v>
      </c>
      <c r="C125" s="151">
        <f t="shared" si="117"/>
        <v>0</v>
      </c>
      <c r="D125" s="151">
        <f t="shared" si="108"/>
        <v>0</v>
      </c>
      <c r="E125" s="143">
        <f>VLOOKUP(B116,別紙1!$A$285:$AS$431,22,FALSE)+VLOOKUP(B116,別紙1!$A$285:$AS$431,23,FALSE)+VLOOKUP(B116,別紙1!$A$285:$AS$431,24,FALSE)</f>
        <v>180</v>
      </c>
      <c r="F125" s="143">
        <f t="shared" si="109"/>
        <v>120</v>
      </c>
      <c r="G125" s="151">
        <f t="shared" si="118"/>
        <v>0</v>
      </c>
      <c r="H125" s="151">
        <f t="shared" si="110"/>
        <v>0</v>
      </c>
      <c r="I125" s="143">
        <f t="shared" si="121"/>
        <v>60</v>
      </c>
      <c r="J125" s="151">
        <f t="shared" si="119"/>
        <v>0</v>
      </c>
      <c r="K125" s="151">
        <f t="shared" si="112"/>
        <v>0</v>
      </c>
      <c r="L125" s="143">
        <f t="shared" si="113"/>
        <v>0</v>
      </c>
      <c r="M125" s="151">
        <f t="shared" si="120"/>
        <v>0</v>
      </c>
      <c r="N125" s="151">
        <f t="shared" si="114"/>
        <v>0</v>
      </c>
      <c r="O125" s="151">
        <f>H125+K125+N125</f>
        <v>0</v>
      </c>
      <c r="P125" s="144"/>
      <c r="Q125" s="145">
        <f t="shared" si="116"/>
        <v>0</v>
      </c>
    </row>
    <row r="126" spans="1:17" s="20" customFormat="1" ht="18" customHeight="1" x14ac:dyDescent="0.4">
      <c r="A126" s="19">
        <v>7</v>
      </c>
      <c r="B126" s="145">
        <f>B120</f>
        <v>10</v>
      </c>
      <c r="C126" s="151">
        <f t="shared" si="117"/>
        <v>0</v>
      </c>
      <c r="D126" s="151">
        <f t="shared" si="108"/>
        <v>0</v>
      </c>
      <c r="E126" s="143">
        <f>VLOOKUP(B116,別紙1!$A$285:$AS$431,25,FALSE)+VLOOKUP(B116,別紙1!$A$285:$AS$431,26,FALSE)+VLOOKUP(B116,別紙1!$A$285:$AS$431,27,FALSE)</f>
        <v>201</v>
      </c>
      <c r="F126" s="143">
        <f t="shared" si="109"/>
        <v>120</v>
      </c>
      <c r="G126" s="151">
        <f t="shared" si="118"/>
        <v>0</v>
      </c>
      <c r="H126" s="151">
        <f t="shared" si="110"/>
        <v>0</v>
      </c>
      <c r="I126" s="143">
        <f t="shared" si="121"/>
        <v>81</v>
      </c>
      <c r="J126" s="151">
        <f t="shared" si="119"/>
        <v>0</v>
      </c>
      <c r="K126" s="151">
        <f t="shared" si="112"/>
        <v>0</v>
      </c>
      <c r="L126" s="143">
        <f t="shared" si="113"/>
        <v>0</v>
      </c>
      <c r="M126" s="151">
        <f t="shared" si="120"/>
        <v>0</v>
      </c>
      <c r="N126" s="151">
        <f t="shared" si="114"/>
        <v>0</v>
      </c>
      <c r="O126" s="151">
        <f t="shared" ref="O126:O130" si="122">H126+K126+N126</f>
        <v>0</v>
      </c>
      <c r="P126" s="144"/>
      <c r="Q126" s="145">
        <f t="shared" si="116"/>
        <v>0</v>
      </c>
    </row>
    <row r="127" spans="1:17" s="20" customFormat="1" ht="18" customHeight="1" x14ac:dyDescent="0.4">
      <c r="A127" s="19">
        <v>8</v>
      </c>
      <c r="B127" s="145">
        <f>B120</f>
        <v>10</v>
      </c>
      <c r="C127" s="151">
        <f t="shared" si="117"/>
        <v>0</v>
      </c>
      <c r="D127" s="151">
        <f t="shared" si="108"/>
        <v>0</v>
      </c>
      <c r="E127" s="143">
        <f>VLOOKUP(B116,別紙1!$A$285:$AS$431,28,FALSE)+VLOOKUP(B116,別紙1!$A$285:$AS$431,29,FALSE)+VLOOKUP(B116,別紙1!$A$285:$AS$431,30,FALSE)</f>
        <v>232</v>
      </c>
      <c r="F127" s="143">
        <f t="shared" si="109"/>
        <v>120</v>
      </c>
      <c r="G127" s="151">
        <f t="shared" si="118"/>
        <v>0</v>
      </c>
      <c r="H127" s="151">
        <f t="shared" si="110"/>
        <v>0</v>
      </c>
      <c r="I127" s="143">
        <f t="shared" si="121"/>
        <v>112</v>
      </c>
      <c r="J127" s="151">
        <f t="shared" si="119"/>
        <v>0</v>
      </c>
      <c r="K127" s="151">
        <f t="shared" si="112"/>
        <v>0</v>
      </c>
      <c r="L127" s="143">
        <f t="shared" si="113"/>
        <v>0</v>
      </c>
      <c r="M127" s="151">
        <f t="shared" si="120"/>
        <v>0</v>
      </c>
      <c r="N127" s="151">
        <f t="shared" si="114"/>
        <v>0</v>
      </c>
      <c r="O127" s="151">
        <f t="shared" si="122"/>
        <v>0</v>
      </c>
      <c r="P127" s="144"/>
      <c r="Q127" s="145">
        <f t="shared" si="116"/>
        <v>0</v>
      </c>
    </row>
    <row r="128" spans="1:17" s="20" customFormat="1" ht="18" customHeight="1" x14ac:dyDescent="0.4">
      <c r="A128" s="19">
        <v>9</v>
      </c>
      <c r="B128" s="145">
        <f>B120</f>
        <v>10</v>
      </c>
      <c r="C128" s="151">
        <f t="shared" si="117"/>
        <v>0</v>
      </c>
      <c r="D128" s="151">
        <f t="shared" si="108"/>
        <v>0</v>
      </c>
      <c r="E128" s="143">
        <f>VLOOKUP(B116,別紙1!$A$285:$AS$431,31,FALSE)+VLOOKUP(B116,別紙1!$A$285:$AS$431,32,FALSE)+VLOOKUP(B116,別紙1!$A$285:$AS$431,33,FALSE)</f>
        <v>237</v>
      </c>
      <c r="F128" s="143">
        <f t="shared" si="109"/>
        <v>120</v>
      </c>
      <c r="G128" s="151">
        <f t="shared" si="118"/>
        <v>0</v>
      </c>
      <c r="H128" s="151">
        <f t="shared" si="110"/>
        <v>0</v>
      </c>
      <c r="I128" s="143">
        <f t="shared" si="121"/>
        <v>117</v>
      </c>
      <c r="J128" s="151">
        <f t="shared" si="119"/>
        <v>0</v>
      </c>
      <c r="K128" s="151">
        <f t="shared" si="112"/>
        <v>0</v>
      </c>
      <c r="L128" s="143">
        <f t="shared" si="113"/>
        <v>0</v>
      </c>
      <c r="M128" s="151">
        <f t="shared" si="120"/>
        <v>0</v>
      </c>
      <c r="N128" s="151">
        <f t="shared" si="114"/>
        <v>0</v>
      </c>
      <c r="O128" s="151">
        <f t="shared" si="122"/>
        <v>0</v>
      </c>
      <c r="P128" s="144"/>
      <c r="Q128" s="145">
        <f t="shared" si="116"/>
        <v>0</v>
      </c>
    </row>
    <row r="129" spans="1:17" s="20" customFormat="1" ht="18" customHeight="1" x14ac:dyDescent="0.4">
      <c r="A129" s="19">
        <v>10</v>
      </c>
      <c r="B129" s="145">
        <f>B120</f>
        <v>10</v>
      </c>
      <c r="C129" s="151">
        <f t="shared" si="117"/>
        <v>0</v>
      </c>
      <c r="D129" s="151">
        <f t="shared" si="108"/>
        <v>0</v>
      </c>
      <c r="E129" s="143">
        <f>VLOOKUP(B116,別紙1!$A$285:$AS$431,34,FALSE)+VLOOKUP(B116,別紙1!$A$285:$AS$431,35,FALSE)+VLOOKUP(B116,別紙1!$A$285:$AS$431,36,FALSE)</f>
        <v>194</v>
      </c>
      <c r="F129" s="143">
        <f t="shared" si="109"/>
        <v>120</v>
      </c>
      <c r="G129" s="151">
        <f t="shared" si="118"/>
        <v>0</v>
      </c>
      <c r="H129" s="151">
        <f t="shared" si="110"/>
        <v>0</v>
      </c>
      <c r="I129" s="143">
        <f t="shared" si="121"/>
        <v>74</v>
      </c>
      <c r="J129" s="151">
        <f t="shared" si="119"/>
        <v>0</v>
      </c>
      <c r="K129" s="151">
        <f t="shared" si="112"/>
        <v>0</v>
      </c>
      <c r="L129" s="143">
        <f t="shared" si="113"/>
        <v>0</v>
      </c>
      <c r="M129" s="151">
        <f t="shared" si="120"/>
        <v>0</v>
      </c>
      <c r="N129" s="151">
        <f t="shared" si="114"/>
        <v>0</v>
      </c>
      <c r="O129" s="151">
        <f t="shared" si="122"/>
        <v>0</v>
      </c>
      <c r="P129" s="144"/>
      <c r="Q129" s="145">
        <f t="shared" si="116"/>
        <v>0</v>
      </c>
    </row>
    <row r="130" spans="1:17" s="20" customFormat="1" ht="18" customHeight="1" x14ac:dyDescent="0.4">
      <c r="A130" s="19">
        <v>11</v>
      </c>
      <c r="B130" s="145">
        <f>B120</f>
        <v>10</v>
      </c>
      <c r="C130" s="151">
        <f t="shared" si="117"/>
        <v>0</v>
      </c>
      <c r="D130" s="151">
        <f t="shared" si="108"/>
        <v>0</v>
      </c>
      <c r="E130" s="143">
        <f>VLOOKUP(B116,別紙1!$A$285:$AS$431,37,FALSE)+VLOOKUP(B116,別紙1!$A$285:$AS$431,38,FALSE)+VLOOKUP(B116,別紙1!$A$285:$AS$431,39,FALSE)</f>
        <v>161</v>
      </c>
      <c r="F130" s="143">
        <f t="shared" si="109"/>
        <v>120</v>
      </c>
      <c r="G130" s="151">
        <f t="shared" si="118"/>
        <v>0</v>
      </c>
      <c r="H130" s="151">
        <f t="shared" si="110"/>
        <v>0</v>
      </c>
      <c r="I130" s="143">
        <f t="shared" si="121"/>
        <v>41</v>
      </c>
      <c r="J130" s="151">
        <f t="shared" si="119"/>
        <v>0</v>
      </c>
      <c r="K130" s="151">
        <f t="shared" si="112"/>
        <v>0</v>
      </c>
      <c r="L130" s="143">
        <f t="shared" si="113"/>
        <v>0</v>
      </c>
      <c r="M130" s="151">
        <f t="shared" si="120"/>
        <v>0</v>
      </c>
      <c r="N130" s="151">
        <f t="shared" si="114"/>
        <v>0</v>
      </c>
      <c r="O130" s="151">
        <f t="shared" si="122"/>
        <v>0</v>
      </c>
      <c r="P130" s="144"/>
      <c r="Q130" s="145">
        <f t="shared" si="116"/>
        <v>0</v>
      </c>
    </row>
    <row r="131" spans="1:17" s="20" customFormat="1" ht="18" customHeight="1" thickBot="1" x14ac:dyDescent="0.45">
      <c r="A131" s="19">
        <v>12</v>
      </c>
      <c r="B131" s="145">
        <f>B120</f>
        <v>10</v>
      </c>
      <c r="C131" s="151">
        <f t="shared" si="117"/>
        <v>0</v>
      </c>
      <c r="D131" s="151">
        <f t="shared" si="108"/>
        <v>0</v>
      </c>
      <c r="E131" s="143">
        <f>VLOOKUP(B116,別紙1!$A$285:$AS$431,40,FALSE)+VLOOKUP(B116,別紙1!$A$285:$AS$431,41,FALSE)+VLOOKUP(B116,別紙1!$A$285:$AS$431,42,FALSE)</f>
        <v>164</v>
      </c>
      <c r="F131" s="143">
        <f t="shared" si="109"/>
        <v>120</v>
      </c>
      <c r="G131" s="151">
        <f t="shared" si="118"/>
        <v>0</v>
      </c>
      <c r="H131" s="198">
        <f t="shared" si="110"/>
        <v>0</v>
      </c>
      <c r="I131" s="143">
        <f t="shared" si="121"/>
        <v>44</v>
      </c>
      <c r="J131" s="198">
        <f t="shared" si="119"/>
        <v>0</v>
      </c>
      <c r="K131" s="198">
        <f t="shared" si="112"/>
        <v>0</v>
      </c>
      <c r="L131" s="143">
        <f t="shared" si="113"/>
        <v>0</v>
      </c>
      <c r="M131" s="151">
        <f t="shared" si="120"/>
        <v>0</v>
      </c>
      <c r="N131" s="198">
        <f t="shared" si="114"/>
        <v>0</v>
      </c>
      <c r="O131" s="151">
        <f>H131+K131+N131</f>
        <v>0</v>
      </c>
      <c r="P131" s="144"/>
      <c r="Q131" s="145">
        <f t="shared" si="116"/>
        <v>0</v>
      </c>
    </row>
    <row r="132" spans="1:17" s="20" customFormat="1" ht="18" customHeight="1" thickBot="1" x14ac:dyDescent="0.45">
      <c r="A132" s="19" t="s">
        <v>9</v>
      </c>
      <c r="B132" s="146"/>
      <c r="C132" s="146"/>
      <c r="D132" s="201"/>
      <c r="E132" s="143">
        <f t="shared" ref="E132:F132" si="123">SUM(E120:E131)</f>
        <v>2188</v>
      </c>
      <c r="F132" s="143">
        <f t="shared" si="123"/>
        <v>1440</v>
      </c>
      <c r="G132" s="146"/>
      <c r="H132" s="146"/>
      <c r="I132" s="143">
        <f t="shared" ref="I132" si="124">SUM(I120:I131)</f>
        <v>748</v>
      </c>
      <c r="J132" s="146"/>
      <c r="K132" s="146"/>
      <c r="L132" s="143">
        <f t="shared" ref="L132" si="125">SUM(L120:L131)</f>
        <v>0</v>
      </c>
      <c r="M132" s="146"/>
      <c r="N132" s="146"/>
      <c r="O132" s="202"/>
      <c r="P132" s="150">
        <f>SUM(P120:P131)</f>
        <v>0</v>
      </c>
      <c r="Q132" s="148">
        <f>IF(SUM(Q120:Q131)="","",SUM(Q120:Q131))</f>
        <v>0</v>
      </c>
    </row>
    <row r="133" spans="1:17" ht="78" customHeight="1" x14ac:dyDescent="0.4">
      <c r="A133" s="429" t="s">
        <v>376</v>
      </c>
      <c r="B133" s="430"/>
      <c r="C133" s="430"/>
      <c r="D133" s="430"/>
      <c r="E133" s="430"/>
      <c r="F133" s="430"/>
      <c r="G133" s="430"/>
      <c r="H133" s="430"/>
      <c r="I133" s="430"/>
      <c r="J133" s="430"/>
      <c r="K133" s="430"/>
      <c r="L133" s="430"/>
      <c r="M133" s="430"/>
      <c r="N133" s="430"/>
      <c r="O133" s="430"/>
      <c r="P133" s="430"/>
      <c r="Q133" s="431"/>
    </row>
    <row r="134" spans="1:17" ht="78" customHeight="1" x14ac:dyDescent="0.4">
      <c r="A134" s="432" t="s">
        <v>22</v>
      </c>
      <c r="B134" s="433"/>
      <c r="C134" s="433"/>
      <c r="D134" s="433"/>
      <c r="E134" s="433"/>
      <c r="F134" s="433"/>
      <c r="G134" s="433"/>
      <c r="H134" s="433"/>
      <c r="I134" s="433"/>
      <c r="J134" s="433"/>
      <c r="K134" s="433"/>
      <c r="L134" s="433"/>
      <c r="M134" s="433"/>
      <c r="N134" s="433"/>
      <c r="O134" s="433"/>
      <c r="P134" s="433"/>
      <c r="Q134" s="434"/>
    </row>
    <row r="135" spans="1:17" x14ac:dyDescent="0.4">
      <c r="A135" s="11" t="s">
        <v>12</v>
      </c>
      <c r="B135" s="15">
        <f>B116+1</f>
        <v>8</v>
      </c>
      <c r="C135" s="11" t="s">
        <v>13</v>
      </c>
      <c r="D135" s="13" t="str">
        <f>VLOOKUP(B135,別紙1!$A$285:$AS$431,3,FALSE)</f>
        <v>清里前原受水場</v>
      </c>
      <c r="Q135" s="142" t="str">
        <f>VLOOKUP(B135,別紙1!$A$285:$AS$431,5,FALSE)</f>
        <v>東京従量電灯B30A</v>
      </c>
    </row>
    <row r="136" spans="1:17" s="11" customFormat="1" ht="20.25" customHeight="1" x14ac:dyDescent="0.4">
      <c r="A136" s="435" t="s">
        <v>14</v>
      </c>
      <c r="B136" s="438" t="s">
        <v>3</v>
      </c>
      <c r="C136" s="439"/>
      <c r="D136" s="440"/>
      <c r="E136" s="438" t="s">
        <v>4</v>
      </c>
      <c r="F136" s="439"/>
      <c r="G136" s="439"/>
      <c r="H136" s="439"/>
      <c r="I136" s="439"/>
      <c r="J136" s="439"/>
      <c r="K136" s="439"/>
      <c r="L136" s="439"/>
      <c r="M136" s="439"/>
      <c r="N136" s="439"/>
      <c r="O136" s="440"/>
      <c r="P136" s="426" t="s">
        <v>106</v>
      </c>
      <c r="Q136" s="435" t="s">
        <v>354</v>
      </c>
    </row>
    <row r="137" spans="1:17" s="11" customFormat="1" ht="60" x14ac:dyDescent="0.4">
      <c r="A137" s="436"/>
      <c r="B137" s="305" t="s">
        <v>26</v>
      </c>
      <c r="C137" s="305" t="s">
        <v>107</v>
      </c>
      <c r="D137" s="305" t="s">
        <v>27</v>
      </c>
      <c r="E137" s="16" t="s">
        <v>349</v>
      </c>
      <c r="F137" s="17" t="s">
        <v>108</v>
      </c>
      <c r="G137" s="17" t="s">
        <v>350</v>
      </c>
      <c r="H137" s="16" t="s">
        <v>28</v>
      </c>
      <c r="I137" s="17" t="s">
        <v>126</v>
      </c>
      <c r="J137" s="17" t="s">
        <v>352</v>
      </c>
      <c r="K137" s="16" t="s">
        <v>29</v>
      </c>
      <c r="L137" s="17" t="s">
        <v>127</v>
      </c>
      <c r="M137" s="17" t="s">
        <v>128</v>
      </c>
      <c r="N137" s="16" t="s">
        <v>30</v>
      </c>
      <c r="O137" s="306" t="s">
        <v>353</v>
      </c>
      <c r="P137" s="441"/>
      <c r="Q137" s="436"/>
    </row>
    <row r="138" spans="1:17" s="18" customFormat="1" ht="22.5" x14ac:dyDescent="0.4">
      <c r="A138" s="437"/>
      <c r="B138" s="12" t="s">
        <v>34</v>
      </c>
      <c r="C138" s="12" t="s">
        <v>123</v>
      </c>
      <c r="D138" s="12" t="s">
        <v>6</v>
      </c>
      <c r="E138" s="12" t="s">
        <v>20</v>
      </c>
      <c r="F138" s="12" t="s">
        <v>20</v>
      </c>
      <c r="G138" s="12" t="s">
        <v>8</v>
      </c>
      <c r="H138" s="12" t="s">
        <v>8</v>
      </c>
      <c r="I138" s="12" t="s">
        <v>20</v>
      </c>
      <c r="J138" s="12" t="s">
        <v>8</v>
      </c>
      <c r="K138" s="12" t="s">
        <v>8</v>
      </c>
      <c r="L138" s="12" t="s">
        <v>20</v>
      </c>
      <c r="M138" s="12" t="s">
        <v>8</v>
      </c>
      <c r="N138" s="12" t="s">
        <v>8</v>
      </c>
      <c r="O138" s="12" t="s">
        <v>8</v>
      </c>
      <c r="P138" s="4" t="s">
        <v>43</v>
      </c>
      <c r="Q138" s="12" t="s">
        <v>8</v>
      </c>
    </row>
    <row r="139" spans="1:17" s="20" customFormat="1" ht="18" customHeight="1" x14ac:dyDescent="0.4">
      <c r="A139" s="19">
        <v>1</v>
      </c>
      <c r="B139" s="143">
        <f>VLOOKUP(B135,別紙1!$A$285:$AS$431,6,FALSE)</f>
        <v>30</v>
      </c>
      <c r="C139" s="151">
        <f>内訳書!$C$9</f>
        <v>0</v>
      </c>
      <c r="D139" s="151">
        <f>IF(E139=0,ROUNDDOWN(C139*B139/10/2,2),ROUNDDOWN(C139*B139/10,2))</f>
        <v>0</v>
      </c>
      <c r="E139" s="143">
        <f>VLOOKUP(B135,別紙1!$A$285:$AS$431,7,FALSE)+VLOOKUP(B135,別紙1!$A$285:$AS$431,8,FALSE)+VLOOKUP(B135,別紙1!$A$285:$AS$431,9,FALSE)</f>
        <v>80</v>
      </c>
      <c r="F139" s="143">
        <f>IF(E139&lt;120,E139,120)</f>
        <v>80</v>
      </c>
      <c r="G139" s="151">
        <f>内訳書!$D$9</f>
        <v>0</v>
      </c>
      <c r="H139" s="151">
        <f>ROUNDDOWN(F139*G139,2)</f>
        <v>0</v>
      </c>
      <c r="I139" s="143">
        <f>IF(E139&lt;=300,IF(E139&lt;120,0,E139-120),180)</f>
        <v>0</v>
      </c>
      <c r="J139" s="151">
        <f>内訳書!$E$9</f>
        <v>0</v>
      </c>
      <c r="K139" s="151">
        <f>ROUNDDOWN(I139*J139,2)</f>
        <v>0</v>
      </c>
      <c r="L139" s="143">
        <f>IF(E139&lt;300,0,E139-300)</f>
        <v>0</v>
      </c>
      <c r="M139" s="151">
        <f>内訳書!$F$9</f>
        <v>0</v>
      </c>
      <c r="N139" s="151">
        <f>ROUNDDOWN(L139*M139,2)</f>
        <v>0</v>
      </c>
      <c r="O139" s="151">
        <f>H139+K139+N139</f>
        <v>0</v>
      </c>
      <c r="P139" s="144"/>
      <c r="Q139" s="145">
        <f>ROUNDDOWN(D139+O139+P139,0)</f>
        <v>0</v>
      </c>
    </row>
    <row r="140" spans="1:17" s="20" customFormat="1" ht="18" customHeight="1" x14ac:dyDescent="0.4">
      <c r="A140" s="19">
        <v>2</v>
      </c>
      <c r="B140" s="145">
        <f>B139</f>
        <v>30</v>
      </c>
      <c r="C140" s="151">
        <f>C139</f>
        <v>0</v>
      </c>
      <c r="D140" s="151">
        <f t="shared" ref="D140:D150" si="126">IF(E140=0,ROUNDDOWN(C140*B140/10/2,2),ROUNDDOWN(C140*B140/10,2))</f>
        <v>0</v>
      </c>
      <c r="E140" s="143">
        <f>VLOOKUP(B135,別紙1!$A$285:$AS$431,10,FALSE)+VLOOKUP(B135,別紙1!$A$285:$AS$431,11,FALSE)+VLOOKUP(B135,別紙1!$A$285:$AS$431,12,FALSE)</f>
        <v>86</v>
      </c>
      <c r="F140" s="143">
        <f t="shared" ref="F140:F150" si="127">IF(E140&lt;120,E140,120)</f>
        <v>86</v>
      </c>
      <c r="G140" s="151">
        <f>G139</f>
        <v>0</v>
      </c>
      <c r="H140" s="151">
        <f t="shared" ref="H140:H150" si="128">ROUNDDOWN(F140*G140,2)</f>
        <v>0</v>
      </c>
      <c r="I140" s="143">
        <f t="shared" ref="I140" si="129">IF(E140&lt;=300,IF(E140&lt;120,0,E140-120),180)</f>
        <v>0</v>
      </c>
      <c r="J140" s="151">
        <f>J139</f>
        <v>0</v>
      </c>
      <c r="K140" s="151">
        <f t="shared" ref="K140:K150" si="130">ROUNDDOWN(I140*J140,2)</f>
        <v>0</v>
      </c>
      <c r="L140" s="143">
        <f t="shared" ref="L140:L150" si="131">IF(E140&lt;300,0,E140-300)</f>
        <v>0</v>
      </c>
      <c r="M140" s="151">
        <f>M139</f>
        <v>0</v>
      </c>
      <c r="N140" s="151">
        <f t="shared" ref="N140:N150" si="132">ROUNDDOWN(L140*M140,2)</f>
        <v>0</v>
      </c>
      <c r="O140" s="151">
        <f t="shared" ref="O140:O143" si="133">H140+K140+N140</f>
        <v>0</v>
      </c>
      <c r="P140" s="144"/>
      <c r="Q140" s="145">
        <f t="shared" ref="Q140:Q150" si="134">ROUNDDOWN(D140+O140+P140,0)</f>
        <v>0</v>
      </c>
    </row>
    <row r="141" spans="1:17" s="20" customFormat="1" ht="18" customHeight="1" x14ac:dyDescent="0.4">
      <c r="A141" s="19">
        <v>3</v>
      </c>
      <c r="B141" s="145">
        <f>B139</f>
        <v>30</v>
      </c>
      <c r="C141" s="151">
        <f t="shared" ref="C141:C150" si="135">C140</f>
        <v>0</v>
      </c>
      <c r="D141" s="151">
        <f t="shared" si="126"/>
        <v>0</v>
      </c>
      <c r="E141" s="143">
        <f>VLOOKUP(B135,別紙1!$A$285:$AS$431,13,FALSE)+VLOOKUP(B135,別紙1!$A$285:$AS$431,14,FALSE)+VLOOKUP(B135,別紙1!$A$285:$AS$431,15,FALSE)</f>
        <v>77</v>
      </c>
      <c r="F141" s="143">
        <f t="shared" si="127"/>
        <v>77</v>
      </c>
      <c r="G141" s="151">
        <f t="shared" ref="G141:G150" si="136">G140</f>
        <v>0</v>
      </c>
      <c r="H141" s="151">
        <f t="shared" si="128"/>
        <v>0</v>
      </c>
      <c r="I141" s="143">
        <f>IF(E141&lt;=300,IF(E141&lt;120,0,E141-120),180)</f>
        <v>0</v>
      </c>
      <c r="J141" s="151">
        <f t="shared" ref="J141:J150" si="137">J140</f>
        <v>0</v>
      </c>
      <c r="K141" s="151">
        <f t="shared" si="130"/>
        <v>0</v>
      </c>
      <c r="L141" s="143">
        <f t="shared" si="131"/>
        <v>0</v>
      </c>
      <c r="M141" s="151">
        <f t="shared" ref="M141:M150" si="138">M140</f>
        <v>0</v>
      </c>
      <c r="N141" s="151">
        <f t="shared" si="132"/>
        <v>0</v>
      </c>
      <c r="O141" s="151">
        <f t="shared" si="133"/>
        <v>0</v>
      </c>
      <c r="P141" s="144"/>
      <c r="Q141" s="145">
        <f t="shared" si="134"/>
        <v>0</v>
      </c>
    </row>
    <row r="142" spans="1:17" s="20" customFormat="1" ht="18" customHeight="1" x14ac:dyDescent="0.4">
      <c r="A142" s="19">
        <v>4</v>
      </c>
      <c r="B142" s="145">
        <f>B139</f>
        <v>30</v>
      </c>
      <c r="C142" s="151">
        <f t="shared" si="135"/>
        <v>0</v>
      </c>
      <c r="D142" s="151">
        <f t="shared" si="126"/>
        <v>0</v>
      </c>
      <c r="E142" s="143">
        <f>VLOOKUP(B135,別紙1!$A$285:$AS$431,16,FALSE)+VLOOKUP(B135,別紙1!$A$285:$AS$431,17,FALSE)+VLOOKUP(B135,別紙1!$A$285:$AS$431,18,FALSE)</f>
        <v>70</v>
      </c>
      <c r="F142" s="143">
        <f t="shared" si="127"/>
        <v>70</v>
      </c>
      <c r="G142" s="151">
        <f t="shared" si="136"/>
        <v>0</v>
      </c>
      <c r="H142" s="151">
        <f t="shared" si="128"/>
        <v>0</v>
      </c>
      <c r="I142" s="143">
        <f t="shared" ref="I142:I150" si="139">IF(E142&lt;=300,IF(E142&lt;120,0,E142-120),180)</f>
        <v>0</v>
      </c>
      <c r="J142" s="151">
        <f t="shared" si="137"/>
        <v>0</v>
      </c>
      <c r="K142" s="151">
        <f t="shared" si="130"/>
        <v>0</v>
      </c>
      <c r="L142" s="143">
        <f t="shared" si="131"/>
        <v>0</v>
      </c>
      <c r="M142" s="151">
        <f t="shared" si="138"/>
        <v>0</v>
      </c>
      <c r="N142" s="151">
        <f t="shared" si="132"/>
        <v>0</v>
      </c>
      <c r="O142" s="151">
        <f t="shared" si="133"/>
        <v>0</v>
      </c>
      <c r="P142" s="144"/>
      <c r="Q142" s="145">
        <f t="shared" si="134"/>
        <v>0</v>
      </c>
    </row>
    <row r="143" spans="1:17" s="20" customFormat="1" ht="18" customHeight="1" x14ac:dyDescent="0.4">
      <c r="A143" s="19">
        <v>5</v>
      </c>
      <c r="B143" s="145">
        <f>B139</f>
        <v>30</v>
      </c>
      <c r="C143" s="151">
        <f t="shared" si="135"/>
        <v>0</v>
      </c>
      <c r="D143" s="151">
        <f t="shared" si="126"/>
        <v>0</v>
      </c>
      <c r="E143" s="143">
        <f>VLOOKUP(B135,別紙1!$A$285:$AS$431,19,FALSE)+VLOOKUP(B135,別紙1!$A$285:$AS$431,20,FALSE)+VLOOKUP(B135,別紙1!$A$285:$AS$431,21,FALSE)</f>
        <v>55</v>
      </c>
      <c r="F143" s="143">
        <f t="shared" si="127"/>
        <v>55</v>
      </c>
      <c r="G143" s="151">
        <f t="shared" si="136"/>
        <v>0</v>
      </c>
      <c r="H143" s="151">
        <f t="shared" si="128"/>
        <v>0</v>
      </c>
      <c r="I143" s="143">
        <f t="shared" si="139"/>
        <v>0</v>
      </c>
      <c r="J143" s="151">
        <f t="shared" si="137"/>
        <v>0</v>
      </c>
      <c r="K143" s="151">
        <f t="shared" si="130"/>
        <v>0</v>
      </c>
      <c r="L143" s="143">
        <f t="shared" si="131"/>
        <v>0</v>
      </c>
      <c r="M143" s="151">
        <f t="shared" si="138"/>
        <v>0</v>
      </c>
      <c r="N143" s="151">
        <f t="shared" si="132"/>
        <v>0</v>
      </c>
      <c r="O143" s="151">
        <f t="shared" si="133"/>
        <v>0</v>
      </c>
      <c r="P143" s="144"/>
      <c r="Q143" s="145">
        <f t="shared" si="134"/>
        <v>0</v>
      </c>
    </row>
    <row r="144" spans="1:17" s="20" customFormat="1" ht="18" customHeight="1" x14ac:dyDescent="0.4">
      <c r="A144" s="19">
        <v>6</v>
      </c>
      <c r="B144" s="145">
        <f>B139</f>
        <v>30</v>
      </c>
      <c r="C144" s="151">
        <f t="shared" si="135"/>
        <v>0</v>
      </c>
      <c r="D144" s="151">
        <f t="shared" si="126"/>
        <v>0</v>
      </c>
      <c r="E144" s="143">
        <f>VLOOKUP(B135,別紙1!$A$285:$AS$431,22,FALSE)+VLOOKUP(B135,別紙1!$A$285:$AS$431,23,FALSE)+VLOOKUP(B135,別紙1!$A$285:$AS$431,24,FALSE)</f>
        <v>64</v>
      </c>
      <c r="F144" s="143">
        <f t="shared" si="127"/>
        <v>64</v>
      </c>
      <c r="G144" s="151">
        <f t="shared" si="136"/>
        <v>0</v>
      </c>
      <c r="H144" s="151">
        <f t="shared" si="128"/>
        <v>0</v>
      </c>
      <c r="I144" s="143">
        <f t="shared" si="139"/>
        <v>0</v>
      </c>
      <c r="J144" s="151">
        <f t="shared" si="137"/>
        <v>0</v>
      </c>
      <c r="K144" s="151">
        <f t="shared" si="130"/>
        <v>0</v>
      </c>
      <c r="L144" s="143">
        <f t="shared" si="131"/>
        <v>0</v>
      </c>
      <c r="M144" s="151">
        <f t="shared" si="138"/>
        <v>0</v>
      </c>
      <c r="N144" s="151">
        <f t="shared" si="132"/>
        <v>0</v>
      </c>
      <c r="O144" s="151">
        <f>H144+K144+N144</f>
        <v>0</v>
      </c>
      <c r="P144" s="144"/>
      <c r="Q144" s="145">
        <f t="shared" si="134"/>
        <v>0</v>
      </c>
    </row>
    <row r="145" spans="1:17" s="20" customFormat="1" ht="18" customHeight="1" x14ac:dyDescent="0.4">
      <c r="A145" s="19">
        <v>7</v>
      </c>
      <c r="B145" s="145">
        <f>B139</f>
        <v>30</v>
      </c>
      <c r="C145" s="151">
        <f t="shared" si="135"/>
        <v>0</v>
      </c>
      <c r="D145" s="151">
        <f t="shared" si="126"/>
        <v>0</v>
      </c>
      <c r="E145" s="143">
        <f>VLOOKUP(B135,別紙1!$A$285:$AS$431,25,FALSE)+VLOOKUP(B135,別紙1!$A$285:$AS$431,26,FALSE)+VLOOKUP(B135,別紙1!$A$285:$AS$431,27,FALSE)</f>
        <v>107</v>
      </c>
      <c r="F145" s="143">
        <f t="shared" si="127"/>
        <v>107</v>
      </c>
      <c r="G145" s="151">
        <f t="shared" si="136"/>
        <v>0</v>
      </c>
      <c r="H145" s="151">
        <f t="shared" si="128"/>
        <v>0</v>
      </c>
      <c r="I145" s="143">
        <f t="shared" si="139"/>
        <v>0</v>
      </c>
      <c r="J145" s="151">
        <f t="shared" si="137"/>
        <v>0</v>
      </c>
      <c r="K145" s="151">
        <f t="shared" si="130"/>
        <v>0</v>
      </c>
      <c r="L145" s="143">
        <f t="shared" si="131"/>
        <v>0</v>
      </c>
      <c r="M145" s="151">
        <f t="shared" si="138"/>
        <v>0</v>
      </c>
      <c r="N145" s="151">
        <f t="shared" si="132"/>
        <v>0</v>
      </c>
      <c r="O145" s="151">
        <f t="shared" ref="O145:O149" si="140">H145+K145+N145</f>
        <v>0</v>
      </c>
      <c r="P145" s="144"/>
      <c r="Q145" s="145">
        <f t="shared" si="134"/>
        <v>0</v>
      </c>
    </row>
    <row r="146" spans="1:17" s="20" customFormat="1" ht="18" customHeight="1" x14ac:dyDescent="0.4">
      <c r="A146" s="19">
        <v>8</v>
      </c>
      <c r="B146" s="145">
        <f>B139</f>
        <v>30</v>
      </c>
      <c r="C146" s="151">
        <f t="shared" si="135"/>
        <v>0</v>
      </c>
      <c r="D146" s="151">
        <f t="shared" si="126"/>
        <v>0</v>
      </c>
      <c r="E146" s="143">
        <f>VLOOKUP(B135,別紙1!$A$285:$AS$431,28,FALSE)+VLOOKUP(B135,別紙1!$A$285:$AS$431,29,FALSE)+VLOOKUP(B135,別紙1!$A$285:$AS$431,30,FALSE)</f>
        <v>123</v>
      </c>
      <c r="F146" s="143">
        <f t="shared" si="127"/>
        <v>120</v>
      </c>
      <c r="G146" s="151">
        <f t="shared" si="136"/>
        <v>0</v>
      </c>
      <c r="H146" s="151">
        <f t="shared" si="128"/>
        <v>0</v>
      </c>
      <c r="I146" s="143">
        <f t="shared" si="139"/>
        <v>3</v>
      </c>
      <c r="J146" s="151">
        <f t="shared" si="137"/>
        <v>0</v>
      </c>
      <c r="K146" s="151">
        <f t="shared" si="130"/>
        <v>0</v>
      </c>
      <c r="L146" s="143">
        <f t="shared" si="131"/>
        <v>0</v>
      </c>
      <c r="M146" s="151">
        <f t="shared" si="138"/>
        <v>0</v>
      </c>
      <c r="N146" s="151">
        <f t="shared" si="132"/>
        <v>0</v>
      </c>
      <c r="O146" s="151">
        <f t="shared" si="140"/>
        <v>0</v>
      </c>
      <c r="P146" s="144"/>
      <c r="Q146" s="145">
        <f t="shared" si="134"/>
        <v>0</v>
      </c>
    </row>
    <row r="147" spans="1:17" s="20" customFormat="1" ht="18" customHeight="1" x14ac:dyDescent="0.4">
      <c r="A147" s="19">
        <v>9</v>
      </c>
      <c r="B147" s="145">
        <f>B139</f>
        <v>30</v>
      </c>
      <c r="C147" s="151">
        <f t="shared" si="135"/>
        <v>0</v>
      </c>
      <c r="D147" s="151">
        <f t="shared" si="126"/>
        <v>0</v>
      </c>
      <c r="E147" s="143">
        <f>VLOOKUP(B135,別紙1!$A$285:$AS$431,31,FALSE)+VLOOKUP(B135,別紙1!$A$285:$AS$431,32,FALSE)+VLOOKUP(B135,別紙1!$A$285:$AS$431,33,FALSE)</f>
        <v>126</v>
      </c>
      <c r="F147" s="143">
        <f t="shared" si="127"/>
        <v>120</v>
      </c>
      <c r="G147" s="151">
        <f t="shared" si="136"/>
        <v>0</v>
      </c>
      <c r="H147" s="151">
        <f t="shared" si="128"/>
        <v>0</v>
      </c>
      <c r="I147" s="143">
        <f t="shared" si="139"/>
        <v>6</v>
      </c>
      <c r="J147" s="151">
        <f t="shared" si="137"/>
        <v>0</v>
      </c>
      <c r="K147" s="151">
        <f t="shared" si="130"/>
        <v>0</v>
      </c>
      <c r="L147" s="143">
        <f t="shared" si="131"/>
        <v>0</v>
      </c>
      <c r="M147" s="151">
        <f t="shared" si="138"/>
        <v>0</v>
      </c>
      <c r="N147" s="151">
        <f t="shared" si="132"/>
        <v>0</v>
      </c>
      <c r="O147" s="151">
        <f t="shared" si="140"/>
        <v>0</v>
      </c>
      <c r="P147" s="144"/>
      <c r="Q147" s="145">
        <f t="shared" si="134"/>
        <v>0</v>
      </c>
    </row>
    <row r="148" spans="1:17" s="20" customFormat="1" ht="18" customHeight="1" x14ac:dyDescent="0.4">
      <c r="A148" s="19">
        <v>10</v>
      </c>
      <c r="B148" s="145">
        <f>B139</f>
        <v>30</v>
      </c>
      <c r="C148" s="151">
        <f t="shared" si="135"/>
        <v>0</v>
      </c>
      <c r="D148" s="151">
        <f t="shared" si="126"/>
        <v>0</v>
      </c>
      <c r="E148" s="143">
        <f>VLOOKUP(B135,別紙1!$A$285:$AS$431,34,FALSE)+VLOOKUP(B135,別紙1!$A$285:$AS$431,35,FALSE)+VLOOKUP(B135,別紙1!$A$285:$AS$431,36,FALSE)</f>
        <v>83</v>
      </c>
      <c r="F148" s="143">
        <f t="shared" si="127"/>
        <v>83</v>
      </c>
      <c r="G148" s="151">
        <f t="shared" si="136"/>
        <v>0</v>
      </c>
      <c r="H148" s="151">
        <f t="shared" si="128"/>
        <v>0</v>
      </c>
      <c r="I148" s="143">
        <f t="shared" si="139"/>
        <v>0</v>
      </c>
      <c r="J148" s="151">
        <f t="shared" si="137"/>
        <v>0</v>
      </c>
      <c r="K148" s="151">
        <f t="shared" si="130"/>
        <v>0</v>
      </c>
      <c r="L148" s="143">
        <f t="shared" si="131"/>
        <v>0</v>
      </c>
      <c r="M148" s="151">
        <f t="shared" si="138"/>
        <v>0</v>
      </c>
      <c r="N148" s="151">
        <f t="shared" si="132"/>
        <v>0</v>
      </c>
      <c r="O148" s="151">
        <f t="shared" si="140"/>
        <v>0</v>
      </c>
      <c r="P148" s="144"/>
      <c r="Q148" s="145">
        <f t="shared" si="134"/>
        <v>0</v>
      </c>
    </row>
    <row r="149" spans="1:17" s="20" customFormat="1" ht="18" customHeight="1" x14ac:dyDescent="0.4">
      <c r="A149" s="19">
        <v>11</v>
      </c>
      <c r="B149" s="145">
        <f>B139</f>
        <v>30</v>
      </c>
      <c r="C149" s="151">
        <f t="shared" si="135"/>
        <v>0</v>
      </c>
      <c r="D149" s="151">
        <f t="shared" si="126"/>
        <v>0</v>
      </c>
      <c r="E149" s="143">
        <f>VLOOKUP(B135,別紙1!$A$285:$AS$431,37,FALSE)+VLOOKUP(B135,別紙1!$A$285:$AS$431,38,FALSE)+VLOOKUP(B135,別紙1!$A$285:$AS$431,39,FALSE)</f>
        <v>63</v>
      </c>
      <c r="F149" s="143">
        <f t="shared" si="127"/>
        <v>63</v>
      </c>
      <c r="G149" s="151">
        <f t="shared" si="136"/>
        <v>0</v>
      </c>
      <c r="H149" s="151">
        <f t="shared" si="128"/>
        <v>0</v>
      </c>
      <c r="I149" s="143">
        <f t="shared" si="139"/>
        <v>0</v>
      </c>
      <c r="J149" s="151">
        <f t="shared" si="137"/>
        <v>0</v>
      </c>
      <c r="K149" s="151">
        <f t="shared" si="130"/>
        <v>0</v>
      </c>
      <c r="L149" s="143">
        <f t="shared" si="131"/>
        <v>0</v>
      </c>
      <c r="M149" s="151">
        <f t="shared" si="138"/>
        <v>0</v>
      </c>
      <c r="N149" s="151">
        <f t="shared" si="132"/>
        <v>0</v>
      </c>
      <c r="O149" s="151">
        <f t="shared" si="140"/>
        <v>0</v>
      </c>
      <c r="P149" s="144"/>
      <c r="Q149" s="145">
        <f t="shared" si="134"/>
        <v>0</v>
      </c>
    </row>
    <row r="150" spans="1:17" s="20" customFormat="1" ht="18" customHeight="1" thickBot="1" x14ac:dyDescent="0.45">
      <c r="A150" s="19">
        <v>12</v>
      </c>
      <c r="B150" s="145">
        <f>B139</f>
        <v>30</v>
      </c>
      <c r="C150" s="151">
        <f t="shared" si="135"/>
        <v>0</v>
      </c>
      <c r="D150" s="151">
        <f t="shared" si="126"/>
        <v>0</v>
      </c>
      <c r="E150" s="143">
        <f>VLOOKUP(B135,別紙1!$A$285:$AS$431,40,FALSE)+VLOOKUP(B135,別紙1!$A$285:$AS$431,41,FALSE)+VLOOKUP(B135,別紙1!$A$285:$AS$431,42,FALSE)</f>
        <v>68</v>
      </c>
      <c r="F150" s="143">
        <f t="shared" si="127"/>
        <v>68</v>
      </c>
      <c r="G150" s="151">
        <f t="shared" si="136"/>
        <v>0</v>
      </c>
      <c r="H150" s="198">
        <f t="shared" si="128"/>
        <v>0</v>
      </c>
      <c r="I150" s="143">
        <f t="shared" si="139"/>
        <v>0</v>
      </c>
      <c r="J150" s="198">
        <f t="shared" si="137"/>
        <v>0</v>
      </c>
      <c r="K150" s="198">
        <f t="shared" si="130"/>
        <v>0</v>
      </c>
      <c r="L150" s="143">
        <f t="shared" si="131"/>
        <v>0</v>
      </c>
      <c r="M150" s="151">
        <f t="shared" si="138"/>
        <v>0</v>
      </c>
      <c r="N150" s="198">
        <f t="shared" si="132"/>
        <v>0</v>
      </c>
      <c r="O150" s="151">
        <f>H150+K150+N150</f>
        <v>0</v>
      </c>
      <c r="P150" s="144"/>
      <c r="Q150" s="145">
        <f t="shared" si="134"/>
        <v>0</v>
      </c>
    </row>
    <row r="151" spans="1:17" s="20" customFormat="1" ht="18" customHeight="1" thickBot="1" x14ac:dyDescent="0.45">
      <c r="A151" s="19" t="s">
        <v>9</v>
      </c>
      <c r="B151" s="146"/>
      <c r="C151" s="146"/>
      <c r="D151" s="201"/>
      <c r="E151" s="143">
        <f t="shared" ref="E151:F151" si="141">SUM(E139:E150)</f>
        <v>1002</v>
      </c>
      <c r="F151" s="143">
        <f t="shared" si="141"/>
        <v>993</v>
      </c>
      <c r="G151" s="146"/>
      <c r="H151" s="146"/>
      <c r="I151" s="143">
        <f t="shared" ref="I151" si="142">SUM(I139:I150)</f>
        <v>9</v>
      </c>
      <c r="J151" s="146"/>
      <c r="K151" s="146"/>
      <c r="L151" s="143">
        <f t="shared" ref="L151" si="143">SUM(L139:L150)</f>
        <v>0</v>
      </c>
      <c r="M151" s="146"/>
      <c r="N151" s="146"/>
      <c r="O151" s="202"/>
      <c r="P151" s="150">
        <f>SUM(P139:P150)</f>
        <v>0</v>
      </c>
      <c r="Q151" s="148">
        <f>IF(SUM(Q139:Q150)="","",SUM(Q139:Q150))</f>
        <v>0</v>
      </c>
    </row>
    <row r="152" spans="1:17" ht="78" customHeight="1" x14ac:dyDescent="0.4">
      <c r="A152" s="429" t="s">
        <v>376</v>
      </c>
      <c r="B152" s="430"/>
      <c r="C152" s="430"/>
      <c r="D152" s="430"/>
      <c r="E152" s="430"/>
      <c r="F152" s="430"/>
      <c r="G152" s="430"/>
      <c r="H152" s="430"/>
      <c r="I152" s="430"/>
      <c r="J152" s="430"/>
      <c r="K152" s="430"/>
      <c r="L152" s="430"/>
      <c r="M152" s="430"/>
      <c r="N152" s="430"/>
      <c r="O152" s="430"/>
      <c r="P152" s="430"/>
      <c r="Q152" s="431"/>
    </row>
    <row r="153" spans="1:17" ht="78" customHeight="1" x14ac:dyDescent="0.4">
      <c r="A153" s="432" t="s">
        <v>22</v>
      </c>
      <c r="B153" s="433"/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4"/>
    </row>
    <row r="154" spans="1:17" x14ac:dyDescent="0.4">
      <c r="A154" s="11" t="s">
        <v>12</v>
      </c>
      <c r="B154" s="15">
        <f>B135+1</f>
        <v>9</v>
      </c>
      <c r="C154" s="11" t="s">
        <v>13</v>
      </c>
      <c r="D154" s="13" t="str">
        <f>VLOOKUP(B154,別紙1!$A$285:$AS$431,3,FALSE)</f>
        <v>中之沢ポンプ場</v>
      </c>
      <c r="Q154" s="142" t="str">
        <f>VLOOKUP(B154,別紙1!$A$285:$AS$431,5,FALSE)</f>
        <v>東京従量電灯B30A</v>
      </c>
    </row>
    <row r="155" spans="1:17" s="11" customFormat="1" ht="20.25" customHeight="1" x14ac:dyDescent="0.4">
      <c r="A155" s="435" t="s">
        <v>14</v>
      </c>
      <c r="B155" s="438" t="s">
        <v>3</v>
      </c>
      <c r="C155" s="439"/>
      <c r="D155" s="440"/>
      <c r="E155" s="438" t="s">
        <v>4</v>
      </c>
      <c r="F155" s="439"/>
      <c r="G155" s="439"/>
      <c r="H155" s="439"/>
      <c r="I155" s="439"/>
      <c r="J155" s="439"/>
      <c r="K155" s="439"/>
      <c r="L155" s="439"/>
      <c r="M155" s="439"/>
      <c r="N155" s="439"/>
      <c r="O155" s="440"/>
      <c r="P155" s="426" t="s">
        <v>106</v>
      </c>
      <c r="Q155" s="435" t="s">
        <v>354</v>
      </c>
    </row>
    <row r="156" spans="1:17" s="11" customFormat="1" ht="60" x14ac:dyDescent="0.4">
      <c r="A156" s="436"/>
      <c r="B156" s="305" t="s">
        <v>26</v>
      </c>
      <c r="C156" s="305" t="s">
        <v>107</v>
      </c>
      <c r="D156" s="305" t="s">
        <v>27</v>
      </c>
      <c r="E156" s="16" t="s">
        <v>349</v>
      </c>
      <c r="F156" s="17" t="s">
        <v>108</v>
      </c>
      <c r="G156" s="17" t="s">
        <v>350</v>
      </c>
      <c r="H156" s="16" t="s">
        <v>28</v>
      </c>
      <c r="I156" s="17" t="s">
        <v>126</v>
      </c>
      <c r="J156" s="17" t="s">
        <v>352</v>
      </c>
      <c r="K156" s="16" t="s">
        <v>29</v>
      </c>
      <c r="L156" s="17" t="s">
        <v>127</v>
      </c>
      <c r="M156" s="17" t="s">
        <v>128</v>
      </c>
      <c r="N156" s="16" t="s">
        <v>30</v>
      </c>
      <c r="O156" s="306" t="s">
        <v>353</v>
      </c>
      <c r="P156" s="441"/>
      <c r="Q156" s="436"/>
    </row>
    <row r="157" spans="1:17" s="18" customFormat="1" ht="22.5" x14ac:dyDescent="0.4">
      <c r="A157" s="437"/>
      <c r="B157" s="12" t="s">
        <v>34</v>
      </c>
      <c r="C157" s="12" t="s">
        <v>123</v>
      </c>
      <c r="D157" s="12" t="s">
        <v>6</v>
      </c>
      <c r="E157" s="12" t="s">
        <v>20</v>
      </c>
      <c r="F157" s="12" t="s">
        <v>20</v>
      </c>
      <c r="G157" s="12" t="s">
        <v>8</v>
      </c>
      <c r="H157" s="12" t="s">
        <v>8</v>
      </c>
      <c r="I157" s="12" t="s">
        <v>20</v>
      </c>
      <c r="J157" s="12" t="s">
        <v>8</v>
      </c>
      <c r="K157" s="12" t="s">
        <v>8</v>
      </c>
      <c r="L157" s="12" t="s">
        <v>20</v>
      </c>
      <c r="M157" s="12" t="s">
        <v>8</v>
      </c>
      <c r="N157" s="12" t="s">
        <v>8</v>
      </c>
      <c r="O157" s="12" t="s">
        <v>8</v>
      </c>
      <c r="P157" s="4" t="s">
        <v>43</v>
      </c>
      <c r="Q157" s="12" t="s">
        <v>8</v>
      </c>
    </row>
    <row r="158" spans="1:17" s="20" customFormat="1" ht="18" customHeight="1" x14ac:dyDescent="0.4">
      <c r="A158" s="19">
        <v>1</v>
      </c>
      <c r="B158" s="143">
        <f>VLOOKUP(B154,別紙1!$A$285:$AS$431,6,FALSE)</f>
        <v>30</v>
      </c>
      <c r="C158" s="151">
        <f>内訳書!$C$9</f>
        <v>0</v>
      </c>
      <c r="D158" s="151">
        <f>IF(E158=0,ROUNDDOWN(C158*B158/10/2,2),ROUNDDOWN(C158*B158/10,2))</f>
        <v>0</v>
      </c>
      <c r="E158" s="143">
        <f>VLOOKUP(B154,別紙1!$A$285:$AS$431,7,FALSE)+VLOOKUP(B154,別紙1!$A$285:$AS$431,8,FALSE)+VLOOKUP(B154,別紙1!$A$285:$AS$431,9,FALSE)</f>
        <v>33</v>
      </c>
      <c r="F158" s="143">
        <f>IF(E158&lt;120,E158,120)</f>
        <v>33</v>
      </c>
      <c r="G158" s="151">
        <f>内訳書!$D$9</f>
        <v>0</v>
      </c>
      <c r="H158" s="151">
        <f>ROUNDDOWN(F158*G158,2)</f>
        <v>0</v>
      </c>
      <c r="I158" s="143">
        <f>IF(E158&lt;=300,IF(E158&lt;120,0,E158-120),180)</f>
        <v>0</v>
      </c>
      <c r="J158" s="151">
        <f>内訳書!$E$9</f>
        <v>0</v>
      </c>
      <c r="K158" s="151">
        <f>ROUNDDOWN(I158*J158,2)</f>
        <v>0</v>
      </c>
      <c r="L158" s="143">
        <f>IF(E158&lt;300,0,E158-300)</f>
        <v>0</v>
      </c>
      <c r="M158" s="151">
        <f>内訳書!$F$9</f>
        <v>0</v>
      </c>
      <c r="N158" s="151">
        <f>ROUNDDOWN(L158*M158,2)</f>
        <v>0</v>
      </c>
      <c r="O158" s="151">
        <f>H158+K158+N158</f>
        <v>0</v>
      </c>
      <c r="P158" s="144"/>
      <c r="Q158" s="145">
        <f>ROUNDDOWN(D158+O158+P158,0)</f>
        <v>0</v>
      </c>
    </row>
    <row r="159" spans="1:17" s="20" customFormat="1" ht="18" customHeight="1" x14ac:dyDescent="0.4">
      <c r="A159" s="19">
        <v>2</v>
      </c>
      <c r="B159" s="145">
        <f>B158</f>
        <v>30</v>
      </c>
      <c r="C159" s="151">
        <f>C158</f>
        <v>0</v>
      </c>
      <c r="D159" s="151">
        <f t="shared" ref="D159:D169" si="144">IF(E159=0,ROUNDDOWN(C159*B159/10/2,2),ROUNDDOWN(C159*B159/10,2))</f>
        <v>0</v>
      </c>
      <c r="E159" s="143">
        <f>VLOOKUP(B154,別紙1!$A$285:$AS$431,10,FALSE)+VLOOKUP(B154,別紙1!$A$285:$AS$431,11,FALSE)+VLOOKUP(B154,別紙1!$A$285:$AS$431,12,FALSE)</f>
        <v>38</v>
      </c>
      <c r="F159" s="143">
        <f t="shared" ref="F159:F169" si="145">IF(E159&lt;120,E159,120)</f>
        <v>38</v>
      </c>
      <c r="G159" s="151">
        <f>G158</f>
        <v>0</v>
      </c>
      <c r="H159" s="151">
        <f t="shared" ref="H159:H169" si="146">ROUNDDOWN(F159*G159,2)</f>
        <v>0</v>
      </c>
      <c r="I159" s="143">
        <f t="shared" ref="I159" si="147">IF(E159&lt;=300,IF(E159&lt;120,0,E159-120),180)</f>
        <v>0</v>
      </c>
      <c r="J159" s="151">
        <f>J158</f>
        <v>0</v>
      </c>
      <c r="K159" s="151">
        <f t="shared" ref="K159:K169" si="148">ROUNDDOWN(I159*J159,2)</f>
        <v>0</v>
      </c>
      <c r="L159" s="143">
        <f t="shared" ref="L159:L169" si="149">IF(E159&lt;300,0,E159-300)</f>
        <v>0</v>
      </c>
      <c r="M159" s="151">
        <f>M158</f>
        <v>0</v>
      </c>
      <c r="N159" s="151">
        <f t="shared" ref="N159:N169" si="150">ROUNDDOWN(L159*M159,2)</f>
        <v>0</v>
      </c>
      <c r="O159" s="151">
        <f t="shared" ref="O159:O162" si="151">H159+K159+N159</f>
        <v>0</v>
      </c>
      <c r="P159" s="144"/>
      <c r="Q159" s="145">
        <f t="shared" ref="Q159:Q169" si="152">ROUNDDOWN(D159+O159+P159,0)</f>
        <v>0</v>
      </c>
    </row>
    <row r="160" spans="1:17" s="20" customFormat="1" ht="18" customHeight="1" x14ac:dyDescent="0.4">
      <c r="A160" s="19">
        <v>3</v>
      </c>
      <c r="B160" s="145">
        <f>B158</f>
        <v>30</v>
      </c>
      <c r="C160" s="151">
        <f t="shared" ref="C160:C169" si="153">C159</f>
        <v>0</v>
      </c>
      <c r="D160" s="151">
        <f t="shared" si="144"/>
        <v>0</v>
      </c>
      <c r="E160" s="143">
        <f>VLOOKUP(B154,別紙1!$A$285:$AS$431,13,FALSE)+VLOOKUP(B154,別紙1!$A$285:$AS$431,14,FALSE)+VLOOKUP(B154,別紙1!$A$285:$AS$431,15,FALSE)</f>
        <v>27</v>
      </c>
      <c r="F160" s="143">
        <f t="shared" si="145"/>
        <v>27</v>
      </c>
      <c r="G160" s="151">
        <f t="shared" ref="G160:G169" si="154">G159</f>
        <v>0</v>
      </c>
      <c r="H160" s="151">
        <f t="shared" si="146"/>
        <v>0</v>
      </c>
      <c r="I160" s="143">
        <f>IF(E160&lt;=300,IF(E160&lt;120,0,E160-120),180)</f>
        <v>0</v>
      </c>
      <c r="J160" s="151">
        <f t="shared" ref="J160:J169" si="155">J159</f>
        <v>0</v>
      </c>
      <c r="K160" s="151">
        <f t="shared" si="148"/>
        <v>0</v>
      </c>
      <c r="L160" s="143">
        <f t="shared" si="149"/>
        <v>0</v>
      </c>
      <c r="M160" s="151">
        <f t="shared" ref="M160:M169" si="156">M159</f>
        <v>0</v>
      </c>
      <c r="N160" s="151">
        <f t="shared" si="150"/>
        <v>0</v>
      </c>
      <c r="O160" s="151">
        <f t="shared" si="151"/>
        <v>0</v>
      </c>
      <c r="P160" s="144"/>
      <c r="Q160" s="145">
        <f t="shared" si="152"/>
        <v>0</v>
      </c>
    </row>
    <row r="161" spans="1:17" s="20" customFormat="1" ht="18" customHeight="1" x14ac:dyDescent="0.4">
      <c r="A161" s="19">
        <v>4</v>
      </c>
      <c r="B161" s="145">
        <f>B158</f>
        <v>30</v>
      </c>
      <c r="C161" s="151">
        <f t="shared" si="153"/>
        <v>0</v>
      </c>
      <c r="D161" s="151">
        <f t="shared" si="144"/>
        <v>0</v>
      </c>
      <c r="E161" s="143">
        <f>VLOOKUP(B154,別紙1!$A$285:$AS$431,16,FALSE)+VLOOKUP(B154,別紙1!$A$285:$AS$431,17,FALSE)+VLOOKUP(B154,別紙1!$A$285:$AS$431,18,FALSE)</f>
        <v>20</v>
      </c>
      <c r="F161" s="143">
        <f t="shared" si="145"/>
        <v>20</v>
      </c>
      <c r="G161" s="151">
        <f t="shared" si="154"/>
        <v>0</v>
      </c>
      <c r="H161" s="151">
        <f t="shared" si="146"/>
        <v>0</v>
      </c>
      <c r="I161" s="143">
        <f t="shared" ref="I161:I169" si="157">IF(E161&lt;=300,IF(E161&lt;120,0,E161-120),180)</f>
        <v>0</v>
      </c>
      <c r="J161" s="151">
        <f t="shared" si="155"/>
        <v>0</v>
      </c>
      <c r="K161" s="151">
        <f t="shared" si="148"/>
        <v>0</v>
      </c>
      <c r="L161" s="143">
        <f t="shared" si="149"/>
        <v>0</v>
      </c>
      <c r="M161" s="151">
        <f t="shared" si="156"/>
        <v>0</v>
      </c>
      <c r="N161" s="151">
        <f t="shared" si="150"/>
        <v>0</v>
      </c>
      <c r="O161" s="151">
        <f t="shared" si="151"/>
        <v>0</v>
      </c>
      <c r="P161" s="144"/>
      <c r="Q161" s="145">
        <f t="shared" si="152"/>
        <v>0</v>
      </c>
    </row>
    <row r="162" spans="1:17" s="20" customFormat="1" ht="18" customHeight="1" x14ac:dyDescent="0.4">
      <c r="A162" s="19">
        <v>5</v>
      </c>
      <c r="B162" s="145">
        <f>B158</f>
        <v>30</v>
      </c>
      <c r="C162" s="151">
        <f t="shared" si="153"/>
        <v>0</v>
      </c>
      <c r="D162" s="151">
        <f t="shared" si="144"/>
        <v>0</v>
      </c>
      <c r="E162" s="143">
        <f>VLOOKUP(B154,別紙1!$A$285:$AS$431,19,FALSE)+VLOOKUP(B154,別紙1!$A$285:$AS$431,20,FALSE)+VLOOKUP(B154,別紙1!$A$285:$AS$431,21,FALSE)</f>
        <v>15</v>
      </c>
      <c r="F162" s="143">
        <f t="shared" si="145"/>
        <v>15</v>
      </c>
      <c r="G162" s="151">
        <f t="shared" si="154"/>
        <v>0</v>
      </c>
      <c r="H162" s="151">
        <f t="shared" si="146"/>
        <v>0</v>
      </c>
      <c r="I162" s="143">
        <f t="shared" si="157"/>
        <v>0</v>
      </c>
      <c r="J162" s="151">
        <f t="shared" si="155"/>
        <v>0</v>
      </c>
      <c r="K162" s="151">
        <f t="shared" si="148"/>
        <v>0</v>
      </c>
      <c r="L162" s="143">
        <f t="shared" si="149"/>
        <v>0</v>
      </c>
      <c r="M162" s="151">
        <f t="shared" si="156"/>
        <v>0</v>
      </c>
      <c r="N162" s="151">
        <f t="shared" si="150"/>
        <v>0</v>
      </c>
      <c r="O162" s="151">
        <f t="shared" si="151"/>
        <v>0</v>
      </c>
      <c r="P162" s="144"/>
      <c r="Q162" s="145">
        <f t="shared" si="152"/>
        <v>0</v>
      </c>
    </row>
    <row r="163" spans="1:17" s="20" customFormat="1" ht="18" customHeight="1" x14ac:dyDescent="0.4">
      <c r="A163" s="19">
        <v>6</v>
      </c>
      <c r="B163" s="145">
        <f>B158</f>
        <v>30</v>
      </c>
      <c r="C163" s="151">
        <f t="shared" si="153"/>
        <v>0</v>
      </c>
      <c r="D163" s="151">
        <f t="shared" si="144"/>
        <v>0</v>
      </c>
      <c r="E163" s="143">
        <f>VLOOKUP(B154,別紙1!$A$285:$AS$431,22,FALSE)+VLOOKUP(B154,別紙1!$A$285:$AS$431,23,FALSE)+VLOOKUP(B154,別紙1!$A$285:$AS$431,24,FALSE)</f>
        <v>17</v>
      </c>
      <c r="F163" s="143">
        <f t="shared" si="145"/>
        <v>17</v>
      </c>
      <c r="G163" s="151">
        <f t="shared" si="154"/>
        <v>0</v>
      </c>
      <c r="H163" s="151">
        <f t="shared" si="146"/>
        <v>0</v>
      </c>
      <c r="I163" s="143">
        <f t="shared" si="157"/>
        <v>0</v>
      </c>
      <c r="J163" s="151">
        <f t="shared" si="155"/>
        <v>0</v>
      </c>
      <c r="K163" s="151">
        <f t="shared" si="148"/>
        <v>0</v>
      </c>
      <c r="L163" s="143">
        <f t="shared" si="149"/>
        <v>0</v>
      </c>
      <c r="M163" s="151">
        <f t="shared" si="156"/>
        <v>0</v>
      </c>
      <c r="N163" s="151">
        <f t="shared" si="150"/>
        <v>0</v>
      </c>
      <c r="O163" s="151">
        <f>H163+K163+N163</f>
        <v>0</v>
      </c>
      <c r="P163" s="144"/>
      <c r="Q163" s="145">
        <f t="shared" si="152"/>
        <v>0</v>
      </c>
    </row>
    <row r="164" spans="1:17" s="20" customFormat="1" ht="18" customHeight="1" x14ac:dyDescent="0.4">
      <c r="A164" s="19">
        <v>7</v>
      </c>
      <c r="B164" s="145">
        <f>B158</f>
        <v>30</v>
      </c>
      <c r="C164" s="151">
        <f t="shared" si="153"/>
        <v>0</v>
      </c>
      <c r="D164" s="151">
        <f t="shared" si="144"/>
        <v>0</v>
      </c>
      <c r="E164" s="143">
        <f>VLOOKUP(B154,別紙1!$A$285:$AS$431,25,FALSE)+VLOOKUP(B154,別紙1!$A$285:$AS$431,26,FALSE)+VLOOKUP(B154,別紙1!$A$285:$AS$431,27,FALSE)</f>
        <v>20</v>
      </c>
      <c r="F164" s="143">
        <f t="shared" si="145"/>
        <v>20</v>
      </c>
      <c r="G164" s="151">
        <f t="shared" si="154"/>
        <v>0</v>
      </c>
      <c r="H164" s="151">
        <f t="shared" si="146"/>
        <v>0</v>
      </c>
      <c r="I164" s="143">
        <f t="shared" si="157"/>
        <v>0</v>
      </c>
      <c r="J164" s="151">
        <f t="shared" si="155"/>
        <v>0</v>
      </c>
      <c r="K164" s="151">
        <f t="shared" si="148"/>
        <v>0</v>
      </c>
      <c r="L164" s="143">
        <f t="shared" si="149"/>
        <v>0</v>
      </c>
      <c r="M164" s="151">
        <f t="shared" si="156"/>
        <v>0</v>
      </c>
      <c r="N164" s="151">
        <f t="shared" si="150"/>
        <v>0</v>
      </c>
      <c r="O164" s="151">
        <f t="shared" ref="O164:O168" si="158">H164+K164+N164</f>
        <v>0</v>
      </c>
      <c r="P164" s="144"/>
      <c r="Q164" s="145">
        <f t="shared" si="152"/>
        <v>0</v>
      </c>
    </row>
    <row r="165" spans="1:17" s="20" customFormat="1" ht="18" customHeight="1" x14ac:dyDescent="0.4">
      <c r="A165" s="19">
        <v>8</v>
      </c>
      <c r="B165" s="145">
        <f>B158</f>
        <v>30</v>
      </c>
      <c r="C165" s="151">
        <f t="shared" si="153"/>
        <v>0</v>
      </c>
      <c r="D165" s="151">
        <f t="shared" si="144"/>
        <v>0</v>
      </c>
      <c r="E165" s="143">
        <f>VLOOKUP(B154,別紙1!$A$285:$AS$431,28,FALSE)+VLOOKUP(B154,別紙1!$A$285:$AS$431,29,FALSE)+VLOOKUP(B154,別紙1!$A$285:$AS$431,30,FALSE)</f>
        <v>24</v>
      </c>
      <c r="F165" s="143">
        <f t="shared" si="145"/>
        <v>24</v>
      </c>
      <c r="G165" s="151">
        <f t="shared" si="154"/>
        <v>0</v>
      </c>
      <c r="H165" s="151">
        <f t="shared" si="146"/>
        <v>0</v>
      </c>
      <c r="I165" s="143">
        <f t="shared" si="157"/>
        <v>0</v>
      </c>
      <c r="J165" s="151">
        <f t="shared" si="155"/>
        <v>0</v>
      </c>
      <c r="K165" s="151">
        <f t="shared" si="148"/>
        <v>0</v>
      </c>
      <c r="L165" s="143">
        <f t="shared" si="149"/>
        <v>0</v>
      </c>
      <c r="M165" s="151">
        <f t="shared" si="156"/>
        <v>0</v>
      </c>
      <c r="N165" s="151">
        <f t="shared" si="150"/>
        <v>0</v>
      </c>
      <c r="O165" s="151">
        <f t="shared" si="158"/>
        <v>0</v>
      </c>
      <c r="P165" s="144"/>
      <c r="Q165" s="145">
        <f t="shared" si="152"/>
        <v>0</v>
      </c>
    </row>
    <row r="166" spans="1:17" s="20" customFormat="1" ht="18" customHeight="1" x14ac:dyDescent="0.4">
      <c r="A166" s="19">
        <v>9</v>
      </c>
      <c r="B166" s="145">
        <f>B158</f>
        <v>30</v>
      </c>
      <c r="C166" s="151">
        <f t="shared" si="153"/>
        <v>0</v>
      </c>
      <c r="D166" s="151">
        <f t="shared" si="144"/>
        <v>0</v>
      </c>
      <c r="E166" s="143">
        <f>VLOOKUP(B154,別紙1!$A$285:$AS$431,31,FALSE)+VLOOKUP(B154,別紙1!$A$285:$AS$431,32,FALSE)+VLOOKUP(B154,別紙1!$A$285:$AS$431,33,FALSE)</f>
        <v>24</v>
      </c>
      <c r="F166" s="143">
        <f t="shared" si="145"/>
        <v>24</v>
      </c>
      <c r="G166" s="151">
        <f t="shared" si="154"/>
        <v>0</v>
      </c>
      <c r="H166" s="151">
        <f t="shared" si="146"/>
        <v>0</v>
      </c>
      <c r="I166" s="143">
        <f t="shared" si="157"/>
        <v>0</v>
      </c>
      <c r="J166" s="151">
        <f t="shared" si="155"/>
        <v>0</v>
      </c>
      <c r="K166" s="151">
        <f t="shared" si="148"/>
        <v>0</v>
      </c>
      <c r="L166" s="143">
        <f t="shared" si="149"/>
        <v>0</v>
      </c>
      <c r="M166" s="151">
        <f t="shared" si="156"/>
        <v>0</v>
      </c>
      <c r="N166" s="151">
        <f t="shared" si="150"/>
        <v>0</v>
      </c>
      <c r="O166" s="151">
        <f t="shared" si="158"/>
        <v>0</v>
      </c>
      <c r="P166" s="144"/>
      <c r="Q166" s="145">
        <f t="shared" si="152"/>
        <v>0</v>
      </c>
    </row>
    <row r="167" spans="1:17" s="20" customFormat="1" ht="18" customHeight="1" x14ac:dyDescent="0.4">
      <c r="A167" s="19">
        <v>10</v>
      </c>
      <c r="B167" s="145">
        <f>B158</f>
        <v>30</v>
      </c>
      <c r="C167" s="151">
        <f t="shared" si="153"/>
        <v>0</v>
      </c>
      <c r="D167" s="151">
        <f t="shared" si="144"/>
        <v>0</v>
      </c>
      <c r="E167" s="143">
        <f>VLOOKUP(B154,別紙1!$A$285:$AS$431,34,FALSE)+VLOOKUP(B154,別紙1!$A$285:$AS$431,35,FALSE)+VLOOKUP(B154,別紙1!$A$285:$AS$431,36,FALSE)</f>
        <v>19</v>
      </c>
      <c r="F167" s="143">
        <f t="shared" si="145"/>
        <v>19</v>
      </c>
      <c r="G167" s="151">
        <f t="shared" si="154"/>
        <v>0</v>
      </c>
      <c r="H167" s="151">
        <f t="shared" si="146"/>
        <v>0</v>
      </c>
      <c r="I167" s="143">
        <f t="shared" si="157"/>
        <v>0</v>
      </c>
      <c r="J167" s="151">
        <f t="shared" si="155"/>
        <v>0</v>
      </c>
      <c r="K167" s="151">
        <f t="shared" si="148"/>
        <v>0</v>
      </c>
      <c r="L167" s="143">
        <f t="shared" si="149"/>
        <v>0</v>
      </c>
      <c r="M167" s="151">
        <f t="shared" si="156"/>
        <v>0</v>
      </c>
      <c r="N167" s="151">
        <f t="shared" si="150"/>
        <v>0</v>
      </c>
      <c r="O167" s="151">
        <f t="shared" si="158"/>
        <v>0</v>
      </c>
      <c r="P167" s="144"/>
      <c r="Q167" s="145">
        <f t="shared" si="152"/>
        <v>0</v>
      </c>
    </row>
    <row r="168" spans="1:17" s="20" customFormat="1" ht="18" customHeight="1" x14ac:dyDescent="0.4">
      <c r="A168" s="19">
        <v>11</v>
      </c>
      <c r="B168" s="145">
        <f>B158</f>
        <v>30</v>
      </c>
      <c r="C168" s="151">
        <f t="shared" si="153"/>
        <v>0</v>
      </c>
      <c r="D168" s="151">
        <f t="shared" si="144"/>
        <v>0</v>
      </c>
      <c r="E168" s="143">
        <f>VLOOKUP(B154,別紙1!$A$285:$AS$431,37,FALSE)+VLOOKUP(B154,別紙1!$A$285:$AS$431,38,FALSE)+VLOOKUP(B154,別紙1!$A$285:$AS$431,39,FALSE)</f>
        <v>16</v>
      </c>
      <c r="F168" s="143">
        <f t="shared" si="145"/>
        <v>16</v>
      </c>
      <c r="G168" s="151">
        <f t="shared" si="154"/>
        <v>0</v>
      </c>
      <c r="H168" s="151">
        <f t="shared" si="146"/>
        <v>0</v>
      </c>
      <c r="I168" s="143">
        <f t="shared" si="157"/>
        <v>0</v>
      </c>
      <c r="J168" s="151">
        <f t="shared" si="155"/>
        <v>0</v>
      </c>
      <c r="K168" s="151">
        <f t="shared" si="148"/>
        <v>0</v>
      </c>
      <c r="L168" s="143">
        <f t="shared" si="149"/>
        <v>0</v>
      </c>
      <c r="M168" s="151">
        <f t="shared" si="156"/>
        <v>0</v>
      </c>
      <c r="N168" s="151">
        <f t="shared" si="150"/>
        <v>0</v>
      </c>
      <c r="O168" s="151">
        <f t="shared" si="158"/>
        <v>0</v>
      </c>
      <c r="P168" s="144"/>
      <c r="Q168" s="145">
        <f t="shared" si="152"/>
        <v>0</v>
      </c>
    </row>
    <row r="169" spans="1:17" s="20" customFormat="1" ht="18" customHeight="1" thickBot="1" x14ac:dyDescent="0.45">
      <c r="A169" s="19">
        <v>12</v>
      </c>
      <c r="B169" s="145">
        <f>B158</f>
        <v>30</v>
      </c>
      <c r="C169" s="151">
        <f t="shared" si="153"/>
        <v>0</v>
      </c>
      <c r="D169" s="151">
        <f t="shared" si="144"/>
        <v>0</v>
      </c>
      <c r="E169" s="143">
        <f>VLOOKUP(B154,別紙1!$A$285:$AS$431,40,FALSE)+VLOOKUP(B154,別紙1!$A$285:$AS$431,41,FALSE)+VLOOKUP(B154,別紙1!$A$285:$AS$431,42,FALSE)</f>
        <v>22</v>
      </c>
      <c r="F169" s="143">
        <f t="shared" si="145"/>
        <v>22</v>
      </c>
      <c r="G169" s="151">
        <f t="shared" si="154"/>
        <v>0</v>
      </c>
      <c r="H169" s="198">
        <f t="shared" si="146"/>
        <v>0</v>
      </c>
      <c r="I169" s="143">
        <f t="shared" si="157"/>
        <v>0</v>
      </c>
      <c r="J169" s="198">
        <f t="shared" si="155"/>
        <v>0</v>
      </c>
      <c r="K169" s="198">
        <f t="shared" si="148"/>
        <v>0</v>
      </c>
      <c r="L169" s="143">
        <f t="shared" si="149"/>
        <v>0</v>
      </c>
      <c r="M169" s="151">
        <f t="shared" si="156"/>
        <v>0</v>
      </c>
      <c r="N169" s="198">
        <f t="shared" si="150"/>
        <v>0</v>
      </c>
      <c r="O169" s="151">
        <f>H169+K169+N169</f>
        <v>0</v>
      </c>
      <c r="P169" s="144"/>
      <c r="Q169" s="145">
        <f t="shared" si="152"/>
        <v>0</v>
      </c>
    </row>
    <row r="170" spans="1:17" s="20" customFormat="1" ht="18" customHeight="1" thickBot="1" x14ac:dyDescent="0.45">
      <c r="A170" s="19" t="s">
        <v>9</v>
      </c>
      <c r="B170" s="146"/>
      <c r="C170" s="146"/>
      <c r="D170" s="201"/>
      <c r="E170" s="143">
        <f t="shared" ref="E170:F170" si="159">SUM(E158:E169)</f>
        <v>275</v>
      </c>
      <c r="F170" s="143">
        <f t="shared" si="159"/>
        <v>275</v>
      </c>
      <c r="G170" s="146"/>
      <c r="H170" s="146"/>
      <c r="I170" s="143">
        <f t="shared" ref="I170" si="160">SUM(I158:I169)</f>
        <v>0</v>
      </c>
      <c r="J170" s="146"/>
      <c r="K170" s="146"/>
      <c r="L170" s="143">
        <f t="shared" ref="L170" si="161">SUM(L158:L169)</f>
        <v>0</v>
      </c>
      <c r="M170" s="146"/>
      <c r="N170" s="146"/>
      <c r="O170" s="202"/>
      <c r="P170" s="150">
        <f>SUM(P158:P169)</f>
        <v>0</v>
      </c>
      <c r="Q170" s="148">
        <f>IF(SUM(Q158:Q169)="","",SUM(Q158:Q169))</f>
        <v>0</v>
      </c>
    </row>
    <row r="171" spans="1:17" ht="78" customHeight="1" x14ac:dyDescent="0.4">
      <c r="A171" s="429" t="s">
        <v>376</v>
      </c>
      <c r="B171" s="430"/>
      <c r="C171" s="430"/>
      <c r="D171" s="430"/>
      <c r="E171" s="430"/>
      <c r="F171" s="430"/>
      <c r="G171" s="430"/>
      <c r="H171" s="430"/>
      <c r="I171" s="430"/>
      <c r="J171" s="430"/>
      <c r="K171" s="430"/>
      <c r="L171" s="430"/>
      <c r="M171" s="430"/>
      <c r="N171" s="430"/>
      <c r="O171" s="430"/>
      <c r="P171" s="430"/>
      <c r="Q171" s="431"/>
    </row>
    <row r="172" spans="1:17" ht="78" customHeight="1" x14ac:dyDescent="0.4">
      <c r="A172" s="432" t="s">
        <v>22</v>
      </c>
      <c r="B172" s="433"/>
      <c r="C172" s="433"/>
      <c r="D172" s="433"/>
      <c r="E172" s="433"/>
      <c r="F172" s="433"/>
      <c r="G172" s="433"/>
      <c r="H172" s="433"/>
      <c r="I172" s="433"/>
      <c r="J172" s="433"/>
      <c r="K172" s="433"/>
      <c r="L172" s="433"/>
      <c r="M172" s="433"/>
      <c r="N172" s="433"/>
      <c r="O172" s="433"/>
      <c r="P172" s="433"/>
      <c r="Q172" s="434"/>
    </row>
    <row r="173" spans="1:17" x14ac:dyDescent="0.4">
      <c r="A173" s="11" t="s">
        <v>12</v>
      </c>
      <c r="B173" s="15">
        <f>B154+1</f>
        <v>10</v>
      </c>
      <c r="C173" s="11" t="s">
        <v>13</v>
      </c>
      <c r="D173" s="13" t="str">
        <f>VLOOKUP(B173,別紙1!$A$285:$AS$431,3,FALSE)</f>
        <v>湯之沢浄水場</v>
      </c>
      <c r="Q173" s="142" t="str">
        <f>VLOOKUP(B173,別紙1!$A$285:$AS$431,5,FALSE)</f>
        <v>東京従量電灯B60A</v>
      </c>
    </row>
    <row r="174" spans="1:17" s="11" customFormat="1" ht="20.25" customHeight="1" x14ac:dyDescent="0.4">
      <c r="A174" s="435" t="s">
        <v>14</v>
      </c>
      <c r="B174" s="438" t="s">
        <v>3</v>
      </c>
      <c r="C174" s="439"/>
      <c r="D174" s="440"/>
      <c r="E174" s="438" t="s">
        <v>4</v>
      </c>
      <c r="F174" s="439"/>
      <c r="G174" s="439"/>
      <c r="H174" s="439"/>
      <c r="I174" s="439"/>
      <c r="J174" s="439"/>
      <c r="K174" s="439"/>
      <c r="L174" s="439"/>
      <c r="M174" s="439"/>
      <c r="N174" s="439"/>
      <c r="O174" s="440"/>
      <c r="P174" s="426" t="s">
        <v>106</v>
      </c>
      <c r="Q174" s="435" t="s">
        <v>354</v>
      </c>
    </row>
    <row r="175" spans="1:17" s="11" customFormat="1" ht="60" x14ac:dyDescent="0.4">
      <c r="A175" s="436"/>
      <c r="B175" s="305" t="s">
        <v>26</v>
      </c>
      <c r="C175" s="305" t="s">
        <v>107</v>
      </c>
      <c r="D175" s="305" t="s">
        <v>27</v>
      </c>
      <c r="E175" s="16" t="s">
        <v>349</v>
      </c>
      <c r="F175" s="17" t="s">
        <v>108</v>
      </c>
      <c r="G175" s="17" t="s">
        <v>350</v>
      </c>
      <c r="H175" s="16" t="s">
        <v>28</v>
      </c>
      <c r="I175" s="17" t="s">
        <v>126</v>
      </c>
      <c r="J175" s="17" t="s">
        <v>352</v>
      </c>
      <c r="K175" s="16" t="s">
        <v>29</v>
      </c>
      <c r="L175" s="17" t="s">
        <v>127</v>
      </c>
      <c r="M175" s="17" t="s">
        <v>128</v>
      </c>
      <c r="N175" s="16" t="s">
        <v>30</v>
      </c>
      <c r="O175" s="306" t="s">
        <v>353</v>
      </c>
      <c r="P175" s="441"/>
      <c r="Q175" s="436"/>
    </row>
    <row r="176" spans="1:17" s="18" customFormat="1" ht="22.5" x14ac:dyDescent="0.4">
      <c r="A176" s="437"/>
      <c r="B176" s="12" t="s">
        <v>34</v>
      </c>
      <c r="C176" s="12" t="s">
        <v>123</v>
      </c>
      <c r="D176" s="12" t="s">
        <v>6</v>
      </c>
      <c r="E176" s="12" t="s">
        <v>20</v>
      </c>
      <c r="F176" s="12" t="s">
        <v>20</v>
      </c>
      <c r="G176" s="12" t="s">
        <v>8</v>
      </c>
      <c r="H176" s="12" t="s">
        <v>8</v>
      </c>
      <c r="I176" s="12" t="s">
        <v>20</v>
      </c>
      <c r="J176" s="12" t="s">
        <v>8</v>
      </c>
      <c r="K176" s="12" t="s">
        <v>8</v>
      </c>
      <c r="L176" s="12" t="s">
        <v>20</v>
      </c>
      <c r="M176" s="12" t="s">
        <v>8</v>
      </c>
      <c r="N176" s="12" t="s">
        <v>8</v>
      </c>
      <c r="O176" s="12" t="s">
        <v>8</v>
      </c>
      <c r="P176" s="4" t="s">
        <v>43</v>
      </c>
      <c r="Q176" s="12" t="s">
        <v>8</v>
      </c>
    </row>
    <row r="177" spans="1:17" s="20" customFormat="1" ht="18" customHeight="1" x14ac:dyDescent="0.4">
      <c r="A177" s="19">
        <v>1</v>
      </c>
      <c r="B177" s="143">
        <f>VLOOKUP(B173,別紙1!$A$285:$AS$431,6,FALSE)</f>
        <v>60</v>
      </c>
      <c r="C177" s="151">
        <f>内訳書!$C$9</f>
        <v>0</v>
      </c>
      <c r="D177" s="151">
        <f>IF(E177=0,ROUNDDOWN(C177*B177/10/2,2),ROUNDDOWN(C177*B177/10,2))</f>
        <v>0</v>
      </c>
      <c r="E177" s="143">
        <f>VLOOKUP(B173,別紙1!$A$285:$AS$431,7,FALSE)+VLOOKUP(B173,別紙1!$A$285:$AS$431,8,FALSE)+VLOOKUP(B173,別紙1!$A$285:$AS$431,9,FALSE)</f>
        <v>1567</v>
      </c>
      <c r="F177" s="143">
        <f>IF(E177&lt;120,E177,120)</f>
        <v>120</v>
      </c>
      <c r="G177" s="151">
        <f>内訳書!$D$9</f>
        <v>0</v>
      </c>
      <c r="H177" s="151">
        <f>ROUNDDOWN(F177*G177,2)</f>
        <v>0</v>
      </c>
      <c r="I177" s="143">
        <f>IF(E177&lt;=300,IF(E177&lt;120,0,E177-120),180)</f>
        <v>180</v>
      </c>
      <c r="J177" s="151">
        <f>内訳書!$E$9</f>
        <v>0</v>
      </c>
      <c r="K177" s="151">
        <f>ROUNDDOWN(I177*J177,2)</f>
        <v>0</v>
      </c>
      <c r="L177" s="143">
        <f>IF(E177&lt;300,0,E177-300)</f>
        <v>1267</v>
      </c>
      <c r="M177" s="151">
        <f>内訳書!$F$9</f>
        <v>0</v>
      </c>
      <c r="N177" s="151">
        <f>ROUNDDOWN(L177*M177,2)</f>
        <v>0</v>
      </c>
      <c r="O177" s="151">
        <f>H177+K177+N177</f>
        <v>0</v>
      </c>
      <c r="P177" s="144"/>
      <c r="Q177" s="145">
        <f>ROUNDDOWN(D177+O177+P177,0)</f>
        <v>0</v>
      </c>
    </row>
    <row r="178" spans="1:17" s="20" customFormat="1" ht="18" customHeight="1" x14ac:dyDescent="0.4">
      <c r="A178" s="19">
        <v>2</v>
      </c>
      <c r="B178" s="145">
        <f>B177</f>
        <v>60</v>
      </c>
      <c r="C178" s="151">
        <f>C177</f>
        <v>0</v>
      </c>
      <c r="D178" s="151">
        <f t="shared" ref="D178:D188" si="162">IF(E178=0,ROUNDDOWN(C178*B178/10/2,2),ROUNDDOWN(C178*B178/10,2))</f>
        <v>0</v>
      </c>
      <c r="E178" s="143">
        <f>VLOOKUP(B173,別紙1!$A$285:$AS$431,10,FALSE)+VLOOKUP(B173,別紙1!$A$285:$AS$431,11,FALSE)+VLOOKUP(B173,別紙1!$A$285:$AS$431,12,FALSE)</f>
        <v>1840</v>
      </c>
      <c r="F178" s="143">
        <f t="shared" ref="F178:F188" si="163">IF(E178&lt;120,E178,120)</f>
        <v>120</v>
      </c>
      <c r="G178" s="151">
        <f>G177</f>
        <v>0</v>
      </c>
      <c r="H178" s="151">
        <f t="shared" ref="H178:H188" si="164">ROUNDDOWN(F178*G178,2)</f>
        <v>0</v>
      </c>
      <c r="I178" s="143">
        <f t="shared" ref="I178" si="165">IF(E178&lt;=300,IF(E178&lt;120,0,E178-120),180)</f>
        <v>180</v>
      </c>
      <c r="J178" s="151">
        <f>J177</f>
        <v>0</v>
      </c>
      <c r="K178" s="151">
        <f t="shared" ref="K178:K188" si="166">ROUNDDOWN(I178*J178,2)</f>
        <v>0</v>
      </c>
      <c r="L178" s="143">
        <f t="shared" ref="L178:L188" si="167">IF(E178&lt;300,0,E178-300)</f>
        <v>1540</v>
      </c>
      <c r="M178" s="151">
        <f>M177</f>
        <v>0</v>
      </c>
      <c r="N178" s="151">
        <f t="shared" ref="N178:N188" si="168">ROUNDDOWN(L178*M178,2)</f>
        <v>0</v>
      </c>
      <c r="O178" s="151">
        <f t="shared" ref="O178:O181" si="169">H178+K178+N178</f>
        <v>0</v>
      </c>
      <c r="P178" s="144"/>
      <c r="Q178" s="145">
        <f t="shared" ref="Q178:Q188" si="170">ROUNDDOWN(D178+O178+P178,0)</f>
        <v>0</v>
      </c>
    </row>
    <row r="179" spans="1:17" s="20" customFormat="1" ht="18" customHeight="1" x14ac:dyDescent="0.4">
      <c r="A179" s="19">
        <v>3</v>
      </c>
      <c r="B179" s="145">
        <f>B177</f>
        <v>60</v>
      </c>
      <c r="C179" s="151">
        <f t="shared" ref="C179:C188" si="171">C178</f>
        <v>0</v>
      </c>
      <c r="D179" s="151">
        <f t="shared" si="162"/>
        <v>0</v>
      </c>
      <c r="E179" s="143">
        <f>VLOOKUP(B173,別紙1!$A$285:$AS$431,13,FALSE)+VLOOKUP(B173,別紙1!$A$285:$AS$431,14,FALSE)+VLOOKUP(B173,別紙1!$A$285:$AS$431,15,FALSE)</f>
        <v>1747</v>
      </c>
      <c r="F179" s="143">
        <f t="shared" si="163"/>
        <v>120</v>
      </c>
      <c r="G179" s="151">
        <f t="shared" ref="G179:G188" si="172">G178</f>
        <v>0</v>
      </c>
      <c r="H179" s="151">
        <f t="shared" si="164"/>
        <v>0</v>
      </c>
      <c r="I179" s="143">
        <f>IF(E179&lt;=300,IF(E179&lt;120,0,E179-120),180)</f>
        <v>180</v>
      </c>
      <c r="J179" s="151">
        <f t="shared" ref="J179:J188" si="173">J178</f>
        <v>0</v>
      </c>
      <c r="K179" s="151">
        <f t="shared" si="166"/>
        <v>0</v>
      </c>
      <c r="L179" s="143">
        <f t="shared" si="167"/>
        <v>1447</v>
      </c>
      <c r="M179" s="151">
        <f t="shared" ref="M179:M188" si="174">M178</f>
        <v>0</v>
      </c>
      <c r="N179" s="151">
        <f t="shared" si="168"/>
        <v>0</v>
      </c>
      <c r="O179" s="151">
        <f t="shared" si="169"/>
        <v>0</v>
      </c>
      <c r="P179" s="144"/>
      <c r="Q179" s="145">
        <f t="shared" si="170"/>
        <v>0</v>
      </c>
    </row>
    <row r="180" spans="1:17" s="20" customFormat="1" ht="18" customHeight="1" x14ac:dyDescent="0.4">
      <c r="A180" s="19">
        <v>4</v>
      </c>
      <c r="B180" s="145">
        <f>B177</f>
        <v>60</v>
      </c>
      <c r="C180" s="151">
        <f t="shared" si="171"/>
        <v>0</v>
      </c>
      <c r="D180" s="151">
        <f t="shared" si="162"/>
        <v>0</v>
      </c>
      <c r="E180" s="143">
        <f>VLOOKUP(B173,別紙1!$A$285:$AS$431,16,FALSE)+VLOOKUP(B173,別紙1!$A$285:$AS$431,17,FALSE)+VLOOKUP(B173,別紙1!$A$285:$AS$431,18,FALSE)</f>
        <v>1632</v>
      </c>
      <c r="F180" s="143">
        <f t="shared" si="163"/>
        <v>120</v>
      </c>
      <c r="G180" s="151">
        <f t="shared" si="172"/>
        <v>0</v>
      </c>
      <c r="H180" s="151">
        <f t="shared" si="164"/>
        <v>0</v>
      </c>
      <c r="I180" s="143">
        <f t="shared" ref="I180:I188" si="175">IF(E180&lt;=300,IF(E180&lt;120,0,E180-120),180)</f>
        <v>180</v>
      </c>
      <c r="J180" s="151">
        <f t="shared" si="173"/>
        <v>0</v>
      </c>
      <c r="K180" s="151">
        <f t="shared" si="166"/>
        <v>0</v>
      </c>
      <c r="L180" s="143">
        <f t="shared" si="167"/>
        <v>1332</v>
      </c>
      <c r="M180" s="151">
        <f t="shared" si="174"/>
        <v>0</v>
      </c>
      <c r="N180" s="151">
        <f t="shared" si="168"/>
        <v>0</v>
      </c>
      <c r="O180" s="151">
        <f t="shared" si="169"/>
        <v>0</v>
      </c>
      <c r="P180" s="144"/>
      <c r="Q180" s="145">
        <f t="shared" si="170"/>
        <v>0</v>
      </c>
    </row>
    <row r="181" spans="1:17" s="20" customFormat="1" ht="18" customHeight="1" x14ac:dyDescent="0.4">
      <c r="A181" s="19">
        <v>5</v>
      </c>
      <c r="B181" s="145">
        <f>B177</f>
        <v>60</v>
      </c>
      <c r="C181" s="151">
        <f t="shared" si="171"/>
        <v>0</v>
      </c>
      <c r="D181" s="151">
        <f t="shared" si="162"/>
        <v>0</v>
      </c>
      <c r="E181" s="143">
        <f>VLOOKUP(B173,別紙1!$A$285:$AS$431,19,FALSE)+VLOOKUP(B173,別紙1!$A$285:$AS$431,20,FALSE)+VLOOKUP(B173,別紙1!$A$285:$AS$431,21,FALSE)</f>
        <v>1287</v>
      </c>
      <c r="F181" s="143">
        <f t="shared" si="163"/>
        <v>120</v>
      </c>
      <c r="G181" s="151">
        <f t="shared" si="172"/>
        <v>0</v>
      </c>
      <c r="H181" s="151">
        <f t="shared" si="164"/>
        <v>0</v>
      </c>
      <c r="I181" s="143">
        <f t="shared" si="175"/>
        <v>180</v>
      </c>
      <c r="J181" s="151">
        <f t="shared" si="173"/>
        <v>0</v>
      </c>
      <c r="K181" s="151">
        <f t="shared" si="166"/>
        <v>0</v>
      </c>
      <c r="L181" s="143">
        <f t="shared" si="167"/>
        <v>987</v>
      </c>
      <c r="M181" s="151">
        <f t="shared" si="174"/>
        <v>0</v>
      </c>
      <c r="N181" s="151">
        <f t="shared" si="168"/>
        <v>0</v>
      </c>
      <c r="O181" s="151">
        <f t="shared" si="169"/>
        <v>0</v>
      </c>
      <c r="P181" s="144"/>
      <c r="Q181" s="145">
        <f t="shared" si="170"/>
        <v>0</v>
      </c>
    </row>
    <row r="182" spans="1:17" s="20" customFormat="1" ht="18" customHeight="1" x14ac:dyDescent="0.4">
      <c r="A182" s="19">
        <v>6</v>
      </c>
      <c r="B182" s="145">
        <f>B177</f>
        <v>60</v>
      </c>
      <c r="C182" s="151">
        <f t="shared" si="171"/>
        <v>0</v>
      </c>
      <c r="D182" s="151">
        <f t="shared" si="162"/>
        <v>0</v>
      </c>
      <c r="E182" s="143">
        <f>VLOOKUP(B173,別紙1!$A$285:$AS$431,22,FALSE)+VLOOKUP(B173,別紙1!$A$285:$AS$431,23,FALSE)+VLOOKUP(B173,別紙1!$A$285:$AS$431,24,FALSE)</f>
        <v>1218</v>
      </c>
      <c r="F182" s="143">
        <f t="shared" si="163"/>
        <v>120</v>
      </c>
      <c r="G182" s="151">
        <f t="shared" si="172"/>
        <v>0</v>
      </c>
      <c r="H182" s="151">
        <f t="shared" si="164"/>
        <v>0</v>
      </c>
      <c r="I182" s="143">
        <f t="shared" si="175"/>
        <v>180</v>
      </c>
      <c r="J182" s="151">
        <f t="shared" si="173"/>
        <v>0</v>
      </c>
      <c r="K182" s="151">
        <f t="shared" si="166"/>
        <v>0</v>
      </c>
      <c r="L182" s="143">
        <f t="shared" si="167"/>
        <v>918</v>
      </c>
      <c r="M182" s="151">
        <f t="shared" si="174"/>
        <v>0</v>
      </c>
      <c r="N182" s="151">
        <f t="shared" si="168"/>
        <v>0</v>
      </c>
      <c r="O182" s="151">
        <f>H182+K182+N182</f>
        <v>0</v>
      </c>
      <c r="P182" s="144"/>
      <c r="Q182" s="145">
        <f t="shared" si="170"/>
        <v>0</v>
      </c>
    </row>
    <row r="183" spans="1:17" s="20" customFormat="1" ht="18" customHeight="1" x14ac:dyDescent="0.4">
      <c r="A183" s="19">
        <v>7</v>
      </c>
      <c r="B183" s="145">
        <f>B177</f>
        <v>60</v>
      </c>
      <c r="C183" s="151">
        <f t="shared" si="171"/>
        <v>0</v>
      </c>
      <c r="D183" s="151">
        <f t="shared" si="162"/>
        <v>0</v>
      </c>
      <c r="E183" s="143">
        <f>VLOOKUP(B173,別紙1!$A$285:$AS$431,25,FALSE)+VLOOKUP(B173,別紙1!$A$285:$AS$431,26,FALSE)+VLOOKUP(B173,別紙1!$A$285:$AS$431,27,FALSE)</f>
        <v>997</v>
      </c>
      <c r="F183" s="143">
        <f t="shared" si="163"/>
        <v>120</v>
      </c>
      <c r="G183" s="151">
        <f t="shared" si="172"/>
        <v>0</v>
      </c>
      <c r="H183" s="151">
        <f t="shared" si="164"/>
        <v>0</v>
      </c>
      <c r="I183" s="143">
        <f t="shared" si="175"/>
        <v>180</v>
      </c>
      <c r="J183" s="151">
        <f t="shared" si="173"/>
        <v>0</v>
      </c>
      <c r="K183" s="151">
        <f t="shared" si="166"/>
        <v>0</v>
      </c>
      <c r="L183" s="143">
        <f t="shared" si="167"/>
        <v>697</v>
      </c>
      <c r="M183" s="151">
        <f t="shared" si="174"/>
        <v>0</v>
      </c>
      <c r="N183" s="151">
        <f t="shared" si="168"/>
        <v>0</v>
      </c>
      <c r="O183" s="151">
        <f t="shared" ref="O183:O187" si="176">H183+K183+N183</f>
        <v>0</v>
      </c>
      <c r="P183" s="144"/>
      <c r="Q183" s="145">
        <f t="shared" si="170"/>
        <v>0</v>
      </c>
    </row>
    <row r="184" spans="1:17" s="20" customFormat="1" ht="18" customHeight="1" x14ac:dyDescent="0.4">
      <c r="A184" s="19">
        <v>8</v>
      </c>
      <c r="B184" s="145">
        <f>B177</f>
        <v>60</v>
      </c>
      <c r="C184" s="151">
        <f t="shared" si="171"/>
        <v>0</v>
      </c>
      <c r="D184" s="151">
        <f t="shared" si="162"/>
        <v>0</v>
      </c>
      <c r="E184" s="143">
        <f>VLOOKUP(B173,別紙1!$A$285:$AS$431,28,FALSE)+VLOOKUP(B173,別紙1!$A$285:$AS$431,29,FALSE)+VLOOKUP(B173,別紙1!$A$285:$AS$431,30,FALSE)</f>
        <v>875</v>
      </c>
      <c r="F184" s="143">
        <f t="shared" si="163"/>
        <v>120</v>
      </c>
      <c r="G184" s="151">
        <f t="shared" si="172"/>
        <v>0</v>
      </c>
      <c r="H184" s="151">
        <f t="shared" si="164"/>
        <v>0</v>
      </c>
      <c r="I184" s="143">
        <f t="shared" si="175"/>
        <v>180</v>
      </c>
      <c r="J184" s="151">
        <f t="shared" si="173"/>
        <v>0</v>
      </c>
      <c r="K184" s="151">
        <f t="shared" si="166"/>
        <v>0</v>
      </c>
      <c r="L184" s="143">
        <f t="shared" si="167"/>
        <v>575</v>
      </c>
      <c r="M184" s="151">
        <f t="shared" si="174"/>
        <v>0</v>
      </c>
      <c r="N184" s="151">
        <f t="shared" si="168"/>
        <v>0</v>
      </c>
      <c r="O184" s="151">
        <f t="shared" si="176"/>
        <v>0</v>
      </c>
      <c r="P184" s="144"/>
      <c r="Q184" s="145">
        <f t="shared" si="170"/>
        <v>0</v>
      </c>
    </row>
    <row r="185" spans="1:17" s="20" customFormat="1" ht="18" customHeight="1" x14ac:dyDescent="0.4">
      <c r="A185" s="19">
        <v>9</v>
      </c>
      <c r="B185" s="145">
        <f>B177</f>
        <v>60</v>
      </c>
      <c r="C185" s="151">
        <f t="shared" si="171"/>
        <v>0</v>
      </c>
      <c r="D185" s="151">
        <f t="shared" si="162"/>
        <v>0</v>
      </c>
      <c r="E185" s="143">
        <f>VLOOKUP(B173,別紙1!$A$285:$AS$431,31,FALSE)+VLOOKUP(B173,別紙1!$A$285:$AS$431,32,FALSE)+VLOOKUP(B173,別紙1!$A$285:$AS$431,33,FALSE)</f>
        <v>870</v>
      </c>
      <c r="F185" s="143">
        <f t="shared" si="163"/>
        <v>120</v>
      </c>
      <c r="G185" s="151">
        <f t="shared" si="172"/>
        <v>0</v>
      </c>
      <c r="H185" s="151">
        <f t="shared" si="164"/>
        <v>0</v>
      </c>
      <c r="I185" s="143">
        <f t="shared" si="175"/>
        <v>180</v>
      </c>
      <c r="J185" s="151">
        <f t="shared" si="173"/>
        <v>0</v>
      </c>
      <c r="K185" s="151">
        <f t="shared" si="166"/>
        <v>0</v>
      </c>
      <c r="L185" s="143">
        <f t="shared" si="167"/>
        <v>570</v>
      </c>
      <c r="M185" s="151">
        <f t="shared" si="174"/>
        <v>0</v>
      </c>
      <c r="N185" s="151">
        <f t="shared" si="168"/>
        <v>0</v>
      </c>
      <c r="O185" s="151">
        <f t="shared" si="176"/>
        <v>0</v>
      </c>
      <c r="P185" s="144"/>
      <c r="Q185" s="145">
        <f t="shared" si="170"/>
        <v>0</v>
      </c>
    </row>
    <row r="186" spans="1:17" s="20" customFormat="1" ht="18" customHeight="1" x14ac:dyDescent="0.4">
      <c r="A186" s="19">
        <v>10</v>
      </c>
      <c r="B186" s="145">
        <f>B177</f>
        <v>60</v>
      </c>
      <c r="C186" s="151">
        <f t="shared" si="171"/>
        <v>0</v>
      </c>
      <c r="D186" s="151">
        <f t="shared" si="162"/>
        <v>0</v>
      </c>
      <c r="E186" s="143">
        <f>VLOOKUP(B173,別紙1!$A$285:$AS$431,34,FALSE)+VLOOKUP(B173,別紙1!$A$285:$AS$431,35,FALSE)+VLOOKUP(B173,別紙1!$A$285:$AS$431,36,FALSE)</f>
        <v>1034</v>
      </c>
      <c r="F186" s="143">
        <f t="shared" si="163"/>
        <v>120</v>
      </c>
      <c r="G186" s="151">
        <f t="shared" si="172"/>
        <v>0</v>
      </c>
      <c r="H186" s="151">
        <f t="shared" si="164"/>
        <v>0</v>
      </c>
      <c r="I186" s="143">
        <f t="shared" si="175"/>
        <v>180</v>
      </c>
      <c r="J186" s="151">
        <f t="shared" si="173"/>
        <v>0</v>
      </c>
      <c r="K186" s="151">
        <f t="shared" si="166"/>
        <v>0</v>
      </c>
      <c r="L186" s="143">
        <f t="shared" si="167"/>
        <v>734</v>
      </c>
      <c r="M186" s="151">
        <f t="shared" si="174"/>
        <v>0</v>
      </c>
      <c r="N186" s="151">
        <f t="shared" si="168"/>
        <v>0</v>
      </c>
      <c r="O186" s="151">
        <f t="shared" si="176"/>
        <v>0</v>
      </c>
      <c r="P186" s="144"/>
      <c r="Q186" s="145">
        <f t="shared" si="170"/>
        <v>0</v>
      </c>
    </row>
    <row r="187" spans="1:17" s="20" customFormat="1" ht="18" customHeight="1" x14ac:dyDescent="0.4">
      <c r="A187" s="19">
        <v>11</v>
      </c>
      <c r="B187" s="145">
        <f>B177</f>
        <v>60</v>
      </c>
      <c r="C187" s="151">
        <f t="shared" si="171"/>
        <v>0</v>
      </c>
      <c r="D187" s="151">
        <f t="shared" si="162"/>
        <v>0</v>
      </c>
      <c r="E187" s="143">
        <f>VLOOKUP(B173,別紙1!$A$285:$AS$431,37,FALSE)+VLOOKUP(B173,別紙1!$A$285:$AS$431,38,FALSE)+VLOOKUP(B173,別紙1!$A$285:$AS$431,39,FALSE)</f>
        <v>1338</v>
      </c>
      <c r="F187" s="143">
        <f t="shared" si="163"/>
        <v>120</v>
      </c>
      <c r="G187" s="151">
        <f t="shared" si="172"/>
        <v>0</v>
      </c>
      <c r="H187" s="151">
        <f t="shared" si="164"/>
        <v>0</v>
      </c>
      <c r="I187" s="143">
        <f t="shared" si="175"/>
        <v>180</v>
      </c>
      <c r="J187" s="151">
        <f t="shared" si="173"/>
        <v>0</v>
      </c>
      <c r="K187" s="151">
        <f t="shared" si="166"/>
        <v>0</v>
      </c>
      <c r="L187" s="143">
        <f t="shared" si="167"/>
        <v>1038</v>
      </c>
      <c r="M187" s="151">
        <f t="shared" si="174"/>
        <v>0</v>
      </c>
      <c r="N187" s="151">
        <f t="shared" si="168"/>
        <v>0</v>
      </c>
      <c r="O187" s="151">
        <f t="shared" si="176"/>
        <v>0</v>
      </c>
      <c r="P187" s="144"/>
      <c r="Q187" s="145">
        <f t="shared" si="170"/>
        <v>0</v>
      </c>
    </row>
    <row r="188" spans="1:17" s="20" customFormat="1" ht="18" customHeight="1" thickBot="1" x14ac:dyDescent="0.45">
      <c r="A188" s="19">
        <v>12</v>
      </c>
      <c r="B188" s="145">
        <f>B177</f>
        <v>60</v>
      </c>
      <c r="C188" s="151">
        <f t="shared" si="171"/>
        <v>0</v>
      </c>
      <c r="D188" s="151">
        <f t="shared" si="162"/>
        <v>0</v>
      </c>
      <c r="E188" s="143">
        <f>VLOOKUP(B173,別紙1!$A$285:$AS$431,40,FALSE)+VLOOKUP(B173,別紙1!$A$285:$AS$431,41,FALSE)+VLOOKUP(B173,別紙1!$A$285:$AS$431,42,FALSE)</f>
        <v>1560</v>
      </c>
      <c r="F188" s="143">
        <f t="shared" si="163"/>
        <v>120</v>
      </c>
      <c r="G188" s="151">
        <f t="shared" si="172"/>
        <v>0</v>
      </c>
      <c r="H188" s="198">
        <f t="shared" si="164"/>
        <v>0</v>
      </c>
      <c r="I188" s="143">
        <f t="shared" si="175"/>
        <v>180</v>
      </c>
      <c r="J188" s="198">
        <f t="shared" si="173"/>
        <v>0</v>
      </c>
      <c r="K188" s="198">
        <f t="shared" si="166"/>
        <v>0</v>
      </c>
      <c r="L188" s="143">
        <f t="shared" si="167"/>
        <v>1260</v>
      </c>
      <c r="M188" s="151">
        <f t="shared" si="174"/>
        <v>0</v>
      </c>
      <c r="N188" s="198">
        <f t="shared" si="168"/>
        <v>0</v>
      </c>
      <c r="O188" s="151">
        <f>H188+K188+N188</f>
        <v>0</v>
      </c>
      <c r="P188" s="144"/>
      <c r="Q188" s="145">
        <f t="shared" si="170"/>
        <v>0</v>
      </c>
    </row>
    <row r="189" spans="1:17" s="20" customFormat="1" ht="18" customHeight="1" thickBot="1" x14ac:dyDescent="0.45">
      <c r="A189" s="19" t="s">
        <v>9</v>
      </c>
      <c r="B189" s="146"/>
      <c r="C189" s="146"/>
      <c r="D189" s="201"/>
      <c r="E189" s="143">
        <f t="shared" ref="E189:F189" si="177">SUM(E177:E188)</f>
        <v>15965</v>
      </c>
      <c r="F189" s="143">
        <f t="shared" si="177"/>
        <v>1440</v>
      </c>
      <c r="G189" s="146"/>
      <c r="H189" s="146"/>
      <c r="I189" s="143">
        <f t="shared" ref="I189" si="178">SUM(I177:I188)</f>
        <v>2160</v>
      </c>
      <c r="J189" s="146"/>
      <c r="K189" s="146"/>
      <c r="L189" s="143">
        <f t="shared" ref="L189" si="179">SUM(L177:L188)</f>
        <v>12365</v>
      </c>
      <c r="M189" s="146"/>
      <c r="N189" s="146"/>
      <c r="O189" s="202"/>
      <c r="P189" s="150">
        <f>SUM(P177:P188)</f>
        <v>0</v>
      </c>
      <c r="Q189" s="148">
        <f>IF(SUM(Q177:Q188)="","",SUM(Q177:Q188))</f>
        <v>0</v>
      </c>
    </row>
    <row r="190" spans="1:17" ht="78" customHeight="1" x14ac:dyDescent="0.4">
      <c r="A190" s="429" t="s">
        <v>376</v>
      </c>
      <c r="B190" s="430"/>
      <c r="C190" s="430"/>
      <c r="D190" s="430"/>
      <c r="E190" s="430"/>
      <c r="F190" s="430"/>
      <c r="G190" s="430"/>
      <c r="H190" s="430"/>
      <c r="I190" s="430"/>
      <c r="J190" s="430"/>
      <c r="K190" s="430"/>
      <c r="L190" s="430"/>
      <c r="M190" s="430"/>
      <c r="N190" s="430"/>
      <c r="O190" s="430"/>
      <c r="P190" s="430"/>
      <c r="Q190" s="431"/>
    </row>
    <row r="191" spans="1:17" ht="78" customHeight="1" x14ac:dyDescent="0.4">
      <c r="A191" s="432" t="s">
        <v>22</v>
      </c>
      <c r="B191" s="433"/>
      <c r="C191" s="433"/>
      <c r="D191" s="433"/>
      <c r="E191" s="433"/>
      <c r="F191" s="433"/>
      <c r="G191" s="433"/>
      <c r="H191" s="433"/>
      <c r="I191" s="433"/>
      <c r="J191" s="433"/>
      <c r="K191" s="433"/>
      <c r="L191" s="433"/>
      <c r="M191" s="433"/>
      <c r="N191" s="433"/>
      <c r="O191" s="433"/>
      <c r="P191" s="433"/>
      <c r="Q191" s="434"/>
    </row>
    <row r="192" spans="1:17" x14ac:dyDescent="0.4">
      <c r="A192" s="11" t="s">
        <v>12</v>
      </c>
      <c r="B192" s="15">
        <f>B173+1</f>
        <v>11</v>
      </c>
      <c r="C192" s="11" t="s">
        <v>13</v>
      </c>
      <c r="D192" s="13" t="str">
        <f>VLOOKUP(B192,別紙1!$A$285:$AS$431,3,FALSE)</f>
        <v>鼻毛石受水場</v>
      </c>
      <c r="Q192" s="142" t="str">
        <f>VLOOKUP(B192,別紙1!$A$285:$AS$431,5,FALSE)</f>
        <v>東京従量電灯B30A</v>
      </c>
    </row>
    <row r="193" spans="1:17" s="11" customFormat="1" ht="20.25" customHeight="1" x14ac:dyDescent="0.4">
      <c r="A193" s="435" t="s">
        <v>14</v>
      </c>
      <c r="B193" s="438" t="s">
        <v>3</v>
      </c>
      <c r="C193" s="439"/>
      <c r="D193" s="440"/>
      <c r="E193" s="438" t="s">
        <v>4</v>
      </c>
      <c r="F193" s="439"/>
      <c r="G193" s="439"/>
      <c r="H193" s="439"/>
      <c r="I193" s="439"/>
      <c r="J193" s="439"/>
      <c r="K193" s="439"/>
      <c r="L193" s="439"/>
      <c r="M193" s="439"/>
      <c r="N193" s="439"/>
      <c r="O193" s="440"/>
      <c r="P193" s="426" t="s">
        <v>106</v>
      </c>
      <c r="Q193" s="435" t="s">
        <v>354</v>
      </c>
    </row>
    <row r="194" spans="1:17" s="11" customFormat="1" ht="60" x14ac:dyDescent="0.4">
      <c r="A194" s="436"/>
      <c r="B194" s="305" t="s">
        <v>26</v>
      </c>
      <c r="C194" s="305" t="s">
        <v>107</v>
      </c>
      <c r="D194" s="305" t="s">
        <v>27</v>
      </c>
      <c r="E194" s="16" t="s">
        <v>349</v>
      </c>
      <c r="F194" s="17" t="s">
        <v>108</v>
      </c>
      <c r="G194" s="17" t="s">
        <v>350</v>
      </c>
      <c r="H194" s="16" t="s">
        <v>28</v>
      </c>
      <c r="I194" s="17" t="s">
        <v>126</v>
      </c>
      <c r="J194" s="17" t="s">
        <v>352</v>
      </c>
      <c r="K194" s="16" t="s">
        <v>29</v>
      </c>
      <c r="L194" s="17" t="s">
        <v>127</v>
      </c>
      <c r="M194" s="17" t="s">
        <v>128</v>
      </c>
      <c r="N194" s="16" t="s">
        <v>30</v>
      </c>
      <c r="O194" s="306" t="s">
        <v>353</v>
      </c>
      <c r="P194" s="441"/>
      <c r="Q194" s="436"/>
    </row>
    <row r="195" spans="1:17" s="18" customFormat="1" ht="22.5" x14ac:dyDescent="0.4">
      <c r="A195" s="437"/>
      <c r="B195" s="12" t="s">
        <v>34</v>
      </c>
      <c r="C195" s="12" t="s">
        <v>123</v>
      </c>
      <c r="D195" s="12" t="s">
        <v>6</v>
      </c>
      <c r="E195" s="12" t="s">
        <v>20</v>
      </c>
      <c r="F195" s="12" t="s">
        <v>20</v>
      </c>
      <c r="G195" s="12" t="s">
        <v>8</v>
      </c>
      <c r="H195" s="12" t="s">
        <v>8</v>
      </c>
      <c r="I195" s="12" t="s">
        <v>20</v>
      </c>
      <c r="J195" s="12" t="s">
        <v>8</v>
      </c>
      <c r="K195" s="12" t="s">
        <v>8</v>
      </c>
      <c r="L195" s="12" t="s">
        <v>20</v>
      </c>
      <c r="M195" s="12" t="s">
        <v>8</v>
      </c>
      <c r="N195" s="12" t="s">
        <v>8</v>
      </c>
      <c r="O195" s="12" t="s">
        <v>8</v>
      </c>
      <c r="P195" s="4" t="s">
        <v>43</v>
      </c>
      <c r="Q195" s="12" t="s">
        <v>8</v>
      </c>
    </row>
    <row r="196" spans="1:17" s="20" customFormat="1" ht="18" customHeight="1" x14ac:dyDescent="0.4">
      <c r="A196" s="19">
        <v>1</v>
      </c>
      <c r="B196" s="143">
        <f>VLOOKUP(B192,別紙1!$A$285:$AS$431,6,FALSE)</f>
        <v>30</v>
      </c>
      <c r="C196" s="151">
        <f>内訳書!$C$9</f>
        <v>0</v>
      </c>
      <c r="D196" s="151">
        <f>IF(E196=0,ROUNDDOWN(C196*B196/10/2,2),ROUNDDOWN(C196*B196/10,2))</f>
        <v>0</v>
      </c>
      <c r="E196" s="143">
        <f>VLOOKUP(B192,別紙1!$A$285:$AS$431,7,FALSE)+VLOOKUP(B192,別紙1!$A$285:$AS$431,8,FALSE)+VLOOKUP(B192,別紙1!$A$285:$AS$431,9,FALSE)</f>
        <v>437</v>
      </c>
      <c r="F196" s="143">
        <f>IF(E196&lt;120,E196,120)</f>
        <v>120</v>
      </c>
      <c r="G196" s="151">
        <f>内訳書!$D$9</f>
        <v>0</v>
      </c>
      <c r="H196" s="151">
        <f>ROUNDDOWN(F196*G196,2)</f>
        <v>0</v>
      </c>
      <c r="I196" s="143">
        <f>IF(E196&lt;=300,IF(E196&lt;120,0,E196-120),180)</f>
        <v>180</v>
      </c>
      <c r="J196" s="151">
        <f>内訳書!$E$9</f>
        <v>0</v>
      </c>
      <c r="K196" s="151">
        <f>ROUNDDOWN(I196*J196,2)</f>
        <v>0</v>
      </c>
      <c r="L196" s="143">
        <f>IF(E196&lt;300,0,E196-300)</f>
        <v>137</v>
      </c>
      <c r="M196" s="151">
        <f>内訳書!$F$9</f>
        <v>0</v>
      </c>
      <c r="N196" s="151">
        <f>ROUNDDOWN(L196*M196,2)</f>
        <v>0</v>
      </c>
      <c r="O196" s="151">
        <f>H196+K196+N196</f>
        <v>0</v>
      </c>
      <c r="P196" s="144"/>
      <c r="Q196" s="145">
        <f>ROUNDDOWN(D196+O196+P196,0)</f>
        <v>0</v>
      </c>
    </row>
    <row r="197" spans="1:17" s="20" customFormat="1" ht="18" customHeight="1" x14ac:dyDescent="0.4">
      <c r="A197" s="19">
        <v>2</v>
      </c>
      <c r="B197" s="145">
        <f>B196</f>
        <v>30</v>
      </c>
      <c r="C197" s="151">
        <f>C196</f>
        <v>0</v>
      </c>
      <c r="D197" s="151">
        <f t="shared" ref="D197:D207" si="180">IF(E197=0,ROUNDDOWN(C197*B197/10/2,2),ROUNDDOWN(C197*B197/10,2))</f>
        <v>0</v>
      </c>
      <c r="E197" s="143">
        <f>VLOOKUP(B192,別紙1!$A$285:$AS$431,10,FALSE)+VLOOKUP(B192,別紙1!$A$285:$AS$431,11,FALSE)+VLOOKUP(B192,別紙1!$A$285:$AS$431,12,FALSE)</f>
        <v>452</v>
      </c>
      <c r="F197" s="143">
        <f t="shared" ref="F197:F207" si="181">IF(E197&lt;120,E197,120)</f>
        <v>120</v>
      </c>
      <c r="G197" s="151">
        <f>G196</f>
        <v>0</v>
      </c>
      <c r="H197" s="151">
        <f t="shared" ref="H197:H207" si="182">ROUNDDOWN(F197*G197,2)</f>
        <v>0</v>
      </c>
      <c r="I197" s="143">
        <f t="shared" ref="I197" si="183">IF(E197&lt;=300,IF(E197&lt;120,0,E197-120),180)</f>
        <v>180</v>
      </c>
      <c r="J197" s="151">
        <f>J196</f>
        <v>0</v>
      </c>
      <c r="K197" s="151">
        <f t="shared" ref="K197:K207" si="184">ROUNDDOWN(I197*J197,2)</f>
        <v>0</v>
      </c>
      <c r="L197" s="143">
        <f t="shared" ref="L197:L207" si="185">IF(E197&lt;300,0,E197-300)</f>
        <v>152</v>
      </c>
      <c r="M197" s="151">
        <f>M196</f>
        <v>0</v>
      </c>
      <c r="N197" s="151">
        <f t="shared" ref="N197:N207" si="186">ROUNDDOWN(L197*M197,2)</f>
        <v>0</v>
      </c>
      <c r="O197" s="151">
        <f t="shared" ref="O197:O200" si="187">H197+K197+N197</f>
        <v>0</v>
      </c>
      <c r="P197" s="144"/>
      <c r="Q197" s="145">
        <f t="shared" ref="Q197:Q207" si="188">ROUNDDOWN(D197+O197+P197,0)</f>
        <v>0</v>
      </c>
    </row>
    <row r="198" spans="1:17" s="20" customFormat="1" ht="18" customHeight="1" x14ac:dyDescent="0.4">
      <c r="A198" s="19">
        <v>3</v>
      </c>
      <c r="B198" s="145">
        <f>B196</f>
        <v>30</v>
      </c>
      <c r="C198" s="151">
        <f t="shared" ref="C198:C207" si="189">C197</f>
        <v>0</v>
      </c>
      <c r="D198" s="151">
        <f t="shared" si="180"/>
        <v>0</v>
      </c>
      <c r="E198" s="143">
        <f>VLOOKUP(B192,別紙1!$A$285:$AS$431,13,FALSE)+VLOOKUP(B192,別紙1!$A$285:$AS$431,14,FALSE)+VLOOKUP(B192,別紙1!$A$285:$AS$431,15,FALSE)</f>
        <v>379</v>
      </c>
      <c r="F198" s="143">
        <f t="shared" si="181"/>
        <v>120</v>
      </c>
      <c r="G198" s="151">
        <f t="shared" ref="G198:G207" si="190">G197</f>
        <v>0</v>
      </c>
      <c r="H198" s="151">
        <f t="shared" si="182"/>
        <v>0</v>
      </c>
      <c r="I198" s="143">
        <f>IF(E198&lt;=300,IF(E198&lt;120,0,E198-120),180)</f>
        <v>180</v>
      </c>
      <c r="J198" s="151">
        <f t="shared" ref="J198:J207" si="191">J197</f>
        <v>0</v>
      </c>
      <c r="K198" s="151">
        <f t="shared" si="184"/>
        <v>0</v>
      </c>
      <c r="L198" s="143">
        <f t="shared" si="185"/>
        <v>79</v>
      </c>
      <c r="M198" s="151">
        <f t="shared" ref="M198:M207" si="192">M197</f>
        <v>0</v>
      </c>
      <c r="N198" s="151">
        <f t="shared" si="186"/>
        <v>0</v>
      </c>
      <c r="O198" s="151">
        <f t="shared" si="187"/>
        <v>0</v>
      </c>
      <c r="P198" s="144"/>
      <c r="Q198" s="145">
        <f t="shared" si="188"/>
        <v>0</v>
      </c>
    </row>
    <row r="199" spans="1:17" s="20" customFormat="1" ht="18" customHeight="1" x14ac:dyDescent="0.4">
      <c r="A199" s="19">
        <v>4</v>
      </c>
      <c r="B199" s="145">
        <f>B196</f>
        <v>30</v>
      </c>
      <c r="C199" s="151">
        <f t="shared" si="189"/>
        <v>0</v>
      </c>
      <c r="D199" s="151">
        <f t="shared" si="180"/>
        <v>0</v>
      </c>
      <c r="E199" s="143">
        <f>VLOOKUP(B192,別紙1!$A$285:$AS$431,16,FALSE)+VLOOKUP(B192,別紙1!$A$285:$AS$431,17,FALSE)+VLOOKUP(B192,別紙1!$A$285:$AS$431,18,FALSE)</f>
        <v>334</v>
      </c>
      <c r="F199" s="143">
        <f t="shared" si="181"/>
        <v>120</v>
      </c>
      <c r="G199" s="151">
        <f t="shared" si="190"/>
        <v>0</v>
      </c>
      <c r="H199" s="151">
        <f t="shared" si="182"/>
        <v>0</v>
      </c>
      <c r="I199" s="143">
        <f t="shared" ref="I199:I207" si="193">IF(E199&lt;=300,IF(E199&lt;120,0,E199-120),180)</f>
        <v>180</v>
      </c>
      <c r="J199" s="151">
        <f t="shared" si="191"/>
        <v>0</v>
      </c>
      <c r="K199" s="151">
        <f t="shared" si="184"/>
        <v>0</v>
      </c>
      <c r="L199" s="143">
        <f t="shared" si="185"/>
        <v>34</v>
      </c>
      <c r="M199" s="151">
        <f t="shared" si="192"/>
        <v>0</v>
      </c>
      <c r="N199" s="151">
        <f t="shared" si="186"/>
        <v>0</v>
      </c>
      <c r="O199" s="151">
        <f t="shared" si="187"/>
        <v>0</v>
      </c>
      <c r="P199" s="144"/>
      <c r="Q199" s="145">
        <f t="shared" si="188"/>
        <v>0</v>
      </c>
    </row>
    <row r="200" spans="1:17" s="20" customFormat="1" ht="18" customHeight="1" x14ac:dyDescent="0.4">
      <c r="A200" s="19">
        <v>5</v>
      </c>
      <c r="B200" s="145">
        <f>B196</f>
        <v>30</v>
      </c>
      <c r="C200" s="151">
        <f t="shared" si="189"/>
        <v>0</v>
      </c>
      <c r="D200" s="151">
        <f t="shared" si="180"/>
        <v>0</v>
      </c>
      <c r="E200" s="143">
        <f>VLOOKUP(B192,別紙1!$A$285:$AS$431,19,FALSE)+VLOOKUP(B192,別紙1!$A$285:$AS$431,20,FALSE)+VLOOKUP(B192,別紙1!$A$285:$AS$431,21,FALSE)</f>
        <v>310</v>
      </c>
      <c r="F200" s="143">
        <f t="shared" si="181"/>
        <v>120</v>
      </c>
      <c r="G200" s="151">
        <f t="shared" si="190"/>
        <v>0</v>
      </c>
      <c r="H200" s="151">
        <f t="shared" si="182"/>
        <v>0</v>
      </c>
      <c r="I200" s="143">
        <f t="shared" si="193"/>
        <v>180</v>
      </c>
      <c r="J200" s="151">
        <f t="shared" si="191"/>
        <v>0</v>
      </c>
      <c r="K200" s="151">
        <f t="shared" si="184"/>
        <v>0</v>
      </c>
      <c r="L200" s="143">
        <f t="shared" si="185"/>
        <v>10</v>
      </c>
      <c r="M200" s="151">
        <f t="shared" si="192"/>
        <v>0</v>
      </c>
      <c r="N200" s="151">
        <f t="shared" si="186"/>
        <v>0</v>
      </c>
      <c r="O200" s="151">
        <f t="shared" si="187"/>
        <v>0</v>
      </c>
      <c r="P200" s="144"/>
      <c r="Q200" s="145">
        <f t="shared" si="188"/>
        <v>0</v>
      </c>
    </row>
    <row r="201" spans="1:17" s="20" customFormat="1" ht="18" customHeight="1" x14ac:dyDescent="0.4">
      <c r="A201" s="19">
        <v>6</v>
      </c>
      <c r="B201" s="145">
        <f>B196</f>
        <v>30</v>
      </c>
      <c r="C201" s="151">
        <f t="shared" si="189"/>
        <v>0</v>
      </c>
      <c r="D201" s="151">
        <f t="shared" si="180"/>
        <v>0</v>
      </c>
      <c r="E201" s="143">
        <f>VLOOKUP(B192,別紙1!$A$285:$AS$431,22,FALSE)+VLOOKUP(B192,別紙1!$A$285:$AS$431,23,FALSE)+VLOOKUP(B192,別紙1!$A$285:$AS$431,24,FALSE)</f>
        <v>360</v>
      </c>
      <c r="F201" s="143">
        <f t="shared" si="181"/>
        <v>120</v>
      </c>
      <c r="G201" s="151">
        <f t="shared" si="190"/>
        <v>0</v>
      </c>
      <c r="H201" s="151">
        <f t="shared" si="182"/>
        <v>0</v>
      </c>
      <c r="I201" s="143">
        <f t="shared" si="193"/>
        <v>180</v>
      </c>
      <c r="J201" s="151">
        <f t="shared" si="191"/>
        <v>0</v>
      </c>
      <c r="K201" s="151">
        <f t="shared" si="184"/>
        <v>0</v>
      </c>
      <c r="L201" s="143">
        <f t="shared" si="185"/>
        <v>60</v>
      </c>
      <c r="M201" s="151">
        <f t="shared" si="192"/>
        <v>0</v>
      </c>
      <c r="N201" s="151">
        <f t="shared" si="186"/>
        <v>0</v>
      </c>
      <c r="O201" s="151">
        <f>H201+K201+N201</f>
        <v>0</v>
      </c>
      <c r="P201" s="144"/>
      <c r="Q201" s="145">
        <f t="shared" si="188"/>
        <v>0</v>
      </c>
    </row>
    <row r="202" spans="1:17" s="20" customFormat="1" ht="18" customHeight="1" x14ac:dyDescent="0.4">
      <c r="A202" s="19">
        <v>7</v>
      </c>
      <c r="B202" s="145">
        <f>B196</f>
        <v>30</v>
      </c>
      <c r="C202" s="151">
        <f t="shared" si="189"/>
        <v>0</v>
      </c>
      <c r="D202" s="151">
        <f t="shared" si="180"/>
        <v>0</v>
      </c>
      <c r="E202" s="143">
        <f>VLOOKUP(B192,別紙1!$A$285:$AS$431,25,FALSE)+VLOOKUP(B192,別紙1!$A$285:$AS$431,26,FALSE)+VLOOKUP(B192,別紙1!$A$285:$AS$431,27,FALSE)</f>
        <v>385</v>
      </c>
      <c r="F202" s="143">
        <f t="shared" si="181"/>
        <v>120</v>
      </c>
      <c r="G202" s="151">
        <f t="shared" si="190"/>
        <v>0</v>
      </c>
      <c r="H202" s="151">
        <f t="shared" si="182"/>
        <v>0</v>
      </c>
      <c r="I202" s="143">
        <f t="shared" si="193"/>
        <v>180</v>
      </c>
      <c r="J202" s="151">
        <f t="shared" si="191"/>
        <v>0</v>
      </c>
      <c r="K202" s="151">
        <f t="shared" si="184"/>
        <v>0</v>
      </c>
      <c r="L202" s="143">
        <f t="shared" si="185"/>
        <v>85</v>
      </c>
      <c r="M202" s="151">
        <f t="shared" si="192"/>
        <v>0</v>
      </c>
      <c r="N202" s="151">
        <f t="shared" si="186"/>
        <v>0</v>
      </c>
      <c r="O202" s="151">
        <f t="shared" ref="O202:O206" si="194">H202+K202+N202</f>
        <v>0</v>
      </c>
      <c r="P202" s="144"/>
      <c r="Q202" s="145">
        <f t="shared" si="188"/>
        <v>0</v>
      </c>
    </row>
    <row r="203" spans="1:17" s="20" customFormat="1" ht="18" customHeight="1" x14ac:dyDescent="0.4">
      <c r="A203" s="19">
        <v>8</v>
      </c>
      <c r="B203" s="145">
        <f>B196</f>
        <v>30</v>
      </c>
      <c r="C203" s="151">
        <f t="shared" si="189"/>
        <v>0</v>
      </c>
      <c r="D203" s="151">
        <f t="shared" si="180"/>
        <v>0</v>
      </c>
      <c r="E203" s="143">
        <f>VLOOKUP(B192,別紙1!$A$285:$AS$431,28,FALSE)+VLOOKUP(B192,別紙1!$A$285:$AS$431,29,FALSE)+VLOOKUP(B192,別紙1!$A$285:$AS$431,30,FALSE)</f>
        <v>434</v>
      </c>
      <c r="F203" s="143">
        <f t="shared" si="181"/>
        <v>120</v>
      </c>
      <c r="G203" s="151">
        <f t="shared" si="190"/>
        <v>0</v>
      </c>
      <c r="H203" s="151">
        <f t="shared" si="182"/>
        <v>0</v>
      </c>
      <c r="I203" s="143">
        <f t="shared" si="193"/>
        <v>180</v>
      </c>
      <c r="J203" s="151">
        <f t="shared" si="191"/>
        <v>0</v>
      </c>
      <c r="K203" s="151">
        <f t="shared" si="184"/>
        <v>0</v>
      </c>
      <c r="L203" s="143">
        <f t="shared" si="185"/>
        <v>134</v>
      </c>
      <c r="M203" s="151">
        <f t="shared" si="192"/>
        <v>0</v>
      </c>
      <c r="N203" s="151">
        <f t="shared" si="186"/>
        <v>0</v>
      </c>
      <c r="O203" s="151">
        <f t="shared" si="194"/>
        <v>0</v>
      </c>
      <c r="P203" s="144"/>
      <c r="Q203" s="145">
        <f t="shared" si="188"/>
        <v>0</v>
      </c>
    </row>
    <row r="204" spans="1:17" s="20" customFormat="1" ht="18" customHeight="1" x14ac:dyDescent="0.4">
      <c r="A204" s="19">
        <v>9</v>
      </c>
      <c r="B204" s="145">
        <f>B196</f>
        <v>30</v>
      </c>
      <c r="C204" s="151">
        <f t="shared" si="189"/>
        <v>0</v>
      </c>
      <c r="D204" s="151">
        <f t="shared" si="180"/>
        <v>0</v>
      </c>
      <c r="E204" s="143">
        <f>VLOOKUP(B192,別紙1!$A$285:$AS$431,31,FALSE)+VLOOKUP(B192,別紙1!$A$285:$AS$431,32,FALSE)+VLOOKUP(B192,別紙1!$A$285:$AS$431,33,FALSE)</f>
        <v>420</v>
      </c>
      <c r="F204" s="143">
        <f t="shared" si="181"/>
        <v>120</v>
      </c>
      <c r="G204" s="151">
        <f t="shared" si="190"/>
        <v>0</v>
      </c>
      <c r="H204" s="151">
        <f t="shared" si="182"/>
        <v>0</v>
      </c>
      <c r="I204" s="143">
        <f t="shared" si="193"/>
        <v>180</v>
      </c>
      <c r="J204" s="151">
        <f t="shared" si="191"/>
        <v>0</v>
      </c>
      <c r="K204" s="151">
        <f t="shared" si="184"/>
        <v>0</v>
      </c>
      <c r="L204" s="143">
        <f t="shared" si="185"/>
        <v>120</v>
      </c>
      <c r="M204" s="151">
        <f t="shared" si="192"/>
        <v>0</v>
      </c>
      <c r="N204" s="151">
        <f t="shared" si="186"/>
        <v>0</v>
      </c>
      <c r="O204" s="151">
        <f t="shared" si="194"/>
        <v>0</v>
      </c>
      <c r="P204" s="144"/>
      <c r="Q204" s="145">
        <f t="shared" si="188"/>
        <v>0</v>
      </c>
    </row>
    <row r="205" spans="1:17" s="20" customFormat="1" ht="18" customHeight="1" x14ac:dyDescent="0.4">
      <c r="A205" s="19">
        <v>10</v>
      </c>
      <c r="B205" s="145">
        <f>B196</f>
        <v>30</v>
      </c>
      <c r="C205" s="151">
        <f t="shared" si="189"/>
        <v>0</v>
      </c>
      <c r="D205" s="151">
        <f t="shared" si="180"/>
        <v>0</v>
      </c>
      <c r="E205" s="143">
        <f>VLOOKUP(B192,別紙1!$A$285:$AS$431,34,FALSE)+VLOOKUP(B192,別紙1!$A$285:$AS$431,35,FALSE)+VLOOKUP(B192,別紙1!$A$285:$AS$431,36,FALSE)</f>
        <v>356</v>
      </c>
      <c r="F205" s="143">
        <f t="shared" si="181"/>
        <v>120</v>
      </c>
      <c r="G205" s="151">
        <f t="shared" si="190"/>
        <v>0</v>
      </c>
      <c r="H205" s="151">
        <f t="shared" si="182"/>
        <v>0</v>
      </c>
      <c r="I205" s="143">
        <f t="shared" si="193"/>
        <v>180</v>
      </c>
      <c r="J205" s="151">
        <f t="shared" si="191"/>
        <v>0</v>
      </c>
      <c r="K205" s="151">
        <f t="shared" si="184"/>
        <v>0</v>
      </c>
      <c r="L205" s="143">
        <f t="shared" si="185"/>
        <v>56</v>
      </c>
      <c r="M205" s="151">
        <f t="shared" si="192"/>
        <v>0</v>
      </c>
      <c r="N205" s="151">
        <f t="shared" si="186"/>
        <v>0</v>
      </c>
      <c r="O205" s="151">
        <f t="shared" si="194"/>
        <v>0</v>
      </c>
      <c r="P205" s="144"/>
      <c r="Q205" s="145">
        <f t="shared" si="188"/>
        <v>0</v>
      </c>
    </row>
    <row r="206" spans="1:17" s="20" customFormat="1" ht="18" customHeight="1" x14ac:dyDescent="0.4">
      <c r="A206" s="19">
        <v>11</v>
      </c>
      <c r="B206" s="145">
        <f>B196</f>
        <v>30</v>
      </c>
      <c r="C206" s="151">
        <f t="shared" si="189"/>
        <v>0</v>
      </c>
      <c r="D206" s="151">
        <f t="shared" si="180"/>
        <v>0</v>
      </c>
      <c r="E206" s="143">
        <f>VLOOKUP(B192,別紙1!$A$285:$AS$431,37,FALSE)+VLOOKUP(B192,別紙1!$A$285:$AS$431,38,FALSE)+VLOOKUP(B192,別紙1!$A$285:$AS$431,39,FALSE)</f>
        <v>313</v>
      </c>
      <c r="F206" s="143">
        <f t="shared" si="181"/>
        <v>120</v>
      </c>
      <c r="G206" s="151">
        <f t="shared" si="190"/>
        <v>0</v>
      </c>
      <c r="H206" s="151">
        <f t="shared" si="182"/>
        <v>0</v>
      </c>
      <c r="I206" s="143">
        <f t="shared" si="193"/>
        <v>180</v>
      </c>
      <c r="J206" s="151">
        <f t="shared" si="191"/>
        <v>0</v>
      </c>
      <c r="K206" s="151">
        <f t="shared" si="184"/>
        <v>0</v>
      </c>
      <c r="L206" s="143">
        <f t="shared" si="185"/>
        <v>13</v>
      </c>
      <c r="M206" s="151">
        <f t="shared" si="192"/>
        <v>0</v>
      </c>
      <c r="N206" s="151">
        <f t="shared" si="186"/>
        <v>0</v>
      </c>
      <c r="O206" s="151">
        <f t="shared" si="194"/>
        <v>0</v>
      </c>
      <c r="P206" s="144"/>
      <c r="Q206" s="145">
        <f t="shared" si="188"/>
        <v>0</v>
      </c>
    </row>
    <row r="207" spans="1:17" s="20" customFormat="1" ht="18" customHeight="1" thickBot="1" x14ac:dyDescent="0.45">
      <c r="A207" s="19">
        <v>12</v>
      </c>
      <c r="B207" s="145">
        <f>B196</f>
        <v>30</v>
      </c>
      <c r="C207" s="151">
        <f t="shared" si="189"/>
        <v>0</v>
      </c>
      <c r="D207" s="151">
        <f t="shared" si="180"/>
        <v>0</v>
      </c>
      <c r="E207" s="143">
        <f>VLOOKUP(B192,別紙1!$A$285:$AS$431,40,FALSE)+VLOOKUP(B192,別紙1!$A$285:$AS$431,41,FALSE)+VLOOKUP(B192,別紙1!$A$285:$AS$431,42,FALSE)</f>
        <v>361</v>
      </c>
      <c r="F207" s="143">
        <f t="shared" si="181"/>
        <v>120</v>
      </c>
      <c r="G207" s="151">
        <f t="shared" si="190"/>
        <v>0</v>
      </c>
      <c r="H207" s="198">
        <f t="shared" si="182"/>
        <v>0</v>
      </c>
      <c r="I207" s="143">
        <f t="shared" si="193"/>
        <v>180</v>
      </c>
      <c r="J207" s="198">
        <f t="shared" si="191"/>
        <v>0</v>
      </c>
      <c r="K207" s="198">
        <f t="shared" si="184"/>
        <v>0</v>
      </c>
      <c r="L207" s="143">
        <f t="shared" si="185"/>
        <v>61</v>
      </c>
      <c r="M207" s="151">
        <f t="shared" si="192"/>
        <v>0</v>
      </c>
      <c r="N207" s="198">
        <f t="shared" si="186"/>
        <v>0</v>
      </c>
      <c r="O207" s="151">
        <f>H207+K207+N207</f>
        <v>0</v>
      </c>
      <c r="P207" s="144"/>
      <c r="Q207" s="145">
        <f t="shared" si="188"/>
        <v>0</v>
      </c>
    </row>
    <row r="208" spans="1:17" s="20" customFormat="1" ht="18" customHeight="1" thickBot="1" x14ac:dyDescent="0.45">
      <c r="A208" s="19" t="s">
        <v>9</v>
      </c>
      <c r="B208" s="146"/>
      <c r="C208" s="146"/>
      <c r="D208" s="201"/>
      <c r="E208" s="143">
        <f t="shared" ref="E208:F208" si="195">SUM(E196:E207)</f>
        <v>4541</v>
      </c>
      <c r="F208" s="143">
        <f t="shared" si="195"/>
        <v>1440</v>
      </c>
      <c r="G208" s="146"/>
      <c r="H208" s="146"/>
      <c r="I208" s="143">
        <f t="shared" ref="I208" si="196">SUM(I196:I207)</f>
        <v>2160</v>
      </c>
      <c r="J208" s="146"/>
      <c r="K208" s="146"/>
      <c r="L208" s="143">
        <f t="shared" ref="L208" si="197">SUM(L196:L207)</f>
        <v>941</v>
      </c>
      <c r="M208" s="146"/>
      <c r="N208" s="146"/>
      <c r="O208" s="202"/>
      <c r="P208" s="150">
        <f>SUM(P196:P207)</f>
        <v>0</v>
      </c>
      <c r="Q208" s="148">
        <f>IF(SUM(Q196:Q207)="","",SUM(Q196:Q207))</f>
        <v>0</v>
      </c>
    </row>
    <row r="209" spans="1:17" ht="78" customHeight="1" x14ac:dyDescent="0.4">
      <c r="A209" s="429" t="s">
        <v>376</v>
      </c>
      <c r="B209" s="430"/>
      <c r="C209" s="430"/>
      <c r="D209" s="430"/>
      <c r="E209" s="430"/>
      <c r="F209" s="430"/>
      <c r="G209" s="430"/>
      <c r="H209" s="430"/>
      <c r="I209" s="430"/>
      <c r="J209" s="430"/>
      <c r="K209" s="430"/>
      <c r="L209" s="430"/>
      <c r="M209" s="430"/>
      <c r="N209" s="430"/>
      <c r="O209" s="430"/>
      <c r="P209" s="430"/>
      <c r="Q209" s="431"/>
    </row>
    <row r="210" spans="1:17" ht="78" customHeight="1" x14ac:dyDescent="0.4">
      <c r="A210" s="432" t="s">
        <v>22</v>
      </c>
      <c r="B210" s="433"/>
      <c r="C210" s="433"/>
      <c r="D210" s="433"/>
      <c r="E210" s="433"/>
      <c r="F210" s="433"/>
      <c r="G210" s="433"/>
      <c r="H210" s="433"/>
      <c r="I210" s="433"/>
      <c r="J210" s="433"/>
      <c r="K210" s="433"/>
      <c r="L210" s="433"/>
      <c r="M210" s="433"/>
      <c r="N210" s="433"/>
      <c r="O210" s="433"/>
      <c r="P210" s="433"/>
      <c r="Q210" s="434"/>
    </row>
    <row r="211" spans="1:17" x14ac:dyDescent="0.4">
      <c r="A211" s="11" t="s">
        <v>12</v>
      </c>
      <c r="B211" s="15">
        <f>B192+1</f>
        <v>12</v>
      </c>
      <c r="C211" s="11" t="s">
        <v>13</v>
      </c>
      <c r="D211" s="13" t="str">
        <f>VLOOKUP(B211,別紙1!$A$285:$AS$431,3,FALSE)</f>
        <v>富田受水場</v>
      </c>
      <c r="Q211" s="142" t="str">
        <f>VLOOKUP(B211,別紙1!$A$285:$AS$431,5,FALSE)</f>
        <v>東京従量電灯B50A</v>
      </c>
    </row>
    <row r="212" spans="1:17" s="11" customFormat="1" ht="20.25" customHeight="1" x14ac:dyDescent="0.4">
      <c r="A212" s="435" t="s">
        <v>14</v>
      </c>
      <c r="B212" s="438" t="s">
        <v>3</v>
      </c>
      <c r="C212" s="439"/>
      <c r="D212" s="440"/>
      <c r="E212" s="438" t="s">
        <v>4</v>
      </c>
      <c r="F212" s="439"/>
      <c r="G212" s="439"/>
      <c r="H212" s="439"/>
      <c r="I212" s="439"/>
      <c r="J212" s="439"/>
      <c r="K212" s="439"/>
      <c r="L212" s="439"/>
      <c r="M212" s="439"/>
      <c r="N212" s="439"/>
      <c r="O212" s="440"/>
      <c r="P212" s="426" t="s">
        <v>106</v>
      </c>
      <c r="Q212" s="435" t="s">
        <v>354</v>
      </c>
    </row>
    <row r="213" spans="1:17" s="11" customFormat="1" ht="60" x14ac:dyDescent="0.4">
      <c r="A213" s="436"/>
      <c r="B213" s="305" t="s">
        <v>26</v>
      </c>
      <c r="C213" s="305" t="s">
        <v>107</v>
      </c>
      <c r="D213" s="305" t="s">
        <v>27</v>
      </c>
      <c r="E213" s="16" t="s">
        <v>349</v>
      </c>
      <c r="F213" s="17" t="s">
        <v>108</v>
      </c>
      <c r="G213" s="17" t="s">
        <v>350</v>
      </c>
      <c r="H213" s="16" t="s">
        <v>28</v>
      </c>
      <c r="I213" s="17" t="s">
        <v>126</v>
      </c>
      <c r="J213" s="17" t="s">
        <v>352</v>
      </c>
      <c r="K213" s="16" t="s">
        <v>29</v>
      </c>
      <c r="L213" s="17" t="s">
        <v>127</v>
      </c>
      <c r="M213" s="17" t="s">
        <v>128</v>
      </c>
      <c r="N213" s="16" t="s">
        <v>30</v>
      </c>
      <c r="O213" s="306" t="s">
        <v>353</v>
      </c>
      <c r="P213" s="441"/>
      <c r="Q213" s="436"/>
    </row>
    <row r="214" spans="1:17" s="18" customFormat="1" ht="22.5" x14ac:dyDescent="0.4">
      <c r="A214" s="437"/>
      <c r="B214" s="12" t="s">
        <v>34</v>
      </c>
      <c r="C214" s="12" t="s">
        <v>123</v>
      </c>
      <c r="D214" s="12" t="s">
        <v>6</v>
      </c>
      <c r="E214" s="12" t="s">
        <v>20</v>
      </c>
      <c r="F214" s="12" t="s">
        <v>20</v>
      </c>
      <c r="G214" s="12" t="s">
        <v>8</v>
      </c>
      <c r="H214" s="12" t="s">
        <v>8</v>
      </c>
      <c r="I214" s="12" t="s">
        <v>20</v>
      </c>
      <c r="J214" s="12" t="s">
        <v>8</v>
      </c>
      <c r="K214" s="12" t="s">
        <v>8</v>
      </c>
      <c r="L214" s="12" t="s">
        <v>20</v>
      </c>
      <c r="M214" s="12" t="s">
        <v>8</v>
      </c>
      <c r="N214" s="12" t="s">
        <v>8</v>
      </c>
      <c r="O214" s="12" t="s">
        <v>8</v>
      </c>
      <c r="P214" s="4" t="s">
        <v>43</v>
      </c>
      <c r="Q214" s="12" t="s">
        <v>8</v>
      </c>
    </row>
    <row r="215" spans="1:17" s="20" customFormat="1" ht="18" customHeight="1" x14ac:dyDescent="0.4">
      <c r="A215" s="19">
        <v>1</v>
      </c>
      <c r="B215" s="143">
        <f>VLOOKUP(B211,別紙1!$A$285:$AS$431,6,FALSE)</f>
        <v>50</v>
      </c>
      <c r="C215" s="151">
        <f>内訳書!$C$9</f>
        <v>0</v>
      </c>
      <c r="D215" s="151">
        <f>IF(E215=0,ROUNDDOWN(C215*B215/10/2,2),ROUNDDOWN(C215*B215/10,2))</f>
        <v>0</v>
      </c>
      <c r="E215" s="143">
        <f>VLOOKUP(B211,別紙1!$A$285:$AS$431,7,FALSE)+VLOOKUP(B211,別紙1!$A$285:$AS$431,8,FALSE)+VLOOKUP(B211,別紙1!$A$285:$AS$431,9,FALSE)</f>
        <v>545</v>
      </c>
      <c r="F215" s="143">
        <f>IF(E215&lt;120,E215,120)</f>
        <v>120</v>
      </c>
      <c r="G215" s="151">
        <f>内訳書!$D$9</f>
        <v>0</v>
      </c>
      <c r="H215" s="151">
        <f>ROUNDDOWN(F215*G215,2)</f>
        <v>0</v>
      </c>
      <c r="I215" s="143">
        <f>IF(E215&lt;=300,IF(E215&lt;120,0,E215-120),180)</f>
        <v>180</v>
      </c>
      <c r="J215" s="151">
        <f>内訳書!$E$9</f>
        <v>0</v>
      </c>
      <c r="K215" s="151">
        <f>ROUNDDOWN(I215*J215,2)</f>
        <v>0</v>
      </c>
      <c r="L215" s="143">
        <f>IF(E215&lt;300,0,E215-300)</f>
        <v>245</v>
      </c>
      <c r="M215" s="151">
        <f>内訳書!$F$9</f>
        <v>0</v>
      </c>
      <c r="N215" s="151">
        <f>ROUNDDOWN(L215*M215,2)</f>
        <v>0</v>
      </c>
      <c r="O215" s="151">
        <f>H215+K215+N215</f>
        <v>0</v>
      </c>
      <c r="P215" s="144"/>
      <c r="Q215" s="145">
        <f>ROUNDDOWN(D215+O215+P215,0)</f>
        <v>0</v>
      </c>
    </row>
    <row r="216" spans="1:17" s="20" customFormat="1" ht="18" customHeight="1" x14ac:dyDescent="0.4">
      <c r="A216" s="19">
        <v>2</v>
      </c>
      <c r="B216" s="145">
        <f>B215</f>
        <v>50</v>
      </c>
      <c r="C216" s="151">
        <f>C215</f>
        <v>0</v>
      </c>
      <c r="D216" s="151">
        <f t="shared" ref="D216:D226" si="198">IF(E216=0,ROUNDDOWN(C216*B216/10/2,2),ROUNDDOWN(C216*B216/10,2))</f>
        <v>0</v>
      </c>
      <c r="E216" s="143">
        <f>VLOOKUP(B211,別紙1!$A$285:$AS$431,10,FALSE)+VLOOKUP(B211,別紙1!$A$285:$AS$431,11,FALSE)+VLOOKUP(B211,別紙1!$A$285:$AS$431,12,FALSE)</f>
        <v>580</v>
      </c>
      <c r="F216" s="143">
        <f t="shared" ref="F216:F226" si="199">IF(E216&lt;120,E216,120)</f>
        <v>120</v>
      </c>
      <c r="G216" s="151">
        <f>G215</f>
        <v>0</v>
      </c>
      <c r="H216" s="151">
        <f t="shared" ref="H216:H226" si="200">ROUNDDOWN(F216*G216,2)</f>
        <v>0</v>
      </c>
      <c r="I216" s="143">
        <f t="shared" ref="I216" si="201">IF(E216&lt;=300,IF(E216&lt;120,0,E216-120),180)</f>
        <v>180</v>
      </c>
      <c r="J216" s="151">
        <f>J215</f>
        <v>0</v>
      </c>
      <c r="K216" s="151">
        <f t="shared" ref="K216:K226" si="202">ROUNDDOWN(I216*J216,2)</f>
        <v>0</v>
      </c>
      <c r="L216" s="143">
        <f t="shared" ref="L216:L226" si="203">IF(E216&lt;300,0,E216-300)</f>
        <v>280</v>
      </c>
      <c r="M216" s="151">
        <f>M215</f>
        <v>0</v>
      </c>
      <c r="N216" s="151">
        <f t="shared" ref="N216:N226" si="204">ROUNDDOWN(L216*M216,2)</f>
        <v>0</v>
      </c>
      <c r="O216" s="151">
        <f t="shared" ref="O216:O219" si="205">H216+K216+N216</f>
        <v>0</v>
      </c>
      <c r="P216" s="144"/>
      <c r="Q216" s="145">
        <f t="shared" ref="Q216:Q226" si="206">ROUNDDOWN(D216+O216+P216,0)</f>
        <v>0</v>
      </c>
    </row>
    <row r="217" spans="1:17" s="20" customFormat="1" ht="18" customHeight="1" x14ac:dyDescent="0.4">
      <c r="A217" s="19">
        <v>3</v>
      </c>
      <c r="B217" s="145">
        <f>B215</f>
        <v>50</v>
      </c>
      <c r="C217" s="151">
        <f t="shared" ref="C217:C226" si="207">C216</f>
        <v>0</v>
      </c>
      <c r="D217" s="151">
        <f t="shared" si="198"/>
        <v>0</v>
      </c>
      <c r="E217" s="143">
        <f>VLOOKUP(B211,別紙1!$A$285:$AS$431,13,FALSE)+VLOOKUP(B211,別紙1!$A$285:$AS$431,14,FALSE)+VLOOKUP(B211,別紙1!$A$285:$AS$431,15,FALSE)</f>
        <v>522</v>
      </c>
      <c r="F217" s="143">
        <f t="shared" si="199"/>
        <v>120</v>
      </c>
      <c r="G217" s="151">
        <f t="shared" ref="G217:G226" si="208">G216</f>
        <v>0</v>
      </c>
      <c r="H217" s="151">
        <f t="shared" si="200"/>
        <v>0</v>
      </c>
      <c r="I217" s="143">
        <f>IF(E217&lt;=300,IF(E217&lt;120,0,E217-120),180)</f>
        <v>180</v>
      </c>
      <c r="J217" s="151">
        <f t="shared" ref="J217:J226" si="209">J216</f>
        <v>0</v>
      </c>
      <c r="K217" s="151">
        <f t="shared" si="202"/>
        <v>0</v>
      </c>
      <c r="L217" s="143">
        <f t="shared" si="203"/>
        <v>222</v>
      </c>
      <c r="M217" s="151">
        <f t="shared" ref="M217:M226" si="210">M216</f>
        <v>0</v>
      </c>
      <c r="N217" s="151">
        <f t="shared" si="204"/>
        <v>0</v>
      </c>
      <c r="O217" s="151">
        <f t="shared" si="205"/>
        <v>0</v>
      </c>
      <c r="P217" s="144"/>
      <c r="Q217" s="145">
        <f t="shared" si="206"/>
        <v>0</v>
      </c>
    </row>
    <row r="218" spans="1:17" s="20" customFormat="1" ht="18" customHeight="1" x14ac:dyDescent="0.4">
      <c r="A218" s="19">
        <v>4</v>
      </c>
      <c r="B218" s="145">
        <f>B215</f>
        <v>50</v>
      </c>
      <c r="C218" s="151">
        <f t="shared" si="207"/>
        <v>0</v>
      </c>
      <c r="D218" s="151">
        <f t="shared" si="198"/>
        <v>0</v>
      </c>
      <c r="E218" s="143">
        <f>VLOOKUP(B211,別紙1!$A$285:$AS$431,16,FALSE)+VLOOKUP(B211,別紙1!$A$285:$AS$431,17,FALSE)+VLOOKUP(B211,別紙1!$A$285:$AS$431,18,FALSE)</f>
        <v>521</v>
      </c>
      <c r="F218" s="143">
        <f t="shared" si="199"/>
        <v>120</v>
      </c>
      <c r="G218" s="151">
        <f t="shared" si="208"/>
        <v>0</v>
      </c>
      <c r="H218" s="151">
        <f t="shared" si="200"/>
        <v>0</v>
      </c>
      <c r="I218" s="143">
        <f t="shared" ref="I218:I226" si="211">IF(E218&lt;=300,IF(E218&lt;120,0,E218-120),180)</f>
        <v>180</v>
      </c>
      <c r="J218" s="151">
        <f t="shared" si="209"/>
        <v>0</v>
      </c>
      <c r="K218" s="151">
        <f t="shared" si="202"/>
        <v>0</v>
      </c>
      <c r="L218" s="143">
        <f t="shared" si="203"/>
        <v>221</v>
      </c>
      <c r="M218" s="151">
        <f t="shared" si="210"/>
        <v>0</v>
      </c>
      <c r="N218" s="151">
        <f t="shared" si="204"/>
        <v>0</v>
      </c>
      <c r="O218" s="151">
        <f t="shared" si="205"/>
        <v>0</v>
      </c>
      <c r="P218" s="144"/>
      <c r="Q218" s="145">
        <f t="shared" si="206"/>
        <v>0</v>
      </c>
    </row>
    <row r="219" spans="1:17" s="20" customFormat="1" ht="18" customHeight="1" x14ac:dyDescent="0.4">
      <c r="A219" s="19">
        <v>5</v>
      </c>
      <c r="B219" s="145">
        <f>B215</f>
        <v>50</v>
      </c>
      <c r="C219" s="151">
        <f t="shared" si="207"/>
        <v>0</v>
      </c>
      <c r="D219" s="151">
        <f t="shared" si="198"/>
        <v>0</v>
      </c>
      <c r="E219" s="143">
        <f>VLOOKUP(B211,別紙1!$A$285:$AS$431,19,FALSE)+VLOOKUP(B211,別紙1!$A$285:$AS$431,20,FALSE)+VLOOKUP(B211,別紙1!$A$285:$AS$431,21,FALSE)</f>
        <v>432</v>
      </c>
      <c r="F219" s="143">
        <f t="shared" si="199"/>
        <v>120</v>
      </c>
      <c r="G219" s="151">
        <f t="shared" si="208"/>
        <v>0</v>
      </c>
      <c r="H219" s="151">
        <f t="shared" si="200"/>
        <v>0</v>
      </c>
      <c r="I219" s="143">
        <f t="shared" si="211"/>
        <v>180</v>
      </c>
      <c r="J219" s="151">
        <f t="shared" si="209"/>
        <v>0</v>
      </c>
      <c r="K219" s="151">
        <f t="shared" si="202"/>
        <v>0</v>
      </c>
      <c r="L219" s="143">
        <f t="shared" si="203"/>
        <v>132</v>
      </c>
      <c r="M219" s="151">
        <f t="shared" si="210"/>
        <v>0</v>
      </c>
      <c r="N219" s="151">
        <f t="shared" si="204"/>
        <v>0</v>
      </c>
      <c r="O219" s="151">
        <f t="shared" si="205"/>
        <v>0</v>
      </c>
      <c r="P219" s="144"/>
      <c r="Q219" s="145">
        <f t="shared" si="206"/>
        <v>0</v>
      </c>
    </row>
    <row r="220" spans="1:17" s="20" customFormat="1" ht="18" customHeight="1" x14ac:dyDescent="0.4">
      <c r="A220" s="19">
        <v>6</v>
      </c>
      <c r="B220" s="145">
        <f>B215</f>
        <v>50</v>
      </c>
      <c r="C220" s="151">
        <f t="shared" si="207"/>
        <v>0</v>
      </c>
      <c r="D220" s="151">
        <f t="shared" si="198"/>
        <v>0</v>
      </c>
      <c r="E220" s="143">
        <f>VLOOKUP(B211,別紙1!$A$285:$AS$431,22,FALSE)+VLOOKUP(B211,別紙1!$A$285:$AS$431,23,FALSE)+VLOOKUP(B211,別紙1!$A$285:$AS$431,24,FALSE)</f>
        <v>462</v>
      </c>
      <c r="F220" s="143">
        <f t="shared" si="199"/>
        <v>120</v>
      </c>
      <c r="G220" s="151">
        <f t="shared" si="208"/>
        <v>0</v>
      </c>
      <c r="H220" s="151">
        <f t="shared" si="200"/>
        <v>0</v>
      </c>
      <c r="I220" s="143">
        <f t="shared" si="211"/>
        <v>180</v>
      </c>
      <c r="J220" s="151">
        <f t="shared" si="209"/>
        <v>0</v>
      </c>
      <c r="K220" s="151">
        <f t="shared" si="202"/>
        <v>0</v>
      </c>
      <c r="L220" s="143">
        <f t="shared" si="203"/>
        <v>162</v>
      </c>
      <c r="M220" s="151">
        <f t="shared" si="210"/>
        <v>0</v>
      </c>
      <c r="N220" s="151">
        <f t="shared" si="204"/>
        <v>0</v>
      </c>
      <c r="O220" s="151">
        <f>H220+K220+N220</f>
        <v>0</v>
      </c>
      <c r="P220" s="144"/>
      <c r="Q220" s="145">
        <f t="shared" si="206"/>
        <v>0</v>
      </c>
    </row>
    <row r="221" spans="1:17" s="20" customFormat="1" ht="18" customHeight="1" x14ac:dyDescent="0.4">
      <c r="A221" s="19">
        <v>7</v>
      </c>
      <c r="B221" s="145">
        <f>B215</f>
        <v>50</v>
      </c>
      <c r="C221" s="151">
        <f t="shared" si="207"/>
        <v>0</v>
      </c>
      <c r="D221" s="151">
        <f t="shared" si="198"/>
        <v>0</v>
      </c>
      <c r="E221" s="143">
        <f>VLOOKUP(B211,別紙1!$A$285:$AS$431,25,FALSE)+VLOOKUP(B211,別紙1!$A$285:$AS$431,26,FALSE)+VLOOKUP(B211,別紙1!$A$285:$AS$431,27,FALSE)</f>
        <v>490</v>
      </c>
      <c r="F221" s="143">
        <f t="shared" si="199"/>
        <v>120</v>
      </c>
      <c r="G221" s="151">
        <f t="shared" si="208"/>
        <v>0</v>
      </c>
      <c r="H221" s="151">
        <f t="shared" si="200"/>
        <v>0</v>
      </c>
      <c r="I221" s="143">
        <f t="shared" si="211"/>
        <v>180</v>
      </c>
      <c r="J221" s="151">
        <f t="shared" si="209"/>
        <v>0</v>
      </c>
      <c r="K221" s="151">
        <f t="shared" si="202"/>
        <v>0</v>
      </c>
      <c r="L221" s="143">
        <f t="shared" si="203"/>
        <v>190</v>
      </c>
      <c r="M221" s="151">
        <f t="shared" si="210"/>
        <v>0</v>
      </c>
      <c r="N221" s="151">
        <f t="shared" si="204"/>
        <v>0</v>
      </c>
      <c r="O221" s="151">
        <f t="shared" ref="O221:O225" si="212">H221+K221+N221</f>
        <v>0</v>
      </c>
      <c r="P221" s="144"/>
      <c r="Q221" s="145">
        <f t="shared" si="206"/>
        <v>0</v>
      </c>
    </row>
    <row r="222" spans="1:17" s="20" customFormat="1" ht="18" customHeight="1" x14ac:dyDescent="0.4">
      <c r="A222" s="19">
        <v>8</v>
      </c>
      <c r="B222" s="145">
        <f>B215</f>
        <v>50</v>
      </c>
      <c r="C222" s="151">
        <f t="shared" si="207"/>
        <v>0</v>
      </c>
      <c r="D222" s="151">
        <f t="shared" si="198"/>
        <v>0</v>
      </c>
      <c r="E222" s="143">
        <f>VLOOKUP(B211,別紙1!$A$285:$AS$431,28,FALSE)+VLOOKUP(B211,別紙1!$A$285:$AS$431,29,FALSE)+VLOOKUP(B211,別紙1!$A$285:$AS$431,30,FALSE)</f>
        <v>556</v>
      </c>
      <c r="F222" s="143">
        <f t="shared" si="199"/>
        <v>120</v>
      </c>
      <c r="G222" s="151">
        <f t="shared" si="208"/>
        <v>0</v>
      </c>
      <c r="H222" s="151">
        <f t="shared" si="200"/>
        <v>0</v>
      </c>
      <c r="I222" s="143">
        <f t="shared" si="211"/>
        <v>180</v>
      </c>
      <c r="J222" s="151">
        <f t="shared" si="209"/>
        <v>0</v>
      </c>
      <c r="K222" s="151">
        <f t="shared" si="202"/>
        <v>0</v>
      </c>
      <c r="L222" s="143">
        <f t="shared" si="203"/>
        <v>256</v>
      </c>
      <c r="M222" s="151">
        <f t="shared" si="210"/>
        <v>0</v>
      </c>
      <c r="N222" s="151">
        <f t="shared" si="204"/>
        <v>0</v>
      </c>
      <c r="O222" s="151">
        <f t="shared" si="212"/>
        <v>0</v>
      </c>
      <c r="P222" s="144"/>
      <c r="Q222" s="145">
        <f t="shared" si="206"/>
        <v>0</v>
      </c>
    </row>
    <row r="223" spans="1:17" s="20" customFormat="1" ht="18" customHeight="1" x14ac:dyDescent="0.4">
      <c r="A223" s="19">
        <v>9</v>
      </c>
      <c r="B223" s="145">
        <f>B215</f>
        <v>50</v>
      </c>
      <c r="C223" s="151">
        <f t="shared" si="207"/>
        <v>0</v>
      </c>
      <c r="D223" s="151">
        <f t="shared" si="198"/>
        <v>0</v>
      </c>
      <c r="E223" s="143">
        <f>VLOOKUP(B211,別紙1!$A$285:$AS$431,31,FALSE)+VLOOKUP(B211,別紙1!$A$285:$AS$431,32,FALSE)+VLOOKUP(B211,別紙1!$A$285:$AS$431,33,FALSE)</f>
        <v>575</v>
      </c>
      <c r="F223" s="143">
        <f t="shared" si="199"/>
        <v>120</v>
      </c>
      <c r="G223" s="151">
        <f t="shared" si="208"/>
        <v>0</v>
      </c>
      <c r="H223" s="151">
        <f t="shared" si="200"/>
        <v>0</v>
      </c>
      <c r="I223" s="143">
        <f t="shared" si="211"/>
        <v>180</v>
      </c>
      <c r="J223" s="151">
        <f t="shared" si="209"/>
        <v>0</v>
      </c>
      <c r="K223" s="151">
        <f t="shared" si="202"/>
        <v>0</v>
      </c>
      <c r="L223" s="143">
        <f t="shared" si="203"/>
        <v>275</v>
      </c>
      <c r="M223" s="151">
        <f t="shared" si="210"/>
        <v>0</v>
      </c>
      <c r="N223" s="151">
        <f t="shared" si="204"/>
        <v>0</v>
      </c>
      <c r="O223" s="151">
        <f t="shared" si="212"/>
        <v>0</v>
      </c>
      <c r="P223" s="144"/>
      <c r="Q223" s="145">
        <f t="shared" si="206"/>
        <v>0</v>
      </c>
    </row>
    <row r="224" spans="1:17" s="20" customFormat="1" ht="18" customHeight="1" x14ac:dyDescent="0.4">
      <c r="A224" s="19">
        <v>10</v>
      </c>
      <c r="B224" s="145">
        <f>B215</f>
        <v>50</v>
      </c>
      <c r="C224" s="151">
        <f t="shared" si="207"/>
        <v>0</v>
      </c>
      <c r="D224" s="151">
        <f t="shared" si="198"/>
        <v>0</v>
      </c>
      <c r="E224" s="143">
        <f>VLOOKUP(B211,別紙1!$A$285:$AS$431,34,FALSE)+VLOOKUP(B211,別紙1!$A$285:$AS$431,35,FALSE)+VLOOKUP(B211,別紙1!$A$285:$AS$431,36,FALSE)</f>
        <v>519</v>
      </c>
      <c r="F224" s="143">
        <f t="shared" si="199"/>
        <v>120</v>
      </c>
      <c r="G224" s="151">
        <f t="shared" si="208"/>
        <v>0</v>
      </c>
      <c r="H224" s="151">
        <f t="shared" si="200"/>
        <v>0</v>
      </c>
      <c r="I224" s="143">
        <f t="shared" si="211"/>
        <v>180</v>
      </c>
      <c r="J224" s="151">
        <f t="shared" si="209"/>
        <v>0</v>
      </c>
      <c r="K224" s="151">
        <f t="shared" si="202"/>
        <v>0</v>
      </c>
      <c r="L224" s="143">
        <f t="shared" si="203"/>
        <v>219</v>
      </c>
      <c r="M224" s="151">
        <f t="shared" si="210"/>
        <v>0</v>
      </c>
      <c r="N224" s="151">
        <f t="shared" si="204"/>
        <v>0</v>
      </c>
      <c r="O224" s="151">
        <f t="shared" si="212"/>
        <v>0</v>
      </c>
      <c r="P224" s="144"/>
      <c r="Q224" s="145">
        <f t="shared" si="206"/>
        <v>0</v>
      </c>
    </row>
    <row r="225" spans="1:17" s="20" customFormat="1" ht="18" customHeight="1" x14ac:dyDescent="0.4">
      <c r="A225" s="19">
        <v>11</v>
      </c>
      <c r="B225" s="145">
        <f>B215</f>
        <v>50</v>
      </c>
      <c r="C225" s="151">
        <f t="shared" si="207"/>
        <v>0</v>
      </c>
      <c r="D225" s="151">
        <f t="shared" si="198"/>
        <v>0</v>
      </c>
      <c r="E225" s="143">
        <f>VLOOKUP(B211,別紙1!$A$285:$AS$431,37,FALSE)+VLOOKUP(B211,別紙1!$A$285:$AS$431,38,FALSE)+VLOOKUP(B211,別紙1!$A$285:$AS$431,39,FALSE)</f>
        <v>444</v>
      </c>
      <c r="F225" s="143">
        <f t="shared" si="199"/>
        <v>120</v>
      </c>
      <c r="G225" s="151">
        <f t="shared" si="208"/>
        <v>0</v>
      </c>
      <c r="H225" s="151">
        <f t="shared" si="200"/>
        <v>0</v>
      </c>
      <c r="I225" s="143">
        <f t="shared" si="211"/>
        <v>180</v>
      </c>
      <c r="J225" s="151">
        <f t="shared" si="209"/>
        <v>0</v>
      </c>
      <c r="K225" s="151">
        <f t="shared" si="202"/>
        <v>0</v>
      </c>
      <c r="L225" s="143">
        <f t="shared" si="203"/>
        <v>144</v>
      </c>
      <c r="M225" s="151">
        <f t="shared" si="210"/>
        <v>0</v>
      </c>
      <c r="N225" s="151">
        <f t="shared" si="204"/>
        <v>0</v>
      </c>
      <c r="O225" s="151">
        <f t="shared" si="212"/>
        <v>0</v>
      </c>
      <c r="P225" s="144"/>
      <c r="Q225" s="145">
        <f t="shared" si="206"/>
        <v>0</v>
      </c>
    </row>
    <row r="226" spans="1:17" s="20" customFormat="1" ht="18" customHeight="1" thickBot="1" x14ac:dyDescent="0.45">
      <c r="A226" s="19">
        <v>12</v>
      </c>
      <c r="B226" s="145">
        <f>B215</f>
        <v>50</v>
      </c>
      <c r="C226" s="151">
        <f t="shared" si="207"/>
        <v>0</v>
      </c>
      <c r="D226" s="151">
        <f t="shared" si="198"/>
        <v>0</v>
      </c>
      <c r="E226" s="143">
        <f>VLOOKUP(B211,別紙1!$A$285:$AS$431,40,FALSE)+VLOOKUP(B211,別紙1!$A$285:$AS$431,41,FALSE)+VLOOKUP(B211,別紙1!$A$285:$AS$431,42,FALSE)</f>
        <v>448</v>
      </c>
      <c r="F226" s="143">
        <f t="shared" si="199"/>
        <v>120</v>
      </c>
      <c r="G226" s="151">
        <f t="shared" si="208"/>
        <v>0</v>
      </c>
      <c r="H226" s="198">
        <f t="shared" si="200"/>
        <v>0</v>
      </c>
      <c r="I226" s="143">
        <f t="shared" si="211"/>
        <v>180</v>
      </c>
      <c r="J226" s="198">
        <f t="shared" si="209"/>
        <v>0</v>
      </c>
      <c r="K226" s="198">
        <f t="shared" si="202"/>
        <v>0</v>
      </c>
      <c r="L226" s="143">
        <f t="shared" si="203"/>
        <v>148</v>
      </c>
      <c r="M226" s="151">
        <f t="shared" si="210"/>
        <v>0</v>
      </c>
      <c r="N226" s="198">
        <f t="shared" si="204"/>
        <v>0</v>
      </c>
      <c r="O226" s="151">
        <f>H226+K226+N226</f>
        <v>0</v>
      </c>
      <c r="P226" s="144"/>
      <c r="Q226" s="145">
        <f t="shared" si="206"/>
        <v>0</v>
      </c>
    </row>
    <row r="227" spans="1:17" s="20" customFormat="1" ht="18" customHeight="1" thickBot="1" x14ac:dyDescent="0.45">
      <c r="A227" s="19" t="s">
        <v>9</v>
      </c>
      <c r="B227" s="146"/>
      <c r="C227" s="146"/>
      <c r="D227" s="201"/>
      <c r="E227" s="143">
        <f t="shared" ref="E227:F227" si="213">SUM(E215:E226)</f>
        <v>6094</v>
      </c>
      <c r="F227" s="143">
        <f t="shared" si="213"/>
        <v>1440</v>
      </c>
      <c r="G227" s="146"/>
      <c r="H227" s="146"/>
      <c r="I227" s="143">
        <f t="shared" ref="I227" si="214">SUM(I215:I226)</f>
        <v>2160</v>
      </c>
      <c r="J227" s="146"/>
      <c r="K227" s="146"/>
      <c r="L227" s="143">
        <f t="shared" ref="L227" si="215">SUM(L215:L226)</f>
        <v>2494</v>
      </c>
      <c r="M227" s="146"/>
      <c r="N227" s="146"/>
      <c r="O227" s="202"/>
      <c r="P227" s="150">
        <f>SUM(P215:P226)</f>
        <v>0</v>
      </c>
      <c r="Q227" s="148">
        <f>IF(SUM(Q215:Q226)="","",SUM(Q215:Q226))</f>
        <v>0</v>
      </c>
    </row>
    <row r="228" spans="1:17" ht="78" customHeight="1" x14ac:dyDescent="0.4">
      <c r="A228" s="429" t="s">
        <v>376</v>
      </c>
      <c r="B228" s="430"/>
      <c r="C228" s="430"/>
      <c r="D228" s="430"/>
      <c r="E228" s="430"/>
      <c r="F228" s="430"/>
      <c r="G228" s="430"/>
      <c r="H228" s="430"/>
      <c r="I228" s="430"/>
      <c r="J228" s="430"/>
      <c r="K228" s="430"/>
      <c r="L228" s="430"/>
      <c r="M228" s="430"/>
      <c r="N228" s="430"/>
      <c r="O228" s="430"/>
      <c r="P228" s="430"/>
      <c r="Q228" s="431"/>
    </row>
    <row r="229" spans="1:17" ht="78" customHeight="1" x14ac:dyDescent="0.4">
      <c r="A229" s="432" t="s">
        <v>22</v>
      </c>
      <c r="B229" s="433"/>
      <c r="C229" s="433"/>
      <c r="D229" s="433"/>
      <c r="E229" s="433"/>
      <c r="F229" s="433"/>
      <c r="G229" s="433"/>
      <c r="H229" s="433"/>
      <c r="I229" s="433"/>
      <c r="J229" s="433"/>
      <c r="K229" s="433"/>
      <c r="L229" s="433"/>
      <c r="M229" s="433"/>
      <c r="N229" s="433"/>
      <c r="O229" s="433"/>
      <c r="P229" s="433"/>
      <c r="Q229" s="434"/>
    </row>
    <row r="230" spans="1:17" x14ac:dyDescent="0.4">
      <c r="A230" s="11" t="s">
        <v>12</v>
      </c>
      <c r="B230" s="15">
        <f>B211+1</f>
        <v>13</v>
      </c>
      <c r="C230" s="11" t="s">
        <v>13</v>
      </c>
      <c r="D230" s="13" t="str">
        <f>VLOOKUP(B230,別紙1!$A$285:$AS$431,3,FALSE)</f>
        <v>堀越受水場</v>
      </c>
      <c r="Q230" s="142" t="str">
        <f>VLOOKUP(B230,別紙1!$A$285:$AS$431,5,FALSE)</f>
        <v>東京従量電灯B15A</v>
      </c>
    </row>
    <row r="231" spans="1:17" s="11" customFormat="1" ht="20.25" customHeight="1" x14ac:dyDescent="0.4">
      <c r="A231" s="435" t="s">
        <v>14</v>
      </c>
      <c r="B231" s="438" t="s">
        <v>3</v>
      </c>
      <c r="C231" s="439"/>
      <c r="D231" s="440"/>
      <c r="E231" s="438" t="s">
        <v>4</v>
      </c>
      <c r="F231" s="439"/>
      <c r="G231" s="439"/>
      <c r="H231" s="439"/>
      <c r="I231" s="439"/>
      <c r="J231" s="439"/>
      <c r="K231" s="439"/>
      <c r="L231" s="439"/>
      <c r="M231" s="439"/>
      <c r="N231" s="439"/>
      <c r="O231" s="440"/>
      <c r="P231" s="426" t="s">
        <v>106</v>
      </c>
      <c r="Q231" s="435" t="s">
        <v>354</v>
      </c>
    </row>
    <row r="232" spans="1:17" s="11" customFormat="1" ht="60" x14ac:dyDescent="0.4">
      <c r="A232" s="436"/>
      <c r="B232" s="305" t="s">
        <v>26</v>
      </c>
      <c r="C232" s="305" t="s">
        <v>107</v>
      </c>
      <c r="D232" s="305" t="s">
        <v>27</v>
      </c>
      <c r="E232" s="16" t="s">
        <v>349</v>
      </c>
      <c r="F232" s="17" t="s">
        <v>108</v>
      </c>
      <c r="G232" s="17" t="s">
        <v>350</v>
      </c>
      <c r="H232" s="16" t="s">
        <v>28</v>
      </c>
      <c r="I232" s="17" t="s">
        <v>126</v>
      </c>
      <c r="J232" s="17" t="s">
        <v>352</v>
      </c>
      <c r="K232" s="16" t="s">
        <v>29</v>
      </c>
      <c r="L232" s="17" t="s">
        <v>127</v>
      </c>
      <c r="M232" s="17" t="s">
        <v>128</v>
      </c>
      <c r="N232" s="16" t="s">
        <v>30</v>
      </c>
      <c r="O232" s="306" t="s">
        <v>353</v>
      </c>
      <c r="P232" s="441"/>
      <c r="Q232" s="436"/>
    </row>
    <row r="233" spans="1:17" s="18" customFormat="1" ht="22.5" x14ac:dyDescent="0.4">
      <c r="A233" s="437"/>
      <c r="B233" s="12" t="s">
        <v>34</v>
      </c>
      <c r="C233" s="12" t="s">
        <v>123</v>
      </c>
      <c r="D233" s="12" t="s">
        <v>6</v>
      </c>
      <c r="E233" s="12" t="s">
        <v>20</v>
      </c>
      <c r="F233" s="12" t="s">
        <v>20</v>
      </c>
      <c r="G233" s="12" t="s">
        <v>8</v>
      </c>
      <c r="H233" s="12" t="s">
        <v>8</v>
      </c>
      <c r="I233" s="12" t="s">
        <v>20</v>
      </c>
      <c r="J233" s="12" t="s">
        <v>8</v>
      </c>
      <c r="K233" s="12" t="s">
        <v>8</v>
      </c>
      <c r="L233" s="12" t="s">
        <v>20</v>
      </c>
      <c r="M233" s="12" t="s">
        <v>8</v>
      </c>
      <c r="N233" s="12" t="s">
        <v>8</v>
      </c>
      <c r="O233" s="12" t="s">
        <v>8</v>
      </c>
      <c r="P233" s="4" t="s">
        <v>43</v>
      </c>
      <c r="Q233" s="12" t="s">
        <v>8</v>
      </c>
    </row>
    <row r="234" spans="1:17" s="20" customFormat="1" ht="18" customHeight="1" x14ac:dyDescent="0.4">
      <c r="A234" s="19">
        <v>1</v>
      </c>
      <c r="B234" s="143">
        <f>VLOOKUP(B230,別紙1!$A$285:$AS$431,6,FALSE)</f>
        <v>15</v>
      </c>
      <c r="C234" s="151">
        <f>内訳書!$C$9</f>
        <v>0</v>
      </c>
      <c r="D234" s="151">
        <f>IF(E234=0,ROUNDDOWN(C234*B234/10/2,2),ROUNDDOWN(C234*B234/10,2))</f>
        <v>0</v>
      </c>
      <c r="E234" s="143">
        <f>VLOOKUP(B230,別紙1!$A$285:$AS$431,7,FALSE)+VLOOKUP(B230,別紙1!$A$285:$AS$431,8,FALSE)+VLOOKUP(B230,別紙1!$A$285:$AS$431,9,FALSE)</f>
        <v>296</v>
      </c>
      <c r="F234" s="143">
        <f>IF(E234&lt;120,E234,120)</f>
        <v>120</v>
      </c>
      <c r="G234" s="151">
        <f>内訳書!$D$9</f>
        <v>0</v>
      </c>
      <c r="H234" s="151">
        <f>ROUNDDOWN(F234*G234,2)</f>
        <v>0</v>
      </c>
      <c r="I234" s="143">
        <f>IF(E234&lt;=300,IF(E234&lt;120,0,E234-120),180)</f>
        <v>176</v>
      </c>
      <c r="J234" s="151">
        <f>内訳書!$E$9</f>
        <v>0</v>
      </c>
      <c r="K234" s="151">
        <f>ROUNDDOWN(I234*J234,2)</f>
        <v>0</v>
      </c>
      <c r="L234" s="143">
        <f>IF(E234&lt;300,0,E234-300)</f>
        <v>0</v>
      </c>
      <c r="M234" s="151">
        <f>内訳書!$F$9</f>
        <v>0</v>
      </c>
      <c r="N234" s="151">
        <f>ROUNDDOWN(L234*M234,2)</f>
        <v>0</v>
      </c>
      <c r="O234" s="151">
        <f>H234+K234+N234</f>
        <v>0</v>
      </c>
      <c r="P234" s="144"/>
      <c r="Q234" s="145">
        <f>ROUNDDOWN(D234+O234+P234,0)</f>
        <v>0</v>
      </c>
    </row>
    <row r="235" spans="1:17" s="20" customFormat="1" ht="18" customHeight="1" x14ac:dyDescent="0.4">
      <c r="A235" s="19">
        <v>2</v>
      </c>
      <c r="B235" s="145">
        <f>B234</f>
        <v>15</v>
      </c>
      <c r="C235" s="151">
        <f>C234</f>
        <v>0</v>
      </c>
      <c r="D235" s="151">
        <f t="shared" ref="D235:D245" si="216">IF(E235=0,ROUNDDOWN(C235*B235/10/2,2),ROUNDDOWN(C235*B235/10,2))</f>
        <v>0</v>
      </c>
      <c r="E235" s="143">
        <f>VLOOKUP(B230,別紙1!$A$285:$AS$431,10,FALSE)+VLOOKUP(B230,別紙1!$A$285:$AS$431,11,FALSE)+VLOOKUP(B230,別紙1!$A$285:$AS$431,12,FALSE)</f>
        <v>338</v>
      </c>
      <c r="F235" s="143">
        <f t="shared" ref="F235:F245" si="217">IF(E235&lt;120,E235,120)</f>
        <v>120</v>
      </c>
      <c r="G235" s="151">
        <f>G234</f>
        <v>0</v>
      </c>
      <c r="H235" s="151">
        <f t="shared" ref="H235:H245" si="218">ROUNDDOWN(F235*G235,2)</f>
        <v>0</v>
      </c>
      <c r="I235" s="143">
        <f t="shared" ref="I235" si="219">IF(E235&lt;=300,IF(E235&lt;120,0,E235-120),180)</f>
        <v>180</v>
      </c>
      <c r="J235" s="151">
        <f>J234</f>
        <v>0</v>
      </c>
      <c r="K235" s="151">
        <f t="shared" ref="K235:K245" si="220">ROUNDDOWN(I235*J235,2)</f>
        <v>0</v>
      </c>
      <c r="L235" s="143">
        <f t="shared" ref="L235:L245" si="221">IF(E235&lt;300,0,E235-300)</f>
        <v>38</v>
      </c>
      <c r="M235" s="151">
        <f>M234</f>
        <v>0</v>
      </c>
      <c r="N235" s="151">
        <f t="shared" ref="N235:N245" si="222">ROUNDDOWN(L235*M235,2)</f>
        <v>0</v>
      </c>
      <c r="O235" s="151">
        <f t="shared" ref="O235:O238" si="223">H235+K235+N235</f>
        <v>0</v>
      </c>
      <c r="P235" s="144"/>
      <c r="Q235" s="145">
        <f t="shared" ref="Q235:Q245" si="224">ROUNDDOWN(D235+O235+P235,0)</f>
        <v>0</v>
      </c>
    </row>
    <row r="236" spans="1:17" s="20" customFormat="1" ht="18" customHeight="1" x14ac:dyDescent="0.4">
      <c r="A236" s="19">
        <v>3</v>
      </c>
      <c r="B236" s="145">
        <f>B234</f>
        <v>15</v>
      </c>
      <c r="C236" s="151">
        <f t="shared" ref="C236:C245" si="225">C235</f>
        <v>0</v>
      </c>
      <c r="D236" s="151">
        <f t="shared" si="216"/>
        <v>0</v>
      </c>
      <c r="E236" s="143">
        <f>VLOOKUP(B230,別紙1!$A$285:$AS$431,13,FALSE)+VLOOKUP(B230,別紙1!$A$285:$AS$431,14,FALSE)+VLOOKUP(B230,別紙1!$A$285:$AS$431,15,FALSE)</f>
        <v>300</v>
      </c>
      <c r="F236" s="143">
        <f t="shared" si="217"/>
        <v>120</v>
      </c>
      <c r="G236" s="151">
        <f t="shared" ref="G236:G245" si="226">G235</f>
        <v>0</v>
      </c>
      <c r="H236" s="151">
        <f t="shared" si="218"/>
        <v>0</v>
      </c>
      <c r="I236" s="143">
        <f>IF(E236&lt;=300,IF(E236&lt;120,0,E236-120),180)</f>
        <v>180</v>
      </c>
      <c r="J236" s="151">
        <f t="shared" ref="J236:J245" si="227">J235</f>
        <v>0</v>
      </c>
      <c r="K236" s="151">
        <f t="shared" si="220"/>
        <v>0</v>
      </c>
      <c r="L236" s="143">
        <f t="shared" si="221"/>
        <v>0</v>
      </c>
      <c r="M236" s="151">
        <f t="shared" ref="M236:M245" si="228">M235</f>
        <v>0</v>
      </c>
      <c r="N236" s="151">
        <f t="shared" si="222"/>
        <v>0</v>
      </c>
      <c r="O236" s="151">
        <f t="shared" si="223"/>
        <v>0</v>
      </c>
      <c r="P236" s="144"/>
      <c r="Q236" s="145">
        <f t="shared" si="224"/>
        <v>0</v>
      </c>
    </row>
    <row r="237" spans="1:17" s="20" customFormat="1" ht="18" customHeight="1" x14ac:dyDescent="0.4">
      <c r="A237" s="19">
        <v>4</v>
      </c>
      <c r="B237" s="145">
        <f>B234</f>
        <v>15</v>
      </c>
      <c r="C237" s="151">
        <f t="shared" si="225"/>
        <v>0</v>
      </c>
      <c r="D237" s="151">
        <f t="shared" si="216"/>
        <v>0</v>
      </c>
      <c r="E237" s="143">
        <f>VLOOKUP(B230,別紙1!$A$285:$AS$431,16,FALSE)+VLOOKUP(B230,別紙1!$A$285:$AS$431,17,FALSE)+VLOOKUP(B230,別紙1!$A$285:$AS$431,18,FALSE)</f>
        <v>288</v>
      </c>
      <c r="F237" s="143">
        <f t="shared" si="217"/>
        <v>120</v>
      </c>
      <c r="G237" s="151">
        <f t="shared" si="226"/>
        <v>0</v>
      </c>
      <c r="H237" s="151">
        <f t="shared" si="218"/>
        <v>0</v>
      </c>
      <c r="I237" s="143">
        <f t="shared" ref="I237:I245" si="229">IF(E237&lt;=300,IF(E237&lt;120,0,E237-120),180)</f>
        <v>168</v>
      </c>
      <c r="J237" s="151">
        <f t="shared" si="227"/>
        <v>0</v>
      </c>
      <c r="K237" s="151">
        <f t="shared" si="220"/>
        <v>0</v>
      </c>
      <c r="L237" s="143">
        <f t="shared" si="221"/>
        <v>0</v>
      </c>
      <c r="M237" s="151">
        <f t="shared" si="228"/>
        <v>0</v>
      </c>
      <c r="N237" s="151">
        <f t="shared" si="222"/>
        <v>0</v>
      </c>
      <c r="O237" s="151">
        <f t="shared" si="223"/>
        <v>0</v>
      </c>
      <c r="P237" s="144"/>
      <c r="Q237" s="145">
        <f t="shared" si="224"/>
        <v>0</v>
      </c>
    </row>
    <row r="238" spans="1:17" s="20" customFormat="1" ht="18" customHeight="1" x14ac:dyDescent="0.4">
      <c r="A238" s="19">
        <v>5</v>
      </c>
      <c r="B238" s="145">
        <f>B234</f>
        <v>15</v>
      </c>
      <c r="C238" s="151">
        <f t="shared" si="225"/>
        <v>0</v>
      </c>
      <c r="D238" s="151">
        <f t="shared" si="216"/>
        <v>0</v>
      </c>
      <c r="E238" s="143">
        <f>VLOOKUP(B230,別紙1!$A$285:$AS$431,19,FALSE)+VLOOKUP(B230,別紙1!$A$285:$AS$431,20,FALSE)+VLOOKUP(B230,別紙1!$A$285:$AS$431,21,FALSE)</f>
        <v>214</v>
      </c>
      <c r="F238" s="143">
        <f t="shared" si="217"/>
        <v>120</v>
      </c>
      <c r="G238" s="151">
        <f t="shared" si="226"/>
        <v>0</v>
      </c>
      <c r="H238" s="151">
        <f t="shared" si="218"/>
        <v>0</v>
      </c>
      <c r="I238" s="143">
        <f t="shared" si="229"/>
        <v>94</v>
      </c>
      <c r="J238" s="151">
        <f t="shared" si="227"/>
        <v>0</v>
      </c>
      <c r="K238" s="151">
        <f t="shared" si="220"/>
        <v>0</v>
      </c>
      <c r="L238" s="143">
        <f t="shared" si="221"/>
        <v>0</v>
      </c>
      <c r="M238" s="151">
        <f t="shared" si="228"/>
        <v>0</v>
      </c>
      <c r="N238" s="151">
        <f t="shared" si="222"/>
        <v>0</v>
      </c>
      <c r="O238" s="151">
        <f t="shared" si="223"/>
        <v>0</v>
      </c>
      <c r="P238" s="144"/>
      <c r="Q238" s="145">
        <f t="shared" si="224"/>
        <v>0</v>
      </c>
    </row>
    <row r="239" spans="1:17" s="20" customFormat="1" ht="18" customHeight="1" x14ac:dyDescent="0.4">
      <c r="A239" s="19">
        <v>6</v>
      </c>
      <c r="B239" s="145">
        <f>B234</f>
        <v>15</v>
      </c>
      <c r="C239" s="151">
        <f t="shared" si="225"/>
        <v>0</v>
      </c>
      <c r="D239" s="151">
        <f t="shared" si="216"/>
        <v>0</v>
      </c>
      <c r="E239" s="143">
        <f>VLOOKUP(B230,別紙1!$A$285:$AS$431,22,FALSE)+VLOOKUP(B230,別紙1!$A$285:$AS$431,23,FALSE)+VLOOKUP(B230,別紙1!$A$285:$AS$431,24,FALSE)</f>
        <v>234</v>
      </c>
      <c r="F239" s="143">
        <f t="shared" si="217"/>
        <v>120</v>
      </c>
      <c r="G239" s="151">
        <f t="shared" si="226"/>
        <v>0</v>
      </c>
      <c r="H239" s="151">
        <f t="shared" si="218"/>
        <v>0</v>
      </c>
      <c r="I239" s="143">
        <f t="shared" si="229"/>
        <v>114</v>
      </c>
      <c r="J239" s="151">
        <f t="shared" si="227"/>
        <v>0</v>
      </c>
      <c r="K239" s="151">
        <f t="shared" si="220"/>
        <v>0</v>
      </c>
      <c r="L239" s="143">
        <f t="shared" si="221"/>
        <v>0</v>
      </c>
      <c r="M239" s="151">
        <f t="shared" si="228"/>
        <v>0</v>
      </c>
      <c r="N239" s="151">
        <f t="shared" si="222"/>
        <v>0</v>
      </c>
      <c r="O239" s="151">
        <f>H239+K239+N239</f>
        <v>0</v>
      </c>
      <c r="P239" s="144"/>
      <c r="Q239" s="145">
        <f t="shared" si="224"/>
        <v>0</v>
      </c>
    </row>
    <row r="240" spans="1:17" s="20" customFormat="1" ht="18" customHeight="1" x14ac:dyDescent="0.4">
      <c r="A240" s="19">
        <v>7</v>
      </c>
      <c r="B240" s="145">
        <f>B234</f>
        <v>15</v>
      </c>
      <c r="C240" s="151">
        <f t="shared" si="225"/>
        <v>0</v>
      </c>
      <c r="D240" s="151">
        <f t="shared" si="216"/>
        <v>0</v>
      </c>
      <c r="E240" s="143">
        <f>VLOOKUP(B230,別紙1!$A$285:$AS$431,25,FALSE)+VLOOKUP(B230,別紙1!$A$285:$AS$431,26,FALSE)+VLOOKUP(B230,別紙1!$A$285:$AS$431,27,FALSE)</f>
        <v>259</v>
      </c>
      <c r="F240" s="143">
        <f t="shared" si="217"/>
        <v>120</v>
      </c>
      <c r="G240" s="151">
        <f t="shared" si="226"/>
        <v>0</v>
      </c>
      <c r="H240" s="151">
        <f t="shared" si="218"/>
        <v>0</v>
      </c>
      <c r="I240" s="143">
        <f t="shared" si="229"/>
        <v>139</v>
      </c>
      <c r="J240" s="151">
        <f t="shared" si="227"/>
        <v>0</v>
      </c>
      <c r="K240" s="151">
        <f t="shared" si="220"/>
        <v>0</v>
      </c>
      <c r="L240" s="143">
        <f t="shared" si="221"/>
        <v>0</v>
      </c>
      <c r="M240" s="151">
        <f t="shared" si="228"/>
        <v>0</v>
      </c>
      <c r="N240" s="151">
        <f t="shared" si="222"/>
        <v>0</v>
      </c>
      <c r="O240" s="151">
        <f t="shared" ref="O240:O244" si="230">H240+K240+N240</f>
        <v>0</v>
      </c>
      <c r="P240" s="144"/>
      <c r="Q240" s="145">
        <f t="shared" si="224"/>
        <v>0</v>
      </c>
    </row>
    <row r="241" spans="1:17" s="20" customFormat="1" ht="18" customHeight="1" x14ac:dyDescent="0.4">
      <c r="A241" s="19">
        <v>8</v>
      </c>
      <c r="B241" s="145">
        <f>B234</f>
        <v>15</v>
      </c>
      <c r="C241" s="151">
        <f t="shared" si="225"/>
        <v>0</v>
      </c>
      <c r="D241" s="151">
        <f t="shared" si="216"/>
        <v>0</v>
      </c>
      <c r="E241" s="143">
        <f>VLOOKUP(B230,別紙1!$A$285:$AS$431,28,FALSE)+VLOOKUP(B230,別紙1!$A$285:$AS$431,29,FALSE)+VLOOKUP(B230,別紙1!$A$285:$AS$431,30,FALSE)</f>
        <v>314</v>
      </c>
      <c r="F241" s="143">
        <f t="shared" si="217"/>
        <v>120</v>
      </c>
      <c r="G241" s="151">
        <f t="shared" si="226"/>
        <v>0</v>
      </c>
      <c r="H241" s="151">
        <f t="shared" si="218"/>
        <v>0</v>
      </c>
      <c r="I241" s="143">
        <f t="shared" si="229"/>
        <v>180</v>
      </c>
      <c r="J241" s="151">
        <f t="shared" si="227"/>
        <v>0</v>
      </c>
      <c r="K241" s="151">
        <f t="shared" si="220"/>
        <v>0</v>
      </c>
      <c r="L241" s="143">
        <f t="shared" si="221"/>
        <v>14</v>
      </c>
      <c r="M241" s="151">
        <f t="shared" si="228"/>
        <v>0</v>
      </c>
      <c r="N241" s="151">
        <f t="shared" si="222"/>
        <v>0</v>
      </c>
      <c r="O241" s="151">
        <f t="shared" si="230"/>
        <v>0</v>
      </c>
      <c r="P241" s="144"/>
      <c r="Q241" s="145">
        <f t="shared" si="224"/>
        <v>0</v>
      </c>
    </row>
    <row r="242" spans="1:17" s="20" customFormat="1" ht="18" customHeight="1" x14ac:dyDescent="0.4">
      <c r="A242" s="19">
        <v>9</v>
      </c>
      <c r="B242" s="145">
        <f>B234</f>
        <v>15</v>
      </c>
      <c r="C242" s="151">
        <f t="shared" si="225"/>
        <v>0</v>
      </c>
      <c r="D242" s="151">
        <f t="shared" si="216"/>
        <v>0</v>
      </c>
      <c r="E242" s="143">
        <f>VLOOKUP(B230,別紙1!$A$285:$AS$431,31,FALSE)+VLOOKUP(B230,別紙1!$A$285:$AS$431,32,FALSE)+VLOOKUP(B230,別紙1!$A$285:$AS$431,33,FALSE)</f>
        <v>326</v>
      </c>
      <c r="F242" s="143">
        <f t="shared" si="217"/>
        <v>120</v>
      </c>
      <c r="G242" s="151">
        <f t="shared" si="226"/>
        <v>0</v>
      </c>
      <c r="H242" s="151">
        <f t="shared" si="218"/>
        <v>0</v>
      </c>
      <c r="I242" s="143">
        <f t="shared" si="229"/>
        <v>180</v>
      </c>
      <c r="J242" s="151">
        <f t="shared" si="227"/>
        <v>0</v>
      </c>
      <c r="K242" s="151">
        <f t="shared" si="220"/>
        <v>0</v>
      </c>
      <c r="L242" s="143">
        <f t="shared" si="221"/>
        <v>26</v>
      </c>
      <c r="M242" s="151">
        <f t="shared" si="228"/>
        <v>0</v>
      </c>
      <c r="N242" s="151">
        <f t="shared" si="222"/>
        <v>0</v>
      </c>
      <c r="O242" s="151">
        <f t="shared" si="230"/>
        <v>0</v>
      </c>
      <c r="P242" s="144"/>
      <c r="Q242" s="145">
        <f t="shared" si="224"/>
        <v>0</v>
      </c>
    </row>
    <row r="243" spans="1:17" s="20" customFormat="1" ht="18" customHeight="1" x14ac:dyDescent="0.4">
      <c r="A243" s="19">
        <v>10</v>
      </c>
      <c r="B243" s="145">
        <f>B234</f>
        <v>15</v>
      </c>
      <c r="C243" s="151">
        <f t="shared" si="225"/>
        <v>0</v>
      </c>
      <c r="D243" s="151">
        <f t="shared" si="216"/>
        <v>0</v>
      </c>
      <c r="E243" s="143">
        <f>VLOOKUP(B230,別紙1!$A$285:$AS$431,34,FALSE)+VLOOKUP(B230,別紙1!$A$285:$AS$431,35,FALSE)+VLOOKUP(B230,別紙1!$A$285:$AS$431,36,FALSE)</f>
        <v>274</v>
      </c>
      <c r="F243" s="143">
        <f t="shared" si="217"/>
        <v>120</v>
      </c>
      <c r="G243" s="151">
        <f t="shared" si="226"/>
        <v>0</v>
      </c>
      <c r="H243" s="151">
        <f t="shared" si="218"/>
        <v>0</v>
      </c>
      <c r="I243" s="143">
        <f t="shared" si="229"/>
        <v>154</v>
      </c>
      <c r="J243" s="151">
        <f t="shared" si="227"/>
        <v>0</v>
      </c>
      <c r="K243" s="151">
        <f t="shared" si="220"/>
        <v>0</v>
      </c>
      <c r="L243" s="143">
        <f t="shared" si="221"/>
        <v>0</v>
      </c>
      <c r="M243" s="151">
        <f t="shared" si="228"/>
        <v>0</v>
      </c>
      <c r="N243" s="151">
        <f t="shared" si="222"/>
        <v>0</v>
      </c>
      <c r="O243" s="151">
        <f t="shared" si="230"/>
        <v>0</v>
      </c>
      <c r="P243" s="144"/>
      <c r="Q243" s="145">
        <f t="shared" si="224"/>
        <v>0</v>
      </c>
    </row>
    <row r="244" spans="1:17" s="20" customFormat="1" ht="18" customHeight="1" x14ac:dyDescent="0.4">
      <c r="A244" s="19">
        <v>11</v>
      </c>
      <c r="B244" s="145">
        <f>B234</f>
        <v>15</v>
      </c>
      <c r="C244" s="151">
        <f t="shared" si="225"/>
        <v>0</v>
      </c>
      <c r="D244" s="151">
        <f t="shared" si="216"/>
        <v>0</v>
      </c>
      <c r="E244" s="143">
        <f>VLOOKUP(B230,別紙1!$A$285:$AS$431,37,FALSE)+VLOOKUP(B230,別紙1!$A$285:$AS$431,38,FALSE)+VLOOKUP(B230,別紙1!$A$285:$AS$431,39,FALSE)</f>
        <v>219</v>
      </c>
      <c r="F244" s="143">
        <f t="shared" si="217"/>
        <v>120</v>
      </c>
      <c r="G244" s="151">
        <f t="shared" si="226"/>
        <v>0</v>
      </c>
      <c r="H244" s="151">
        <f t="shared" si="218"/>
        <v>0</v>
      </c>
      <c r="I244" s="143">
        <f t="shared" si="229"/>
        <v>99</v>
      </c>
      <c r="J244" s="151">
        <f t="shared" si="227"/>
        <v>0</v>
      </c>
      <c r="K244" s="151">
        <f t="shared" si="220"/>
        <v>0</v>
      </c>
      <c r="L244" s="143">
        <f t="shared" si="221"/>
        <v>0</v>
      </c>
      <c r="M244" s="151">
        <f t="shared" si="228"/>
        <v>0</v>
      </c>
      <c r="N244" s="151">
        <f t="shared" si="222"/>
        <v>0</v>
      </c>
      <c r="O244" s="151">
        <f t="shared" si="230"/>
        <v>0</v>
      </c>
      <c r="P244" s="144"/>
      <c r="Q244" s="145">
        <f t="shared" si="224"/>
        <v>0</v>
      </c>
    </row>
    <row r="245" spans="1:17" s="20" customFormat="1" ht="18" customHeight="1" thickBot="1" x14ac:dyDescent="0.45">
      <c r="A245" s="19">
        <v>12</v>
      </c>
      <c r="B245" s="145">
        <f>B234</f>
        <v>15</v>
      </c>
      <c r="C245" s="151">
        <f t="shared" si="225"/>
        <v>0</v>
      </c>
      <c r="D245" s="151">
        <f t="shared" si="216"/>
        <v>0</v>
      </c>
      <c r="E245" s="143">
        <f>VLOOKUP(B230,別紙1!$A$285:$AS$431,40,FALSE)+VLOOKUP(B230,別紙1!$A$285:$AS$431,41,FALSE)+VLOOKUP(B230,別紙1!$A$285:$AS$431,42,FALSE)</f>
        <v>229</v>
      </c>
      <c r="F245" s="143">
        <f t="shared" si="217"/>
        <v>120</v>
      </c>
      <c r="G245" s="151">
        <f t="shared" si="226"/>
        <v>0</v>
      </c>
      <c r="H245" s="198">
        <f t="shared" si="218"/>
        <v>0</v>
      </c>
      <c r="I245" s="143">
        <f t="shared" si="229"/>
        <v>109</v>
      </c>
      <c r="J245" s="198">
        <f t="shared" si="227"/>
        <v>0</v>
      </c>
      <c r="K245" s="198">
        <f t="shared" si="220"/>
        <v>0</v>
      </c>
      <c r="L245" s="143">
        <f t="shared" si="221"/>
        <v>0</v>
      </c>
      <c r="M245" s="151">
        <f t="shared" si="228"/>
        <v>0</v>
      </c>
      <c r="N245" s="198">
        <f t="shared" si="222"/>
        <v>0</v>
      </c>
      <c r="O245" s="151">
        <f>H245+K245+N245</f>
        <v>0</v>
      </c>
      <c r="P245" s="144"/>
      <c r="Q245" s="145">
        <f t="shared" si="224"/>
        <v>0</v>
      </c>
    </row>
    <row r="246" spans="1:17" s="20" customFormat="1" ht="18" customHeight="1" thickBot="1" x14ac:dyDescent="0.45">
      <c r="A246" s="19" t="s">
        <v>9</v>
      </c>
      <c r="B246" s="146"/>
      <c r="C246" s="146"/>
      <c r="D246" s="201"/>
      <c r="E246" s="143">
        <f t="shared" ref="E246:F246" si="231">SUM(E234:E245)</f>
        <v>3291</v>
      </c>
      <c r="F246" s="143">
        <f t="shared" si="231"/>
        <v>1440</v>
      </c>
      <c r="G246" s="146"/>
      <c r="H246" s="146"/>
      <c r="I246" s="143">
        <f t="shared" ref="I246" si="232">SUM(I234:I245)</f>
        <v>1773</v>
      </c>
      <c r="J246" s="146"/>
      <c r="K246" s="146"/>
      <c r="L246" s="143">
        <f t="shared" ref="L246" si="233">SUM(L234:L245)</f>
        <v>78</v>
      </c>
      <c r="M246" s="146"/>
      <c r="N246" s="146"/>
      <c r="O246" s="202"/>
      <c r="P246" s="150">
        <f>SUM(P234:P245)</f>
        <v>0</v>
      </c>
      <c r="Q246" s="148">
        <f>IF(SUM(Q234:Q245)="","",SUM(Q234:Q245))</f>
        <v>0</v>
      </c>
    </row>
    <row r="247" spans="1:17" ht="78" customHeight="1" x14ac:dyDescent="0.4">
      <c r="A247" s="429" t="s">
        <v>376</v>
      </c>
      <c r="B247" s="430"/>
      <c r="C247" s="430"/>
      <c r="D247" s="430"/>
      <c r="E247" s="430"/>
      <c r="F247" s="430"/>
      <c r="G247" s="430"/>
      <c r="H247" s="430"/>
      <c r="I247" s="430"/>
      <c r="J247" s="430"/>
      <c r="K247" s="430"/>
      <c r="L247" s="430"/>
      <c r="M247" s="430"/>
      <c r="N247" s="430"/>
      <c r="O247" s="430"/>
      <c r="P247" s="430"/>
      <c r="Q247" s="431"/>
    </row>
    <row r="248" spans="1:17" ht="78" customHeight="1" x14ac:dyDescent="0.4">
      <c r="A248" s="432" t="s">
        <v>22</v>
      </c>
      <c r="B248" s="433"/>
      <c r="C248" s="433"/>
      <c r="D248" s="433"/>
      <c r="E248" s="433"/>
      <c r="F248" s="433"/>
      <c r="G248" s="433"/>
      <c r="H248" s="433"/>
      <c r="I248" s="433"/>
      <c r="J248" s="433"/>
      <c r="K248" s="433"/>
      <c r="L248" s="433"/>
      <c r="M248" s="433"/>
      <c r="N248" s="433"/>
      <c r="O248" s="433"/>
      <c r="P248" s="433"/>
      <c r="Q248" s="434"/>
    </row>
    <row r="249" spans="1:17" x14ac:dyDescent="0.4">
      <c r="A249" s="11" t="s">
        <v>12</v>
      </c>
      <c r="B249" s="15">
        <f>B230+1</f>
        <v>14</v>
      </c>
      <c r="C249" s="11" t="s">
        <v>13</v>
      </c>
      <c r="D249" s="13" t="str">
        <f>VLOOKUP(B249,別紙1!$A$285:$AS$431,3,FALSE)</f>
        <v>堀越第１配水場</v>
      </c>
      <c r="Q249" s="142" t="str">
        <f>VLOOKUP(B249,別紙1!$A$285:$AS$431,5,FALSE)</f>
        <v>東京従量電灯B30A</v>
      </c>
    </row>
    <row r="250" spans="1:17" s="11" customFormat="1" ht="20.25" customHeight="1" x14ac:dyDescent="0.4">
      <c r="A250" s="435" t="s">
        <v>14</v>
      </c>
      <c r="B250" s="438" t="s">
        <v>3</v>
      </c>
      <c r="C250" s="439"/>
      <c r="D250" s="440"/>
      <c r="E250" s="438" t="s">
        <v>4</v>
      </c>
      <c r="F250" s="439"/>
      <c r="G250" s="439"/>
      <c r="H250" s="439"/>
      <c r="I250" s="439"/>
      <c r="J250" s="439"/>
      <c r="K250" s="439"/>
      <c r="L250" s="439"/>
      <c r="M250" s="439"/>
      <c r="N250" s="439"/>
      <c r="O250" s="440"/>
      <c r="P250" s="426" t="s">
        <v>106</v>
      </c>
      <c r="Q250" s="435" t="s">
        <v>354</v>
      </c>
    </row>
    <row r="251" spans="1:17" s="11" customFormat="1" ht="60" x14ac:dyDescent="0.4">
      <c r="A251" s="436"/>
      <c r="B251" s="305" t="s">
        <v>26</v>
      </c>
      <c r="C251" s="305" t="s">
        <v>107</v>
      </c>
      <c r="D251" s="305" t="s">
        <v>27</v>
      </c>
      <c r="E251" s="16" t="s">
        <v>349</v>
      </c>
      <c r="F251" s="17" t="s">
        <v>108</v>
      </c>
      <c r="G251" s="17" t="s">
        <v>350</v>
      </c>
      <c r="H251" s="16" t="s">
        <v>28</v>
      </c>
      <c r="I251" s="17" t="s">
        <v>126</v>
      </c>
      <c r="J251" s="17" t="s">
        <v>352</v>
      </c>
      <c r="K251" s="16" t="s">
        <v>29</v>
      </c>
      <c r="L251" s="17" t="s">
        <v>127</v>
      </c>
      <c r="M251" s="17" t="s">
        <v>128</v>
      </c>
      <c r="N251" s="16" t="s">
        <v>30</v>
      </c>
      <c r="O251" s="306" t="s">
        <v>353</v>
      </c>
      <c r="P251" s="441"/>
      <c r="Q251" s="436"/>
    </row>
    <row r="252" spans="1:17" s="18" customFormat="1" ht="22.5" x14ac:dyDescent="0.4">
      <c r="A252" s="437"/>
      <c r="B252" s="12" t="s">
        <v>34</v>
      </c>
      <c r="C252" s="12" t="s">
        <v>123</v>
      </c>
      <c r="D252" s="12" t="s">
        <v>6</v>
      </c>
      <c r="E252" s="12" t="s">
        <v>20</v>
      </c>
      <c r="F252" s="12" t="s">
        <v>20</v>
      </c>
      <c r="G252" s="12" t="s">
        <v>8</v>
      </c>
      <c r="H252" s="12" t="s">
        <v>8</v>
      </c>
      <c r="I252" s="12" t="s">
        <v>20</v>
      </c>
      <c r="J252" s="12" t="s">
        <v>8</v>
      </c>
      <c r="K252" s="12" t="s">
        <v>8</v>
      </c>
      <c r="L252" s="12" t="s">
        <v>20</v>
      </c>
      <c r="M252" s="12" t="s">
        <v>8</v>
      </c>
      <c r="N252" s="12" t="s">
        <v>8</v>
      </c>
      <c r="O252" s="12" t="s">
        <v>8</v>
      </c>
      <c r="P252" s="4" t="s">
        <v>43</v>
      </c>
      <c r="Q252" s="12" t="s">
        <v>8</v>
      </c>
    </row>
    <row r="253" spans="1:17" s="20" customFormat="1" ht="18" customHeight="1" x14ac:dyDescent="0.4">
      <c r="A253" s="19">
        <v>1</v>
      </c>
      <c r="B253" s="143">
        <f>VLOOKUP(B249,別紙1!$A$285:$AS$431,6,FALSE)</f>
        <v>30</v>
      </c>
      <c r="C253" s="151">
        <f>内訳書!$C$9</f>
        <v>0</v>
      </c>
      <c r="D253" s="151">
        <f>IF(E253=0,ROUNDDOWN(C253*B253/10/2,2),ROUNDDOWN(C253*B253/10,2))</f>
        <v>0</v>
      </c>
      <c r="E253" s="143">
        <f>VLOOKUP(B249,別紙1!$A$285:$AS$431,7,FALSE)+VLOOKUP(B249,別紙1!$A$285:$AS$431,8,FALSE)+VLOOKUP(B249,別紙1!$A$285:$AS$431,9,FALSE)</f>
        <v>6</v>
      </c>
      <c r="F253" s="143">
        <f>IF(E253&lt;120,E253,120)</f>
        <v>6</v>
      </c>
      <c r="G253" s="151">
        <f>内訳書!$D$9</f>
        <v>0</v>
      </c>
      <c r="H253" s="151">
        <f>ROUNDDOWN(F253*G253,2)</f>
        <v>0</v>
      </c>
      <c r="I253" s="143">
        <f>IF(E253&lt;=300,IF(E253&lt;120,0,E253-120),180)</f>
        <v>0</v>
      </c>
      <c r="J253" s="151">
        <f>内訳書!$E$9</f>
        <v>0</v>
      </c>
      <c r="K253" s="151">
        <f>ROUNDDOWN(I253*J253,2)</f>
        <v>0</v>
      </c>
      <c r="L253" s="143">
        <f>IF(E253&lt;300,0,E253-300)</f>
        <v>0</v>
      </c>
      <c r="M253" s="151">
        <f>内訳書!$F$9</f>
        <v>0</v>
      </c>
      <c r="N253" s="151">
        <f>ROUNDDOWN(L253*M253,2)</f>
        <v>0</v>
      </c>
      <c r="O253" s="151">
        <f>H253+K253+N253</f>
        <v>0</v>
      </c>
      <c r="P253" s="144"/>
      <c r="Q253" s="145">
        <f>ROUNDDOWN(D253+O253+P253,0)</f>
        <v>0</v>
      </c>
    </row>
    <row r="254" spans="1:17" s="20" customFormat="1" ht="18" customHeight="1" x14ac:dyDescent="0.4">
      <c r="A254" s="19">
        <v>2</v>
      </c>
      <c r="B254" s="145">
        <f>B253</f>
        <v>30</v>
      </c>
      <c r="C254" s="151">
        <f>C253</f>
        <v>0</v>
      </c>
      <c r="D254" s="151">
        <f t="shared" ref="D254:D264" si="234">IF(E254=0,ROUNDDOWN(C254*B254/10/2,2),ROUNDDOWN(C254*B254/10,2))</f>
        <v>0</v>
      </c>
      <c r="E254" s="143">
        <f>VLOOKUP(B249,別紙1!$A$285:$AS$431,10,FALSE)+VLOOKUP(B249,別紙1!$A$285:$AS$431,11,FALSE)+VLOOKUP(B249,別紙1!$A$285:$AS$431,12,FALSE)</f>
        <v>6</v>
      </c>
      <c r="F254" s="143">
        <f t="shared" ref="F254:F264" si="235">IF(E254&lt;120,E254,120)</f>
        <v>6</v>
      </c>
      <c r="G254" s="151">
        <f>G253</f>
        <v>0</v>
      </c>
      <c r="H254" s="151">
        <f t="shared" ref="H254:H264" si="236">ROUNDDOWN(F254*G254,2)</f>
        <v>0</v>
      </c>
      <c r="I254" s="143">
        <f t="shared" ref="I254" si="237">IF(E254&lt;=300,IF(E254&lt;120,0,E254-120),180)</f>
        <v>0</v>
      </c>
      <c r="J254" s="151">
        <f>J253</f>
        <v>0</v>
      </c>
      <c r="K254" s="151">
        <f t="shared" ref="K254:K264" si="238">ROUNDDOWN(I254*J254,2)</f>
        <v>0</v>
      </c>
      <c r="L254" s="143">
        <f t="shared" ref="L254:L264" si="239">IF(E254&lt;300,0,E254-300)</f>
        <v>0</v>
      </c>
      <c r="M254" s="151">
        <f>M253</f>
        <v>0</v>
      </c>
      <c r="N254" s="151">
        <f t="shared" ref="N254:N264" si="240">ROUNDDOWN(L254*M254,2)</f>
        <v>0</v>
      </c>
      <c r="O254" s="151">
        <f t="shared" ref="O254:O257" si="241">H254+K254+N254</f>
        <v>0</v>
      </c>
      <c r="P254" s="144"/>
      <c r="Q254" s="145">
        <f t="shared" ref="Q254:Q264" si="242">ROUNDDOWN(D254+O254+P254,0)</f>
        <v>0</v>
      </c>
    </row>
    <row r="255" spans="1:17" s="20" customFormat="1" ht="18" customHeight="1" x14ac:dyDescent="0.4">
      <c r="A255" s="19">
        <v>3</v>
      </c>
      <c r="B255" s="145">
        <f>B253</f>
        <v>30</v>
      </c>
      <c r="C255" s="151">
        <f t="shared" ref="C255:C264" si="243">C254</f>
        <v>0</v>
      </c>
      <c r="D255" s="151">
        <f t="shared" si="234"/>
        <v>0</v>
      </c>
      <c r="E255" s="143">
        <f>VLOOKUP(B249,別紙1!$A$285:$AS$431,13,FALSE)+VLOOKUP(B249,別紙1!$A$285:$AS$431,14,FALSE)+VLOOKUP(B249,別紙1!$A$285:$AS$431,15,FALSE)</f>
        <v>6</v>
      </c>
      <c r="F255" s="143">
        <f t="shared" si="235"/>
        <v>6</v>
      </c>
      <c r="G255" s="151">
        <f t="shared" ref="G255:G264" si="244">G254</f>
        <v>0</v>
      </c>
      <c r="H255" s="151">
        <f t="shared" si="236"/>
        <v>0</v>
      </c>
      <c r="I255" s="143">
        <f>IF(E255&lt;=300,IF(E255&lt;120,0,E255-120),180)</f>
        <v>0</v>
      </c>
      <c r="J255" s="151">
        <f t="shared" ref="J255:J264" si="245">J254</f>
        <v>0</v>
      </c>
      <c r="K255" s="151">
        <f t="shared" si="238"/>
        <v>0</v>
      </c>
      <c r="L255" s="143">
        <f t="shared" si="239"/>
        <v>0</v>
      </c>
      <c r="M255" s="151">
        <f t="shared" ref="M255:M264" si="246">M254</f>
        <v>0</v>
      </c>
      <c r="N255" s="151">
        <f t="shared" si="240"/>
        <v>0</v>
      </c>
      <c r="O255" s="151">
        <f t="shared" si="241"/>
        <v>0</v>
      </c>
      <c r="P255" s="144"/>
      <c r="Q255" s="145">
        <f t="shared" si="242"/>
        <v>0</v>
      </c>
    </row>
    <row r="256" spans="1:17" s="20" customFormat="1" ht="18" customHeight="1" x14ac:dyDescent="0.4">
      <c r="A256" s="19">
        <v>4</v>
      </c>
      <c r="B256" s="145">
        <f>B253</f>
        <v>30</v>
      </c>
      <c r="C256" s="151">
        <f t="shared" si="243"/>
        <v>0</v>
      </c>
      <c r="D256" s="151">
        <f t="shared" si="234"/>
        <v>0</v>
      </c>
      <c r="E256" s="143">
        <f>VLOOKUP(B249,別紙1!$A$285:$AS$431,16,FALSE)+VLOOKUP(B249,別紙1!$A$285:$AS$431,17,FALSE)+VLOOKUP(B249,別紙1!$A$285:$AS$431,18,FALSE)</f>
        <v>6</v>
      </c>
      <c r="F256" s="143">
        <f t="shared" si="235"/>
        <v>6</v>
      </c>
      <c r="G256" s="151">
        <f t="shared" si="244"/>
        <v>0</v>
      </c>
      <c r="H256" s="151">
        <f t="shared" si="236"/>
        <v>0</v>
      </c>
      <c r="I256" s="143">
        <f t="shared" ref="I256:I264" si="247">IF(E256&lt;=300,IF(E256&lt;120,0,E256-120),180)</f>
        <v>0</v>
      </c>
      <c r="J256" s="151">
        <f t="shared" si="245"/>
        <v>0</v>
      </c>
      <c r="K256" s="151">
        <f t="shared" si="238"/>
        <v>0</v>
      </c>
      <c r="L256" s="143">
        <f t="shared" si="239"/>
        <v>0</v>
      </c>
      <c r="M256" s="151">
        <f t="shared" si="246"/>
        <v>0</v>
      </c>
      <c r="N256" s="151">
        <f t="shared" si="240"/>
        <v>0</v>
      </c>
      <c r="O256" s="151">
        <f t="shared" si="241"/>
        <v>0</v>
      </c>
      <c r="P256" s="144"/>
      <c r="Q256" s="145">
        <f t="shared" si="242"/>
        <v>0</v>
      </c>
    </row>
    <row r="257" spans="1:17" s="20" customFormat="1" ht="18" customHeight="1" x14ac:dyDescent="0.4">
      <c r="A257" s="19">
        <v>5</v>
      </c>
      <c r="B257" s="145">
        <f>B253</f>
        <v>30</v>
      </c>
      <c r="C257" s="151">
        <f t="shared" si="243"/>
        <v>0</v>
      </c>
      <c r="D257" s="151">
        <f t="shared" si="234"/>
        <v>0</v>
      </c>
      <c r="E257" s="143">
        <f>VLOOKUP(B249,別紙1!$A$285:$AS$431,19,FALSE)+VLOOKUP(B249,別紙1!$A$285:$AS$431,20,FALSE)+VLOOKUP(B249,別紙1!$A$285:$AS$431,21,FALSE)</f>
        <v>6</v>
      </c>
      <c r="F257" s="143">
        <f t="shared" si="235"/>
        <v>6</v>
      </c>
      <c r="G257" s="151">
        <f t="shared" si="244"/>
        <v>0</v>
      </c>
      <c r="H257" s="151">
        <f t="shared" si="236"/>
        <v>0</v>
      </c>
      <c r="I257" s="143">
        <f t="shared" si="247"/>
        <v>0</v>
      </c>
      <c r="J257" s="151">
        <f t="shared" si="245"/>
        <v>0</v>
      </c>
      <c r="K257" s="151">
        <f t="shared" si="238"/>
        <v>0</v>
      </c>
      <c r="L257" s="143">
        <f t="shared" si="239"/>
        <v>0</v>
      </c>
      <c r="M257" s="151">
        <f t="shared" si="246"/>
        <v>0</v>
      </c>
      <c r="N257" s="151">
        <f t="shared" si="240"/>
        <v>0</v>
      </c>
      <c r="O257" s="151">
        <f t="shared" si="241"/>
        <v>0</v>
      </c>
      <c r="P257" s="144"/>
      <c r="Q257" s="145">
        <f t="shared" si="242"/>
        <v>0</v>
      </c>
    </row>
    <row r="258" spans="1:17" s="20" customFormat="1" ht="18" customHeight="1" x14ac:dyDescent="0.4">
      <c r="A258" s="19">
        <v>6</v>
      </c>
      <c r="B258" s="145">
        <f>B253</f>
        <v>30</v>
      </c>
      <c r="C258" s="151">
        <f t="shared" si="243"/>
        <v>0</v>
      </c>
      <c r="D258" s="151">
        <f t="shared" si="234"/>
        <v>0</v>
      </c>
      <c r="E258" s="143">
        <f>VLOOKUP(B249,別紙1!$A$285:$AS$431,22,FALSE)+VLOOKUP(B249,別紙1!$A$285:$AS$431,23,FALSE)+VLOOKUP(B249,別紙1!$A$285:$AS$431,24,FALSE)</f>
        <v>6</v>
      </c>
      <c r="F258" s="143">
        <f t="shared" si="235"/>
        <v>6</v>
      </c>
      <c r="G258" s="151">
        <f t="shared" si="244"/>
        <v>0</v>
      </c>
      <c r="H258" s="151">
        <f t="shared" si="236"/>
        <v>0</v>
      </c>
      <c r="I258" s="143">
        <f t="shared" si="247"/>
        <v>0</v>
      </c>
      <c r="J258" s="151">
        <f t="shared" si="245"/>
        <v>0</v>
      </c>
      <c r="K258" s="151">
        <f t="shared" si="238"/>
        <v>0</v>
      </c>
      <c r="L258" s="143">
        <f t="shared" si="239"/>
        <v>0</v>
      </c>
      <c r="M258" s="151">
        <f t="shared" si="246"/>
        <v>0</v>
      </c>
      <c r="N258" s="151">
        <f t="shared" si="240"/>
        <v>0</v>
      </c>
      <c r="O258" s="151">
        <f>H258+K258+N258</f>
        <v>0</v>
      </c>
      <c r="P258" s="144"/>
      <c r="Q258" s="145">
        <f t="shared" si="242"/>
        <v>0</v>
      </c>
    </row>
    <row r="259" spans="1:17" s="20" customFormat="1" ht="18" customHeight="1" x14ac:dyDescent="0.4">
      <c r="A259" s="19">
        <v>7</v>
      </c>
      <c r="B259" s="145">
        <f>B253</f>
        <v>30</v>
      </c>
      <c r="C259" s="151">
        <f t="shared" si="243"/>
        <v>0</v>
      </c>
      <c r="D259" s="151">
        <f t="shared" si="234"/>
        <v>0</v>
      </c>
      <c r="E259" s="143">
        <f>VLOOKUP(B249,別紙1!$A$285:$AS$431,25,FALSE)+VLOOKUP(B249,別紙1!$A$285:$AS$431,26,FALSE)+VLOOKUP(B249,別紙1!$A$285:$AS$431,27,FALSE)</f>
        <v>6</v>
      </c>
      <c r="F259" s="143">
        <f t="shared" si="235"/>
        <v>6</v>
      </c>
      <c r="G259" s="151">
        <f t="shared" si="244"/>
        <v>0</v>
      </c>
      <c r="H259" s="151">
        <f t="shared" si="236"/>
        <v>0</v>
      </c>
      <c r="I259" s="143">
        <f t="shared" si="247"/>
        <v>0</v>
      </c>
      <c r="J259" s="151">
        <f t="shared" si="245"/>
        <v>0</v>
      </c>
      <c r="K259" s="151">
        <f t="shared" si="238"/>
        <v>0</v>
      </c>
      <c r="L259" s="143">
        <f t="shared" si="239"/>
        <v>0</v>
      </c>
      <c r="M259" s="151">
        <f t="shared" si="246"/>
        <v>0</v>
      </c>
      <c r="N259" s="151">
        <f t="shared" si="240"/>
        <v>0</v>
      </c>
      <c r="O259" s="151">
        <f t="shared" ref="O259:O263" si="248">H259+K259+N259</f>
        <v>0</v>
      </c>
      <c r="P259" s="144"/>
      <c r="Q259" s="145">
        <f t="shared" si="242"/>
        <v>0</v>
      </c>
    </row>
    <row r="260" spans="1:17" s="20" customFormat="1" ht="18" customHeight="1" x14ac:dyDescent="0.4">
      <c r="A260" s="19">
        <v>8</v>
      </c>
      <c r="B260" s="145">
        <f>B253</f>
        <v>30</v>
      </c>
      <c r="C260" s="151">
        <f t="shared" si="243"/>
        <v>0</v>
      </c>
      <c r="D260" s="151">
        <f t="shared" si="234"/>
        <v>0</v>
      </c>
      <c r="E260" s="143">
        <f>VLOOKUP(B249,別紙1!$A$285:$AS$431,28,FALSE)+VLOOKUP(B249,別紙1!$A$285:$AS$431,29,FALSE)+VLOOKUP(B249,別紙1!$A$285:$AS$431,30,FALSE)</f>
        <v>6</v>
      </c>
      <c r="F260" s="143">
        <f t="shared" si="235"/>
        <v>6</v>
      </c>
      <c r="G260" s="151">
        <f t="shared" si="244"/>
        <v>0</v>
      </c>
      <c r="H260" s="151">
        <f t="shared" si="236"/>
        <v>0</v>
      </c>
      <c r="I260" s="143">
        <f t="shared" si="247"/>
        <v>0</v>
      </c>
      <c r="J260" s="151">
        <f t="shared" si="245"/>
        <v>0</v>
      </c>
      <c r="K260" s="151">
        <f t="shared" si="238"/>
        <v>0</v>
      </c>
      <c r="L260" s="143">
        <f t="shared" si="239"/>
        <v>0</v>
      </c>
      <c r="M260" s="151">
        <f t="shared" si="246"/>
        <v>0</v>
      </c>
      <c r="N260" s="151">
        <f t="shared" si="240"/>
        <v>0</v>
      </c>
      <c r="O260" s="151">
        <f t="shared" si="248"/>
        <v>0</v>
      </c>
      <c r="P260" s="144"/>
      <c r="Q260" s="145">
        <f t="shared" si="242"/>
        <v>0</v>
      </c>
    </row>
    <row r="261" spans="1:17" s="20" customFormat="1" ht="18" customHeight="1" x14ac:dyDescent="0.4">
      <c r="A261" s="19">
        <v>9</v>
      </c>
      <c r="B261" s="145">
        <f>B253</f>
        <v>30</v>
      </c>
      <c r="C261" s="151">
        <f t="shared" si="243"/>
        <v>0</v>
      </c>
      <c r="D261" s="151">
        <f t="shared" si="234"/>
        <v>0</v>
      </c>
      <c r="E261" s="143">
        <f>VLOOKUP(B249,別紙1!$A$285:$AS$431,31,FALSE)+VLOOKUP(B249,別紙1!$A$285:$AS$431,32,FALSE)+VLOOKUP(B249,別紙1!$A$285:$AS$431,33,FALSE)</f>
        <v>6</v>
      </c>
      <c r="F261" s="143">
        <f t="shared" si="235"/>
        <v>6</v>
      </c>
      <c r="G261" s="151">
        <f t="shared" si="244"/>
        <v>0</v>
      </c>
      <c r="H261" s="151">
        <f t="shared" si="236"/>
        <v>0</v>
      </c>
      <c r="I261" s="143">
        <f t="shared" si="247"/>
        <v>0</v>
      </c>
      <c r="J261" s="151">
        <f t="shared" si="245"/>
        <v>0</v>
      </c>
      <c r="K261" s="151">
        <f t="shared" si="238"/>
        <v>0</v>
      </c>
      <c r="L261" s="143">
        <f t="shared" si="239"/>
        <v>0</v>
      </c>
      <c r="M261" s="151">
        <f t="shared" si="246"/>
        <v>0</v>
      </c>
      <c r="N261" s="151">
        <f t="shared" si="240"/>
        <v>0</v>
      </c>
      <c r="O261" s="151">
        <f t="shared" si="248"/>
        <v>0</v>
      </c>
      <c r="P261" s="144"/>
      <c r="Q261" s="145">
        <f t="shared" si="242"/>
        <v>0</v>
      </c>
    </row>
    <row r="262" spans="1:17" s="20" customFormat="1" ht="18" customHeight="1" x14ac:dyDescent="0.4">
      <c r="A262" s="19">
        <v>10</v>
      </c>
      <c r="B262" s="145">
        <f>B253</f>
        <v>30</v>
      </c>
      <c r="C262" s="151">
        <f t="shared" si="243"/>
        <v>0</v>
      </c>
      <c r="D262" s="151">
        <f t="shared" si="234"/>
        <v>0</v>
      </c>
      <c r="E262" s="143">
        <f>VLOOKUP(B249,別紙1!$A$285:$AS$431,34,FALSE)+VLOOKUP(B249,別紙1!$A$285:$AS$431,35,FALSE)+VLOOKUP(B249,別紙1!$A$285:$AS$431,36,FALSE)</f>
        <v>6</v>
      </c>
      <c r="F262" s="143">
        <f t="shared" si="235"/>
        <v>6</v>
      </c>
      <c r="G262" s="151">
        <f t="shared" si="244"/>
        <v>0</v>
      </c>
      <c r="H262" s="151">
        <f t="shared" si="236"/>
        <v>0</v>
      </c>
      <c r="I262" s="143">
        <f t="shared" si="247"/>
        <v>0</v>
      </c>
      <c r="J262" s="151">
        <f t="shared" si="245"/>
        <v>0</v>
      </c>
      <c r="K262" s="151">
        <f t="shared" si="238"/>
        <v>0</v>
      </c>
      <c r="L262" s="143">
        <f t="shared" si="239"/>
        <v>0</v>
      </c>
      <c r="M262" s="151">
        <f t="shared" si="246"/>
        <v>0</v>
      </c>
      <c r="N262" s="151">
        <f t="shared" si="240"/>
        <v>0</v>
      </c>
      <c r="O262" s="151">
        <f t="shared" si="248"/>
        <v>0</v>
      </c>
      <c r="P262" s="144"/>
      <c r="Q262" s="145">
        <f t="shared" si="242"/>
        <v>0</v>
      </c>
    </row>
    <row r="263" spans="1:17" s="20" customFormat="1" ht="18" customHeight="1" x14ac:dyDescent="0.4">
      <c r="A263" s="19">
        <v>11</v>
      </c>
      <c r="B263" s="145">
        <f>B253</f>
        <v>30</v>
      </c>
      <c r="C263" s="151">
        <f t="shared" si="243"/>
        <v>0</v>
      </c>
      <c r="D263" s="151">
        <f t="shared" si="234"/>
        <v>0</v>
      </c>
      <c r="E263" s="143">
        <f>VLOOKUP(B249,別紙1!$A$285:$AS$431,37,FALSE)+VLOOKUP(B249,別紙1!$A$285:$AS$431,38,FALSE)+VLOOKUP(B249,別紙1!$A$285:$AS$431,39,FALSE)</f>
        <v>6</v>
      </c>
      <c r="F263" s="143">
        <f t="shared" si="235"/>
        <v>6</v>
      </c>
      <c r="G263" s="151">
        <f t="shared" si="244"/>
        <v>0</v>
      </c>
      <c r="H263" s="151">
        <f t="shared" si="236"/>
        <v>0</v>
      </c>
      <c r="I263" s="143">
        <f t="shared" si="247"/>
        <v>0</v>
      </c>
      <c r="J263" s="151">
        <f t="shared" si="245"/>
        <v>0</v>
      </c>
      <c r="K263" s="151">
        <f t="shared" si="238"/>
        <v>0</v>
      </c>
      <c r="L263" s="143">
        <f t="shared" si="239"/>
        <v>0</v>
      </c>
      <c r="M263" s="151">
        <f t="shared" si="246"/>
        <v>0</v>
      </c>
      <c r="N263" s="151">
        <f t="shared" si="240"/>
        <v>0</v>
      </c>
      <c r="O263" s="151">
        <f t="shared" si="248"/>
        <v>0</v>
      </c>
      <c r="P263" s="144"/>
      <c r="Q263" s="145">
        <f t="shared" si="242"/>
        <v>0</v>
      </c>
    </row>
    <row r="264" spans="1:17" s="20" customFormat="1" ht="18" customHeight="1" thickBot="1" x14ac:dyDescent="0.45">
      <c r="A264" s="19">
        <v>12</v>
      </c>
      <c r="B264" s="145">
        <f>B253</f>
        <v>30</v>
      </c>
      <c r="C264" s="151">
        <f t="shared" si="243"/>
        <v>0</v>
      </c>
      <c r="D264" s="151">
        <f t="shared" si="234"/>
        <v>0</v>
      </c>
      <c r="E264" s="143">
        <f>VLOOKUP(B249,別紙1!$A$285:$AS$431,40,FALSE)+VLOOKUP(B249,別紙1!$A$285:$AS$431,41,FALSE)+VLOOKUP(B249,別紙1!$A$285:$AS$431,42,FALSE)</f>
        <v>6</v>
      </c>
      <c r="F264" s="143">
        <f t="shared" si="235"/>
        <v>6</v>
      </c>
      <c r="G264" s="151">
        <f t="shared" si="244"/>
        <v>0</v>
      </c>
      <c r="H264" s="198">
        <f t="shared" si="236"/>
        <v>0</v>
      </c>
      <c r="I264" s="143">
        <f t="shared" si="247"/>
        <v>0</v>
      </c>
      <c r="J264" s="198">
        <f t="shared" si="245"/>
        <v>0</v>
      </c>
      <c r="K264" s="198">
        <f t="shared" si="238"/>
        <v>0</v>
      </c>
      <c r="L264" s="143">
        <f t="shared" si="239"/>
        <v>0</v>
      </c>
      <c r="M264" s="151">
        <f t="shared" si="246"/>
        <v>0</v>
      </c>
      <c r="N264" s="198">
        <f t="shared" si="240"/>
        <v>0</v>
      </c>
      <c r="O264" s="151">
        <f>H264+K264+N264</f>
        <v>0</v>
      </c>
      <c r="P264" s="144"/>
      <c r="Q264" s="145">
        <f t="shared" si="242"/>
        <v>0</v>
      </c>
    </row>
    <row r="265" spans="1:17" s="20" customFormat="1" ht="18" customHeight="1" thickBot="1" x14ac:dyDescent="0.45">
      <c r="A265" s="19" t="s">
        <v>9</v>
      </c>
      <c r="B265" s="146"/>
      <c r="C265" s="146"/>
      <c r="D265" s="201"/>
      <c r="E265" s="143">
        <f t="shared" ref="E265:F265" si="249">SUM(E253:E264)</f>
        <v>72</v>
      </c>
      <c r="F265" s="143">
        <f t="shared" si="249"/>
        <v>72</v>
      </c>
      <c r="G265" s="146"/>
      <c r="H265" s="146"/>
      <c r="I265" s="143">
        <f t="shared" ref="I265" si="250">SUM(I253:I264)</f>
        <v>0</v>
      </c>
      <c r="J265" s="146"/>
      <c r="K265" s="146"/>
      <c r="L265" s="143">
        <f t="shared" ref="L265" si="251">SUM(L253:L264)</f>
        <v>0</v>
      </c>
      <c r="M265" s="146"/>
      <c r="N265" s="146"/>
      <c r="O265" s="202"/>
      <c r="P265" s="150">
        <f>SUM(P253:P264)</f>
        <v>0</v>
      </c>
      <c r="Q265" s="148">
        <f>IF(SUM(Q253:Q264)="","",SUM(Q253:Q264))</f>
        <v>0</v>
      </c>
    </row>
    <row r="266" spans="1:17" ht="78" customHeight="1" x14ac:dyDescent="0.4">
      <c r="A266" s="429" t="s">
        <v>376</v>
      </c>
      <c r="B266" s="430"/>
      <c r="C266" s="430"/>
      <c r="D266" s="430"/>
      <c r="E266" s="430"/>
      <c r="F266" s="430"/>
      <c r="G266" s="430"/>
      <c r="H266" s="430"/>
      <c r="I266" s="430"/>
      <c r="J266" s="430"/>
      <c r="K266" s="430"/>
      <c r="L266" s="430"/>
      <c r="M266" s="430"/>
      <c r="N266" s="430"/>
      <c r="O266" s="430"/>
      <c r="P266" s="430"/>
      <c r="Q266" s="431"/>
    </row>
    <row r="267" spans="1:17" ht="78" customHeight="1" x14ac:dyDescent="0.4">
      <c r="A267" s="432" t="s">
        <v>22</v>
      </c>
      <c r="B267" s="433"/>
      <c r="C267" s="433"/>
      <c r="D267" s="433"/>
      <c r="E267" s="433"/>
      <c r="F267" s="433"/>
      <c r="G267" s="433"/>
      <c r="H267" s="433"/>
      <c r="I267" s="433"/>
      <c r="J267" s="433"/>
      <c r="K267" s="433"/>
      <c r="L267" s="433"/>
      <c r="M267" s="433"/>
      <c r="N267" s="433"/>
      <c r="O267" s="433"/>
      <c r="P267" s="433"/>
      <c r="Q267" s="434"/>
    </row>
    <row r="268" spans="1:17" x14ac:dyDescent="0.4">
      <c r="A268" s="11" t="s">
        <v>12</v>
      </c>
      <c r="B268" s="15">
        <f>B249+1</f>
        <v>15</v>
      </c>
      <c r="C268" s="11" t="s">
        <v>13</v>
      </c>
      <c r="D268" s="13" t="str">
        <f>VLOOKUP(B268,別紙1!$A$285:$AS$431,3,FALSE)</f>
        <v>嶺受水場</v>
      </c>
      <c r="Q268" s="142" t="str">
        <f>VLOOKUP(B268,別紙1!$A$285:$AS$431,5,FALSE)</f>
        <v>東京従量電灯B30A</v>
      </c>
    </row>
    <row r="269" spans="1:17" s="11" customFormat="1" ht="20.25" customHeight="1" x14ac:dyDescent="0.4">
      <c r="A269" s="435" t="s">
        <v>14</v>
      </c>
      <c r="B269" s="438" t="s">
        <v>3</v>
      </c>
      <c r="C269" s="439"/>
      <c r="D269" s="440"/>
      <c r="E269" s="438" t="s">
        <v>4</v>
      </c>
      <c r="F269" s="439"/>
      <c r="G269" s="439"/>
      <c r="H269" s="439"/>
      <c r="I269" s="439"/>
      <c r="J269" s="439"/>
      <c r="K269" s="439"/>
      <c r="L269" s="439"/>
      <c r="M269" s="439"/>
      <c r="N269" s="439"/>
      <c r="O269" s="440"/>
      <c r="P269" s="426" t="s">
        <v>106</v>
      </c>
      <c r="Q269" s="435" t="s">
        <v>354</v>
      </c>
    </row>
    <row r="270" spans="1:17" s="11" customFormat="1" ht="60" x14ac:dyDescent="0.4">
      <c r="A270" s="436"/>
      <c r="B270" s="305" t="s">
        <v>26</v>
      </c>
      <c r="C270" s="305" t="s">
        <v>107</v>
      </c>
      <c r="D270" s="305" t="s">
        <v>27</v>
      </c>
      <c r="E270" s="16" t="s">
        <v>349</v>
      </c>
      <c r="F270" s="17" t="s">
        <v>108</v>
      </c>
      <c r="G270" s="17" t="s">
        <v>350</v>
      </c>
      <c r="H270" s="16" t="s">
        <v>28</v>
      </c>
      <c r="I270" s="17" t="s">
        <v>126</v>
      </c>
      <c r="J270" s="17" t="s">
        <v>352</v>
      </c>
      <c r="K270" s="16" t="s">
        <v>29</v>
      </c>
      <c r="L270" s="17" t="s">
        <v>127</v>
      </c>
      <c r="M270" s="17" t="s">
        <v>128</v>
      </c>
      <c r="N270" s="16" t="s">
        <v>30</v>
      </c>
      <c r="O270" s="306" t="s">
        <v>353</v>
      </c>
      <c r="P270" s="441"/>
      <c r="Q270" s="436"/>
    </row>
    <row r="271" spans="1:17" s="18" customFormat="1" ht="22.5" x14ac:dyDescent="0.4">
      <c r="A271" s="437"/>
      <c r="B271" s="12" t="s">
        <v>34</v>
      </c>
      <c r="C271" s="12" t="s">
        <v>123</v>
      </c>
      <c r="D271" s="12" t="s">
        <v>6</v>
      </c>
      <c r="E271" s="12" t="s">
        <v>20</v>
      </c>
      <c r="F271" s="12" t="s">
        <v>20</v>
      </c>
      <c r="G271" s="12" t="s">
        <v>8</v>
      </c>
      <c r="H271" s="12" t="s">
        <v>8</v>
      </c>
      <c r="I271" s="12" t="s">
        <v>20</v>
      </c>
      <c r="J271" s="12" t="s">
        <v>8</v>
      </c>
      <c r="K271" s="12" t="s">
        <v>8</v>
      </c>
      <c r="L271" s="12" t="s">
        <v>20</v>
      </c>
      <c r="M271" s="12" t="s">
        <v>8</v>
      </c>
      <c r="N271" s="12" t="s">
        <v>8</v>
      </c>
      <c r="O271" s="12" t="s">
        <v>8</v>
      </c>
      <c r="P271" s="4" t="s">
        <v>43</v>
      </c>
      <c r="Q271" s="12" t="s">
        <v>8</v>
      </c>
    </row>
    <row r="272" spans="1:17" s="20" customFormat="1" ht="18" customHeight="1" x14ac:dyDescent="0.4">
      <c r="A272" s="19">
        <v>1</v>
      </c>
      <c r="B272" s="143">
        <f>VLOOKUP(B268,別紙1!$A$285:$AS$431,6,FALSE)</f>
        <v>30</v>
      </c>
      <c r="C272" s="151">
        <f>内訳書!$C$9</f>
        <v>0</v>
      </c>
      <c r="D272" s="151">
        <f>IF(E272=0,ROUNDDOWN(C272*B272/10/2,2),ROUNDDOWN(C272*B272/10,2))</f>
        <v>0</v>
      </c>
      <c r="E272" s="143">
        <f>VLOOKUP(B268,別紙1!$A$285:$AS$431,7,FALSE)+VLOOKUP(B268,別紙1!$A$285:$AS$431,8,FALSE)+VLOOKUP(B268,別紙1!$A$285:$AS$431,9,FALSE)</f>
        <v>384</v>
      </c>
      <c r="F272" s="143">
        <f>IF(E272&lt;120,E272,120)</f>
        <v>120</v>
      </c>
      <c r="G272" s="151">
        <f>内訳書!$D$9</f>
        <v>0</v>
      </c>
      <c r="H272" s="151">
        <f>ROUNDDOWN(F272*G272,2)</f>
        <v>0</v>
      </c>
      <c r="I272" s="143">
        <f>IF(E272&lt;=300,IF(E272&lt;120,0,E272-120),180)</f>
        <v>180</v>
      </c>
      <c r="J272" s="151">
        <f>内訳書!$E$9</f>
        <v>0</v>
      </c>
      <c r="K272" s="151">
        <f>ROUNDDOWN(I272*J272,2)</f>
        <v>0</v>
      </c>
      <c r="L272" s="143">
        <f>IF(E272&lt;300,0,E272-300)</f>
        <v>84</v>
      </c>
      <c r="M272" s="151">
        <f>内訳書!$F$9</f>
        <v>0</v>
      </c>
      <c r="N272" s="151">
        <f>ROUNDDOWN(L272*M272,2)</f>
        <v>0</v>
      </c>
      <c r="O272" s="151">
        <f>H272+K272+N272</f>
        <v>0</v>
      </c>
      <c r="P272" s="144"/>
      <c r="Q272" s="145">
        <f>ROUNDDOWN(D272+O272+P272,0)</f>
        <v>0</v>
      </c>
    </row>
    <row r="273" spans="1:17" s="20" customFormat="1" ht="18" customHeight="1" x14ac:dyDescent="0.4">
      <c r="A273" s="19">
        <v>2</v>
      </c>
      <c r="B273" s="145">
        <f>B272</f>
        <v>30</v>
      </c>
      <c r="C273" s="151">
        <f>C272</f>
        <v>0</v>
      </c>
      <c r="D273" s="151">
        <f t="shared" ref="D273:D283" si="252">IF(E273=0,ROUNDDOWN(C273*B273/10/2,2),ROUNDDOWN(C273*B273/10,2))</f>
        <v>0</v>
      </c>
      <c r="E273" s="143">
        <f>VLOOKUP(B268,別紙1!$A$285:$AS$431,10,FALSE)+VLOOKUP(B268,別紙1!$A$285:$AS$431,11,FALSE)+VLOOKUP(B268,別紙1!$A$285:$AS$431,12,FALSE)</f>
        <v>425</v>
      </c>
      <c r="F273" s="143">
        <f t="shared" ref="F273:F283" si="253">IF(E273&lt;120,E273,120)</f>
        <v>120</v>
      </c>
      <c r="G273" s="151">
        <f>G272</f>
        <v>0</v>
      </c>
      <c r="H273" s="151">
        <f t="shared" ref="H273:H283" si="254">ROUNDDOWN(F273*G273,2)</f>
        <v>0</v>
      </c>
      <c r="I273" s="143">
        <f t="shared" ref="I273" si="255">IF(E273&lt;=300,IF(E273&lt;120,0,E273-120),180)</f>
        <v>180</v>
      </c>
      <c r="J273" s="151">
        <f>J272</f>
        <v>0</v>
      </c>
      <c r="K273" s="151">
        <f t="shared" ref="K273:K283" si="256">ROUNDDOWN(I273*J273,2)</f>
        <v>0</v>
      </c>
      <c r="L273" s="143">
        <f t="shared" ref="L273:L283" si="257">IF(E273&lt;300,0,E273-300)</f>
        <v>125</v>
      </c>
      <c r="M273" s="151">
        <f>M272</f>
        <v>0</v>
      </c>
      <c r="N273" s="151">
        <f t="shared" ref="N273:N283" si="258">ROUNDDOWN(L273*M273,2)</f>
        <v>0</v>
      </c>
      <c r="O273" s="151">
        <f t="shared" ref="O273:O276" si="259">H273+K273+N273</f>
        <v>0</v>
      </c>
      <c r="P273" s="144"/>
      <c r="Q273" s="145">
        <f t="shared" ref="Q273:Q283" si="260">ROUNDDOWN(D273+O273+P273,0)</f>
        <v>0</v>
      </c>
    </row>
    <row r="274" spans="1:17" s="20" customFormat="1" ht="18" customHeight="1" x14ac:dyDescent="0.4">
      <c r="A274" s="19">
        <v>3</v>
      </c>
      <c r="B274" s="145">
        <f>B272</f>
        <v>30</v>
      </c>
      <c r="C274" s="151">
        <f t="shared" ref="C274:C283" si="261">C273</f>
        <v>0</v>
      </c>
      <c r="D274" s="151">
        <f t="shared" si="252"/>
        <v>0</v>
      </c>
      <c r="E274" s="143">
        <f>VLOOKUP(B268,別紙1!$A$285:$AS$431,13,FALSE)+VLOOKUP(B268,別紙1!$A$285:$AS$431,14,FALSE)+VLOOKUP(B268,別紙1!$A$285:$AS$431,15,FALSE)</f>
        <v>354</v>
      </c>
      <c r="F274" s="143">
        <f t="shared" si="253"/>
        <v>120</v>
      </c>
      <c r="G274" s="151">
        <f t="shared" ref="G274:G283" si="262">G273</f>
        <v>0</v>
      </c>
      <c r="H274" s="151">
        <f t="shared" si="254"/>
        <v>0</v>
      </c>
      <c r="I274" s="143">
        <f>IF(E274&lt;=300,IF(E274&lt;120,0,E274-120),180)</f>
        <v>180</v>
      </c>
      <c r="J274" s="151">
        <f t="shared" ref="J274:J283" si="263">J273</f>
        <v>0</v>
      </c>
      <c r="K274" s="151">
        <f t="shared" si="256"/>
        <v>0</v>
      </c>
      <c r="L274" s="143">
        <f t="shared" si="257"/>
        <v>54</v>
      </c>
      <c r="M274" s="151">
        <f t="shared" ref="M274:M283" si="264">M273</f>
        <v>0</v>
      </c>
      <c r="N274" s="151">
        <f t="shared" si="258"/>
        <v>0</v>
      </c>
      <c r="O274" s="151">
        <f t="shared" si="259"/>
        <v>0</v>
      </c>
      <c r="P274" s="144"/>
      <c r="Q274" s="145">
        <f t="shared" si="260"/>
        <v>0</v>
      </c>
    </row>
    <row r="275" spans="1:17" s="20" customFormat="1" ht="18" customHeight="1" x14ac:dyDescent="0.4">
      <c r="A275" s="19">
        <v>4</v>
      </c>
      <c r="B275" s="145">
        <f>B272</f>
        <v>30</v>
      </c>
      <c r="C275" s="151">
        <f t="shared" si="261"/>
        <v>0</v>
      </c>
      <c r="D275" s="151">
        <f t="shared" si="252"/>
        <v>0</v>
      </c>
      <c r="E275" s="143">
        <f>VLOOKUP(B268,別紙1!$A$285:$AS$431,16,FALSE)+VLOOKUP(B268,別紙1!$A$285:$AS$431,17,FALSE)+VLOOKUP(B268,別紙1!$A$285:$AS$431,18,FALSE)</f>
        <v>329</v>
      </c>
      <c r="F275" s="143">
        <f t="shared" si="253"/>
        <v>120</v>
      </c>
      <c r="G275" s="151">
        <f t="shared" si="262"/>
        <v>0</v>
      </c>
      <c r="H275" s="151">
        <f t="shared" si="254"/>
        <v>0</v>
      </c>
      <c r="I275" s="143">
        <f t="shared" ref="I275:I283" si="265">IF(E275&lt;=300,IF(E275&lt;120,0,E275-120),180)</f>
        <v>180</v>
      </c>
      <c r="J275" s="151">
        <f t="shared" si="263"/>
        <v>0</v>
      </c>
      <c r="K275" s="151">
        <f t="shared" si="256"/>
        <v>0</v>
      </c>
      <c r="L275" s="143">
        <f t="shared" si="257"/>
        <v>29</v>
      </c>
      <c r="M275" s="151">
        <f t="shared" si="264"/>
        <v>0</v>
      </c>
      <c r="N275" s="151">
        <f t="shared" si="258"/>
        <v>0</v>
      </c>
      <c r="O275" s="151">
        <f t="shared" si="259"/>
        <v>0</v>
      </c>
      <c r="P275" s="144"/>
      <c r="Q275" s="145">
        <f t="shared" si="260"/>
        <v>0</v>
      </c>
    </row>
    <row r="276" spans="1:17" s="20" customFormat="1" ht="18" customHeight="1" x14ac:dyDescent="0.4">
      <c r="A276" s="19">
        <v>5</v>
      </c>
      <c r="B276" s="145">
        <f>B272</f>
        <v>30</v>
      </c>
      <c r="C276" s="151">
        <f t="shared" si="261"/>
        <v>0</v>
      </c>
      <c r="D276" s="151">
        <f t="shared" si="252"/>
        <v>0</v>
      </c>
      <c r="E276" s="143">
        <f>VLOOKUP(B268,別紙1!$A$285:$AS$431,19,FALSE)+VLOOKUP(B268,別紙1!$A$285:$AS$431,20,FALSE)+VLOOKUP(B268,別紙1!$A$285:$AS$431,21,FALSE)</f>
        <v>268</v>
      </c>
      <c r="F276" s="143">
        <f t="shared" si="253"/>
        <v>120</v>
      </c>
      <c r="G276" s="151">
        <f t="shared" si="262"/>
        <v>0</v>
      </c>
      <c r="H276" s="151">
        <f t="shared" si="254"/>
        <v>0</v>
      </c>
      <c r="I276" s="143">
        <f t="shared" si="265"/>
        <v>148</v>
      </c>
      <c r="J276" s="151">
        <f t="shared" si="263"/>
        <v>0</v>
      </c>
      <c r="K276" s="151">
        <f t="shared" si="256"/>
        <v>0</v>
      </c>
      <c r="L276" s="143">
        <f t="shared" si="257"/>
        <v>0</v>
      </c>
      <c r="M276" s="151">
        <f t="shared" si="264"/>
        <v>0</v>
      </c>
      <c r="N276" s="151">
        <f t="shared" si="258"/>
        <v>0</v>
      </c>
      <c r="O276" s="151">
        <f t="shared" si="259"/>
        <v>0</v>
      </c>
      <c r="P276" s="144"/>
      <c r="Q276" s="145">
        <f t="shared" si="260"/>
        <v>0</v>
      </c>
    </row>
    <row r="277" spans="1:17" s="20" customFormat="1" ht="18" customHeight="1" x14ac:dyDescent="0.4">
      <c r="A277" s="19">
        <v>6</v>
      </c>
      <c r="B277" s="145">
        <f>B272</f>
        <v>30</v>
      </c>
      <c r="C277" s="151">
        <f t="shared" si="261"/>
        <v>0</v>
      </c>
      <c r="D277" s="151">
        <f t="shared" si="252"/>
        <v>0</v>
      </c>
      <c r="E277" s="143">
        <f>VLOOKUP(B268,別紙1!$A$285:$AS$431,22,FALSE)+VLOOKUP(B268,別紙1!$A$285:$AS$431,23,FALSE)+VLOOKUP(B268,別紙1!$A$285:$AS$431,24,FALSE)</f>
        <v>296</v>
      </c>
      <c r="F277" s="143">
        <f t="shared" si="253"/>
        <v>120</v>
      </c>
      <c r="G277" s="151">
        <f t="shared" si="262"/>
        <v>0</v>
      </c>
      <c r="H277" s="151">
        <f t="shared" si="254"/>
        <v>0</v>
      </c>
      <c r="I277" s="143">
        <f t="shared" si="265"/>
        <v>176</v>
      </c>
      <c r="J277" s="151">
        <f t="shared" si="263"/>
        <v>0</v>
      </c>
      <c r="K277" s="151">
        <f t="shared" si="256"/>
        <v>0</v>
      </c>
      <c r="L277" s="143">
        <f t="shared" si="257"/>
        <v>0</v>
      </c>
      <c r="M277" s="151">
        <f t="shared" si="264"/>
        <v>0</v>
      </c>
      <c r="N277" s="151">
        <f t="shared" si="258"/>
        <v>0</v>
      </c>
      <c r="O277" s="151">
        <f>H277+K277+N277</f>
        <v>0</v>
      </c>
      <c r="P277" s="144"/>
      <c r="Q277" s="145">
        <f t="shared" si="260"/>
        <v>0</v>
      </c>
    </row>
    <row r="278" spans="1:17" s="20" customFormat="1" ht="18" customHeight="1" x14ac:dyDescent="0.4">
      <c r="A278" s="19">
        <v>7</v>
      </c>
      <c r="B278" s="145">
        <f>B272</f>
        <v>30</v>
      </c>
      <c r="C278" s="151">
        <f t="shared" si="261"/>
        <v>0</v>
      </c>
      <c r="D278" s="151">
        <f t="shared" si="252"/>
        <v>0</v>
      </c>
      <c r="E278" s="143">
        <f>VLOOKUP(B268,別紙1!$A$285:$AS$431,25,FALSE)+VLOOKUP(B268,別紙1!$A$285:$AS$431,26,FALSE)+VLOOKUP(B268,別紙1!$A$285:$AS$431,27,FALSE)</f>
        <v>328</v>
      </c>
      <c r="F278" s="143">
        <f t="shared" si="253"/>
        <v>120</v>
      </c>
      <c r="G278" s="151">
        <f t="shared" si="262"/>
        <v>0</v>
      </c>
      <c r="H278" s="151">
        <f t="shared" si="254"/>
        <v>0</v>
      </c>
      <c r="I278" s="143">
        <f t="shared" si="265"/>
        <v>180</v>
      </c>
      <c r="J278" s="151">
        <f t="shared" si="263"/>
        <v>0</v>
      </c>
      <c r="K278" s="151">
        <f t="shared" si="256"/>
        <v>0</v>
      </c>
      <c r="L278" s="143">
        <f t="shared" si="257"/>
        <v>28</v>
      </c>
      <c r="M278" s="151">
        <f t="shared" si="264"/>
        <v>0</v>
      </c>
      <c r="N278" s="151">
        <f t="shared" si="258"/>
        <v>0</v>
      </c>
      <c r="O278" s="151">
        <f t="shared" ref="O278:O282" si="266">H278+K278+N278</f>
        <v>0</v>
      </c>
      <c r="P278" s="144"/>
      <c r="Q278" s="145">
        <f t="shared" si="260"/>
        <v>0</v>
      </c>
    </row>
    <row r="279" spans="1:17" s="20" customFormat="1" ht="18" customHeight="1" x14ac:dyDescent="0.4">
      <c r="A279" s="19">
        <v>8</v>
      </c>
      <c r="B279" s="145">
        <f>B272</f>
        <v>30</v>
      </c>
      <c r="C279" s="151">
        <f t="shared" si="261"/>
        <v>0</v>
      </c>
      <c r="D279" s="151">
        <f t="shared" si="252"/>
        <v>0</v>
      </c>
      <c r="E279" s="143">
        <f>VLOOKUP(B268,別紙1!$A$285:$AS$431,28,FALSE)+VLOOKUP(B268,別紙1!$A$285:$AS$431,29,FALSE)+VLOOKUP(B268,別紙1!$A$285:$AS$431,30,FALSE)</f>
        <v>377</v>
      </c>
      <c r="F279" s="143">
        <f t="shared" si="253"/>
        <v>120</v>
      </c>
      <c r="G279" s="151">
        <f t="shared" si="262"/>
        <v>0</v>
      </c>
      <c r="H279" s="151">
        <f t="shared" si="254"/>
        <v>0</v>
      </c>
      <c r="I279" s="143">
        <f t="shared" si="265"/>
        <v>180</v>
      </c>
      <c r="J279" s="151">
        <f t="shared" si="263"/>
        <v>0</v>
      </c>
      <c r="K279" s="151">
        <f t="shared" si="256"/>
        <v>0</v>
      </c>
      <c r="L279" s="143">
        <f t="shared" si="257"/>
        <v>77</v>
      </c>
      <c r="M279" s="151">
        <f t="shared" si="264"/>
        <v>0</v>
      </c>
      <c r="N279" s="151">
        <f t="shared" si="258"/>
        <v>0</v>
      </c>
      <c r="O279" s="151">
        <f t="shared" si="266"/>
        <v>0</v>
      </c>
      <c r="P279" s="144"/>
      <c r="Q279" s="145">
        <f t="shared" si="260"/>
        <v>0</v>
      </c>
    </row>
    <row r="280" spans="1:17" s="20" customFormat="1" ht="18" customHeight="1" x14ac:dyDescent="0.4">
      <c r="A280" s="19">
        <v>9</v>
      </c>
      <c r="B280" s="145">
        <f>B272</f>
        <v>30</v>
      </c>
      <c r="C280" s="151">
        <f t="shared" si="261"/>
        <v>0</v>
      </c>
      <c r="D280" s="151">
        <f t="shared" si="252"/>
        <v>0</v>
      </c>
      <c r="E280" s="143">
        <f>VLOOKUP(B268,別紙1!$A$285:$AS$431,31,FALSE)+VLOOKUP(B268,別紙1!$A$285:$AS$431,32,FALSE)+VLOOKUP(B268,別紙1!$A$285:$AS$431,33,FALSE)</f>
        <v>376</v>
      </c>
      <c r="F280" s="143">
        <f t="shared" si="253"/>
        <v>120</v>
      </c>
      <c r="G280" s="151">
        <f t="shared" si="262"/>
        <v>0</v>
      </c>
      <c r="H280" s="151">
        <f t="shared" si="254"/>
        <v>0</v>
      </c>
      <c r="I280" s="143">
        <f t="shared" si="265"/>
        <v>180</v>
      </c>
      <c r="J280" s="151">
        <f t="shared" si="263"/>
        <v>0</v>
      </c>
      <c r="K280" s="151">
        <f t="shared" si="256"/>
        <v>0</v>
      </c>
      <c r="L280" s="143">
        <f t="shared" si="257"/>
        <v>76</v>
      </c>
      <c r="M280" s="151">
        <f t="shared" si="264"/>
        <v>0</v>
      </c>
      <c r="N280" s="151">
        <f t="shared" si="258"/>
        <v>0</v>
      </c>
      <c r="O280" s="151">
        <f t="shared" si="266"/>
        <v>0</v>
      </c>
      <c r="P280" s="144"/>
      <c r="Q280" s="145">
        <f t="shared" si="260"/>
        <v>0</v>
      </c>
    </row>
    <row r="281" spans="1:17" s="20" customFormat="1" ht="18" customHeight="1" x14ac:dyDescent="0.4">
      <c r="A281" s="19">
        <v>10</v>
      </c>
      <c r="B281" s="145">
        <f>B272</f>
        <v>30</v>
      </c>
      <c r="C281" s="151">
        <f t="shared" si="261"/>
        <v>0</v>
      </c>
      <c r="D281" s="151">
        <f t="shared" si="252"/>
        <v>0</v>
      </c>
      <c r="E281" s="143">
        <f>VLOOKUP(B268,別紙1!$A$285:$AS$431,34,FALSE)+VLOOKUP(B268,別紙1!$A$285:$AS$431,35,FALSE)+VLOOKUP(B268,別紙1!$A$285:$AS$431,36,FALSE)</f>
        <v>321</v>
      </c>
      <c r="F281" s="143">
        <f t="shared" si="253"/>
        <v>120</v>
      </c>
      <c r="G281" s="151">
        <f t="shared" si="262"/>
        <v>0</v>
      </c>
      <c r="H281" s="151">
        <f t="shared" si="254"/>
        <v>0</v>
      </c>
      <c r="I281" s="143">
        <f t="shared" si="265"/>
        <v>180</v>
      </c>
      <c r="J281" s="151">
        <f t="shared" si="263"/>
        <v>0</v>
      </c>
      <c r="K281" s="151">
        <f t="shared" si="256"/>
        <v>0</v>
      </c>
      <c r="L281" s="143">
        <f t="shared" si="257"/>
        <v>21</v>
      </c>
      <c r="M281" s="151">
        <f t="shared" si="264"/>
        <v>0</v>
      </c>
      <c r="N281" s="151">
        <f t="shared" si="258"/>
        <v>0</v>
      </c>
      <c r="O281" s="151">
        <f t="shared" si="266"/>
        <v>0</v>
      </c>
      <c r="P281" s="144"/>
      <c r="Q281" s="145">
        <f t="shared" si="260"/>
        <v>0</v>
      </c>
    </row>
    <row r="282" spans="1:17" s="20" customFormat="1" ht="18" customHeight="1" x14ac:dyDescent="0.4">
      <c r="A282" s="19">
        <v>11</v>
      </c>
      <c r="B282" s="145">
        <f>B272</f>
        <v>30</v>
      </c>
      <c r="C282" s="151">
        <f t="shared" si="261"/>
        <v>0</v>
      </c>
      <c r="D282" s="151">
        <f t="shared" si="252"/>
        <v>0</v>
      </c>
      <c r="E282" s="143">
        <f>VLOOKUP(B268,別紙1!$A$285:$AS$431,37,FALSE)+VLOOKUP(B268,別紙1!$A$285:$AS$431,38,FALSE)+VLOOKUP(B268,別紙1!$A$285:$AS$431,39,FALSE)</f>
        <v>263</v>
      </c>
      <c r="F282" s="143">
        <f t="shared" si="253"/>
        <v>120</v>
      </c>
      <c r="G282" s="151">
        <f t="shared" si="262"/>
        <v>0</v>
      </c>
      <c r="H282" s="151">
        <f t="shared" si="254"/>
        <v>0</v>
      </c>
      <c r="I282" s="143">
        <f t="shared" si="265"/>
        <v>143</v>
      </c>
      <c r="J282" s="151">
        <f t="shared" si="263"/>
        <v>0</v>
      </c>
      <c r="K282" s="151">
        <f t="shared" si="256"/>
        <v>0</v>
      </c>
      <c r="L282" s="143">
        <f t="shared" si="257"/>
        <v>0</v>
      </c>
      <c r="M282" s="151">
        <f t="shared" si="264"/>
        <v>0</v>
      </c>
      <c r="N282" s="151">
        <f t="shared" si="258"/>
        <v>0</v>
      </c>
      <c r="O282" s="151">
        <f t="shared" si="266"/>
        <v>0</v>
      </c>
      <c r="P282" s="144"/>
      <c r="Q282" s="145">
        <f t="shared" si="260"/>
        <v>0</v>
      </c>
    </row>
    <row r="283" spans="1:17" s="20" customFormat="1" ht="18" customHeight="1" thickBot="1" x14ac:dyDescent="0.45">
      <c r="A283" s="19">
        <v>12</v>
      </c>
      <c r="B283" s="145">
        <f>B272</f>
        <v>30</v>
      </c>
      <c r="C283" s="151">
        <f t="shared" si="261"/>
        <v>0</v>
      </c>
      <c r="D283" s="151">
        <f t="shared" si="252"/>
        <v>0</v>
      </c>
      <c r="E283" s="143">
        <f>VLOOKUP(B268,別紙1!$A$285:$AS$431,40,FALSE)+VLOOKUP(B268,別紙1!$A$285:$AS$431,41,FALSE)+VLOOKUP(B268,別紙1!$A$285:$AS$431,42,FALSE)</f>
        <v>296</v>
      </c>
      <c r="F283" s="143">
        <f t="shared" si="253"/>
        <v>120</v>
      </c>
      <c r="G283" s="151">
        <f t="shared" si="262"/>
        <v>0</v>
      </c>
      <c r="H283" s="198">
        <f t="shared" si="254"/>
        <v>0</v>
      </c>
      <c r="I283" s="143">
        <f t="shared" si="265"/>
        <v>176</v>
      </c>
      <c r="J283" s="198">
        <f t="shared" si="263"/>
        <v>0</v>
      </c>
      <c r="K283" s="198">
        <f t="shared" si="256"/>
        <v>0</v>
      </c>
      <c r="L283" s="143">
        <f t="shared" si="257"/>
        <v>0</v>
      </c>
      <c r="M283" s="151">
        <f t="shared" si="264"/>
        <v>0</v>
      </c>
      <c r="N283" s="198">
        <f t="shared" si="258"/>
        <v>0</v>
      </c>
      <c r="O283" s="151">
        <f>H283+K283+N283</f>
        <v>0</v>
      </c>
      <c r="P283" s="144"/>
      <c r="Q283" s="145">
        <f t="shared" si="260"/>
        <v>0</v>
      </c>
    </row>
    <row r="284" spans="1:17" s="20" customFormat="1" ht="18" customHeight="1" thickBot="1" x14ac:dyDescent="0.45">
      <c r="A284" s="19" t="s">
        <v>9</v>
      </c>
      <c r="B284" s="146"/>
      <c r="C284" s="146"/>
      <c r="D284" s="201"/>
      <c r="E284" s="143">
        <f t="shared" ref="E284:F284" si="267">SUM(E272:E283)</f>
        <v>4017</v>
      </c>
      <c r="F284" s="143">
        <f t="shared" si="267"/>
        <v>1440</v>
      </c>
      <c r="G284" s="146"/>
      <c r="H284" s="146"/>
      <c r="I284" s="143">
        <f t="shared" ref="I284" si="268">SUM(I272:I283)</f>
        <v>2083</v>
      </c>
      <c r="J284" s="146"/>
      <c r="K284" s="146"/>
      <c r="L284" s="143">
        <f t="shared" ref="L284" si="269">SUM(L272:L283)</f>
        <v>494</v>
      </c>
      <c r="M284" s="146"/>
      <c r="N284" s="146"/>
      <c r="O284" s="202"/>
      <c r="P284" s="150">
        <f>SUM(P272:P283)</f>
        <v>0</v>
      </c>
      <c r="Q284" s="148">
        <f>IF(SUM(Q272:Q283)="","",SUM(Q272:Q283))</f>
        <v>0</v>
      </c>
    </row>
    <row r="285" spans="1:17" ht="78" customHeight="1" x14ac:dyDescent="0.4">
      <c r="A285" s="429" t="s">
        <v>376</v>
      </c>
      <c r="B285" s="430"/>
      <c r="C285" s="430"/>
      <c r="D285" s="430"/>
      <c r="E285" s="430"/>
      <c r="F285" s="430"/>
      <c r="G285" s="430"/>
      <c r="H285" s="430"/>
      <c r="I285" s="430"/>
      <c r="J285" s="430"/>
      <c r="K285" s="430"/>
      <c r="L285" s="430"/>
      <c r="M285" s="430"/>
      <c r="N285" s="430"/>
      <c r="O285" s="430"/>
      <c r="P285" s="430"/>
      <c r="Q285" s="431"/>
    </row>
    <row r="286" spans="1:17" ht="78" customHeight="1" x14ac:dyDescent="0.4">
      <c r="A286" s="432" t="s">
        <v>22</v>
      </c>
      <c r="B286" s="433"/>
      <c r="C286" s="433"/>
      <c r="D286" s="433"/>
      <c r="E286" s="433"/>
      <c r="F286" s="433"/>
      <c r="G286" s="433"/>
      <c r="H286" s="433"/>
      <c r="I286" s="433"/>
      <c r="J286" s="433"/>
      <c r="K286" s="433"/>
      <c r="L286" s="433"/>
      <c r="M286" s="433"/>
      <c r="N286" s="433"/>
      <c r="O286" s="433"/>
      <c r="P286" s="433"/>
      <c r="Q286" s="434"/>
    </row>
    <row r="287" spans="1:17" x14ac:dyDescent="0.4">
      <c r="A287" s="11" t="s">
        <v>12</v>
      </c>
      <c r="B287" s="15">
        <f>B268+1</f>
        <v>16</v>
      </c>
      <c r="C287" s="11" t="s">
        <v>13</v>
      </c>
      <c r="D287" s="13" t="str">
        <f>VLOOKUP(B287,別紙1!$A$285:$AS$431,3,FALSE)</f>
        <v>大脇配水場</v>
      </c>
      <c r="Q287" s="142" t="str">
        <f>VLOOKUP(B287,別紙1!$A$285:$AS$431,5,FALSE)</f>
        <v>東京従量電灯B30A</v>
      </c>
    </row>
    <row r="288" spans="1:17" s="11" customFormat="1" ht="20.25" customHeight="1" x14ac:dyDescent="0.4">
      <c r="A288" s="435" t="s">
        <v>14</v>
      </c>
      <c r="B288" s="438" t="s">
        <v>3</v>
      </c>
      <c r="C288" s="439"/>
      <c r="D288" s="440"/>
      <c r="E288" s="438" t="s">
        <v>4</v>
      </c>
      <c r="F288" s="439"/>
      <c r="G288" s="439"/>
      <c r="H288" s="439"/>
      <c r="I288" s="439"/>
      <c r="J288" s="439"/>
      <c r="K288" s="439"/>
      <c r="L288" s="439"/>
      <c r="M288" s="439"/>
      <c r="N288" s="439"/>
      <c r="O288" s="440"/>
      <c r="P288" s="426" t="s">
        <v>106</v>
      </c>
      <c r="Q288" s="435" t="s">
        <v>354</v>
      </c>
    </row>
    <row r="289" spans="1:17" s="11" customFormat="1" ht="60" x14ac:dyDescent="0.4">
      <c r="A289" s="436"/>
      <c r="B289" s="305" t="s">
        <v>26</v>
      </c>
      <c r="C289" s="305" t="s">
        <v>107</v>
      </c>
      <c r="D289" s="305" t="s">
        <v>27</v>
      </c>
      <c r="E289" s="16" t="s">
        <v>349</v>
      </c>
      <c r="F289" s="17" t="s">
        <v>108</v>
      </c>
      <c r="G289" s="17" t="s">
        <v>350</v>
      </c>
      <c r="H289" s="16" t="s">
        <v>28</v>
      </c>
      <c r="I289" s="17" t="s">
        <v>126</v>
      </c>
      <c r="J289" s="17" t="s">
        <v>352</v>
      </c>
      <c r="K289" s="16" t="s">
        <v>29</v>
      </c>
      <c r="L289" s="17" t="s">
        <v>127</v>
      </c>
      <c r="M289" s="17" t="s">
        <v>128</v>
      </c>
      <c r="N289" s="16" t="s">
        <v>30</v>
      </c>
      <c r="O289" s="306" t="s">
        <v>353</v>
      </c>
      <c r="P289" s="441"/>
      <c r="Q289" s="436"/>
    </row>
    <row r="290" spans="1:17" s="18" customFormat="1" ht="22.5" x14ac:dyDescent="0.4">
      <c r="A290" s="437"/>
      <c r="B290" s="12" t="s">
        <v>34</v>
      </c>
      <c r="C290" s="12" t="s">
        <v>123</v>
      </c>
      <c r="D290" s="12" t="s">
        <v>6</v>
      </c>
      <c r="E290" s="12" t="s">
        <v>20</v>
      </c>
      <c r="F290" s="12" t="s">
        <v>20</v>
      </c>
      <c r="G290" s="12" t="s">
        <v>8</v>
      </c>
      <c r="H290" s="12" t="s">
        <v>8</v>
      </c>
      <c r="I290" s="12" t="s">
        <v>20</v>
      </c>
      <c r="J290" s="12" t="s">
        <v>8</v>
      </c>
      <c r="K290" s="12" t="s">
        <v>8</v>
      </c>
      <c r="L290" s="12" t="s">
        <v>20</v>
      </c>
      <c r="M290" s="12" t="s">
        <v>8</v>
      </c>
      <c r="N290" s="12" t="s">
        <v>8</v>
      </c>
      <c r="O290" s="12" t="s">
        <v>8</v>
      </c>
      <c r="P290" s="4" t="s">
        <v>43</v>
      </c>
      <c r="Q290" s="12" t="s">
        <v>8</v>
      </c>
    </row>
    <row r="291" spans="1:17" s="20" customFormat="1" ht="18" customHeight="1" x14ac:dyDescent="0.4">
      <c r="A291" s="19">
        <v>1</v>
      </c>
      <c r="B291" s="143">
        <f>VLOOKUP(B287,別紙1!$A$285:$AS$431,6,FALSE)</f>
        <v>30</v>
      </c>
      <c r="C291" s="151">
        <f>内訳書!$C$9</f>
        <v>0</v>
      </c>
      <c r="D291" s="151">
        <f>IF(E291=0,ROUNDDOWN(C291*B291/10/2,2),ROUNDDOWN(C291*B291/10,2))</f>
        <v>0</v>
      </c>
      <c r="E291" s="143">
        <f>VLOOKUP(B287,別紙1!$A$285:$AS$431,7,FALSE)+VLOOKUP(B287,別紙1!$A$285:$AS$431,8,FALSE)+VLOOKUP(B287,別紙1!$A$285:$AS$431,9,FALSE)</f>
        <v>96</v>
      </c>
      <c r="F291" s="143">
        <f>IF(E291&lt;120,E291,120)</f>
        <v>96</v>
      </c>
      <c r="G291" s="151">
        <f>内訳書!$D$9</f>
        <v>0</v>
      </c>
      <c r="H291" s="151">
        <f>ROUNDDOWN(F291*G291,2)</f>
        <v>0</v>
      </c>
      <c r="I291" s="143">
        <f>IF(E291&lt;=300,IF(E291&lt;120,0,E291-120),180)</f>
        <v>0</v>
      </c>
      <c r="J291" s="151">
        <f>内訳書!$E$9</f>
        <v>0</v>
      </c>
      <c r="K291" s="151">
        <f>ROUNDDOWN(I291*J291,2)</f>
        <v>0</v>
      </c>
      <c r="L291" s="143">
        <f>IF(E291&lt;300,0,E291-300)</f>
        <v>0</v>
      </c>
      <c r="M291" s="151">
        <f>内訳書!$F$9</f>
        <v>0</v>
      </c>
      <c r="N291" s="151">
        <f>ROUNDDOWN(L291*M291,2)</f>
        <v>0</v>
      </c>
      <c r="O291" s="151">
        <f>H291+K291+N291</f>
        <v>0</v>
      </c>
      <c r="P291" s="144"/>
      <c r="Q291" s="145">
        <f>ROUNDDOWN(D291+O291+P291,0)</f>
        <v>0</v>
      </c>
    </row>
    <row r="292" spans="1:17" s="20" customFormat="1" ht="18" customHeight="1" x14ac:dyDescent="0.4">
      <c r="A292" s="19">
        <v>2</v>
      </c>
      <c r="B292" s="145">
        <f>B291</f>
        <v>30</v>
      </c>
      <c r="C292" s="151">
        <f>C291</f>
        <v>0</v>
      </c>
      <c r="D292" s="151">
        <f t="shared" ref="D292:D302" si="270">IF(E292=0,ROUNDDOWN(C292*B292/10/2,2),ROUNDDOWN(C292*B292/10,2))</f>
        <v>0</v>
      </c>
      <c r="E292" s="143">
        <f>VLOOKUP(B287,別紙1!$A$285:$AS$431,10,FALSE)+VLOOKUP(B287,別紙1!$A$285:$AS$431,11,FALSE)+VLOOKUP(B287,別紙1!$A$285:$AS$431,12,FALSE)</f>
        <v>94</v>
      </c>
      <c r="F292" s="143">
        <f t="shared" ref="F292:F302" si="271">IF(E292&lt;120,E292,120)</f>
        <v>94</v>
      </c>
      <c r="G292" s="151">
        <f>G291</f>
        <v>0</v>
      </c>
      <c r="H292" s="151">
        <f t="shared" ref="H292:H302" si="272">ROUNDDOWN(F292*G292,2)</f>
        <v>0</v>
      </c>
      <c r="I292" s="143">
        <f t="shared" ref="I292" si="273">IF(E292&lt;=300,IF(E292&lt;120,0,E292-120),180)</f>
        <v>0</v>
      </c>
      <c r="J292" s="151">
        <f>J291</f>
        <v>0</v>
      </c>
      <c r="K292" s="151">
        <f t="shared" ref="K292:K302" si="274">ROUNDDOWN(I292*J292,2)</f>
        <v>0</v>
      </c>
      <c r="L292" s="143">
        <f t="shared" ref="L292:L302" si="275">IF(E292&lt;300,0,E292-300)</f>
        <v>0</v>
      </c>
      <c r="M292" s="151">
        <f>M291</f>
        <v>0</v>
      </c>
      <c r="N292" s="151">
        <f t="shared" ref="N292:N302" si="276">ROUNDDOWN(L292*M292,2)</f>
        <v>0</v>
      </c>
      <c r="O292" s="151">
        <f t="shared" ref="O292:O295" si="277">H292+K292+N292</f>
        <v>0</v>
      </c>
      <c r="P292" s="144"/>
      <c r="Q292" s="145">
        <f t="shared" ref="Q292:Q302" si="278">ROUNDDOWN(D292+O292+P292,0)</f>
        <v>0</v>
      </c>
    </row>
    <row r="293" spans="1:17" s="20" customFormat="1" ht="18" customHeight="1" x14ac:dyDescent="0.4">
      <c r="A293" s="19">
        <v>3</v>
      </c>
      <c r="B293" s="145">
        <f>B291</f>
        <v>30</v>
      </c>
      <c r="C293" s="151">
        <f t="shared" ref="C293:C302" si="279">C292</f>
        <v>0</v>
      </c>
      <c r="D293" s="151">
        <f t="shared" si="270"/>
        <v>0</v>
      </c>
      <c r="E293" s="143">
        <f>VLOOKUP(B287,別紙1!$A$285:$AS$431,13,FALSE)+VLOOKUP(B287,別紙1!$A$285:$AS$431,14,FALSE)+VLOOKUP(B287,別紙1!$A$285:$AS$431,15,FALSE)</f>
        <v>88</v>
      </c>
      <c r="F293" s="143">
        <f t="shared" si="271"/>
        <v>88</v>
      </c>
      <c r="G293" s="151">
        <f t="shared" ref="G293:G302" si="280">G292</f>
        <v>0</v>
      </c>
      <c r="H293" s="151">
        <f t="shared" si="272"/>
        <v>0</v>
      </c>
      <c r="I293" s="143">
        <f>IF(E293&lt;=300,IF(E293&lt;120,0,E293-120),180)</f>
        <v>0</v>
      </c>
      <c r="J293" s="151">
        <f t="shared" ref="J293:J302" si="281">J292</f>
        <v>0</v>
      </c>
      <c r="K293" s="151">
        <f t="shared" si="274"/>
        <v>0</v>
      </c>
      <c r="L293" s="143">
        <f t="shared" si="275"/>
        <v>0</v>
      </c>
      <c r="M293" s="151">
        <f t="shared" ref="M293:M302" si="282">M292</f>
        <v>0</v>
      </c>
      <c r="N293" s="151">
        <f t="shared" si="276"/>
        <v>0</v>
      </c>
      <c r="O293" s="151">
        <f t="shared" si="277"/>
        <v>0</v>
      </c>
      <c r="P293" s="144"/>
      <c r="Q293" s="145">
        <f t="shared" si="278"/>
        <v>0</v>
      </c>
    </row>
    <row r="294" spans="1:17" s="20" customFormat="1" ht="18" customHeight="1" x14ac:dyDescent="0.4">
      <c r="A294" s="19">
        <v>4</v>
      </c>
      <c r="B294" s="145">
        <f>B291</f>
        <v>30</v>
      </c>
      <c r="C294" s="151">
        <f t="shared" si="279"/>
        <v>0</v>
      </c>
      <c r="D294" s="151">
        <f t="shared" si="270"/>
        <v>0</v>
      </c>
      <c r="E294" s="143">
        <f>VLOOKUP(B287,別紙1!$A$285:$AS$431,16,FALSE)+VLOOKUP(B287,別紙1!$A$285:$AS$431,17,FALSE)+VLOOKUP(B287,別紙1!$A$285:$AS$431,18,FALSE)</f>
        <v>93</v>
      </c>
      <c r="F294" s="143">
        <f t="shared" si="271"/>
        <v>93</v>
      </c>
      <c r="G294" s="151">
        <f t="shared" si="280"/>
        <v>0</v>
      </c>
      <c r="H294" s="151">
        <f t="shared" si="272"/>
        <v>0</v>
      </c>
      <c r="I294" s="143">
        <f t="shared" ref="I294:I302" si="283">IF(E294&lt;=300,IF(E294&lt;120,0,E294-120),180)</f>
        <v>0</v>
      </c>
      <c r="J294" s="151">
        <f t="shared" si="281"/>
        <v>0</v>
      </c>
      <c r="K294" s="151">
        <f t="shared" si="274"/>
        <v>0</v>
      </c>
      <c r="L294" s="143">
        <f t="shared" si="275"/>
        <v>0</v>
      </c>
      <c r="M294" s="151">
        <f t="shared" si="282"/>
        <v>0</v>
      </c>
      <c r="N294" s="151">
        <f t="shared" si="276"/>
        <v>0</v>
      </c>
      <c r="O294" s="151">
        <f t="shared" si="277"/>
        <v>0</v>
      </c>
      <c r="P294" s="144"/>
      <c r="Q294" s="145">
        <f t="shared" si="278"/>
        <v>0</v>
      </c>
    </row>
    <row r="295" spans="1:17" s="20" customFormat="1" ht="18" customHeight="1" x14ac:dyDescent="0.4">
      <c r="A295" s="19">
        <v>5</v>
      </c>
      <c r="B295" s="145">
        <f>B291</f>
        <v>30</v>
      </c>
      <c r="C295" s="151">
        <f t="shared" si="279"/>
        <v>0</v>
      </c>
      <c r="D295" s="151">
        <f t="shared" si="270"/>
        <v>0</v>
      </c>
      <c r="E295" s="143">
        <f>VLOOKUP(B287,別紙1!$A$285:$AS$431,19,FALSE)+VLOOKUP(B287,別紙1!$A$285:$AS$431,20,FALSE)+VLOOKUP(B287,別紙1!$A$285:$AS$431,21,FALSE)</f>
        <v>90</v>
      </c>
      <c r="F295" s="143">
        <f t="shared" si="271"/>
        <v>90</v>
      </c>
      <c r="G295" s="151">
        <f t="shared" si="280"/>
        <v>0</v>
      </c>
      <c r="H295" s="151">
        <f t="shared" si="272"/>
        <v>0</v>
      </c>
      <c r="I295" s="143">
        <f t="shared" si="283"/>
        <v>0</v>
      </c>
      <c r="J295" s="151">
        <f t="shared" si="281"/>
        <v>0</v>
      </c>
      <c r="K295" s="151">
        <f t="shared" si="274"/>
        <v>0</v>
      </c>
      <c r="L295" s="143">
        <f t="shared" si="275"/>
        <v>0</v>
      </c>
      <c r="M295" s="151">
        <f t="shared" si="282"/>
        <v>0</v>
      </c>
      <c r="N295" s="151">
        <f t="shared" si="276"/>
        <v>0</v>
      </c>
      <c r="O295" s="151">
        <f t="shared" si="277"/>
        <v>0</v>
      </c>
      <c r="P295" s="144"/>
      <c r="Q295" s="145">
        <f t="shared" si="278"/>
        <v>0</v>
      </c>
    </row>
    <row r="296" spans="1:17" s="20" customFormat="1" ht="18" customHeight="1" x14ac:dyDescent="0.4">
      <c r="A296" s="19">
        <v>6</v>
      </c>
      <c r="B296" s="145">
        <f>B291</f>
        <v>30</v>
      </c>
      <c r="C296" s="151">
        <f t="shared" si="279"/>
        <v>0</v>
      </c>
      <c r="D296" s="151">
        <f t="shared" si="270"/>
        <v>0</v>
      </c>
      <c r="E296" s="143">
        <f>VLOOKUP(B287,別紙1!$A$285:$AS$431,22,FALSE)+VLOOKUP(B287,別紙1!$A$285:$AS$431,23,FALSE)+VLOOKUP(B287,別紙1!$A$285:$AS$431,24,FALSE)</f>
        <v>92</v>
      </c>
      <c r="F296" s="143">
        <f t="shared" si="271"/>
        <v>92</v>
      </c>
      <c r="G296" s="151">
        <f t="shared" si="280"/>
        <v>0</v>
      </c>
      <c r="H296" s="151">
        <f t="shared" si="272"/>
        <v>0</v>
      </c>
      <c r="I296" s="143">
        <f t="shared" si="283"/>
        <v>0</v>
      </c>
      <c r="J296" s="151">
        <f t="shared" si="281"/>
        <v>0</v>
      </c>
      <c r="K296" s="151">
        <f t="shared" si="274"/>
        <v>0</v>
      </c>
      <c r="L296" s="143">
        <f t="shared" si="275"/>
        <v>0</v>
      </c>
      <c r="M296" s="151">
        <f t="shared" si="282"/>
        <v>0</v>
      </c>
      <c r="N296" s="151">
        <f t="shared" si="276"/>
        <v>0</v>
      </c>
      <c r="O296" s="151">
        <f>H296+K296+N296</f>
        <v>0</v>
      </c>
      <c r="P296" s="144"/>
      <c r="Q296" s="145">
        <f t="shared" si="278"/>
        <v>0</v>
      </c>
    </row>
    <row r="297" spans="1:17" s="20" customFormat="1" ht="18" customHeight="1" x14ac:dyDescent="0.4">
      <c r="A297" s="19">
        <v>7</v>
      </c>
      <c r="B297" s="145">
        <f>B291</f>
        <v>30</v>
      </c>
      <c r="C297" s="151">
        <f t="shared" si="279"/>
        <v>0</v>
      </c>
      <c r="D297" s="151">
        <f t="shared" si="270"/>
        <v>0</v>
      </c>
      <c r="E297" s="143">
        <f>VLOOKUP(B287,別紙1!$A$285:$AS$431,25,FALSE)+VLOOKUP(B287,別紙1!$A$285:$AS$431,26,FALSE)+VLOOKUP(B287,別紙1!$A$285:$AS$431,27,FALSE)</f>
        <v>90</v>
      </c>
      <c r="F297" s="143">
        <f t="shared" si="271"/>
        <v>90</v>
      </c>
      <c r="G297" s="151">
        <f t="shared" si="280"/>
        <v>0</v>
      </c>
      <c r="H297" s="151">
        <f t="shared" si="272"/>
        <v>0</v>
      </c>
      <c r="I297" s="143">
        <f t="shared" si="283"/>
        <v>0</v>
      </c>
      <c r="J297" s="151">
        <f t="shared" si="281"/>
        <v>0</v>
      </c>
      <c r="K297" s="151">
        <f t="shared" si="274"/>
        <v>0</v>
      </c>
      <c r="L297" s="143">
        <f t="shared" si="275"/>
        <v>0</v>
      </c>
      <c r="M297" s="151">
        <f t="shared" si="282"/>
        <v>0</v>
      </c>
      <c r="N297" s="151">
        <f t="shared" si="276"/>
        <v>0</v>
      </c>
      <c r="O297" s="151">
        <f t="shared" ref="O297:O301" si="284">H297+K297+N297</f>
        <v>0</v>
      </c>
      <c r="P297" s="144"/>
      <c r="Q297" s="145">
        <f t="shared" si="278"/>
        <v>0</v>
      </c>
    </row>
    <row r="298" spans="1:17" s="20" customFormat="1" ht="18" customHeight="1" x14ac:dyDescent="0.4">
      <c r="A298" s="19">
        <v>8</v>
      </c>
      <c r="B298" s="145">
        <f>B291</f>
        <v>30</v>
      </c>
      <c r="C298" s="151">
        <f t="shared" si="279"/>
        <v>0</v>
      </c>
      <c r="D298" s="151">
        <f t="shared" si="270"/>
        <v>0</v>
      </c>
      <c r="E298" s="143">
        <f>VLOOKUP(B287,別紙1!$A$285:$AS$431,28,FALSE)+VLOOKUP(B287,別紙1!$A$285:$AS$431,29,FALSE)+VLOOKUP(B287,別紙1!$A$285:$AS$431,30,FALSE)</f>
        <v>92</v>
      </c>
      <c r="F298" s="143">
        <f t="shared" si="271"/>
        <v>92</v>
      </c>
      <c r="G298" s="151">
        <f t="shared" si="280"/>
        <v>0</v>
      </c>
      <c r="H298" s="151">
        <f t="shared" si="272"/>
        <v>0</v>
      </c>
      <c r="I298" s="143">
        <f t="shared" si="283"/>
        <v>0</v>
      </c>
      <c r="J298" s="151">
        <f t="shared" si="281"/>
        <v>0</v>
      </c>
      <c r="K298" s="151">
        <f t="shared" si="274"/>
        <v>0</v>
      </c>
      <c r="L298" s="143">
        <f t="shared" si="275"/>
        <v>0</v>
      </c>
      <c r="M298" s="151">
        <f t="shared" si="282"/>
        <v>0</v>
      </c>
      <c r="N298" s="151">
        <f t="shared" si="276"/>
        <v>0</v>
      </c>
      <c r="O298" s="151">
        <f t="shared" si="284"/>
        <v>0</v>
      </c>
      <c r="P298" s="144"/>
      <c r="Q298" s="145">
        <f t="shared" si="278"/>
        <v>0</v>
      </c>
    </row>
    <row r="299" spans="1:17" s="20" customFormat="1" ht="18" customHeight="1" x14ac:dyDescent="0.4">
      <c r="A299" s="19">
        <v>9</v>
      </c>
      <c r="B299" s="145">
        <f>B291</f>
        <v>30</v>
      </c>
      <c r="C299" s="151">
        <f t="shared" si="279"/>
        <v>0</v>
      </c>
      <c r="D299" s="151">
        <f t="shared" si="270"/>
        <v>0</v>
      </c>
      <c r="E299" s="143">
        <f>VLOOKUP(B287,別紙1!$A$285:$AS$431,31,FALSE)+VLOOKUP(B287,別紙1!$A$285:$AS$431,32,FALSE)+VLOOKUP(B287,別紙1!$A$285:$AS$431,33,FALSE)</f>
        <v>92</v>
      </c>
      <c r="F299" s="143">
        <f t="shared" si="271"/>
        <v>92</v>
      </c>
      <c r="G299" s="151">
        <f t="shared" si="280"/>
        <v>0</v>
      </c>
      <c r="H299" s="151">
        <f t="shared" si="272"/>
        <v>0</v>
      </c>
      <c r="I299" s="143">
        <f t="shared" si="283"/>
        <v>0</v>
      </c>
      <c r="J299" s="151">
        <f t="shared" si="281"/>
        <v>0</v>
      </c>
      <c r="K299" s="151">
        <f t="shared" si="274"/>
        <v>0</v>
      </c>
      <c r="L299" s="143">
        <f t="shared" si="275"/>
        <v>0</v>
      </c>
      <c r="M299" s="151">
        <f t="shared" si="282"/>
        <v>0</v>
      </c>
      <c r="N299" s="151">
        <f t="shared" si="276"/>
        <v>0</v>
      </c>
      <c r="O299" s="151">
        <f t="shared" si="284"/>
        <v>0</v>
      </c>
      <c r="P299" s="144"/>
      <c r="Q299" s="145">
        <f t="shared" si="278"/>
        <v>0</v>
      </c>
    </row>
    <row r="300" spans="1:17" s="20" customFormat="1" ht="18" customHeight="1" x14ac:dyDescent="0.4">
      <c r="A300" s="19">
        <v>10</v>
      </c>
      <c r="B300" s="145">
        <f>B291</f>
        <v>30</v>
      </c>
      <c r="C300" s="151">
        <f t="shared" si="279"/>
        <v>0</v>
      </c>
      <c r="D300" s="151">
        <f t="shared" si="270"/>
        <v>0</v>
      </c>
      <c r="E300" s="143">
        <f>VLOOKUP(B287,別紙1!$A$285:$AS$431,34,FALSE)+VLOOKUP(B287,別紙1!$A$285:$AS$431,35,FALSE)+VLOOKUP(B287,別紙1!$A$285:$AS$431,36,FALSE)</f>
        <v>89</v>
      </c>
      <c r="F300" s="143">
        <f t="shared" si="271"/>
        <v>89</v>
      </c>
      <c r="G300" s="151">
        <f t="shared" si="280"/>
        <v>0</v>
      </c>
      <c r="H300" s="151">
        <f t="shared" si="272"/>
        <v>0</v>
      </c>
      <c r="I300" s="143">
        <f t="shared" si="283"/>
        <v>0</v>
      </c>
      <c r="J300" s="151">
        <f t="shared" si="281"/>
        <v>0</v>
      </c>
      <c r="K300" s="151">
        <f t="shared" si="274"/>
        <v>0</v>
      </c>
      <c r="L300" s="143">
        <f t="shared" si="275"/>
        <v>0</v>
      </c>
      <c r="M300" s="151">
        <f t="shared" si="282"/>
        <v>0</v>
      </c>
      <c r="N300" s="151">
        <f t="shared" si="276"/>
        <v>0</v>
      </c>
      <c r="O300" s="151">
        <f t="shared" si="284"/>
        <v>0</v>
      </c>
      <c r="P300" s="144"/>
      <c r="Q300" s="145">
        <f t="shared" si="278"/>
        <v>0</v>
      </c>
    </row>
    <row r="301" spans="1:17" s="20" customFormat="1" ht="18" customHeight="1" x14ac:dyDescent="0.4">
      <c r="A301" s="19">
        <v>11</v>
      </c>
      <c r="B301" s="145">
        <f>B291</f>
        <v>30</v>
      </c>
      <c r="C301" s="151">
        <f t="shared" si="279"/>
        <v>0</v>
      </c>
      <c r="D301" s="151">
        <f t="shared" si="270"/>
        <v>0</v>
      </c>
      <c r="E301" s="143">
        <f>VLOOKUP(B287,別紙1!$A$285:$AS$431,37,FALSE)+VLOOKUP(B287,別紙1!$A$285:$AS$431,38,FALSE)+VLOOKUP(B287,別紙1!$A$285:$AS$431,39,FALSE)</f>
        <v>93</v>
      </c>
      <c r="F301" s="143">
        <f t="shared" si="271"/>
        <v>93</v>
      </c>
      <c r="G301" s="151">
        <f t="shared" si="280"/>
        <v>0</v>
      </c>
      <c r="H301" s="151">
        <f t="shared" si="272"/>
        <v>0</v>
      </c>
      <c r="I301" s="143">
        <f t="shared" si="283"/>
        <v>0</v>
      </c>
      <c r="J301" s="151">
        <f t="shared" si="281"/>
        <v>0</v>
      </c>
      <c r="K301" s="151">
        <f t="shared" si="274"/>
        <v>0</v>
      </c>
      <c r="L301" s="143">
        <f t="shared" si="275"/>
        <v>0</v>
      </c>
      <c r="M301" s="151">
        <f t="shared" si="282"/>
        <v>0</v>
      </c>
      <c r="N301" s="151">
        <f t="shared" si="276"/>
        <v>0</v>
      </c>
      <c r="O301" s="151">
        <f t="shared" si="284"/>
        <v>0</v>
      </c>
      <c r="P301" s="144"/>
      <c r="Q301" s="145">
        <f t="shared" si="278"/>
        <v>0</v>
      </c>
    </row>
    <row r="302" spans="1:17" s="20" customFormat="1" ht="18" customHeight="1" thickBot="1" x14ac:dyDescent="0.45">
      <c r="A302" s="19">
        <v>12</v>
      </c>
      <c r="B302" s="145">
        <f>B291</f>
        <v>30</v>
      </c>
      <c r="C302" s="151">
        <f t="shared" si="279"/>
        <v>0</v>
      </c>
      <c r="D302" s="151">
        <f t="shared" si="270"/>
        <v>0</v>
      </c>
      <c r="E302" s="143">
        <f>VLOOKUP(B287,別紙1!$A$285:$AS$431,40,FALSE)+VLOOKUP(B287,別紙1!$A$285:$AS$431,41,FALSE)+VLOOKUP(B287,別紙1!$A$285:$AS$431,42,FALSE)</f>
        <v>91</v>
      </c>
      <c r="F302" s="143">
        <f t="shared" si="271"/>
        <v>91</v>
      </c>
      <c r="G302" s="151">
        <f t="shared" si="280"/>
        <v>0</v>
      </c>
      <c r="H302" s="198">
        <f t="shared" si="272"/>
        <v>0</v>
      </c>
      <c r="I302" s="143">
        <f t="shared" si="283"/>
        <v>0</v>
      </c>
      <c r="J302" s="198">
        <f t="shared" si="281"/>
        <v>0</v>
      </c>
      <c r="K302" s="198">
        <f t="shared" si="274"/>
        <v>0</v>
      </c>
      <c r="L302" s="143">
        <f t="shared" si="275"/>
        <v>0</v>
      </c>
      <c r="M302" s="151">
        <f t="shared" si="282"/>
        <v>0</v>
      </c>
      <c r="N302" s="198">
        <f t="shared" si="276"/>
        <v>0</v>
      </c>
      <c r="O302" s="151">
        <f>H302+K302+N302</f>
        <v>0</v>
      </c>
      <c r="P302" s="144"/>
      <c r="Q302" s="145">
        <f t="shared" si="278"/>
        <v>0</v>
      </c>
    </row>
    <row r="303" spans="1:17" s="20" customFormat="1" ht="18" customHeight="1" thickBot="1" x14ac:dyDescent="0.45">
      <c r="A303" s="19" t="s">
        <v>9</v>
      </c>
      <c r="B303" s="146"/>
      <c r="C303" s="146"/>
      <c r="D303" s="201"/>
      <c r="E303" s="143">
        <f t="shared" ref="E303:F303" si="285">SUM(E291:E302)</f>
        <v>1100</v>
      </c>
      <c r="F303" s="143">
        <f t="shared" si="285"/>
        <v>1100</v>
      </c>
      <c r="G303" s="146"/>
      <c r="H303" s="146"/>
      <c r="I303" s="143">
        <f t="shared" ref="I303" si="286">SUM(I291:I302)</f>
        <v>0</v>
      </c>
      <c r="J303" s="146"/>
      <c r="K303" s="146"/>
      <c r="L303" s="143">
        <f t="shared" ref="L303" si="287">SUM(L291:L302)</f>
        <v>0</v>
      </c>
      <c r="M303" s="146"/>
      <c r="N303" s="146"/>
      <c r="O303" s="202"/>
      <c r="P303" s="150">
        <f>SUM(P291:P302)</f>
        <v>0</v>
      </c>
      <c r="Q303" s="148">
        <f>IF(SUM(Q291:Q302)="","",SUM(Q291:Q302))</f>
        <v>0</v>
      </c>
    </row>
    <row r="304" spans="1:17" ht="78" customHeight="1" x14ac:dyDescent="0.4">
      <c r="A304" s="429" t="s">
        <v>376</v>
      </c>
      <c r="B304" s="430"/>
      <c r="C304" s="430"/>
      <c r="D304" s="430"/>
      <c r="E304" s="430"/>
      <c r="F304" s="430"/>
      <c r="G304" s="430"/>
      <c r="H304" s="430"/>
      <c r="I304" s="430"/>
      <c r="J304" s="430"/>
      <c r="K304" s="430"/>
      <c r="L304" s="430"/>
      <c r="M304" s="430"/>
      <c r="N304" s="430"/>
      <c r="O304" s="430"/>
      <c r="P304" s="430"/>
      <c r="Q304" s="431"/>
    </row>
    <row r="305" spans="1:17" ht="78" customHeight="1" x14ac:dyDescent="0.4">
      <c r="A305" s="432" t="s">
        <v>22</v>
      </c>
      <c r="B305" s="433"/>
      <c r="C305" s="433"/>
      <c r="D305" s="433"/>
      <c r="E305" s="433"/>
      <c r="F305" s="433"/>
      <c r="G305" s="433"/>
      <c r="H305" s="433"/>
      <c r="I305" s="433"/>
      <c r="J305" s="433"/>
      <c r="K305" s="433"/>
      <c r="L305" s="433"/>
      <c r="M305" s="433"/>
      <c r="N305" s="433"/>
      <c r="O305" s="433"/>
      <c r="P305" s="433"/>
      <c r="Q305" s="434"/>
    </row>
    <row r="306" spans="1:17" x14ac:dyDescent="0.4">
      <c r="A306" s="11" t="s">
        <v>12</v>
      </c>
      <c r="B306" s="15">
        <f>B287+1</f>
        <v>17</v>
      </c>
      <c r="C306" s="11" t="s">
        <v>13</v>
      </c>
      <c r="D306" s="13" t="str">
        <f>VLOOKUP(B306,別紙1!$A$285:$AS$431,3,FALSE)</f>
        <v>横沢配水場</v>
      </c>
      <c r="Q306" s="142" t="str">
        <f>VLOOKUP(B306,別紙1!$A$285:$AS$431,5,FALSE)</f>
        <v>東京従量電灯B30A</v>
      </c>
    </row>
    <row r="307" spans="1:17" s="11" customFormat="1" ht="20.25" customHeight="1" x14ac:dyDescent="0.4">
      <c r="A307" s="435" t="s">
        <v>14</v>
      </c>
      <c r="B307" s="438" t="s">
        <v>3</v>
      </c>
      <c r="C307" s="439"/>
      <c r="D307" s="440"/>
      <c r="E307" s="438" t="s">
        <v>4</v>
      </c>
      <c r="F307" s="439"/>
      <c r="G307" s="439"/>
      <c r="H307" s="439"/>
      <c r="I307" s="439"/>
      <c r="J307" s="439"/>
      <c r="K307" s="439"/>
      <c r="L307" s="439"/>
      <c r="M307" s="439"/>
      <c r="N307" s="439"/>
      <c r="O307" s="440"/>
      <c r="P307" s="426" t="s">
        <v>106</v>
      </c>
      <c r="Q307" s="435" t="s">
        <v>354</v>
      </c>
    </row>
    <row r="308" spans="1:17" s="11" customFormat="1" ht="60" x14ac:dyDescent="0.4">
      <c r="A308" s="436"/>
      <c r="B308" s="305" t="s">
        <v>26</v>
      </c>
      <c r="C308" s="305" t="s">
        <v>107</v>
      </c>
      <c r="D308" s="305" t="s">
        <v>27</v>
      </c>
      <c r="E308" s="16" t="s">
        <v>349</v>
      </c>
      <c r="F308" s="17" t="s">
        <v>108</v>
      </c>
      <c r="G308" s="17" t="s">
        <v>350</v>
      </c>
      <c r="H308" s="16" t="s">
        <v>28</v>
      </c>
      <c r="I308" s="17" t="s">
        <v>126</v>
      </c>
      <c r="J308" s="17" t="s">
        <v>352</v>
      </c>
      <c r="K308" s="16" t="s">
        <v>29</v>
      </c>
      <c r="L308" s="17" t="s">
        <v>127</v>
      </c>
      <c r="M308" s="17" t="s">
        <v>128</v>
      </c>
      <c r="N308" s="16" t="s">
        <v>30</v>
      </c>
      <c r="O308" s="306" t="s">
        <v>353</v>
      </c>
      <c r="P308" s="441"/>
      <c r="Q308" s="436"/>
    </row>
    <row r="309" spans="1:17" s="18" customFormat="1" ht="22.5" x14ac:dyDescent="0.4">
      <c r="A309" s="437"/>
      <c r="B309" s="12" t="s">
        <v>34</v>
      </c>
      <c r="C309" s="12" t="s">
        <v>123</v>
      </c>
      <c r="D309" s="12" t="s">
        <v>6</v>
      </c>
      <c r="E309" s="12" t="s">
        <v>20</v>
      </c>
      <c r="F309" s="12" t="s">
        <v>20</v>
      </c>
      <c r="G309" s="12" t="s">
        <v>8</v>
      </c>
      <c r="H309" s="12" t="s">
        <v>8</v>
      </c>
      <c r="I309" s="12" t="s">
        <v>20</v>
      </c>
      <c r="J309" s="12" t="s">
        <v>8</v>
      </c>
      <c r="K309" s="12" t="s">
        <v>8</v>
      </c>
      <c r="L309" s="12" t="s">
        <v>20</v>
      </c>
      <c r="M309" s="12" t="s">
        <v>8</v>
      </c>
      <c r="N309" s="12" t="s">
        <v>8</v>
      </c>
      <c r="O309" s="12" t="s">
        <v>8</v>
      </c>
      <c r="P309" s="4" t="s">
        <v>43</v>
      </c>
      <c r="Q309" s="12" t="s">
        <v>8</v>
      </c>
    </row>
    <row r="310" spans="1:17" s="20" customFormat="1" ht="18" customHeight="1" x14ac:dyDescent="0.4">
      <c r="A310" s="19">
        <v>1</v>
      </c>
      <c r="B310" s="143">
        <f>VLOOKUP(B306,別紙1!$A$285:$AS$431,6,FALSE)</f>
        <v>30</v>
      </c>
      <c r="C310" s="151">
        <f>内訳書!$C$9</f>
        <v>0</v>
      </c>
      <c r="D310" s="151">
        <f>IF(E310=0,ROUNDDOWN(C310*B310/10/2,2),ROUNDDOWN(C310*B310/10,2))</f>
        <v>0</v>
      </c>
      <c r="E310" s="143">
        <f>VLOOKUP(B306,別紙1!$A$285:$AS$431,7,FALSE)+VLOOKUP(B306,別紙1!$A$285:$AS$431,8,FALSE)+VLOOKUP(B306,別紙1!$A$285:$AS$431,9,FALSE)</f>
        <v>132</v>
      </c>
      <c r="F310" s="143">
        <f>IF(E310&lt;120,E310,120)</f>
        <v>120</v>
      </c>
      <c r="G310" s="151">
        <f>内訳書!$D$9</f>
        <v>0</v>
      </c>
      <c r="H310" s="151">
        <f>ROUNDDOWN(F310*G310,2)</f>
        <v>0</v>
      </c>
      <c r="I310" s="143">
        <f>IF(E310&lt;=300,IF(E310&lt;120,0,E310-120),180)</f>
        <v>12</v>
      </c>
      <c r="J310" s="151">
        <f>内訳書!$E$9</f>
        <v>0</v>
      </c>
      <c r="K310" s="151">
        <f>ROUNDDOWN(I310*J310,2)</f>
        <v>0</v>
      </c>
      <c r="L310" s="143">
        <f>IF(E310&lt;300,0,E310-300)</f>
        <v>0</v>
      </c>
      <c r="M310" s="151">
        <f>内訳書!$F$9</f>
        <v>0</v>
      </c>
      <c r="N310" s="151">
        <f>ROUNDDOWN(L310*M310,2)</f>
        <v>0</v>
      </c>
      <c r="O310" s="151">
        <f>H310+K310+N310</f>
        <v>0</v>
      </c>
      <c r="P310" s="144"/>
      <c r="Q310" s="145">
        <f>ROUNDDOWN(D310+O310+P310,0)</f>
        <v>0</v>
      </c>
    </row>
    <row r="311" spans="1:17" s="20" customFormat="1" ht="18" customHeight="1" x14ac:dyDescent="0.4">
      <c r="A311" s="19">
        <v>2</v>
      </c>
      <c r="B311" s="145">
        <f>B310</f>
        <v>30</v>
      </c>
      <c r="C311" s="151">
        <f>C310</f>
        <v>0</v>
      </c>
      <c r="D311" s="151">
        <f t="shared" ref="D311:D321" si="288">IF(E311=0,ROUNDDOWN(C311*B311/10/2,2),ROUNDDOWN(C311*B311/10,2))</f>
        <v>0</v>
      </c>
      <c r="E311" s="143">
        <f>VLOOKUP(B306,別紙1!$A$285:$AS$431,10,FALSE)+VLOOKUP(B306,別紙1!$A$285:$AS$431,11,FALSE)+VLOOKUP(B306,別紙1!$A$285:$AS$431,12,FALSE)</f>
        <v>132</v>
      </c>
      <c r="F311" s="143">
        <f t="shared" ref="F311:F321" si="289">IF(E311&lt;120,E311,120)</f>
        <v>120</v>
      </c>
      <c r="G311" s="151">
        <f>G310</f>
        <v>0</v>
      </c>
      <c r="H311" s="151">
        <f t="shared" ref="H311:H321" si="290">ROUNDDOWN(F311*G311,2)</f>
        <v>0</v>
      </c>
      <c r="I311" s="143">
        <f t="shared" ref="I311" si="291">IF(E311&lt;=300,IF(E311&lt;120,0,E311-120),180)</f>
        <v>12</v>
      </c>
      <c r="J311" s="151">
        <f>J310</f>
        <v>0</v>
      </c>
      <c r="K311" s="151">
        <f t="shared" ref="K311:K321" si="292">ROUNDDOWN(I311*J311,2)</f>
        <v>0</v>
      </c>
      <c r="L311" s="143">
        <f t="shared" ref="L311:L321" si="293">IF(E311&lt;300,0,E311-300)</f>
        <v>0</v>
      </c>
      <c r="M311" s="151">
        <f>M310</f>
        <v>0</v>
      </c>
      <c r="N311" s="151">
        <f t="shared" ref="N311:N321" si="294">ROUNDDOWN(L311*M311,2)</f>
        <v>0</v>
      </c>
      <c r="O311" s="151">
        <f t="shared" ref="O311:O314" si="295">H311+K311+N311</f>
        <v>0</v>
      </c>
      <c r="P311" s="144"/>
      <c r="Q311" s="145">
        <f t="shared" ref="Q311:Q321" si="296">ROUNDDOWN(D311+O311+P311,0)</f>
        <v>0</v>
      </c>
    </row>
    <row r="312" spans="1:17" s="20" customFormat="1" ht="18" customHeight="1" x14ac:dyDescent="0.4">
      <c r="A312" s="19">
        <v>3</v>
      </c>
      <c r="B312" s="145">
        <f>B310</f>
        <v>30</v>
      </c>
      <c r="C312" s="151">
        <f t="shared" ref="C312:C321" si="297">C311</f>
        <v>0</v>
      </c>
      <c r="D312" s="151">
        <f t="shared" si="288"/>
        <v>0</v>
      </c>
      <c r="E312" s="143">
        <f>VLOOKUP(B306,別紙1!$A$285:$AS$431,13,FALSE)+VLOOKUP(B306,別紙1!$A$285:$AS$431,14,FALSE)+VLOOKUP(B306,別紙1!$A$285:$AS$431,15,FALSE)</f>
        <v>124</v>
      </c>
      <c r="F312" s="143">
        <f t="shared" si="289"/>
        <v>120</v>
      </c>
      <c r="G312" s="151">
        <f t="shared" ref="G312:G321" si="298">G311</f>
        <v>0</v>
      </c>
      <c r="H312" s="151">
        <f t="shared" si="290"/>
        <v>0</v>
      </c>
      <c r="I312" s="143">
        <f>IF(E312&lt;=300,IF(E312&lt;120,0,E312-120),180)</f>
        <v>4</v>
      </c>
      <c r="J312" s="151">
        <f t="shared" ref="J312:J321" si="299">J311</f>
        <v>0</v>
      </c>
      <c r="K312" s="151">
        <f t="shared" si="292"/>
        <v>0</v>
      </c>
      <c r="L312" s="143">
        <f t="shared" si="293"/>
        <v>0</v>
      </c>
      <c r="M312" s="151">
        <f t="shared" ref="M312:M321" si="300">M311</f>
        <v>0</v>
      </c>
      <c r="N312" s="151">
        <f t="shared" si="294"/>
        <v>0</v>
      </c>
      <c r="O312" s="151">
        <f t="shared" si="295"/>
        <v>0</v>
      </c>
      <c r="P312" s="144"/>
      <c r="Q312" s="145">
        <f t="shared" si="296"/>
        <v>0</v>
      </c>
    </row>
    <row r="313" spans="1:17" s="20" customFormat="1" ht="18" customHeight="1" x14ac:dyDescent="0.4">
      <c r="A313" s="19">
        <v>4</v>
      </c>
      <c r="B313" s="145">
        <f>B310</f>
        <v>30</v>
      </c>
      <c r="C313" s="151">
        <f t="shared" si="297"/>
        <v>0</v>
      </c>
      <c r="D313" s="151">
        <f t="shared" si="288"/>
        <v>0</v>
      </c>
      <c r="E313" s="143">
        <f>VLOOKUP(B306,別紙1!$A$285:$AS$431,16,FALSE)+VLOOKUP(B306,別紙1!$A$285:$AS$431,17,FALSE)+VLOOKUP(B306,別紙1!$A$285:$AS$431,18,FALSE)</f>
        <v>132</v>
      </c>
      <c r="F313" s="143">
        <f t="shared" si="289"/>
        <v>120</v>
      </c>
      <c r="G313" s="151">
        <f t="shared" si="298"/>
        <v>0</v>
      </c>
      <c r="H313" s="151">
        <f t="shared" si="290"/>
        <v>0</v>
      </c>
      <c r="I313" s="143">
        <f t="shared" ref="I313:I321" si="301">IF(E313&lt;=300,IF(E313&lt;120,0,E313-120),180)</f>
        <v>12</v>
      </c>
      <c r="J313" s="151">
        <f t="shared" si="299"/>
        <v>0</v>
      </c>
      <c r="K313" s="151">
        <f t="shared" si="292"/>
        <v>0</v>
      </c>
      <c r="L313" s="143">
        <f t="shared" si="293"/>
        <v>0</v>
      </c>
      <c r="M313" s="151">
        <f t="shared" si="300"/>
        <v>0</v>
      </c>
      <c r="N313" s="151">
        <f t="shared" si="294"/>
        <v>0</v>
      </c>
      <c r="O313" s="151">
        <f t="shared" si="295"/>
        <v>0</v>
      </c>
      <c r="P313" s="144"/>
      <c r="Q313" s="145">
        <f t="shared" si="296"/>
        <v>0</v>
      </c>
    </row>
    <row r="314" spans="1:17" s="20" customFormat="1" ht="18" customHeight="1" x14ac:dyDescent="0.4">
      <c r="A314" s="19">
        <v>5</v>
      </c>
      <c r="B314" s="145">
        <f>B310</f>
        <v>30</v>
      </c>
      <c r="C314" s="151">
        <f t="shared" si="297"/>
        <v>0</v>
      </c>
      <c r="D314" s="151">
        <f t="shared" si="288"/>
        <v>0</v>
      </c>
      <c r="E314" s="143">
        <f>VLOOKUP(B306,別紙1!$A$285:$AS$431,19,FALSE)+VLOOKUP(B306,別紙1!$A$285:$AS$431,20,FALSE)+VLOOKUP(B306,別紙1!$A$285:$AS$431,21,FALSE)</f>
        <v>128</v>
      </c>
      <c r="F314" s="143">
        <f t="shared" si="289"/>
        <v>120</v>
      </c>
      <c r="G314" s="151">
        <f t="shared" si="298"/>
        <v>0</v>
      </c>
      <c r="H314" s="151">
        <f t="shared" si="290"/>
        <v>0</v>
      </c>
      <c r="I314" s="143">
        <f t="shared" si="301"/>
        <v>8</v>
      </c>
      <c r="J314" s="151">
        <f t="shared" si="299"/>
        <v>0</v>
      </c>
      <c r="K314" s="151">
        <f t="shared" si="292"/>
        <v>0</v>
      </c>
      <c r="L314" s="143">
        <f t="shared" si="293"/>
        <v>0</v>
      </c>
      <c r="M314" s="151">
        <f t="shared" si="300"/>
        <v>0</v>
      </c>
      <c r="N314" s="151">
        <f t="shared" si="294"/>
        <v>0</v>
      </c>
      <c r="O314" s="151">
        <f t="shared" si="295"/>
        <v>0</v>
      </c>
      <c r="P314" s="144"/>
      <c r="Q314" s="145">
        <f t="shared" si="296"/>
        <v>0</v>
      </c>
    </row>
    <row r="315" spans="1:17" s="20" customFormat="1" ht="18" customHeight="1" x14ac:dyDescent="0.4">
      <c r="A315" s="19">
        <v>6</v>
      </c>
      <c r="B315" s="145">
        <f>B310</f>
        <v>30</v>
      </c>
      <c r="C315" s="151">
        <f t="shared" si="297"/>
        <v>0</v>
      </c>
      <c r="D315" s="151">
        <f t="shared" si="288"/>
        <v>0</v>
      </c>
      <c r="E315" s="143">
        <f>VLOOKUP(B306,別紙1!$A$285:$AS$431,22,FALSE)+VLOOKUP(B306,別紙1!$A$285:$AS$431,23,FALSE)+VLOOKUP(B306,別紙1!$A$285:$AS$431,24,FALSE)</f>
        <v>132</v>
      </c>
      <c r="F315" s="143">
        <f t="shared" si="289"/>
        <v>120</v>
      </c>
      <c r="G315" s="151">
        <f t="shared" si="298"/>
        <v>0</v>
      </c>
      <c r="H315" s="151">
        <f t="shared" si="290"/>
        <v>0</v>
      </c>
      <c r="I315" s="143">
        <f t="shared" si="301"/>
        <v>12</v>
      </c>
      <c r="J315" s="151">
        <f t="shared" si="299"/>
        <v>0</v>
      </c>
      <c r="K315" s="151">
        <f t="shared" si="292"/>
        <v>0</v>
      </c>
      <c r="L315" s="143">
        <f t="shared" si="293"/>
        <v>0</v>
      </c>
      <c r="M315" s="151">
        <f t="shared" si="300"/>
        <v>0</v>
      </c>
      <c r="N315" s="151">
        <f t="shared" si="294"/>
        <v>0</v>
      </c>
      <c r="O315" s="151">
        <f>H315+K315+N315</f>
        <v>0</v>
      </c>
      <c r="P315" s="144"/>
      <c r="Q315" s="145">
        <f t="shared" si="296"/>
        <v>0</v>
      </c>
    </row>
    <row r="316" spans="1:17" s="20" customFormat="1" ht="18" customHeight="1" x14ac:dyDescent="0.4">
      <c r="A316" s="19">
        <v>7</v>
      </c>
      <c r="B316" s="145">
        <f>B310</f>
        <v>30</v>
      </c>
      <c r="C316" s="151">
        <f t="shared" si="297"/>
        <v>0</v>
      </c>
      <c r="D316" s="151">
        <f t="shared" si="288"/>
        <v>0</v>
      </c>
      <c r="E316" s="143">
        <f>VLOOKUP(B306,別紙1!$A$285:$AS$431,25,FALSE)+VLOOKUP(B306,別紙1!$A$285:$AS$431,26,FALSE)+VLOOKUP(B306,別紙1!$A$285:$AS$431,27,FALSE)</f>
        <v>128</v>
      </c>
      <c r="F316" s="143">
        <f t="shared" si="289"/>
        <v>120</v>
      </c>
      <c r="G316" s="151">
        <f t="shared" si="298"/>
        <v>0</v>
      </c>
      <c r="H316" s="151">
        <f t="shared" si="290"/>
        <v>0</v>
      </c>
      <c r="I316" s="143">
        <f t="shared" si="301"/>
        <v>8</v>
      </c>
      <c r="J316" s="151">
        <f t="shared" si="299"/>
        <v>0</v>
      </c>
      <c r="K316" s="151">
        <f t="shared" si="292"/>
        <v>0</v>
      </c>
      <c r="L316" s="143">
        <f t="shared" si="293"/>
        <v>0</v>
      </c>
      <c r="M316" s="151">
        <f t="shared" si="300"/>
        <v>0</v>
      </c>
      <c r="N316" s="151">
        <f t="shared" si="294"/>
        <v>0</v>
      </c>
      <c r="O316" s="151">
        <f t="shared" ref="O316:O320" si="302">H316+K316+N316</f>
        <v>0</v>
      </c>
      <c r="P316" s="144"/>
      <c r="Q316" s="145">
        <f t="shared" si="296"/>
        <v>0</v>
      </c>
    </row>
    <row r="317" spans="1:17" s="20" customFormat="1" ht="18" customHeight="1" x14ac:dyDescent="0.4">
      <c r="A317" s="19">
        <v>8</v>
      </c>
      <c r="B317" s="145">
        <f>B310</f>
        <v>30</v>
      </c>
      <c r="C317" s="151">
        <f t="shared" si="297"/>
        <v>0</v>
      </c>
      <c r="D317" s="151">
        <f t="shared" si="288"/>
        <v>0</v>
      </c>
      <c r="E317" s="143">
        <f>VLOOKUP(B306,別紙1!$A$285:$AS$431,28,FALSE)+VLOOKUP(B306,別紙1!$A$285:$AS$431,29,FALSE)+VLOOKUP(B306,別紙1!$A$285:$AS$431,30,FALSE)</f>
        <v>135</v>
      </c>
      <c r="F317" s="143">
        <f t="shared" si="289"/>
        <v>120</v>
      </c>
      <c r="G317" s="151">
        <f t="shared" si="298"/>
        <v>0</v>
      </c>
      <c r="H317" s="151">
        <f t="shared" si="290"/>
        <v>0</v>
      </c>
      <c r="I317" s="143">
        <f t="shared" si="301"/>
        <v>15</v>
      </c>
      <c r="J317" s="151">
        <f t="shared" si="299"/>
        <v>0</v>
      </c>
      <c r="K317" s="151">
        <f t="shared" si="292"/>
        <v>0</v>
      </c>
      <c r="L317" s="143">
        <f t="shared" si="293"/>
        <v>0</v>
      </c>
      <c r="M317" s="151">
        <f t="shared" si="300"/>
        <v>0</v>
      </c>
      <c r="N317" s="151">
        <f t="shared" si="294"/>
        <v>0</v>
      </c>
      <c r="O317" s="151">
        <f t="shared" si="302"/>
        <v>0</v>
      </c>
      <c r="P317" s="144"/>
      <c r="Q317" s="145">
        <f t="shared" si="296"/>
        <v>0</v>
      </c>
    </row>
    <row r="318" spans="1:17" s="20" customFormat="1" ht="18" customHeight="1" x14ac:dyDescent="0.4">
      <c r="A318" s="19">
        <v>9</v>
      </c>
      <c r="B318" s="145">
        <f>B310</f>
        <v>30</v>
      </c>
      <c r="C318" s="151">
        <f t="shared" si="297"/>
        <v>0</v>
      </c>
      <c r="D318" s="151">
        <f t="shared" si="288"/>
        <v>0</v>
      </c>
      <c r="E318" s="143">
        <f>VLOOKUP(B306,別紙1!$A$285:$AS$431,31,FALSE)+VLOOKUP(B306,別紙1!$A$285:$AS$431,32,FALSE)+VLOOKUP(B306,別紙1!$A$285:$AS$431,33,FALSE)</f>
        <v>140</v>
      </c>
      <c r="F318" s="143">
        <f t="shared" si="289"/>
        <v>120</v>
      </c>
      <c r="G318" s="151">
        <f t="shared" si="298"/>
        <v>0</v>
      </c>
      <c r="H318" s="151">
        <f t="shared" si="290"/>
        <v>0</v>
      </c>
      <c r="I318" s="143">
        <f t="shared" si="301"/>
        <v>20</v>
      </c>
      <c r="J318" s="151">
        <f t="shared" si="299"/>
        <v>0</v>
      </c>
      <c r="K318" s="151">
        <f t="shared" si="292"/>
        <v>0</v>
      </c>
      <c r="L318" s="143">
        <f t="shared" si="293"/>
        <v>0</v>
      </c>
      <c r="M318" s="151">
        <f t="shared" si="300"/>
        <v>0</v>
      </c>
      <c r="N318" s="151">
        <f t="shared" si="294"/>
        <v>0</v>
      </c>
      <c r="O318" s="151">
        <f t="shared" si="302"/>
        <v>0</v>
      </c>
      <c r="P318" s="144"/>
      <c r="Q318" s="145">
        <f t="shared" si="296"/>
        <v>0</v>
      </c>
    </row>
    <row r="319" spans="1:17" s="20" customFormat="1" ht="18" customHeight="1" x14ac:dyDescent="0.4">
      <c r="A319" s="19">
        <v>10</v>
      </c>
      <c r="B319" s="145">
        <f>B310</f>
        <v>30</v>
      </c>
      <c r="C319" s="151">
        <f t="shared" si="297"/>
        <v>0</v>
      </c>
      <c r="D319" s="151">
        <f t="shared" si="288"/>
        <v>0</v>
      </c>
      <c r="E319" s="143">
        <f>VLOOKUP(B306,別紙1!$A$285:$AS$431,34,FALSE)+VLOOKUP(B306,別紙1!$A$285:$AS$431,35,FALSE)+VLOOKUP(B306,別紙1!$A$285:$AS$431,36,FALSE)</f>
        <v>135</v>
      </c>
      <c r="F319" s="143">
        <f t="shared" si="289"/>
        <v>120</v>
      </c>
      <c r="G319" s="151">
        <f t="shared" si="298"/>
        <v>0</v>
      </c>
      <c r="H319" s="151">
        <f t="shared" si="290"/>
        <v>0</v>
      </c>
      <c r="I319" s="143">
        <f t="shared" si="301"/>
        <v>15</v>
      </c>
      <c r="J319" s="151">
        <f t="shared" si="299"/>
        <v>0</v>
      </c>
      <c r="K319" s="151">
        <f t="shared" si="292"/>
        <v>0</v>
      </c>
      <c r="L319" s="143">
        <f t="shared" si="293"/>
        <v>0</v>
      </c>
      <c r="M319" s="151">
        <f t="shared" si="300"/>
        <v>0</v>
      </c>
      <c r="N319" s="151">
        <f t="shared" si="294"/>
        <v>0</v>
      </c>
      <c r="O319" s="151">
        <f t="shared" si="302"/>
        <v>0</v>
      </c>
      <c r="P319" s="144"/>
      <c r="Q319" s="145">
        <f t="shared" si="296"/>
        <v>0</v>
      </c>
    </row>
    <row r="320" spans="1:17" s="20" customFormat="1" ht="18" customHeight="1" x14ac:dyDescent="0.4">
      <c r="A320" s="19">
        <v>11</v>
      </c>
      <c r="B320" s="145">
        <f>B310</f>
        <v>30</v>
      </c>
      <c r="C320" s="151">
        <f t="shared" si="297"/>
        <v>0</v>
      </c>
      <c r="D320" s="151">
        <f t="shared" si="288"/>
        <v>0</v>
      </c>
      <c r="E320" s="143">
        <f>VLOOKUP(B306,別紙1!$A$285:$AS$431,37,FALSE)+VLOOKUP(B306,別紙1!$A$285:$AS$431,38,FALSE)+VLOOKUP(B306,別紙1!$A$285:$AS$431,39,FALSE)</f>
        <v>140</v>
      </c>
      <c r="F320" s="143">
        <f t="shared" si="289"/>
        <v>120</v>
      </c>
      <c r="G320" s="151">
        <f t="shared" si="298"/>
        <v>0</v>
      </c>
      <c r="H320" s="151">
        <f t="shared" si="290"/>
        <v>0</v>
      </c>
      <c r="I320" s="143">
        <f t="shared" si="301"/>
        <v>20</v>
      </c>
      <c r="J320" s="151">
        <f t="shared" si="299"/>
        <v>0</v>
      </c>
      <c r="K320" s="151">
        <f t="shared" si="292"/>
        <v>0</v>
      </c>
      <c r="L320" s="143">
        <f t="shared" si="293"/>
        <v>0</v>
      </c>
      <c r="M320" s="151">
        <f t="shared" si="300"/>
        <v>0</v>
      </c>
      <c r="N320" s="151">
        <f t="shared" si="294"/>
        <v>0</v>
      </c>
      <c r="O320" s="151">
        <f t="shared" si="302"/>
        <v>0</v>
      </c>
      <c r="P320" s="144"/>
      <c r="Q320" s="145">
        <f t="shared" si="296"/>
        <v>0</v>
      </c>
    </row>
    <row r="321" spans="1:17" s="20" customFormat="1" ht="18" customHeight="1" thickBot="1" x14ac:dyDescent="0.45">
      <c r="A321" s="19">
        <v>12</v>
      </c>
      <c r="B321" s="145">
        <f>B310</f>
        <v>30</v>
      </c>
      <c r="C321" s="151">
        <f t="shared" si="297"/>
        <v>0</v>
      </c>
      <c r="D321" s="151">
        <f t="shared" si="288"/>
        <v>0</v>
      </c>
      <c r="E321" s="143">
        <f>VLOOKUP(B306,別紙1!$A$285:$AS$431,40,FALSE)+VLOOKUP(B306,別紙1!$A$285:$AS$431,41,FALSE)+VLOOKUP(B306,別紙1!$A$285:$AS$431,42,FALSE)</f>
        <v>135</v>
      </c>
      <c r="F321" s="143">
        <f t="shared" si="289"/>
        <v>120</v>
      </c>
      <c r="G321" s="151">
        <f t="shared" si="298"/>
        <v>0</v>
      </c>
      <c r="H321" s="198">
        <f t="shared" si="290"/>
        <v>0</v>
      </c>
      <c r="I321" s="143">
        <f t="shared" si="301"/>
        <v>15</v>
      </c>
      <c r="J321" s="198">
        <f t="shared" si="299"/>
        <v>0</v>
      </c>
      <c r="K321" s="198">
        <f t="shared" si="292"/>
        <v>0</v>
      </c>
      <c r="L321" s="143">
        <f t="shared" si="293"/>
        <v>0</v>
      </c>
      <c r="M321" s="151">
        <f t="shared" si="300"/>
        <v>0</v>
      </c>
      <c r="N321" s="198">
        <f t="shared" si="294"/>
        <v>0</v>
      </c>
      <c r="O321" s="151">
        <f>H321+K321+N321</f>
        <v>0</v>
      </c>
      <c r="P321" s="144"/>
      <c r="Q321" s="145">
        <f t="shared" si="296"/>
        <v>0</v>
      </c>
    </row>
    <row r="322" spans="1:17" s="20" customFormat="1" ht="18" customHeight="1" thickBot="1" x14ac:dyDescent="0.45">
      <c r="A322" s="19" t="s">
        <v>9</v>
      </c>
      <c r="B322" s="146"/>
      <c r="C322" s="146"/>
      <c r="D322" s="201"/>
      <c r="E322" s="143">
        <f t="shared" ref="E322:F322" si="303">SUM(E310:E321)</f>
        <v>1593</v>
      </c>
      <c r="F322" s="143">
        <f t="shared" si="303"/>
        <v>1440</v>
      </c>
      <c r="G322" s="146"/>
      <c r="H322" s="146"/>
      <c r="I322" s="143">
        <f t="shared" ref="I322" si="304">SUM(I310:I321)</f>
        <v>153</v>
      </c>
      <c r="J322" s="146"/>
      <c r="K322" s="146"/>
      <c r="L322" s="143">
        <f t="shared" ref="L322" si="305">SUM(L310:L321)</f>
        <v>0</v>
      </c>
      <c r="M322" s="146"/>
      <c r="N322" s="146"/>
      <c r="O322" s="202"/>
      <c r="P322" s="150">
        <f>SUM(P310:P321)</f>
        <v>0</v>
      </c>
      <c r="Q322" s="148">
        <f>IF(SUM(Q310:Q321)="","",SUM(Q310:Q321))</f>
        <v>0</v>
      </c>
    </row>
    <row r="323" spans="1:17" ht="78" customHeight="1" x14ac:dyDescent="0.4">
      <c r="A323" s="429" t="s">
        <v>376</v>
      </c>
      <c r="B323" s="430"/>
      <c r="C323" s="430"/>
      <c r="D323" s="430"/>
      <c r="E323" s="430"/>
      <c r="F323" s="430"/>
      <c r="G323" s="430"/>
      <c r="H323" s="430"/>
      <c r="I323" s="430"/>
      <c r="J323" s="430"/>
      <c r="K323" s="430"/>
      <c r="L323" s="430"/>
      <c r="M323" s="430"/>
      <c r="N323" s="430"/>
      <c r="O323" s="430"/>
      <c r="P323" s="430"/>
      <c r="Q323" s="431"/>
    </row>
    <row r="324" spans="1:17" ht="78" customHeight="1" x14ac:dyDescent="0.4">
      <c r="A324" s="432" t="s">
        <v>22</v>
      </c>
      <c r="B324" s="433"/>
      <c r="C324" s="433"/>
      <c r="D324" s="433"/>
      <c r="E324" s="433"/>
      <c r="F324" s="433"/>
      <c r="G324" s="433"/>
      <c r="H324" s="433"/>
      <c r="I324" s="433"/>
      <c r="J324" s="433"/>
      <c r="K324" s="433"/>
      <c r="L324" s="433"/>
      <c r="M324" s="433"/>
      <c r="N324" s="433"/>
      <c r="O324" s="433"/>
      <c r="P324" s="433"/>
      <c r="Q324" s="434"/>
    </row>
    <row r="325" spans="1:17" x14ac:dyDescent="0.4">
      <c r="A325" s="11" t="s">
        <v>12</v>
      </c>
      <c r="B325" s="15">
        <f>B306+1</f>
        <v>18</v>
      </c>
      <c r="C325" s="11" t="s">
        <v>13</v>
      </c>
      <c r="D325" s="13" t="str">
        <f>VLOOKUP(B325,別紙1!$A$285:$AS$431,3,FALSE)</f>
        <v>総社流量調整場</v>
      </c>
      <c r="Q325" s="142" t="str">
        <f>VLOOKUP(B325,別紙1!$A$285:$AS$431,5,FALSE)</f>
        <v>東京従量電灯B15A</v>
      </c>
    </row>
    <row r="326" spans="1:17" s="11" customFormat="1" ht="20.25" customHeight="1" x14ac:dyDescent="0.4">
      <c r="A326" s="435" t="s">
        <v>14</v>
      </c>
      <c r="B326" s="438" t="s">
        <v>3</v>
      </c>
      <c r="C326" s="439"/>
      <c r="D326" s="440"/>
      <c r="E326" s="438" t="s">
        <v>4</v>
      </c>
      <c r="F326" s="439"/>
      <c r="G326" s="439"/>
      <c r="H326" s="439"/>
      <c r="I326" s="439"/>
      <c r="J326" s="439"/>
      <c r="K326" s="439"/>
      <c r="L326" s="439"/>
      <c r="M326" s="439"/>
      <c r="N326" s="439"/>
      <c r="O326" s="440"/>
      <c r="P326" s="426" t="s">
        <v>106</v>
      </c>
      <c r="Q326" s="435" t="s">
        <v>354</v>
      </c>
    </row>
    <row r="327" spans="1:17" s="11" customFormat="1" ht="60" x14ac:dyDescent="0.4">
      <c r="A327" s="436"/>
      <c r="B327" s="305" t="s">
        <v>26</v>
      </c>
      <c r="C327" s="305" t="s">
        <v>107</v>
      </c>
      <c r="D327" s="305" t="s">
        <v>27</v>
      </c>
      <c r="E327" s="16" t="s">
        <v>349</v>
      </c>
      <c r="F327" s="17" t="s">
        <v>108</v>
      </c>
      <c r="G327" s="17" t="s">
        <v>350</v>
      </c>
      <c r="H327" s="16" t="s">
        <v>28</v>
      </c>
      <c r="I327" s="17" t="s">
        <v>126</v>
      </c>
      <c r="J327" s="17" t="s">
        <v>352</v>
      </c>
      <c r="K327" s="16" t="s">
        <v>29</v>
      </c>
      <c r="L327" s="17" t="s">
        <v>127</v>
      </c>
      <c r="M327" s="17" t="s">
        <v>128</v>
      </c>
      <c r="N327" s="16" t="s">
        <v>30</v>
      </c>
      <c r="O327" s="306" t="s">
        <v>353</v>
      </c>
      <c r="P327" s="441"/>
      <c r="Q327" s="436"/>
    </row>
    <row r="328" spans="1:17" s="18" customFormat="1" ht="22.5" x14ac:dyDescent="0.4">
      <c r="A328" s="437"/>
      <c r="B328" s="12" t="s">
        <v>34</v>
      </c>
      <c r="C328" s="12" t="s">
        <v>123</v>
      </c>
      <c r="D328" s="12" t="s">
        <v>6</v>
      </c>
      <c r="E328" s="12" t="s">
        <v>20</v>
      </c>
      <c r="F328" s="12" t="s">
        <v>20</v>
      </c>
      <c r="G328" s="12" t="s">
        <v>8</v>
      </c>
      <c r="H328" s="12" t="s">
        <v>8</v>
      </c>
      <c r="I328" s="12" t="s">
        <v>20</v>
      </c>
      <c r="J328" s="12" t="s">
        <v>8</v>
      </c>
      <c r="K328" s="12" t="s">
        <v>8</v>
      </c>
      <c r="L328" s="12" t="s">
        <v>20</v>
      </c>
      <c r="M328" s="12" t="s">
        <v>8</v>
      </c>
      <c r="N328" s="12" t="s">
        <v>8</v>
      </c>
      <c r="O328" s="12" t="s">
        <v>8</v>
      </c>
      <c r="P328" s="4" t="s">
        <v>43</v>
      </c>
      <c r="Q328" s="12" t="s">
        <v>8</v>
      </c>
    </row>
    <row r="329" spans="1:17" s="20" customFormat="1" ht="18" customHeight="1" x14ac:dyDescent="0.4">
      <c r="A329" s="19">
        <v>1</v>
      </c>
      <c r="B329" s="143">
        <f>VLOOKUP(B325,別紙1!$A$285:$AS$431,6,FALSE)</f>
        <v>15</v>
      </c>
      <c r="C329" s="151">
        <f>内訳書!$C$9</f>
        <v>0</v>
      </c>
      <c r="D329" s="151">
        <f>IF(E329=0,ROUNDDOWN(C329*B329/10/2,2),ROUNDDOWN(C329*B329/10,2))</f>
        <v>0</v>
      </c>
      <c r="E329" s="143">
        <f>VLOOKUP(B325,別紙1!$A$285:$AS$431,7,FALSE)+VLOOKUP(B325,別紙1!$A$285:$AS$431,8,FALSE)+VLOOKUP(B325,別紙1!$A$285:$AS$431,9,FALSE)</f>
        <v>56</v>
      </c>
      <c r="F329" s="143">
        <f>IF(E329&lt;120,E329,120)</f>
        <v>56</v>
      </c>
      <c r="G329" s="151">
        <f>内訳書!$D$9</f>
        <v>0</v>
      </c>
      <c r="H329" s="151">
        <f>ROUNDDOWN(F329*G329,2)</f>
        <v>0</v>
      </c>
      <c r="I329" s="143">
        <f>IF(E329&lt;=300,IF(E329&lt;120,0,E329-120),180)</f>
        <v>0</v>
      </c>
      <c r="J329" s="151">
        <f>内訳書!$E$9</f>
        <v>0</v>
      </c>
      <c r="K329" s="151">
        <f>ROUNDDOWN(I329*J329,2)</f>
        <v>0</v>
      </c>
      <c r="L329" s="143">
        <f>IF(E329&lt;300,0,E329-300)</f>
        <v>0</v>
      </c>
      <c r="M329" s="151">
        <f>内訳書!$F$9</f>
        <v>0</v>
      </c>
      <c r="N329" s="151">
        <f>ROUNDDOWN(L329*M329,2)</f>
        <v>0</v>
      </c>
      <c r="O329" s="151">
        <f>H329+K329+N329</f>
        <v>0</v>
      </c>
      <c r="P329" s="144"/>
      <c r="Q329" s="145">
        <f>ROUNDDOWN(D329+O329+P329,0)</f>
        <v>0</v>
      </c>
    </row>
    <row r="330" spans="1:17" s="20" customFormat="1" ht="18" customHeight="1" x14ac:dyDescent="0.4">
      <c r="A330" s="19">
        <v>2</v>
      </c>
      <c r="B330" s="145">
        <f>B329</f>
        <v>15</v>
      </c>
      <c r="C330" s="151">
        <f>C329</f>
        <v>0</v>
      </c>
      <c r="D330" s="151">
        <f t="shared" ref="D330:D340" si="306">IF(E330=0,ROUNDDOWN(C330*B330/10/2,2),ROUNDDOWN(C330*B330/10,2))</f>
        <v>0</v>
      </c>
      <c r="E330" s="143">
        <f>VLOOKUP(B325,別紙1!$A$285:$AS$431,10,FALSE)+VLOOKUP(B325,別紙1!$A$285:$AS$431,11,FALSE)+VLOOKUP(B325,別紙1!$A$285:$AS$431,12,FALSE)</f>
        <v>57</v>
      </c>
      <c r="F330" s="143">
        <f t="shared" ref="F330:F340" si="307">IF(E330&lt;120,E330,120)</f>
        <v>57</v>
      </c>
      <c r="G330" s="151">
        <f>G329</f>
        <v>0</v>
      </c>
      <c r="H330" s="151">
        <f t="shared" ref="H330:H340" si="308">ROUNDDOWN(F330*G330,2)</f>
        <v>0</v>
      </c>
      <c r="I330" s="143">
        <f t="shared" ref="I330" si="309">IF(E330&lt;=300,IF(E330&lt;120,0,E330-120),180)</f>
        <v>0</v>
      </c>
      <c r="J330" s="151">
        <f>J329</f>
        <v>0</v>
      </c>
      <c r="K330" s="151">
        <f t="shared" ref="K330:K340" si="310">ROUNDDOWN(I330*J330,2)</f>
        <v>0</v>
      </c>
      <c r="L330" s="143">
        <f t="shared" ref="L330:L340" si="311">IF(E330&lt;300,0,E330-300)</f>
        <v>0</v>
      </c>
      <c r="M330" s="151">
        <f>M329</f>
        <v>0</v>
      </c>
      <c r="N330" s="151">
        <f t="shared" ref="N330:N340" si="312">ROUNDDOWN(L330*M330,2)</f>
        <v>0</v>
      </c>
      <c r="O330" s="151">
        <f t="shared" ref="O330:O333" si="313">H330+K330+N330</f>
        <v>0</v>
      </c>
      <c r="P330" s="144"/>
      <c r="Q330" s="145">
        <f t="shared" ref="Q330:Q340" si="314">ROUNDDOWN(D330+O330+P330,0)</f>
        <v>0</v>
      </c>
    </row>
    <row r="331" spans="1:17" s="20" customFormat="1" ht="18" customHeight="1" x14ac:dyDescent="0.4">
      <c r="A331" s="19">
        <v>3</v>
      </c>
      <c r="B331" s="145">
        <f>B329</f>
        <v>15</v>
      </c>
      <c r="C331" s="151">
        <f t="shared" ref="C331:C340" si="315">C330</f>
        <v>0</v>
      </c>
      <c r="D331" s="151">
        <f t="shared" si="306"/>
        <v>0</v>
      </c>
      <c r="E331" s="143">
        <f>VLOOKUP(B325,別紙1!$A$285:$AS$431,13,FALSE)+VLOOKUP(B325,別紙1!$A$285:$AS$431,14,FALSE)+VLOOKUP(B325,別紙1!$A$285:$AS$431,15,FALSE)</f>
        <v>53</v>
      </c>
      <c r="F331" s="143">
        <f t="shared" si="307"/>
        <v>53</v>
      </c>
      <c r="G331" s="151">
        <f t="shared" ref="G331:G340" si="316">G330</f>
        <v>0</v>
      </c>
      <c r="H331" s="151">
        <f t="shared" si="308"/>
        <v>0</v>
      </c>
      <c r="I331" s="143">
        <f>IF(E331&lt;=300,IF(E331&lt;120,0,E331-120),180)</f>
        <v>0</v>
      </c>
      <c r="J331" s="151">
        <f t="shared" ref="J331:J340" si="317">J330</f>
        <v>0</v>
      </c>
      <c r="K331" s="151">
        <f t="shared" si="310"/>
        <v>0</v>
      </c>
      <c r="L331" s="143">
        <f t="shared" si="311"/>
        <v>0</v>
      </c>
      <c r="M331" s="151">
        <f t="shared" ref="M331:M340" si="318">M330</f>
        <v>0</v>
      </c>
      <c r="N331" s="151">
        <f t="shared" si="312"/>
        <v>0</v>
      </c>
      <c r="O331" s="151">
        <f t="shared" si="313"/>
        <v>0</v>
      </c>
      <c r="P331" s="144"/>
      <c r="Q331" s="145">
        <f t="shared" si="314"/>
        <v>0</v>
      </c>
    </row>
    <row r="332" spans="1:17" s="20" customFormat="1" ht="18" customHeight="1" x14ac:dyDescent="0.4">
      <c r="A332" s="19">
        <v>4</v>
      </c>
      <c r="B332" s="145">
        <f>B329</f>
        <v>15</v>
      </c>
      <c r="C332" s="151">
        <f t="shared" si="315"/>
        <v>0</v>
      </c>
      <c r="D332" s="151">
        <f t="shared" si="306"/>
        <v>0</v>
      </c>
      <c r="E332" s="143">
        <f>VLOOKUP(B325,別紙1!$A$285:$AS$431,16,FALSE)+VLOOKUP(B325,別紙1!$A$285:$AS$431,17,FALSE)+VLOOKUP(B325,別紙1!$A$285:$AS$431,18,FALSE)</f>
        <v>56</v>
      </c>
      <c r="F332" s="143">
        <f t="shared" si="307"/>
        <v>56</v>
      </c>
      <c r="G332" s="151">
        <f t="shared" si="316"/>
        <v>0</v>
      </c>
      <c r="H332" s="151">
        <f t="shared" si="308"/>
        <v>0</v>
      </c>
      <c r="I332" s="143">
        <f t="shared" ref="I332:I340" si="319">IF(E332&lt;=300,IF(E332&lt;120,0,E332-120),180)</f>
        <v>0</v>
      </c>
      <c r="J332" s="151">
        <f t="shared" si="317"/>
        <v>0</v>
      </c>
      <c r="K332" s="151">
        <f t="shared" si="310"/>
        <v>0</v>
      </c>
      <c r="L332" s="143">
        <f t="shared" si="311"/>
        <v>0</v>
      </c>
      <c r="M332" s="151">
        <f t="shared" si="318"/>
        <v>0</v>
      </c>
      <c r="N332" s="151">
        <f t="shared" si="312"/>
        <v>0</v>
      </c>
      <c r="O332" s="151">
        <f t="shared" si="313"/>
        <v>0</v>
      </c>
      <c r="P332" s="144"/>
      <c r="Q332" s="145">
        <f t="shared" si="314"/>
        <v>0</v>
      </c>
    </row>
    <row r="333" spans="1:17" s="20" customFormat="1" ht="18" customHeight="1" x14ac:dyDescent="0.4">
      <c r="A333" s="19">
        <v>5</v>
      </c>
      <c r="B333" s="145">
        <f>B329</f>
        <v>15</v>
      </c>
      <c r="C333" s="151">
        <f t="shared" si="315"/>
        <v>0</v>
      </c>
      <c r="D333" s="151">
        <f t="shared" si="306"/>
        <v>0</v>
      </c>
      <c r="E333" s="143">
        <f>VLOOKUP(B325,別紙1!$A$285:$AS$431,19,FALSE)+VLOOKUP(B325,別紙1!$A$285:$AS$431,20,FALSE)+VLOOKUP(B325,別紙1!$A$285:$AS$431,21,FALSE)</f>
        <v>74</v>
      </c>
      <c r="F333" s="143">
        <f t="shared" si="307"/>
        <v>74</v>
      </c>
      <c r="G333" s="151">
        <f t="shared" si="316"/>
        <v>0</v>
      </c>
      <c r="H333" s="151">
        <f t="shared" si="308"/>
        <v>0</v>
      </c>
      <c r="I333" s="143">
        <f t="shared" si="319"/>
        <v>0</v>
      </c>
      <c r="J333" s="151">
        <f t="shared" si="317"/>
        <v>0</v>
      </c>
      <c r="K333" s="151">
        <f t="shared" si="310"/>
        <v>0</v>
      </c>
      <c r="L333" s="143">
        <f t="shared" si="311"/>
        <v>0</v>
      </c>
      <c r="M333" s="151">
        <f t="shared" si="318"/>
        <v>0</v>
      </c>
      <c r="N333" s="151">
        <f t="shared" si="312"/>
        <v>0</v>
      </c>
      <c r="O333" s="151">
        <f t="shared" si="313"/>
        <v>0</v>
      </c>
      <c r="P333" s="144"/>
      <c r="Q333" s="145">
        <f t="shared" si="314"/>
        <v>0</v>
      </c>
    </row>
    <row r="334" spans="1:17" s="20" customFormat="1" ht="18" customHeight="1" x14ac:dyDescent="0.4">
      <c r="A334" s="19">
        <v>6</v>
      </c>
      <c r="B334" s="145">
        <f>B329</f>
        <v>15</v>
      </c>
      <c r="C334" s="151">
        <f t="shared" si="315"/>
        <v>0</v>
      </c>
      <c r="D334" s="151">
        <f t="shared" si="306"/>
        <v>0</v>
      </c>
      <c r="E334" s="143">
        <f>VLOOKUP(B325,別紙1!$A$285:$AS$431,22,FALSE)+VLOOKUP(B325,別紙1!$A$285:$AS$431,23,FALSE)+VLOOKUP(B325,別紙1!$A$285:$AS$431,24,FALSE)</f>
        <v>108</v>
      </c>
      <c r="F334" s="143">
        <f t="shared" si="307"/>
        <v>108</v>
      </c>
      <c r="G334" s="151">
        <f t="shared" si="316"/>
        <v>0</v>
      </c>
      <c r="H334" s="151">
        <f t="shared" si="308"/>
        <v>0</v>
      </c>
      <c r="I334" s="143">
        <f t="shared" si="319"/>
        <v>0</v>
      </c>
      <c r="J334" s="151">
        <f t="shared" si="317"/>
        <v>0</v>
      </c>
      <c r="K334" s="151">
        <f t="shared" si="310"/>
        <v>0</v>
      </c>
      <c r="L334" s="143">
        <f t="shared" si="311"/>
        <v>0</v>
      </c>
      <c r="M334" s="151">
        <f t="shared" si="318"/>
        <v>0</v>
      </c>
      <c r="N334" s="151">
        <f t="shared" si="312"/>
        <v>0</v>
      </c>
      <c r="O334" s="151">
        <f>H334+K334+N334</f>
        <v>0</v>
      </c>
      <c r="P334" s="144"/>
      <c r="Q334" s="145">
        <f t="shared" si="314"/>
        <v>0</v>
      </c>
    </row>
    <row r="335" spans="1:17" s="20" customFormat="1" ht="18" customHeight="1" x14ac:dyDescent="0.4">
      <c r="A335" s="19">
        <v>7</v>
      </c>
      <c r="B335" s="145">
        <f>B329</f>
        <v>15</v>
      </c>
      <c r="C335" s="151">
        <f t="shared" si="315"/>
        <v>0</v>
      </c>
      <c r="D335" s="151">
        <f t="shared" si="306"/>
        <v>0</v>
      </c>
      <c r="E335" s="143">
        <f>VLOOKUP(B325,別紙1!$A$285:$AS$431,25,FALSE)+VLOOKUP(B325,別紙1!$A$285:$AS$431,26,FALSE)+VLOOKUP(B325,別紙1!$A$285:$AS$431,27,FALSE)</f>
        <v>149</v>
      </c>
      <c r="F335" s="143">
        <f t="shared" si="307"/>
        <v>120</v>
      </c>
      <c r="G335" s="151">
        <f t="shared" si="316"/>
        <v>0</v>
      </c>
      <c r="H335" s="151">
        <f t="shared" si="308"/>
        <v>0</v>
      </c>
      <c r="I335" s="143">
        <f t="shared" si="319"/>
        <v>29</v>
      </c>
      <c r="J335" s="151">
        <f t="shared" si="317"/>
        <v>0</v>
      </c>
      <c r="K335" s="151">
        <f t="shared" si="310"/>
        <v>0</v>
      </c>
      <c r="L335" s="143">
        <f t="shared" si="311"/>
        <v>0</v>
      </c>
      <c r="M335" s="151">
        <f t="shared" si="318"/>
        <v>0</v>
      </c>
      <c r="N335" s="151">
        <f t="shared" si="312"/>
        <v>0</v>
      </c>
      <c r="O335" s="151">
        <f t="shared" ref="O335:O339" si="320">H335+K335+N335</f>
        <v>0</v>
      </c>
      <c r="P335" s="144"/>
      <c r="Q335" s="145">
        <f t="shared" si="314"/>
        <v>0</v>
      </c>
    </row>
    <row r="336" spans="1:17" s="20" customFormat="1" ht="18" customHeight="1" x14ac:dyDescent="0.4">
      <c r="A336" s="19">
        <v>8</v>
      </c>
      <c r="B336" s="145">
        <f>B329</f>
        <v>15</v>
      </c>
      <c r="C336" s="151">
        <f t="shared" si="315"/>
        <v>0</v>
      </c>
      <c r="D336" s="151">
        <f t="shared" si="306"/>
        <v>0</v>
      </c>
      <c r="E336" s="143">
        <f>VLOOKUP(B325,別紙1!$A$285:$AS$431,28,FALSE)+VLOOKUP(B325,別紙1!$A$285:$AS$431,29,FALSE)+VLOOKUP(B325,別紙1!$A$285:$AS$431,30,FALSE)</f>
        <v>150</v>
      </c>
      <c r="F336" s="143">
        <f t="shared" si="307"/>
        <v>120</v>
      </c>
      <c r="G336" s="151">
        <f t="shared" si="316"/>
        <v>0</v>
      </c>
      <c r="H336" s="151">
        <f t="shared" si="308"/>
        <v>0</v>
      </c>
      <c r="I336" s="143">
        <f t="shared" si="319"/>
        <v>30</v>
      </c>
      <c r="J336" s="151">
        <f t="shared" si="317"/>
        <v>0</v>
      </c>
      <c r="K336" s="151">
        <f t="shared" si="310"/>
        <v>0</v>
      </c>
      <c r="L336" s="143">
        <f t="shared" si="311"/>
        <v>0</v>
      </c>
      <c r="M336" s="151">
        <f t="shared" si="318"/>
        <v>0</v>
      </c>
      <c r="N336" s="151">
        <f t="shared" si="312"/>
        <v>0</v>
      </c>
      <c r="O336" s="151">
        <f t="shared" si="320"/>
        <v>0</v>
      </c>
      <c r="P336" s="144"/>
      <c r="Q336" s="145">
        <f t="shared" si="314"/>
        <v>0</v>
      </c>
    </row>
    <row r="337" spans="1:17" s="20" customFormat="1" ht="18" customHeight="1" x14ac:dyDescent="0.4">
      <c r="A337" s="19">
        <v>9</v>
      </c>
      <c r="B337" s="145">
        <f>B329</f>
        <v>15</v>
      </c>
      <c r="C337" s="151">
        <f t="shared" si="315"/>
        <v>0</v>
      </c>
      <c r="D337" s="151">
        <f t="shared" si="306"/>
        <v>0</v>
      </c>
      <c r="E337" s="143">
        <f>VLOOKUP(B325,別紙1!$A$285:$AS$431,31,FALSE)+VLOOKUP(B325,別紙1!$A$285:$AS$431,32,FALSE)+VLOOKUP(B325,別紙1!$A$285:$AS$431,33,FALSE)</f>
        <v>150</v>
      </c>
      <c r="F337" s="143">
        <f t="shared" si="307"/>
        <v>120</v>
      </c>
      <c r="G337" s="151">
        <f t="shared" si="316"/>
        <v>0</v>
      </c>
      <c r="H337" s="151">
        <f t="shared" si="308"/>
        <v>0</v>
      </c>
      <c r="I337" s="143">
        <f t="shared" si="319"/>
        <v>30</v>
      </c>
      <c r="J337" s="151">
        <f t="shared" si="317"/>
        <v>0</v>
      </c>
      <c r="K337" s="151">
        <f t="shared" si="310"/>
        <v>0</v>
      </c>
      <c r="L337" s="143">
        <f t="shared" si="311"/>
        <v>0</v>
      </c>
      <c r="M337" s="151">
        <f t="shared" si="318"/>
        <v>0</v>
      </c>
      <c r="N337" s="151">
        <f t="shared" si="312"/>
        <v>0</v>
      </c>
      <c r="O337" s="151">
        <f t="shared" si="320"/>
        <v>0</v>
      </c>
      <c r="P337" s="144"/>
      <c r="Q337" s="145">
        <f t="shared" si="314"/>
        <v>0</v>
      </c>
    </row>
    <row r="338" spans="1:17" s="20" customFormat="1" ht="18" customHeight="1" x14ac:dyDescent="0.4">
      <c r="A338" s="19">
        <v>10</v>
      </c>
      <c r="B338" s="145">
        <f>B329</f>
        <v>15</v>
      </c>
      <c r="C338" s="151">
        <f t="shared" si="315"/>
        <v>0</v>
      </c>
      <c r="D338" s="151">
        <f t="shared" si="306"/>
        <v>0</v>
      </c>
      <c r="E338" s="143">
        <f>VLOOKUP(B325,別紙1!$A$285:$AS$431,34,FALSE)+VLOOKUP(B325,別紙1!$A$285:$AS$431,35,FALSE)+VLOOKUP(B325,別紙1!$A$285:$AS$431,36,FALSE)</f>
        <v>130</v>
      </c>
      <c r="F338" s="143">
        <f t="shared" si="307"/>
        <v>120</v>
      </c>
      <c r="G338" s="151">
        <f t="shared" si="316"/>
        <v>0</v>
      </c>
      <c r="H338" s="151">
        <f t="shared" si="308"/>
        <v>0</v>
      </c>
      <c r="I338" s="143">
        <f t="shared" si="319"/>
        <v>10</v>
      </c>
      <c r="J338" s="151">
        <f t="shared" si="317"/>
        <v>0</v>
      </c>
      <c r="K338" s="151">
        <f t="shared" si="310"/>
        <v>0</v>
      </c>
      <c r="L338" s="143">
        <f t="shared" si="311"/>
        <v>0</v>
      </c>
      <c r="M338" s="151">
        <f t="shared" si="318"/>
        <v>0</v>
      </c>
      <c r="N338" s="151">
        <f t="shared" si="312"/>
        <v>0</v>
      </c>
      <c r="O338" s="151">
        <f t="shared" si="320"/>
        <v>0</v>
      </c>
      <c r="P338" s="144"/>
      <c r="Q338" s="145">
        <f t="shared" si="314"/>
        <v>0</v>
      </c>
    </row>
    <row r="339" spans="1:17" s="20" customFormat="1" ht="18" customHeight="1" x14ac:dyDescent="0.4">
      <c r="A339" s="19">
        <v>11</v>
      </c>
      <c r="B339" s="145">
        <f>B329</f>
        <v>15</v>
      </c>
      <c r="C339" s="151">
        <f t="shared" si="315"/>
        <v>0</v>
      </c>
      <c r="D339" s="151">
        <f t="shared" si="306"/>
        <v>0</v>
      </c>
      <c r="E339" s="143">
        <f>VLOOKUP(B325,別紙1!$A$285:$AS$431,37,FALSE)+VLOOKUP(B325,別紙1!$A$285:$AS$431,38,FALSE)+VLOOKUP(B325,別紙1!$A$285:$AS$431,39,FALSE)</f>
        <v>77</v>
      </c>
      <c r="F339" s="143">
        <f t="shared" si="307"/>
        <v>77</v>
      </c>
      <c r="G339" s="151">
        <f t="shared" si="316"/>
        <v>0</v>
      </c>
      <c r="H339" s="151">
        <f t="shared" si="308"/>
        <v>0</v>
      </c>
      <c r="I339" s="143">
        <f t="shared" si="319"/>
        <v>0</v>
      </c>
      <c r="J339" s="151">
        <f t="shared" si="317"/>
        <v>0</v>
      </c>
      <c r="K339" s="151">
        <f t="shared" si="310"/>
        <v>0</v>
      </c>
      <c r="L339" s="143">
        <f t="shared" si="311"/>
        <v>0</v>
      </c>
      <c r="M339" s="151">
        <f t="shared" si="318"/>
        <v>0</v>
      </c>
      <c r="N339" s="151">
        <f t="shared" si="312"/>
        <v>0</v>
      </c>
      <c r="O339" s="151">
        <f t="shared" si="320"/>
        <v>0</v>
      </c>
      <c r="P339" s="144"/>
      <c r="Q339" s="145">
        <f t="shared" si="314"/>
        <v>0</v>
      </c>
    </row>
    <row r="340" spans="1:17" s="20" customFormat="1" ht="18" customHeight="1" thickBot="1" x14ac:dyDescent="0.45">
      <c r="A340" s="19">
        <v>12</v>
      </c>
      <c r="B340" s="145">
        <f>B329</f>
        <v>15</v>
      </c>
      <c r="C340" s="151">
        <f t="shared" si="315"/>
        <v>0</v>
      </c>
      <c r="D340" s="151">
        <f t="shared" si="306"/>
        <v>0</v>
      </c>
      <c r="E340" s="143">
        <f>VLOOKUP(B325,別紙1!$A$285:$AS$431,40,FALSE)+VLOOKUP(B325,別紙1!$A$285:$AS$431,41,FALSE)+VLOOKUP(B325,別紙1!$A$285:$AS$431,42,FALSE)</f>
        <v>54</v>
      </c>
      <c r="F340" s="143">
        <f t="shared" si="307"/>
        <v>54</v>
      </c>
      <c r="G340" s="151">
        <f t="shared" si="316"/>
        <v>0</v>
      </c>
      <c r="H340" s="198">
        <f t="shared" si="308"/>
        <v>0</v>
      </c>
      <c r="I340" s="143">
        <f t="shared" si="319"/>
        <v>0</v>
      </c>
      <c r="J340" s="198">
        <f t="shared" si="317"/>
        <v>0</v>
      </c>
      <c r="K340" s="198">
        <f t="shared" si="310"/>
        <v>0</v>
      </c>
      <c r="L340" s="143">
        <f t="shared" si="311"/>
        <v>0</v>
      </c>
      <c r="M340" s="151">
        <f t="shared" si="318"/>
        <v>0</v>
      </c>
      <c r="N340" s="198">
        <f t="shared" si="312"/>
        <v>0</v>
      </c>
      <c r="O340" s="151">
        <f>H340+K340+N340</f>
        <v>0</v>
      </c>
      <c r="P340" s="144"/>
      <c r="Q340" s="145">
        <f t="shared" si="314"/>
        <v>0</v>
      </c>
    </row>
    <row r="341" spans="1:17" s="20" customFormat="1" ht="18" customHeight="1" thickBot="1" x14ac:dyDescent="0.45">
      <c r="A341" s="19" t="s">
        <v>9</v>
      </c>
      <c r="B341" s="146"/>
      <c r="C341" s="146"/>
      <c r="D341" s="201"/>
      <c r="E341" s="143">
        <f t="shared" ref="E341:F341" si="321">SUM(E329:E340)</f>
        <v>1114</v>
      </c>
      <c r="F341" s="143">
        <f t="shared" si="321"/>
        <v>1015</v>
      </c>
      <c r="G341" s="146"/>
      <c r="H341" s="146"/>
      <c r="I341" s="143">
        <f t="shared" ref="I341" si="322">SUM(I329:I340)</f>
        <v>99</v>
      </c>
      <c r="J341" s="146"/>
      <c r="K341" s="146"/>
      <c r="L341" s="143">
        <f t="shared" ref="L341" si="323">SUM(L329:L340)</f>
        <v>0</v>
      </c>
      <c r="M341" s="146"/>
      <c r="N341" s="146"/>
      <c r="O341" s="202"/>
      <c r="P341" s="150">
        <f>SUM(P329:P340)</f>
        <v>0</v>
      </c>
      <c r="Q341" s="148">
        <f>IF(SUM(Q329:Q340)="","",SUM(Q329:Q340))</f>
        <v>0</v>
      </c>
    </row>
    <row r="342" spans="1:17" ht="78" customHeight="1" x14ac:dyDescent="0.4">
      <c r="A342" s="429" t="s">
        <v>376</v>
      </c>
      <c r="B342" s="430"/>
      <c r="C342" s="430"/>
      <c r="D342" s="430"/>
      <c r="E342" s="430"/>
      <c r="F342" s="430"/>
      <c r="G342" s="430"/>
      <c r="H342" s="430"/>
      <c r="I342" s="430"/>
      <c r="J342" s="430"/>
      <c r="K342" s="430"/>
      <c r="L342" s="430"/>
      <c r="M342" s="430"/>
      <c r="N342" s="430"/>
      <c r="O342" s="430"/>
      <c r="P342" s="430"/>
      <c r="Q342" s="431"/>
    </row>
    <row r="343" spans="1:17" ht="78" customHeight="1" x14ac:dyDescent="0.4">
      <c r="A343" s="432" t="s">
        <v>22</v>
      </c>
      <c r="B343" s="433"/>
      <c r="C343" s="433"/>
      <c r="D343" s="433"/>
      <c r="E343" s="433"/>
      <c r="F343" s="433"/>
      <c r="G343" s="433"/>
      <c r="H343" s="433"/>
      <c r="I343" s="433"/>
      <c r="J343" s="433"/>
      <c r="K343" s="433"/>
      <c r="L343" s="433"/>
      <c r="M343" s="433"/>
      <c r="N343" s="433"/>
      <c r="O343" s="433"/>
      <c r="P343" s="433"/>
      <c r="Q343" s="434"/>
    </row>
    <row r="344" spans="1:17" x14ac:dyDescent="0.4">
      <c r="A344" s="11" t="s">
        <v>12</v>
      </c>
      <c r="B344" s="15">
        <f>B325+1</f>
        <v>19</v>
      </c>
      <c r="C344" s="11" t="s">
        <v>13</v>
      </c>
      <c r="D344" s="13" t="str">
        <f>VLOOKUP(B344,別紙1!$A$285:$AS$431,3,FALSE)</f>
        <v>大洞１号水源</v>
      </c>
      <c r="Q344" s="142" t="str">
        <f>VLOOKUP(B344,別紙1!$A$285:$AS$431,5,FALSE)</f>
        <v>東京従量電灯B30A</v>
      </c>
    </row>
    <row r="345" spans="1:17" s="11" customFormat="1" ht="20.25" customHeight="1" x14ac:dyDescent="0.4">
      <c r="A345" s="435" t="s">
        <v>14</v>
      </c>
      <c r="B345" s="438" t="s">
        <v>3</v>
      </c>
      <c r="C345" s="439"/>
      <c r="D345" s="440"/>
      <c r="E345" s="438" t="s">
        <v>4</v>
      </c>
      <c r="F345" s="439"/>
      <c r="G345" s="439"/>
      <c r="H345" s="439"/>
      <c r="I345" s="439"/>
      <c r="J345" s="439"/>
      <c r="K345" s="439"/>
      <c r="L345" s="439"/>
      <c r="M345" s="439"/>
      <c r="N345" s="439"/>
      <c r="O345" s="440"/>
      <c r="P345" s="426" t="s">
        <v>106</v>
      </c>
      <c r="Q345" s="435" t="s">
        <v>354</v>
      </c>
    </row>
    <row r="346" spans="1:17" s="11" customFormat="1" ht="60" x14ac:dyDescent="0.4">
      <c r="A346" s="436"/>
      <c r="B346" s="305" t="s">
        <v>26</v>
      </c>
      <c r="C346" s="305" t="s">
        <v>107</v>
      </c>
      <c r="D346" s="305" t="s">
        <v>27</v>
      </c>
      <c r="E346" s="16" t="s">
        <v>349</v>
      </c>
      <c r="F346" s="17" t="s">
        <v>108</v>
      </c>
      <c r="G346" s="17" t="s">
        <v>350</v>
      </c>
      <c r="H346" s="16" t="s">
        <v>28</v>
      </c>
      <c r="I346" s="17" t="s">
        <v>126</v>
      </c>
      <c r="J346" s="17" t="s">
        <v>352</v>
      </c>
      <c r="K346" s="16" t="s">
        <v>29</v>
      </c>
      <c r="L346" s="17" t="s">
        <v>127</v>
      </c>
      <c r="M346" s="17" t="s">
        <v>128</v>
      </c>
      <c r="N346" s="16" t="s">
        <v>30</v>
      </c>
      <c r="O346" s="306" t="s">
        <v>353</v>
      </c>
      <c r="P346" s="441"/>
      <c r="Q346" s="436"/>
    </row>
    <row r="347" spans="1:17" s="18" customFormat="1" ht="22.5" x14ac:dyDescent="0.4">
      <c r="A347" s="437"/>
      <c r="B347" s="12" t="s">
        <v>34</v>
      </c>
      <c r="C347" s="12" t="s">
        <v>123</v>
      </c>
      <c r="D347" s="12" t="s">
        <v>6</v>
      </c>
      <c r="E347" s="12" t="s">
        <v>20</v>
      </c>
      <c r="F347" s="12" t="s">
        <v>20</v>
      </c>
      <c r="G347" s="12" t="s">
        <v>8</v>
      </c>
      <c r="H347" s="12" t="s">
        <v>8</v>
      </c>
      <c r="I347" s="12" t="s">
        <v>20</v>
      </c>
      <c r="J347" s="12" t="s">
        <v>8</v>
      </c>
      <c r="K347" s="12" t="s">
        <v>8</v>
      </c>
      <c r="L347" s="12" t="s">
        <v>20</v>
      </c>
      <c r="M347" s="12" t="s">
        <v>8</v>
      </c>
      <c r="N347" s="12" t="s">
        <v>8</v>
      </c>
      <c r="O347" s="12" t="s">
        <v>8</v>
      </c>
      <c r="P347" s="4" t="s">
        <v>43</v>
      </c>
      <c r="Q347" s="12" t="s">
        <v>8</v>
      </c>
    </row>
    <row r="348" spans="1:17" s="20" customFormat="1" ht="18" customHeight="1" x14ac:dyDescent="0.4">
      <c r="A348" s="19">
        <v>1</v>
      </c>
      <c r="B348" s="143">
        <f>VLOOKUP(B344,別紙1!$A$285:$AS$431,6,FALSE)</f>
        <v>30</v>
      </c>
      <c r="C348" s="151">
        <f>内訳書!$C$9</f>
        <v>0</v>
      </c>
      <c r="D348" s="151">
        <f>IF(E348=0,ROUNDDOWN(C348*B348/10/2,2),ROUNDDOWN(C348*B348/10,2))</f>
        <v>0</v>
      </c>
      <c r="E348" s="143">
        <f>VLOOKUP(B344,別紙1!$A$285:$AS$431,7,FALSE)+VLOOKUP(B344,別紙1!$A$285:$AS$431,8,FALSE)+VLOOKUP(B344,別紙1!$A$285:$AS$431,9,FALSE)</f>
        <v>21</v>
      </c>
      <c r="F348" s="143">
        <f>IF(E348&lt;120,E348,120)</f>
        <v>21</v>
      </c>
      <c r="G348" s="151">
        <f>内訳書!$D$9</f>
        <v>0</v>
      </c>
      <c r="H348" s="151">
        <f>ROUNDDOWN(F348*G348,2)</f>
        <v>0</v>
      </c>
      <c r="I348" s="143">
        <f>IF(E348&lt;=300,IF(E348&lt;120,0,E348-120),180)</f>
        <v>0</v>
      </c>
      <c r="J348" s="151">
        <f>内訳書!$E$9</f>
        <v>0</v>
      </c>
      <c r="K348" s="151">
        <f>ROUNDDOWN(I348*J348,2)</f>
        <v>0</v>
      </c>
      <c r="L348" s="143">
        <f>IF(E348&lt;300,0,E348-300)</f>
        <v>0</v>
      </c>
      <c r="M348" s="151">
        <f>内訳書!$F$9</f>
        <v>0</v>
      </c>
      <c r="N348" s="151">
        <f>ROUNDDOWN(L348*M348,2)</f>
        <v>0</v>
      </c>
      <c r="O348" s="151">
        <f>H348+K348+N348</f>
        <v>0</v>
      </c>
      <c r="P348" s="144"/>
      <c r="Q348" s="145">
        <f>ROUNDDOWN(D348+O348+P348,0)</f>
        <v>0</v>
      </c>
    </row>
    <row r="349" spans="1:17" s="20" customFormat="1" ht="18" customHeight="1" x14ac:dyDescent="0.4">
      <c r="A349" s="19">
        <v>2</v>
      </c>
      <c r="B349" s="145">
        <f>B348</f>
        <v>30</v>
      </c>
      <c r="C349" s="151">
        <f>C348</f>
        <v>0</v>
      </c>
      <c r="D349" s="151">
        <f t="shared" ref="D349:D359" si="324">IF(E349=0,ROUNDDOWN(C349*B349/10/2,2),ROUNDDOWN(C349*B349/10,2))</f>
        <v>0</v>
      </c>
      <c r="E349" s="143">
        <f>VLOOKUP(B344,別紙1!$A$285:$AS$431,10,FALSE)+VLOOKUP(B344,別紙1!$A$285:$AS$431,11,FALSE)+VLOOKUP(B344,別紙1!$A$285:$AS$431,12,FALSE)</f>
        <v>27</v>
      </c>
      <c r="F349" s="143">
        <f t="shared" ref="F349:F359" si="325">IF(E349&lt;120,E349,120)</f>
        <v>27</v>
      </c>
      <c r="G349" s="151">
        <f>G348</f>
        <v>0</v>
      </c>
      <c r="H349" s="151">
        <f t="shared" ref="H349:H359" si="326">ROUNDDOWN(F349*G349,2)</f>
        <v>0</v>
      </c>
      <c r="I349" s="143">
        <f t="shared" ref="I349" si="327">IF(E349&lt;=300,IF(E349&lt;120,0,E349-120),180)</f>
        <v>0</v>
      </c>
      <c r="J349" s="151">
        <f>J348</f>
        <v>0</v>
      </c>
      <c r="K349" s="151">
        <f t="shared" ref="K349:K359" si="328">ROUNDDOWN(I349*J349,2)</f>
        <v>0</v>
      </c>
      <c r="L349" s="143">
        <f t="shared" ref="L349:L359" si="329">IF(E349&lt;300,0,E349-300)</f>
        <v>0</v>
      </c>
      <c r="M349" s="151">
        <f>M348</f>
        <v>0</v>
      </c>
      <c r="N349" s="151">
        <f t="shared" ref="N349:N359" si="330">ROUNDDOWN(L349*M349,2)</f>
        <v>0</v>
      </c>
      <c r="O349" s="151">
        <f t="shared" ref="O349:O352" si="331">H349+K349+N349</f>
        <v>0</v>
      </c>
      <c r="P349" s="144"/>
      <c r="Q349" s="145">
        <f t="shared" ref="Q349:Q359" si="332">ROUNDDOWN(D349+O349+P349,0)</f>
        <v>0</v>
      </c>
    </row>
    <row r="350" spans="1:17" s="20" customFormat="1" ht="18" customHeight="1" x14ac:dyDescent="0.4">
      <c r="A350" s="19">
        <v>3</v>
      </c>
      <c r="B350" s="145">
        <f>B348</f>
        <v>30</v>
      </c>
      <c r="C350" s="151">
        <f t="shared" ref="C350:C359" si="333">C349</f>
        <v>0</v>
      </c>
      <c r="D350" s="151">
        <f t="shared" si="324"/>
        <v>0</v>
      </c>
      <c r="E350" s="143">
        <f>VLOOKUP(B344,別紙1!$A$285:$AS$431,13,FALSE)+VLOOKUP(B344,別紙1!$A$285:$AS$431,14,FALSE)+VLOOKUP(B344,別紙1!$A$285:$AS$431,15,FALSE)</f>
        <v>19</v>
      </c>
      <c r="F350" s="143">
        <f t="shared" si="325"/>
        <v>19</v>
      </c>
      <c r="G350" s="151">
        <f t="shared" ref="G350:G359" si="334">G349</f>
        <v>0</v>
      </c>
      <c r="H350" s="151">
        <f t="shared" si="326"/>
        <v>0</v>
      </c>
      <c r="I350" s="143">
        <f>IF(E350&lt;=300,IF(E350&lt;120,0,E350-120),180)</f>
        <v>0</v>
      </c>
      <c r="J350" s="151">
        <f t="shared" ref="J350:J359" si="335">J349</f>
        <v>0</v>
      </c>
      <c r="K350" s="151">
        <f t="shared" si="328"/>
        <v>0</v>
      </c>
      <c r="L350" s="143">
        <f t="shared" si="329"/>
        <v>0</v>
      </c>
      <c r="M350" s="151">
        <f t="shared" ref="M350:M359" si="336">M349</f>
        <v>0</v>
      </c>
      <c r="N350" s="151">
        <f t="shared" si="330"/>
        <v>0</v>
      </c>
      <c r="O350" s="151">
        <f t="shared" si="331"/>
        <v>0</v>
      </c>
      <c r="P350" s="144"/>
      <c r="Q350" s="145">
        <f t="shared" si="332"/>
        <v>0</v>
      </c>
    </row>
    <row r="351" spans="1:17" s="20" customFormat="1" ht="18" customHeight="1" x14ac:dyDescent="0.4">
      <c r="A351" s="19">
        <v>4</v>
      </c>
      <c r="B351" s="145">
        <f>B348</f>
        <v>30</v>
      </c>
      <c r="C351" s="151">
        <f t="shared" si="333"/>
        <v>0</v>
      </c>
      <c r="D351" s="151">
        <f t="shared" si="324"/>
        <v>0</v>
      </c>
      <c r="E351" s="143">
        <f>VLOOKUP(B344,別紙1!$A$285:$AS$431,16,FALSE)+VLOOKUP(B344,別紙1!$A$285:$AS$431,17,FALSE)+VLOOKUP(B344,別紙1!$A$285:$AS$431,18,FALSE)</f>
        <v>16</v>
      </c>
      <c r="F351" s="143">
        <f t="shared" si="325"/>
        <v>16</v>
      </c>
      <c r="G351" s="151">
        <f t="shared" si="334"/>
        <v>0</v>
      </c>
      <c r="H351" s="151">
        <f t="shared" si="326"/>
        <v>0</v>
      </c>
      <c r="I351" s="143">
        <f t="shared" ref="I351:I359" si="337">IF(E351&lt;=300,IF(E351&lt;120,0,E351-120),180)</f>
        <v>0</v>
      </c>
      <c r="J351" s="151">
        <f t="shared" si="335"/>
        <v>0</v>
      </c>
      <c r="K351" s="151">
        <f t="shared" si="328"/>
        <v>0</v>
      </c>
      <c r="L351" s="143">
        <f t="shared" si="329"/>
        <v>0</v>
      </c>
      <c r="M351" s="151">
        <f t="shared" si="336"/>
        <v>0</v>
      </c>
      <c r="N351" s="151">
        <f t="shared" si="330"/>
        <v>0</v>
      </c>
      <c r="O351" s="151">
        <f t="shared" si="331"/>
        <v>0</v>
      </c>
      <c r="P351" s="144"/>
      <c r="Q351" s="145">
        <f t="shared" si="332"/>
        <v>0</v>
      </c>
    </row>
    <row r="352" spans="1:17" s="20" customFormat="1" ht="18" customHeight="1" x14ac:dyDescent="0.4">
      <c r="A352" s="19">
        <v>5</v>
      </c>
      <c r="B352" s="145">
        <f>B348</f>
        <v>30</v>
      </c>
      <c r="C352" s="151">
        <f t="shared" si="333"/>
        <v>0</v>
      </c>
      <c r="D352" s="151">
        <f t="shared" si="324"/>
        <v>0</v>
      </c>
      <c r="E352" s="143">
        <f>VLOOKUP(B344,別紙1!$A$285:$AS$431,19,FALSE)+VLOOKUP(B344,別紙1!$A$285:$AS$431,20,FALSE)+VLOOKUP(B344,別紙1!$A$285:$AS$431,21,FALSE)</f>
        <v>1</v>
      </c>
      <c r="F352" s="143">
        <f t="shared" si="325"/>
        <v>1</v>
      </c>
      <c r="G352" s="151">
        <f t="shared" si="334"/>
        <v>0</v>
      </c>
      <c r="H352" s="151">
        <f t="shared" si="326"/>
        <v>0</v>
      </c>
      <c r="I352" s="143">
        <f t="shared" si="337"/>
        <v>0</v>
      </c>
      <c r="J352" s="151">
        <f t="shared" si="335"/>
        <v>0</v>
      </c>
      <c r="K352" s="151">
        <f t="shared" si="328"/>
        <v>0</v>
      </c>
      <c r="L352" s="143">
        <f t="shared" si="329"/>
        <v>0</v>
      </c>
      <c r="M352" s="151">
        <f t="shared" si="336"/>
        <v>0</v>
      </c>
      <c r="N352" s="151">
        <f t="shared" si="330"/>
        <v>0</v>
      </c>
      <c r="O352" s="151">
        <f t="shared" si="331"/>
        <v>0</v>
      </c>
      <c r="P352" s="144"/>
      <c r="Q352" s="145">
        <f t="shared" si="332"/>
        <v>0</v>
      </c>
    </row>
    <row r="353" spans="1:17" s="20" customFormat="1" ht="18" customHeight="1" x14ac:dyDescent="0.4">
      <c r="A353" s="19">
        <v>6</v>
      </c>
      <c r="B353" s="145">
        <f>B348</f>
        <v>30</v>
      </c>
      <c r="C353" s="151">
        <f t="shared" si="333"/>
        <v>0</v>
      </c>
      <c r="D353" s="151">
        <f t="shared" si="324"/>
        <v>0</v>
      </c>
      <c r="E353" s="143">
        <f>VLOOKUP(B344,別紙1!$A$285:$AS$431,22,FALSE)+VLOOKUP(B344,別紙1!$A$285:$AS$431,23,FALSE)+VLOOKUP(B344,別紙1!$A$285:$AS$431,24,FALSE)</f>
        <v>0</v>
      </c>
      <c r="F353" s="143">
        <f t="shared" si="325"/>
        <v>0</v>
      </c>
      <c r="G353" s="151">
        <f t="shared" si="334"/>
        <v>0</v>
      </c>
      <c r="H353" s="151">
        <f t="shared" si="326"/>
        <v>0</v>
      </c>
      <c r="I353" s="143">
        <f t="shared" si="337"/>
        <v>0</v>
      </c>
      <c r="J353" s="151">
        <f t="shared" si="335"/>
        <v>0</v>
      </c>
      <c r="K353" s="151">
        <f t="shared" si="328"/>
        <v>0</v>
      </c>
      <c r="L353" s="143">
        <f t="shared" si="329"/>
        <v>0</v>
      </c>
      <c r="M353" s="151">
        <f t="shared" si="336"/>
        <v>0</v>
      </c>
      <c r="N353" s="151">
        <f t="shared" si="330"/>
        <v>0</v>
      </c>
      <c r="O353" s="151">
        <f>H353+K353+N353</f>
        <v>0</v>
      </c>
      <c r="P353" s="144"/>
      <c r="Q353" s="145">
        <f t="shared" si="332"/>
        <v>0</v>
      </c>
    </row>
    <row r="354" spans="1:17" s="20" customFormat="1" ht="18" customHeight="1" x14ac:dyDescent="0.4">
      <c r="A354" s="19">
        <v>7</v>
      </c>
      <c r="B354" s="145">
        <f>B348</f>
        <v>30</v>
      </c>
      <c r="C354" s="151">
        <f t="shared" si="333"/>
        <v>0</v>
      </c>
      <c r="D354" s="151">
        <f t="shared" si="324"/>
        <v>0</v>
      </c>
      <c r="E354" s="143">
        <f>VLOOKUP(B344,別紙1!$A$285:$AS$431,25,FALSE)+VLOOKUP(B344,別紙1!$A$285:$AS$431,26,FALSE)+VLOOKUP(B344,別紙1!$A$285:$AS$431,27,FALSE)</f>
        <v>0</v>
      </c>
      <c r="F354" s="143">
        <f t="shared" si="325"/>
        <v>0</v>
      </c>
      <c r="G354" s="151">
        <f t="shared" si="334"/>
        <v>0</v>
      </c>
      <c r="H354" s="151">
        <f t="shared" si="326"/>
        <v>0</v>
      </c>
      <c r="I354" s="143">
        <f t="shared" si="337"/>
        <v>0</v>
      </c>
      <c r="J354" s="151">
        <f t="shared" si="335"/>
        <v>0</v>
      </c>
      <c r="K354" s="151">
        <f t="shared" si="328"/>
        <v>0</v>
      </c>
      <c r="L354" s="143">
        <f t="shared" si="329"/>
        <v>0</v>
      </c>
      <c r="M354" s="151">
        <f t="shared" si="336"/>
        <v>0</v>
      </c>
      <c r="N354" s="151">
        <f t="shared" si="330"/>
        <v>0</v>
      </c>
      <c r="O354" s="151">
        <f t="shared" ref="O354:O358" si="338">H354+K354+N354</f>
        <v>0</v>
      </c>
      <c r="P354" s="144"/>
      <c r="Q354" s="145">
        <f t="shared" si="332"/>
        <v>0</v>
      </c>
    </row>
    <row r="355" spans="1:17" s="20" customFormat="1" ht="18" customHeight="1" x14ac:dyDescent="0.4">
      <c r="A355" s="19">
        <v>8</v>
      </c>
      <c r="B355" s="145">
        <f>B348</f>
        <v>30</v>
      </c>
      <c r="C355" s="151">
        <f t="shared" si="333"/>
        <v>0</v>
      </c>
      <c r="D355" s="151">
        <f t="shared" si="324"/>
        <v>0</v>
      </c>
      <c r="E355" s="143">
        <f>VLOOKUP(B344,別紙1!$A$285:$AS$431,28,FALSE)+VLOOKUP(B344,別紙1!$A$285:$AS$431,29,FALSE)+VLOOKUP(B344,別紙1!$A$285:$AS$431,30,FALSE)</f>
        <v>0</v>
      </c>
      <c r="F355" s="143">
        <f t="shared" si="325"/>
        <v>0</v>
      </c>
      <c r="G355" s="151">
        <f t="shared" si="334"/>
        <v>0</v>
      </c>
      <c r="H355" s="151">
        <f t="shared" si="326"/>
        <v>0</v>
      </c>
      <c r="I355" s="143">
        <f t="shared" si="337"/>
        <v>0</v>
      </c>
      <c r="J355" s="151">
        <f t="shared" si="335"/>
        <v>0</v>
      </c>
      <c r="K355" s="151">
        <f t="shared" si="328"/>
        <v>0</v>
      </c>
      <c r="L355" s="143">
        <f t="shared" si="329"/>
        <v>0</v>
      </c>
      <c r="M355" s="151">
        <f t="shared" si="336"/>
        <v>0</v>
      </c>
      <c r="N355" s="151">
        <f t="shared" si="330"/>
        <v>0</v>
      </c>
      <c r="O355" s="151">
        <f t="shared" si="338"/>
        <v>0</v>
      </c>
      <c r="P355" s="144"/>
      <c r="Q355" s="145">
        <f t="shared" si="332"/>
        <v>0</v>
      </c>
    </row>
    <row r="356" spans="1:17" s="20" customFormat="1" ht="18" customHeight="1" x14ac:dyDescent="0.4">
      <c r="A356" s="19">
        <v>9</v>
      </c>
      <c r="B356" s="145">
        <f>B348</f>
        <v>30</v>
      </c>
      <c r="C356" s="151">
        <f t="shared" si="333"/>
        <v>0</v>
      </c>
      <c r="D356" s="151">
        <f t="shared" si="324"/>
        <v>0</v>
      </c>
      <c r="E356" s="143">
        <f>VLOOKUP(B344,別紙1!$A$285:$AS$431,31,FALSE)+VLOOKUP(B344,別紙1!$A$285:$AS$431,32,FALSE)+VLOOKUP(B344,別紙1!$A$285:$AS$431,33,FALSE)</f>
        <v>1</v>
      </c>
      <c r="F356" s="143">
        <f t="shared" si="325"/>
        <v>1</v>
      </c>
      <c r="G356" s="151">
        <f t="shared" si="334"/>
        <v>0</v>
      </c>
      <c r="H356" s="151">
        <f t="shared" si="326"/>
        <v>0</v>
      </c>
      <c r="I356" s="143">
        <f t="shared" si="337"/>
        <v>0</v>
      </c>
      <c r="J356" s="151">
        <f t="shared" si="335"/>
        <v>0</v>
      </c>
      <c r="K356" s="151">
        <f t="shared" si="328"/>
        <v>0</v>
      </c>
      <c r="L356" s="143">
        <f t="shared" si="329"/>
        <v>0</v>
      </c>
      <c r="M356" s="151">
        <f t="shared" si="336"/>
        <v>0</v>
      </c>
      <c r="N356" s="151">
        <f t="shared" si="330"/>
        <v>0</v>
      </c>
      <c r="O356" s="151">
        <f t="shared" si="338"/>
        <v>0</v>
      </c>
      <c r="P356" s="144"/>
      <c r="Q356" s="145">
        <f t="shared" si="332"/>
        <v>0</v>
      </c>
    </row>
    <row r="357" spans="1:17" s="20" customFormat="1" ht="18" customHeight="1" x14ac:dyDescent="0.4">
      <c r="A357" s="19">
        <v>10</v>
      </c>
      <c r="B357" s="145">
        <f>B348</f>
        <v>30</v>
      </c>
      <c r="C357" s="151">
        <f t="shared" si="333"/>
        <v>0</v>
      </c>
      <c r="D357" s="151">
        <f t="shared" si="324"/>
        <v>0</v>
      </c>
      <c r="E357" s="143">
        <f>VLOOKUP(B344,別紙1!$A$285:$AS$431,34,FALSE)+VLOOKUP(B344,別紙1!$A$285:$AS$431,35,FALSE)+VLOOKUP(B344,別紙1!$A$285:$AS$431,36,FALSE)</f>
        <v>0</v>
      </c>
      <c r="F357" s="143">
        <f t="shared" si="325"/>
        <v>0</v>
      </c>
      <c r="G357" s="151">
        <f t="shared" si="334"/>
        <v>0</v>
      </c>
      <c r="H357" s="151">
        <f t="shared" si="326"/>
        <v>0</v>
      </c>
      <c r="I357" s="143">
        <f t="shared" si="337"/>
        <v>0</v>
      </c>
      <c r="J357" s="151">
        <f t="shared" si="335"/>
        <v>0</v>
      </c>
      <c r="K357" s="151">
        <f t="shared" si="328"/>
        <v>0</v>
      </c>
      <c r="L357" s="143">
        <f t="shared" si="329"/>
        <v>0</v>
      </c>
      <c r="M357" s="151">
        <f t="shared" si="336"/>
        <v>0</v>
      </c>
      <c r="N357" s="151">
        <f t="shared" si="330"/>
        <v>0</v>
      </c>
      <c r="O357" s="151">
        <f t="shared" si="338"/>
        <v>0</v>
      </c>
      <c r="P357" s="144"/>
      <c r="Q357" s="145">
        <f t="shared" si="332"/>
        <v>0</v>
      </c>
    </row>
    <row r="358" spans="1:17" s="20" customFormat="1" ht="18" customHeight="1" x14ac:dyDescent="0.4">
      <c r="A358" s="19">
        <v>11</v>
      </c>
      <c r="B358" s="145">
        <f>B348</f>
        <v>30</v>
      </c>
      <c r="C358" s="151">
        <f t="shared" si="333"/>
        <v>0</v>
      </c>
      <c r="D358" s="151">
        <f t="shared" si="324"/>
        <v>0</v>
      </c>
      <c r="E358" s="143">
        <f>VLOOKUP(B344,別紙1!$A$285:$AS$431,37,FALSE)+VLOOKUP(B344,別紙1!$A$285:$AS$431,38,FALSE)+VLOOKUP(B344,別紙1!$A$285:$AS$431,39,FALSE)</f>
        <v>0</v>
      </c>
      <c r="F358" s="143">
        <f t="shared" si="325"/>
        <v>0</v>
      </c>
      <c r="G358" s="151">
        <f t="shared" si="334"/>
        <v>0</v>
      </c>
      <c r="H358" s="151">
        <f t="shared" si="326"/>
        <v>0</v>
      </c>
      <c r="I358" s="143">
        <f t="shared" si="337"/>
        <v>0</v>
      </c>
      <c r="J358" s="151">
        <f t="shared" si="335"/>
        <v>0</v>
      </c>
      <c r="K358" s="151">
        <f t="shared" si="328"/>
        <v>0</v>
      </c>
      <c r="L358" s="143">
        <f t="shared" si="329"/>
        <v>0</v>
      </c>
      <c r="M358" s="151">
        <f t="shared" si="336"/>
        <v>0</v>
      </c>
      <c r="N358" s="151">
        <f t="shared" si="330"/>
        <v>0</v>
      </c>
      <c r="O358" s="151">
        <f t="shared" si="338"/>
        <v>0</v>
      </c>
      <c r="P358" s="144"/>
      <c r="Q358" s="145">
        <f t="shared" si="332"/>
        <v>0</v>
      </c>
    </row>
    <row r="359" spans="1:17" s="20" customFormat="1" ht="18" customHeight="1" thickBot="1" x14ac:dyDescent="0.45">
      <c r="A359" s="19">
        <v>12</v>
      </c>
      <c r="B359" s="145">
        <f>B348</f>
        <v>30</v>
      </c>
      <c r="C359" s="151">
        <f t="shared" si="333"/>
        <v>0</v>
      </c>
      <c r="D359" s="151">
        <f t="shared" si="324"/>
        <v>0</v>
      </c>
      <c r="E359" s="143">
        <f>VLOOKUP(B344,別紙1!$A$285:$AS$431,40,FALSE)+VLOOKUP(B344,別紙1!$A$285:$AS$431,41,FALSE)+VLOOKUP(B344,別紙1!$A$285:$AS$431,42,FALSE)</f>
        <v>8</v>
      </c>
      <c r="F359" s="143">
        <f t="shared" si="325"/>
        <v>8</v>
      </c>
      <c r="G359" s="151">
        <f t="shared" si="334"/>
        <v>0</v>
      </c>
      <c r="H359" s="198">
        <f t="shared" si="326"/>
        <v>0</v>
      </c>
      <c r="I359" s="143">
        <f t="shared" si="337"/>
        <v>0</v>
      </c>
      <c r="J359" s="198">
        <f t="shared" si="335"/>
        <v>0</v>
      </c>
      <c r="K359" s="198">
        <f t="shared" si="328"/>
        <v>0</v>
      </c>
      <c r="L359" s="143">
        <f t="shared" si="329"/>
        <v>0</v>
      </c>
      <c r="M359" s="151">
        <f t="shared" si="336"/>
        <v>0</v>
      </c>
      <c r="N359" s="198">
        <f t="shared" si="330"/>
        <v>0</v>
      </c>
      <c r="O359" s="151">
        <f>H359+K359+N359</f>
        <v>0</v>
      </c>
      <c r="P359" s="144"/>
      <c r="Q359" s="145">
        <f t="shared" si="332"/>
        <v>0</v>
      </c>
    </row>
    <row r="360" spans="1:17" s="20" customFormat="1" ht="18" customHeight="1" thickBot="1" x14ac:dyDescent="0.45">
      <c r="A360" s="19" t="s">
        <v>9</v>
      </c>
      <c r="B360" s="146"/>
      <c r="C360" s="146"/>
      <c r="D360" s="201"/>
      <c r="E360" s="143">
        <f t="shared" ref="E360:F360" si="339">SUM(E348:E359)</f>
        <v>93</v>
      </c>
      <c r="F360" s="143">
        <f t="shared" si="339"/>
        <v>93</v>
      </c>
      <c r="G360" s="146"/>
      <c r="H360" s="146"/>
      <c r="I360" s="143">
        <f t="shared" ref="I360" si="340">SUM(I348:I359)</f>
        <v>0</v>
      </c>
      <c r="J360" s="146"/>
      <c r="K360" s="146"/>
      <c r="L360" s="143">
        <f t="shared" ref="L360" si="341">SUM(L348:L359)</f>
        <v>0</v>
      </c>
      <c r="M360" s="146"/>
      <c r="N360" s="146"/>
      <c r="O360" s="202"/>
      <c r="P360" s="150">
        <f>SUM(P348:P359)</f>
        <v>0</v>
      </c>
      <c r="Q360" s="148">
        <f>IF(SUM(Q348:Q359)="","",SUM(Q348:Q359))</f>
        <v>0</v>
      </c>
    </row>
    <row r="361" spans="1:17" ht="78" customHeight="1" x14ac:dyDescent="0.4">
      <c r="A361" s="429" t="s">
        <v>376</v>
      </c>
      <c r="B361" s="430"/>
      <c r="C361" s="430"/>
      <c r="D361" s="430"/>
      <c r="E361" s="430"/>
      <c r="F361" s="430"/>
      <c r="G361" s="430"/>
      <c r="H361" s="430"/>
      <c r="I361" s="430"/>
      <c r="J361" s="430"/>
      <c r="K361" s="430"/>
      <c r="L361" s="430"/>
      <c r="M361" s="430"/>
      <c r="N361" s="430"/>
      <c r="O361" s="430"/>
      <c r="P361" s="430"/>
      <c r="Q361" s="431"/>
    </row>
    <row r="362" spans="1:17" ht="78" customHeight="1" x14ac:dyDescent="0.4">
      <c r="A362" s="432" t="s">
        <v>22</v>
      </c>
      <c r="B362" s="433"/>
      <c r="C362" s="433"/>
      <c r="D362" s="433"/>
      <c r="E362" s="433"/>
      <c r="F362" s="433"/>
      <c r="G362" s="433"/>
      <c r="H362" s="433"/>
      <c r="I362" s="433"/>
      <c r="J362" s="433"/>
      <c r="K362" s="433"/>
      <c r="L362" s="433"/>
      <c r="M362" s="433"/>
      <c r="N362" s="433"/>
      <c r="O362" s="433"/>
      <c r="P362" s="433"/>
      <c r="Q362" s="434"/>
    </row>
    <row r="363" spans="1:17" x14ac:dyDescent="0.4">
      <c r="A363" s="11" t="s">
        <v>12</v>
      </c>
      <c r="B363" s="15">
        <f>B344+1</f>
        <v>20</v>
      </c>
      <c r="C363" s="11" t="s">
        <v>13</v>
      </c>
      <c r="D363" s="13" t="str">
        <f>VLOOKUP(B363,別紙1!$A$285:$AS$431,3,FALSE)</f>
        <v>大洞２号水源</v>
      </c>
      <c r="Q363" s="142" t="str">
        <f>VLOOKUP(B363,別紙1!$A$285:$AS$431,5,FALSE)</f>
        <v>東京従量電灯B30A</v>
      </c>
    </row>
    <row r="364" spans="1:17" s="11" customFormat="1" ht="20.25" customHeight="1" x14ac:dyDescent="0.4">
      <c r="A364" s="435" t="s">
        <v>14</v>
      </c>
      <c r="B364" s="438" t="s">
        <v>3</v>
      </c>
      <c r="C364" s="439"/>
      <c r="D364" s="440"/>
      <c r="E364" s="438" t="s">
        <v>4</v>
      </c>
      <c r="F364" s="439"/>
      <c r="G364" s="439"/>
      <c r="H364" s="439"/>
      <c r="I364" s="439"/>
      <c r="J364" s="439"/>
      <c r="K364" s="439"/>
      <c r="L364" s="439"/>
      <c r="M364" s="439"/>
      <c r="N364" s="439"/>
      <c r="O364" s="440"/>
      <c r="P364" s="426" t="s">
        <v>106</v>
      </c>
      <c r="Q364" s="435" t="s">
        <v>354</v>
      </c>
    </row>
    <row r="365" spans="1:17" s="11" customFormat="1" ht="60" x14ac:dyDescent="0.4">
      <c r="A365" s="436"/>
      <c r="B365" s="305" t="s">
        <v>26</v>
      </c>
      <c r="C365" s="305" t="s">
        <v>107</v>
      </c>
      <c r="D365" s="305" t="s">
        <v>27</v>
      </c>
      <c r="E365" s="16" t="s">
        <v>349</v>
      </c>
      <c r="F365" s="17" t="s">
        <v>108</v>
      </c>
      <c r="G365" s="17" t="s">
        <v>350</v>
      </c>
      <c r="H365" s="16" t="s">
        <v>28</v>
      </c>
      <c r="I365" s="17" t="s">
        <v>126</v>
      </c>
      <c r="J365" s="17" t="s">
        <v>352</v>
      </c>
      <c r="K365" s="16" t="s">
        <v>29</v>
      </c>
      <c r="L365" s="17" t="s">
        <v>127</v>
      </c>
      <c r="M365" s="17" t="s">
        <v>128</v>
      </c>
      <c r="N365" s="16" t="s">
        <v>30</v>
      </c>
      <c r="O365" s="306" t="s">
        <v>353</v>
      </c>
      <c r="P365" s="441"/>
      <c r="Q365" s="436"/>
    </row>
    <row r="366" spans="1:17" s="18" customFormat="1" ht="22.5" x14ac:dyDescent="0.4">
      <c r="A366" s="437"/>
      <c r="B366" s="12" t="s">
        <v>34</v>
      </c>
      <c r="C366" s="12" t="s">
        <v>123</v>
      </c>
      <c r="D366" s="12" t="s">
        <v>6</v>
      </c>
      <c r="E366" s="12" t="s">
        <v>20</v>
      </c>
      <c r="F366" s="12" t="s">
        <v>20</v>
      </c>
      <c r="G366" s="12" t="s">
        <v>8</v>
      </c>
      <c r="H366" s="12" t="s">
        <v>8</v>
      </c>
      <c r="I366" s="12" t="s">
        <v>20</v>
      </c>
      <c r="J366" s="12" t="s">
        <v>8</v>
      </c>
      <c r="K366" s="12" t="s">
        <v>8</v>
      </c>
      <c r="L366" s="12" t="s">
        <v>20</v>
      </c>
      <c r="M366" s="12" t="s">
        <v>8</v>
      </c>
      <c r="N366" s="12" t="s">
        <v>8</v>
      </c>
      <c r="O366" s="12" t="s">
        <v>8</v>
      </c>
      <c r="P366" s="4" t="s">
        <v>43</v>
      </c>
      <c r="Q366" s="12" t="s">
        <v>8</v>
      </c>
    </row>
    <row r="367" spans="1:17" s="20" customFormat="1" ht="18" customHeight="1" x14ac:dyDescent="0.4">
      <c r="A367" s="19">
        <v>1</v>
      </c>
      <c r="B367" s="143">
        <f>VLOOKUP(B363,別紙1!$A$285:$AS$431,6,FALSE)</f>
        <v>30</v>
      </c>
      <c r="C367" s="151">
        <f>内訳書!$C$9</f>
        <v>0</v>
      </c>
      <c r="D367" s="151">
        <f>IF(E367=0,ROUNDDOWN(C367*B367/10/2,2),ROUNDDOWN(C367*B367/10,2))</f>
        <v>0</v>
      </c>
      <c r="E367" s="143">
        <f>VLOOKUP(B363,別紙1!$A$285:$AS$431,7,FALSE)+VLOOKUP(B363,別紙1!$A$285:$AS$431,8,FALSE)+VLOOKUP(B363,別紙1!$A$285:$AS$431,9,FALSE)</f>
        <v>23</v>
      </c>
      <c r="F367" s="143">
        <f>IF(E367&lt;120,E367,120)</f>
        <v>23</v>
      </c>
      <c r="G367" s="151">
        <f>内訳書!$D$9</f>
        <v>0</v>
      </c>
      <c r="H367" s="151">
        <f>ROUNDDOWN(F367*G367,2)</f>
        <v>0</v>
      </c>
      <c r="I367" s="143">
        <f>IF(E367&lt;=300,IF(E367&lt;120,0,E367-120),180)</f>
        <v>0</v>
      </c>
      <c r="J367" s="151">
        <f>内訳書!$E$9</f>
        <v>0</v>
      </c>
      <c r="K367" s="151">
        <f>ROUNDDOWN(I367*J367,2)</f>
        <v>0</v>
      </c>
      <c r="L367" s="143">
        <f>IF(E367&lt;300,0,E367-300)</f>
        <v>0</v>
      </c>
      <c r="M367" s="151">
        <f>内訳書!$F$9</f>
        <v>0</v>
      </c>
      <c r="N367" s="151">
        <f>ROUNDDOWN(L367*M367,2)</f>
        <v>0</v>
      </c>
      <c r="O367" s="151">
        <f>H367+K367+N367</f>
        <v>0</v>
      </c>
      <c r="P367" s="144"/>
      <c r="Q367" s="145">
        <f>ROUNDDOWN(D367+O367+P367,0)</f>
        <v>0</v>
      </c>
    </row>
    <row r="368" spans="1:17" s="20" customFormat="1" ht="18" customHeight="1" x14ac:dyDescent="0.4">
      <c r="A368" s="19">
        <v>2</v>
      </c>
      <c r="B368" s="145">
        <f>B367</f>
        <v>30</v>
      </c>
      <c r="C368" s="151">
        <f>C367</f>
        <v>0</v>
      </c>
      <c r="D368" s="151">
        <f t="shared" ref="D368:D378" si="342">IF(E368=0,ROUNDDOWN(C368*B368/10/2,2),ROUNDDOWN(C368*B368/10,2))</f>
        <v>0</v>
      </c>
      <c r="E368" s="143">
        <f>VLOOKUP(B363,別紙1!$A$285:$AS$431,10,FALSE)+VLOOKUP(B363,別紙1!$A$285:$AS$431,11,FALSE)+VLOOKUP(B363,別紙1!$A$285:$AS$431,12,FALSE)</f>
        <v>32</v>
      </c>
      <c r="F368" s="143">
        <f t="shared" ref="F368:F378" si="343">IF(E368&lt;120,E368,120)</f>
        <v>32</v>
      </c>
      <c r="G368" s="151">
        <f>G367</f>
        <v>0</v>
      </c>
      <c r="H368" s="151">
        <f t="shared" ref="H368:H378" si="344">ROUNDDOWN(F368*G368,2)</f>
        <v>0</v>
      </c>
      <c r="I368" s="143">
        <f t="shared" ref="I368" si="345">IF(E368&lt;=300,IF(E368&lt;120,0,E368-120),180)</f>
        <v>0</v>
      </c>
      <c r="J368" s="151">
        <f>J367</f>
        <v>0</v>
      </c>
      <c r="K368" s="151">
        <f t="shared" ref="K368:K378" si="346">ROUNDDOWN(I368*J368,2)</f>
        <v>0</v>
      </c>
      <c r="L368" s="143">
        <f t="shared" ref="L368:L378" si="347">IF(E368&lt;300,0,E368-300)</f>
        <v>0</v>
      </c>
      <c r="M368" s="151">
        <f>M367</f>
        <v>0</v>
      </c>
      <c r="N368" s="151">
        <f t="shared" ref="N368:N378" si="348">ROUNDDOWN(L368*M368,2)</f>
        <v>0</v>
      </c>
      <c r="O368" s="151">
        <f t="shared" ref="O368:O371" si="349">H368+K368+N368</f>
        <v>0</v>
      </c>
      <c r="P368" s="144"/>
      <c r="Q368" s="145">
        <f t="shared" ref="Q368:Q378" si="350">ROUNDDOWN(D368+O368+P368,0)</f>
        <v>0</v>
      </c>
    </row>
    <row r="369" spans="1:17" s="20" customFormat="1" ht="18" customHeight="1" x14ac:dyDescent="0.4">
      <c r="A369" s="19">
        <v>3</v>
      </c>
      <c r="B369" s="145">
        <f>B367</f>
        <v>30</v>
      </c>
      <c r="C369" s="151">
        <f t="shared" ref="C369:C378" si="351">C368</f>
        <v>0</v>
      </c>
      <c r="D369" s="151">
        <f t="shared" si="342"/>
        <v>0</v>
      </c>
      <c r="E369" s="143">
        <f>VLOOKUP(B363,別紙1!$A$285:$AS$431,13,FALSE)+VLOOKUP(B363,別紙1!$A$285:$AS$431,14,FALSE)+VLOOKUP(B363,別紙1!$A$285:$AS$431,15,FALSE)</f>
        <v>22</v>
      </c>
      <c r="F369" s="143">
        <f t="shared" si="343"/>
        <v>22</v>
      </c>
      <c r="G369" s="151">
        <f t="shared" ref="G369:G378" si="352">G368</f>
        <v>0</v>
      </c>
      <c r="H369" s="151">
        <f t="shared" si="344"/>
        <v>0</v>
      </c>
      <c r="I369" s="143">
        <f>IF(E369&lt;=300,IF(E369&lt;120,0,E369-120),180)</f>
        <v>0</v>
      </c>
      <c r="J369" s="151">
        <f t="shared" ref="J369:J378" si="353">J368</f>
        <v>0</v>
      </c>
      <c r="K369" s="151">
        <f t="shared" si="346"/>
        <v>0</v>
      </c>
      <c r="L369" s="143">
        <f t="shared" si="347"/>
        <v>0</v>
      </c>
      <c r="M369" s="151">
        <f t="shared" ref="M369:M378" si="354">M368</f>
        <v>0</v>
      </c>
      <c r="N369" s="151">
        <f t="shared" si="348"/>
        <v>0</v>
      </c>
      <c r="O369" s="151">
        <f t="shared" si="349"/>
        <v>0</v>
      </c>
      <c r="P369" s="144"/>
      <c r="Q369" s="145">
        <f t="shared" si="350"/>
        <v>0</v>
      </c>
    </row>
    <row r="370" spans="1:17" s="20" customFormat="1" ht="18" customHeight="1" x14ac:dyDescent="0.4">
      <c r="A370" s="19">
        <v>4</v>
      </c>
      <c r="B370" s="145">
        <f>B367</f>
        <v>30</v>
      </c>
      <c r="C370" s="151">
        <f t="shared" si="351"/>
        <v>0</v>
      </c>
      <c r="D370" s="151">
        <f t="shared" si="342"/>
        <v>0</v>
      </c>
      <c r="E370" s="143">
        <f>VLOOKUP(B363,別紙1!$A$285:$AS$431,16,FALSE)+VLOOKUP(B363,別紙1!$A$285:$AS$431,17,FALSE)+VLOOKUP(B363,別紙1!$A$285:$AS$431,18,FALSE)</f>
        <v>18</v>
      </c>
      <c r="F370" s="143">
        <f t="shared" si="343"/>
        <v>18</v>
      </c>
      <c r="G370" s="151">
        <f t="shared" si="352"/>
        <v>0</v>
      </c>
      <c r="H370" s="151">
        <f t="shared" si="344"/>
        <v>0</v>
      </c>
      <c r="I370" s="143">
        <f t="shared" ref="I370:I378" si="355">IF(E370&lt;=300,IF(E370&lt;120,0,E370-120),180)</f>
        <v>0</v>
      </c>
      <c r="J370" s="151">
        <f t="shared" si="353"/>
        <v>0</v>
      </c>
      <c r="K370" s="151">
        <f t="shared" si="346"/>
        <v>0</v>
      </c>
      <c r="L370" s="143">
        <f t="shared" si="347"/>
        <v>0</v>
      </c>
      <c r="M370" s="151">
        <f t="shared" si="354"/>
        <v>0</v>
      </c>
      <c r="N370" s="151">
        <f t="shared" si="348"/>
        <v>0</v>
      </c>
      <c r="O370" s="151">
        <f t="shared" si="349"/>
        <v>0</v>
      </c>
      <c r="P370" s="144"/>
      <c r="Q370" s="145">
        <f t="shared" si="350"/>
        <v>0</v>
      </c>
    </row>
    <row r="371" spans="1:17" s="20" customFormat="1" ht="18" customHeight="1" x14ac:dyDescent="0.4">
      <c r="A371" s="19">
        <v>5</v>
      </c>
      <c r="B371" s="145">
        <f>B367</f>
        <v>30</v>
      </c>
      <c r="C371" s="151">
        <f t="shared" si="351"/>
        <v>0</v>
      </c>
      <c r="D371" s="151">
        <f t="shared" si="342"/>
        <v>0</v>
      </c>
      <c r="E371" s="143">
        <f>VLOOKUP(B363,別紙1!$A$285:$AS$431,19,FALSE)+VLOOKUP(B363,別紙1!$A$285:$AS$431,20,FALSE)+VLOOKUP(B363,別紙1!$A$285:$AS$431,21,FALSE)</f>
        <v>1</v>
      </c>
      <c r="F371" s="143">
        <f t="shared" si="343"/>
        <v>1</v>
      </c>
      <c r="G371" s="151">
        <f t="shared" si="352"/>
        <v>0</v>
      </c>
      <c r="H371" s="151">
        <f t="shared" si="344"/>
        <v>0</v>
      </c>
      <c r="I371" s="143">
        <f t="shared" si="355"/>
        <v>0</v>
      </c>
      <c r="J371" s="151">
        <f t="shared" si="353"/>
        <v>0</v>
      </c>
      <c r="K371" s="151">
        <f t="shared" si="346"/>
        <v>0</v>
      </c>
      <c r="L371" s="143">
        <f t="shared" si="347"/>
        <v>0</v>
      </c>
      <c r="M371" s="151">
        <f t="shared" si="354"/>
        <v>0</v>
      </c>
      <c r="N371" s="151">
        <f t="shared" si="348"/>
        <v>0</v>
      </c>
      <c r="O371" s="151">
        <f t="shared" si="349"/>
        <v>0</v>
      </c>
      <c r="P371" s="144"/>
      <c r="Q371" s="145">
        <f t="shared" si="350"/>
        <v>0</v>
      </c>
    </row>
    <row r="372" spans="1:17" s="20" customFormat="1" ht="18" customHeight="1" x14ac:dyDescent="0.4">
      <c r="A372" s="19">
        <v>6</v>
      </c>
      <c r="B372" s="145">
        <f>B367</f>
        <v>30</v>
      </c>
      <c r="C372" s="151">
        <f t="shared" si="351"/>
        <v>0</v>
      </c>
      <c r="D372" s="151">
        <f t="shared" si="342"/>
        <v>0</v>
      </c>
      <c r="E372" s="143">
        <f>VLOOKUP(B363,別紙1!$A$285:$AS$431,22,FALSE)+VLOOKUP(B363,別紙1!$A$285:$AS$431,23,FALSE)+VLOOKUP(B363,別紙1!$A$285:$AS$431,24,FALSE)</f>
        <v>0</v>
      </c>
      <c r="F372" s="143">
        <f t="shared" si="343"/>
        <v>0</v>
      </c>
      <c r="G372" s="151">
        <f t="shared" si="352"/>
        <v>0</v>
      </c>
      <c r="H372" s="151">
        <f t="shared" si="344"/>
        <v>0</v>
      </c>
      <c r="I372" s="143">
        <f t="shared" si="355"/>
        <v>0</v>
      </c>
      <c r="J372" s="151">
        <f t="shared" si="353"/>
        <v>0</v>
      </c>
      <c r="K372" s="151">
        <f t="shared" si="346"/>
        <v>0</v>
      </c>
      <c r="L372" s="143">
        <f t="shared" si="347"/>
        <v>0</v>
      </c>
      <c r="M372" s="151">
        <f t="shared" si="354"/>
        <v>0</v>
      </c>
      <c r="N372" s="151">
        <f t="shared" si="348"/>
        <v>0</v>
      </c>
      <c r="O372" s="151">
        <f>H372+K372+N372</f>
        <v>0</v>
      </c>
      <c r="P372" s="144"/>
      <c r="Q372" s="145">
        <f t="shared" si="350"/>
        <v>0</v>
      </c>
    </row>
    <row r="373" spans="1:17" s="20" customFormat="1" ht="18" customHeight="1" x14ac:dyDescent="0.4">
      <c r="A373" s="19">
        <v>7</v>
      </c>
      <c r="B373" s="145">
        <f>B367</f>
        <v>30</v>
      </c>
      <c r="C373" s="151">
        <f t="shared" si="351"/>
        <v>0</v>
      </c>
      <c r="D373" s="151">
        <f t="shared" si="342"/>
        <v>0</v>
      </c>
      <c r="E373" s="143">
        <f>VLOOKUP(B363,別紙1!$A$285:$AS$431,25,FALSE)+VLOOKUP(B363,別紙1!$A$285:$AS$431,26,FALSE)+VLOOKUP(B363,別紙1!$A$285:$AS$431,27,FALSE)</f>
        <v>0</v>
      </c>
      <c r="F373" s="143">
        <f t="shared" si="343"/>
        <v>0</v>
      </c>
      <c r="G373" s="151">
        <f t="shared" si="352"/>
        <v>0</v>
      </c>
      <c r="H373" s="151">
        <f t="shared" si="344"/>
        <v>0</v>
      </c>
      <c r="I373" s="143">
        <f t="shared" si="355"/>
        <v>0</v>
      </c>
      <c r="J373" s="151">
        <f t="shared" si="353"/>
        <v>0</v>
      </c>
      <c r="K373" s="151">
        <f t="shared" si="346"/>
        <v>0</v>
      </c>
      <c r="L373" s="143">
        <f t="shared" si="347"/>
        <v>0</v>
      </c>
      <c r="M373" s="151">
        <f t="shared" si="354"/>
        <v>0</v>
      </c>
      <c r="N373" s="151">
        <f t="shared" si="348"/>
        <v>0</v>
      </c>
      <c r="O373" s="151">
        <f t="shared" ref="O373:O377" si="356">H373+K373+N373</f>
        <v>0</v>
      </c>
      <c r="P373" s="144"/>
      <c r="Q373" s="145">
        <f t="shared" si="350"/>
        <v>0</v>
      </c>
    </row>
    <row r="374" spans="1:17" s="20" customFormat="1" ht="18" customHeight="1" x14ac:dyDescent="0.4">
      <c r="A374" s="19">
        <v>8</v>
      </c>
      <c r="B374" s="145">
        <f>B367</f>
        <v>30</v>
      </c>
      <c r="C374" s="151">
        <f t="shared" si="351"/>
        <v>0</v>
      </c>
      <c r="D374" s="151">
        <f t="shared" si="342"/>
        <v>0</v>
      </c>
      <c r="E374" s="143">
        <f>VLOOKUP(B363,別紙1!$A$285:$AS$431,28,FALSE)+VLOOKUP(B363,別紙1!$A$285:$AS$431,29,FALSE)+VLOOKUP(B363,別紙1!$A$285:$AS$431,30,FALSE)</f>
        <v>0</v>
      </c>
      <c r="F374" s="143">
        <f t="shared" si="343"/>
        <v>0</v>
      </c>
      <c r="G374" s="151">
        <f t="shared" si="352"/>
        <v>0</v>
      </c>
      <c r="H374" s="151">
        <f t="shared" si="344"/>
        <v>0</v>
      </c>
      <c r="I374" s="143">
        <f t="shared" si="355"/>
        <v>0</v>
      </c>
      <c r="J374" s="151">
        <f t="shared" si="353"/>
        <v>0</v>
      </c>
      <c r="K374" s="151">
        <f t="shared" si="346"/>
        <v>0</v>
      </c>
      <c r="L374" s="143">
        <f t="shared" si="347"/>
        <v>0</v>
      </c>
      <c r="M374" s="151">
        <f t="shared" si="354"/>
        <v>0</v>
      </c>
      <c r="N374" s="151">
        <f t="shared" si="348"/>
        <v>0</v>
      </c>
      <c r="O374" s="151">
        <f t="shared" si="356"/>
        <v>0</v>
      </c>
      <c r="P374" s="144"/>
      <c r="Q374" s="145">
        <f t="shared" si="350"/>
        <v>0</v>
      </c>
    </row>
    <row r="375" spans="1:17" s="20" customFormat="1" ht="18" customHeight="1" x14ac:dyDescent="0.4">
      <c r="A375" s="19">
        <v>9</v>
      </c>
      <c r="B375" s="145">
        <f>B367</f>
        <v>30</v>
      </c>
      <c r="C375" s="151">
        <f t="shared" si="351"/>
        <v>0</v>
      </c>
      <c r="D375" s="151">
        <f t="shared" si="342"/>
        <v>0</v>
      </c>
      <c r="E375" s="143">
        <f>VLOOKUP(B363,別紙1!$A$285:$AS$431,31,FALSE)+VLOOKUP(B363,別紙1!$A$285:$AS$431,32,FALSE)+VLOOKUP(B363,別紙1!$A$285:$AS$431,33,FALSE)</f>
        <v>1</v>
      </c>
      <c r="F375" s="143">
        <f t="shared" si="343"/>
        <v>1</v>
      </c>
      <c r="G375" s="151">
        <f t="shared" si="352"/>
        <v>0</v>
      </c>
      <c r="H375" s="151">
        <f t="shared" si="344"/>
        <v>0</v>
      </c>
      <c r="I375" s="143">
        <f t="shared" si="355"/>
        <v>0</v>
      </c>
      <c r="J375" s="151">
        <f t="shared" si="353"/>
        <v>0</v>
      </c>
      <c r="K375" s="151">
        <f t="shared" si="346"/>
        <v>0</v>
      </c>
      <c r="L375" s="143">
        <f t="shared" si="347"/>
        <v>0</v>
      </c>
      <c r="M375" s="151">
        <f t="shared" si="354"/>
        <v>0</v>
      </c>
      <c r="N375" s="151">
        <f t="shared" si="348"/>
        <v>0</v>
      </c>
      <c r="O375" s="151">
        <f t="shared" si="356"/>
        <v>0</v>
      </c>
      <c r="P375" s="144"/>
      <c r="Q375" s="145">
        <f t="shared" si="350"/>
        <v>0</v>
      </c>
    </row>
    <row r="376" spans="1:17" s="20" customFormat="1" ht="18" customHeight="1" x14ac:dyDescent="0.4">
      <c r="A376" s="19">
        <v>10</v>
      </c>
      <c r="B376" s="145">
        <f>B367</f>
        <v>30</v>
      </c>
      <c r="C376" s="151">
        <f t="shared" si="351"/>
        <v>0</v>
      </c>
      <c r="D376" s="151">
        <f t="shared" si="342"/>
        <v>0</v>
      </c>
      <c r="E376" s="143">
        <f>VLOOKUP(B363,別紙1!$A$285:$AS$431,34,FALSE)+VLOOKUP(B363,別紙1!$A$285:$AS$431,35,FALSE)+VLOOKUP(B363,別紙1!$A$285:$AS$431,36,FALSE)</f>
        <v>0</v>
      </c>
      <c r="F376" s="143">
        <f t="shared" si="343"/>
        <v>0</v>
      </c>
      <c r="G376" s="151">
        <f t="shared" si="352"/>
        <v>0</v>
      </c>
      <c r="H376" s="151">
        <f t="shared" si="344"/>
        <v>0</v>
      </c>
      <c r="I376" s="143">
        <f t="shared" si="355"/>
        <v>0</v>
      </c>
      <c r="J376" s="151">
        <f t="shared" si="353"/>
        <v>0</v>
      </c>
      <c r="K376" s="151">
        <f t="shared" si="346"/>
        <v>0</v>
      </c>
      <c r="L376" s="143">
        <f t="shared" si="347"/>
        <v>0</v>
      </c>
      <c r="M376" s="151">
        <f t="shared" si="354"/>
        <v>0</v>
      </c>
      <c r="N376" s="151">
        <f t="shared" si="348"/>
        <v>0</v>
      </c>
      <c r="O376" s="151">
        <f t="shared" si="356"/>
        <v>0</v>
      </c>
      <c r="P376" s="144"/>
      <c r="Q376" s="145">
        <f t="shared" si="350"/>
        <v>0</v>
      </c>
    </row>
    <row r="377" spans="1:17" s="20" customFormat="1" ht="18" customHeight="1" x14ac:dyDescent="0.4">
      <c r="A377" s="19">
        <v>11</v>
      </c>
      <c r="B377" s="145">
        <f>B367</f>
        <v>30</v>
      </c>
      <c r="C377" s="151">
        <f t="shared" si="351"/>
        <v>0</v>
      </c>
      <c r="D377" s="151">
        <f t="shared" si="342"/>
        <v>0</v>
      </c>
      <c r="E377" s="143">
        <f>VLOOKUP(B363,別紙1!$A$285:$AS$431,37,FALSE)+VLOOKUP(B363,別紙1!$A$285:$AS$431,38,FALSE)+VLOOKUP(B363,別紙1!$A$285:$AS$431,39,FALSE)</f>
        <v>0</v>
      </c>
      <c r="F377" s="143">
        <f t="shared" si="343"/>
        <v>0</v>
      </c>
      <c r="G377" s="151">
        <f t="shared" si="352"/>
        <v>0</v>
      </c>
      <c r="H377" s="151">
        <f t="shared" si="344"/>
        <v>0</v>
      </c>
      <c r="I377" s="143">
        <f t="shared" si="355"/>
        <v>0</v>
      </c>
      <c r="J377" s="151">
        <f t="shared" si="353"/>
        <v>0</v>
      </c>
      <c r="K377" s="151">
        <f t="shared" si="346"/>
        <v>0</v>
      </c>
      <c r="L377" s="143">
        <f t="shared" si="347"/>
        <v>0</v>
      </c>
      <c r="M377" s="151">
        <f t="shared" si="354"/>
        <v>0</v>
      </c>
      <c r="N377" s="151">
        <f t="shared" si="348"/>
        <v>0</v>
      </c>
      <c r="O377" s="151">
        <f t="shared" si="356"/>
        <v>0</v>
      </c>
      <c r="P377" s="144"/>
      <c r="Q377" s="145">
        <f t="shared" si="350"/>
        <v>0</v>
      </c>
    </row>
    <row r="378" spans="1:17" s="20" customFormat="1" ht="18" customHeight="1" thickBot="1" x14ac:dyDescent="0.45">
      <c r="A378" s="19">
        <v>12</v>
      </c>
      <c r="B378" s="145">
        <f>B367</f>
        <v>30</v>
      </c>
      <c r="C378" s="151">
        <f t="shared" si="351"/>
        <v>0</v>
      </c>
      <c r="D378" s="151">
        <f t="shared" si="342"/>
        <v>0</v>
      </c>
      <c r="E378" s="143">
        <f>VLOOKUP(B363,別紙1!$A$285:$AS$431,40,FALSE)+VLOOKUP(B363,別紙1!$A$285:$AS$431,41,FALSE)+VLOOKUP(B363,別紙1!$A$285:$AS$431,42,FALSE)</f>
        <v>8</v>
      </c>
      <c r="F378" s="143">
        <f t="shared" si="343"/>
        <v>8</v>
      </c>
      <c r="G378" s="151">
        <f t="shared" si="352"/>
        <v>0</v>
      </c>
      <c r="H378" s="198">
        <f t="shared" si="344"/>
        <v>0</v>
      </c>
      <c r="I378" s="143">
        <f t="shared" si="355"/>
        <v>0</v>
      </c>
      <c r="J378" s="198">
        <f t="shared" si="353"/>
        <v>0</v>
      </c>
      <c r="K378" s="198">
        <f t="shared" si="346"/>
        <v>0</v>
      </c>
      <c r="L378" s="143">
        <f t="shared" si="347"/>
        <v>0</v>
      </c>
      <c r="M378" s="151">
        <f t="shared" si="354"/>
        <v>0</v>
      </c>
      <c r="N378" s="198">
        <f t="shared" si="348"/>
        <v>0</v>
      </c>
      <c r="O378" s="151">
        <f>H378+K378+N378</f>
        <v>0</v>
      </c>
      <c r="P378" s="144"/>
      <c r="Q378" s="145">
        <f t="shared" si="350"/>
        <v>0</v>
      </c>
    </row>
    <row r="379" spans="1:17" s="20" customFormat="1" ht="18" customHeight="1" thickBot="1" x14ac:dyDescent="0.45">
      <c r="A379" s="19" t="s">
        <v>9</v>
      </c>
      <c r="B379" s="146"/>
      <c r="C379" s="146"/>
      <c r="D379" s="201"/>
      <c r="E379" s="143">
        <f t="shared" ref="E379:F379" si="357">SUM(E367:E378)</f>
        <v>105</v>
      </c>
      <c r="F379" s="143">
        <f t="shared" si="357"/>
        <v>105</v>
      </c>
      <c r="G379" s="146"/>
      <c r="H379" s="146"/>
      <c r="I379" s="143">
        <f t="shared" ref="I379" si="358">SUM(I367:I378)</f>
        <v>0</v>
      </c>
      <c r="J379" s="146"/>
      <c r="K379" s="146"/>
      <c r="L379" s="143">
        <f t="shared" ref="L379" si="359">SUM(L367:L378)</f>
        <v>0</v>
      </c>
      <c r="M379" s="146"/>
      <c r="N379" s="146"/>
      <c r="O379" s="202"/>
      <c r="P379" s="150">
        <f>SUM(P367:P378)</f>
        <v>0</v>
      </c>
      <c r="Q379" s="148">
        <f>IF(SUM(Q367:Q378)="","",SUM(Q367:Q378))</f>
        <v>0</v>
      </c>
    </row>
    <row r="380" spans="1:17" ht="78" customHeight="1" x14ac:dyDescent="0.4">
      <c r="A380" s="429" t="s">
        <v>376</v>
      </c>
      <c r="B380" s="430"/>
      <c r="C380" s="430"/>
      <c r="D380" s="430"/>
      <c r="E380" s="430"/>
      <c r="F380" s="430"/>
      <c r="G380" s="430"/>
      <c r="H380" s="430"/>
      <c r="I380" s="430"/>
      <c r="J380" s="430"/>
      <c r="K380" s="430"/>
      <c r="L380" s="430"/>
      <c r="M380" s="430"/>
      <c r="N380" s="430"/>
      <c r="O380" s="430"/>
      <c r="P380" s="430"/>
      <c r="Q380" s="431"/>
    </row>
    <row r="381" spans="1:17" ht="78" customHeight="1" x14ac:dyDescent="0.4">
      <c r="A381" s="432" t="s">
        <v>22</v>
      </c>
      <c r="B381" s="433"/>
      <c r="C381" s="433"/>
      <c r="D381" s="433"/>
      <c r="E381" s="433"/>
      <c r="F381" s="433"/>
      <c r="G381" s="433"/>
      <c r="H381" s="433"/>
      <c r="I381" s="433"/>
      <c r="J381" s="433"/>
      <c r="K381" s="433"/>
      <c r="L381" s="433"/>
      <c r="M381" s="433"/>
      <c r="N381" s="433"/>
      <c r="O381" s="433"/>
      <c r="P381" s="433"/>
      <c r="Q381" s="434"/>
    </row>
    <row r="382" spans="1:17" x14ac:dyDescent="0.4">
      <c r="A382" s="11" t="s">
        <v>12</v>
      </c>
      <c r="B382" s="15">
        <f>B363+1</f>
        <v>21</v>
      </c>
      <c r="C382" s="11" t="s">
        <v>13</v>
      </c>
      <c r="D382" s="13" t="str">
        <f>VLOOKUP(B382,別紙1!$A$285:$AS$431,3,FALSE)</f>
        <v>大洞浄水場</v>
      </c>
      <c r="Q382" s="142" t="str">
        <f>VLOOKUP(B382,別紙1!$A$285:$AS$431,5,FALSE)</f>
        <v>東京従量電灯B30A</v>
      </c>
    </row>
    <row r="383" spans="1:17" s="11" customFormat="1" ht="20.25" customHeight="1" x14ac:dyDescent="0.4">
      <c r="A383" s="435" t="s">
        <v>14</v>
      </c>
      <c r="B383" s="438" t="s">
        <v>3</v>
      </c>
      <c r="C383" s="439"/>
      <c r="D383" s="440"/>
      <c r="E383" s="438" t="s">
        <v>4</v>
      </c>
      <c r="F383" s="439"/>
      <c r="G383" s="439"/>
      <c r="H383" s="439"/>
      <c r="I383" s="439"/>
      <c r="J383" s="439"/>
      <c r="K383" s="439"/>
      <c r="L383" s="439"/>
      <c r="M383" s="439"/>
      <c r="N383" s="439"/>
      <c r="O383" s="440"/>
      <c r="P383" s="426" t="s">
        <v>106</v>
      </c>
      <c r="Q383" s="435" t="s">
        <v>354</v>
      </c>
    </row>
    <row r="384" spans="1:17" s="11" customFormat="1" ht="60" x14ac:dyDescent="0.4">
      <c r="A384" s="436"/>
      <c r="B384" s="305" t="s">
        <v>26</v>
      </c>
      <c r="C384" s="305" t="s">
        <v>107</v>
      </c>
      <c r="D384" s="305" t="s">
        <v>27</v>
      </c>
      <c r="E384" s="16" t="s">
        <v>349</v>
      </c>
      <c r="F384" s="17" t="s">
        <v>108</v>
      </c>
      <c r="G384" s="17" t="s">
        <v>350</v>
      </c>
      <c r="H384" s="16" t="s">
        <v>28</v>
      </c>
      <c r="I384" s="17" t="s">
        <v>126</v>
      </c>
      <c r="J384" s="17" t="s">
        <v>352</v>
      </c>
      <c r="K384" s="16" t="s">
        <v>29</v>
      </c>
      <c r="L384" s="17" t="s">
        <v>127</v>
      </c>
      <c r="M384" s="17" t="s">
        <v>128</v>
      </c>
      <c r="N384" s="16" t="s">
        <v>30</v>
      </c>
      <c r="O384" s="306" t="s">
        <v>353</v>
      </c>
      <c r="P384" s="441"/>
      <c r="Q384" s="436"/>
    </row>
    <row r="385" spans="1:17" s="18" customFormat="1" ht="22.5" x14ac:dyDescent="0.4">
      <c r="A385" s="437"/>
      <c r="B385" s="12" t="s">
        <v>34</v>
      </c>
      <c r="C385" s="12" t="s">
        <v>123</v>
      </c>
      <c r="D385" s="12" t="s">
        <v>6</v>
      </c>
      <c r="E385" s="12" t="s">
        <v>20</v>
      </c>
      <c r="F385" s="12" t="s">
        <v>20</v>
      </c>
      <c r="G385" s="12" t="s">
        <v>8</v>
      </c>
      <c r="H385" s="12" t="s">
        <v>8</v>
      </c>
      <c r="I385" s="12" t="s">
        <v>20</v>
      </c>
      <c r="J385" s="12" t="s">
        <v>8</v>
      </c>
      <c r="K385" s="12" t="s">
        <v>8</v>
      </c>
      <c r="L385" s="12" t="s">
        <v>20</v>
      </c>
      <c r="M385" s="12" t="s">
        <v>8</v>
      </c>
      <c r="N385" s="12" t="s">
        <v>8</v>
      </c>
      <c r="O385" s="12" t="s">
        <v>8</v>
      </c>
      <c r="P385" s="4" t="s">
        <v>43</v>
      </c>
      <c r="Q385" s="12" t="s">
        <v>8</v>
      </c>
    </row>
    <row r="386" spans="1:17" s="20" customFormat="1" ht="18" customHeight="1" x14ac:dyDescent="0.4">
      <c r="A386" s="19">
        <v>1</v>
      </c>
      <c r="B386" s="143">
        <f>VLOOKUP(B382,別紙1!$A$285:$AS$431,6,FALSE)</f>
        <v>30</v>
      </c>
      <c r="C386" s="151">
        <f>内訳書!$C$9</f>
        <v>0</v>
      </c>
      <c r="D386" s="151">
        <f>IF(E386=0,ROUNDDOWN(C386*B386/10/2,2),ROUNDDOWN(C386*B386/10,2))</f>
        <v>0</v>
      </c>
      <c r="E386" s="143">
        <f>VLOOKUP(B382,別紙1!$A$285:$AS$431,7,FALSE)+VLOOKUP(B382,別紙1!$A$285:$AS$431,8,FALSE)+VLOOKUP(B382,別紙1!$A$285:$AS$431,9,FALSE)</f>
        <v>31</v>
      </c>
      <c r="F386" s="143">
        <f>IF(E386&lt;120,E386,120)</f>
        <v>31</v>
      </c>
      <c r="G386" s="151">
        <f>内訳書!$D$9</f>
        <v>0</v>
      </c>
      <c r="H386" s="151">
        <f>ROUNDDOWN(F386*G386,2)</f>
        <v>0</v>
      </c>
      <c r="I386" s="143">
        <f>IF(E386&lt;=300,IF(E386&lt;120,0,E386-120),180)</f>
        <v>0</v>
      </c>
      <c r="J386" s="151">
        <f>内訳書!$E$9</f>
        <v>0</v>
      </c>
      <c r="K386" s="151">
        <f>ROUNDDOWN(I386*J386,2)</f>
        <v>0</v>
      </c>
      <c r="L386" s="143">
        <f>IF(E386&lt;300,0,E386-300)</f>
        <v>0</v>
      </c>
      <c r="M386" s="151">
        <f>内訳書!$F$9</f>
        <v>0</v>
      </c>
      <c r="N386" s="151">
        <f>ROUNDDOWN(L386*M386,2)</f>
        <v>0</v>
      </c>
      <c r="O386" s="151">
        <f>H386+K386+N386</f>
        <v>0</v>
      </c>
      <c r="P386" s="144"/>
      <c r="Q386" s="145">
        <f>ROUNDDOWN(D386+O386+P386,0)</f>
        <v>0</v>
      </c>
    </row>
    <row r="387" spans="1:17" s="20" customFormat="1" ht="18" customHeight="1" x14ac:dyDescent="0.4">
      <c r="A387" s="19">
        <v>2</v>
      </c>
      <c r="B387" s="145">
        <f>B386</f>
        <v>30</v>
      </c>
      <c r="C387" s="151">
        <f>C386</f>
        <v>0</v>
      </c>
      <c r="D387" s="151">
        <f t="shared" ref="D387:D397" si="360">IF(E387=0,ROUNDDOWN(C387*B387/10/2,2),ROUNDDOWN(C387*B387/10,2))</f>
        <v>0</v>
      </c>
      <c r="E387" s="143">
        <f>VLOOKUP(B382,別紙1!$A$285:$AS$431,10,FALSE)+VLOOKUP(B382,別紙1!$A$285:$AS$431,11,FALSE)+VLOOKUP(B382,別紙1!$A$285:$AS$431,12,FALSE)</f>
        <v>30</v>
      </c>
      <c r="F387" s="143">
        <f t="shared" ref="F387:F397" si="361">IF(E387&lt;120,E387,120)</f>
        <v>30</v>
      </c>
      <c r="G387" s="151">
        <f>G386</f>
        <v>0</v>
      </c>
      <c r="H387" s="151">
        <f t="shared" ref="H387:H397" si="362">ROUNDDOWN(F387*G387,2)</f>
        <v>0</v>
      </c>
      <c r="I387" s="143">
        <f t="shared" ref="I387" si="363">IF(E387&lt;=300,IF(E387&lt;120,0,E387-120),180)</f>
        <v>0</v>
      </c>
      <c r="J387" s="151">
        <f>J386</f>
        <v>0</v>
      </c>
      <c r="K387" s="151">
        <f t="shared" ref="K387:K397" si="364">ROUNDDOWN(I387*J387,2)</f>
        <v>0</v>
      </c>
      <c r="L387" s="143">
        <f t="shared" ref="L387:L397" si="365">IF(E387&lt;300,0,E387-300)</f>
        <v>0</v>
      </c>
      <c r="M387" s="151">
        <f>M386</f>
        <v>0</v>
      </c>
      <c r="N387" s="151">
        <f t="shared" ref="N387:N397" si="366">ROUNDDOWN(L387*M387,2)</f>
        <v>0</v>
      </c>
      <c r="O387" s="151">
        <f t="shared" ref="O387:O390" si="367">H387+K387+N387</f>
        <v>0</v>
      </c>
      <c r="P387" s="144"/>
      <c r="Q387" s="145">
        <f t="shared" ref="Q387:Q397" si="368">ROUNDDOWN(D387+O387+P387,0)</f>
        <v>0</v>
      </c>
    </row>
    <row r="388" spans="1:17" s="20" customFormat="1" ht="18" customHeight="1" x14ac:dyDescent="0.4">
      <c r="A388" s="19">
        <v>3</v>
      </c>
      <c r="B388" s="145">
        <f>B386</f>
        <v>30</v>
      </c>
      <c r="C388" s="151">
        <f t="shared" ref="C388:C397" si="369">C387</f>
        <v>0</v>
      </c>
      <c r="D388" s="151">
        <f t="shared" si="360"/>
        <v>0</v>
      </c>
      <c r="E388" s="143">
        <f>VLOOKUP(B382,別紙1!$A$285:$AS$431,13,FALSE)+VLOOKUP(B382,別紙1!$A$285:$AS$431,14,FALSE)+VLOOKUP(B382,別紙1!$A$285:$AS$431,15,FALSE)</f>
        <v>27</v>
      </c>
      <c r="F388" s="143">
        <f t="shared" si="361"/>
        <v>27</v>
      </c>
      <c r="G388" s="151">
        <f t="shared" ref="G388:G397" si="370">G387</f>
        <v>0</v>
      </c>
      <c r="H388" s="151">
        <f t="shared" si="362"/>
        <v>0</v>
      </c>
      <c r="I388" s="143">
        <f>IF(E388&lt;=300,IF(E388&lt;120,0,E388-120),180)</f>
        <v>0</v>
      </c>
      <c r="J388" s="151">
        <f t="shared" ref="J388:J397" si="371">J387</f>
        <v>0</v>
      </c>
      <c r="K388" s="151">
        <f t="shared" si="364"/>
        <v>0</v>
      </c>
      <c r="L388" s="143">
        <f t="shared" si="365"/>
        <v>0</v>
      </c>
      <c r="M388" s="151">
        <f t="shared" ref="M388:M397" si="372">M387</f>
        <v>0</v>
      </c>
      <c r="N388" s="151">
        <f t="shared" si="366"/>
        <v>0</v>
      </c>
      <c r="O388" s="151">
        <f t="shared" si="367"/>
        <v>0</v>
      </c>
      <c r="P388" s="144"/>
      <c r="Q388" s="145">
        <f t="shared" si="368"/>
        <v>0</v>
      </c>
    </row>
    <row r="389" spans="1:17" s="20" customFormat="1" ht="18" customHeight="1" x14ac:dyDescent="0.4">
      <c r="A389" s="19">
        <v>4</v>
      </c>
      <c r="B389" s="145">
        <f>B386</f>
        <v>30</v>
      </c>
      <c r="C389" s="151">
        <f t="shared" si="369"/>
        <v>0</v>
      </c>
      <c r="D389" s="151">
        <f t="shared" si="360"/>
        <v>0</v>
      </c>
      <c r="E389" s="143">
        <f>VLOOKUP(B382,別紙1!$A$285:$AS$431,16,FALSE)+VLOOKUP(B382,別紙1!$A$285:$AS$431,17,FALSE)+VLOOKUP(B382,別紙1!$A$285:$AS$431,18,FALSE)</f>
        <v>29</v>
      </c>
      <c r="F389" s="143">
        <f t="shared" si="361"/>
        <v>29</v>
      </c>
      <c r="G389" s="151">
        <f t="shared" si="370"/>
        <v>0</v>
      </c>
      <c r="H389" s="151">
        <f t="shared" si="362"/>
        <v>0</v>
      </c>
      <c r="I389" s="143">
        <f t="shared" ref="I389:I397" si="373">IF(E389&lt;=300,IF(E389&lt;120,0,E389-120),180)</f>
        <v>0</v>
      </c>
      <c r="J389" s="151">
        <f t="shared" si="371"/>
        <v>0</v>
      </c>
      <c r="K389" s="151">
        <f t="shared" si="364"/>
        <v>0</v>
      </c>
      <c r="L389" s="143">
        <f t="shared" si="365"/>
        <v>0</v>
      </c>
      <c r="M389" s="151">
        <f t="shared" si="372"/>
        <v>0</v>
      </c>
      <c r="N389" s="151">
        <f t="shared" si="366"/>
        <v>0</v>
      </c>
      <c r="O389" s="151">
        <f t="shared" si="367"/>
        <v>0</v>
      </c>
      <c r="P389" s="144"/>
      <c r="Q389" s="145">
        <f t="shared" si="368"/>
        <v>0</v>
      </c>
    </row>
    <row r="390" spans="1:17" s="20" customFormat="1" ht="18" customHeight="1" x14ac:dyDescent="0.4">
      <c r="A390" s="19">
        <v>5</v>
      </c>
      <c r="B390" s="145">
        <f>B386</f>
        <v>30</v>
      </c>
      <c r="C390" s="151">
        <f t="shared" si="369"/>
        <v>0</v>
      </c>
      <c r="D390" s="151">
        <f t="shared" si="360"/>
        <v>0</v>
      </c>
      <c r="E390" s="143">
        <f>VLOOKUP(B382,別紙1!$A$285:$AS$431,19,FALSE)+VLOOKUP(B382,別紙1!$A$285:$AS$431,20,FALSE)+VLOOKUP(B382,別紙1!$A$285:$AS$431,21,FALSE)</f>
        <v>27</v>
      </c>
      <c r="F390" s="143">
        <f t="shared" si="361"/>
        <v>27</v>
      </c>
      <c r="G390" s="151">
        <f t="shared" si="370"/>
        <v>0</v>
      </c>
      <c r="H390" s="151">
        <f t="shared" si="362"/>
        <v>0</v>
      </c>
      <c r="I390" s="143">
        <f t="shared" si="373"/>
        <v>0</v>
      </c>
      <c r="J390" s="151">
        <f t="shared" si="371"/>
        <v>0</v>
      </c>
      <c r="K390" s="151">
        <f t="shared" si="364"/>
        <v>0</v>
      </c>
      <c r="L390" s="143">
        <f t="shared" si="365"/>
        <v>0</v>
      </c>
      <c r="M390" s="151">
        <f t="shared" si="372"/>
        <v>0</v>
      </c>
      <c r="N390" s="151">
        <f t="shared" si="366"/>
        <v>0</v>
      </c>
      <c r="O390" s="151">
        <f t="shared" si="367"/>
        <v>0</v>
      </c>
      <c r="P390" s="144"/>
      <c r="Q390" s="145">
        <f t="shared" si="368"/>
        <v>0</v>
      </c>
    </row>
    <row r="391" spans="1:17" s="20" customFormat="1" ht="18" customHeight="1" x14ac:dyDescent="0.4">
      <c r="A391" s="19">
        <v>6</v>
      </c>
      <c r="B391" s="145">
        <f>B386</f>
        <v>30</v>
      </c>
      <c r="C391" s="151">
        <f t="shared" si="369"/>
        <v>0</v>
      </c>
      <c r="D391" s="151">
        <f t="shared" si="360"/>
        <v>0</v>
      </c>
      <c r="E391" s="143">
        <f>VLOOKUP(B382,別紙1!$A$285:$AS$431,22,FALSE)+VLOOKUP(B382,別紙1!$A$285:$AS$431,23,FALSE)+VLOOKUP(B382,別紙1!$A$285:$AS$431,24,FALSE)</f>
        <v>28</v>
      </c>
      <c r="F391" s="143">
        <f t="shared" si="361"/>
        <v>28</v>
      </c>
      <c r="G391" s="151">
        <f t="shared" si="370"/>
        <v>0</v>
      </c>
      <c r="H391" s="151">
        <f t="shared" si="362"/>
        <v>0</v>
      </c>
      <c r="I391" s="143">
        <f t="shared" si="373"/>
        <v>0</v>
      </c>
      <c r="J391" s="151">
        <f t="shared" si="371"/>
        <v>0</v>
      </c>
      <c r="K391" s="151">
        <f t="shared" si="364"/>
        <v>0</v>
      </c>
      <c r="L391" s="143">
        <f t="shared" si="365"/>
        <v>0</v>
      </c>
      <c r="M391" s="151">
        <f t="shared" si="372"/>
        <v>0</v>
      </c>
      <c r="N391" s="151">
        <f t="shared" si="366"/>
        <v>0</v>
      </c>
      <c r="O391" s="151">
        <f>H391+K391+N391</f>
        <v>0</v>
      </c>
      <c r="P391" s="144"/>
      <c r="Q391" s="145">
        <f t="shared" si="368"/>
        <v>0</v>
      </c>
    </row>
    <row r="392" spans="1:17" s="20" customFormat="1" ht="18" customHeight="1" x14ac:dyDescent="0.4">
      <c r="A392" s="19">
        <v>7</v>
      </c>
      <c r="B392" s="145">
        <f>B386</f>
        <v>30</v>
      </c>
      <c r="C392" s="151">
        <f t="shared" si="369"/>
        <v>0</v>
      </c>
      <c r="D392" s="151">
        <f t="shared" si="360"/>
        <v>0</v>
      </c>
      <c r="E392" s="143">
        <f>VLOOKUP(B382,別紙1!$A$285:$AS$431,25,FALSE)+VLOOKUP(B382,別紙1!$A$285:$AS$431,26,FALSE)+VLOOKUP(B382,別紙1!$A$285:$AS$431,27,FALSE)</f>
        <v>27</v>
      </c>
      <c r="F392" s="143">
        <f t="shared" si="361"/>
        <v>27</v>
      </c>
      <c r="G392" s="151">
        <f t="shared" si="370"/>
        <v>0</v>
      </c>
      <c r="H392" s="151">
        <f t="shared" si="362"/>
        <v>0</v>
      </c>
      <c r="I392" s="143">
        <f t="shared" si="373"/>
        <v>0</v>
      </c>
      <c r="J392" s="151">
        <f t="shared" si="371"/>
        <v>0</v>
      </c>
      <c r="K392" s="151">
        <f t="shared" si="364"/>
        <v>0</v>
      </c>
      <c r="L392" s="143">
        <f t="shared" si="365"/>
        <v>0</v>
      </c>
      <c r="M392" s="151">
        <f t="shared" si="372"/>
        <v>0</v>
      </c>
      <c r="N392" s="151">
        <f t="shared" si="366"/>
        <v>0</v>
      </c>
      <c r="O392" s="151">
        <f t="shared" ref="O392:O396" si="374">H392+K392+N392</f>
        <v>0</v>
      </c>
      <c r="P392" s="144"/>
      <c r="Q392" s="145">
        <f t="shared" si="368"/>
        <v>0</v>
      </c>
    </row>
    <row r="393" spans="1:17" s="20" customFormat="1" ht="18" customHeight="1" x14ac:dyDescent="0.4">
      <c r="A393" s="19">
        <v>8</v>
      </c>
      <c r="B393" s="145">
        <f>B386</f>
        <v>30</v>
      </c>
      <c r="C393" s="151">
        <f t="shared" si="369"/>
        <v>0</v>
      </c>
      <c r="D393" s="151">
        <f t="shared" si="360"/>
        <v>0</v>
      </c>
      <c r="E393" s="143">
        <f>VLOOKUP(B382,別紙1!$A$285:$AS$431,28,FALSE)+VLOOKUP(B382,別紙1!$A$285:$AS$431,29,FALSE)+VLOOKUP(B382,別紙1!$A$285:$AS$431,30,FALSE)</f>
        <v>48</v>
      </c>
      <c r="F393" s="143">
        <f t="shared" si="361"/>
        <v>48</v>
      </c>
      <c r="G393" s="151">
        <f t="shared" si="370"/>
        <v>0</v>
      </c>
      <c r="H393" s="151">
        <f t="shared" si="362"/>
        <v>0</v>
      </c>
      <c r="I393" s="143">
        <f t="shared" si="373"/>
        <v>0</v>
      </c>
      <c r="J393" s="151">
        <f t="shared" si="371"/>
        <v>0</v>
      </c>
      <c r="K393" s="151">
        <f t="shared" si="364"/>
        <v>0</v>
      </c>
      <c r="L393" s="143">
        <f t="shared" si="365"/>
        <v>0</v>
      </c>
      <c r="M393" s="151">
        <f t="shared" si="372"/>
        <v>0</v>
      </c>
      <c r="N393" s="151">
        <f t="shared" si="366"/>
        <v>0</v>
      </c>
      <c r="O393" s="151">
        <f t="shared" si="374"/>
        <v>0</v>
      </c>
      <c r="P393" s="144"/>
      <c r="Q393" s="145">
        <f t="shared" si="368"/>
        <v>0</v>
      </c>
    </row>
    <row r="394" spans="1:17" s="20" customFormat="1" ht="18" customHeight="1" x14ac:dyDescent="0.4">
      <c r="A394" s="19">
        <v>9</v>
      </c>
      <c r="B394" s="145">
        <f>B386</f>
        <v>30</v>
      </c>
      <c r="C394" s="151">
        <f t="shared" si="369"/>
        <v>0</v>
      </c>
      <c r="D394" s="151">
        <f t="shared" si="360"/>
        <v>0</v>
      </c>
      <c r="E394" s="143">
        <f>VLOOKUP(B382,別紙1!$A$285:$AS$431,31,FALSE)+VLOOKUP(B382,別紙1!$A$285:$AS$431,32,FALSE)+VLOOKUP(B382,別紙1!$A$285:$AS$431,33,FALSE)</f>
        <v>41</v>
      </c>
      <c r="F394" s="143">
        <f t="shared" si="361"/>
        <v>41</v>
      </c>
      <c r="G394" s="151">
        <f t="shared" si="370"/>
        <v>0</v>
      </c>
      <c r="H394" s="151">
        <f t="shared" si="362"/>
        <v>0</v>
      </c>
      <c r="I394" s="143">
        <f t="shared" si="373"/>
        <v>0</v>
      </c>
      <c r="J394" s="151">
        <f t="shared" si="371"/>
        <v>0</v>
      </c>
      <c r="K394" s="151">
        <f t="shared" si="364"/>
        <v>0</v>
      </c>
      <c r="L394" s="143">
        <f t="shared" si="365"/>
        <v>0</v>
      </c>
      <c r="M394" s="151">
        <f t="shared" si="372"/>
        <v>0</v>
      </c>
      <c r="N394" s="151">
        <f t="shared" si="366"/>
        <v>0</v>
      </c>
      <c r="O394" s="151">
        <f t="shared" si="374"/>
        <v>0</v>
      </c>
      <c r="P394" s="144"/>
      <c r="Q394" s="145">
        <f t="shared" si="368"/>
        <v>0</v>
      </c>
    </row>
    <row r="395" spans="1:17" s="20" customFormat="1" ht="18" customHeight="1" x14ac:dyDescent="0.4">
      <c r="A395" s="19">
        <v>10</v>
      </c>
      <c r="B395" s="145">
        <f>B386</f>
        <v>30</v>
      </c>
      <c r="C395" s="151">
        <f t="shared" si="369"/>
        <v>0</v>
      </c>
      <c r="D395" s="151">
        <f t="shared" si="360"/>
        <v>0</v>
      </c>
      <c r="E395" s="143">
        <f>VLOOKUP(B382,別紙1!$A$285:$AS$431,34,FALSE)+VLOOKUP(B382,別紙1!$A$285:$AS$431,35,FALSE)+VLOOKUP(B382,別紙1!$A$285:$AS$431,36,FALSE)</f>
        <v>29</v>
      </c>
      <c r="F395" s="143">
        <f t="shared" si="361"/>
        <v>29</v>
      </c>
      <c r="G395" s="151">
        <f t="shared" si="370"/>
        <v>0</v>
      </c>
      <c r="H395" s="151">
        <f t="shared" si="362"/>
        <v>0</v>
      </c>
      <c r="I395" s="143">
        <f t="shared" si="373"/>
        <v>0</v>
      </c>
      <c r="J395" s="151">
        <f t="shared" si="371"/>
        <v>0</v>
      </c>
      <c r="K395" s="151">
        <f t="shared" si="364"/>
        <v>0</v>
      </c>
      <c r="L395" s="143">
        <f t="shared" si="365"/>
        <v>0</v>
      </c>
      <c r="M395" s="151">
        <f t="shared" si="372"/>
        <v>0</v>
      </c>
      <c r="N395" s="151">
        <f t="shared" si="366"/>
        <v>0</v>
      </c>
      <c r="O395" s="151">
        <f t="shared" si="374"/>
        <v>0</v>
      </c>
      <c r="P395" s="144"/>
      <c r="Q395" s="145">
        <f t="shared" si="368"/>
        <v>0</v>
      </c>
    </row>
    <row r="396" spans="1:17" s="20" customFormat="1" ht="18" customHeight="1" x14ac:dyDescent="0.4">
      <c r="A396" s="19">
        <v>11</v>
      </c>
      <c r="B396" s="145">
        <f>B386</f>
        <v>30</v>
      </c>
      <c r="C396" s="151">
        <f t="shared" si="369"/>
        <v>0</v>
      </c>
      <c r="D396" s="151">
        <f t="shared" si="360"/>
        <v>0</v>
      </c>
      <c r="E396" s="143">
        <f>VLOOKUP(B382,別紙1!$A$285:$AS$431,37,FALSE)+VLOOKUP(B382,別紙1!$A$285:$AS$431,38,FALSE)+VLOOKUP(B382,別紙1!$A$285:$AS$431,39,FALSE)</f>
        <v>30</v>
      </c>
      <c r="F396" s="143">
        <f t="shared" si="361"/>
        <v>30</v>
      </c>
      <c r="G396" s="151">
        <f t="shared" si="370"/>
        <v>0</v>
      </c>
      <c r="H396" s="151">
        <f t="shared" si="362"/>
        <v>0</v>
      </c>
      <c r="I396" s="143">
        <f t="shared" si="373"/>
        <v>0</v>
      </c>
      <c r="J396" s="151">
        <f t="shared" si="371"/>
        <v>0</v>
      </c>
      <c r="K396" s="151">
        <f t="shared" si="364"/>
        <v>0</v>
      </c>
      <c r="L396" s="143">
        <f t="shared" si="365"/>
        <v>0</v>
      </c>
      <c r="M396" s="151">
        <f t="shared" si="372"/>
        <v>0</v>
      </c>
      <c r="N396" s="151">
        <f t="shared" si="366"/>
        <v>0</v>
      </c>
      <c r="O396" s="151">
        <f t="shared" si="374"/>
        <v>0</v>
      </c>
      <c r="P396" s="144"/>
      <c r="Q396" s="145">
        <f t="shared" si="368"/>
        <v>0</v>
      </c>
    </row>
    <row r="397" spans="1:17" s="20" customFormat="1" ht="18" customHeight="1" thickBot="1" x14ac:dyDescent="0.45">
      <c r="A397" s="19">
        <v>12</v>
      </c>
      <c r="B397" s="145">
        <f>B386</f>
        <v>30</v>
      </c>
      <c r="C397" s="151">
        <f t="shared" si="369"/>
        <v>0</v>
      </c>
      <c r="D397" s="151">
        <f t="shared" si="360"/>
        <v>0</v>
      </c>
      <c r="E397" s="143">
        <f>VLOOKUP(B382,別紙1!$A$285:$AS$431,40,FALSE)+VLOOKUP(B382,別紙1!$A$285:$AS$431,41,FALSE)+VLOOKUP(B382,別紙1!$A$285:$AS$431,42,FALSE)</f>
        <v>30</v>
      </c>
      <c r="F397" s="143">
        <f t="shared" si="361"/>
        <v>30</v>
      </c>
      <c r="G397" s="151">
        <f t="shared" si="370"/>
        <v>0</v>
      </c>
      <c r="H397" s="198">
        <f t="shared" si="362"/>
        <v>0</v>
      </c>
      <c r="I397" s="143">
        <f t="shared" si="373"/>
        <v>0</v>
      </c>
      <c r="J397" s="198">
        <f t="shared" si="371"/>
        <v>0</v>
      </c>
      <c r="K397" s="198">
        <f t="shared" si="364"/>
        <v>0</v>
      </c>
      <c r="L397" s="143">
        <f t="shared" si="365"/>
        <v>0</v>
      </c>
      <c r="M397" s="151">
        <f t="shared" si="372"/>
        <v>0</v>
      </c>
      <c r="N397" s="198">
        <f t="shared" si="366"/>
        <v>0</v>
      </c>
      <c r="O397" s="151">
        <f>H397+K397+N397</f>
        <v>0</v>
      </c>
      <c r="P397" s="144"/>
      <c r="Q397" s="145">
        <f t="shared" si="368"/>
        <v>0</v>
      </c>
    </row>
    <row r="398" spans="1:17" s="20" customFormat="1" ht="18" customHeight="1" thickBot="1" x14ac:dyDescent="0.45">
      <c r="A398" s="19" t="s">
        <v>9</v>
      </c>
      <c r="B398" s="146"/>
      <c r="C398" s="146"/>
      <c r="D398" s="201"/>
      <c r="E398" s="143">
        <f t="shared" ref="E398:F398" si="375">SUM(E386:E397)</f>
        <v>377</v>
      </c>
      <c r="F398" s="143">
        <f t="shared" si="375"/>
        <v>377</v>
      </c>
      <c r="G398" s="146"/>
      <c r="H398" s="146"/>
      <c r="I398" s="143">
        <f t="shared" ref="I398" si="376">SUM(I386:I397)</f>
        <v>0</v>
      </c>
      <c r="J398" s="146"/>
      <c r="K398" s="146"/>
      <c r="L398" s="143">
        <f t="shared" ref="L398" si="377">SUM(L386:L397)</f>
        <v>0</v>
      </c>
      <c r="M398" s="146"/>
      <c r="N398" s="146"/>
      <c r="O398" s="202"/>
      <c r="P398" s="150">
        <f>SUM(P386:P397)</f>
        <v>0</v>
      </c>
      <c r="Q398" s="148">
        <f>IF(SUM(Q386:Q397)="","",SUM(Q386:Q397))</f>
        <v>0</v>
      </c>
    </row>
    <row r="399" spans="1:17" ht="78" customHeight="1" x14ac:dyDescent="0.4">
      <c r="A399" s="429" t="s">
        <v>376</v>
      </c>
      <c r="B399" s="430"/>
      <c r="C399" s="430"/>
      <c r="D399" s="430"/>
      <c r="E399" s="430"/>
      <c r="F399" s="430"/>
      <c r="G399" s="430"/>
      <c r="H399" s="430"/>
      <c r="I399" s="430"/>
      <c r="J399" s="430"/>
      <c r="K399" s="430"/>
      <c r="L399" s="430"/>
      <c r="M399" s="430"/>
      <c r="N399" s="430"/>
      <c r="O399" s="430"/>
      <c r="P399" s="430"/>
      <c r="Q399" s="431"/>
    </row>
    <row r="400" spans="1:17" ht="78" customHeight="1" x14ac:dyDescent="0.4">
      <c r="A400" s="432" t="s">
        <v>22</v>
      </c>
      <c r="B400" s="433"/>
      <c r="C400" s="433"/>
      <c r="D400" s="433"/>
      <c r="E400" s="433"/>
      <c r="F400" s="433"/>
      <c r="G400" s="433"/>
      <c r="H400" s="433"/>
      <c r="I400" s="433"/>
      <c r="J400" s="433"/>
      <c r="K400" s="433"/>
      <c r="L400" s="433"/>
      <c r="M400" s="433"/>
      <c r="N400" s="433"/>
      <c r="O400" s="433"/>
      <c r="P400" s="433"/>
      <c r="Q400" s="434"/>
    </row>
    <row r="401" spans="1:17" x14ac:dyDescent="0.4">
      <c r="A401" s="11" t="s">
        <v>12</v>
      </c>
      <c r="B401" s="15">
        <f>B382+1</f>
        <v>22</v>
      </c>
      <c r="C401" s="11" t="s">
        <v>13</v>
      </c>
      <c r="D401" s="13" t="str">
        <f>VLOOKUP(B401,別紙1!$A$285:$AS$431,3,FALSE)</f>
        <v>二本木浄水場</v>
      </c>
      <c r="Q401" s="142" t="str">
        <f>VLOOKUP(B401,別紙1!$A$285:$AS$431,5,FALSE)</f>
        <v>東京従量電灯B20A</v>
      </c>
    </row>
    <row r="402" spans="1:17" s="11" customFormat="1" ht="20.25" customHeight="1" x14ac:dyDescent="0.4">
      <c r="A402" s="435" t="s">
        <v>14</v>
      </c>
      <c r="B402" s="438" t="s">
        <v>3</v>
      </c>
      <c r="C402" s="439"/>
      <c r="D402" s="440"/>
      <c r="E402" s="438" t="s">
        <v>4</v>
      </c>
      <c r="F402" s="439"/>
      <c r="G402" s="439"/>
      <c r="H402" s="439"/>
      <c r="I402" s="439"/>
      <c r="J402" s="439"/>
      <c r="K402" s="439"/>
      <c r="L402" s="439"/>
      <c r="M402" s="439"/>
      <c r="N402" s="439"/>
      <c r="O402" s="440"/>
      <c r="P402" s="426" t="s">
        <v>106</v>
      </c>
      <c r="Q402" s="435" t="s">
        <v>354</v>
      </c>
    </row>
    <row r="403" spans="1:17" s="11" customFormat="1" ht="60" x14ac:dyDescent="0.4">
      <c r="A403" s="436"/>
      <c r="B403" s="305" t="s">
        <v>26</v>
      </c>
      <c r="C403" s="305" t="s">
        <v>107</v>
      </c>
      <c r="D403" s="305" t="s">
        <v>27</v>
      </c>
      <c r="E403" s="16" t="s">
        <v>349</v>
      </c>
      <c r="F403" s="17" t="s">
        <v>108</v>
      </c>
      <c r="G403" s="17" t="s">
        <v>350</v>
      </c>
      <c r="H403" s="16" t="s">
        <v>28</v>
      </c>
      <c r="I403" s="17" t="s">
        <v>126</v>
      </c>
      <c r="J403" s="17" t="s">
        <v>352</v>
      </c>
      <c r="K403" s="16" t="s">
        <v>29</v>
      </c>
      <c r="L403" s="17" t="s">
        <v>127</v>
      </c>
      <c r="M403" s="17" t="s">
        <v>128</v>
      </c>
      <c r="N403" s="16" t="s">
        <v>30</v>
      </c>
      <c r="O403" s="306" t="s">
        <v>353</v>
      </c>
      <c r="P403" s="441"/>
      <c r="Q403" s="436"/>
    </row>
    <row r="404" spans="1:17" s="18" customFormat="1" ht="22.5" x14ac:dyDescent="0.4">
      <c r="A404" s="437"/>
      <c r="B404" s="12" t="s">
        <v>34</v>
      </c>
      <c r="C404" s="12" t="s">
        <v>123</v>
      </c>
      <c r="D404" s="12" t="s">
        <v>6</v>
      </c>
      <c r="E404" s="12" t="s">
        <v>20</v>
      </c>
      <c r="F404" s="12" t="s">
        <v>20</v>
      </c>
      <c r="G404" s="12" t="s">
        <v>8</v>
      </c>
      <c r="H404" s="12" t="s">
        <v>8</v>
      </c>
      <c r="I404" s="12" t="s">
        <v>20</v>
      </c>
      <c r="J404" s="12" t="s">
        <v>8</v>
      </c>
      <c r="K404" s="12" t="s">
        <v>8</v>
      </c>
      <c r="L404" s="12" t="s">
        <v>20</v>
      </c>
      <c r="M404" s="12" t="s">
        <v>8</v>
      </c>
      <c r="N404" s="12" t="s">
        <v>8</v>
      </c>
      <c r="O404" s="12" t="s">
        <v>8</v>
      </c>
      <c r="P404" s="4" t="s">
        <v>43</v>
      </c>
      <c r="Q404" s="12" t="s">
        <v>8</v>
      </c>
    </row>
    <row r="405" spans="1:17" s="20" customFormat="1" ht="18" customHeight="1" x14ac:dyDescent="0.4">
      <c r="A405" s="19">
        <v>1</v>
      </c>
      <c r="B405" s="143">
        <f>VLOOKUP(B401,別紙1!$A$285:$AS$431,6,FALSE)</f>
        <v>20</v>
      </c>
      <c r="C405" s="151">
        <f>内訳書!$C$9</f>
        <v>0</v>
      </c>
      <c r="D405" s="151">
        <f>IF(E405=0,ROUNDDOWN(C405*B405/10/2,2),ROUNDDOWN(C405*B405/10,2))</f>
        <v>0</v>
      </c>
      <c r="E405" s="143">
        <f>VLOOKUP(B401,別紙1!$A$285:$AS$431,7,FALSE)+VLOOKUP(B401,別紙1!$A$285:$AS$431,8,FALSE)+VLOOKUP(B401,別紙1!$A$285:$AS$431,9,FALSE)</f>
        <v>332</v>
      </c>
      <c r="F405" s="143">
        <f>IF(E405&lt;120,E405,120)</f>
        <v>120</v>
      </c>
      <c r="G405" s="151">
        <f>内訳書!$D$9</f>
        <v>0</v>
      </c>
      <c r="H405" s="151">
        <f>ROUNDDOWN(F405*G405,2)</f>
        <v>0</v>
      </c>
      <c r="I405" s="143">
        <f>IF(E405&lt;=300,IF(E405&lt;120,0,E405-120),180)</f>
        <v>180</v>
      </c>
      <c r="J405" s="151">
        <f>内訳書!$E$9</f>
        <v>0</v>
      </c>
      <c r="K405" s="151">
        <f>ROUNDDOWN(I405*J405,2)</f>
        <v>0</v>
      </c>
      <c r="L405" s="143">
        <f>IF(E405&lt;300,0,E405-300)</f>
        <v>32</v>
      </c>
      <c r="M405" s="151">
        <f>内訳書!$F$9</f>
        <v>0</v>
      </c>
      <c r="N405" s="151">
        <f>ROUNDDOWN(L405*M405,2)</f>
        <v>0</v>
      </c>
      <c r="O405" s="151">
        <f>H405+K405+N405</f>
        <v>0</v>
      </c>
      <c r="P405" s="144"/>
      <c r="Q405" s="145">
        <f>ROUNDDOWN(D405+O405+P405,0)</f>
        <v>0</v>
      </c>
    </row>
    <row r="406" spans="1:17" s="20" customFormat="1" ht="18" customHeight="1" x14ac:dyDescent="0.4">
      <c r="A406" s="19">
        <v>2</v>
      </c>
      <c r="B406" s="145">
        <f>B405</f>
        <v>20</v>
      </c>
      <c r="C406" s="151">
        <f>C405</f>
        <v>0</v>
      </c>
      <c r="D406" s="151">
        <f t="shared" ref="D406:D416" si="378">IF(E406=0,ROUNDDOWN(C406*B406/10/2,2),ROUNDDOWN(C406*B406/10,2))</f>
        <v>0</v>
      </c>
      <c r="E406" s="143">
        <f>VLOOKUP(B401,別紙1!$A$285:$AS$431,10,FALSE)+VLOOKUP(B401,別紙1!$A$285:$AS$431,11,FALSE)+VLOOKUP(B401,別紙1!$A$285:$AS$431,12,FALSE)</f>
        <v>344</v>
      </c>
      <c r="F406" s="143">
        <f t="shared" ref="F406:F416" si="379">IF(E406&lt;120,E406,120)</f>
        <v>120</v>
      </c>
      <c r="G406" s="151">
        <f>G405</f>
        <v>0</v>
      </c>
      <c r="H406" s="151">
        <f t="shared" ref="H406:H416" si="380">ROUNDDOWN(F406*G406,2)</f>
        <v>0</v>
      </c>
      <c r="I406" s="143">
        <f t="shared" ref="I406" si="381">IF(E406&lt;=300,IF(E406&lt;120,0,E406-120),180)</f>
        <v>180</v>
      </c>
      <c r="J406" s="151">
        <f>J405</f>
        <v>0</v>
      </c>
      <c r="K406" s="151">
        <f t="shared" ref="K406:K416" si="382">ROUNDDOWN(I406*J406,2)</f>
        <v>0</v>
      </c>
      <c r="L406" s="143">
        <f t="shared" ref="L406:L416" si="383">IF(E406&lt;300,0,E406-300)</f>
        <v>44</v>
      </c>
      <c r="M406" s="151">
        <f>M405</f>
        <v>0</v>
      </c>
      <c r="N406" s="151">
        <f t="shared" ref="N406:N416" si="384">ROUNDDOWN(L406*M406,2)</f>
        <v>0</v>
      </c>
      <c r="O406" s="151">
        <f t="shared" ref="O406:O409" si="385">H406+K406+N406</f>
        <v>0</v>
      </c>
      <c r="P406" s="144"/>
      <c r="Q406" s="145">
        <f t="shared" ref="Q406:Q416" si="386">ROUNDDOWN(D406+O406+P406,0)</f>
        <v>0</v>
      </c>
    </row>
    <row r="407" spans="1:17" s="20" customFormat="1" ht="18" customHeight="1" x14ac:dyDescent="0.4">
      <c r="A407" s="19">
        <v>3</v>
      </c>
      <c r="B407" s="145">
        <f>B405</f>
        <v>20</v>
      </c>
      <c r="C407" s="151">
        <f t="shared" ref="C407:C416" si="387">C406</f>
        <v>0</v>
      </c>
      <c r="D407" s="151">
        <f t="shared" si="378"/>
        <v>0</v>
      </c>
      <c r="E407" s="143">
        <f>VLOOKUP(B401,別紙1!$A$285:$AS$431,13,FALSE)+VLOOKUP(B401,別紙1!$A$285:$AS$431,14,FALSE)+VLOOKUP(B401,別紙1!$A$285:$AS$431,15,FALSE)</f>
        <v>314</v>
      </c>
      <c r="F407" s="143">
        <f t="shared" si="379"/>
        <v>120</v>
      </c>
      <c r="G407" s="151">
        <f t="shared" ref="G407:G416" si="388">G406</f>
        <v>0</v>
      </c>
      <c r="H407" s="151">
        <f t="shared" si="380"/>
        <v>0</v>
      </c>
      <c r="I407" s="143">
        <f>IF(E407&lt;=300,IF(E407&lt;120,0,E407-120),180)</f>
        <v>180</v>
      </c>
      <c r="J407" s="151">
        <f t="shared" ref="J407:J416" si="389">J406</f>
        <v>0</v>
      </c>
      <c r="K407" s="151">
        <f t="shared" si="382"/>
        <v>0</v>
      </c>
      <c r="L407" s="143">
        <f t="shared" si="383"/>
        <v>14</v>
      </c>
      <c r="M407" s="151">
        <f t="shared" ref="M407:M416" si="390">M406</f>
        <v>0</v>
      </c>
      <c r="N407" s="151">
        <f t="shared" si="384"/>
        <v>0</v>
      </c>
      <c r="O407" s="151">
        <f t="shared" si="385"/>
        <v>0</v>
      </c>
      <c r="P407" s="144"/>
      <c r="Q407" s="145">
        <f t="shared" si="386"/>
        <v>0</v>
      </c>
    </row>
    <row r="408" spans="1:17" s="20" customFormat="1" ht="18" customHeight="1" x14ac:dyDescent="0.4">
      <c r="A408" s="19">
        <v>4</v>
      </c>
      <c r="B408" s="145">
        <f>B405</f>
        <v>20</v>
      </c>
      <c r="C408" s="151">
        <f t="shared" si="387"/>
        <v>0</v>
      </c>
      <c r="D408" s="151">
        <f t="shared" si="378"/>
        <v>0</v>
      </c>
      <c r="E408" s="143">
        <f>VLOOKUP(B401,別紙1!$A$285:$AS$431,16,FALSE)+VLOOKUP(B401,別紙1!$A$285:$AS$431,17,FALSE)+VLOOKUP(B401,別紙1!$A$285:$AS$431,18,FALSE)</f>
        <v>335</v>
      </c>
      <c r="F408" s="143">
        <f t="shared" si="379"/>
        <v>120</v>
      </c>
      <c r="G408" s="151">
        <f t="shared" si="388"/>
        <v>0</v>
      </c>
      <c r="H408" s="151">
        <f t="shared" si="380"/>
        <v>0</v>
      </c>
      <c r="I408" s="143">
        <f t="shared" ref="I408:I416" si="391">IF(E408&lt;=300,IF(E408&lt;120,0,E408-120),180)</f>
        <v>180</v>
      </c>
      <c r="J408" s="151">
        <f t="shared" si="389"/>
        <v>0</v>
      </c>
      <c r="K408" s="151">
        <f t="shared" si="382"/>
        <v>0</v>
      </c>
      <c r="L408" s="143">
        <f t="shared" si="383"/>
        <v>35</v>
      </c>
      <c r="M408" s="151">
        <f t="shared" si="390"/>
        <v>0</v>
      </c>
      <c r="N408" s="151">
        <f t="shared" si="384"/>
        <v>0</v>
      </c>
      <c r="O408" s="151">
        <f t="shared" si="385"/>
        <v>0</v>
      </c>
      <c r="P408" s="144"/>
      <c r="Q408" s="145">
        <f t="shared" si="386"/>
        <v>0</v>
      </c>
    </row>
    <row r="409" spans="1:17" s="20" customFormat="1" ht="18" customHeight="1" x14ac:dyDescent="0.4">
      <c r="A409" s="19">
        <v>5</v>
      </c>
      <c r="B409" s="145">
        <f>B405</f>
        <v>20</v>
      </c>
      <c r="C409" s="151">
        <f t="shared" si="387"/>
        <v>0</v>
      </c>
      <c r="D409" s="151">
        <f t="shared" si="378"/>
        <v>0</v>
      </c>
      <c r="E409" s="143">
        <f>VLOOKUP(B401,別紙1!$A$285:$AS$431,19,FALSE)+VLOOKUP(B401,別紙1!$A$285:$AS$431,20,FALSE)+VLOOKUP(B401,別紙1!$A$285:$AS$431,21,FALSE)</f>
        <v>313</v>
      </c>
      <c r="F409" s="143">
        <f t="shared" si="379"/>
        <v>120</v>
      </c>
      <c r="G409" s="151">
        <f t="shared" si="388"/>
        <v>0</v>
      </c>
      <c r="H409" s="151">
        <f t="shared" si="380"/>
        <v>0</v>
      </c>
      <c r="I409" s="143">
        <f t="shared" si="391"/>
        <v>180</v>
      </c>
      <c r="J409" s="151">
        <f t="shared" si="389"/>
        <v>0</v>
      </c>
      <c r="K409" s="151">
        <f t="shared" si="382"/>
        <v>0</v>
      </c>
      <c r="L409" s="143">
        <f t="shared" si="383"/>
        <v>13</v>
      </c>
      <c r="M409" s="151">
        <f t="shared" si="390"/>
        <v>0</v>
      </c>
      <c r="N409" s="151">
        <f t="shared" si="384"/>
        <v>0</v>
      </c>
      <c r="O409" s="151">
        <f t="shared" si="385"/>
        <v>0</v>
      </c>
      <c r="P409" s="144"/>
      <c r="Q409" s="145">
        <f t="shared" si="386"/>
        <v>0</v>
      </c>
    </row>
    <row r="410" spans="1:17" s="20" customFormat="1" ht="18" customHeight="1" x14ac:dyDescent="0.4">
      <c r="A410" s="19">
        <v>6</v>
      </c>
      <c r="B410" s="145">
        <f>B405</f>
        <v>20</v>
      </c>
      <c r="C410" s="151">
        <f t="shared" si="387"/>
        <v>0</v>
      </c>
      <c r="D410" s="151">
        <f t="shared" si="378"/>
        <v>0</v>
      </c>
      <c r="E410" s="143">
        <f>VLOOKUP(B401,別紙1!$A$285:$AS$431,22,FALSE)+VLOOKUP(B401,別紙1!$A$285:$AS$431,23,FALSE)+VLOOKUP(B401,別紙1!$A$285:$AS$431,24,FALSE)</f>
        <v>332</v>
      </c>
      <c r="F410" s="143">
        <f t="shared" si="379"/>
        <v>120</v>
      </c>
      <c r="G410" s="151">
        <f t="shared" si="388"/>
        <v>0</v>
      </c>
      <c r="H410" s="151">
        <f t="shared" si="380"/>
        <v>0</v>
      </c>
      <c r="I410" s="143">
        <f t="shared" si="391"/>
        <v>180</v>
      </c>
      <c r="J410" s="151">
        <f t="shared" si="389"/>
        <v>0</v>
      </c>
      <c r="K410" s="151">
        <f t="shared" si="382"/>
        <v>0</v>
      </c>
      <c r="L410" s="143">
        <f t="shared" si="383"/>
        <v>32</v>
      </c>
      <c r="M410" s="151">
        <f t="shared" si="390"/>
        <v>0</v>
      </c>
      <c r="N410" s="151">
        <f t="shared" si="384"/>
        <v>0</v>
      </c>
      <c r="O410" s="151">
        <f>H410+K410+N410</f>
        <v>0</v>
      </c>
      <c r="P410" s="144"/>
      <c r="Q410" s="145">
        <f t="shared" si="386"/>
        <v>0</v>
      </c>
    </row>
    <row r="411" spans="1:17" s="20" customFormat="1" ht="18" customHeight="1" x14ac:dyDescent="0.4">
      <c r="A411" s="19">
        <v>7</v>
      </c>
      <c r="B411" s="145">
        <f>B405</f>
        <v>20</v>
      </c>
      <c r="C411" s="151">
        <f t="shared" si="387"/>
        <v>0</v>
      </c>
      <c r="D411" s="151">
        <f t="shared" si="378"/>
        <v>0</v>
      </c>
      <c r="E411" s="143">
        <f>VLOOKUP(B401,別紙1!$A$285:$AS$431,25,FALSE)+VLOOKUP(B401,別紙1!$A$285:$AS$431,26,FALSE)+VLOOKUP(B401,別紙1!$A$285:$AS$431,27,FALSE)</f>
        <v>327</v>
      </c>
      <c r="F411" s="143">
        <f t="shared" si="379"/>
        <v>120</v>
      </c>
      <c r="G411" s="151">
        <f t="shared" si="388"/>
        <v>0</v>
      </c>
      <c r="H411" s="151">
        <f t="shared" si="380"/>
        <v>0</v>
      </c>
      <c r="I411" s="143">
        <f t="shared" si="391"/>
        <v>180</v>
      </c>
      <c r="J411" s="151">
        <f t="shared" si="389"/>
        <v>0</v>
      </c>
      <c r="K411" s="151">
        <f t="shared" si="382"/>
        <v>0</v>
      </c>
      <c r="L411" s="143">
        <f t="shared" si="383"/>
        <v>27</v>
      </c>
      <c r="M411" s="151">
        <f t="shared" si="390"/>
        <v>0</v>
      </c>
      <c r="N411" s="151">
        <f t="shared" si="384"/>
        <v>0</v>
      </c>
      <c r="O411" s="151">
        <f t="shared" ref="O411:O415" si="392">H411+K411+N411</f>
        <v>0</v>
      </c>
      <c r="P411" s="144"/>
      <c r="Q411" s="145">
        <f t="shared" si="386"/>
        <v>0</v>
      </c>
    </row>
    <row r="412" spans="1:17" s="20" customFormat="1" ht="18" customHeight="1" x14ac:dyDescent="0.4">
      <c r="A412" s="19">
        <v>8</v>
      </c>
      <c r="B412" s="145">
        <f>B405</f>
        <v>20</v>
      </c>
      <c r="C412" s="151">
        <f t="shared" si="387"/>
        <v>0</v>
      </c>
      <c r="D412" s="151">
        <f t="shared" si="378"/>
        <v>0</v>
      </c>
      <c r="E412" s="143">
        <f>VLOOKUP(B401,別紙1!$A$285:$AS$431,28,FALSE)+VLOOKUP(B401,別紙1!$A$285:$AS$431,29,FALSE)+VLOOKUP(B401,別紙1!$A$285:$AS$431,30,FALSE)</f>
        <v>336</v>
      </c>
      <c r="F412" s="143">
        <f t="shared" si="379"/>
        <v>120</v>
      </c>
      <c r="G412" s="151">
        <f t="shared" si="388"/>
        <v>0</v>
      </c>
      <c r="H412" s="151">
        <f t="shared" si="380"/>
        <v>0</v>
      </c>
      <c r="I412" s="143">
        <f t="shared" si="391"/>
        <v>180</v>
      </c>
      <c r="J412" s="151">
        <f t="shared" si="389"/>
        <v>0</v>
      </c>
      <c r="K412" s="151">
        <f t="shared" si="382"/>
        <v>0</v>
      </c>
      <c r="L412" s="143">
        <f t="shared" si="383"/>
        <v>36</v>
      </c>
      <c r="M412" s="151">
        <f t="shared" si="390"/>
        <v>0</v>
      </c>
      <c r="N412" s="151">
        <f t="shared" si="384"/>
        <v>0</v>
      </c>
      <c r="O412" s="151">
        <f t="shared" si="392"/>
        <v>0</v>
      </c>
      <c r="P412" s="144"/>
      <c r="Q412" s="145">
        <f t="shared" si="386"/>
        <v>0</v>
      </c>
    </row>
    <row r="413" spans="1:17" s="20" customFormat="1" ht="18" customHeight="1" x14ac:dyDescent="0.4">
      <c r="A413" s="19">
        <v>9</v>
      </c>
      <c r="B413" s="145">
        <f>B405</f>
        <v>20</v>
      </c>
      <c r="C413" s="151">
        <f t="shared" si="387"/>
        <v>0</v>
      </c>
      <c r="D413" s="151">
        <f t="shared" si="378"/>
        <v>0</v>
      </c>
      <c r="E413" s="143">
        <f>VLOOKUP(B401,別紙1!$A$285:$AS$431,31,FALSE)+VLOOKUP(B401,別紙1!$A$285:$AS$431,32,FALSE)+VLOOKUP(B401,別紙1!$A$285:$AS$431,33,FALSE)</f>
        <v>347</v>
      </c>
      <c r="F413" s="143">
        <f t="shared" si="379"/>
        <v>120</v>
      </c>
      <c r="G413" s="151">
        <f t="shared" si="388"/>
        <v>0</v>
      </c>
      <c r="H413" s="151">
        <f t="shared" si="380"/>
        <v>0</v>
      </c>
      <c r="I413" s="143">
        <f t="shared" si="391"/>
        <v>180</v>
      </c>
      <c r="J413" s="151">
        <f t="shared" si="389"/>
        <v>0</v>
      </c>
      <c r="K413" s="151">
        <f t="shared" si="382"/>
        <v>0</v>
      </c>
      <c r="L413" s="143">
        <f t="shared" si="383"/>
        <v>47</v>
      </c>
      <c r="M413" s="151">
        <f t="shared" si="390"/>
        <v>0</v>
      </c>
      <c r="N413" s="151">
        <f t="shared" si="384"/>
        <v>0</v>
      </c>
      <c r="O413" s="151">
        <f t="shared" si="392"/>
        <v>0</v>
      </c>
      <c r="P413" s="144"/>
      <c r="Q413" s="145">
        <f t="shared" si="386"/>
        <v>0</v>
      </c>
    </row>
    <row r="414" spans="1:17" s="20" customFormat="1" ht="18" customHeight="1" x14ac:dyDescent="0.4">
      <c r="A414" s="19">
        <v>10</v>
      </c>
      <c r="B414" s="145">
        <f>B405</f>
        <v>20</v>
      </c>
      <c r="C414" s="151">
        <f t="shared" si="387"/>
        <v>0</v>
      </c>
      <c r="D414" s="151">
        <f t="shared" si="378"/>
        <v>0</v>
      </c>
      <c r="E414" s="143">
        <f>VLOOKUP(B401,別紙1!$A$285:$AS$431,34,FALSE)+VLOOKUP(B401,別紙1!$A$285:$AS$431,35,FALSE)+VLOOKUP(B401,別紙1!$A$285:$AS$431,36,FALSE)</f>
        <v>356</v>
      </c>
      <c r="F414" s="143">
        <f t="shared" si="379"/>
        <v>120</v>
      </c>
      <c r="G414" s="151">
        <f t="shared" si="388"/>
        <v>0</v>
      </c>
      <c r="H414" s="151">
        <f t="shared" si="380"/>
        <v>0</v>
      </c>
      <c r="I414" s="143">
        <f t="shared" si="391"/>
        <v>180</v>
      </c>
      <c r="J414" s="151">
        <f t="shared" si="389"/>
        <v>0</v>
      </c>
      <c r="K414" s="151">
        <f t="shared" si="382"/>
        <v>0</v>
      </c>
      <c r="L414" s="143">
        <f t="shared" si="383"/>
        <v>56</v>
      </c>
      <c r="M414" s="151">
        <f t="shared" si="390"/>
        <v>0</v>
      </c>
      <c r="N414" s="151">
        <f t="shared" si="384"/>
        <v>0</v>
      </c>
      <c r="O414" s="151">
        <f t="shared" si="392"/>
        <v>0</v>
      </c>
      <c r="P414" s="144"/>
      <c r="Q414" s="145">
        <f t="shared" si="386"/>
        <v>0</v>
      </c>
    </row>
    <row r="415" spans="1:17" s="20" customFormat="1" ht="18" customHeight="1" x14ac:dyDescent="0.4">
      <c r="A415" s="19">
        <v>11</v>
      </c>
      <c r="B415" s="145">
        <f>B405</f>
        <v>20</v>
      </c>
      <c r="C415" s="151">
        <f t="shared" si="387"/>
        <v>0</v>
      </c>
      <c r="D415" s="151">
        <f t="shared" si="378"/>
        <v>0</v>
      </c>
      <c r="E415" s="143">
        <f>VLOOKUP(B401,別紙1!$A$285:$AS$431,37,FALSE)+VLOOKUP(B401,別紙1!$A$285:$AS$431,38,FALSE)+VLOOKUP(B401,別紙1!$A$285:$AS$431,39,FALSE)</f>
        <v>324</v>
      </c>
      <c r="F415" s="143">
        <f t="shared" si="379"/>
        <v>120</v>
      </c>
      <c r="G415" s="151">
        <f t="shared" si="388"/>
        <v>0</v>
      </c>
      <c r="H415" s="151">
        <f t="shared" si="380"/>
        <v>0</v>
      </c>
      <c r="I415" s="143">
        <f t="shared" si="391"/>
        <v>180</v>
      </c>
      <c r="J415" s="151">
        <f t="shared" si="389"/>
        <v>0</v>
      </c>
      <c r="K415" s="151">
        <f t="shared" si="382"/>
        <v>0</v>
      </c>
      <c r="L415" s="143">
        <f t="shared" si="383"/>
        <v>24</v>
      </c>
      <c r="M415" s="151">
        <f t="shared" si="390"/>
        <v>0</v>
      </c>
      <c r="N415" s="151">
        <f t="shared" si="384"/>
        <v>0</v>
      </c>
      <c r="O415" s="151">
        <f t="shared" si="392"/>
        <v>0</v>
      </c>
      <c r="P415" s="144"/>
      <c r="Q415" s="145">
        <f t="shared" si="386"/>
        <v>0</v>
      </c>
    </row>
    <row r="416" spans="1:17" s="20" customFormat="1" ht="18" customHeight="1" thickBot="1" x14ac:dyDescent="0.45">
      <c r="A416" s="19">
        <v>12</v>
      </c>
      <c r="B416" s="145">
        <f>B405</f>
        <v>20</v>
      </c>
      <c r="C416" s="151">
        <f t="shared" si="387"/>
        <v>0</v>
      </c>
      <c r="D416" s="151">
        <f t="shared" si="378"/>
        <v>0</v>
      </c>
      <c r="E416" s="143">
        <f>VLOOKUP(B401,別紙1!$A$285:$AS$431,40,FALSE)+VLOOKUP(B401,別紙1!$A$285:$AS$431,41,FALSE)+VLOOKUP(B401,別紙1!$A$285:$AS$431,42,FALSE)</f>
        <v>310</v>
      </c>
      <c r="F416" s="143">
        <f t="shared" si="379"/>
        <v>120</v>
      </c>
      <c r="G416" s="151">
        <f t="shared" si="388"/>
        <v>0</v>
      </c>
      <c r="H416" s="198">
        <f t="shared" si="380"/>
        <v>0</v>
      </c>
      <c r="I416" s="143">
        <f t="shared" si="391"/>
        <v>180</v>
      </c>
      <c r="J416" s="198">
        <f t="shared" si="389"/>
        <v>0</v>
      </c>
      <c r="K416" s="198">
        <f t="shared" si="382"/>
        <v>0</v>
      </c>
      <c r="L416" s="143">
        <f t="shared" si="383"/>
        <v>10</v>
      </c>
      <c r="M416" s="151">
        <f t="shared" si="390"/>
        <v>0</v>
      </c>
      <c r="N416" s="198">
        <f t="shared" si="384"/>
        <v>0</v>
      </c>
      <c r="O416" s="151">
        <f>H416+K416+N416</f>
        <v>0</v>
      </c>
      <c r="P416" s="144"/>
      <c r="Q416" s="145">
        <f t="shared" si="386"/>
        <v>0</v>
      </c>
    </row>
    <row r="417" spans="1:17" s="20" customFormat="1" ht="18" customHeight="1" thickBot="1" x14ac:dyDescent="0.45">
      <c r="A417" s="19" t="s">
        <v>9</v>
      </c>
      <c r="B417" s="146"/>
      <c r="C417" s="146"/>
      <c r="D417" s="201"/>
      <c r="E417" s="143">
        <f t="shared" ref="E417:F417" si="393">SUM(E405:E416)</f>
        <v>3970</v>
      </c>
      <c r="F417" s="143">
        <f t="shared" si="393"/>
        <v>1440</v>
      </c>
      <c r="G417" s="146"/>
      <c r="H417" s="146"/>
      <c r="I417" s="143">
        <f t="shared" ref="I417" si="394">SUM(I405:I416)</f>
        <v>2160</v>
      </c>
      <c r="J417" s="146"/>
      <c r="K417" s="146"/>
      <c r="L417" s="143">
        <f t="shared" ref="L417" si="395">SUM(L405:L416)</f>
        <v>370</v>
      </c>
      <c r="M417" s="146"/>
      <c r="N417" s="146"/>
      <c r="O417" s="202"/>
      <c r="P417" s="150">
        <f>SUM(P405:P416)</f>
        <v>0</v>
      </c>
      <c r="Q417" s="148">
        <f>IF(SUM(Q405:Q416)="","",SUM(Q405:Q416))</f>
        <v>0</v>
      </c>
    </row>
    <row r="418" spans="1:17" ht="78" customHeight="1" x14ac:dyDescent="0.4">
      <c r="A418" s="429" t="s">
        <v>376</v>
      </c>
      <c r="B418" s="430"/>
      <c r="C418" s="430"/>
      <c r="D418" s="430"/>
      <c r="E418" s="430"/>
      <c r="F418" s="430"/>
      <c r="G418" s="430"/>
      <c r="H418" s="430"/>
      <c r="I418" s="430"/>
      <c r="J418" s="430"/>
      <c r="K418" s="430"/>
      <c r="L418" s="430"/>
      <c r="M418" s="430"/>
      <c r="N418" s="430"/>
      <c r="O418" s="430"/>
      <c r="P418" s="430"/>
      <c r="Q418" s="431"/>
    </row>
    <row r="419" spans="1:17" ht="78" customHeight="1" x14ac:dyDescent="0.4">
      <c r="A419" s="432" t="s">
        <v>22</v>
      </c>
      <c r="B419" s="433"/>
      <c r="C419" s="433"/>
      <c r="D419" s="433"/>
      <c r="E419" s="433"/>
      <c r="F419" s="433"/>
      <c r="G419" s="433"/>
      <c r="H419" s="433"/>
      <c r="I419" s="433"/>
      <c r="J419" s="433"/>
      <c r="K419" s="433"/>
      <c r="L419" s="433"/>
      <c r="M419" s="433"/>
      <c r="N419" s="433"/>
      <c r="O419" s="433"/>
      <c r="P419" s="433"/>
      <c r="Q419" s="434"/>
    </row>
    <row r="420" spans="1:17" x14ac:dyDescent="0.4">
      <c r="A420" s="11" t="s">
        <v>12</v>
      </c>
      <c r="B420" s="15">
        <f>B401+1</f>
        <v>23</v>
      </c>
      <c r="C420" s="11" t="s">
        <v>13</v>
      </c>
      <c r="D420" s="13" t="str">
        <f>VLOOKUP(B420,別紙1!$A$285:$AS$431,3,FALSE)</f>
        <v>八幡配水場</v>
      </c>
      <c r="Q420" s="142" t="str">
        <f>VLOOKUP(B420,別紙1!$A$285:$AS$431,5,FALSE)</f>
        <v>東京従量電灯B20A</v>
      </c>
    </row>
    <row r="421" spans="1:17" s="11" customFormat="1" ht="20.25" customHeight="1" x14ac:dyDescent="0.4">
      <c r="A421" s="435" t="s">
        <v>14</v>
      </c>
      <c r="B421" s="438" t="s">
        <v>3</v>
      </c>
      <c r="C421" s="439"/>
      <c r="D421" s="440"/>
      <c r="E421" s="438" t="s">
        <v>4</v>
      </c>
      <c r="F421" s="439"/>
      <c r="G421" s="439"/>
      <c r="H421" s="439"/>
      <c r="I421" s="439"/>
      <c r="J421" s="439"/>
      <c r="K421" s="439"/>
      <c r="L421" s="439"/>
      <c r="M421" s="439"/>
      <c r="N421" s="439"/>
      <c r="O421" s="440"/>
      <c r="P421" s="426" t="s">
        <v>106</v>
      </c>
      <c r="Q421" s="435" t="s">
        <v>354</v>
      </c>
    </row>
    <row r="422" spans="1:17" s="11" customFormat="1" ht="60" x14ac:dyDescent="0.4">
      <c r="A422" s="436"/>
      <c r="B422" s="305" t="s">
        <v>26</v>
      </c>
      <c r="C422" s="305" t="s">
        <v>107</v>
      </c>
      <c r="D422" s="305" t="s">
        <v>27</v>
      </c>
      <c r="E422" s="16" t="s">
        <v>349</v>
      </c>
      <c r="F422" s="17" t="s">
        <v>108</v>
      </c>
      <c r="G422" s="17" t="s">
        <v>350</v>
      </c>
      <c r="H422" s="16" t="s">
        <v>28</v>
      </c>
      <c r="I422" s="17" t="s">
        <v>126</v>
      </c>
      <c r="J422" s="17" t="s">
        <v>352</v>
      </c>
      <c r="K422" s="16" t="s">
        <v>29</v>
      </c>
      <c r="L422" s="17" t="s">
        <v>127</v>
      </c>
      <c r="M422" s="17" t="s">
        <v>128</v>
      </c>
      <c r="N422" s="16" t="s">
        <v>30</v>
      </c>
      <c r="O422" s="306" t="s">
        <v>353</v>
      </c>
      <c r="P422" s="441"/>
      <c r="Q422" s="436"/>
    </row>
    <row r="423" spans="1:17" s="18" customFormat="1" ht="22.5" x14ac:dyDescent="0.4">
      <c r="A423" s="437"/>
      <c r="B423" s="12" t="s">
        <v>34</v>
      </c>
      <c r="C423" s="12" t="s">
        <v>123</v>
      </c>
      <c r="D423" s="12" t="s">
        <v>6</v>
      </c>
      <c r="E423" s="12" t="s">
        <v>20</v>
      </c>
      <c r="F423" s="12" t="s">
        <v>20</v>
      </c>
      <c r="G423" s="12" t="s">
        <v>8</v>
      </c>
      <c r="H423" s="12" t="s">
        <v>8</v>
      </c>
      <c r="I423" s="12" t="s">
        <v>20</v>
      </c>
      <c r="J423" s="12" t="s">
        <v>8</v>
      </c>
      <c r="K423" s="12" t="s">
        <v>8</v>
      </c>
      <c r="L423" s="12" t="s">
        <v>20</v>
      </c>
      <c r="M423" s="12" t="s">
        <v>8</v>
      </c>
      <c r="N423" s="12" t="s">
        <v>8</v>
      </c>
      <c r="O423" s="12" t="s">
        <v>8</v>
      </c>
      <c r="P423" s="4" t="s">
        <v>43</v>
      </c>
      <c r="Q423" s="12" t="s">
        <v>8</v>
      </c>
    </row>
    <row r="424" spans="1:17" s="20" customFormat="1" ht="18" customHeight="1" x14ac:dyDescent="0.4">
      <c r="A424" s="19">
        <v>1</v>
      </c>
      <c r="B424" s="143">
        <f>VLOOKUP(B420,別紙1!$A$285:$AS$431,6,FALSE)</f>
        <v>20</v>
      </c>
      <c r="C424" s="151">
        <f>内訳書!$C$9</f>
        <v>0</v>
      </c>
      <c r="D424" s="151">
        <f>IF(E424=0,ROUNDDOWN(C424*B424/10/2,2),ROUNDDOWN(C424*B424/10,2))</f>
        <v>0</v>
      </c>
      <c r="E424" s="143">
        <f>VLOOKUP(B420,別紙1!$A$285:$AS$431,7,FALSE)+VLOOKUP(B420,別紙1!$A$285:$AS$431,8,FALSE)+VLOOKUP(B420,別紙1!$A$285:$AS$431,9,FALSE)</f>
        <v>52</v>
      </c>
      <c r="F424" s="143">
        <f>IF(E424&lt;120,E424,120)</f>
        <v>52</v>
      </c>
      <c r="G424" s="151">
        <f>内訳書!$D$9</f>
        <v>0</v>
      </c>
      <c r="H424" s="151">
        <f>ROUNDDOWN(F424*G424,2)</f>
        <v>0</v>
      </c>
      <c r="I424" s="143">
        <f>IF(E424&lt;=300,IF(E424&lt;120,0,E424-120),180)</f>
        <v>0</v>
      </c>
      <c r="J424" s="151">
        <f>内訳書!$E$9</f>
        <v>0</v>
      </c>
      <c r="K424" s="151">
        <f>ROUNDDOWN(I424*J424,2)</f>
        <v>0</v>
      </c>
      <c r="L424" s="143">
        <f>IF(E424&lt;300,0,E424-300)</f>
        <v>0</v>
      </c>
      <c r="M424" s="151">
        <f>内訳書!$F$9</f>
        <v>0</v>
      </c>
      <c r="N424" s="151">
        <f>ROUNDDOWN(L424*M424,2)</f>
        <v>0</v>
      </c>
      <c r="O424" s="151">
        <f>H424+K424+N424</f>
        <v>0</v>
      </c>
      <c r="P424" s="144"/>
      <c r="Q424" s="145">
        <f>ROUNDDOWN(D424+O424+P424,0)</f>
        <v>0</v>
      </c>
    </row>
    <row r="425" spans="1:17" s="20" customFormat="1" ht="18" customHeight="1" x14ac:dyDescent="0.4">
      <c r="A425" s="19">
        <v>2</v>
      </c>
      <c r="B425" s="145">
        <f>B424</f>
        <v>20</v>
      </c>
      <c r="C425" s="151">
        <f>C424</f>
        <v>0</v>
      </c>
      <c r="D425" s="151">
        <f t="shared" ref="D425:D435" si="396">IF(E425=0,ROUNDDOWN(C425*B425/10/2,2),ROUNDDOWN(C425*B425/10,2))</f>
        <v>0</v>
      </c>
      <c r="E425" s="143">
        <f>VLOOKUP(B420,別紙1!$A$285:$AS$431,10,FALSE)+VLOOKUP(B420,別紙1!$A$285:$AS$431,11,FALSE)+VLOOKUP(B420,別紙1!$A$285:$AS$431,12,FALSE)</f>
        <v>56</v>
      </c>
      <c r="F425" s="143">
        <f t="shared" ref="F425:F435" si="397">IF(E425&lt;120,E425,120)</f>
        <v>56</v>
      </c>
      <c r="G425" s="151">
        <f>G424</f>
        <v>0</v>
      </c>
      <c r="H425" s="151">
        <f t="shared" ref="H425:H435" si="398">ROUNDDOWN(F425*G425,2)</f>
        <v>0</v>
      </c>
      <c r="I425" s="143">
        <f t="shared" ref="I425" si="399">IF(E425&lt;=300,IF(E425&lt;120,0,E425-120),180)</f>
        <v>0</v>
      </c>
      <c r="J425" s="151">
        <f>J424</f>
        <v>0</v>
      </c>
      <c r="K425" s="151">
        <f t="shared" ref="K425:K435" si="400">ROUNDDOWN(I425*J425,2)</f>
        <v>0</v>
      </c>
      <c r="L425" s="143">
        <f t="shared" ref="L425:L435" si="401">IF(E425&lt;300,0,E425-300)</f>
        <v>0</v>
      </c>
      <c r="M425" s="151">
        <f>M424</f>
        <v>0</v>
      </c>
      <c r="N425" s="151">
        <f t="shared" ref="N425:N435" si="402">ROUNDDOWN(L425*M425,2)</f>
        <v>0</v>
      </c>
      <c r="O425" s="151">
        <f t="shared" ref="O425:O428" si="403">H425+K425+N425</f>
        <v>0</v>
      </c>
      <c r="P425" s="144"/>
      <c r="Q425" s="145">
        <f t="shared" ref="Q425:Q435" si="404">ROUNDDOWN(D425+O425+P425,0)</f>
        <v>0</v>
      </c>
    </row>
    <row r="426" spans="1:17" s="20" customFormat="1" ht="18" customHeight="1" x14ac:dyDescent="0.4">
      <c r="A426" s="19">
        <v>3</v>
      </c>
      <c r="B426" s="145">
        <f>B424</f>
        <v>20</v>
      </c>
      <c r="C426" s="151">
        <f t="shared" ref="C426:C435" si="405">C425</f>
        <v>0</v>
      </c>
      <c r="D426" s="151">
        <f t="shared" si="396"/>
        <v>0</v>
      </c>
      <c r="E426" s="143">
        <f>VLOOKUP(B420,別紙1!$A$285:$AS$431,13,FALSE)+VLOOKUP(B420,別紙1!$A$285:$AS$431,14,FALSE)+VLOOKUP(B420,別紙1!$A$285:$AS$431,15,FALSE)</f>
        <v>49</v>
      </c>
      <c r="F426" s="143">
        <f t="shared" si="397"/>
        <v>49</v>
      </c>
      <c r="G426" s="151">
        <f t="shared" ref="G426:G435" si="406">G425</f>
        <v>0</v>
      </c>
      <c r="H426" s="151">
        <f t="shared" si="398"/>
        <v>0</v>
      </c>
      <c r="I426" s="143">
        <f>IF(E426&lt;=300,IF(E426&lt;120,0,E426-120),180)</f>
        <v>0</v>
      </c>
      <c r="J426" s="151">
        <f t="shared" ref="J426:J435" si="407">J425</f>
        <v>0</v>
      </c>
      <c r="K426" s="151">
        <f t="shared" si="400"/>
        <v>0</v>
      </c>
      <c r="L426" s="143">
        <f t="shared" si="401"/>
        <v>0</v>
      </c>
      <c r="M426" s="151">
        <f t="shared" ref="M426:M435" si="408">M425</f>
        <v>0</v>
      </c>
      <c r="N426" s="151">
        <f t="shared" si="402"/>
        <v>0</v>
      </c>
      <c r="O426" s="151">
        <f t="shared" si="403"/>
        <v>0</v>
      </c>
      <c r="P426" s="144"/>
      <c r="Q426" s="145">
        <f t="shared" si="404"/>
        <v>0</v>
      </c>
    </row>
    <row r="427" spans="1:17" s="20" customFormat="1" ht="18" customHeight="1" x14ac:dyDescent="0.4">
      <c r="A427" s="19">
        <v>4</v>
      </c>
      <c r="B427" s="145">
        <f>B424</f>
        <v>20</v>
      </c>
      <c r="C427" s="151">
        <f t="shared" si="405"/>
        <v>0</v>
      </c>
      <c r="D427" s="151">
        <f t="shared" si="396"/>
        <v>0</v>
      </c>
      <c r="E427" s="143">
        <f>VLOOKUP(B420,別紙1!$A$285:$AS$431,16,FALSE)+VLOOKUP(B420,別紙1!$A$285:$AS$431,17,FALSE)+VLOOKUP(B420,別紙1!$A$285:$AS$431,18,FALSE)</f>
        <v>49</v>
      </c>
      <c r="F427" s="143">
        <f t="shared" si="397"/>
        <v>49</v>
      </c>
      <c r="G427" s="151">
        <f t="shared" si="406"/>
        <v>0</v>
      </c>
      <c r="H427" s="151">
        <f t="shared" si="398"/>
        <v>0</v>
      </c>
      <c r="I427" s="143">
        <f t="shared" ref="I427:I435" si="409">IF(E427&lt;=300,IF(E427&lt;120,0,E427-120),180)</f>
        <v>0</v>
      </c>
      <c r="J427" s="151">
        <f t="shared" si="407"/>
        <v>0</v>
      </c>
      <c r="K427" s="151">
        <f t="shared" si="400"/>
        <v>0</v>
      </c>
      <c r="L427" s="143">
        <f t="shared" si="401"/>
        <v>0</v>
      </c>
      <c r="M427" s="151">
        <f t="shared" si="408"/>
        <v>0</v>
      </c>
      <c r="N427" s="151">
        <f t="shared" si="402"/>
        <v>0</v>
      </c>
      <c r="O427" s="151">
        <f t="shared" si="403"/>
        <v>0</v>
      </c>
      <c r="P427" s="144"/>
      <c r="Q427" s="145">
        <f t="shared" si="404"/>
        <v>0</v>
      </c>
    </row>
    <row r="428" spans="1:17" s="20" customFormat="1" ht="18" customHeight="1" x14ac:dyDescent="0.4">
      <c r="A428" s="19">
        <v>5</v>
      </c>
      <c r="B428" s="145">
        <f>B424</f>
        <v>20</v>
      </c>
      <c r="C428" s="151">
        <f t="shared" si="405"/>
        <v>0</v>
      </c>
      <c r="D428" s="151">
        <f t="shared" si="396"/>
        <v>0</v>
      </c>
      <c r="E428" s="143">
        <f>VLOOKUP(B420,別紙1!$A$285:$AS$431,19,FALSE)+VLOOKUP(B420,別紙1!$A$285:$AS$431,20,FALSE)+VLOOKUP(B420,別紙1!$A$285:$AS$431,21,FALSE)</f>
        <v>26</v>
      </c>
      <c r="F428" s="143">
        <f t="shared" si="397"/>
        <v>26</v>
      </c>
      <c r="G428" s="151">
        <f t="shared" si="406"/>
        <v>0</v>
      </c>
      <c r="H428" s="151">
        <f t="shared" si="398"/>
        <v>0</v>
      </c>
      <c r="I428" s="143">
        <f t="shared" si="409"/>
        <v>0</v>
      </c>
      <c r="J428" s="151">
        <f t="shared" si="407"/>
        <v>0</v>
      </c>
      <c r="K428" s="151">
        <f t="shared" si="400"/>
        <v>0</v>
      </c>
      <c r="L428" s="143">
        <f t="shared" si="401"/>
        <v>0</v>
      </c>
      <c r="M428" s="151">
        <f t="shared" si="408"/>
        <v>0</v>
      </c>
      <c r="N428" s="151">
        <f t="shared" si="402"/>
        <v>0</v>
      </c>
      <c r="O428" s="151">
        <f t="shared" si="403"/>
        <v>0</v>
      </c>
      <c r="P428" s="144"/>
      <c r="Q428" s="145">
        <f t="shared" si="404"/>
        <v>0</v>
      </c>
    </row>
    <row r="429" spans="1:17" s="20" customFormat="1" ht="18" customHeight="1" x14ac:dyDescent="0.4">
      <c r="A429" s="19">
        <v>6</v>
      </c>
      <c r="B429" s="145">
        <f>B424</f>
        <v>20</v>
      </c>
      <c r="C429" s="151">
        <f t="shared" si="405"/>
        <v>0</v>
      </c>
      <c r="D429" s="151">
        <f t="shared" si="396"/>
        <v>0</v>
      </c>
      <c r="E429" s="143">
        <f>VLOOKUP(B420,別紙1!$A$285:$AS$431,22,FALSE)+VLOOKUP(B420,別紙1!$A$285:$AS$431,23,FALSE)+VLOOKUP(B420,別紙1!$A$285:$AS$431,24,FALSE)</f>
        <v>24</v>
      </c>
      <c r="F429" s="143">
        <f t="shared" si="397"/>
        <v>24</v>
      </c>
      <c r="G429" s="151">
        <f t="shared" si="406"/>
        <v>0</v>
      </c>
      <c r="H429" s="151">
        <f t="shared" si="398"/>
        <v>0</v>
      </c>
      <c r="I429" s="143">
        <f t="shared" si="409"/>
        <v>0</v>
      </c>
      <c r="J429" s="151">
        <f t="shared" si="407"/>
        <v>0</v>
      </c>
      <c r="K429" s="151">
        <f t="shared" si="400"/>
        <v>0</v>
      </c>
      <c r="L429" s="143">
        <f t="shared" si="401"/>
        <v>0</v>
      </c>
      <c r="M429" s="151">
        <f t="shared" si="408"/>
        <v>0</v>
      </c>
      <c r="N429" s="151">
        <f t="shared" si="402"/>
        <v>0</v>
      </c>
      <c r="O429" s="151">
        <f>H429+K429+N429</f>
        <v>0</v>
      </c>
      <c r="P429" s="144"/>
      <c r="Q429" s="145">
        <f t="shared" si="404"/>
        <v>0</v>
      </c>
    </row>
    <row r="430" spans="1:17" s="20" customFormat="1" ht="18" customHeight="1" x14ac:dyDescent="0.4">
      <c r="A430" s="19">
        <v>7</v>
      </c>
      <c r="B430" s="145">
        <f>B424</f>
        <v>20</v>
      </c>
      <c r="C430" s="151">
        <f t="shared" si="405"/>
        <v>0</v>
      </c>
      <c r="D430" s="151">
        <f t="shared" si="396"/>
        <v>0</v>
      </c>
      <c r="E430" s="143">
        <f>VLOOKUP(B420,別紙1!$A$285:$AS$431,25,FALSE)+VLOOKUP(B420,別紙1!$A$285:$AS$431,26,FALSE)+VLOOKUP(B420,別紙1!$A$285:$AS$431,27,FALSE)</f>
        <v>23</v>
      </c>
      <c r="F430" s="143">
        <f t="shared" si="397"/>
        <v>23</v>
      </c>
      <c r="G430" s="151">
        <f t="shared" si="406"/>
        <v>0</v>
      </c>
      <c r="H430" s="151">
        <f t="shared" si="398"/>
        <v>0</v>
      </c>
      <c r="I430" s="143">
        <f t="shared" si="409"/>
        <v>0</v>
      </c>
      <c r="J430" s="151">
        <f t="shared" si="407"/>
        <v>0</v>
      </c>
      <c r="K430" s="151">
        <f t="shared" si="400"/>
        <v>0</v>
      </c>
      <c r="L430" s="143">
        <f t="shared" si="401"/>
        <v>0</v>
      </c>
      <c r="M430" s="151">
        <f t="shared" si="408"/>
        <v>0</v>
      </c>
      <c r="N430" s="151">
        <f t="shared" si="402"/>
        <v>0</v>
      </c>
      <c r="O430" s="151">
        <f t="shared" ref="O430:O434" si="410">H430+K430+N430</f>
        <v>0</v>
      </c>
      <c r="P430" s="144"/>
      <c r="Q430" s="145">
        <f t="shared" si="404"/>
        <v>0</v>
      </c>
    </row>
    <row r="431" spans="1:17" s="20" customFormat="1" ht="18" customHeight="1" x14ac:dyDescent="0.4">
      <c r="A431" s="19">
        <v>8</v>
      </c>
      <c r="B431" s="145">
        <f>B424</f>
        <v>20</v>
      </c>
      <c r="C431" s="151">
        <f t="shared" si="405"/>
        <v>0</v>
      </c>
      <c r="D431" s="151">
        <f t="shared" si="396"/>
        <v>0</v>
      </c>
      <c r="E431" s="143">
        <f>VLOOKUP(B420,別紙1!$A$285:$AS$431,28,FALSE)+VLOOKUP(B420,別紙1!$A$285:$AS$431,29,FALSE)+VLOOKUP(B420,別紙1!$A$285:$AS$431,30,FALSE)</f>
        <v>31</v>
      </c>
      <c r="F431" s="143">
        <f t="shared" si="397"/>
        <v>31</v>
      </c>
      <c r="G431" s="151">
        <f t="shared" si="406"/>
        <v>0</v>
      </c>
      <c r="H431" s="151">
        <f t="shared" si="398"/>
        <v>0</v>
      </c>
      <c r="I431" s="143">
        <f t="shared" si="409"/>
        <v>0</v>
      </c>
      <c r="J431" s="151">
        <f t="shared" si="407"/>
        <v>0</v>
      </c>
      <c r="K431" s="151">
        <f t="shared" si="400"/>
        <v>0</v>
      </c>
      <c r="L431" s="143">
        <f t="shared" si="401"/>
        <v>0</v>
      </c>
      <c r="M431" s="151">
        <f t="shared" si="408"/>
        <v>0</v>
      </c>
      <c r="N431" s="151">
        <f t="shared" si="402"/>
        <v>0</v>
      </c>
      <c r="O431" s="151">
        <f t="shared" si="410"/>
        <v>0</v>
      </c>
      <c r="P431" s="144"/>
      <c r="Q431" s="145">
        <f t="shared" si="404"/>
        <v>0</v>
      </c>
    </row>
    <row r="432" spans="1:17" s="20" customFormat="1" ht="18" customHeight="1" x14ac:dyDescent="0.4">
      <c r="A432" s="19">
        <v>9</v>
      </c>
      <c r="B432" s="145">
        <f>B424</f>
        <v>20</v>
      </c>
      <c r="C432" s="151">
        <f t="shared" si="405"/>
        <v>0</v>
      </c>
      <c r="D432" s="151">
        <f t="shared" si="396"/>
        <v>0</v>
      </c>
      <c r="E432" s="143">
        <f>VLOOKUP(B420,別紙1!$A$285:$AS$431,31,FALSE)+VLOOKUP(B420,別紙1!$A$285:$AS$431,32,FALSE)+VLOOKUP(B420,別紙1!$A$285:$AS$431,33,FALSE)</f>
        <v>30</v>
      </c>
      <c r="F432" s="143">
        <f t="shared" si="397"/>
        <v>30</v>
      </c>
      <c r="G432" s="151">
        <f t="shared" si="406"/>
        <v>0</v>
      </c>
      <c r="H432" s="151">
        <f t="shared" si="398"/>
        <v>0</v>
      </c>
      <c r="I432" s="143">
        <f t="shared" si="409"/>
        <v>0</v>
      </c>
      <c r="J432" s="151">
        <f t="shared" si="407"/>
        <v>0</v>
      </c>
      <c r="K432" s="151">
        <f t="shared" si="400"/>
        <v>0</v>
      </c>
      <c r="L432" s="143">
        <f t="shared" si="401"/>
        <v>0</v>
      </c>
      <c r="M432" s="151">
        <f t="shared" si="408"/>
        <v>0</v>
      </c>
      <c r="N432" s="151">
        <f t="shared" si="402"/>
        <v>0</v>
      </c>
      <c r="O432" s="151">
        <f t="shared" si="410"/>
        <v>0</v>
      </c>
      <c r="P432" s="144"/>
      <c r="Q432" s="145">
        <f t="shared" si="404"/>
        <v>0</v>
      </c>
    </row>
    <row r="433" spans="1:17" s="20" customFormat="1" ht="18" customHeight="1" x14ac:dyDescent="0.4">
      <c r="A433" s="19">
        <v>10</v>
      </c>
      <c r="B433" s="145">
        <f>B424</f>
        <v>20</v>
      </c>
      <c r="C433" s="151">
        <f t="shared" si="405"/>
        <v>0</v>
      </c>
      <c r="D433" s="151">
        <f t="shared" si="396"/>
        <v>0</v>
      </c>
      <c r="E433" s="143">
        <f>VLOOKUP(B420,別紙1!$A$285:$AS$431,34,FALSE)+VLOOKUP(B420,別紙1!$A$285:$AS$431,35,FALSE)+VLOOKUP(B420,別紙1!$A$285:$AS$431,36,FALSE)</f>
        <v>24</v>
      </c>
      <c r="F433" s="143">
        <f t="shared" si="397"/>
        <v>24</v>
      </c>
      <c r="G433" s="151">
        <f t="shared" si="406"/>
        <v>0</v>
      </c>
      <c r="H433" s="151">
        <f t="shared" si="398"/>
        <v>0</v>
      </c>
      <c r="I433" s="143">
        <f t="shared" si="409"/>
        <v>0</v>
      </c>
      <c r="J433" s="151">
        <f t="shared" si="407"/>
        <v>0</v>
      </c>
      <c r="K433" s="151">
        <f t="shared" si="400"/>
        <v>0</v>
      </c>
      <c r="L433" s="143">
        <f t="shared" si="401"/>
        <v>0</v>
      </c>
      <c r="M433" s="151">
        <f t="shared" si="408"/>
        <v>0</v>
      </c>
      <c r="N433" s="151">
        <f t="shared" si="402"/>
        <v>0</v>
      </c>
      <c r="O433" s="151">
        <f t="shared" si="410"/>
        <v>0</v>
      </c>
      <c r="P433" s="144"/>
      <c r="Q433" s="145">
        <f t="shared" si="404"/>
        <v>0</v>
      </c>
    </row>
    <row r="434" spans="1:17" s="20" customFormat="1" ht="18" customHeight="1" x14ac:dyDescent="0.4">
      <c r="A434" s="19">
        <v>11</v>
      </c>
      <c r="B434" s="145">
        <f>B424</f>
        <v>20</v>
      </c>
      <c r="C434" s="151">
        <f t="shared" si="405"/>
        <v>0</v>
      </c>
      <c r="D434" s="151">
        <f t="shared" si="396"/>
        <v>0</v>
      </c>
      <c r="E434" s="143">
        <f>VLOOKUP(B420,別紙1!$A$285:$AS$431,37,FALSE)+VLOOKUP(B420,別紙1!$A$285:$AS$431,38,FALSE)+VLOOKUP(B420,別紙1!$A$285:$AS$431,39,FALSE)</f>
        <v>24</v>
      </c>
      <c r="F434" s="143">
        <f t="shared" si="397"/>
        <v>24</v>
      </c>
      <c r="G434" s="151">
        <f t="shared" si="406"/>
        <v>0</v>
      </c>
      <c r="H434" s="151">
        <f t="shared" si="398"/>
        <v>0</v>
      </c>
      <c r="I434" s="143">
        <f t="shared" si="409"/>
        <v>0</v>
      </c>
      <c r="J434" s="151">
        <f t="shared" si="407"/>
        <v>0</v>
      </c>
      <c r="K434" s="151">
        <f t="shared" si="400"/>
        <v>0</v>
      </c>
      <c r="L434" s="143">
        <f t="shared" si="401"/>
        <v>0</v>
      </c>
      <c r="M434" s="151">
        <f t="shared" si="408"/>
        <v>0</v>
      </c>
      <c r="N434" s="151">
        <f t="shared" si="402"/>
        <v>0</v>
      </c>
      <c r="O434" s="151">
        <f t="shared" si="410"/>
        <v>0</v>
      </c>
      <c r="P434" s="144"/>
      <c r="Q434" s="145">
        <f t="shared" si="404"/>
        <v>0</v>
      </c>
    </row>
    <row r="435" spans="1:17" s="20" customFormat="1" ht="18" customHeight="1" thickBot="1" x14ac:dyDescent="0.45">
      <c r="A435" s="19">
        <v>12</v>
      </c>
      <c r="B435" s="145">
        <f>B424</f>
        <v>20</v>
      </c>
      <c r="C435" s="151">
        <f t="shared" si="405"/>
        <v>0</v>
      </c>
      <c r="D435" s="151">
        <f t="shared" si="396"/>
        <v>0</v>
      </c>
      <c r="E435" s="143">
        <f>VLOOKUP(B420,別紙1!$A$285:$AS$431,40,FALSE)+VLOOKUP(B420,別紙1!$A$285:$AS$431,41,FALSE)+VLOOKUP(B420,別紙1!$A$285:$AS$431,42,FALSE)</f>
        <v>38</v>
      </c>
      <c r="F435" s="143">
        <f t="shared" si="397"/>
        <v>38</v>
      </c>
      <c r="G435" s="151">
        <f t="shared" si="406"/>
        <v>0</v>
      </c>
      <c r="H435" s="198">
        <f t="shared" si="398"/>
        <v>0</v>
      </c>
      <c r="I435" s="143">
        <f t="shared" si="409"/>
        <v>0</v>
      </c>
      <c r="J435" s="198">
        <f t="shared" si="407"/>
        <v>0</v>
      </c>
      <c r="K435" s="198">
        <f t="shared" si="400"/>
        <v>0</v>
      </c>
      <c r="L435" s="143">
        <f t="shared" si="401"/>
        <v>0</v>
      </c>
      <c r="M435" s="151">
        <f t="shared" si="408"/>
        <v>0</v>
      </c>
      <c r="N435" s="198">
        <f t="shared" si="402"/>
        <v>0</v>
      </c>
      <c r="O435" s="151">
        <f>H435+K435+N435</f>
        <v>0</v>
      </c>
      <c r="P435" s="144"/>
      <c r="Q435" s="145">
        <f t="shared" si="404"/>
        <v>0</v>
      </c>
    </row>
    <row r="436" spans="1:17" s="20" customFormat="1" ht="18" customHeight="1" thickBot="1" x14ac:dyDescent="0.45">
      <c r="A436" s="19" t="s">
        <v>9</v>
      </c>
      <c r="B436" s="146"/>
      <c r="C436" s="146"/>
      <c r="D436" s="201"/>
      <c r="E436" s="143">
        <f t="shared" ref="E436:F436" si="411">SUM(E424:E435)</f>
        <v>426</v>
      </c>
      <c r="F436" s="143">
        <f t="shared" si="411"/>
        <v>426</v>
      </c>
      <c r="G436" s="146"/>
      <c r="H436" s="146"/>
      <c r="I436" s="143">
        <f t="shared" ref="I436" si="412">SUM(I424:I435)</f>
        <v>0</v>
      </c>
      <c r="J436" s="146"/>
      <c r="K436" s="146"/>
      <c r="L436" s="143">
        <f t="shared" ref="L436" si="413">SUM(L424:L435)</f>
        <v>0</v>
      </c>
      <c r="M436" s="146"/>
      <c r="N436" s="146"/>
      <c r="O436" s="202"/>
      <c r="P436" s="150">
        <f>SUM(P424:P435)</f>
        <v>0</v>
      </c>
      <c r="Q436" s="148">
        <f>IF(SUM(Q424:Q435)="","",SUM(Q424:Q435))</f>
        <v>0</v>
      </c>
    </row>
    <row r="437" spans="1:17" ht="78" customHeight="1" x14ac:dyDescent="0.4">
      <c r="A437" s="429" t="s">
        <v>376</v>
      </c>
      <c r="B437" s="430"/>
      <c r="C437" s="430"/>
      <c r="D437" s="430"/>
      <c r="E437" s="430"/>
      <c r="F437" s="430"/>
      <c r="G437" s="430"/>
      <c r="H437" s="430"/>
      <c r="I437" s="430"/>
      <c r="J437" s="430"/>
      <c r="K437" s="430"/>
      <c r="L437" s="430"/>
      <c r="M437" s="430"/>
      <c r="N437" s="430"/>
      <c r="O437" s="430"/>
      <c r="P437" s="430"/>
      <c r="Q437" s="431"/>
    </row>
    <row r="438" spans="1:17" ht="78" customHeight="1" x14ac:dyDescent="0.4">
      <c r="A438" s="432" t="s">
        <v>22</v>
      </c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433"/>
      <c r="Q438" s="434"/>
    </row>
    <row r="439" spans="1:17" x14ac:dyDescent="0.4">
      <c r="A439" s="11" t="s">
        <v>12</v>
      </c>
      <c r="B439" s="15">
        <f>B420+1</f>
        <v>24</v>
      </c>
      <c r="C439" s="11" t="s">
        <v>13</v>
      </c>
      <c r="D439" s="13" t="str">
        <f>VLOOKUP(B439,別紙1!$A$285:$AS$431,3,FALSE)</f>
        <v>堀越第２配水場</v>
      </c>
      <c r="Q439" s="142" t="str">
        <f>VLOOKUP(B439,別紙1!$A$285:$AS$431,5,FALSE)</f>
        <v>東京従量電灯B10A</v>
      </c>
    </row>
    <row r="440" spans="1:17" s="11" customFormat="1" ht="20.25" customHeight="1" x14ac:dyDescent="0.4">
      <c r="A440" s="435" t="s">
        <v>14</v>
      </c>
      <c r="B440" s="438" t="s">
        <v>3</v>
      </c>
      <c r="C440" s="439"/>
      <c r="D440" s="440"/>
      <c r="E440" s="438" t="s">
        <v>4</v>
      </c>
      <c r="F440" s="439"/>
      <c r="G440" s="439"/>
      <c r="H440" s="439"/>
      <c r="I440" s="439"/>
      <c r="J440" s="439"/>
      <c r="K440" s="439"/>
      <c r="L440" s="439"/>
      <c r="M440" s="439"/>
      <c r="N440" s="439"/>
      <c r="O440" s="440"/>
      <c r="P440" s="426" t="s">
        <v>106</v>
      </c>
      <c r="Q440" s="435" t="s">
        <v>354</v>
      </c>
    </row>
    <row r="441" spans="1:17" s="11" customFormat="1" ht="60" x14ac:dyDescent="0.4">
      <c r="A441" s="436"/>
      <c r="B441" s="305" t="s">
        <v>26</v>
      </c>
      <c r="C441" s="305" t="s">
        <v>107</v>
      </c>
      <c r="D441" s="305" t="s">
        <v>27</v>
      </c>
      <c r="E441" s="16" t="s">
        <v>349</v>
      </c>
      <c r="F441" s="17" t="s">
        <v>108</v>
      </c>
      <c r="G441" s="17" t="s">
        <v>350</v>
      </c>
      <c r="H441" s="16" t="s">
        <v>28</v>
      </c>
      <c r="I441" s="17" t="s">
        <v>126</v>
      </c>
      <c r="J441" s="17" t="s">
        <v>352</v>
      </c>
      <c r="K441" s="16" t="s">
        <v>29</v>
      </c>
      <c r="L441" s="17" t="s">
        <v>127</v>
      </c>
      <c r="M441" s="17" t="s">
        <v>128</v>
      </c>
      <c r="N441" s="16" t="s">
        <v>30</v>
      </c>
      <c r="O441" s="306" t="s">
        <v>353</v>
      </c>
      <c r="P441" s="441"/>
      <c r="Q441" s="436"/>
    </row>
    <row r="442" spans="1:17" s="18" customFormat="1" ht="22.5" x14ac:dyDescent="0.4">
      <c r="A442" s="437"/>
      <c r="B442" s="12" t="s">
        <v>34</v>
      </c>
      <c r="C442" s="12" t="s">
        <v>123</v>
      </c>
      <c r="D442" s="12" t="s">
        <v>6</v>
      </c>
      <c r="E442" s="12" t="s">
        <v>20</v>
      </c>
      <c r="F442" s="12" t="s">
        <v>20</v>
      </c>
      <c r="G442" s="12" t="s">
        <v>8</v>
      </c>
      <c r="H442" s="12" t="s">
        <v>8</v>
      </c>
      <c r="I442" s="12" t="s">
        <v>20</v>
      </c>
      <c r="J442" s="12" t="s">
        <v>8</v>
      </c>
      <c r="K442" s="12" t="s">
        <v>8</v>
      </c>
      <c r="L442" s="12" t="s">
        <v>20</v>
      </c>
      <c r="M442" s="12" t="s">
        <v>8</v>
      </c>
      <c r="N442" s="12" t="s">
        <v>8</v>
      </c>
      <c r="O442" s="12" t="s">
        <v>8</v>
      </c>
      <c r="P442" s="4" t="s">
        <v>43</v>
      </c>
      <c r="Q442" s="12" t="s">
        <v>8</v>
      </c>
    </row>
    <row r="443" spans="1:17" s="20" customFormat="1" ht="18" customHeight="1" x14ac:dyDescent="0.4">
      <c r="A443" s="19">
        <v>1</v>
      </c>
      <c r="B443" s="143">
        <f>VLOOKUP(B439,別紙1!$A$285:$AS$431,6,FALSE)</f>
        <v>10</v>
      </c>
      <c r="C443" s="151">
        <f>内訳書!$C$9</f>
        <v>0</v>
      </c>
      <c r="D443" s="151">
        <f>IF(E443=0,ROUNDDOWN(C443*B443/10/2,2),ROUNDDOWN(C443*B443/10,2))</f>
        <v>0</v>
      </c>
      <c r="E443" s="143">
        <f>VLOOKUP(B439,別紙1!$A$285:$AS$431,7,FALSE)+VLOOKUP(B439,別紙1!$A$285:$AS$431,8,FALSE)+VLOOKUP(B439,別紙1!$A$285:$AS$431,9,FALSE)</f>
        <v>63</v>
      </c>
      <c r="F443" s="143">
        <f>IF(E443&lt;120,E443,120)</f>
        <v>63</v>
      </c>
      <c r="G443" s="151">
        <f>内訳書!$D$9</f>
        <v>0</v>
      </c>
      <c r="H443" s="151">
        <f>ROUNDDOWN(F443*G443,2)</f>
        <v>0</v>
      </c>
      <c r="I443" s="143">
        <f>IF(E443&lt;=300,IF(E443&lt;120,0,E443-120),180)</f>
        <v>0</v>
      </c>
      <c r="J443" s="151">
        <f>内訳書!$E$9</f>
        <v>0</v>
      </c>
      <c r="K443" s="151">
        <f>ROUNDDOWN(I443*J443,2)</f>
        <v>0</v>
      </c>
      <c r="L443" s="143">
        <f>IF(E443&lt;300,0,E443-300)</f>
        <v>0</v>
      </c>
      <c r="M443" s="151">
        <f>内訳書!$F$9</f>
        <v>0</v>
      </c>
      <c r="N443" s="151">
        <f>ROUNDDOWN(L443*M443,2)</f>
        <v>0</v>
      </c>
      <c r="O443" s="151">
        <f>H443+K443+N443</f>
        <v>0</v>
      </c>
      <c r="P443" s="144"/>
      <c r="Q443" s="145">
        <f>ROUNDDOWN(D443+O443+P443,0)</f>
        <v>0</v>
      </c>
    </row>
    <row r="444" spans="1:17" s="20" customFormat="1" ht="18" customHeight="1" x14ac:dyDescent="0.4">
      <c r="A444" s="19">
        <v>2</v>
      </c>
      <c r="B444" s="145">
        <f>B443</f>
        <v>10</v>
      </c>
      <c r="C444" s="151">
        <f>C443</f>
        <v>0</v>
      </c>
      <c r="D444" s="151">
        <f t="shared" ref="D444:D454" si="414">IF(E444=0,ROUNDDOWN(C444*B444/10/2,2),ROUNDDOWN(C444*B444/10,2))</f>
        <v>0</v>
      </c>
      <c r="E444" s="143">
        <f>VLOOKUP(B439,別紙1!$A$285:$AS$431,10,FALSE)+VLOOKUP(B439,別紙1!$A$285:$AS$431,11,FALSE)+VLOOKUP(B439,別紙1!$A$285:$AS$431,12,FALSE)</f>
        <v>73</v>
      </c>
      <c r="F444" s="143">
        <f t="shared" ref="F444:F454" si="415">IF(E444&lt;120,E444,120)</f>
        <v>73</v>
      </c>
      <c r="G444" s="151">
        <f>G443</f>
        <v>0</v>
      </c>
      <c r="H444" s="151">
        <f t="shared" ref="H444:H454" si="416">ROUNDDOWN(F444*G444,2)</f>
        <v>0</v>
      </c>
      <c r="I444" s="143">
        <f t="shared" ref="I444" si="417">IF(E444&lt;=300,IF(E444&lt;120,0,E444-120),180)</f>
        <v>0</v>
      </c>
      <c r="J444" s="151">
        <f>J443</f>
        <v>0</v>
      </c>
      <c r="K444" s="151">
        <f t="shared" ref="K444:K454" si="418">ROUNDDOWN(I444*J444,2)</f>
        <v>0</v>
      </c>
      <c r="L444" s="143">
        <f t="shared" ref="L444:L454" si="419">IF(E444&lt;300,0,E444-300)</f>
        <v>0</v>
      </c>
      <c r="M444" s="151">
        <f>M443</f>
        <v>0</v>
      </c>
      <c r="N444" s="151">
        <f t="shared" ref="N444:N454" si="420">ROUNDDOWN(L444*M444,2)</f>
        <v>0</v>
      </c>
      <c r="O444" s="151">
        <f t="shared" ref="O444:O447" si="421">H444+K444+N444</f>
        <v>0</v>
      </c>
      <c r="P444" s="144"/>
      <c r="Q444" s="145">
        <f t="shared" ref="Q444:Q454" si="422">ROUNDDOWN(D444+O444+P444,0)</f>
        <v>0</v>
      </c>
    </row>
    <row r="445" spans="1:17" s="20" customFormat="1" ht="18" customHeight="1" x14ac:dyDescent="0.4">
      <c r="A445" s="19">
        <v>3</v>
      </c>
      <c r="B445" s="145">
        <f>B443</f>
        <v>10</v>
      </c>
      <c r="C445" s="151">
        <f t="shared" ref="C445:C454" si="423">C444</f>
        <v>0</v>
      </c>
      <c r="D445" s="151">
        <f t="shared" si="414"/>
        <v>0</v>
      </c>
      <c r="E445" s="143">
        <f>VLOOKUP(B439,別紙1!$A$285:$AS$431,13,FALSE)+VLOOKUP(B439,別紙1!$A$285:$AS$431,14,FALSE)+VLOOKUP(B439,別紙1!$A$285:$AS$431,15,FALSE)</f>
        <v>65</v>
      </c>
      <c r="F445" s="143">
        <f t="shared" si="415"/>
        <v>65</v>
      </c>
      <c r="G445" s="151">
        <f t="shared" ref="G445:G454" si="424">G444</f>
        <v>0</v>
      </c>
      <c r="H445" s="151">
        <f t="shared" si="416"/>
        <v>0</v>
      </c>
      <c r="I445" s="143">
        <f>IF(E445&lt;=300,IF(E445&lt;120,0,E445-120),180)</f>
        <v>0</v>
      </c>
      <c r="J445" s="151">
        <f t="shared" ref="J445:J454" si="425">J444</f>
        <v>0</v>
      </c>
      <c r="K445" s="151">
        <f t="shared" si="418"/>
        <v>0</v>
      </c>
      <c r="L445" s="143">
        <f t="shared" si="419"/>
        <v>0</v>
      </c>
      <c r="M445" s="151">
        <f t="shared" ref="M445:M454" si="426">M444</f>
        <v>0</v>
      </c>
      <c r="N445" s="151">
        <f t="shared" si="420"/>
        <v>0</v>
      </c>
      <c r="O445" s="151">
        <f t="shared" si="421"/>
        <v>0</v>
      </c>
      <c r="P445" s="144"/>
      <c r="Q445" s="145">
        <f t="shared" si="422"/>
        <v>0</v>
      </c>
    </row>
    <row r="446" spans="1:17" s="20" customFormat="1" ht="18" customHeight="1" x14ac:dyDescent="0.4">
      <c r="A446" s="19">
        <v>4</v>
      </c>
      <c r="B446" s="145">
        <f>B443</f>
        <v>10</v>
      </c>
      <c r="C446" s="151">
        <f t="shared" si="423"/>
        <v>0</v>
      </c>
      <c r="D446" s="151">
        <f t="shared" si="414"/>
        <v>0</v>
      </c>
      <c r="E446" s="143">
        <f>VLOOKUP(B439,別紙1!$A$285:$AS$431,16,FALSE)+VLOOKUP(B439,別紙1!$A$285:$AS$431,17,FALSE)+VLOOKUP(B439,別紙1!$A$285:$AS$431,18,FALSE)</f>
        <v>63</v>
      </c>
      <c r="F446" s="143">
        <f t="shared" si="415"/>
        <v>63</v>
      </c>
      <c r="G446" s="151">
        <f t="shared" si="424"/>
        <v>0</v>
      </c>
      <c r="H446" s="151">
        <f t="shared" si="416"/>
        <v>0</v>
      </c>
      <c r="I446" s="143">
        <f t="shared" ref="I446:I454" si="427">IF(E446&lt;=300,IF(E446&lt;120,0,E446-120),180)</f>
        <v>0</v>
      </c>
      <c r="J446" s="151">
        <f t="shared" si="425"/>
        <v>0</v>
      </c>
      <c r="K446" s="151">
        <f t="shared" si="418"/>
        <v>0</v>
      </c>
      <c r="L446" s="143">
        <f t="shared" si="419"/>
        <v>0</v>
      </c>
      <c r="M446" s="151">
        <f t="shared" si="426"/>
        <v>0</v>
      </c>
      <c r="N446" s="151">
        <f t="shared" si="420"/>
        <v>0</v>
      </c>
      <c r="O446" s="151">
        <f t="shared" si="421"/>
        <v>0</v>
      </c>
      <c r="P446" s="144"/>
      <c r="Q446" s="145">
        <f t="shared" si="422"/>
        <v>0</v>
      </c>
    </row>
    <row r="447" spans="1:17" s="20" customFormat="1" ht="18" customHeight="1" x14ac:dyDescent="0.4">
      <c r="A447" s="19">
        <v>5</v>
      </c>
      <c r="B447" s="145">
        <f>B443</f>
        <v>10</v>
      </c>
      <c r="C447" s="151">
        <f t="shared" si="423"/>
        <v>0</v>
      </c>
      <c r="D447" s="151">
        <f t="shared" si="414"/>
        <v>0</v>
      </c>
      <c r="E447" s="143">
        <f>VLOOKUP(B439,別紙1!$A$285:$AS$431,19,FALSE)+VLOOKUP(B439,別紙1!$A$285:$AS$431,20,FALSE)+VLOOKUP(B439,別紙1!$A$285:$AS$431,21,FALSE)</f>
        <v>49</v>
      </c>
      <c r="F447" s="143">
        <f t="shared" si="415"/>
        <v>49</v>
      </c>
      <c r="G447" s="151">
        <f t="shared" si="424"/>
        <v>0</v>
      </c>
      <c r="H447" s="151">
        <f t="shared" si="416"/>
        <v>0</v>
      </c>
      <c r="I447" s="143">
        <f t="shared" si="427"/>
        <v>0</v>
      </c>
      <c r="J447" s="151">
        <f t="shared" si="425"/>
        <v>0</v>
      </c>
      <c r="K447" s="151">
        <f t="shared" si="418"/>
        <v>0</v>
      </c>
      <c r="L447" s="143">
        <f t="shared" si="419"/>
        <v>0</v>
      </c>
      <c r="M447" s="151">
        <f t="shared" si="426"/>
        <v>0</v>
      </c>
      <c r="N447" s="151">
        <f t="shared" si="420"/>
        <v>0</v>
      </c>
      <c r="O447" s="151">
        <f t="shared" si="421"/>
        <v>0</v>
      </c>
      <c r="P447" s="144"/>
      <c r="Q447" s="145">
        <f t="shared" si="422"/>
        <v>0</v>
      </c>
    </row>
    <row r="448" spans="1:17" s="20" customFormat="1" ht="18" customHeight="1" x14ac:dyDescent="0.4">
      <c r="A448" s="19">
        <v>6</v>
      </c>
      <c r="B448" s="145">
        <f>B443</f>
        <v>10</v>
      </c>
      <c r="C448" s="151">
        <f t="shared" si="423"/>
        <v>0</v>
      </c>
      <c r="D448" s="151">
        <f t="shared" si="414"/>
        <v>0</v>
      </c>
      <c r="E448" s="143">
        <f>VLOOKUP(B439,別紙1!$A$285:$AS$431,22,FALSE)+VLOOKUP(B439,別紙1!$A$285:$AS$431,23,FALSE)+VLOOKUP(B439,別紙1!$A$285:$AS$431,24,FALSE)</f>
        <v>51</v>
      </c>
      <c r="F448" s="143">
        <f t="shared" si="415"/>
        <v>51</v>
      </c>
      <c r="G448" s="151">
        <f t="shared" si="424"/>
        <v>0</v>
      </c>
      <c r="H448" s="151">
        <f t="shared" si="416"/>
        <v>0</v>
      </c>
      <c r="I448" s="143">
        <f t="shared" si="427"/>
        <v>0</v>
      </c>
      <c r="J448" s="151">
        <f t="shared" si="425"/>
        <v>0</v>
      </c>
      <c r="K448" s="151">
        <f t="shared" si="418"/>
        <v>0</v>
      </c>
      <c r="L448" s="143">
        <f t="shared" si="419"/>
        <v>0</v>
      </c>
      <c r="M448" s="151">
        <f t="shared" si="426"/>
        <v>0</v>
      </c>
      <c r="N448" s="151">
        <f t="shared" si="420"/>
        <v>0</v>
      </c>
      <c r="O448" s="151">
        <f>H448+K448+N448</f>
        <v>0</v>
      </c>
      <c r="P448" s="144"/>
      <c r="Q448" s="145">
        <f t="shared" si="422"/>
        <v>0</v>
      </c>
    </row>
    <row r="449" spans="1:17" s="20" customFormat="1" ht="18" customHeight="1" x14ac:dyDescent="0.4">
      <c r="A449" s="19">
        <v>7</v>
      </c>
      <c r="B449" s="145">
        <f>B443</f>
        <v>10</v>
      </c>
      <c r="C449" s="151">
        <f t="shared" si="423"/>
        <v>0</v>
      </c>
      <c r="D449" s="151">
        <f t="shared" si="414"/>
        <v>0</v>
      </c>
      <c r="E449" s="143">
        <f>VLOOKUP(B439,別紙1!$A$285:$AS$431,25,FALSE)+VLOOKUP(B439,別紙1!$A$285:$AS$431,26,FALSE)+VLOOKUP(B439,別紙1!$A$285:$AS$431,27,FALSE)</f>
        <v>49</v>
      </c>
      <c r="F449" s="143">
        <f t="shared" si="415"/>
        <v>49</v>
      </c>
      <c r="G449" s="151">
        <f t="shared" si="424"/>
        <v>0</v>
      </c>
      <c r="H449" s="151">
        <f t="shared" si="416"/>
        <v>0</v>
      </c>
      <c r="I449" s="143">
        <f t="shared" si="427"/>
        <v>0</v>
      </c>
      <c r="J449" s="151">
        <f t="shared" si="425"/>
        <v>0</v>
      </c>
      <c r="K449" s="151">
        <f t="shared" si="418"/>
        <v>0</v>
      </c>
      <c r="L449" s="143">
        <f t="shared" si="419"/>
        <v>0</v>
      </c>
      <c r="M449" s="151">
        <f t="shared" si="426"/>
        <v>0</v>
      </c>
      <c r="N449" s="151">
        <f t="shared" si="420"/>
        <v>0</v>
      </c>
      <c r="O449" s="151">
        <f t="shared" ref="O449:O453" si="428">H449+K449+N449</f>
        <v>0</v>
      </c>
      <c r="P449" s="144"/>
      <c r="Q449" s="145">
        <f t="shared" si="422"/>
        <v>0</v>
      </c>
    </row>
    <row r="450" spans="1:17" s="20" customFormat="1" ht="18" customHeight="1" x14ac:dyDescent="0.4">
      <c r="A450" s="19">
        <v>8</v>
      </c>
      <c r="B450" s="145">
        <f>B443</f>
        <v>10</v>
      </c>
      <c r="C450" s="151">
        <f t="shared" si="423"/>
        <v>0</v>
      </c>
      <c r="D450" s="151">
        <f t="shared" si="414"/>
        <v>0</v>
      </c>
      <c r="E450" s="143">
        <f>VLOOKUP(B439,別紙1!$A$285:$AS$431,28,FALSE)+VLOOKUP(B439,別紙1!$A$285:$AS$431,29,FALSE)+VLOOKUP(B439,別紙1!$A$285:$AS$431,30,FALSE)</f>
        <v>51</v>
      </c>
      <c r="F450" s="143">
        <f t="shared" si="415"/>
        <v>51</v>
      </c>
      <c r="G450" s="151">
        <f t="shared" si="424"/>
        <v>0</v>
      </c>
      <c r="H450" s="151">
        <f t="shared" si="416"/>
        <v>0</v>
      </c>
      <c r="I450" s="143">
        <f t="shared" si="427"/>
        <v>0</v>
      </c>
      <c r="J450" s="151">
        <f t="shared" si="425"/>
        <v>0</v>
      </c>
      <c r="K450" s="151">
        <f t="shared" si="418"/>
        <v>0</v>
      </c>
      <c r="L450" s="143">
        <f t="shared" si="419"/>
        <v>0</v>
      </c>
      <c r="M450" s="151">
        <f t="shared" si="426"/>
        <v>0</v>
      </c>
      <c r="N450" s="151">
        <f t="shared" si="420"/>
        <v>0</v>
      </c>
      <c r="O450" s="151">
        <f t="shared" si="428"/>
        <v>0</v>
      </c>
      <c r="P450" s="144"/>
      <c r="Q450" s="145">
        <f t="shared" si="422"/>
        <v>0</v>
      </c>
    </row>
    <row r="451" spans="1:17" s="20" customFormat="1" ht="18" customHeight="1" x14ac:dyDescent="0.4">
      <c r="A451" s="19">
        <v>9</v>
      </c>
      <c r="B451" s="145">
        <f>B443</f>
        <v>10</v>
      </c>
      <c r="C451" s="151">
        <f t="shared" si="423"/>
        <v>0</v>
      </c>
      <c r="D451" s="151">
        <f t="shared" si="414"/>
        <v>0</v>
      </c>
      <c r="E451" s="143">
        <f>VLOOKUP(B439,別紙1!$A$285:$AS$431,31,FALSE)+VLOOKUP(B439,別紙1!$A$285:$AS$431,32,FALSE)+VLOOKUP(B439,別紙1!$A$285:$AS$431,33,FALSE)</f>
        <v>51</v>
      </c>
      <c r="F451" s="143">
        <f t="shared" si="415"/>
        <v>51</v>
      </c>
      <c r="G451" s="151">
        <f t="shared" si="424"/>
        <v>0</v>
      </c>
      <c r="H451" s="151">
        <f t="shared" si="416"/>
        <v>0</v>
      </c>
      <c r="I451" s="143">
        <f t="shared" si="427"/>
        <v>0</v>
      </c>
      <c r="J451" s="151">
        <f t="shared" si="425"/>
        <v>0</v>
      </c>
      <c r="K451" s="151">
        <f t="shared" si="418"/>
        <v>0</v>
      </c>
      <c r="L451" s="143">
        <f t="shared" si="419"/>
        <v>0</v>
      </c>
      <c r="M451" s="151">
        <f t="shared" si="426"/>
        <v>0</v>
      </c>
      <c r="N451" s="151">
        <f t="shared" si="420"/>
        <v>0</v>
      </c>
      <c r="O451" s="151">
        <f t="shared" si="428"/>
        <v>0</v>
      </c>
      <c r="P451" s="144"/>
      <c r="Q451" s="145">
        <f t="shared" si="422"/>
        <v>0</v>
      </c>
    </row>
    <row r="452" spans="1:17" s="20" customFormat="1" ht="18" customHeight="1" x14ac:dyDescent="0.4">
      <c r="A452" s="19">
        <v>10</v>
      </c>
      <c r="B452" s="145">
        <f>B443</f>
        <v>10</v>
      </c>
      <c r="C452" s="151">
        <f t="shared" si="423"/>
        <v>0</v>
      </c>
      <c r="D452" s="151">
        <f t="shared" si="414"/>
        <v>0</v>
      </c>
      <c r="E452" s="143">
        <f>VLOOKUP(B439,別紙1!$A$285:$AS$431,34,FALSE)+VLOOKUP(B439,別紙1!$A$285:$AS$431,35,FALSE)+VLOOKUP(B439,別紙1!$A$285:$AS$431,36,FALSE)</f>
        <v>49</v>
      </c>
      <c r="F452" s="143">
        <f t="shared" si="415"/>
        <v>49</v>
      </c>
      <c r="G452" s="151">
        <f t="shared" si="424"/>
        <v>0</v>
      </c>
      <c r="H452" s="151">
        <f t="shared" si="416"/>
        <v>0</v>
      </c>
      <c r="I452" s="143">
        <f t="shared" si="427"/>
        <v>0</v>
      </c>
      <c r="J452" s="151">
        <f t="shared" si="425"/>
        <v>0</v>
      </c>
      <c r="K452" s="151">
        <f t="shared" si="418"/>
        <v>0</v>
      </c>
      <c r="L452" s="143">
        <f t="shared" si="419"/>
        <v>0</v>
      </c>
      <c r="M452" s="151">
        <f t="shared" si="426"/>
        <v>0</v>
      </c>
      <c r="N452" s="151">
        <f t="shared" si="420"/>
        <v>0</v>
      </c>
      <c r="O452" s="151">
        <f t="shared" si="428"/>
        <v>0</v>
      </c>
      <c r="P452" s="144"/>
      <c r="Q452" s="145">
        <f t="shared" si="422"/>
        <v>0</v>
      </c>
    </row>
    <row r="453" spans="1:17" s="20" customFormat="1" ht="18" customHeight="1" x14ac:dyDescent="0.4">
      <c r="A453" s="19">
        <v>11</v>
      </c>
      <c r="B453" s="145">
        <f>B443</f>
        <v>10</v>
      </c>
      <c r="C453" s="151">
        <f t="shared" si="423"/>
        <v>0</v>
      </c>
      <c r="D453" s="151">
        <f t="shared" si="414"/>
        <v>0</v>
      </c>
      <c r="E453" s="143">
        <f>VLOOKUP(B439,別紙1!$A$285:$AS$431,37,FALSE)+VLOOKUP(B439,別紙1!$A$285:$AS$431,38,FALSE)+VLOOKUP(B439,別紙1!$A$285:$AS$431,39,FALSE)</f>
        <v>52</v>
      </c>
      <c r="F453" s="143">
        <f t="shared" si="415"/>
        <v>52</v>
      </c>
      <c r="G453" s="151">
        <f t="shared" si="424"/>
        <v>0</v>
      </c>
      <c r="H453" s="151">
        <f t="shared" si="416"/>
        <v>0</v>
      </c>
      <c r="I453" s="143">
        <f t="shared" si="427"/>
        <v>0</v>
      </c>
      <c r="J453" s="151">
        <f t="shared" si="425"/>
        <v>0</v>
      </c>
      <c r="K453" s="151">
        <f t="shared" si="418"/>
        <v>0</v>
      </c>
      <c r="L453" s="143">
        <f t="shared" si="419"/>
        <v>0</v>
      </c>
      <c r="M453" s="151">
        <f t="shared" si="426"/>
        <v>0</v>
      </c>
      <c r="N453" s="151">
        <f t="shared" si="420"/>
        <v>0</v>
      </c>
      <c r="O453" s="151">
        <f t="shared" si="428"/>
        <v>0</v>
      </c>
      <c r="P453" s="144"/>
      <c r="Q453" s="145">
        <f t="shared" si="422"/>
        <v>0</v>
      </c>
    </row>
    <row r="454" spans="1:17" s="20" customFormat="1" ht="18" customHeight="1" thickBot="1" x14ac:dyDescent="0.45">
      <c r="A454" s="19">
        <v>12</v>
      </c>
      <c r="B454" s="145">
        <f>B443</f>
        <v>10</v>
      </c>
      <c r="C454" s="151">
        <f t="shared" si="423"/>
        <v>0</v>
      </c>
      <c r="D454" s="151">
        <f t="shared" si="414"/>
        <v>0</v>
      </c>
      <c r="E454" s="143">
        <f>VLOOKUP(B439,別紙1!$A$285:$AS$431,40,FALSE)+VLOOKUP(B439,別紙1!$A$285:$AS$431,41,FALSE)+VLOOKUP(B439,別紙1!$A$285:$AS$431,42,FALSE)</f>
        <v>50</v>
      </c>
      <c r="F454" s="143">
        <f t="shared" si="415"/>
        <v>50</v>
      </c>
      <c r="G454" s="151">
        <f t="shared" si="424"/>
        <v>0</v>
      </c>
      <c r="H454" s="198">
        <f t="shared" si="416"/>
        <v>0</v>
      </c>
      <c r="I454" s="143">
        <f t="shared" si="427"/>
        <v>0</v>
      </c>
      <c r="J454" s="198">
        <f t="shared" si="425"/>
        <v>0</v>
      </c>
      <c r="K454" s="198">
        <f t="shared" si="418"/>
        <v>0</v>
      </c>
      <c r="L454" s="143">
        <f t="shared" si="419"/>
        <v>0</v>
      </c>
      <c r="M454" s="151">
        <f t="shared" si="426"/>
        <v>0</v>
      </c>
      <c r="N454" s="198">
        <f t="shared" si="420"/>
        <v>0</v>
      </c>
      <c r="O454" s="151">
        <f>H454+K454+N454</f>
        <v>0</v>
      </c>
      <c r="P454" s="144"/>
      <c r="Q454" s="145">
        <f t="shared" si="422"/>
        <v>0</v>
      </c>
    </row>
    <row r="455" spans="1:17" s="20" customFormat="1" ht="18" customHeight="1" thickBot="1" x14ac:dyDescent="0.45">
      <c r="A455" s="19" t="s">
        <v>9</v>
      </c>
      <c r="B455" s="146"/>
      <c r="C455" s="146"/>
      <c r="D455" s="201"/>
      <c r="E455" s="143">
        <f t="shared" ref="E455:F455" si="429">SUM(E443:E454)</f>
        <v>666</v>
      </c>
      <c r="F455" s="143">
        <f t="shared" si="429"/>
        <v>666</v>
      </c>
      <c r="G455" s="146"/>
      <c r="H455" s="146"/>
      <c r="I455" s="143">
        <f t="shared" ref="I455" si="430">SUM(I443:I454)</f>
        <v>0</v>
      </c>
      <c r="J455" s="146"/>
      <c r="K455" s="146"/>
      <c r="L455" s="143">
        <f t="shared" ref="L455" si="431">SUM(L443:L454)</f>
        <v>0</v>
      </c>
      <c r="M455" s="146"/>
      <c r="N455" s="146"/>
      <c r="O455" s="202"/>
      <c r="P455" s="150">
        <f>SUM(P443:P454)</f>
        <v>0</v>
      </c>
      <c r="Q455" s="148">
        <f>IF(SUM(Q443:Q454)="","",SUM(Q443:Q454))</f>
        <v>0</v>
      </c>
    </row>
    <row r="456" spans="1:17" ht="78" customHeight="1" x14ac:dyDescent="0.4">
      <c r="A456" s="429" t="s">
        <v>376</v>
      </c>
      <c r="B456" s="430"/>
      <c r="C456" s="430"/>
      <c r="D456" s="430"/>
      <c r="E456" s="430"/>
      <c r="F456" s="430"/>
      <c r="G456" s="430"/>
      <c r="H456" s="430"/>
      <c r="I456" s="430"/>
      <c r="J456" s="430"/>
      <c r="K456" s="430"/>
      <c r="L456" s="430"/>
      <c r="M456" s="430"/>
      <c r="N456" s="430"/>
      <c r="O456" s="430"/>
      <c r="P456" s="430"/>
      <c r="Q456" s="431"/>
    </row>
    <row r="457" spans="1:17" ht="78" customHeight="1" x14ac:dyDescent="0.4">
      <c r="A457" s="432" t="s">
        <v>22</v>
      </c>
      <c r="B457" s="433"/>
      <c r="C457" s="433"/>
      <c r="D457" s="433"/>
      <c r="E457" s="433"/>
      <c r="F457" s="433"/>
      <c r="G457" s="433"/>
      <c r="H457" s="433"/>
      <c r="I457" s="433"/>
      <c r="J457" s="433"/>
      <c r="K457" s="433"/>
      <c r="L457" s="433"/>
      <c r="M457" s="433"/>
      <c r="N457" s="433"/>
      <c r="O457" s="433"/>
      <c r="P457" s="433"/>
      <c r="Q457" s="434"/>
    </row>
    <row r="458" spans="1:17" x14ac:dyDescent="0.4">
      <c r="A458" s="11" t="s">
        <v>12</v>
      </c>
      <c r="B458" s="15">
        <f>B439+1</f>
        <v>25</v>
      </c>
      <c r="C458" s="11" t="s">
        <v>13</v>
      </c>
      <c r="D458" s="13" t="str">
        <f>VLOOKUP(B458,別紙1!$A$285:$AS$431,3,FALSE)</f>
        <v>上西峰浄水場</v>
      </c>
      <c r="Q458" s="142" t="str">
        <f>VLOOKUP(B458,別紙1!$A$285:$AS$431,5,FALSE)</f>
        <v>東京従量電灯B20A</v>
      </c>
    </row>
    <row r="459" spans="1:17" s="11" customFormat="1" ht="20.25" customHeight="1" x14ac:dyDescent="0.4">
      <c r="A459" s="435" t="s">
        <v>14</v>
      </c>
      <c r="B459" s="438" t="s">
        <v>3</v>
      </c>
      <c r="C459" s="439"/>
      <c r="D459" s="440"/>
      <c r="E459" s="438" t="s">
        <v>4</v>
      </c>
      <c r="F459" s="439"/>
      <c r="G459" s="439"/>
      <c r="H459" s="439"/>
      <c r="I459" s="439"/>
      <c r="J459" s="439"/>
      <c r="K459" s="439"/>
      <c r="L459" s="439"/>
      <c r="M459" s="439"/>
      <c r="N459" s="439"/>
      <c r="O459" s="440"/>
      <c r="P459" s="426" t="s">
        <v>106</v>
      </c>
      <c r="Q459" s="435" t="s">
        <v>354</v>
      </c>
    </row>
    <row r="460" spans="1:17" s="11" customFormat="1" ht="60" x14ac:dyDescent="0.4">
      <c r="A460" s="436"/>
      <c r="B460" s="305" t="s">
        <v>26</v>
      </c>
      <c r="C460" s="305" t="s">
        <v>107</v>
      </c>
      <c r="D460" s="305" t="s">
        <v>27</v>
      </c>
      <c r="E460" s="16" t="s">
        <v>349</v>
      </c>
      <c r="F460" s="17" t="s">
        <v>108</v>
      </c>
      <c r="G460" s="17" t="s">
        <v>350</v>
      </c>
      <c r="H460" s="16" t="s">
        <v>28</v>
      </c>
      <c r="I460" s="17" t="s">
        <v>126</v>
      </c>
      <c r="J460" s="17" t="s">
        <v>352</v>
      </c>
      <c r="K460" s="16" t="s">
        <v>29</v>
      </c>
      <c r="L460" s="17" t="s">
        <v>127</v>
      </c>
      <c r="M460" s="17" t="s">
        <v>128</v>
      </c>
      <c r="N460" s="16" t="s">
        <v>30</v>
      </c>
      <c r="O460" s="306" t="s">
        <v>353</v>
      </c>
      <c r="P460" s="441"/>
      <c r="Q460" s="436"/>
    </row>
    <row r="461" spans="1:17" s="18" customFormat="1" ht="22.5" x14ac:dyDescent="0.4">
      <c r="A461" s="437"/>
      <c r="B461" s="12" t="s">
        <v>34</v>
      </c>
      <c r="C461" s="12" t="s">
        <v>123</v>
      </c>
      <c r="D461" s="12" t="s">
        <v>6</v>
      </c>
      <c r="E461" s="12" t="s">
        <v>20</v>
      </c>
      <c r="F461" s="12" t="s">
        <v>20</v>
      </c>
      <c r="G461" s="12" t="s">
        <v>8</v>
      </c>
      <c r="H461" s="12" t="s">
        <v>8</v>
      </c>
      <c r="I461" s="12" t="s">
        <v>20</v>
      </c>
      <c r="J461" s="12" t="s">
        <v>8</v>
      </c>
      <c r="K461" s="12" t="s">
        <v>8</v>
      </c>
      <c r="L461" s="12" t="s">
        <v>20</v>
      </c>
      <c r="M461" s="12" t="s">
        <v>8</v>
      </c>
      <c r="N461" s="12" t="s">
        <v>8</v>
      </c>
      <c r="O461" s="12" t="s">
        <v>8</v>
      </c>
      <c r="P461" s="4" t="s">
        <v>43</v>
      </c>
      <c r="Q461" s="12" t="s">
        <v>8</v>
      </c>
    </row>
    <row r="462" spans="1:17" s="20" customFormat="1" ht="18" customHeight="1" x14ac:dyDescent="0.4">
      <c r="A462" s="19">
        <v>1</v>
      </c>
      <c r="B462" s="143">
        <f>VLOOKUP(B458,別紙1!$A$285:$AS$431,6,FALSE)</f>
        <v>20</v>
      </c>
      <c r="C462" s="151">
        <f>内訳書!$C$9</f>
        <v>0</v>
      </c>
      <c r="D462" s="151">
        <f>IF(E462=0,ROUNDDOWN(C462*B462/10/2,2),ROUNDDOWN(C462*B462/10,2))</f>
        <v>0</v>
      </c>
      <c r="E462" s="143">
        <f>VLOOKUP(B458,別紙1!$A$285:$AS$431,7,FALSE)+VLOOKUP(B458,別紙1!$A$285:$AS$431,8,FALSE)+VLOOKUP(B458,別紙1!$A$285:$AS$431,9,FALSE)</f>
        <v>240</v>
      </c>
      <c r="F462" s="143">
        <f>IF(E462&lt;120,E462,120)</f>
        <v>120</v>
      </c>
      <c r="G462" s="151">
        <f>内訳書!$D$9</f>
        <v>0</v>
      </c>
      <c r="H462" s="151">
        <f>ROUNDDOWN(F462*G462,2)</f>
        <v>0</v>
      </c>
      <c r="I462" s="143">
        <f>IF(E462&lt;=300,IF(E462&lt;120,0,E462-120),180)</f>
        <v>120</v>
      </c>
      <c r="J462" s="151">
        <f>内訳書!$E$9</f>
        <v>0</v>
      </c>
      <c r="K462" s="151">
        <f>ROUNDDOWN(I462*J462,2)</f>
        <v>0</v>
      </c>
      <c r="L462" s="143">
        <f>IF(E462&lt;300,0,E462-300)</f>
        <v>0</v>
      </c>
      <c r="M462" s="151">
        <f>内訳書!$F$9</f>
        <v>0</v>
      </c>
      <c r="N462" s="151">
        <f>ROUNDDOWN(L462*M462,2)</f>
        <v>0</v>
      </c>
      <c r="O462" s="151">
        <f>H462+K462+N462</f>
        <v>0</v>
      </c>
      <c r="P462" s="144"/>
      <c r="Q462" s="145">
        <f>ROUNDDOWN(D462+O462+P462,0)</f>
        <v>0</v>
      </c>
    </row>
    <row r="463" spans="1:17" s="20" customFormat="1" ht="18" customHeight="1" x14ac:dyDescent="0.4">
      <c r="A463" s="19">
        <v>2</v>
      </c>
      <c r="B463" s="145">
        <f>B462</f>
        <v>20</v>
      </c>
      <c r="C463" s="151">
        <f>C462</f>
        <v>0</v>
      </c>
      <c r="D463" s="151">
        <f t="shared" ref="D463:D473" si="432">IF(E463=0,ROUNDDOWN(C463*B463/10/2,2),ROUNDDOWN(C463*B463/10,2))</f>
        <v>0</v>
      </c>
      <c r="E463" s="143">
        <f>VLOOKUP(B458,別紙1!$A$285:$AS$431,10,FALSE)+VLOOKUP(B458,別紙1!$A$285:$AS$431,11,FALSE)+VLOOKUP(B458,別紙1!$A$285:$AS$431,12,FALSE)</f>
        <v>247</v>
      </c>
      <c r="F463" s="143">
        <f t="shared" ref="F463:F473" si="433">IF(E463&lt;120,E463,120)</f>
        <v>120</v>
      </c>
      <c r="G463" s="151">
        <f>G462</f>
        <v>0</v>
      </c>
      <c r="H463" s="151">
        <f t="shared" ref="H463:H473" si="434">ROUNDDOWN(F463*G463,2)</f>
        <v>0</v>
      </c>
      <c r="I463" s="143">
        <f t="shared" ref="I463" si="435">IF(E463&lt;=300,IF(E463&lt;120,0,E463-120),180)</f>
        <v>127</v>
      </c>
      <c r="J463" s="151">
        <f>J462</f>
        <v>0</v>
      </c>
      <c r="K463" s="151">
        <f t="shared" ref="K463:K473" si="436">ROUNDDOWN(I463*J463,2)</f>
        <v>0</v>
      </c>
      <c r="L463" s="143">
        <f t="shared" ref="L463:L473" si="437">IF(E463&lt;300,0,E463-300)</f>
        <v>0</v>
      </c>
      <c r="M463" s="151">
        <f>M462</f>
        <v>0</v>
      </c>
      <c r="N463" s="151">
        <f t="shared" ref="N463:N473" si="438">ROUNDDOWN(L463*M463,2)</f>
        <v>0</v>
      </c>
      <c r="O463" s="151">
        <f t="shared" ref="O463:O466" si="439">H463+K463+N463</f>
        <v>0</v>
      </c>
      <c r="P463" s="144"/>
      <c r="Q463" s="145">
        <f t="shared" ref="Q463:Q473" si="440">ROUNDDOWN(D463+O463+P463,0)</f>
        <v>0</v>
      </c>
    </row>
    <row r="464" spans="1:17" s="20" customFormat="1" ht="18" customHeight="1" x14ac:dyDescent="0.4">
      <c r="A464" s="19">
        <v>3</v>
      </c>
      <c r="B464" s="145">
        <f>B462</f>
        <v>20</v>
      </c>
      <c r="C464" s="151">
        <f t="shared" ref="C464:C473" si="441">C463</f>
        <v>0</v>
      </c>
      <c r="D464" s="151">
        <f t="shared" si="432"/>
        <v>0</v>
      </c>
      <c r="E464" s="143">
        <f>VLOOKUP(B458,別紙1!$A$285:$AS$431,13,FALSE)+VLOOKUP(B458,別紙1!$A$285:$AS$431,14,FALSE)+VLOOKUP(B458,別紙1!$A$285:$AS$431,15,FALSE)</f>
        <v>230</v>
      </c>
      <c r="F464" s="143">
        <f t="shared" si="433"/>
        <v>120</v>
      </c>
      <c r="G464" s="151">
        <f t="shared" ref="G464:G473" si="442">G463</f>
        <v>0</v>
      </c>
      <c r="H464" s="151">
        <f t="shared" si="434"/>
        <v>0</v>
      </c>
      <c r="I464" s="143">
        <f>IF(E464&lt;=300,IF(E464&lt;120,0,E464-120),180)</f>
        <v>110</v>
      </c>
      <c r="J464" s="151">
        <f t="shared" ref="J464:J473" si="443">J463</f>
        <v>0</v>
      </c>
      <c r="K464" s="151">
        <f t="shared" si="436"/>
        <v>0</v>
      </c>
      <c r="L464" s="143">
        <f t="shared" si="437"/>
        <v>0</v>
      </c>
      <c r="M464" s="151">
        <f t="shared" ref="M464:M473" si="444">M463</f>
        <v>0</v>
      </c>
      <c r="N464" s="151">
        <f t="shared" si="438"/>
        <v>0</v>
      </c>
      <c r="O464" s="151">
        <f t="shared" si="439"/>
        <v>0</v>
      </c>
      <c r="P464" s="144"/>
      <c r="Q464" s="145">
        <f t="shared" si="440"/>
        <v>0</v>
      </c>
    </row>
    <row r="465" spans="1:17" s="20" customFormat="1" ht="18" customHeight="1" x14ac:dyDescent="0.4">
      <c r="A465" s="19">
        <v>4</v>
      </c>
      <c r="B465" s="145">
        <f>B462</f>
        <v>20</v>
      </c>
      <c r="C465" s="151">
        <f t="shared" si="441"/>
        <v>0</v>
      </c>
      <c r="D465" s="151">
        <f t="shared" si="432"/>
        <v>0</v>
      </c>
      <c r="E465" s="143">
        <f>VLOOKUP(B458,別紙1!$A$285:$AS$431,16,FALSE)+VLOOKUP(B458,別紙1!$A$285:$AS$431,17,FALSE)+VLOOKUP(B458,別紙1!$A$285:$AS$431,18,FALSE)</f>
        <v>243</v>
      </c>
      <c r="F465" s="143">
        <f t="shared" si="433"/>
        <v>120</v>
      </c>
      <c r="G465" s="151">
        <f t="shared" si="442"/>
        <v>0</v>
      </c>
      <c r="H465" s="151">
        <f t="shared" si="434"/>
        <v>0</v>
      </c>
      <c r="I465" s="143">
        <f t="shared" ref="I465:I473" si="445">IF(E465&lt;=300,IF(E465&lt;120,0,E465-120),180)</f>
        <v>123</v>
      </c>
      <c r="J465" s="151">
        <f t="shared" si="443"/>
        <v>0</v>
      </c>
      <c r="K465" s="151">
        <f t="shared" si="436"/>
        <v>0</v>
      </c>
      <c r="L465" s="143">
        <f t="shared" si="437"/>
        <v>0</v>
      </c>
      <c r="M465" s="151">
        <f t="shared" si="444"/>
        <v>0</v>
      </c>
      <c r="N465" s="151">
        <f t="shared" si="438"/>
        <v>0</v>
      </c>
      <c r="O465" s="151">
        <f t="shared" si="439"/>
        <v>0</v>
      </c>
      <c r="P465" s="144"/>
      <c r="Q465" s="145">
        <f t="shared" si="440"/>
        <v>0</v>
      </c>
    </row>
    <row r="466" spans="1:17" s="20" customFormat="1" ht="18" customHeight="1" x14ac:dyDescent="0.4">
      <c r="A466" s="19">
        <v>5</v>
      </c>
      <c r="B466" s="145">
        <f>B462</f>
        <v>20</v>
      </c>
      <c r="C466" s="151">
        <f t="shared" si="441"/>
        <v>0</v>
      </c>
      <c r="D466" s="151">
        <f t="shared" si="432"/>
        <v>0</v>
      </c>
      <c r="E466" s="143">
        <f>VLOOKUP(B458,別紙1!$A$285:$AS$431,19,FALSE)+VLOOKUP(B458,別紙1!$A$285:$AS$431,20,FALSE)+VLOOKUP(B458,別紙1!$A$285:$AS$431,21,FALSE)</f>
        <v>218</v>
      </c>
      <c r="F466" s="143">
        <f t="shared" si="433"/>
        <v>120</v>
      </c>
      <c r="G466" s="151">
        <f t="shared" si="442"/>
        <v>0</v>
      </c>
      <c r="H466" s="151">
        <f t="shared" si="434"/>
        <v>0</v>
      </c>
      <c r="I466" s="143">
        <f t="shared" si="445"/>
        <v>98</v>
      </c>
      <c r="J466" s="151">
        <f t="shared" si="443"/>
        <v>0</v>
      </c>
      <c r="K466" s="151">
        <f t="shared" si="436"/>
        <v>0</v>
      </c>
      <c r="L466" s="143">
        <f t="shared" si="437"/>
        <v>0</v>
      </c>
      <c r="M466" s="151">
        <f t="shared" si="444"/>
        <v>0</v>
      </c>
      <c r="N466" s="151">
        <f t="shared" si="438"/>
        <v>0</v>
      </c>
      <c r="O466" s="151">
        <f t="shared" si="439"/>
        <v>0</v>
      </c>
      <c r="P466" s="144"/>
      <c r="Q466" s="145">
        <f t="shared" si="440"/>
        <v>0</v>
      </c>
    </row>
    <row r="467" spans="1:17" s="20" customFormat="1" ht="18" customHeight="1" x14ac:dyDescent="0.4">
      <c r="A467" s="19">
        <v>6</v>
      </c>
      <c r="B467" s="145">
        <f>B462</f>
        <v>20</v>
      </c>
      <c r="C467" s="151">
        <f t="shared" si="441"/>
        <v>0</v>
      </c>
      <c r="D467" s="151">
        <f t="shared" si="432"/>
        <v>0</v>
      </c>
      <c r="E467" s="143">
        <f>VLOOKUP(B458,別紙1!$A$285:$AS$431,22,FALSE)+VLOOKUP(B458,別紙1!$A$285:$AS$431,23,FALSE)+VLOOKUP(B458,別紙1!$A$285:$AS$431,24,FALSE)</f>
        <v>230</v>
      </c>
      <c r="F467" s="143">
        <f t="shared" si="433"/>
        <v>120</v>
      </c>
      <c r="G467" s="151">
        <f t="shared" si="442"/>
        <v>0</v>
      </c>
      <c r="H467" s="151">
        <f t="shared" si="434"/>
        <v>0</v>
      </c>
      <c r="I467" s="143">
        <f t="shared" si="445"/>
        <v>110</v>
      </c>
      <c r="J467" s="151">
        <f t="shared" si="443"/>
        <v>0</v>
      </c>
      <c r="K467" s="151">
        <f t="shared" si="436"/>
        <v>0</v>
      </c>
      <c r="L467" s="143">
        <f t="shared" si="437"/>
        <v>0</v>
      </c>
      <c r="M467" s="151">
        <f t="shared" si="444"/>
        <v>0</v>
      </c>
      <c r="N467" s="151">
        <f t="shared" si="438"/>
        <v>0</v>
      </c>
      <c r="O467" s="151">
        <f>H467+K467+N467</f>
        <v>0</v>
      </c>
      <c r="P467" s="144"/>
      <c r="Q467" s="145">
        <f t="shared" si="440"/>
        <v>0</v>
      </c>
    </row>
    <row r="468" spans="1:17" s="20" customFormat="1" ht="18" customHeight="1" x14ac:dyDescent="0.4">
      <c r="A468" s="19">
        <v>7</v>
      </c>
      <c r="B468" s="145">
        <f>B462</f>
        <v>20</v>
      </c>
      <c r="C468" s="151">
        <f t="shared" si="441"/>
        <v>0</v>
      </c>
      <c r="D468" s="151">
        <f t="shared" si="432"/>
        <v>0</v>
      </c>
      <c r="E468" s="143">
        <f>VLOOKUP(B458,別紙1!$A$285:$AS$431,25,FALSE)+VLOOKUP(B458,別紙1!$A$285:$AS$431,26,FALSE)+VLOOKUP(B458,別紙1!$A$285:$AS$431,27,FALSE)</f>
        <v>219</v>
      </c>
      <c r="F468" s="143">
        <f t="shared" si="433"/>
        <v>120</v>
      </c>
      <c r="G468" s="151">
        <f t="shared" si="442"/>
        <v>0</v>
      </c>
      <c r="H468" s="151">
        <f t="shared" si="434"/>
        <v>0</v>
      </c>
      <c r="I468" s="143">
        <f t="shared" si="445"/>
        <v>99</v>
      </c>
      <c r="J468" s="151">
        <f t="shared" si="443"/>
        <v>0</v>
      </c>
      <c r="K468" s="151">
        <f t="shared" si="436"/>
        <v>0</v>
      </c>
      <c r="L468" s="143">
        <f t="shared" si="437"/>
        <v>0</v>
      </c>
      <c r="M468" s="151">
        <f t="shared" si="444"/>
        <v>0</v>
      </c>
      <c r="N468" s="151">
        <f t="shared" si="438"/>
        <v>0</v>
      </c>
      <c r="O468" s="151">
        <f t="shared" ref="O468:O472" si="446">H468+K468+N468</f>
        <v>0</v>
      </c>
      <c r="P468" s="144"/>
      <c r="Q468" s="145">
        <f t="shared" si="440"/>
        <v>0</v>
      </c>
    </row>
    <row r="469" spans="1:17" s="20" customFormat="1" ht="18" customHeight="1" x14ac:dyDescent="0.4">
      <c r="A469" s="19">
        <v>8</v>
      </c>
      <c r="B469" s="145">
        <f>B462</f>
        <v>20</v>
      </c>
      <c r="C469" s="151">
        <f t="shared" si="441"/>
        <v>0</v>
      </c>
      <c r="D469" s="151">
        <f t="shared" si="432"/>
        <v>0</v>
      </c>
      <c r="E469" s="143">
        <f>VLOOKUP(B458,別紙1!$A$285:$AS$431,28,FALSE)+VLOOKUP(B458,別紙1!$A$285:$AS$431,29,FALSE)+VLOOKUP(B458,別紙1!$A$285:$AS$431,30,FALSE)</f>
        <v>226</v>
      </c>
      <c r="F469" s="143">
        <f t="shared" si="433"/>
        <v>120</v>
      </c>
      <c r="G469" s="151">
        <f t="shared" si="442"/>
        <v>0</v>
      </c>
      <c r="H469" s="151">
        <f t="shared" si="434"/>
        <v>0</v>
      </c>
      <c r="I469" s="143">
        <f t="shared" si="445"/>
        <v>106</v>
      </c>
      <c r="J469" s="151">
        <f t="shared" si="443"/>
        <v>0</v>
      </c>
      <c r="K469" s="151">
        <f t="shared" si="436"/>
        <v>0</v>
      </c>
      <c r="L469" s="143">
        <f t="shared" si="437"/>
        <v>0</v>
      </c>
      <c r="M469" s="151">
        <f t="shared" si="444"/>
        <v>0</v>
      </c>
      <c r="N469" s="151">
        <f t="shared" si="438"/>
        <v>0</v>
      </c>
      <c r="O469" s="151">
        <f t="shared" si="446"/>
        <v>0</v>
      </c>
      <c r="P469" s="144"/>
      <c r="Q469" s="145">
        <f t="shared" si="440"/>
        <v>0</v>
      </c>
    </row>
    <row r="470" spans="1:17" s="20" customFormat="1" ht="18" customHeight="1" x14ac:dyDescent="0.4">
      <c r="A470" s="19">
        <v>9</v>
      </c>
      <c r="B470" s="145">
        <f>B462</f>
        <v>20</v>
      </c>
      <c r="C470" s="151">
        <f t="shared" si="441"/>
        <v>0</v>
      </c>
      <c r="D470" s="151">
        <f t="shared" si="432"/>
        <v>0</v>
      </c>
      <c r="E470" s="143">
        <f>VLOOKUP(B458,別紙1!$A$285:$AS$431,31,FALSE)+VLOOKUP(B458,別紙1!$A$285:$AS$431,32,FALSE)+VLOOKUP(B458,別紙1!$A$285:$AS$431,33,FALSE)</f>
        <v>223</v>
      </c>
      <c r="F470" s="143">
        <f t="shared" si="433"/>
        <v>120</v>
      </c>
      <c r="G470" s="151">
        <f t="shared" si="442"/>
        <v>0</v>
      </c>
      <c r="H470" s="151">
        <f t="shared" si="434"/>
        <v>0</v>
      </c>
      <c r="I470" s="143">
        <f t="shared" si="445"/>
        <v>103</v>
      </c>
      <c r="J470" s="151">
        <f t="shared" si="443"/>
        <v>0</v>
      </c>
      <c r="K470" s="151">
        <f t="shared" si="436"/>
        <v>0</v>
      </c>
      <c r="L470" s="143">
        <f t="shared" si="437"/>
        <v>0</v>
      </c>
      <c r="M470" s="151">
        <f t="shared" si="444"/>
        <v>0</v>
      </c>
      <c r="N470" s="151">
        <f t="shared" si="438"/>
        <v>0</v>
      </c>
      <c r="O470" s="151">
        <f t="shared" si="446"/>
        <v>0</v>
      </c>
      <c r="P470" s="144"/>
      <c r="Q470" s="145">
        <f t="shared" si="440"/>
        <v>0</v>
      </c>
    </row>
    <row r="471" spans="1:17" s="20" customFormat="1" ht="18" customHeight="1" x14ac:dyDescent="0.4">
      <c r="A471" s="19">
        <v>10</v>
      </c>
      <c r="B471" s="145">
        <f>B462</f>
        <v>20</v>
      </c>
      <c r="C471" s="151">
        <f t="shared" si="441"/>
        <v>0</v>
      </c>
      <c r="D471" s="151">
        <f t="shared" si="432"/>
        <v>0</v>
      </c>
      <c r="E471" s="143">
        <f>VLOOKUP(B458,別紙1!$A$285:$AS$431,34,FALSE)+VLOOKUP(B458,別紙1!$A$285:$AS$431,35,FALSE)+VLOOKUP(B458,別紙1!$A$285:$AS$431,36,FALSE)</f>
        <v>213</v>
      </c>
      <c r="F471" s="143">
        <f t="shared" si="433"/>
        <v>120</v>
      </c>
      <c r="G471" s="151">
        <f t="shared" si="442"/>
        <v>0</v>
      </c>
      <c r="H471" s="151">
        <f t="shared" si="434"/>
        <v>0</v>
      </c>
      <c r="I471" s="143">
        <f t="shared" si="445"/>
        <v>93</v>
      </c>
      <c r="J471" s="151">
        <f t="shared" si="443"/>
        <v>0</v>
      </c>
      <c r="K471" s="151">
        <f t="shared" si="436"/>
        <v>0</v>
      </c>
      <c r="L471" s="143">
        <f t="shared" si="437"/>
        <v>0</v>
      </c>
      <c r="M471" s="151">
        <f t="shared" si="444"/>
        <v>0</v>
      </c>
      <c r="N471" s="151">
        <f t="shared" si="438"/>
        <v>0</v>
      </c>
      <c r="O471" s="151">
        <f t="shared" si="446"/>
        <v>0</v>
      </c>
      <c r="P471" s="144"/>
      <c r="Q471" s="145">
        <f t="shared" si="440"/>
        <v>0</v>
      </c>
    </row>
    <row r="472" spans="1:17" s="20" customFormat="1" ht="18" customHeight="1" x14ac:dyDescent="0.4">
      <c r="A472" s="19">
        <v>11</v>
      </c>
      <c r="B472" s="145">
        <f>B462</f>
        <v>20</v>
      </c>
      <c r="C472" s="151">
        <f t="shared" si="441"/>
        <v>0</v>
      </c>
      <c r="D472" s="151">
        <f t="shared" si="432"/>
        <v>0</v>
      </c>
      <c r="E472" s="143">
        <f>VLOOKUP(B458,別紙1!$A$285:$AS$431,37,FALSE)+VLOOKUP(B458,別紙1!$A$285:$AS$431,38,FALSE)+VLOOKUP(B458,別紙1!$A$285:$AS$431,39,FALSE)</f>
        <v>223</v>
      </c>
      <c r="F472" s="143">
        <f t="shared" si="433"/>
        <v>120</v>
      </c>
      <c r="G472" s="151">
        <f t="shared" si="442"/>
        <v>0</v>
      </c>
      <c r="H472" s="151">
        <f t="shared" si="434"/>
        <v>0</v>
      </c>
      <c r="I472" s="143">
        <f t="shared" si="445"/>
        <v>103</v>
      </c>
      <c r="J472" s="151">
        <f t="shared" si="443"/>
        <v>0</v>
      </c>
      <c r="K472" s="151">
        <f t="shared" si="436"/>
        <v>0</v>
      </c>
      <c r="L472" s="143">
        <f t="shared" si="437"/>
        <v>0</v>
      </c>
      <c r="M472" s="151">
        <f t="shared" si="444"/>
        <v>0</v>
      </c>
      <c r="N472" s="151">
        <f t="shared" si="438"/>
        <v>0</v>
      </c>
      <c r="O472" s="151">
        <f t="shared" si="446"/>
        <v>0</v>
      </c>
      <c r="P472" s="144"/>
      <c r="Q472" s="145">
        <f t="shared" si="440"/>
        <v>0</v>
      </c>
    </row>
    <row r="473" spans="1:17" s="20" customFormat="1" ht="18" customHeight="1" thickBot="1" x14ac:dyDescent="0.45">
      <c r="A473" s="19">
        <v>12</v>
      </c>
      <c r="B473" s="145">
        <f>B462</f>
        <v>20</v>
      </c>
      <c r="C473" s="151">
        <f t="shared" si="441"/>
        <v>0</v>
      </c>
      <c r="D473" s="151">
        <f t="shared" si="432"/>
        <v>0</v>
      </c>
      <c r="E473" s="143">
        <f>VLOOKUP(B458,別紙1!$A$285:$AS$431,40,FALSE)+VLOOKUP(B458,別紙1!$A$285:$AS$431,41,FALSE)+VLOOKUP(B458,別紙1!$A$285:$AS$431,42,FALSE)</f>
        <v>235</v>
      </c>
      <c r="F473" s="143">
        <f t="shared" si="433"/>
        <v>120</v>
      </c>
      <c r="G473" s="151">
        <f t="shared" si="442"/>
        <v>0</v>
      </c>
      <c r="H473" s="198">
        <f t="shared" si="434"/>
        <v>0</v>
      </c>
      <c r="I473" s="143">
        <f t="shared" si="445"/>
        <v>115</v>
      </c>
      <c r="J473" s="198">
        <f t="shared" si="443"/>
        <v>0</v>
      </c>
      <c r="K473" s="198">
        <f t="shared" si="436"/>
        <v>0</v>
      </c>
      <c r="L473" s="143">
        <f t="shared" si="437"/>
        <v>0</v>
      </c>
      <c r="M473" s="151">
        <f t="shared" si="444"/>
        <v>0</v>
      </c>
      <c r="N473" s="198">
        <f t="shared" si="438"/>
        <v>0</v>
      </c>
      <c r="O473" s="151">
        <f>H473+K473+N473</f>
        <v>0</v>
      </c>
      <c r="P473" s="144"/>
      <c r="Q473" s="145">
        <f t="shared" si="440"/>
        <v>0</v>
      </c>
    </row>
    <row r="474" spans="1:17" s="20" customFormat="1" ht="18" customHeight="1" thickBot="1" x14ac:dyDescent="0.45">
      <c r="A474" s="19" t="s">
        <v>9</v>
      </c>
      <c r="B474" s="146"/>
      <c r="C474" s="146"/>
      <c r="D474" s="201"/>
      <c r="E474" s="143">
        <f t="shared" ref="E474:F474" si="447">SUM(E462:E473)</f>
        <v>2747</v>
      </c>
      <c r="F474" s="143">
        <f t="shared" si="447"/>
        <v>1440</v>
      </c>
      <c r="G474" s="146"/>
      <c r="H474" s="146"/>
      <c r="I474" s="143">
        <f t="shared" ref="I474" si="448">SUM(I462:I473)</f>
        <v>1307</v>
      </c>
      <c r="J474" s="146"/>
      <c r="K474" s="146"/>
      <c r="L474" s="143">
        <f t="shared" ref="L474" si="449">SUM(L462:L473)</f>
        <v>0</v>
      </c>
      <c r="M474" s="146"/>
      <c r="N474" s="146"/>
      <c r="O474" s="202"/>
      <c r="P474" s="150">
        <f>SUM(P462:P473)</f>
        <v>0</v>
      </c>
      <c r="Q474" s="148">
        <f>IF(SUM(Q462:Q473)="","",SUM(Q462:Q473))</f>
        <v>0</v>
      </c>
    </row>
    <row r="475" spans="1:17" ht="78" customHeight="1" x14ac:dyDescent="0.4">
      <c r="A475" s="429" t="s">
        <v>376</v>
      </c>
      <c r="B475" s="430"/>
      <c r="C475" s="430"/>
      <c r="D475" s="430"/>
      <c r="E475" s="430"/>
      <c r="F475" s="430"/>
      <c r="G475" s="430"/>
      <c r="H475" s="430"/>
      <c r="I475" s="430"/>
      <c r="J475" s="430"/>
      <c r="K475" s="430"/>
      <c r="L475" s="430"/>
      <c r="M475" s="430"/>
      <c r="N475" s="430"/>
      <c r="O475" s="430"/>
      <c r="P475" s="430"/>
      <c r="Q475" s="431"/>
    </row>
    <row r="476" spans="1:17" ht="78" customHeight="1" x14ac:dyDescent="0.4">
      <c r="A476" s="432" t="s">
        <v>22</v>
      </c>
      <c r="B476" s="433"/>
      <c r="C476" s="433"/>
      <c r="D476" s="433"/>
      <c r="E476" s="433"/>
      <c r="F476" s="433"/>
      <c r="G476" s="433"/>
      <c r="H476" s="433"/>
      <c r="I476" s="433"/>
      <c r="J476" s="433"/>
      <c r="K476" s="433"/>
      <c r="L476" s="433"/>
      <c r="M476" s="433"/>
      <c r="N476" s="433"/>
      <c r="O476" s="433"/>
      <c r="P476" s="433"/>
      <c r="Q476" s="434"/>
    </row>
    <row r="477" spans="1:17" x14ac:dyDescent="0.4">
      <c r="A477" s="11" t="s">
        <v>12</v>
      </c>
      <c r="B477" s="15">
        <f>B458+1</f>
        <v>26</v>
      </c>
      <c r="C477" s="11" t="s">
        <v>13</v>
      </c>
      <c r="D477" s="13" t="str">
        <f>VLOOKUP(B477,別紙1!$A$285:$AS$431,3,FALSE)</f>
        <v>苗ヶ島配水場</v>
      </c>
      <c r="Q477" s="142" t="str">
        <f>VLOOKUP(B477,別紙1!$A$285:$AS$431,5,FALSE)</f>
        <v>東京従量電灯B50A</v>
      </c>
    </row>
    <row r="478" spans="1:17" s="11" customFormat="1" ht="20.25" customHeight="1" x14ac:dyDescent="0.4">
      <c r="A478" s="435" t="s">
        <v>14</v>
      </c>
      <c r="B478" s="438" t="s">
        <v>3</v>
      </c>
      <c r="C478" s="439"/>
      <c r="D478" s="440"/>
      <c r="E478" s="438" t="s">
        <v>4</v>
      </c>
      <c r="F478" s="439"/>
      <c r="G478" s="439"/>
      <c r="H478" s="439"/>
      <c r="I478" s="439"/>
      <c r="J478" s="439"/>
      <c r="K478" s="439"/>
      <c r="L478" s="439"/>
      <c r="M478" s="439"/>
      <c r="N478" s="439"/>
      <c r="O478" s="440"/>
      <c r="P478" s="426" t="s">
        <v>106</v>
      </c>
      <c r="Q478" s="435" t="s">
        <v>354</v>
      </c>
    </row>
    <row r="479" spans="1:17" s="11" customFormat="1" ht="60" x14ac:dyDescent="0.4">
      <c r="A479" s="436"/>
      <c r="B479" s="305" t="s">
        <v>26</v>
      </c>
      <c r="C479" s="305" t="s">
        <v>107</v>
      </c>
      <c r="D479" s="305" t="s">
        <v>27</v>
      </c>
      <c r="E479" s="16" t="s">
        <v>349</v>
      </c>
      <c r="F479" s="17" t="s">
        <v>108</v>
      </c>
      <c r="G479" s="17" t="s">
        <v>350</v>
      </c>
      <c r="H479" s="16" t="s">
        <v>28</v>
      </c>
      <c r="I479" s="17" t="s">
        <v>126</v>
      </c>
      <c r="J479" s="17" t="s">
        <v>352</v>
      </c>
      <c r="K479" s="16" t="s">
        <v>29</v>
      </c>
      <c r="L479" s="17" t="s">
        <v>127</v>
      </c>
      <c r="M479" s="17" t="s">
        <v>128</v>
      </c>
      <c r="N479" s="16" t="s">
        <v>30</v>
      </c>
      <c r="O479" s="306" t="s">
        <v>353</v>
      </c>
      <c r="P479" s="441"/>
      <c r="Q479" s="436"/>
    </row>
    <row r="480" spans="1:17" s="18" customFormat="1" ht="22.5" x14ac:dyDescent="0.4">
      <c r="A480" s="437"/>
      <c r="B480" s="12" t="s">
        <v>34</v>
      </c>
      <c r="C480" s="12" t="s">
        <v>123</v>
      </c>
      <c r="D480" s="12" t="s">
        <v>6</v>
      </c>
      <c r="E480" s="12" t="s">
        <v>20</v>
      </c>
      <c r="F480" s="12" t="s">
        <v>20</v>
      </c>
      <c r="G480" s="12" t="s">
        <v>8</v>
      </c>
      <c r="H480" s="12" t="s">
        <v>8</v>
      </c>
      <c r="I480" s="12" t="s">
        <v>20</v>
      </c>
      <c r="J480" s="12" t="s">
        <v>8</v>
      </c>
      <c r="K480" s="12" t="s">
        <v>8</v>
      </c>
      <c r="L480" s="12" t="s">
        <v>20</v>
      </c>
      <c r="M480" s="12" t="s">
        <v>8</v>
      </c>
      <c r="N480" s="12" t="s">
        <v>8</v>
      </c>
      <c r="O480" s="12" t="s">
        <v>8</v>
      </c>
      <c r="P480" s="4" t="s">
        <v>43</v>
      </c>
      <c r="Q480" s="12" t="s">
        <v>8</v>
      </c>
    </row>
    <row r="481" spans="1:17" s="20" customFormat="1" ht="18" customHeight="1" x14ac:dyDescent="0.4">
      <c r="A481" s="19">
        <v>1</v>
      </c>
      <c r="B481" s="143">
        <f>VLOOKUP(B477,別紙1!$A$285:$AS$431,6,FALSE)</f>
        <v>50</v>
      </c>
      <c r="C481" s="151">
        <f>内訳書!$C$9</f>
        <v>0</v>
      </c>
      <c r="D481" s="151">
        <f>IF(E481=0,ROUNDDOWN(C481*B481/10/2,2),ROUNDDOWN(C481*B481/10,2))</f>
        <v>0</v>
      </c>
      <c r="E481" s="143">
        <f>VLOOKUP(B477,別紙1!$A$285:$AS$431,7,FALSE)+VLOOKUP(B477,別紙1!$A$285:$AS$431,8,FALSE)+VLOOKUP(B477,別紙1!$A$285:$AS$431,9,FALSE)</f>
        <v>77</v>
      </c>
      <c r="F481" s="143">
        <f>IF(E481&lt;120,E481,120)</f>
        <v>77</v>
      </c>
      <c r="G481" s="151">
        <f>内訳書!$D$9</f>
        <v>0</v>
      </c>
      <c r="H481" s="151">
        <f>ROUNDDOWN(F481*G481,2)</f>
        <v>0</v>
      </c>
      <c r="I481" s="143">
        <f>IF(E481&lt;=300,IF(E481&lt;120,0,E481-120),180)</f>
        <v>0</v>
      </c>
      <c r="J481" s="151">
        <f>内訳書!$E$9</f>
        <v>0</v>
      </c>
      <c r="K481" s="151">
        <f>ROUNDDOWN(I481*J481,2)</f>
        <v>0</v>
      </c>
      <c r="L481" s="143">
        <f>IF(E481&lt;300,0,E481-300)</f>
        <v>0</v>
      </c>
      <c r="M481" s="151">
        <f>内訳書!$F$9</f>
        <v>0</v>
      </c>
      <c r="N481" s="151">
        <f>ROUNDDOWN(L481*M481,2)</f>
        <v>0</v>
      </c>
      <c r="O481" s="151">
        <f>H481+K481+N481</f>
        <v>0</v>
      </c>
      <c r="P481" s="144"/>
      <c r="Q481" s="145">
        <f>ROUNDDOWN(D481+O481+P481,0)</f>
        <v>0</v>
      </c>
    </row>
    <row r="482" spans="1:17" s="20" customFormat="1" ht="18" customHeight="1" x14ac:dyDescent="0.4">
      <c r="A482" s="19">
        <v>2</v>
      </c>
      <c r="B482" s="145">
        <f>B481</f>
        <v>50</v>
      </c>
      <c r="C482" s="151">
        <f>C481</f>
        <v>0</v>
      </c>
      <c r="D482" s="151">
        <f t="shared" ref="D482:D492" si="450">IF(E482=0,ROUNDDOWN(C482*B482/10/2,2),ROUNDDOWN(C482*B482/10,2))</f>
        <v>0</v>
      </c>
      <c r="E482" s="143">
        <f>VLOOKUP(B477,別紙1!$A$285:$AS$431,10,FALSE)+VLOOKUP(B477,別紙1!$A$285:$AS$431,11,FALSE)+VLOOKUP(B477,別紙1!$A$285:$AS$431,12,FALSE)</f>
        <v>77</v>
      </c>
      <c r="F482" s="143">
        <f t="shared" ref="F482:F492" si="451">IF(E482&lt;120,E482,120)</f>
        <v>77</v>
      </c>
      <c r="G482" s="151">
        <f>G481</f>
        <v>0</v>
      </c>
      <c r="H482" s="151">
        <f t="shared" ref="H482:H492" si="452">ROUNDDOWN(F482*G482,2)</f>
        <v>0</v>
      </c>
      <c r="I482" s="143">
        <f t="shared" ref="I482" si="453">IF(E482&lt;=300,IF(E482&lt;120,0,E482-120),180)</f>
        <v>0</v>
      </c>
      <c r="J482" s="151">
        <f>J481</f>
        <v>0</v>
      </c>
      <c r="K482" s="151">
        <f t="shared" ref="K482:K492" si="454">ROUNDDOWN(I482*J482,2)</f>
        <v>0</v>
      </c>
      <c r="L482" s="143">
        <f t="shared" ref="L482:L492" si="455">IF(E482&lt;300,0,E482-300)</f>
        <v>0</v>
      </c>
      <c r="M482" s="151">
        <f>M481</f>
        <v>0</v>
      </c>
      <c r="N482" s="151">
        <f t="shared" ref="N482:N492" si="456">ROUNDDOWN(L482*M482,2)</f>
        <v>0</v>
      </c>
      <c r="O482" s="151">
        <f t="shared" ref="O482:O485" si="457">H482+K482+N482</f>
        <v>0</v>
      </c>
      <c r="P482" s="144"/>
      <c r="Q482" s="145">
        <f t="shared" ref="Q482:Q492" si="458">ROUNDDOWN(D482+O482+P482,0)</f>
        <v>0</v>
      </c>
    </row>
    <row r="483" spans="1:17" s="20" customFormat="1" ht="18" customHeight="1" x14ac:dyDescent="0.4">
      <c r="A483" s="19">
        <v>3</v>
      </c>
      <c r="B483" s="145">
        <f>B481</f>
        <v>50</v>
      </c>
      <c r="C483" s="151">
        <f t="shared" ref="C483:C492" si="459">C482</f>
        <v>0</v>
      </c>
      <c r="D483" s="151">
        <f t="shared" si="450"/>
        <v>0</v>
      </c>
      <c r="E483" s="143">
        <f>VLOOKUP(B477,別紙1!$A$285:$AS$431,13,FALSE)+VLOOKUP(B477,別紙1!$A$285:$AS$431,14,FALSE)+VLOOKUP(B477,別紙1!$A$285:$AS$431,15,FALSE)</f>
        <v>72</v>
      </c>
      <c r="F483" s="143">
        <f t="shared" si="451"/>
        <v>72</v>
      </c>
      <c r="G483" s="151">
        <f t="shared" ref="G483:G492" si="460">G482</f>
        <v>0</v>
      </c>
      <c r="H483" s="151">
        <f t="shared" si="452"/>
        <v>0</v>
      </c>
      <c r="I483" s="143">
        <f>IF(E483&lt;=300,IF(E483&lt;120,0,E483-120),180)</f>
        <v>0</v>
      </c>
      <c r="J483" s="151">
        <f t="shared" ref="J483:J492" si="461">J482</f>
        <v>0</v>
      </c>
      <c r="K483" s="151">
        <f t="shared" si="454"/>
        <v>0</v>
      </c>
      <c r="L483" s="143">
        <f t="shared" si="455"/>
        <v>0</v>
      </c>
      <c r="M483" s="151">
        <f t="shared" ref="M483:M492" si="462">M482</f>
        <v>0</v>
      </c>
      <c r="N483" s="151">
        <f t="shared" si="456"/>
        <v>0</v>
      </c>
      <c r="O483" s="151">
        <f t="shared" si="457"/>
        <v>0</v>
      </c>
      <c r="P483" s="144"/>
      <c r="Q483" s="145">
        <f t="shared" si="458"/>
        <v>0</v>
      </c>
    </row>
    <row r="484" spans="1:17" s="20" customFormat="1" ht="18" customHeight="1" x14ac:dyDescent="0.4">
      <c r="A484" s="19">
        <v>4</v>
      </c>
      <c r="B484" s="145">
        <f>B481</f>
        <v>50</v>
      </c>
      <c r="C484" s="151">
        <f t="shared" si="459"/>
        <v>0</v>
      </c>
      <c r="D484" s="151">
        <f t="shared" si="450"/>
        <v>0</v>
      </c>
      <c r="E484" s="143">
        <f>VLOOKUP(B477,別紙1!$A$285:$AS$431,16,FALSE)+VLOOKUP(B477,別紙1!$A$285:$AS$431,17,FALSE)+VLOOKUP(B477,別紙1!$A$285:$AS$431,18,FALSE)</f>
        <v>76</v>
      </c>
      <c r="F484" s="143">
        <f t="shared" si="451"/>
        <v>76</v>
      </c>
      <c r="G484" s="151">
        <f t="shared" si="460"/>
        <v>0</v>
      </c>
      <c r="H484" s="151">
        <f t="shared" si="452"/>
        <v>0</v>
      </c>
      <c r="I484" s="143">
        <f t="shared" ref="I484:I492" si="463">IF(E484&lt;=300,IF(E484&lt;120,0,E484-120),180)</f>
        <v>0</v>
      </c>
      <c r="J484" s="151">
        <f t="shared" si="461"/>
        <v>0</v>
      </c>
      <c r="K484" s="151">
        <f t="shared" si="454"/>
        <v>0</v>
      </c>
      <c r="L484" s="143">
        <f t="shared" si="455"/>
        <v>0</v>
      </c>
      <c r="M484" s="151">
        <f t="shared" si="462"/>
        <v>0</v>
      </c>
      <c r="N484" s="151">
        <f t="shared" si="456"/>
        <v>0</v>
      </c>
      <c r="O484" s="151">
        <f t="shared" si="457"/>
        <v>0</v>
      </c>
      <c r="P484" s="144"/>
      <c r="Q484" s="145">
        <f t="shared" si="458"/>
        <v>0</v>
      </c>
    </row>
    <row r="485" spans="1:17" s="20" customFormat="1" ht="18" customHeight="1" x14ac:dyDescent="0.4">
      <c r="A485" s="19">
        <v>5</v>
      </c>
      <c r="B485" s="145">
        <f>B481</f>
        <v>50</v>
      </c>
      <c r="C485" s="151">
        <f t="shared" si="459"/>
        <v>0</v>
      </c>
      <c r="D485" s="151">
        <f t="shared" si="450"/>
        <v>0</v>
      </c>
      <c r="E485" s="143">
        <f>VLOOKUP(B477,別紙1!$A$285:$AS$431,19,FALSE)+VLOOKUP(B477,別紙1!$A$285:$AS$431,20,FALSE)+VLOOKUP(B477,別紙1!$A$285:$AS$431,21,FALSE)</f>
        <v>74</v>
      </c>
      <c r="F485" s="143">
        <f t="shared" si="451"/>
        <v>74</v>
      </c>
      <c r="G485" s="151">
        <f t="shared" si="460"/>
        <v>0</v>
      </c>
      <c r="H485" s="151">
        <f t="shared" si="452"/>
        <v>0</v>
      </c>
      <c r="I485" s="143">
        <f t="shared" si="463"/>
        <v>0</v>
      </c>
      <c r="J485" s="151">
        <f t="shared" si="461"/>
        <v>0</v>
      </c>
      <c r="K485" s="151">
        <f t="shared" si="454"/>
        <v>0</v>
      </c>
      <c r="L485" s="143">
        <f t="shared" si="455"/>
        <v>0</v>
      </c>
      <c r="M485" s="151">
        <f t="shared" si="462"/>
        <v>0</v>
      </c>
      <c r="N485" s="151">
        <f t="shared" si="456"/>
        <v>0</v>
      </c>
      <c r="O485" s="151">
        <f t="shared" si="457"/>
        <v>0</v>
      </c>
      <c r="P485" s="144"/>
      <c r="Q485" s="145">
        <f t="shared" si="458"/>
        <v>0</v>
      </c>
    </row>
    <row r="486" spans="1:17" s="20" customFormat="1" ht="18" customHeight="1" x14ac:dyDescent="0.4">
      <c r="A486" s="19">
        <v>6</v>
      </c>
      <c r="B486" s="145">
        <f>B481</f>
        <v>50</v>
      </c>
      <c r="C486" s="151">
        <f t="shared" si="459"/>
        <v>0</v>
      </c>
      <c r="D486" s="151">
        <f t="shared" si="450"/>
        <v>0</v>
      </c>
      <c r="E486" s="143">
        <f>VLOOKUP(B477,別紙1!$A$285:$AS$431,22,FALSE)+VLOOKUP(B477,別紙1!$A$285:$AS$431,23,FALSE)+VLOOKUP(B477,別紙1!$A$285:$AS$431,24,FALSE)</f>
        <v>76</v>
      </c>
      <c r="F486" s="143">
        <f t="shared" si="451"/>
        <v>76</v>
      </c>
      <c r="G486" s="151">
        <f t="shared" si="460"/>
        <v>0</v>
      </c>
      <c r="H486" s="151">
        <f t="shared" si="452"/>
        <v>0</v>
      </c>
      <c r="I486" s="143">
        <f t="shared" si="463"/>
        <v>0</v>
      </c>
      <c r="J486" s="151">
        <f t="shared" si="461"/>
        <v>0</v>
      </c>
      <c r="K486" s="151">
        <f t="shared" si="454"/>
        <v>0</v>
      </c>
      <c r="L486" s="143">
        <f t="shared" si="455"/>
        <v>0</v>
      </c>
      <c r="M486" s="151">
        <f t="shared" si="462"/>
        <v>0</v>
      </c>
      <c r="N486" s="151">
        <f t="shared" si="456"/>
        <v>0</v>
      </c>
      <c r="O486" s="151">
        <f>H486+K486+N486</f>
        <v>0</v>
      </c>
      <c r="P486" s="144"/>
      <c r="Q486" s="145">
        <f t="shared" si="458"/>
        <v>0</v>
      </c>
    </row>
    <row r="487" spans="1:17" s="20" customFormat="1" ht="18" customHeight="1" x14ac:dyDescent="0.4">
      <c r="A487" s="19">
        <v>7</v>
      </c>
      <c r="B487" s="145">
        <f>B481</f>
        <v>50</v>
      </c>
      <c r="C487" s="151">
        <f t="shared" si="459"/>
        <v>0</v>
      </c>
      <c r="D487" s="151">
        <f t="shared" si="450"/>
        <v>0</v>
      </c>
      <c r="E487" s="143">
        <f>VLOOKUP(B477,別紙1!$A$285:$AS$431,25,FALSE)+VLOOKUP(B477,別紙1!$A$285:$AS$431,26,FALSE)+VLOOKUP(B477,別紙1!$A$285:$AS$431,27,FALSE)</f>
        <v>73</v>
      </c>
      <c r="F487" s="143">
        <f t="shared" si="451"/>
        <v>73</v>
      </c>
      <c r="G487" s="151">
        <f t="shared" si="460"/>
        <v>0</v>
      </c>
      <c r="H487" s="151">
        <f t="shared" si="452"/>
        <v>0</v>
      </c>
      <c r="I487" s="143">
        <f t="shared" si="463"/>
        <v>0</v>
      </c>
      <c r="J487" s="151">
        <f t="shared" si="461"/>
        <v>0</v>
      </c>
      <c r="K487" s="151">
        <f t="shared" si="454"/>
        <v>0</v>
      </c>
      <c r="L487" s="143">
        <f t="shared" si="455"/>
        <v>0</v>
      </c>
      <c r="M487" s="151">
        <f t="shared" si="462"/>
        <v>0</v>
      </c>
      <c r="N487" s="151">
        <f t="shared" si="456"/>
        <v>0</v>
      </c>
      <c r="O487" s="151">
        <f t="shared" ref="O487:O491" si="464">H487+K487+N487</f>
        <v>0</v>
      </c>
      <c r="P487" s="144"/>
      <c r="Q487" s="145">
        <f t="shared" si="458"/>
        <v>0</v>
      </c>
    </row>
    <row r="488" spans="1:17" s="20" customFormat="1" ht="18" customHeight="1" x14ac:dyDescent="0.4">
      <c r="A488" s="19">
        <v>8</v>
      </c>
      <c r="B488" s="145">
        <f>B481</f>
        <v>50</v>
      </c>
      <c r="C488" s="151">
        <f t="shared" si="459"/>
        <v>0</v>
      </c>
      <c r="D488" s="151">
        <f t="shared" si="450"/>
        <v>0</v>
      </c>
      <c r="E488" s="143">
        <f>VLOOKUP(B477,別紙1!$A$285:$AS$431,28,FALSE)+VLOOKUP(B477,別紙1!$A$285:$AS$431,29,FALSE)+VLOOKUP(B477,別紙1!$A$285:$AS$431,30,FALSE)</f>
        <v>75</v>
      </c>
      <c r="F488" s="143">
        <f t="shared" si="451"/>
        <v>75</v>
      </c>
      <c r="G488" s="151">
        <f t="shared" si="460"/>
        <v>0</v>
      </c>
      <c r="H488" s="151">
        <f t="shared" si="452"/>
        <v>0</v>
      </c>
      <c r="I488" s="143">
        <f t="shared" si="463"/>
        <v>0</v>
      </c>
      <c r="J488" s="151">
        <f t="shared" si="461"/>
        <v>0</v>
      </c>
      <c r="K488" s="151">
        <f t="shared" si="454"/>
        <v>0</v>
      </c>
      <c r="L488" s="143">
        <f t="shared" si="455"/>
        <v>0</v>
      </c>
      <c r="M488" s="151">
        <f t="shared" si="462"/>
        <v>0</v>
      </c>
      <c r="N488" s="151">
        <f t="shared" si="456"/>
        <v>0</v>
      </c>
      <c r="O488" s="151">
        <f t="shared" si="464"/>
        <v>0</v>
      </c>
      <c r="P488" s="144"/>
      <c r="Q488" s="145">
        <f t="shared" si="458"/>
        <v>0</v>
      </c>
    </row>
    <row r="489" spans="1:17" s="20" customFormat="1" ht="18" customHeight="1" x14ac:dyDescent="0.4">
      <c r="A489" s="19">
        <v>9</v>
      </c>
      <c r="B489" s="145">
        <f>B481</f>
        <v>50</v>
      </c>
      <c r="C489" s="151">
        <f t="shared" si="459"/>
        <v>0</v>
      </c>
      <c r="D489" s="151">
        <f t="shared" si="450"/>
        <v>0</v>
      </c>
      <c r="E489" s="143">
        <f>VLOOKUP(B477,別紙1!$A$285:$AS$431,31,FALSE)+VLOOKUP(B477,別紙1!$A$285:$AS$431,32,FALSE)+VLOOKUP(B477,別紙1!$A$285:$AS$431,33,FALSE)</f>
        <v>75</v>
      </c>
      <c r="F489" s="143">
        <f t="shared" si="451"/>
        <v>75</v>
      </c>
      <c r="G489" s="151">
        <f t="shared" si="460"/>
        <v>0</v>
      </c>
      <c r="H489" s="151">
        <f t="shared" si="452"/>
        <v>0</v>
      </c>
      <c r="I489" s="143">
        <f t="shared" si="463"/>
        <v>0</v>
      </c>
      <c r="J489" s="151">
        <f t="shared" si="461"/>
        <v>0</v>
      </c>
      <c r="K489" s="151">
        <f t="shared" si="454"/>
        <v>0</v>
      </c>
      <c r="L489" s="143">
        <f t="shared" si="455"/>
        <v>0</v>
      </c>
      <c r="M489" s="151">
        <f t="shared" si="462"/>
        <v>0</v>
      </c>
      <c r="N489" s="151">
        <f t="shared" si="456"/>
        <v>0</v>
      </c>
      <c r="O489" s="151">
        <f t="shared" si="464"/>
        <v>0</v>
      </c>
      <c r="P489" s="144"/>
      <c r="Q489" s="145">
        <f t="shared" si="458"/>
        <v>0</v>
      </c>
    </row>
    <row r="490" spans="1:17" s="20" customFormat="1" ht="18" customHeight="1" x14ac:dyDescent="0.4">
      <c r="A490" s="19">
        <v>10</v>
      </c>
      <c r="B490" s="145">
        <f>B481</f>
        <v>50</v>
      </c>
      <c r="C490" s="151">
        <f t="shared" si="459"/>
        <v>0</v>
      </c>
      <c r="D490" s="151">
        <f t="shared" si="450"/>
        <v>0</v>
      </c>
      <c r="E490" s="143">
        <f>VLOOKUP(B477,別紙1!$A$285:$AS$431,34,FALSE)+VLOOKUP(B477,別紙1!$A$285:$AS$431,35,FALSE)+VLOOKUP(B477,別紙1!$A$285:$AS$431,36,FALSE)</f>
        <v>73</v>
      </c>
      <c r="F490" s="143">
        <f t="shared" si="451"/>
        <v>73</v>
      </c>
      <c r="G490" s="151">
        <f t="shared" si="460"/>
        <v>0</v>
      </c>
      <c r="H490" s="151">
        <f t="shared" si="452"/>
        <v>0</v>
      </c>
      <c r="I490" s="143">
        <f t="shared" si="463"/>
        <v>0</v>
      </c>
      <c r="J490" s="151">
        <f t="shared" si="461"/>
        <v>0</v>
      </c>
      <c r="K490" s="151">
        <f t="shared" si="454"/>
        <v>0</v>
      </c>
      <c r="L490" s="143">
        <f t="shared" si="455"/>
        <v>0</v>
      </c>
      <c r="M490" s="151">
        <f t="shared" si="462"/>
        <v>0</v>
      </c>
      <c r="N490" s="151">
        <f t="shared" si="456"/>
        <v>0</v>
      </c>
      <c r="O490" s="151">
        <f t="shared" si="464"/>
        <v>0</v>
      </c>
      <c r="P490" s="144"/>
      <c r="Q490" s="145">
        <f t="shared" si="458"/>
        <v>0</v>
      </c>
    </row>
    <row r="491" spans="1:17" s="20" customFormat="1" ht="18" customHeight="1" x14ac:dyDescent="0.4">
      <c r="A491" s="19">
        <v>11</v>
      </c>
      <c r="B491" s="145">
        <f>B481</f>
        <v>50</v>
      </c>
      <c r="C491" s="151">
        <f t="shared" si="459"/>
        <v>0</v>
      </c>
      <c r="D491" s="151">
        <f t="shared" si="450"/>
        <v>0</v>
      </c>
      <c r="E491" s="143">
        <f>VLOOKUP(B477,別紙1!$A$285:$AS$431,37,FALSE)+VLOOKUP(B477,別紙1!$A$285:$AS$431,38,FALSE)+VLOOKUP(B477,別紙1!$A$285:$AS$431,39,FALSE)</f>
        <v>76</v>
      </c>
      <c r="F491" s="143">
        <f t="shared" si="451"/>
        <v>76</v>
      </c>
      <c r="G491" s="151">
        <f t="shared" si="460"/>
        <v>0</v>
      </c>
      <c r="H491" s="151">
        <f t="shared" si="452"/>
        <v>0</v>
      </c>
      <c r="I491" s="143">
        <f t="shared" si="463"/>
        <v>0</v>
      </c>
      <c r="J491" s="151">
        <f t="shared" si="461"/>
        <v>0</v>
      </c>
      <c r="K491" s="151">
        <f t="shared" si="454"/>
        <v>0</v>
      </c>
      <c r="L491" s="143">
        <f t="shared" si="455"/>
        <v>0</v>
      </c>
      <c r="M491" s="151">
        <f t="shared" si="462"/>
        <v>0</v>
      </c>
      <c r="N491" s="151">
        <f t="shared" si="456"/>
        <v>0</v>
      </c>
      <c r="O491" s="151">
        <f t="shared" si="464"/>
        <v>0</v>
      </c>
      <c r="P491" s="144"/>
      <c r="Q491" s="145">
        <f t="shared" si="458"/>
        <v>0</v>
      </c>
    </row>
    <row r="492" spans="1:17" s="20" customFormat="1" ht="18" customHeight="1" thickBot="1" x14ac:dyDescent="0.45">
      <c r="A492" s="19">
        <v>12</v>
      </c>
      <c r="B492" s="145">
        <f>B481</f>
        <v>50</v>
      </c>
      <c r="C492" s="151">
        <f t="shared" si="459"/>
        <v>0</v>
      </c>
      <c r="D492" s="151">
        <f t="shared" si="450"/>
        <v>0</v>
      </c>
      <c r="E492" s="143">
        <f>VLOOKUP(B477,別紙1!$A$285:$AS$431,40,FALSE)+VLOOKUP(B477,別紙1!$A$285:$AS$431,41,FALSE)+VLOOKUP(B477,別紙1!$A$285:$AS$431,42,FALSE)</f>
        <v>74</v>
      </c>
      <c r="F492" s="143">
        <f t="shared" si="451"/>
        <v>74</v>
      </c>
      <c r="G492" s="151">
        <f t="shared" si="460"/>
        <v>0</v>
      </c>
      <c r="H492" s="198">
        <f t="shared" si="452"/>
        <v>0</v>
      </c>
      <c r="I492" s="143">
        <f t="shared" si="463"/>
        <v>0</v>
      </c>
      <c r="J492" s="198">
        <f t="shared" si="461"/>
        <v>0</v>
      </c>
      <c r="K492" s="198">
        <f t="shared" si="454"/>
        <v>0</v>
      </c>
      <c r="L492" s="143">
        <f t="shared" si="455"/>
        <v>0</v>
      </c>
      <c r="M492" s="151">
        <f t="shared" si="462"/>
        <v>0</v>
      </c>
      <c r="N492" s="198">
        <f t="shared" si="456"/>
        <v>0</v>
      </c>
      <c r="O492" s="151">
        <f>H492+K492+N492</f>
        <v>0</v>
      </c>
      <c r="P492" s="144"/>
      <c r="Q492" s="145">
        <f t="shared" si="458"/>
        <v>0</v>
      </c>
    </row>
    <row r="493" spans="1:17" s="20" customFormat="1" ht="18" customHeight="1" thickBot="1" x14ac:dyDescent="0.45">
      <c r="A493" s="19" t="s">
        <v>9</v>
      </c>
      <c r="B493" s="146"/>
      <c r="C493" s="146"/>
      <c r="D493" s="201"/>
      <c r="E493" s="143">
        <f t="shared" ref="E493:F493" si="465">SUM(E481:E492)</f>
        <v>898</v>
      </c>
      <c r="F493" s="143">
        <f t="shared" si="465"/>
        <v>898</v>
      </c>
      <c r="G493" s="146"/>
      <c r="H493" s="146"/>
      <c r="I493" s="143">
        <f t="shared" ref="I493" si="466">SUM(I481:I492)</f>
        <v>0</v>
      </c>
      <c r="J493" s="146"/>
      <c r="K493" s="146"/>
      <c r="L493" s="143">
        <f t="shared" ref="L493" si="467">SUM(L481:L492)</f>
        <v>0</v>
      </c>
      <c r="M493" s="146"/>
      <c r="N493" s="146"/>
      <c r="O493" s="202"/>
      <c r="P493" s="150">
        <f>SUM(P481:P492)</f>
        <v>0</v>
      </c>
      <c r="Q493" s="148">
        <f>IF(SUM(Q481:Q492)="","",SUM(Q481:Q492))</f>
        <v>0</v>
      </c>
    </row>
    <row r="494" spans="1:17" ht="78" customHeight="1" x14ac:dyDescent="0.4">
      <c r="A494" s="429" t="s">
        <v>376</v>
      </c>
      <c r="B494" s="430"/>
      <c r="C494" s="430"/>
      <c r="D494" s="430"/>
      <c r="E494" s="430"/>
      <c r="F494" s="430"/>
      <c r="G494" s="430"/>
      <c r="H494" s="430"/>
      <c r="I494" s="430"/>
      <c r="J494" s="430"/>
      <c r="K494" s="430"/>
      <c r="L494" s="430"/>
      <c r="M494" s="430"/>
      <c r="N494" s="430"/>
      <c r="O494" s="430"/>
      <c r="P494" s="430"/>
      <c r="Q494" s="431"/>
    </row>
    <row r="495" spans="1:17" ht="78" customHeight="1" x14ac:dyDescent="0.4">
      <c r="A495" s="432" t="s">
        <v>22</v>
      </c>
      <c r="B495" s="433"/>
      <c r="C495" s="433"/>
      <c r="D495" s="433"/>
      <c r="E495" s="433"/>
      <c r="F495" s="433"/>
      <c r="G495" s="433"/>
      <c r="H495" s="433"/>
      <c r="I495" s="433"/>
      <c r="J495" s="433"/>
      <c r="K495" s="433"/>
      <c r="L495" s="433"/>
      <c r="M495" s="433"/>
      <c r="N495" s="433"/>
      <c r="O495" s="433"/>
      <c r="P495" s="433"/>
      <c r="Q495" s="434"/>
    </row>
    <row r="496" spans="1:17" x14ac:dyDescent="0.4">
      <c r="A496" s="11" t="s">
        <v>12</v>
      </c>
      <c r="B496" s="15">
        <f>B477+1</f>
        <v>27</v>
      </c>
      <c r="C496" s="11" t="s">
        <v>13</v>
      </c>
      <c r="D496" s="13" t="str">
        <f>VLOOKUP(B496,別紙1!$A$285:$AS$431,3,FALSE)</f>
        <v>荻窪受水場</v>
      </c>
      <c r="Q496" s="142" t="str">
        <f>VLOOKUP(B496,別紙1!$A$285:$AS$431,5,FALSE)</f>
        <v>東京従量電灯B30A</v>
      </c>
    </row>
    <row r="497" spans="1:17" s="11" customFormat="1" ht="20.25" customHeight="1" x14ac:dyDescent="0.4">
      <c r="A497" s="435" t="s">
        <v>14</v>
      </c>
      <c r="B497" s="438" t="s">
        <v>3</v>
      </c>
      <c r="C497" s="439"/>
      <c r="D497" s="440"/>
      <c r="E497" s="438" t="s">
        <v>4</v>
      </c>
      <c r="F497" s="439"/>
      <c r="G497" s="439"/>
      <c r="H497" s="439"/>
      <c r="I497" s="439"/>
      <c r="J497" s="439"/>
      <c r="K497" s="439"/>
      <c r="L497" s="439"/>
      <c r="M497" s="439"/>
      <c r="N497" s="439"/>
      <c r="O497" s="440"/>
      <c r="P497" s="426" t="s">
        <v>106</v>
      </c>
      <c r="Q497" s="435" t="s">
        <v>354</v>
      </c>
    </row>
    <row r="498" spans="1:17" s="11" customFormat="1" ht="60" x14ac:dyDescent="0.4">
      <c r="A498" s="436"/>
      <c r="B498" s="305" t="s">
        <v>26</v>
      </c>
      <c r="C498" s="305" t="s">
        <v>107</v>
      </c>
      <c r="D498" s="305" t="s">
        <v>27</v>
      </c>
      <c r="E498" s="16" t="s">
        <v>349</v>
      </c>
      <c r="F498" s="17" t="s">
        <v>108</v>
      </c>
      <c r="G498" s="17" t="s">
        <v>350</v>
      </c>
      <c r="H498" s="16" t="s">
        <v>28</v>
      </c>
      <c r="I498" s="17" t="s">
        <v>126</v>
      </c>
      <c r="J498" s="17" t="s">
        <v>352</v>
      </c>
      <c r="K498" s="16" t="s">
        <v>29</v>
      </c>
      <c r="L498" s="17" t="s">
        <v>127</v>
      </c>
      <c r="M498" s="17" t="s">
        <v>128</v>
      </c>
      <c r="N498" s="16" t="s">
        <v>30</v>
      </c>
      <c r="O498" s="306" t="s">
        <v>353</v>
      </c>
      <c r="P498" s="441"/>
      <c r="Q498" s="436"/>
    </row>
    <row r="499" spans="1:17" s="18" customFormat="1" ht="22.5" x14ac:dyDescent="0.4">
      <c r="A499" s="437"/>
      <c r="B499" s="12" t="s">
        <v>34</v>
      </c>
      <c r="C499" s="12" t="s">
        <v>123</v>
      </c>
      <c r="D499" s="12" t="s">
        <v>6</v>
      </c>
      <c r="E499" s="12" t="s">
        <v>20</v>
      </c>
      <c r="F499" s="12" t="s">
        <v>20</v>
      </c>
      <c r="G499" s="12" t="s">
        <v>8</v>
      </c>
      <c r="H499" s="12" t="s">
        <v>8</v>
      </c>
      <c r="I499" s="12" t="s">
        <v>20</v>
      </c>
      <c r="J499" s="12" t="s">
        <v>8</v>
      </c>
      <c r="K499" s="12" t="s">
        <v>8</v>
      </c>
      <c r="L499" s="12" t="s">
        <v>20</v>
      </c>
      <c r="M499" s="12" t="s">
        <v>8</v>
      </c>
      <c r="N499" s="12" t="s">
        <v>8</v>
      </c>
      <c r="O499" s="12" t="s">
        <v>8</v>
      </c>
      <c r="P499" s="4" t="s">
        <v>43</v>
      </c>
      <c r="Q499" s="12" t="s">
        <v>8</v>
      </c>
    </row>
    <row r="500" spans="1:17" s="20" customFormat="1" ht="18" customHeight="1" x14ac:dyDescent="0.4">
      <c r="A500" s="19">
        <v>1</v>
      </c>
      <c r="B500" s="143">
        <f>VLOOKUP(B496,別紙1!$A$285:$AS$431,6,FALSE)</f>
        <v>30</v>
      </c>
      <c r="C500" s="151">
        <f>内訳書!$C$9</f>
        <v>0</v>
      </c>
      <c r="D500" s="151">
        <f>IF(E500=0,ROUNDDOWN(C500*B500/10/2,2),ROUNDDOWN(C500*B500/10,2))</f>
        <v>0</v>
      </c>
      <c r="E500" s="143">
        <f>VLOOKUP(B496,別紙1!$A$285:$AS$431,7,FALSE)+VLOOKUP(B496,別紙1!$A$285:$AS$431,8,FALSE)+VLOOKUP(B496,別紙1!$A$285:$AS$431,9,FALSE)</f>
        <v>444</v>
      </c>
      <c r="F500" s="143">
        <f>IF(E500&lt;120,E500,120)</f>
        <v>120</v>
      </c>
      <c r="G500" s="151">
        <f>内訳書!$D$9</f>
        <v>0</v>
      </c>
      <c r="H500" s="151">
        <f>ROUNDDOWN(F500*G500,2)</f>
        <v>0</v>
      </c>
      <c r="I500" s="143">
        <f>IF(E500&lt;=300,IF(E500&lt;120,0,E500-120),180)</f>
        <v>180</v>
      </c>
      <c r="J500" s="151">
        <f>内訳書!$E$9</f>
        <v>0</v>
      </c>
      <c r="K500" s="151">
        <f>ROUNDDOWN(I500*J500,2)</f>
        <v>0</v>
      </c>
      <c r="L500" s="143">
        <f>IF(E500&lt;300,0,E500-300)</f>
        <v>144</v>
      </c>
      <c r="M500" s="151">
        <f>内訳書!$F$9</f>
        <v>0</v>
      </c>
      <c r="N500" s="151">
        <f>ROUNDDOWN(L500*M500,2)</f>
        <v>0</v>
      </c>
      <c r="O500" s="151">
        <f>H500+K500+N500</f>
        <v>0</v>
      </c>
      <c r="P500" s="144"/>
      <c r="Q500" s="145">
        <f>ROUNDDOWN(D500+O500+P500,0)</f>
        <v>0</v>
      </c>
    </row>
    <row r="501" spans="1:17" s="20" customFormat="1" ht="18" customHeight="1" x14ac:dyDescent="0.4">
      <c r="A501" s="19">
        <v>2</v>
      </c>
      <c r="B501" s="145">
        <f>B500</f>
        <v>30</v>
      </c>
      <c r="C501" s="151">
        <f>C500</f>
        <v>0</v>
      </c>
      <c r="D501" s="151">
        <f t="shared" ref="D501:D511" si="468">IF(E501=0,ROUNDDOWN(C501*B501/10/2,2),ROUNDDOWN(C501*B501/10,2))</f>
        <v>0</v>
      </c>
      <c r="E501" s="143">
        <f>VLOOKUP(B496,別紙1!$A$285:$AS$431,10,FALSE)+VLOOKUP(B496,別紙1!$A$285:$AS$431,11,FALSE)+VLOOKUP(B496,別紙1!$A$285:$AS$431,12,FALSE)</f>
        <v>516</v>
      </c>
      <c r="F501" s="143">
        <f t="shared" ref="F501:F511" si="469">IF(E501&lt;120,E501,120)</f>
        <v>120</v>
      </c>
      <c r="G501" s="151">
        <f>G500</f>
        <v>0</v>
      </c>
      <c r="H501" s="151">
        <f t="shared" ref="H501:H511" si="470">ROUNDDOWN(F501*G501,2)</f>
        <v>0</v>
      </c>
      <c r="I501" s="143">
        <f t="shared" ref="I501" si="471">IF(E501&lt;=300,IF(E501&lt;120,0,E501-120),180)</f>
        <v>180</v>
      </c>
      <c r="J501" s="151">
        <f>J500</f>
        <v>0</v>
      </c>
      <c r="K501" s="151">
        <f t="shared" ref="K501:K511" si="472">ROUNDDOWN(I501*J501,2)</f>
        <v>0</v>
      </c>
      <c r="L501" s="143">
        <f t="shared" ref="L501:L511" si="473">IF(E501&lt;300,0,E501-300)</f>
        <v>216</v>
      </c>
      <c r="M501" s="151">
        <f>M500</f>
        <v>0</v>
      </c>
      <c r="N501" s="151">
        <f t="shared" ref="N501:N511" si="474">ROUNDDOWN(L501*M501,2)</f>
        <v>0</v>
      </c>
      <c r="O501" s="151">
        <f t="shared" ref="O501:O504" si="475">H501+K501+N501</f>
        <v>0</v>
      </c>
      <c r="P501" s="144"/>
      <c r="Q501" s="145">
        <f t="shared" ref="Q501:Q511" si="476">ROUNDDOWN(D501+O501+P501,0)</f>
        <v>0</v>
      </c>
    </row>
    <row r="502" spans="1:17" s="20" customFormat="1" ht="18" customHeight="1" x14ac:dyDescent="0.4">
      <c r="A502" s="19">
        <v>3</v>
      </c>
      <c r="B502" s="145">
        <f>B500</f>
        <v>30</v>
      </c>
      <c r="C502" s="151">
        <f t="shared" ref="C502:C511" si="477">C501</f>
        <v>0</v>
      </c>
      <c r="D502" s="151">
        <f t="shared" si="468"/>
        <v>0</v>
      </c>
      <c r="E502" s="143">
        <f>VLOOKUP(B496,別紙1!$A$285:$AS$431,13,FALSE)+VLOOKUP(B496,別紙1!$A$285:$AS$431,14,FALSE)+VLOOKUP(B496,別紙1!$A$285:$AS$431,15,FALSE)</f>
        <v>428</v>
      </c>
      <c r="F502" s="143">
        <f t="shared" si="469"/>
        <v>120</v>
      </c>
      <c r="G502" s="151">
        <f t="shared" ref="G502:G511" si="478">G501</f>
        <v>0</v>
      </c>
      <c r="H502" s="151">
        <f t="shared" si="470"/>
        <v>0</v>
      </c>
      <c r="I502" s="143">
        <f>IF(E502&lt;=300,IF(E502&lt;120,0,E502-120),180)</f>
        <v>180</v>
      </c>
      <c r="J502" s="151">
        <f t="shared" ref="J502:J511" si="479">J501</f>
        <v>0</v>
      </c>
      <c r="K502" s="151">
        <f t="shared" si="472"/>
        <v>0</v>
      </c>
      <c r="L502" s="143">
        <f t="shared" si="473"/>
        <v>128</v>
      </c>
      <c r="M502" s="151">
        <f t="shared" ref="M502:M511" si="480">M501</f>
        <v>0</v>
      </c>
      <c r="N502" s="151">
        <f t="shared" si="474"/>
        <v>0</v>
      </c>
      <c r="O502" s="151">
        <f t="shared" si="475"/>
        <v>0</v>
      </c>
      <c r="P502" s="144"/>
      <c r="Q502" s="145">
        <f t="shared" si="476"/>
        <v>0</v>
      </c>
    </row>
    <row r="503" spans="1:17" s="20" customFormat="1" ht="18" customHeight="1" x14ac:dyDescent="0.4">
      <c r="A503" s="19">
        <v>4</v>
      </c>
      <c r="B503" s="145">
        <f>B500</f>
        <v>30</v>
      </c>
      <c r="C503" s="151">
        <f t="shared" si="477"/>
        <v>0</v>
      </c>
      <c r="D503" s="151">
        <f t="shared" si="468"/>
        <v>0</v>
      </c>
      <c r="E503" s="143">
        <f>VLOOKUP(B496,別紙1!$A$285:$AS$431,16,FALSE)+VLOOKUP(B496,別紙1!$A$285:$AS$431,17,FALSE)+VLOOKUP(B496,別紙1!$A$285:$AS$431,18,FALSE)</f>
        <v>396</v>
      </c>
      <c r="F503" s="143">
        <f t="shared" si="469"/>
        <v>120</v>
      </c>
      <c r="G503" s="151">
        <f t="shared" si="478"/>
        <v>0</v>
      </c>
      <c r="H503" s="151">
        <f t="shared" si="470"/>
        <v>0</v>
      </c>
      <c r="I503" s="143">
        <f t="shared" ref="I503:I511" si="481">IF(E503&lt;=300,IF(E503&lt;120,0,E503-120),180)</f>
        <v>180</v>
      </c>
      <c r="J503" s="151">
        <f t="shared" si="479"/>
        <v>0</v>
      </c>
      <c r="K503" s="151">
        <f t="shared" si="472"/>
        <v>0</v>
      </c>
      <c r="L503" s="143">
        <f t="shared" si="473"/>
        <v>96</v>
      </c>
      <c r="M503" s="151">
        <f t="shared" si="480"/>
        <v>0</v>
      </c>
      <c r="N503" s="151">
        <f t="shared" si="474"/>
        <v>0</v>
      </c>
      <c r="O503" s="151">
        <f t="shared" si="475"/>
        <v>0</v>
      </c>
      <c r="P503" s="144"/>
      <c r="Q503" s="145">
        <f t="shared" si="476"/>
        <v>0</v>
      </c>
    </row>
    <row r="504" spans="1:17" s="20" customFormat="1" ht="18" customHeight="1" x14ac:dyDescent="0.4">
      <c r="A504" s="19">
        <v>5</v>
      </c>
      <c r="B504" s="145">
        <f>B500</f>
        <v>30</v>
      </c>
      <c r="C504" s="151">
        <f t="shared" si="477"/>
        <v>0</v>
      </c>
      <c r="D504" s="151">
        <f t="shared" si="468"/>
        <v>0</v>
      </c>
      <c r="E504" s="143">
        <f>VLOOKUP(B496,別紙1!$A$285:$AS$431,19,FALSE)+VLOOKUP(B496,別紙1!$A$285:$AS$431,20,FALSE)+VLOOKUP(B496,別紙1!$A$285:$AS$431,21,FALSE)</f>
        <v>345</v>
      </c>
      <c r="F504" s="143">
        <f t="shared" si="469"/>
        <v>120</v>
      </c>
      <c r="G504" s="151">
        <f t="shared" si="478"/>
        <v>0</v>
      </c>
      <c r="H504" s="151">
        <f t="shared" si="470"/>
        <v>0</v>
      </c>
      <c r="I504" s="143">
        <f t="shared" si="481"/>
        <v>180</v>
      </c>
      <c r="J504" s="151">
        <f t="shared" si="479"/>
        <v>0</v>
      </c>
      <c r="K504" s="151">
        <f t="shared" si="472"/>
        <v>0</v>
      </c>
      <c r="L504" s="143">
        <f t="shared" si="473"/>
        <v>45</v>
      </c>
      <c r="M504" s="151">
        <f t="shared" si="480"/>
        <v>0</v>
      </c>
      <c r="N504" s="151">
        <f t="shared" si="474"/>
        <v>0</v>
      </c>
      <c r="O504" s="151">
        <f t="shared" si="475"/>
        <v>0</v>
      </c>
      <c r="P504" s="144"/>
      <c r="Q504" s="145">
        <f t="shared" si="476"/>
        <v>0</v>
      </c>
    </row>
    <row r="505" spans="1:17" s="20" customFormat="1" ht="18" customHeight="1" x14ac:dyDescent="0.4">
      <c r="A505" s="19">
        <v>6</v>
      </c>
      <c r="B505" s="145">
        <f>B500</f>
        <v>30</v>
      </c>
      <c r="C505" s="151">
        <f t="shared" si="477"/>
        <v>0</v>
      </c>
      <c r="D505" s="151">
        <f t="shared" si="468"/>
        <v>0</v>
      </c>
      <c r="E505" s="143">
        <f>VLOOKUP(B496,別紙1!$A$285:$AS$431,22,FALSE)+VLOOKUP(B496,別紙1!$A$285:$AS$431,23,FALSE)+VLOOKUP(B496,別紙1!$A$285:$AS$431,24,FALSE)</f>
        <v>384</v>
      </c>
      <c r="F505" s="143">
        <f t="shared" si="469"/>
        <v>120</v>
      </c>
      <c r="G505" s="151">
        <f t="shared" si="478"/>
        <v>0</v>
      </c>
      <c r="H505" s="151">
        <f t="shared" si="470"/>
        <v>0</v>
      </c>
      <c r="I505" s="143">
        <f t="shared" si="481"/>
        <v>180</v>
      </c>
      <c r="J505" s="151">
        <f t="shared" si="479"/>
        <v>0</v>
      </c>
      <c r="K505" s="151">
        <f t="shared" si="472"/>
        <v>0</v>
      </c>
      <c r="L505" s="143">
        <f t="shared" si="473"/>
        <v>84</v>
      </c>
      <c r="M505" s="151">
        <f t="shared" si="480"/>
        <v>0</v>
      </c>
      <c r="N505" s="151">
        <f t="shared" si="474"/>
        <v>0</v>
      </c>
      <c r="O505" s="151">
        <f>H505+K505+N505</f>
        <v>0</v>
      </c>
      <c r="P505" s="144"/>
      <c r="Q505" s="145">
        <f t="shared" si="476"/>
        <v>0</v>
      </c>
    </row>
    <row r="506" spans="1:17" s="20" customFormat="1" ht="18" customHeight="1" x14ac:dyDescent="0.4">
      <c r="A506" s="19">
        <v>7</v>
      </c>
      <c r="B506" s="145">
        <f>B500</f>
        <v>30</v>
      </c>
      <c r="C506" s="151">
        <f t="shared" si="477"/>
        <v>0</v>
      </c>
      <c r="D506" s="151">
        <f t="shared" si="468"/>
        <v>0</v>
      </c>
      <c r="E506" s="143">
        <f>VLOOKUP(B496,別紙1!$A$285:$AS$431,25,FALSE)+VLOOKUP(B496,別紙1!$A$285:$AS$431,26,FALSE)+VLOOKUP(B496,別紙1!$A$285:$AS$431,27,FALSE)</f>
        <v>426</v>
      </c>
      <c r="F506" s="143">
        <f t="shared" si="469"/>
        <v>120</v>
      </c>
      <c r="G506" s="151">
        <f t="shared" si="478"/>
        <v>0</v>
      </c>
      <c r="H506" s="151">
        <f t="shared" si="470"/>
        <v>0</v>
      </c>
      <c r="I506" s="143">
        <f t="shared" si="481"/>
        <v>180</v>
      </c>
      <c r="J506" s="151">
        <f t="shared" si="479"/>
        <v>0</v>
      </c>
      <c r="K506" s="151">
        <f t="shared" si="472"/>
        <v>0</v>
      </c>
      <c r="L506" s="143">
        <f t="shared" si="473"/>
        <v>126</v>
      </c>
      <c r="M506" s="151">
        <f t="shared" si="480"/>
        <v>0</v>
      </c>
      <c r="N506" s="151">
        <f t="shared" si="474"/>
        <v>0</v>
      </c>
      <c r="O506" s="151">
        <f t="shared" ref="O506:O510" si="482">H506+K506+N506</f>
        <v>0</v>
      </c>
      <c r="P506" s="144"/>
      <c r="Q506" s="145">
        <f t="shared" si="476"/>
        <v>0</v>
      </c>
    </row>
    <row r="507" spans="1:17" s="20" customFormat="1" ht="18" customHeight="1" x14ac:dyDescent="0.4">
      <c r="A507" s="19">
        <v>8</v>
      </c>
      <c r="B507" s="145">
        <f>B500</f>
        <v>30</v>
      </c>
      <c r="C507" s="151">
        <f t="shared" si="477"/>
        <v>0</v>
      </c>
      <c r="D507" s="151">
        <f t="shared" si="468"/>
        <v>0</v>
      </c>
      <c r="E507" s="143">
        <f>VLOOKUP(B496,別紙1!$A$285:$AS$431,28,FALSE)+VLOOKUP(B496,別紙1!$A$285:$AS$431,29,FALSE)+VLOOKUP(B496,別紙1!$A$285:$AS$431,30,FALSE)</f>
        <v>478</v>
      </c>
      <c r="F507" s="143">
        <f t="shared" si="469"/>
        <v>120</v>
      </c>
      <c r="G507" s="151">
        <f t="shared" si="478"/>
        <v>0</v>
      </c>
      <c r="H507" s="151">
        <f t="shared" si="470"/>
        <v>0</v>
      </c>
      <c r="I507" s="143">
        <f t="shared" si="481"/>
        <v>180</v>
      </c>
      <c r="J507" s="151">
        <f t="shared" si="479"/>
        <v>0</v>
      </c>
      <c r="K507" s="151">
        <f t="shared" si="472"/>
        <v>0</v>
      </c>
      <c r="L507" s="143">
        <f t="shared" si="473"/>
        <v>178</v>
      </c>
      <c r="M507" s="151">
        <f t="shared" si="480"/>
        <v>0</v>
      </c>
      <c r="N507" s="151">
        <f t="shared" si="474"/>
        <v>0</v>
      </c>
      <c r="O507" s="151">
        <f t="shared" si="482"/>
        <v>0</v>
      </c>
      <c r="P507" s="144"/>
      <c r="Q507" s="145">
        <f t="shared" si="476"/>
        <v>0</v>
      </c>
    </row>
    <row r="508" spans="1:17" s="20" customFormat="1" ht="18" customHeight="1" x14ac:dyDescent="0.4">
      <c r="A508" s="19">
        <v>9</v>
      </c>
      <c r="B508" s="145">
        <f>B500</f>
        <v>30</v>
      </c>
      <c r="C508" s="151">
        <f t="shared" si="477"/>
        <v>0</v>
      </c>
      <c r="D508" s="151">
        <f t="shared" si="468"/>
        <v>0</v>
      </c>
      <c r="E508" s="143">
        <f>VLOOKUP(B496,別紙1!$A$285:$AS$431,31,FALSE)+VLOOKUP(B496,別紙1!$A$285:$AS$431,32,FALSE)+VLOOKUP(B496,別紙1!$A$285:$AS$431,33,FALSE)</f>
        <v>478</v>
      </c>
      <c r="F508" s="143">
        <f t="shared" si="469"/>
        <v>120</v>
      </c>
      <c r="G508" s="151">
        <f t="shared" si="478"/>
        <v>0</v>
      </c>
      <c r="H508" s="151">
        <f t="shared" si="470"/>
        <v>0</v>
      </c>
      <c r="I508" s="143">
        <f t="shared" si="481"/>
        <v>180</v>
      </c>
      <c r="J508" s="151">
        <f t="shared" si="479"/>
        <v>0</v>
      </c>
      <c r="K508" s="151">
        <f t="shared" si="472"/>
        <v>0</v>
      </c>
      <c r="L508" s="143">
        <f t="shared" si="473"/>
        <v>178</v>
      </c>
      <c r="M508" s="151">
        <f t="shared" si="480"/>
        <v>0</v>
      </c>
      <c r="N508" s="151">
        <f t="shared" si="474"/>
        <v>0</v>
      </c>
      <c r="O508" s="151">
        <f t="shared" si="482"/>
        <v>0</v>
      </c>
      <c r="P508" s="144"/>
      <c r="Q508" s="145">
        <f t="shared" si="476"/>
        <v>0</v>
      </c>
    </row>
    <row r="509" spans="1:17" s="20" customFormat="1" ht="18" customHeight="1" x14ac:dyDescent="0.4">
      <c r="A509" s="19">
        <v>10</v>
      </c>
      <c r="B509" s="145">
        <f>B500</f>
        <v>30</v>
      </c>
      <c r="C509" s="151">
        <f t="shared" si="477"/>
        <v>0</v>
      </c>
      <c r="D509" s="151">
        <f t="shared" si="468"/>
        <v>0</v>
      </c>
      <c r="E509" s="143">
        <f>VLOOKUP(B496,別紙1!$A$285:$AS$431,34,FALSE)+VLOOKUP(B496,別紙1!$A$285:$AS$431,35,FALSE)+VLOOKUP(B496,別紙1!$A$285:$AS$431,36,FALSE)</f>
        <v>426</v>
      </c>
      <c r="F509" s="143">
        <f t="shared" si="469"/>
        <v>120</v>
      </c>
      <c r="G509" s="151">
        <f t="shared" si="478"/>
        <v>0</v>
      </c>
      <c r="H509" s="151">
        <f t="shared" si="470"/>
        <v>0</v>
      </c>
      <c r="I509" s="143">
        <f t="shared" si="481"/>
        <v>180</v>
      </c>
      <c r="J509" s="151">
        <f t="shared" si="479"/>
        <v>0</v>
      </c>
      <c r="K509" s="151">
        <f t="shared" si="472"/>
        <v>0</v>
      </c>
      <c r="L509" s="143">
        <f t="shared" si="473"/>
        <v>126</v>
      </c>
      <c r="M509" s="151">
        <f t="shared" si="480"/>
        <v>0</v>
      </c>
      <c r="N509" s="151">
        <f t="shared" si="474"/>
        <v>0</v>
      </c>
      <c r="O509" s="151">
        <f t="shared" si="482"/>
        <v>0</v>
      </c>
      <c r="P509" s="144"/>
      <c r="Q509" s="145">
        <f t="shared" si="476"/>
        <v>0</v>
      </c>
    </row>
    <row r="510" spans="1:17" s="20" customFormat="1" ht="18" customHeight="1" x14ac:dyDescent="0.4">
      <c r="A510" s="19">
        <v>11</v>
      </c>
      <c r="B510" s="145">
        <f>B500</f>
        <v>30</v>
      </c>
      <c r="C510" s="151">
        <f t="shared" si="477"/>
        <v>0</v>
      </c>
      <c r="D510" s="151">
        <f t="shared" si="468"/>
        <v>0</v>
      </c>
      <c r="E510" s="143">
        <f>VLOOKUP(B496,別紙1!$A$285:$AS$431,37,FALSE)+VLOOKUP(B496,別紙1!$A$285:$AS$431,38,FALSE)+VLOOKUP(B496,別紙1!$A$285:$AS$431,39,FALSE)</f>
        <v>356</v>
      </c>
      <c r="F510" s="143">
        <f t="shared" si="469"/>
        <v>120</v>
      </c>
      <c r="G510" s="151">
        <f t="shared" si="478"/>
        <v>0</v>
      </c>
      <c r="H510" s="151">
        <f t="shared" si="470"/>
        <v>0</v>
      </c>
      <c r="I510" s="143">
        <f t="shared" si="481"/>
        <v>180</v>
      </c>
      <c r="J510" s="151">
        <f t="shared" si="479"/>
        <v>0</v>
      </c>
      <c r="K510" s="151">
        <f t="shared" si="472"/>
        <v>0</v>
      </c>
      <c r="L510" s="143">
        <f t="shared" si="473"/>
        <v>56</v>
      </c>
      <c r="M510" s="151">
        <f t="shared" si="480"/>
        <v>0</v>
      </c>
      <c r="N510" s="151">
        <f t="shared" si="474"/>
        <v>0</v>
      </c>
      <c r="O510" s="151">
        <f t="shared" si="482"/>
        <v>0</v>
      </c>
      <c r="P510" s="144"/>
      <c r="Q510" s="145">
        <f t="shared" si="476"/>
        <v>0</v>
      </c>
    </row>
    <row r="511" spans="1:17" s="20" customFormat="1" ht="18" customHeight="1" thickBot="1" x14ac:dyDescent="0.45">
      <c r="A511" s="19">
        <v>12</v>
      </c>
      <c r="B511" s="145">
        <f>B500</f>
        <v>30</v>
      </c>
      <c r="C511" s="151">
        <f t="shared" si="477"/>
        <v>0</v>
      </c>
      <c r="D511" s="151">
        <f t="shared" si="468"/>
        <v>0</v>
      </c>
      <c r="E511" s="143">
        <f>VLOOKUP(B496,別紙1!$A$285:$AS$431,40,FALSE)+VLOOKUP(B496,別紙1!$A$285:$AS$431,41,FALSE)+VLOOKUP(B496,別紙1!$A$285:$AS$431,42,FALSE)</f>
        <v>353</v>
      </c>
      <c r="F511" s="143">
        <f t="shared" si="469"/>
        <v>120</v>
      </c>
      <c r="G511" s="151">
        <f t="shared" si="478"/>
        <v>0</v>
      </c>
      <c r="H511" s="198">
        <f t="shared" si="470"/>
        <v>0</v>
      </c>
      <c r="I511" s="143">
        <f t="shared" si="481"/>
        <v>180</v>
      </c>
      <c r="J511" s="198">
        <f t="shared" si="479"/>
        <v>0</v>
      </c>
      <c r="K511" s="198">
        <f t="shared" si="472"/>
        <v>0</v>
      </c>
      <c r="L511" s="143">
        <f t="shared" si="473"/>
        <v>53</v>
      </c>
      <c r="M511" s="151">
        <f t="shared" si="480"/>
        <v>0</v>
      </c>
      <c r="N511" s="198">
        <f t="shared" si="474"/>
        <v>0</v>
      </c>
      <c r="O511" s="151">
        <f>H511+K511+N511</f>
        <v>0</v>
      </c>
      <c r="P511" s="144"/>
      <c r="Q511" s="145">
        <f t="shared" si="476"/>
        <v>0</v>
      </c>
    </row>
    <row r="512" spans="1:17" s="20" customFormat="1" ht="18" customHeight="1" thickBot="1" x14ac:dyDescent="0.45">
      <c r="A512" s="19" t="s">
        <v>9</v>
      </c>
      <c r="B512" s="146"/>
      <c r="C512" s="146"/>
      <c r="D512" s="201"/>
      <c r="E512" s="143">
        <f t="shared" ref="E512:F512" si="483">SUM(E500:E511)</f>
        <v>5030</v>
      </c>
      <c r="F512" s="143">
        <f t="shared" si="483"/>
        <v>1440</v>
      </c>
      <c r="G512" s="146"/>
      <c r="H512" s="146"/>
      <c r="I512" s="143">
        <f t="shared" ref="I512" si="484">SUM(I500:I511)</f>
        <v>2160</v>
      </c>
      <c r="J512" s="146"/>
      <c r="K512" s="146"/>
      <c r="L512" s="143">
        <f t="shared" ref="L512" si="485">SUM(L500:L511)</f>
        <v>1430</v>
      </c>
      <c r="M512" s="146"/>
      <c r="N512" s="146"/>
      <c r="O512" s="202"/>
      <c r="P512" s="150">
        <f>SUM(P500:P511)</f>
        <v>0</v>
      </c>
      <c r="Q512" s="148">
        <f>IF(SUM(Q500:Q511)="","",SUM(Q500:Q511))</f>
        <v>0</v>
      </c>
    </row>
    <row r="513" spans="1:17" ht="78" customHeight="1" x14ac:dyDescent="0.4">
      <c r="A513" s="429" t="s">
        <v>376</v>
      </c>
      <c r="B513" s="430"/>
      <c r="C513" s="430"/>
      <c r="D513" s="430"/>
      <c r="E513" s="430"/>
      <c r="F513" s="430"/>
      <c r="G513" s="430"/>
      <c r="H513" s="430"/>
      <c r="I513" s="430"/>
      <c r="J513" s="430"/>
      <c r="K513" s="430"/>
      <c r="L513" s="430"/>
      <c r="M513" s="430"/>
      <c r="N513" s="430"/>
      <c r="O513" s="430"/>
      <c r="P513" s="430"/>
      <c r="Q513" s="431"/>
    </row>
    <row r="514" spans="1:17" ht="78" customHeight="1" x14ac:dyDescent="0.4">
      <c r="A514" s="432" t="s">
        <v>22</v>
      </c>
      <c r="B514" s="433"/>
      <c r="C514" s="433"/>
      <c r="D514" s="433"/>
      <c r="E514" s="433"/>
      <c r="F514" s="433"/>
      <c r="G514" s="433"/>
      <c r="H514" s="433"/>
      <c r="I514" s="433"/>
      <c r="J514" s="433"/>
      <c r="K514" s="433"/>
      <c r="L514" s="433"/>
      <c r="M514" s="433"/>
      <c r="N514" s="433"/>
      <c r="O514" s="433"/>
      <c r="P514" s="433"/>
      <c r="Q514" s="434"/>
    </row>
    <row r="515" spans="1:17" x14ac:dyDescent="0.4">
      <c r="A515" s="11" t="s">
        <v>12</v>
      </c>
      <c r="B515" s="15">
        <f>B496+1</f>
        <v>28</v>
      </c>
      <c r="C515" s="11" t="s">
        <v>13</v>
      </c>
      <c r="D515" s="13" t="str">
        <f>VLOOKUP(B515,別紙1!$A$285:$AS$431,3,FALSE)</f>
        <v>月田浄水場</v>
      </c>
      <c r="Q515" s="142" t="str">
        <f>VLOOKUP(B515,別紙1!$A$285:$AS$431,5,FALSE)</f>
        <v>東京従量電灯B15A</v>
      </c>
    </row>
    <row r="516" spans="1:17" s="11" customFormat="1" ht="20.25" customHeight="1" x14ac:dyDescent="0.4">
      <c r="A516" s="435" t="s">
        <v>14</v>
      </c>
      <c r="B516" s="438" t="s">
        <v>3</v>
      </c>
      <c r="C516" s="439"/>
      <c r="D516" s="440"/>
      <c r="E516" s="438" t="s">
        <v>4</v>
      </c>
      <c r="F516" s="439"/>
      <c r="G516" s="439"/>
      <c r="H516" s="439"/>
      <c r="I516" s="439"/>
      <c r="J516" s="439"/>
      <c r="K516" s="439"/>
      <c r="L516" s="439"/>
      <c r="M516" s="439"/>
      <c r="N516" s="439"/>
      <c r="O516" s="440"/>
      <c r="P516" s="426" t="s">
        <v>106</v>
      </c>
      <c r="Q516" s="435" t="s">
        <v>354</v>
      </c>
    </row>
    <row r="517" spans="1:17" s="11" customFormat="1" ht="60" x14ac:dyDescent="0.4">
      <c r="A517" s="436"/>
      <c r="B517" s="305" t="s">
        <v>26</v>
      </c>
      <c r="C517" s="305" t="s">
        <v>107</v>
      </c>
      <c r="D517" s="305" t="s">
        <v>27</v>
      </c>
      <c r="E517" s="16" t="s">
        <v>349</v>
      </c>
      <c r="F517" s="17" t="s">
        <v>108</v>
      </c>
      <c r="G517" s="17" t="s">
        <v>350</v>
      </c>
      <c r="H517" s="16" t="s">
        <v>28</v>
      </c>
      <c r="I517" s="17" t="s">
        <v>126</v>
      </c>
      <c r="J517" s="17" t="s">
        <v>352</v>
      </c>
      <c r="K517" s="16" t="s">
        <v>29</v>
      </c>
      <c r="L517" s="17" t="s">
        <v>127</v>
      </c>
      <c r="M517" s="17" t="s">
        <v>128</v>
      </c>
      <c r="N517" s="16" t="s">
        <v>30</v>
      </c>
      <c r="O517" s="306" t="s">
        <v>353</v>
      </c>
      <c r="P517" s="441"/>
      <c r="Q517" s="436"/>
    </row>
    <row r="518" spans="1:17" s="18" customFormat="1" ht="22.5" x14ac:dyDescent="0.4">
      <c r="A518" s="437"/>
      <c r="B518" s="12" t="s">
        <v>34</v>
      </c>
      <c r="C518" s="12" t="s">
        <v>123</v>
      </c>
      <c r="D518" s="12" t="s">
        <v>6</v>
      </c>
      <c r="E518" s="12" t="s">
        <v>20</v>
      </c>
      <c r="F518" s="12" t="s">
        <v>20</v>
      </c>
      <c r="G518" s="12" t="s">
        <v>8</v>
      </c>
      <c r="H518" s="12" t="s">
        <v>8</v>
      </c>
      <c r="I518" s="12" t="s">
        <v>20</v>
      </c>
      <c r="J518" s="12" t="s">
        <v>8</v>
      </c>
      <c r="K518" s="12" t="s">
        <v>8</v>
      </c>
      <c r="L518" s="12" t="s">
        <v>20</v>
      </c>
      <c r="M518" s="12" t="s">
        <v>8</v>
      </c>
      <c r="N518" s="12" t="s">
        <v>8</v>
      </c>
      <c r="O518" s="12" t="s">
        <v>8</v>
      </c>
      <c r="P518" s="4" t="s">
        <v>43</v>
      </c>
      <c r="Q518" s="12" t="s">
        <v>8</v>
      </c>
    </row>
    <row r="519" spans="1:17" s="20" customFormat="1" ht="18" customHeight="1" x14ac:dyDescent="0.4">
      <c r="A519" s="19">
        <v>1</v>
      </c>
      <c r="B519" s="143">
        <f>VLOOKUP(B515,別紙1!$A$285:$AS$431,6,FALSE)</f>
        <v>15</v>
      </c>
      <c r="C519" s="151">
        <f>内訳書!$C$9</f>
        <v>0</v>
      </c>
      <c r="D519" s="151">
        <f>IF(E519=0,ROUNDDOWN(C519*B519/10/2,2),ROUNDDOWN(C519*B519/10,2))</f>
        <v>0</v>
      </c>
      <c r="E519" s="143">
        <f>VLOOKUP(B515,別紙1!$A$285:$AS$431,7,FALSE)+VLOOKUP(B515,別紙1!$A$285:$AS$431,8,FALSE)+VLOOKUP(B515,別紙1!$A$285:$AS$431,9,FALSE)</f>
        <v>292</v>
      </c>
      <c r="F519" s="143">
        <f>IF(E519&lt;120,E519,120)</f>
        <v>120</v>
      </c>
      <c r="G519" s="151">
        <f>内訳書!$D$9</f>
        <v>0</v>
      </c>
      <c r="H519" s="151">
        <f>ROUNDDOWN(F519*G519,2)</f>
        <v>0</v>
      </c>
      <c r="I519" s="143">
        <f>IF(E519&lt;=300,IF(E519&lt;120,0,E519-120),180)</f>
        <v>172</v>
      </c>
      <c r="J519" s="151">
        <f>内訳書!$E$9</f>
        <v>0</v>
      </c>
      <c r="K519" s="151">
        <f>ROUNDDOWN(I519*J519,2)</f>
        <v>0</v>
      </c>
      <c r="L519" s="143">
        <f>IF(E519&lt;300,0,E519-300)</f>
        <v>0</v>
      </c>
      <c r="M519" s="151">
        <f>内訳書!$F$9</f>
        <v>0</v>
      </c>
      <c r="N519" s="151">
        <f>ROUNDDOWN(L519*M519,2)</f>
        <v>0</v>
      </c>
      <c r="O519" s="151">
        <f>H519+K519+N519</f>
        <v>0</v>
      </c>
      <c r="P519" s="144"/>
      <c r="Q519" s="145">
        <f>ROUNDDOWN(D519+O519+P519,0)</f>
        <v>0</v>
      </c>
    </row>
    <row r="520" spans="1:17" s="20" customFormat="1" ht="18" customHeight="1" x14ac:dyDescent="0.4">
      <c r="A520" s="19">
        <v>2</v>
      </c>
      <c r="B520" s="145">
        <f>B519</f>
        <v>15</v>
      </c>
      <c r="C520" s="151">
        <f>C519</f>
        <v>0</v>
      </c>
      <c r="D520" s="151">
        <f t="shared" ref="D520:D530" si="486">IF(E520=0,ROUNDDOWN(C520*B520/10/2,2),ROUNDDOWN(C520*B520/10,2))</f>
        <v>0</v>
      </c>
      <c r="E520" s="143">
        <f>VLOOKUP(B515,別紙1!$A$285:$AS$431,10,FALSE)+VLOOKUP(B515,別紙1!$A$285:$AS$431,11,FALSE)+VLOOKUP(B515,別紙1!$A$285:$AS$431,12,FALSE)</f>
        <v>289</v>
      </c>
      <c r="F520" s="143">
        <f t="shared" ref="F520:F530" si="487">IF(E520&lt;120,E520,120)</f>
        <v>120</v>
      </c>
      <c r="G520" s="151">
        <f>G519</f>
        <v>0</v>
      </c>
      <c r="H520" s="151">
        <f t="shared" ref="H520:H530" si="488">ROUNDDOWN(F520*G520,2)</f>
        <v>0</v>
      </c>
      <c r="I520" s="143">
        <f t="shared" ref="I520" si="489">IF(E520&lt;=300,IF(E520&lt;120,0,E520-120),180)</f>
        <v>169</v>
      </c>
      <c r="J520" s="151">
        <f>J519</f>
        <v>0</v>
      </c>
      <c r="K520" s="151">
        <f t="shared" ref="K520:K530" si="490">ROUNDDOWN(I520*J520,2)</f>
        <v>0</v>
      </c>
      <c r="L520" s="143">
        <f t="shared" ref="L520:L530" si="491">IF(E520&lt;300,0,E520-300)</f>
        <v>0</v>
      </c>
      <c r="M520" s="151">
        <f>M519</f>
        <v>0</v>
      </c>
      <c r="N520" s="151">
        <f t="shared" ref="N520:N530" si="492">ROUNDDOWN(L520*M520,2)</f>
        <v>0</v>
      </c>
      <c r="O520" s="151">
        <f t="shared" ref="O520:O523" si="493">H520+K520+N520</f>
        <v>0</v>
      </c>
      <c r="P520" s="144"/>
      <c r="Q520" s="145">
        <f t="shared" ref="Q520:Q530" si="494">ROUNDDOWN(D520+O520+P520,0)</f>
        <v>0</v>
      </c>
    </row>
    <row r="521" spans="1:17" s="20" customFormat="1" ht="18" customHeight="1" x14ac:dyDescent="0.4">
      <c r="A521" s="19">
        <v>3</v>
      </c>
      <c r="B521" s="145">
        <f>B519</f>
        <v>15</v>
      </c>
      <c r="C521" s="151">
        <f t="shared" ref="C521:C530" si="495">C520</f>
        <v>0</v>
      </c>
      <c r="D521" s="151">
        <f t="shared" si="486"/>
        <v>0</v>
      </c>
      <c r="E521" s="143">
        <f>VLOOKUP(B515,別紙1!$A$285:$AS$431,13,FALSE)+VLOOKUP(B515,別紙1!$A$285:$AS$431,14,FALSE)+VLOOKUP(B515,別紙1!$A$285:$AS$431,15,FALSE)</f>
        <v>258</v>
      </c>
      <c r="F521" s="143">
        <f t="shared" si="487"/>
        <v>120</v>
      </c>
      <c r="G521" s="151">
        <f t="shared" ref="G521:G530" si="496">G520</f>
        <v>0</v>
      </c>
      <c r="H521" s="151">
        <f t="shared" si="488"/>
        <v>0</v>
      </c>
      <c r="I521" s="143">
        <f>IF(E521&lt;=300,IF(E521&lt;120,0,E521-120),180)</f>
        <v>138</v>
      </c>
      <c r="J521" s="151">
        <f t="shared" ref="J521:J530" si="497">J520</f>
        <v>0</v>
      </c>
      <c r="K521" s="151">
        <f t="shared" si="490"/>
        <v>0</v>
      </c>
      <c r="L521" s="143">
        <f t="shared" si="491"/>
        <v>0</v>
      </c>
      <c r="M521" s="151">
        <f t="shared" ref="M521:M530" si="498">M520</f>
        <v>0</v>
      </c>
      <c r="N521" s="151">
        <f t="shared" si="492"/>
        <v>0</v>
      </c>
      <c r="O521" s="151">
        <f t="shared" si="493"/>
        <v>0</v>
      </c>
      <c r="P521" s="144"/>
      <c r="Q521" s="145">
        <f t="shared" si="494"/>
        <v>0</v>
      </c>
    </row>
    <row r="522" spans="1:17" s="20" customFormat="1" ht="18" customHeight="1" x14ac:dyDescent="0.4">
      <c r="A522" s="19">
        <v>4</v>
      </c>
      <c r="B522" s="145">
        <f>B519</f>
        <v>15</v>
      </c>
      <c r="C522" s="151">
        <f t="shared" si="495"/>
        <v>0</v>
      </c>
      <c r="D522" s="151">
        <f t="shared" si="486"/>
        <v>0</v>
      </c>
      <c r="E522" s="143">
        <f>VLOOKUP(B515,別紙1!$A$285:$AS$431,16,FALSE)+VLOOKUP(B515,別紙1!$A$285:$AS$431,17,FALSE)+VLOOKUP(B515,別紙1!$A$285:$AS$431,18,FALSE)</f>
        <v>285</v>
      </c>
      <c r="F522" s="143">
        <f t="shared" si="487"/>
        <v>120</v>
      </c>
      <c r="G522" s="151">
        <f t="shared" si="496"/>
        <v>0</v>
      </c>
      <c r="H522" s="151">
        <f t="shared" si="488"/>
        <v>0</v>
      </c>
      <c r="I522" s="143">
        <f t="shared" ref="I522:I530" si="499">IF(E522&lt;=300,IF(E522&lt;120,0,E522-120),180)</f>
        <v>165</v>
      </c>
      <c r="J522" s="151">
        <f t="shared" si="497"/>
        <v>0</v>
      </c>
      <c r="K522" s="151">
        <f t="shared" si="490"/>
        <v>0</v>
      </c>
      <c r="L522" s="143">
        <f t="shared" si="491"/>
        <v>0</v>
      </c>
      <c r="M522" s="151">
        <f t="shared" si="498"/>
        <v>0</v>
      </c>
      <c r="N522" s="151">
        <f t="shared" si="492"/>
        <v>0</v>
      </c>
      <c r="O522" s="151">
        <f t="shared" si="493"/>
        <v>0</v>
      </c>
      <c r="P522" s="144"/>
      <c r="Q522" s="145">
        <f t="shared" si="494"/>
        <v>0</v>
      </c>
    </row>
    <row r="523" spans="1:17" s="20" customFormat="1" ht="18" customHeight="1" x14ac:dyDescent="0.4">
      <c r="A523" s="19">
        <v>5</v>
      </c>
      <c r="B523" s="145">
        <f>B519</f>
        <v>15</v>
      </c>
      <c r="C523" s="151">
        <f t="shared" si="495"/>
        <v>0</v>
      </c>
      <c r="D523" s="151">
        <f t="shared" si="486"/>
        <v>0</v>
      </c>
      <c r="E523" s="143">
        <f>VLOOKUP(B515,別紙1!$A$285:$AS$431,19,FALSE)+VLOOKUP(B515,別紙1!$A$285:$AS$431,20,FALSE)+VLOOKUP(B515,別紙1!$A$285:$AS$431,21,FALSE)</f>
        <v>282</v>
      </c>
      <c r="F523" s="143">
        <f t="shared" si="487"/>
        <v>120</v>
      </c>
      <c r="G523" s="151">
        <f t="shared" si="496"/>
        <v>0</v>
      </c>
      <c r="H523" s="151">
        <f t="shared" si="488"/>
        <v>0</v>
      </c>
      <c r="I523" s="143">
        <f t="shared" si="499"/>
        <v>162</v>
      </c>
      <c r="J523" s="151">
        <f t="shared" si="497"/>
        <v>0</v>
      </c>
      <c r="K523" s="151">
        <f t="shared" si="490"/>
        <v>0</v>
      </c>
      <c r="L523" s="143">
        <f t="shared" si="491"/>
        <v>0</v>
      </c>
      <c r="M523" s="151">
        <f t="shared" si="498"/>
        <v>0</v>
      </c>
      <c r="N523" s="151">
        <f t="shared" si="492"/>
        <v>0</v>
      </c>
      <c r="O523" s="151">
        <f t="shared" si="493"/>
        <v>0</v>
      </c>
      <c r="P523" s="144"/>
      <c r="Q523" s="145">
        <f t="shared" si="494"/>
        <v>0</v>
      </c>
    </row>
    <row r="524" spans="1:17" s="20" customFormat="1" ht="18" customHeight="1" x14ac:dyDescent="0.4">
      <c r="A524" s="19">
        <v>6</v>
      </c>
      <c r="B524" s="145">
        <f>B519</f>
        <v>15</v>
      </c>
      <c r="C524" s="151">
        <f t="shared" si="495"/>
        <v>0</v>
      </c>
      <c r="D524" s="151">
        <f t="shared" si="486"/>
        <v>0</v>
      </c>
      <c r="E524" s="143">
        <f>VLOOKUP(B515,別紙1!$A$285:$AS$431,22,FALSE)+VLOOKUP(B515,別紙1!$A$285:$AS$431,23,FALSE)+VLOOKUP(B515,別紙1!$A$285:$AS$431,24,FALSE)</f>
        <v>300</v>
      </c>
      <c r="F524" s="143">
        <f t="shared" si="487"/>
        <v>120</v>
      </c>
      <c r="G524" s="151">
        <f t="shared" si="496"/>
        <v>0</v>
      </c>
      <c r="H524" s="151">
        <f t="shared" si="488"/>
        <v>0</v>
      </c>
      <c r="I524" s="143">
        <f t="shared" si="499"/>
        <v>180</v>
      </c>
      <c r="J524" s="151">
        <f t="shared" si="497"/>
        <v>0</v>
      </c>
      <c r="K524" s="151">
        <f t="shared" si="490"/>
        <v>0</v>
      </c>
      <c r="L524" s="143">
        <f t="shared" si="491"/>
        <v>0</v>
      </c>
      <c r="M524" s="151">
        <f t="shared" si="498"/>
        <v>0</v>
      </c>
      <c r="N524" s="151">
        <f t="shared" si="492"/>
        <v>0</v>
      </c>
      <c r="O524" s="151">
        <f>H524+K524+N524</f>
        <v>0</v>
      </c>
      <c r="P524" s="144"/>
      <c r="Q524" s="145">
        <f t="shared" si="494"/>
        <v>0</v>
      </c>
    </row>
    <row r="525" spans="1:17" s="20" customFormat="1" ht="18" customHeight="1" x14ac:dyDescent="0.4">
      <c r="A525" s="19">
        <v>7</v>
      </c>
      <c r="B525" s="145">
        <f>B519</f>
        <v>15</v>
      </c>
      <c r="C525" s="151">
        <f t="shared" si="495"/>
        <v>0</v>
      </c>
      <c r="D525" s="151">
        <f t="shared" si="486"/>
        <v>0</v>
      </c>
      <c r="E525" s="143">
        <f>VLOOKUP(B515,別紙1!$A$285:$AS$431,25,FALSE)+VLOOKUP(B515,別紙1!$A$285:$AS$431,26,FALSE)+VLOOKUP(B515,別紙1!$A$285:$AS$431,27,FALSE)</f>
        <v>294</v>
      </c>
      <c r="F525" s="143">
        <f t="shared" si="487"/>
        <v>120</v>
      </c>
      <c r="G525" s="151">
        <f t="shared" si="496"/>
        <v>0</v>
      </c>
      <c r="H525" s="151">
        <f t="shared" si="488"/>
        <v>0</v>
      </c>
      <c r="I525" s="143">
        <f t="shared" si="499"/>
        <v>174</v>
      </c>
      <c r="J525" s="151">
        <f t="shared" si="497"/>
        <v>0</v>
      </c>
      <c r="K525" s="151">
        <f t="shared" si="490"/>
        <v>0</v>
      </c>
      <c r="L525" s="143">
        <f t="shared" si="491"/>
        <v>0</v>
      </c>
      <c r="M525" s="151">
        <f t="shared" si="498"/>
        <v>0</v>
      </c>
      <c r="N525" s="151">
        <f t="shared" si="492"/>
        <v>0</v>
      </c>
      <c r="O525" s="151">
        <f t="shared" ref="O525:O529" si="500">H525+K525+N525</f>
        <v>0</v>
      </c>
      <c r="P525" s="144"/>
      <c r="Q525" s="145">
        <f t="shared" si="494"/>
        <v>0</v>
      </c>
    </row>
    <row r="526" spans="1:17" s="20" customFormat="1" ht="18" customHeight="1" x14ac:dyDescent="0.4">
      <c r="A526" s="19">
        <v>8</v>
      </c>
      <c r="B526" s="145">
        <f>B519</f>
        <v>15</v>
      </c>
      <c r="C526" s="151">
        <f t="shared" si="495"/>
        <v>0</v>
      </c>
      <c r="D526" s="151">
        <f t="shared" si="486"/>
        <v>0</v>
      </c>
      <c r="E526" s="143">
        <f>VLOOKUP(B515,別紙1!$A$285:$AS$431,28,FALSE)+VLOOKUP(B515,別紙1!$A$285:$AS$431,29,FALSE)+VLOOKUP(B515,別紙1!$A$285:$AS$431,30,FALSE)</f>
        <v>302</v>
      </c>
      <c r="F526" s="143">
        <f t="shared" si="487"/>
        <v>120</v>
      </c>
      <c r="G526" s="151">
        <f t="shared" si="496"/>
        <v>0</v>
      </c>
      <c r="H526" s="151">
        <f t="shared" si="488"/>
        <v>0</v>
      </c>
      <c r="I526" s="143">
        <f t="shared" si="499"/>
        <v>180</v>
      </c>
      <c r="J526" s="151">
        <f t="shared" si="497"/>
        <v>0</v>
      </c>
      <c r="K526" s="151">
        <f t="shared" si="490"/>
        <v>0</v>
      </c>
      <c r="L526" s="143">
        <f t="shared" si="491"/>
        <v>2</v>
      </c>
      <c r="M526" s="151">
        <f t="shared" si="498"/>
        <v>0</v>
      </c>
      <c r="N526" s="151">
        <f t="shared" si="492"/>
        <v>0</v>
      </c>
      <c r="O526" s="151">
        <f t="shared" si="500"/>
        <v>0</v>
      </c>
      <c r="P526" s="144"/>
      <c r="Q526" s="145">
        <f t="shared" si="494"/>
        <v>0</v>
      </c>
    </row>
    <row r="527" spans="1:17" s="20" customFormat="1" ht="18" customHeight="1" x14ac:dyDescent="0.4">
      <c r="A527" s="19">
        <v>9</v>
      </c>
      <c r="B527" s="145">
        <f>B519</f>
        <v>15</v>
      </c>
      <c r="C527" s="151">
        <f t="shared" si="495"/>
        <v>0</v>
      </c>
      <c r="D527" s="151">
        <f t="shared" si="486"/>
        <v>0</v>
      </c>
      <c r="E527" s="143">
        <f>VLOOKUP(B515,別紙1!$A$285:$AS$431,31,FALSE)+VLOOKUP(B515,別紙1!$A$285:$AS$431,32,FALSE)+VLOOKUP(B515,別紙1!$A$285:$AS$431,33,FALSE)</f>
        <v>295</v>
      </c>
      <c r="F527" s="143">
        <f t="shared" si="487"/>
        <v>120</v>
      </c>
      <c r="G527" s="151">
        <f t="shared" si="496"/>
        <v>0</v>
      </c>
      <c r="H527" s="151">
        <f t="shared" si="488"/>
        <v>0</v>
      </c>
      <c r="I527" s="143">
        <f t="shared" si="499"/>
        <v>175</v>
      </c>
      <c r="J527" s="151">
        <f t="shared" si="497"/>
        <v>0</v>
      </c>
      <c r="K527" s="151">
        <f t="shared" si="490"/>
        <v>0</v>
      </c>
      <c r="L527" s="143">
        <f t="shared" si="491"/>
        <v>0</v>
      </c>
      <c r="M527" s="151">
        <f t="shared" si="498"/>
        <v>0</v>
      </c>
      <c r="N527" s="151">
        <f t="shared" si="492"/>
        <v>0</v>
      </c>
      <c r="O527" s="151">
        <f t="shared" si="500"/>
        <v>0</v>
      </c>
      <c r="P527" s="144"/>
      <c r="Q527" s="145">
        <f t="shared" si="494"/>
        <v>0</v>
      </c>
    </row>
    <row r="528" spans="1:17" s="20" customFormat="1" ht="18" customHeight="1" x14ac:dyDescent="0.4">
      <c r="A528" s="19">
        <v>10</v>
      </c>
      <c r="B528" s="145">
        <f>B519</f>
        <v>15</v>
      </c>
      <c r="C528" s="151">
        <f t="shared" si="495"/>
        <v>0</v>
      </c>
      <c r="D528" s="151">
        <f t="shared" si="486"/>
        <v>0</v>
      </c>
      <c r="E528" s="143">
        <f>VLOOKUP(B515,別紙1!$A$285:$AS$431,34,FALSE)+VLOOKUP(B515,別紙1!$A$285:$AS$431,35,FALSE)+VLOOKUP(B515,別紙1!$A$285:$AS$431,36,FALSE)</f>
        <v>277</v>
      </c>
      <c r="F528" s="143">
        <f t="shared" si="487"/>
        <v>120</v>
      </c>
      <c r="G528" s="151">
        <f t="shared" si="496"/>
        <v>0</v>
      </c>
      <c r="H528" s="151">
        <f t="shared" si="488"/>
        <v>0</v>
      </c>
      <c r="I528" s="143">
        <f t="shared" si="499"/>
        <v>157</v>
      </c>
      <c r="J528" s="151">
        <f t="shared" si="497"/>
        <v>0</v>
      </c>
      <c r="K528" s="151">
        <f t="shared" si="490"/>
        <v>0</v>
      </c>
      <c r="L528" s="143">
        <f t="shared" si="491"/>
        <v>0</v>
      </c>
      <c r="M528" s="151">
        <f t="shared" si="498"/>
        <v>0</v>
      </c>
      <c r="N528" s="151">
        <f t="shared" si="492"/>
        <v>0</v>
      </c>
      <c r="O528" s="151">
        <f t="shared" si="500"/>
        <v>0</v>
      </c>
      <c r="P528" s="144"/>
      <c r="Q528" s="145">
        <f t="shared" si="494"/>
        <v>0</v>
      </c>
    </row>
    <row r="529" spans="1:17" s="20" customFormat="1" ht="18" customHeight="1" x14ac:dyDescent="0.4">
      <c r="A529" s="19">
        <v>11</v>
      </c>
      <c r="B529" s="145">
        <f>B519</f>
        <v>15</v>
      </c>
      <c r="C529" s="151">
        <f t="shared" si="495"/>
        <v>0</v>
      </c>
      <c r="D529" s="151">
        <f t="shared" si="486"/>
        <v>0</v>
      </c>
      <c r="E529" s="143">
        <f>VLOOKUP(B515,別紙1!$A$285:$AS$431,37,FALSE)+VLOOKUP(B515,別紙1!$A$285:$AS$431,38,FALSE)+VLOOKUP(B515,別紙1!$A$285:$AS$431,39,FALSE)</f>
        <v>282</v>
      </c>
      <c r="F529" s="143">
        <f t="shared" si="487"/>
        <v>120</v>
      </c>
      <c r="G529" s="151">
        <f t="shared" si="496"/>
        <v>0</v>
      </c>
      <c r="H529" s="151">
        <f t="shared" si="488"/>
        <v>0</v>
      </c>
      <c r="I529" s="143">
        <f t="shared" si="499"/>
        <v>162</v>
      </c>
      <c r="J529" s="151">
        <f t="shared" si="497"/>
        <v>0</v>
      </c>
      <c r="K529" s="151">
        <f t="shared" si="490"/>
        <v>0</v>
      </c>
      <c r="L529" s="143">
        <f t="shared" si="491"/>
        <v>0</v>
      </c>
      <c r="M529" s="151">
        <f t="shared" si="498"/>
        <v>0</v>
      </c>
      <c r="N529" s="151">
        <f t="shared" si="492"/>
        <v>0</v>
      </c>
      <c r="O529" s="151">
        <f t="shared" si="500"/>
        <v>0</v>
      </c>
      <c r="P529" s="144"/>
      <c r="Q529" s="145">
        <f t="shared" si="494"/>
        <v>0</v>
      </c>
    </row>
    <row r="530" spans="1:17" s="20" customFormat="1" ht="18" customHeight="1" thickBot="1" x14ac:dyDescent="0.45">
      <c r="A530" s="19">
        <v>12</v>
      </c>
      <c r="B530" s="145">
        <f>B519</f>
        <v>15</v>
      </c>
      <c r="C530" s="151">
        <f t="shared" si="495"/>
        <v>0</v>
      </c>
      <c r="D530" s="151">
        <f t="shared" si="486"/>
        <v>0</v>
      </c>
      <c r="E530" s="143">
        <f>VLOOKUP(B515,別紙1!$A$285:$AS$431,40,FALSE)+VLOOKUP(B515,別紙1!$A$285:$AS$431,41,FALSE)+VLOOKUP(B515,別紙1!$A$285:$AS$431,42,FALSE)</f>
        <v>269</v>
      </c>
      <c r="F530" s="143">
        <f t="shared" si="487"/>
        <v>120</v>
      </c>
      <c r="G530" s="151">
        <f t="shared" si="496"/>
        <v>0</v>
      </c>
      <c r="H530" s="198">
        <f t="shared" si="488"/>
        <v>0</v>
      </c>
      <c r="I530" s="143">
        <f t="shared" si="499"/>
        <v>149</v>
      </c>
      <c r="J530" s="198">
        <f t="shared" si="497"/>
        <v>0</v>
      </c>
      <c r="K530" s="198">
        <f t="shared" si="490"/>
        <v>0</v>
      </c>
      <c r="L530" s="143">
        <f t="shared" si="491"/>
        <v>0</v>
      </c>
      <c r="M530" s="151">
        <f t="shared" si="498"/>
        <v>0</v>
      </c>
      <c r="N530" s="198">
        <f t="shared" si="492"/>
        <v>0</v>
      </c>
      <c r="O530" s="151">
        <f>H530+K530+N530</f>
        <v>0</v>
      </c>
      <c r="P530" s="144"/>
      <c r="Q530" s="145">
        <f t="shared" si="494"/>
        <v>0</v>
      </c>
    </row>
    <row r="531" spans="1:17" s="20" customFormat="1" ht="18" customHeight="1" thickBot="1" x14ac:dyDescent="0.45">
      <c r="A531" s="19" t="s">
        <v>9</v>
      </c>
      <c r="B531" s="146"/>
      <c r="C531" s="146"/>
      <c r="D531" s="201"/>
      <c r="E531" s="143">
        <f t="shared" ref="E531:F531" si="501">SUM(E519:E530)</f>
        <v>3425</v>
      </c>
      <c r="F531" s="143">
        <f t="shared" si="501"/>
        <v>1440</v>
      </c>
      <c r="G531" s="146"/>
      <c r="H531" s="146"/>
      <c r="I531" s="143">
        <f t="shared" ref="I531" si="502">SUM(I519:I530)</f>
        <v>1983</v>
      </c>
      <c r="J531" s="146"/>
      <c r="K531" s="146"/>
      <c r="L531" s="143">
        <f t="shared" ref="L531" si="503">SUM(L519:L530)</f>
        <v>2</v>
      </c>
      <c r="M531" s="146"/>
      <c r="N531" s="146"/>
      <c r="O531" s="202"/>
      <c r="P531" s="150">
        <f>SUM(P519:P530)</f>
        <v>0</v>
      </c>
      <c r="Q531" s="148">
        <f>IF(SUM(Q519:Q530)="","",SUM(Q519:Q530))</f>
        <v>0</v>
      </c>
    </row>
    <row r="532" spans="1:17" ht="78" customHeight="1" x14ac:dyDescent="0.4">
      <c r="A532" s="429" t="s">
        <v>376</v>
      </c>
      <c r="B532" s="430"/>
      <c r="C532" s="430"/>
      <c r="D532" s="430"/>
      <c r="E532" s="430"/>
      <c r="F532" s="430"/>
      <c r="G532" s="430"/>
      <c r="H532" s="430"/>
      <c r="I532" s="430"/>
      <c r="J532" s="430"/>
      <c r="K532" s="430"/>
      <c r="L532" s="430"/>
      <c r="M532" s="430"/>
      <c r="N532" s="430"/>
      <c r="O532" s="430"/>
      <c r="P532" s="430"/>
      <c r="Q532" s="431"/>
    </row>
    <row r="533" spans="1:17" ht="78" customHeight="1" x14ac:dyDescent="0.4">
      <c r="A533" s="432" t="s">
        <v>22</v>
      </c>
      <c r="B533" s="433"/>
      <c r="C533" s="433"/>
      <c r="D533" s="433"/>
      <c r="E533" s="433"/>
      <c r="F533" s="433"/>
      <c r="G533" s="433"/>
      <c r="H533" s="433"/>
      <c r="I533" s="433"/>
      <c r="J533" s="433"/>
      <c r="K533" s="433"/>
      <c r="L533" s="433"/>
      <c r="M533" s="433"/>
      <c r="N533" s="433"/>
      <c r="O533" s="433"/>
      <c r="P533" s="433"/>
      <c r="Q533" s="434"/>
    </row>
    <row r="534" spans="1:17" x14ac:dyDescent="0.4">
      <c r="A534" s="11" t="s">
        <v>12</v>
      </c>
      <c r="B534" s="15">
        <f>B515+1</f>
        <v>29</v>
      </c>
      <c r="C534" s="11" t="s">
        <v>13</v>
      </c>
      <c r="D534" s="13" t="str">
        <f>VLOOKUP(B534,別紙1!$A$285:$AS$431,3,FALSE)</f>
        <v>山口浄水場</v>
      </c>
      <c r="Q534" s="142" t="str">
        <f>VLOOKUP(B534,別紙1!$A$285:$AS$431,5,FALSE)</f>
        <v>東京従量電灯B15A</v>
      </c>
    </row>
    <row r="535" spans="1:17" s="11" customFormat="1" ht="20.25" customHeight="1" x14ac:dyDescent="0.4">
      <c r="A535" s="435" t="s">
        <v>14</v>
      </c>
      <c r="B535" s="438" t="s">
        <v>3</v>
      </c>
      <c r="C535" s="439"/>
      <c r="D535" s="440"/>
      <c r="E535" s="438" t="s">
        <v>4</v>
      </c>
      <c r="F535" s="439"/>
      <c r="G535" s="439"/>
      <c r="H535" s="439"/>
      <c r="I535" s="439"/>
      <c r="J535" s="439"/>
      <c r="K535" s="439"/>
      <c r="L535" s="439"/>
      <c r="M535" s="439"/>
      <c r="N535" s="439"/>
      <c r="O535" s="440"/>
      <c r="P535" s="426" t="s">
        <v>106</v>
      </c>
      <c r="Q535" s="435" t="s">
        <v>354</v>
      </c>
    </row>
    <row r="536" spans="1:17" s="11" customFormat="1" ht="60" x14ac:dyDescent="0.4">
      <c r="A536" s="436"/>
      <c r="B536" s="305" t="s">
        <v>26</v>
      </c>
      <c r="C536" s="305" t="s">
        <v>107</v>
      </c>
      <c r="D536" s="305" t="s">
        <v>27</v>
      </c>
      <c r="E536" s="16" t="s">
        <v>349</v>
      </c>
      <c r="F536" s="17" t="s">
        <v>108</v>
      </c>
      <c r="G536" s="17" t="s">
        <v>350</v>
      </c>
      <c r="H536" s="16" t="s">
        <v>28</v>
      </c>
      <c r="I536" s="17" t="s">
        <v>126</v>
      </c>
      <c r="J536" s="17" t="s">
        <v>352</v>
      </c>
      <c r="K536" s="16" t="s">
        <v>29</v>
      </c>
      <c r="L536" s="17" t="s">
        <v>127</v>
      </c>
      <c r="M536" s="17" t="s">
        <v>128</v>
      </c>
      <c r="N536" s="16" t="s">
        <v>30</v>
      </c>
      <c r="O536" s="306" t="s">
        <v>353</v>
      </c>
      <c r="P536" s="441"/>
      <c r="Q536" s="436"/>
    </row>
    <row r="537" spans="1:17" s="18" customFormat="1" ht="22.5" x14ac:dyDescent="0.4">
      <c r="A537" s="437"/>
      <c r="B537" s="12" t="s">
        <v>34</v>
      </c>
      <c r="C537" s="12" t="s">
        <v>123</v>
      </c>
      <c r="D537" s="12" t="s">
        <v>6</v>
      </c>
      <c r="E537" s="12" t="s">
        <v>20</v>
      </c>
      <c r="F537" s="12" t="s">
        <v>20</v>
      </c>
      <c r="G537" s="12" t="s">
        <v>8</v>
      </c>
      <c r="H537" s="12" t="s">
        <v>8</v>
      </c>
      <c r="I537" s="12" t="s">
        <v>20</v>
      </c>
      <c r="J537" s="12" t="s">
        <v>8</v>
      </c>
      <c r="K537" s="12" t="s">
        <v>8</v>
      </c>
      <c r="L537" s="12" t="s">
        <v>20</v>
      </c>
      <c r="M537" s="12" t="s">
        <v>8</v>
      </c>
      <c r="N537" s="12" t="s">
        <v>8</v>
      </c>
      <c r="O537" s="12" t="s">
        <v>8</v>
      </c>
      <c r="P537" s="4" t="s">
        <v>43</v>
      </c>
      <c r="Q537" s="12" t="s">
        <v>8</v>
      </c>
    </row>
    <row r="538" spans="1:17" s="20" customFormat="1" ht="18" customHeight="1" x14ac:dyDescent="0.4">
      <c r="A538" s="19">
        <v>1</v>
      </c>
      <c r="B538" s="143">
        <f>VLOOKUP(B534,別紙1!$A$285:$AS$431,6,FALSE)</f>
        <v>15</v>
      </c>
      <c r="C538" s="151">
        <f>内訳書!$C$9</f>
        <v>0</v>
      </c>
      <c r="D538" s="151">
        <f>IF(E538=0,ROUNDDOWN(C538*B538/10/2,2),ROUNDDOWN(C538*B538/10,2))</f>
        <v>0</v>
      </c>
      <c r="E538" s="143">
        <f>VLOOKUP(B534,別紙1!$A$285:$AS$431,7,FALSE)+VLOOKUP(B534,別紙1!$A$285:$AS$431,8,FALSE)+VLOOKUP(B534,別紙1!$A$285:$AS$431,9,FALSE)</f>
        <v>246</v>
      </c>
      <c r="F538" s="143">
        <f>IF(E538&lt;120,E538,120)</f>
        <v>120</v>
      </c>
      <c r="G538" s="151">
        <f>内訳書!$D$9</f>
        <v>0</v>
      </c>
      <c r="H538" s="151">
        <f>ROUNDDOWN(F538*G538,2)</f>
        <v>0</v>
      </c>
      <c r="I538" s="143">
        <f>IF(E538&lt;=300,IF(E538&lt;120,0,E538-120),180)</f>
        <v>126</v>
      </c>
      <c r="J538" s="151">
        <f>内訳書!$E$9</f>
        <v>0</v>
      </c>
      <c r="K538" s="151">
        <f>ROUNDDOWN(I538*J538,2)</f>
        <v>0</v>
      </c>
      <c r="L538" s="143">
        <f>IF(E538&lt;300,0,E538-300)</f>
        <v>0</v>
      </c>
      <c r="M538" s="151">
        <f>内訳書!$F$9</f>
        <v>0</v>
      </c>
      <c r="N538" s="151">
        <f>ROUNDDOWN(L538*M538,2)</f>
        <v>0</v>
      </c>
      <c r="O538" s="151">
        <f>H538+K538+N538</f>
        <v>0</v>
      </c>
      <c r="P538" s="144"/>
      <c r="Q538" s="145">
        <f>ROUNDDOWN(D538+O538+P538,0)</f>
        <v>0</v>
      </c>
    </row>
    <row r="539" spans="1:17" s="20" customFormat="1" ht="18" customHeight="1" x14ac:dyDescent="0.4">
      <c r="A539" s="19">
        <v>2</v>
      </c>
      <c r="B539" s="145">
        <f>B538</f>
        <v>15</v>
      </c>
      <c r="C539" s="151">
        <f>C538</f>
        <v>0</v>
      </c>
      <c r="D539" s="151">
        <f t="shared" ref="D539:D549" si="504">IF(E539=0,ROUNDDOWN(C539*B539/10/2,2),ROUNDDOWN(C539*B539/10,2))</f>
        <v>0</v>
      </c>
      <c r="E539" s="143">
        <f>VLOOKUP(B534,別紙1!$A$285:$AS$431,10,FALSE)+VLOOKUP(B534,別紙1!$A$285:$AS$431,11,FALSE)+VLOOKUP(B534,別紙1!$A$285:$AS$431,12,FALSE)</f>
        <v>248</v>
      </c>
      <c r="F539" s="143">
        <f t="shared" ref="F539:F549" si="505">IF(E539&lt;120,E539,120)</f>
        <v>120</v>
      </c>
      <c r="G539" s="151">
        <f>G538</f>
        <v>0</v>
      </c>
      <c r="H539" s="151">
        <f t="shared" ref="H539:H549" si="506">ROUNDDOWN(F539*G539,2)</f>
        <v>0</v>
      </c>
      <c r="I539" s="143">
        <f t="shared" ref="I539" si="507">IF(E539&lt;=300,IF(E539&lt;120,0,E539-120),180)</f>
        <v>128</v>
      </c>
      <c r="J539" s="151">
        <f>J538</f>
        <v>0</v>
      </c>
      <c r="K539" s="151">
        <f t="shared" ref="K539:K549" si="508">ROUNDDOWN(I539*J539,2)</f>
        <v>0</v>
      </c>
      <c r="L539" s="143">
        <f t="shared" ref="L539:L549" si="509">IF(E539&lt;300,0,E539-300)</f>
        <v>0</v>
      </c>
      <c r="M539" s="151">
        <f>M538</f>
        <v>0</v>
      </c>
      <c r="N539" s="151">
        <f t="shared" ref="N539:N549" si="510">ROUNDDOWN(L539*M539,2)</f>
        <v>0</v>
      </c>
      <c r="O539" s="151">
        <f t="shared" ref="O539:O542" si="511">H539+K539+N539</f>
        <v>0</v>
      </c>
      <c r="P539" s="144"/>
      <c r="Q539" s="145">
        <f t="shared" ref="Q539:Q549" si="512">ROUNDDOWN(D539+O539+P539,0)</f>
        <v>0</v>
      </c>
    </row>
    <row r="540" spans="1:17" s="20" customFormat="1" ht="18" customHeight="1" x14ac:dyDescent="0.4">
      <c r="A540" s="19">
        <v>3</v>
      </c>
      <c r="B540" s="145">
        <f>B538</f>
        <v>15</v>
      </c>
      <c r="C540" s="151">
        <f t="shared" ref="C540:C549" si="513">C539</f>
        <v>0</v>
      </c>
      <c r="D540" s="151">
        <f t="shared" si="504"/>
        <v>0</v>
      </c>
      <c r="E540" s="143">
        <f>VLOOKUP(B534,別紙1!$A$285:$AS$431,13,FALSE)+VLOOKUP(B534,別紙1!$A$285:$AS$431,14,FALSE)+VLOOKUP(B534,別紙1!$A$285:$AS$431,15,FALSE)</f>
        <v>230</v>
      </c>
      <c r="F540" s="143">
        <f t="shared" si="505"/>
        <v>120</v>
      </c>
      <c r="G540" s="151">
        <f t="shared" ref="G540:G549" si="514">G539</f>
        <v>0</v>
      </c>
      <c r="H540" s="151">
        <f t="shared" si="506"/>
        <v>0</v>
      </c>
      <c r="I540" s="143">
        <f>IF(E540&lt;=300,IF(E540&lt;120,0,E540-120),180)</f>
        <v>110</v>
      </c>
      <c r="J540" s="151">
        <f t="shared" ref="J540:J549" si="515">J539</f>
        <v>0</v>
      </c>
      <c r="K540" s="151">
        <f t="shared" si="508"/>
        <v>0</v>
      </c>
      <c r="L540" s="143">
        <f t="shared" si="509"/>
        <v>0</v>
      </c>
      <c r="M540" s="151">
        <f t="shared" ref="M540:M549" si="516">M539</f>
        <v>0</v>
      </c>
      <c r="N540" s="151">
        <f t="shared" si="510"/>
        <v>0</v>
      </c>
      <c r="O540" s="151">
        <f t="shared" si="511"/>
        <v>0</v>
      </c>
      <c r="P540" s="144"/>
      <c r="Q540" s="145">
        <f t="shared" si="512"/>
        <v>0</v>
      </c>
    </row>
    <row r="541" spans="1:17" s="20" customFormat="1" ht="18" customHeight="1" x14ac:dyDescent="0.4">
      <c r="A541" s="19">
        <v>4</v>
      </c>
      <c r="B541" s="145">
        <f>B538</f>
        <v>15</v>
      </c>
      <c r="C541" s="151">
        <f t="shared" si="513"/>
        <v>0</v>
      </c>
      <c r="D541" s="151">
        <f t="shared" si="504"/>
        <v>0</v>
      </c>
      <c r="E541" s="143">
        <f>VLOOKUP(B534,別紙1!$A$285:$AS$431,16,FALSE)+VLOOKUP(B534,別紙1!$A$285:$AS$431,17,FALSE)+VLOOKUP(B534,別紙1!$A$285:$AS$431,18,FALSE)</f>
        <v>230</v>
      </c>
      <c r="F541" s="143">
        <f t="shared" si="505"/>
        <v>120</v>
      </c>
      <c r="G541" s="151">
        <f t="shared" si="514"/>
        <v>0</v>
      </c>
      <c r="H541" s="151">
        <f t="shared" si="506"/>
        <v>0</v>
      </c>
      <c r="I541" s="143">
        <f t="shared" ref="I541:I549" si="517">IF(E541&lt;=300,IF(E541&lt;120,0,E541-120),180)</f>
        <v>110</v>
      </c>
      <c r="J541" s="151">
        <f t="shared" si="515"/>
        <v>0</v>
      </c>
      <c r="K541" s="151">
        <f t="shared" si="508"/>
        <v>0</v>
      </c>
      <c r="L541" s="143">
        <f t="shared" si="509"/>
        <v>0</v>
      </c>
      <c r="M541" s="151">
        <f t="shared" si="516"/>
        <v>0</v>
      </c>
      <c r="N541" s="151">
        <f t="shared" si="510"/>
        <v>0</v>
      </c>
      <c r="O541" s="151">
        <f t="shared" si="511"/>
        <v>0</v>
      </c>
      <c r="P541" s="144"/>
      <c r="Q541" s="145">
        <f t="shared" si="512"/>
        <v>0</v>
      </c>
    </row>
    <row r="542" spans="1:17" s="20" customFormat="1" ht="18" customHeight="1" x14ac:dyDescent="0.4">
      <c r="A542" s="19">
        <v>5</v>
      </c>
      <c r="B542" s="145">
        <f>B538</f>
        <v>15</v>
      </c>
      <c r="C542" s="151">
        <f t="shared" si="513"/>
        <v>0</v>
      </c>
      <c r="D542" s="151">
        <f t="shared" si="504"/>
        <v>0</v>
      </c>
      <c r="E542" s="143">
        <f>VLOOKUP(B534,別紙1!$A$285:$AS$431,19,FALSE)+VLOOKUP(B534,別紙1!$A$285:$AS$431,20,FALSE)+VLOOKUP(B534,別紙1!$A$285:$AS$431,21,FALSE)</f>
        <v>210</v>
      </c>
      <c r="F542" s="143">
        <f t="shared" si="505"/>
        <v>120</v>
      </c>
      <c r="G542" s="151">
        <f t="shared" si="514"/>
        <v>0</v>
      </c>
      <c r="H542" s="151">
        <f t="shared" si="506"/>
        <v>0</v>
      </c>
      <c r="I542" s="143">
        <f t="shared" si="517"/>
        <v>90</v>
      </c>
      <c r="J542" s="151">
        <f t="shared" si="515"/>
        <v>0</v>
      </c>
      <c r="K542" s="151">
        <f t="shared" si="508"/>
        <v>0</v>
      </c>
      <c r="L542" s="143">
        <f t="shared" si="509"/>
        <v>0</v>
      </c>
      <c r="M542" s="151">
        <f t="shared" si="516"/>
        <v>0</v>
      </c>
      <c r="N542" s="151">
        <f t="shared" si="510"/>
        <v>0</v>
      </c>
      <c r="O542" s="151">
        <f t="shared" si="511"/>
        <v>0</v>
      </c>
      <c r="P542" s="144"/>
      <c r="Q542" s="145">
        <f t="shared" si="512"/>
        <v>0</v>
      </c>
    </row>
    <row r="543" spans="1:17" s="20" customFormat="1" ht="18" customHeight="1" x14ac:dyDescent="0.4">
      <c r="A543" s="19">
        <v>6</v>
      </c>
      <c r="B543" s="145">
        <f>B538</f>
        <v>15</v>
      </c>
      <c r="C543" s="151">
        <f t="shared" si="513"/>
        <v>0</v>
      </c>
      <c r="D543" s="151">
        <f t="shared" si="504"/>
        <v>0</v>
      </c>
      <c r="E543" s="143">
        <f>VLOOKUP(B534,別紙1!$A$285:$AS$431,22,FALSE)+VLOOKUP(B534,別紙1!$A$285:$AS$431,23,FALSE)+VLOOKUP(B534,別紙1!$A$285:$AS$431,24,FALSE)</f>
        <v>235</v>
      </c>
      <c r="F543" s="143">
        <f t="shared" si="505"/>
        <v>120</v>
      </c>
      <c r="G543" s="151">
        <f t="shared" si="514"/>
        <v>0</v>
      </c>
      <c r="H543" s="151">
        <f t="shared" si="506"/>
        <v>0</v>
      </c>
      <c r="I543" s="143">
        <f t="shared" si="517"/>
        <v>115</v>
      </c>
      <c r="J543" s="151">
        <f t="shared" si="515"/>
        <v>0</v>
      </c>
      <c r="K543" s="151">
        <f t="shared" si="508"/>
        <v>0</v>
      </c>
      <c r="L543" s="143">
        <f t="shared" si="509"/>
        <v>0</v>
      </c>
      <c r="M543" s="151">
        <f t="shared" si="516"/>
        <v>0</v>
      </c>
      <c r="N543" s="151">
        <f t="shared" si="510"/>
        <v>0</v>
      </c>
      <c r="O543" s="151">
        <f>H543+K543+N543</f>
        <v>0</v>
      </c>
      <c r="P543" s="144"/>
      <c r="Q543" s="145">
        <f t="shared" si="512"/>
        <v>0</v>
      </c>
    </row>
    <row r="544" spans="1:17" s="20" customFormat="1" ht="18" customHeight="1" x14ac:dyDescent="0.4">
      <c r="A544" s="19">
        <v>7</v>
      </c>
      <c r="B544" s="145">
        <f>B538</f>
        <v>15</v>
      </c>
      <c r="C544" s="151">
        <f t="shared" si="513"/>
        <v>0</v>
      </c>
      <c r="D544" s="151">
        <f t="shared" si="504"/>
        <v>0</v>
      </c>
      <c r="E544" s="143">
        <f>VLOOKUP(B534,別紙1!$A$285:$AS$431,25,FALSE)+VLOOKUP(B534,別紙1!$A$285:$AS$431,26,FALSE)+VLOOKUP(B534,別紙1!$A$285:$AS$431,27,FALSE)</f>
        <v>233</v>
      </c>
      <c r="F544" s="143">
        <f t="shared" si="505"/>
        <v>120</v>
      </c>
      <c r="G544" s="151">
        <f t="shared" si="514"/>
        <v>0</v>
      </c>
      <c r="H544" s="151">
        <f t="shared" si="506"/>
        <v>0</v>
      </c>
      <c r="I544" s="143">
        <f t="shared" si="517"/>
        <v>113</v>
      </c>
      <c r="J544" s="151">
        <f t="shared" si="515"/>
        <v>0</v>
      </c>
      <c r="K544" s="151">
        <f t="shared" si="508"/>
        <v>0</v>
      </c>
      <c r="L544" s="143">
        <f t="shared" si="509"/>
        <v>0</v>
      </c>
      <c r="M544" s="151">
        <f t="shared" si="516"/>
        <v>0</v>
      </c>
      <c r="N544" s="151">
        <f t="shared" si="510"/>
        <v>0</v>
      </c>
      <c r="O544" s="151">
        <f t="shared" ref="O544:O548" si="518">H544+K544+N544</f>
        <v>0</v>
      </c>
      <c r="P544" s="144"/>
      <c r="Q544" s="145">
        <f t="shared" si="512"/>
        <v>0</v>
      </c>
    </row>
    <row r="545" spans="1:17" s="20" customFormat="1" ht="18" customHeight="1" x14ac:dyDescent="0.4">
      <c r="A545" s="19">
        <v>8</v>
      </c>
      <c r="B545" s="145">
        <f>B538</f>
        <v>15</v>
      </c>
      <c r="C545" s="151">
        <f t="shared" si="513"/>
        <v>0</v>
      </c>
      <c r="D545" s="151">
        <f t="shared" si="504"/>
        <v>0</v>
      </c>
      <c r="E545" s="143">
        <f>VLOOKUP(B534,別紙1!$A$285:$AS$431,28,FALSE)+VLOOKUP(B534,別紙1!$A$285:$AS$431,29,FALSE)+VLOOKUP(B534,別紙1!$A$285:$AS$431,30,FALSE)</f>
        <v>238</v>
      </c>
      <c r="F545" s="143">
        <f t="shared" si="505"/>
        <v>120</v>
      </c>
      <c r="G545" s="151">
        <f t="shared" si="514"/>
        <v>0</v>
      </c>
      <c r="H545" s="151">
        <f t="shared" si="506"/>
        <v>0</v>
      </c>
      <c r="I545" s="143">
        <f t="shared" si="517"/>
        <v>118</v>
      </c>
      <c r="J545" s="151">
        <f t="shared" si="515"/>
        <v>0</v>
      </c>
      <c r="K545" s="151">
        <f t="shared" si="508"/>
        <v>0</v>
      </c>
      <c r="L545" s="143">
        <f t="shared" si="509"/>
        <v>0</v>
      </c>
      <c r="M545" s="151">
        <f t="shared" si="516"/>
        <v>0</v>
      </c>
      <c r="N545" s="151">
        <f t="shared" si="510"/>
        <v>0</v>
      </c>
      <c r="O545" s="151">
        <f t="shared" si="518"/>
        <v>0</v>
      </c>
      <c r="P545" s="144"/>
      <c r="Q545" s="145">
        <f t="shared" si="512"/>
        <v>0</v>
      </c>
    </row>
    <row r="546" spans="1:17" s="20" customFormat="1" ht="18" customHeight="1" x14ac:dyDescent="0.4">
      <c r="A546" s="19">
        <v>9</v>
      </c>
      <c r="B546" s="145">
        <f>B538</f>
        <v>15</v>
      </c>
      <c r="C546" s="151">
        <f t="shared" si="513"/>
        <v>0</v>
      </c>
      <c r="D546" s="151">
        <f t="shared" si="504"/>
        <v>0</v>
      </c>
      <c r="E546" s="143">
        <f>VLOOKUP(B534,別紙1!$A$285:$AS$431,31,FALSE)+VLOOKUP(B534,別紙1!$A$285:$AS$431,32,FALSE)+VLOOKUP(B534,別紙1!$A$285:$AS$431,33,FALSE)</f>
        <v>234</v>
      </c>
      <c r="F546" s="143">
        <f t="shared" si="505"/>
        <v>120</v>
      </c>
      <c r="G546" s="151">
        <f t="shared" si="514"/>
        <v>0</v>
      </c>
      <c r="H546" s="151">
        <f t="shared" si="506"/>
        <v>0</v>
      </c>
      <c r="I546" s="143">
        <f t="shared" si="517"/>
        <v>114</v>
      </c>
      <c r="J546" s="151">
        <f t="shared" si="515"/>
        <v>0</v>
      </c>
      <c r="K546" s="151">
        <f t="shared" si="508"/>
        <v>0</v>
      </c>
      <c r="L546" s="143">
        <f t="shared" si="509"/>
        <v>0</v>
      </c>
      <c r="M546" s="151">
        <f t="shared" si="516"/>
        <v>0</v>
      </c>
      <c r="N546" s="151">
        <f t="shared" si="510"/>
        <v>0</v>
      </c>
      <c r="O546" s="151">
        <f t="shared" si="518"/>
        <v>0</v>
      </c>
      <c r="P546" s="144"/>
      <c r="Q546" s="145">
        <f t="shared" si="512"/>
        <v>0</v>
      </c>
    </row>
    <row r="547" spans="1:17" s="20" customFormat="1" ht="18" customHeight="1" x14ac:dyDescent="0.4">
      <c r="A547" s="19">
        <v>10</v>
      </c>
      <c r="B547" s="145">
        <f>B538</f>
        <v>15</v>
      </c>
      <c r="C547" s="151">
        <f t="shared" si="513"/>
        <v>0</v>
      </c>
      <c r="D547" s="151">
        <f t="shared" si="504"/>
        <v>0</v>
      </c>
      <c r="E547" s="143">
        <f>VLOOKUP(B534,別紙1!$A$285:$AS$431,34,FALSE)+VLOOKUP(B534,別紙1!$A$285:$AS$431,35,FALSE)+VLOOKUP(B534,別紙1!$A$285:$AS$431,36,FALSE)</f>
        <v>222</v>
      </c>
      <c r="F547" s="143">
        <f t="shared" si="505"/>
        <v>120</v>
      </c>
      <c r="G547" s="151">
        <f t="shared" si="514"/>
        <v>0</v>
      </c>
      <c r="H547" s="151">
        <f t="shared" si="506"/>
        <v>0</v>
      </c>
      <c r="I547" s="143">
        <f t="shared" si="517"/>
        <v>102</v>
      </c>
      <c r="J547" s="151">
        <f t="shared" si="515"/>
        <v>0</v>
      </c>
      <c r="K547" s="151">
        <f t="shared" si="508"/>
        <v>0</v>
      </c>
      <c r="L547" s="143">
        <f t="shared" si="509"/>
        <v>0</v>
      </c>
      <c r="M547" s="151">
        <f t="shared" si="516"/>
        <v>0</v>
      </c>
      <c r="N547" s="151">
        <f t="shared" si="510"/>
        <v>0</v>
      </c>
      <c r="O547" s="151">
        <f t="shared" si="518"/>
        <v>0</v>
      </c>
      <c r="P547" s="144"/>
      <c r="Q547" s="145">
        <f t="shared" si="512"/>
        <v>0</v>
      </c>
    </row>
    <row r="548" spans="1:17" s="20" customFormat="1" ht="18" customHeight="1" x14ac:dyDescent="0.4">
      <c r="A548" s="19">
        <v>11</v>
      </c>
      <c r="B548" s="145">
        <f>B538</f>
        <v>15</v>
      </c>
      <c r="C548" s="151">
        <f t="shared" si="513"/>
        <v>0</v>
      </c>
      <c r="D548" s="151">
        <f t="shared" si="504"/>
        <v>0</v>
      </c>
      <c r="E548" s="143">
        <f>VLOOKUP(B534,別紙1!$A$285:$AS$431,37,FALSE)+VLOOKUP(B534,別紙1!$A$285:$AS$431,38,FALSE)+VLOOKUP(B534,別紙1!$A$285:$AS$431,39,FALSE)</f>
        <v>228</v>
      </c>
      <c r="F548" s="143">
        <f t="shared" si="505"/>
        <v>120</v>
      </c>
      <c r="G548" s="151">
        <f t="shared" si="514"/>
        <v>0</v>
      </c>
      <c r="H548" s="151">
        <f t="shared" si="506"/>
        <v>0</v>
      </c>
      <c r="I548" s="143">
        <f t="shared" si="517"/>
        <v>108</v>
      </c>
      <c r="J548" s="151">
        <f t="shared" si="515"/>
        <v>0</v>
      </c>
      <c r="K548" s="151">
        <f t="shared" si="508"/>
        <v>0</v>
      </c>
      <c r="L548" s="143">
        <f t="shared" si="509"/>
        <v>0</v>
      </c>
      <c r="M548" s="151">
        <f t="shared" si="516"/>
        <v>0</v>
      </c>
      <c r="N548" s="151">
        <f t="shared" si="510"/>
        <v>0</v>
      </c>
      <c r="O548" s="151">
        <f t="shared" si="518"/>
        <v>0</v>
      </c>
      <c r="P548" s="144"/>
      <c r="Q548" s="145">
        <f t="shared" si="512"/>
        <v>0</v>
      </c>
    </row>
    <row r="549" spans="1:17" s="20" customFormat="1" ht="18" customHeight="1" thickBot="1" x14ac:dyDescent="0.45">
      <c r="A549" s="19">
        <v>12</v>
      </c>
      <c r="B549" s="145">
        <f>B538</f>
        <v>15</v>
      </c>
      <c r="C549" s="151">
        <f t="shared" si="513"/>
        <v>0</v>
      </c>
      <c r="D549" s="151">
        <f t="shared" si="504"/>
        <v>0</v>
      </c>
      <c r="E549" s="143">
        <f>VLOOKUP(B534,別紙1!$A$285:$AS$431,40,FALSE)+VLOOKUP(B534,別紙1!$A$285:$AS$431,41,FALSE)+VLOOKUP(B534,別紙1!$A$285:$AS$431,42,FALSE)</f>
        <v>240</v>
      </c>
      <c r="F549" s="143">
        <f t="shared" si="505"/>
        <v>120</v>
      </c>
      <c r="G549" s="151">
        <f t="shared" si="514"/>
        <v>0</v>
      </c>
      <c r="H549" s="198">
        <f t="shared" si="506"/>
        <v>0</v>
      </c>
      <c r="I549" s="143">
        <f t="shared" si="517"/>
        <v>120</v>
      </c>
      <c r="J549" s="198">
        <f t="shared" si="515"/>
        <v>0</v>
      </c>
      <c r="K549" s="198">
        <f t="shared" si="508"/>
        <v>0</v>
      </c>
      <c r="L549" s="143">
        <f t="shared" si="509"/>
        <v>0</v>
      </c>
      <c r="M549" s="151">
        <f t="shared" si="516"/>
        <v>0</v>
      </c>
      <c r="N549" s="198">
        <f t="shared" si="510"/>
        <v>0</v>
      </c>
      <c r="O549" s="151">
        <f>H549+K549+N549</f>
        <v>0</v>
      </c>
      <c r="P549" s="144"/>
      <c r="Q549" s="145">
        <f t="shared" si="512"/>
        <v>0</v>
      </c>
    </row>
    <row r="550" spans="1:17" s="20" customFormat="1" ht="18" customHeight="1" thickBot="1" x14ac:dyDescent="0.45">
      <c r="A550" s="19" t="s">
        <v>9</v>
      </c>
      <c r="B550" s="146"/>
      <c r="C550" s="146"/>
      <c r="D550" s="201"/>
      <c r="E550" s="143">
        <f t="shared" ref="E550:F550" si="519">SUM(E538:E549)</f>
        <v>2794</v>
      </c>
      <c r="F550" s="143">
        <f t="shared" si="519"/>
        <v>1440</v>
      </c>
      <c r="G550" s="146"/>
      <c r="H550" s="146"/>
      <c r="I550" s="143">
        <f t="shared" ref="I550" si="520">SUM(I538:I549)</f>
        <v>1354</v>
      </c>
      <c r="J550" s="146"/>
      <c r="K550" s="146"/>
      <c r="L550" s="143">
        <f t="shared" ref="L550" si="521">SUM(L538:L549)</f>
        <v>0</v>
      </c>
      <c r="M550" s="146"/>
      <c r="N550" s="146"/>
      <c r="O550" s="202"/>
      <c r="P550" s="150">
        <f>SUM(P538:P549)</f>
        <v>0</v>
      </c>
      <c r="Q550" s="148">
        <f>IF(SUM(Q538:Q549)="","",SUM(Q538:Q549))</f>
        <v>0</v>
      </c>
    </row>
    <row r="551" spans="1:17" ht="78" customHeight="1" x14ac:dyDescent="0.4">
      <c r="A551" s="429" t="s">
        <v>376</v>
      </c>
      <c r="B551" s="430"/>
      <c r="C551" s="430"/>
      <c r="D551" s="430"/>
      <c r="E551" s="430"/>
      <c r="F551" s="430"/>
      <c r="G551" s="430"/>
      <c r="H551" s="430"/>
      <c r="I551" s="430"/>
      <c r="J551" s="430"/>
      <c r="K551" s="430"/>
      <c r="L551" s="430"/>
      <c r="M551" s="430"/>
      <c r="N551" s="430"/>
      <c r="O551" s="430"/>
      <c r="P551" s="430"/>
      <c r="Q551" s="431"/>
    </row>
    <row r="552" spans="1:17" ht="78" customHeight="1" x14ac:dyDescent="0.4">
      <c r="A552" s="432" t="s">
        <v>22</v>
      </c>
      <c r="B552" s="433"/>
      <c r="C552" s="433"/>
      <c r="D552" s="433"/>
      <c r="E552" s="433"/>
      <c r="F552" s="433"/>
      <c r="G552" s="433"/>
      <c r="H552" s="433"/>
      <c r="I552" s="433"/>
      <c r="J552" s="433"/>
      <c r="K552" s="433"/>
      <c r="L552" s="433"/>
      <c r="M552" s="433"/>
      <c r="N552" s="433"/>
      <c r="O552" s="433"/>
      <c r="P552" s="433"/>
      <c r="Q552" s="434"/>
    </row>
    <row r="553" spans="1:17" x14ac:dyDescent="0.4">
      <c r="A553" s="11" t="s">
        <v>12</v>
      </c>
      <c r="B553" s="15">
        <f>B534+1</f>
        <v>30</v>
      </c>
      <c r="C553" s="11" t="s">
        <v>13</v>
      </c>
      <c r="D553" s="13" t="str">
        <f>VLOOKUP(B553,別紙1!$A$285:$AS$431,3,FALSE)</f>
        <v>小坂子第１配水場</v>
      </c>
      <c r="Q553" s="142" t="str">
        <f>VLOOKUP(B553,別紙1!$A$285:$AS$431,5,FALSE)</f>
        <v>東京従量電灯B10A</v>
      </c>
    </row>
    <row r="554" spans="1:17" s="11" customFormat="1" ht="20.25" customHeight="1" x14ac:dyDescent="0.4">
      <c r="A554" s="435" t="s">
        <v>14</v>
      </c>
      <c r="B554" s="438" t="s">
        <v>3</v>
      </c>
      <c r="C554" s="439"/>
      <c r="D554" s="440"/>
      <c r="E554" s="438" t="s">
        <v>4</v>
      </c>
      <c r="F554" s="439"/>
      <c r="G554" s="439"/>
      <c r="H554" s="439"/>
      <c r="I554" s="439"/>
      <c r="J554" s="439"/>
      <c r="K554" s="439"/>
      <c r="L554" s="439"/>
      <c r="M554" s="439"/>
      <c r="N554" s="439"/>
      <c r="O554" s="440"/>
      <c r="P554" s="426" t="s">
        <v>106</v>
      </c>
      <c r="Q554" s="435" t="s">
        <v>354</v>
      </c>
    </row>
    <row r="555" spans="1:17" s="11" customFormat="1" ht="60" x14ac:dyDescent="0.4">
      <c r="A555" s="436"/>
      <c r="B555" s="305" t="s">
        <v>26</v>
      </c>
      <c r="C555" s="305" t="s">
        <v>107</v>
      </c>
      <c r="D555" s="305" t="s">
        <v>27</v>
      </c>
      <c r="E555" s="16" t="s">
        <v>349</v>
      </c>
      <c r="F555" s="17" t="s">
        <v>108</v>
      </c>
      <c r="G555" s="17" t="s">
        <v>350</v>
      </c>
      <c r="H555" s="16" t="s">
        <v>28</v>
      </c>
      <c r="I555" s="17" t="s">
        <v>126</v>
      </c>
      <c r="J555" s="17" t="s">
        <v>352</v>
      </c>
      <c r="K555" s="16" t="s">
        <v>29</v>
      </c>
      <c r="L555" s="17" t="s">
        <v>127</v>
      </c>
      <c r="M555" s="17" t="s">
        <v>128</v>
      </c>
      <c r="N555" s="16" t="s">
        <v>30</v>
      </c>
      <c r="O555" s="306" t="s">
        <v>353</v>
      </c>
      <c r="P555" s="441"/>
      <c r="Q555" s="436"/>
    </row>
    <row r="556" spans="1:17" s="18" customFormat="1" ht="22.5" x14ac:dyDescent="0.4">
      <c r="A556" s="437"/>
      <c r="B556" s="12" t="s">
        <v>34</v>
      </c>
      <c r="C556" s="12" t="s">
        <v>123</v>
      </c>
      <c r="D556" s="12" t="s">
        <v>6</v>
      </c>
      <c r="E556" s="12" t="s">
        <v>20</v>
      </c>
      <c r="F556" s="12" t="s">
        <v>20</v>
      </c>
      <c r="G556" s="12" t="s">
        <v>8</v>
      </c>
      <c r="H556" s="12" t="s">
        <v>8</v>
      </c>
      <c r="I556" s="12" t="s">
        <v>20</v>
      </c>
      <c r="J556" s="12" t="s">
        <v>8</v>
      </c>
      <c r="K556" s="12" t="s">
        <v>8</v>
      </c>
      <c r="L556" s="12" t="s">
        <v>20</v>
      </c>
      <c r="M556" s="12" t="s">
        <v>8</v>
      </c>
      <c r="N556" s="12" t="s">
        <v>8</v>
      </c>
      <c r="O556" s="12" t="s">
        <v>8</v>
      </c>
      <c r="P556" s="4" t="s">
        <v>43</v>
      </c>
      <c r="Q556" s="12" t="s">
        <v>8</v>
      </c>
    </row>
    <row r="557" spans="1:17" s="20" customFormat="1" ht="18" customHeight="1" x14ac:dyDescent="0.4">
      <c r="A557" s="19">
        <v>1</v>
      </c>
      <c r="B557" s="143">
        <f>VLOOKUP(B553,別紙1!$A$285:$AS$431,6,FALSE)</f>
        <v>10</v>
      </c>
      <c r="C557" s="151">
        <f>内訳書!$C$9</f>
        <v>0</v>
      </c>
      <c r="D557" s="151">
        <f>IF(E557=0,ROUNDDOWN(C557*B557/10/2,2),ROUNDDOWN(C557*B557/10,2))</f>
        <v>0</v>
      </c>
      <c r="E557" s="143">
        <f>VLOOKUP(B553,別紙1!$A$285:$AS$431,7,FALSE)+VLOOKUP(B553,別紙1!$A$285:$AS$431,8,FALSE)+VLOOKUP(B553,別紙1!$A$285:$AS$431,9,FALSE)</f>
        <v>94</v>
      </c>
      <c r="F557" s="143">
        <f>IF(E557&lt;120,E557,120)</f>
        <v>94</v>
      </c>
      <c r="G557" s="151">
        <f>内訳書!$D$9</f>
        <v>0</v>
      </c>
      <c r="H557" s="151">
        <f>ROUNDDOWN(F557*G557,2)</f>
        <v>0</v>
      </c>
      <c r="I557" s="143">
        <f>IF(E557&lt;=300,IF(E557&lt;120,0,E557-120),180)</f>
        <v>0</v>
      </c>
      <c r="J557" s="151">
        <f>内訳書!$E$9</f>
        <v>0</v>
      </c>
      <c r="K557" s="151">
        <f>ROUNDDOWN(I557*J557,2)</f>
        <v>0</v>
      </c>
      <c r="L557" s="143">
        <f>IF(E557&lt;300,0,E557-300)</f>
        <v>0</v>
      </c>
      <c r="M557" s="151">
        <f>内訳書!$F$9</f>
        <v>0</v>
      </c>
      <c r="N557" s="151">
        <f>ROUNDDOWN(L557*M557,2)</f>
        <v>0</v>
      </c>
      <c r="O557" s="151">
        <f>H557+K557+N557</f>
        <v>0</v>
      </c>
      <c r="P557" s="144"/>
      <c r="Q557" s="145">
        <f>ROUNDDOWN(D557+O557+P557,0)</f>
        <v>0</v>
      </c>
    </row>
    <row r="558" spans="1:17" s="20" customFormat="1" ht="18" customHeight="1" x14ac:dyDescent="0.4">
      <c r="A558" s="19">
        <v>2</v>
      </c>
      <c r="B558" s="145">
        <f>B557</f>
        <v>10</v>
      </c>
      <c r="C558" s="151">
        <f>C557</f>
        <v>0</v>
      </c>
      <c r="D558" s="151">
        <f t="shared" ref="D558:D568" si="522">IF(E558=0,ROUNDDOWN(C558*B558/10/2,2),ROUNDDOWN(C558*B558/10,2))</f>
        <v>0</v>
      </c>
      <c r="E558" s="143">
        <f>VLOOKUP(B553,別紙1!$A$285:$AS$431,10,FALSE)+VLOOKUP(B553,別紙1!$A$285:$AS$431,11,FALSE)+VLOOKUP(B553,別紙1!$A$285:$AS$431,12,FALSE)</f>
        <v>96</v>
      </c>
      <c r="F558" s="143">
        <f t="shared" ref="F558:F568" si="523">IF(E558&lt;120,E558,120)</f>
        <v>96</v>
      </c>
      <c r="G558" s="151">
        <f>G557</f>
        <v>0</v>
      </c>
      <c r="H558" s="151">
        <f t="shared" ref="H558:H568" si="524">ROUNDDOWN(F558*G558,2)</f>
        <v>0</v>
      </c>
      <c r="I558" s="143">
        <f t="shared" ref="I558" si="525">IF(E558&lt;=300,IF(E558&lt;120,0,E558-120),180)</f>
        <v>0</v>
      </c>
      <c r="J558" s="151">
        <f>J557</f>
        <v>0</v>
      </c>
      <c r="K558" s="151">
        <f t="shared" ref="K558:K568" si="526">ROUNDDOWN(I558*J558,2)</f>
        <v>0</v>
      </c>
      <c r="L558" s="143">
        <f t="shared" ref="L558:L568" si="527">IF(E558&lt;300,0,E558-300)</f>
        <v>0</v>
      </c>
      <c r="M558" s="151">
        <f>M557</f>
        <v>0</v>
      </c>
      <c r="N558" s="151">
        <f t="shared" ref="N558:N568" si="528">ROUNDDOWN(L558*M558,2)</f>
        <v>0</v>
      </c>
      <c r="O558" s="151">
        <f t="shared" ref="O558:O561" si="529">H558+K558+N558</f>
        <v>0</v>
      </c>
      <c r="P558" s="144"/>
      <c r="Q558" s="145">
        <f t="shared" ref="Q558:Q568" si="530">ROUNDDOWN(D558+O558+P558,0)</f>
        <v>0</v>
      </c>
    </row>
    <row r="559" spans="1:17" s="20" customFormat="1" ht="18" customHeight="1" x14ac:dyDescent="0.4">
      <c r="A559" s="19">
        <v>3</v>
      </c>
      <c r="B559" s="145">
        <f>B557</f>
        <v>10</v>
      </c>
      <c r="C559" s="151">
        <f t="shared" ref="C559:C568" si="531">C558</f>
        <v>0</v>
      </c>
      <c r="D559" s="151">
        <f t="shared" si="522"/>
        <v>0</v>
      </c>
      <c r="E559" s="143">
        <f>VLOOKUP(B553,別紙1!$A$285:$AS$431,13,FALSE)+VLOOKUP(B553,別紙1!$A$285:$AS$431,14,FALSE)+VLOOKUP(B553,別紙1!$A$285:$AS$431,15,FALSE)</f>
        <v>88</v>
      </c>
      <c r="F559" s="143">
        <f t="shared" si="523"/>
        <v>88</v>
      </c>
      <c r="G559" s="151">
        <f t="shared" ref="G559:G568" si="532">G558</f>
        <v>0</v>
      </c>
      <c r="H559" s="151">
        <f t="shared" si="524"/>
        <v>0</v>
      </c>
      <c r="I559" s="143">
        <f>IF(E559&lt;=300,IF(E559&lt;120,0,E559-120),180)</f>
        <v>0</v>
      </c>
      <c r="J559" s="151">
        <f t="shared" ref="J559:J568" si="533">J558</f>
        <v>0</v>
      </c>
      <c r="K559" s="151">
        <f t="shared" si="526"/>
        <v>0</v>
      </c>
      <c r="L559" s="143">
        <f t="shared" si="527"/>
        <v>0</v>
      </c>
      <c r="M559" s="151">
        <f t="shared" ref="M559:M568" si="534">M558</f>
        <v>0</v>
      </c>
      <c r="N559" s="151">
        <f t="shared" si="528"/>
        <v>0</v>
      </c>
      <c r="O559" s="151">
        <f t="shared" si="529"/>
        <v>0</v>
      </c>
      <c r="P559" s="144"/>
      <c r="Q559" s="145">
        <f t="shared" si="530"/>
        <v>0</v>
      </c>
    </row>
    <row r="560" spans="1:17" s="20" customFormat="1" ht="18" customHeight="1" x14ac:dyDescent="0.4">
      <c r="A560" s="19">
        <v>4</v>
      </c>
      <c r="B560" s="145">
        <f>B557</f>
        <v>10</v>
      </c>
      <c r="C560" s="151">
        <f t="shared" si="531"/>
        <v>0</v>
      </c>
      <c r="D560" s="151">
        <f t="shared" si="522"/>
        <v>0</v>
      </c>
      <c r="E560" s="143">
        <f>VLOOKUP(B553,別紙1!$A$285:$AS$431,16,FALSE)+VLOOKUP(B553,別紙1!$A$285:$AS$431,17,FALSE)+VLOOKUP(B553,別紙1!$A$285:$AS$431,18,FALSE)</f>
        <v>94</v>
      </c>
      <c r="F560" s="143">
        <f t="shared" si="523"/>
        <v>94</v>
      </c>
      <c r="G560" s="151">
        <f t="shared" si="532"/>
        <v>0</v>
      </c>
      <c r="H560" s="151">
        <f t="shared" si="524"/>
        <v>0</v>
      </c>
      <c r="I560" s="143">
        <f t="shared" ref="I560:I568" si="535">IF(E560&lt;=300,IF(E560&lt;120,0,E560-120),180)</f>
        <v>0</v>
      </c>
      <c r="J560" s="151">
        <f t="shared" si="533"/>
        <v>0</v>
      </c>
      <c r="K560" s="151">
        <f t="shared" si="526"/>
        <v>0</v>
      </c>
      <c r="L560" s="143">
        <f t="shared" si="527"/>
        <v>0</v>
      </c>
      <c r="M560" s="151">
        <f t="shared" si="534"/>
        <v>0</v>
      </c>
      <c r="N560" s="151">
        <f t="shared" si="528"/>
        <v>0</v>
      </c>
      <c r="O560" s="151">
        <f t="shared" si="529"/>
        <v>0</v>
      </c>
      <c r="P560" s="144"/>
      <c r="Q560" s="145">
        <f t="shared" si="530"/>
        <v>0</v>
      </c>
    </row>
    <row r="561" spans="1:17" s="20" customFormat="1" ht="18" customHeight="1" x14ac:dyDescent="0.4">
      <c r="A561" s="19">
        <v>5</v>
      </c>
      <c r="B561" s="145">
        <f>B557</f>
        <v>10</v>
      </c>
      <c r="C561" s="151">
        <f t="shared" si="531"/>
        <v>0</v>
      </c>
      <c r="D561" s="151">
        <f t="shared" si="522"/>
        <v>0</v>
      </c>
      <c r="E561" s="143">
        <f>VLOOKUP(B553,別紙1!$A$285:$AS$431,19,FALSE)+VLOOKUP(B553,別紙1!$A$285:$AS$431,20,FALSE)+VLOOKUP(B553,別紙1!$A$285:$AS$431,21,FALSE)</f>
        <v>91</v>
      </c>
      <c r="F561" s="143">
        <f t="shared" si="523"/>
        <v>91</v>
      </c>
      <c r="G561" s="151">
        <f t="shared" si="532"/>
        <v>0</v>
      </c>
      <c r="H561" s="151">
        <f t="shared" si="524"/>
        <v>0</v>
      </c>
      <c r="I561" s="143">
        <f t="shared" si="535"/>
        <v>0</v>
      </c>
      <c r="J561" s="151">
        <f t="shared" si="533"/>
        <v>0</v>
      </c>
      <c r="K561" s="151">
        <f t="shared" si="526"/>
        <v>0</v>
      </c>
      <c r="L561" s="143">
        <f t="shared" si="527"/>
        <v>0</v>
      </c>
      <c r="M561" s="151">
        <f t="shared" si="534"/>
        <v>0</v>
      </c>
      <c r="N561" s="151">
        <f t="shared" si="528"/>
        <v>0</v>
      </c>
      <c r="O561" s="151">
        <f t="shared" si="529"/>
        <v>0</v>
      </c>
      <c r="P561" s="144"/>
      <c r="Q561" s="145">
        <f t="shared" si="530"/>
        <v>0</v>
      </c>
    </row>
    <row r="562" spans="1:17" s="20" customFormat="1" ht="18" customHeight="1" x14ac:dyDescent="0.4">
      <c r="A562" s="19">
        <v>6</v>
      </c>
      <c r="B562" s="145">
        <f>B557</f>
        <v>10</v>
      </c>
      <c r="C562" s="151">
        <f t="shared" si="531"/>
        <v>0</v>
      </c>
      <c r="D562" s="151">
        <f t="shared" si="522"/>
        <v>0</v>
      </c>
      <c r="E562" s="143">
        <f>VLOOKUP(B553,別紙1!$A$285:$AS$431,22,FALSE)+VLOOKUP(B553,別紙1!$A$285:$AS$431,23,FALSE)+VLOOKUP(B553,別紙1!$A$285:$AS$431,24,FALSE)</f>
        <v>94</v>
      </c>
      <c r="F562" s="143">
        <f t="shared" si="523"/>
        <v>94</v>
      </c>
      <c r="G562" s="151">
        <f t="shared" si="532"/>
        <v>0</v>
      </c>
      <c r="H562" s="151">
        <f t="shared" si="524"/>
        <v>0</v>
      </c>
      <c r="I562" s="143">
        <f t="shared" si="535"/>
        <v>0</v>
      </c>
      <c r="J562" s="151">
        <f t="shared" si="533"/>
        <v>0</v>
      </c>
      <c r="K562" s="151">
        <f t="shared" si="526"/>
        <v>0</v>
      </c>
      <c r="L562" s="143">
        <f t="shared" si="527"/>
        <v>0</v>
      </c>
      <c r="M562" s="151">
        <f t="shared" si="534"/>
        <v>0</v>
      </c>
      <c r="N562" s="151">
        <f t="shared" si="528"/>
        <v>0</v>
      </c>
      <c r="O562" s="151">
        <f>H562+K562+N562</f>
        <v>0</v>
      </c>
      <c r="P562" s="144"/>
      <c r="Q562" s="145">
        <f t="shared" si="530"/>
        <v>0</v>
      </c>
    </row>
    <row r="563" spans="1:17" s="20" customFormat="1" ht="18" customHeight="1" x14ac:dyDescent="0.4">
      <c r="A563" s="19">
        <v>7</v>
      </c>
      <c r="B563" s="145">
        <f>B557</f>
        <v>10</v>
      </c>
      <c r="C563" s="151">
        <f t="shared" si="531"/>
        <v>0</v>
      </c>
      <c r="D563" s="151">
        <f t="shared" si="522"/>
        <v>0</v>
      </c>
      <c r="E563" s="143">
        <f>VLOOKUP(B553,別紙1!$A$285:$AS$431,25,FALSE)+VLOOKUP(B553,別紙1!$A$285:$AS$431,26,FALSE)+VLOOKUP(B553,別紙1!$A$285:$AS$431,27,FALSE)</f>
        <v>91</v>
      </c>
      <c r="F563" s="143">
        <f t="shared" si="523"/>
        <v>91</v>
      </c>
      <c r="G563" s="151">
        <f t="shared" si="532"/>
        <v>0</v>
      </c>
      <c r="H563" s="151">
        <f t="shared" si="524"/>
        <v>0</v>
      </c>
      <c r="I563" s="143">
        <f t="shared" si="535"/>
        <v>0</v>
      </c>
      <c r="J563" s="151">
        <f t="shared" si="533"/>
        <v>0</v>
      </c>
      <c r="K563" s="151">
        <f t="shared" si="526"/>
        <v>0</v>
      </c>
      <c r="L563" s="143">
        <f t="shared" si="527"/>
        <v>0</v>
      </c>
      <c r="M563" s="151">
        <f t="shared" si="534"/>
        <v>0</v>
      </c>
      <c r="N563" s="151">
        <f t="shared" si="528"/>
        <v>0</v>
      </c>
      <c r="O563" s="151">
        <f t="shared" ref="O563:O567" si="536">H563+K563+N563</f>
        <v>0</v>
      </c>
      <c r="P563" s="144"/>
      <c r="Q563" s="145">
        <f t="shared" si="530"/>
        <v>0</v>
      </c>
    </row>
    <row r="564" spans="1:17" s="20" customFormat="1" ht="18" customHeight="1" x14ac:dyDescent="0.4">
      <c r="A564" s="19">
        <v>8</v>
      </c>
      <c r="B564" s="145">
        <f>B557</f>
        <v>10</v>
      </c>
      <c r="C564" s="151">
        <f t="shared" si="531"/>
        <v>0</v>
      </c>
      <c r="D564" s="151">
        <f t="shared" si="522"/>
        <v>0</v>
      </c>
      <c r="E564" s="143">
        <f>VLOOKUP(B553,別紙1!$A$285:$AS$431,28,FALSE)+VLOOKUP(B553,別紙1!$A$285:$AS$431,29,FALSE)+VLOOKUP(B553,別紙1!$A$285:$AS$431,30,FALSE)</f>
        <v>94</v>
      </c>
      <c r="F564" s="143">
        <f t="shared" si="523"/>
        <v>94</v>
      </c>
      <c r="G564" s="151">
        <f t="shared" si="532"/>
        <v>0</v>
      </c>
      <c r="H564" s="151">
        <f t="shared" si="524"/>
        <v>0</v>
      </c>
      <c r="I564" s="143">
        <f t="shared" si="535"/>
        <v>0</v>
      </c>
      <c r="J564" s="151">
        <f t="shared" si="533"/>
        <v>0</v>
      </c>
      <c r="K564" s="151">
        <f t="shared" si="526"/>
        <v>0</v>
      </c>
      <c r="L564" s="143">
        <f t="shared" si="527"/>
        <v>0</v>
      </c>
      <c r="M564" s="151">
        <f t="shared" si="534"/>
        <v>0</v>
      </c>
      <c r="N564" s="151">
        <f t="shared" si="528"/>
        <v>0</v>
      </c>
      <c r="O564" s="151">
        <f t="shared" si="536"/>
        <v>0</v>
      </c>
      <c r="P564" s="144"/>
      <c r="Q564" s="145">
        <f t="shared" si="530"/>
        <v>0</v>
      </c>
    </row>
    <row r="565" spans="1:17" s="20" customFormat="1" ht="18" customHeight="1" x14ac:dyDescent="0.4">
      <c r="A565" s="19">
        <v>9</v>
      </c>
      <c r="B565" s="145">
        <f>B557</f>
        <v>10</v>
      </c>
      <c r="C565" s="151">
        <f t="shared" si="531"/>
        <v>0</v>
      </c>
      <c r="D565" s="151">
        <f t="shared" si="522"/>
        <v>0</v>
      </c>
      <c r="E565" s="143">
        <f>VLOOKUP(B553,別紙1!$A$285:$AS$431,31,FALSE)+VLOOKUP(B553,別紙1!$A$285:$AS$431,32,FALSE)+VLOOKUP(B553,別紙1!$A$285:$AS$431,33,FALSE)</f>
        <v>93</v>
      </c>
      <c r="F565" s="143">
        <f t="shared" si="523"/>
        <v>93</v>
      </c>
      <c r="G565" s="151">
        <f t="shared" si="532"/>
        <v>0</v>
      </c>
      <c r="H565" s="151">
        <f t="shared" si="524"/>
        <v>0</v>
      </c>
      <c r="I565" s="143">
        <f t="shared" si="535"/>
        <v>0</v>
      </c>
      <c r="J565" s="151">
        <f t="shared" si="533"/>
        <v>0</v>
      </c>
      <c r="K565" s="151">
        <f t="shared" si="526"/>
        <v>0</v>
      </c>
      <c r="L565" s="143">
        <f t="shared" si="527"/>
        <v>0</v>
      </c>
      <c r="M565" s="151">
        <f t="shared" si="534"/>
        <v>0</v>
      </c>
      <c r="N565" s="151">
        <f t="shared" si="528"/>
        <v>0</v>
      </c>
      <c r="O565" s="151">
        <f t="shared" si="536"/>
        <v>0</v>
      </c>
      <c r="P565" s="144"/>
      <c r="Q565" s="145">
        <f t="shared" si="530"/>
        <v>0</v>
      </c>
    </row>
    <row r="566" spans="1:17" s="20" customFormat="1" ht="18" customHeight="1" x14ac:dyDescent="0.4">
      <c r="A566" s="19">
        <v>10</v>
      </c>
      <c r="B566" s="145">
        <f>B557</f>
        <v>10</v>
      </c>
      <c r="C566" s="151">
        <f t="shared" si="531"/>
        <v>0</v>
      </c>
      <c r="D566" s="151">
        <f t="shared" si="522"/>
        <v>0</v>
      </c>
      <c r="E566" s="143">
        <f>VLOOKUP(B553,別紙1!$A$285:$AS$431,34,FALSE)+VLOOKUP(B553,別紙1!$A$285:$AS$431,35,FALSE)+VLOOKUP(B553,別紙1!$A$285:$AS$431,36,FALSE)</f>
        <v>91</v>
      </c>
      <c r="F566" s="143">
        <f t="shared" si="523"/>
        <v>91</v>
      </c>
      <c r="G566" s="151">
        <f t="shared" si="532"/>
        <v>0</v>
      </c>
      <c r="H566" s="151">
        <f t="shared" si="524"/>
        <v>0</v>
      </c>
      <c r="I566" s="143">
        <f t="shared" si="535"/>
        <v>0</v>
      </c>
      <c r="J566" s="151">
        <f t="shared" si="533"/>
        <v>0</v>
      </c>
      <c r="K566" s="151">
        <f t="shared" si="526"/>
        <v>0</v>
      </c>
      <c r="L566" s="143">
        <f t="shared" si="527"/>
        <v>0</v>
      </c>
      <c r="M566" s="151">
        <f t="shared" si="534"/>
        <v>0</v>
      </c>
      <c r="N566" s="151">
        <f t="shared" si="528"/>
        <v>0</v>
      </c>
      <c r="O566" s="151">
        <f t="shared" si="536"/>
        <v>0</v>
      </c>
      <c r="P566" s="144"/>
      <c r="Q566" s="145">
        <f t="shared" si="530"/>
        <v>0</v>
      </c>
    </row>
    <row r="567" spans="1:17" s="20" customFormat="1" ht="18" customHeight="1" x14ac:dyDescent="0.4">
      <c r="A567" s="19">
        <v>11</v>
      </c>
      <c r="B567" s="145">
        <f>B557</f>
        <v>10</v>
      </c>
      <c r="C567" s="151">
        <f t="shared" si="531"/>
        <v>0</v>
      </c>
      <c r="D567" s="151">
        <f t="shared" si="522"/>
        <v>0</v>
      </c>
      <c r="E567" s="143">
        <f>VLOOKUP(B553,別紙1!$A$285:$AS$431,37,FALSE)+VLOOKUP(B553,別紙1!$A$285:$AS$431,38,FALSE)+VLOOKUP(B553,別紙1!$A$285:$AS$431,39,FALSE)</f>
        <v>95</v>
      </c>
      <c r="F567" s="143">
        <f t="shared" si="523"/>
        <v>95</v>
      </c>
      <c r="G567" s="151">
        <f t="shared" si="532"/>
        <v>0</v>
      </c>
      <c r="H567" s="151">
        <f t="shared" si="524"/>
        <v>0</v>
      </c>
      <c r="I567" s="143">
        <f t="shared" si="535"/>
        <v>0</v>
      </c>
      <c r="J567" s="151">
        <f t="shared" si="533"/>
        <v>0</v>
      </c>
      <c r="K567" s="151">
        <f t="shared" si="526"/>
        <v>0</v>
      </c>
      <c r="L567" s="143">
        <f t="shared" si="527"/>
        <v>0</v>
      </c>
      <c r="M567" s="151">
        <f t="shared" si="534"/>
        <v>0</v>
      </c>
      <c r="N567" s="151">
        <f t="shared" si="528"/>
        <v>0</v>
      </c>
      <c r="O567" s="151">
        <f t="shared" si="536"/>
        <v>0</v>
      </c>
      <c r="P567" s="144"/>
      <c r="Q567" s="145">
        <f t="shared" si="530"/>
        <v>0</v>
      </c>
    </row>
    <row r="568" spans="1:17" s="20" customFormat="1" ht="18" customHeight="1" thickBot="1" x14ac:dyDescent="0.45">
      <c r="A568" s="19">
        <v>12</v>
      </c>
      <c r="B568" s="145">
        <f>B557</f>
        <v>10</v>
      </c>
      <c r="C568" s="151">
        <f t="shared" si="531"/>
        <v>0</v>
      </c>
      <c r="D568" s="151">
        <f t="shared" si="522"/>
        <v>0</v>
      </c>
      <c r="E568" s="143">
        <f>VLOOKUP(B553,別紙1!$A$285:$AS$431,40,FALSE)+VLOOKUP(B553,別紙1!$A$285:$AS$431,41,FALSE)+VLOOKUP(B553,別紙1!$A$285:$AS$431,42,FALSE)</f>
        <v>92</v>
      </c>
      <c r="F568" s="143">
        <f t="shared" si="523"/>
        <v>92</v>
      </c>
      <c r="G568" s="151">
        <f t="shared" si="532"/>
        <v>0</v>
      </c>
      <c r="H568" s="198">
        <f t="shared" si="524"/>
        <v>0</v>
      </c>
      <c r="I568" s="143">
        <f t="shared" si="535"/>
        <v>0</v>
      </c>
      <c r="J568" s="198">
        <f t="shared" si="533"/>
        <v>0</v>
      </c>
      <c r="K568" s="198">
        <f t="shared" si="526"/>
        <v>0</v>
      </c>
      <c r="L568" s="143">
        <f t="shared" si="527"/>
        <v>0</v>
      </c>
      <c r="M568" s="151">
        <f t="shared" si="534"/>
        <v>0</v>
      </c>
      <c r="N568" s="198">
        <f t="shared" si="528"/>
        <v>0</v>
      </c>
      <c r="O568" s="151">
        <f>H568+K568+N568</f>
        <v>0</v>
      </c>
      <c r="P568" s="144"/>
      <c r="Q568" s="145">
        <f t="shared" si="530"/>
        <v>0</v>
      </c>
    </row>
    <row r="569" spans="1:17" s="20" customFormat="1" ht="18" customHeight="1" thickBot="1" x14ac:dyDescent="0.45">
      <c r="A569" s="19" t="s">
        <v>9</v>
      </c>
      <c r="B569" s="146"/>
      <c r="C569" s="146"/>
      <c r="D569" s="201"/>
      <c r="E569" s="143">
        <f t="shared" ref="E569:F569" si="537">SUM(E557:E568)</f>
        <v>1113</v>
      </c>
      <c r="F569" s="143">
        <f t="shared" si="537"/>
        <v>1113</v>
      </c>
      <c r="G569" s="146"/>
      <c r="H569" s="146"/>
      <c r="I569" s="143">
        <f t="shared" ref="I569" si="538">SUM(I557:I568)</f>
        <v>0</v>
      </c>
      <c r="J569" s="146"/>
      <c r="K569" s="146"/>
      <c r="L569" s="143">
        <f t="shared" ref="L569" si="539">SUM(L557:L568)</f>
        <v>0</v>
      </c>
      <c r="M569" s="146"/>
      <c r="N569" s="146"/>
      <c r="O569" s="202"/>
      <c r="P569" s="150">
        <f>SUM(P557:P568)</f>
        <v>0</v>
      </c>
      <c r="Q569" s="148">
        <f>IF(SUM(Q557:Q568)="","",SUM(Q557:Q568))</f>
        <v>0</v>
      </c>
    </row>
    <row r="570" spans="1:17" ht="78" customHeight="1" x14ac:dyDescent="0.4">
      <c r="A570" s="429" t="s">
        <v>376</v>
      </c>
      <c r="B570" s="430"/>
      <c r="C570" s="430"/>
      <c r="D570" s="430"/>
      <c r="E570" s="430"/>
      <c r="F570" s="430"/>
      <c r="G570" s="430"/>
      <c r="H570" s="430"/>
      <c r="I570" s="430"/>
      <c r="J570" s="430"/>
      <c r="K570" s="430"/>
      <c r="L570" s="430"/>
      <c r="M570" s="430"/>
      <c r="N570" s="430"/>
      <c r="O570" s="430"/>
      <c r="P570" s="430"/>
      <c r="Q570" s="431"/>
    </row>
    <row r="571" spans="1:17" ht="78" customHeight="1" x14ac:dyDescent="0.4">
      <c r="A571" s="432" t="s">
        <v>22</v>
      </c>
      <c r="B571" s="433"/>
      <c r="C571" s="433"/>
      <c r="D571" s="433"/>
      <c r="E571" s="433"/>
      <c r="F571" s="433"/>
      <c r="G571" s="433"/>
      <c r="H571" s="433"/>
      <c r="I571" s="433"/>
      <c r="J571" s="433"/>
      <c r="K571" s="433"/>
      <c r="L571" s="433"/>
      <c r="M571" s="433"/>
      <c r="N571" s="433"/>
      <c r="O571" s="433"/>
      <c r="P571" s="433"/>
      <c r="Q571" s="434"/>
    </row>
    <row r="572" spans="1:17" x14ac:dyDescent="0.4">
      <c r="A572" s="11" t="s">
        <v>12</v>
      </c>
      <c r="B572" s="15">
        <f>B553+1</f>
        <v>31</v>
      </c>
      <c r="C572" s="11" t="s">
        <v>13</v>
      </c>
      <c r="D572" s="13" t="str">
        <f>VLOOKUP(B572,別紙1!$A$285:$AS$431,3,FALSE)</f>
        <v>小坂子第２配水場</v>
      </c>
      <c r="Q572" s="142" t="str">
        <f>VLOOKUP(B572,別紙1!$A$285:$AS$431,5,FALSE)</f>
        <v>東京従量電灯B10A</v>
      </c>
    </row>
    <row r="573" spans="1:17" s="11" customFormat="1" ht="20.25" customHeight="1" x14ac:dyDescent="0.4">
      <c r="A573" s="435" t="s">
        <v>14</v>
      </c>
      <c r="B573" s="438" t="s">
        <v>3</v>
      </c>
      <c r="C573" s="439"/>
      <c r="D573" s="440"/>
      <c r="E573" s="438" t="s">
        <v>4</v>
      </c>
      <c r="F573" s="439"/>
      <c r="G573" s="439"/>
      <c r="H573" s="439"/>
      <c r="I573" s="439"/>
      <c r="J573" s="439"/>
      <c r="K573" s="439"/>
      <c r="L573" s="439"/>
      <c r="M573" s="439"/>
      <c r="N573" s="439"/>
      <c r="O573" s="440"/>
      <c r="P573" s="426" t="s">
        <v>106</v>
      </c>
      <c r="Q573" s="435" t="s">
        <v>354</v>
      </c>
    </row>
    <row r="574" spans="1:17" s="11" customFormat="1" ht="60" x14ac:dyDescent="0.4">
      <c r="A574" s="436"/>
      <c r="B574" s="305" t="s">
        <v>26</v>
      </c>
      <c r="C574" s="305" t="s">
        <v>107</v>
      </c>
      <c r="D574" s="305" t="s">
        <v>27</v>
      </c>
      <c r="E574" s="16" t="s">
        <v>349</v>
      </c>
      <c r="F574" s="17" t="s">
        <v>108</v>
      </c>
      <c r="G574" s="17" t="s">
        <v>350</v>
      </c>
      <c r="H574" s="16" t="s">
        <v>28</v>
      </c>
      <c r="I574" s="17" t="s">
        <v>126</v>
      </c>
      <c r="J574" s="17" t="s">
        <v>352</v>
      </c>
      <c r="K574" s="16" t="s">
        <v>29</v>
      </c>
      <c r="L574" s="17" t="s">
        <v>127</v>
      </c>
      <c r="M574" s="17" t="s">
        <v>128</v>
      </c>
      <c r="N574" s="16" t="s">
        <v>30</v>
      </c>
      <c r="O574" s="306" t="s">
        <v>353</v>
      </c>
      <c r="P574" s="441"/>
      <c r="Q574" s="436"/>
    </row>
    <row r="575" spans="1:17" s="18" customFormat="1" ht="22.5" x14ac:dyDescent="0.4">
      <c r="A575" s="437"/>
      <c r="B575" s="12" t="s">
        <v>34</v>
      </c>
      <c r="C575" s="12" t="s">
        <v>123</v>
      </c>
      <c r="D575" s="12" t="s">
        <v>6</v>
      </c>
      <c r="E575" s="12" t="s">
        <v>20</v>
      </c>
      <c r="F575" s="12" t="s">
        <v>20</v>
      </c>
      <c r="G575" s="12" t="s">
        <v>8</v>
      </c>
      <c r="H575" s="12" t="s">
        <v>8</v>
      </c>
      <c r="I575" s="12" t="s">
        <v>20</v>
      </c>
      <c r="J575" s="12" t="s">
        <v>8</v>
      </c>
      <c r="K575" s="12" t="s">
        <v>8</v>
      </c>
      <c r="L575" s="12" t="s">
        <v>20</v>
      </c>
      <c r="M575" s="12" t="s">
        <v>8</v>
      </c>
      <c r="N575" s="12" t="s">
        <v>8</v>
      </c>
      <c r="O575" s="12" t="s">
        <v>8</v>
      </c>
      <c r="P575" s="4" t="s">
        <v>43</v>
      </c>
      <c r="Q575" s="12" t="s">
        <v>8</v>
      </c>
    </row>
    <row r="576" spans="1:17" s="20" customFormat="1" ht="18" customHeight="1" x14ac:dyDescent="0.4">
      <c r="A576" s="19">
        <v>1</v>
      </c>
      <c r="B576" s="143">
        <f>VLOOKUP(B572,別紙1!$A$285:$AS$431,6,FALSE)</f>
        <v>10</v>
      </c>
      <c r="C576" s="151">
        <f>内訳書!$C$9</f>
        <v>0</v>
      </c>
      <c r="D576" s="151">
        <f>IF(E576=0,ROUNDDOWN(C576*B576/10/2,2),ROUNDDOWN(C576*B576/10,2))</f>
        <v>0</v>
      </c>
      <c r="E576" s="143">
        <f>VLOOKUP(B572,別紙1!$A$285:$AS$431,7,FALSE)+VLOOKUP(B572,別紙1!$A$285:$AS$431,8,FALSE)+VLOOKUP(B572,別紙1!$A$285:$AS$431,9,FALSE)</f>
        <v>37</v>
      </c>
      <c r="F576" s="143">
        <f>IF(E576&lt;120,E576,120)</f>
        <v>37</v>
      </c>
      <c r="G576" s="151">
        <f>内訳書!$D$9</f>
        <v>0</v>
      </c>
      <c r="H576" s="151">
        <f>ROUNDDOWN(F576*G576,2)</f>
        <v>0</v>
      </c>
      <c r="I576" s="143">
        <f>IF(E576&lt;=300,IF(E576&lt;120,0,E576-120),180)</f>
        <v>0</v>
      </c>
      <c r="J576" s="151">
        <f>内訳書!$E$9</f>
        <v>0</v>
      </c>
      <c r="K576" s="151">
        <f>ROUNDDOWN(I576*J576,2)</f>
        <v>0</v>
      </c>
      <c r="L576" s="143">
        <f>IF(E576&lt;300,0,E576-300)</f>
        <v>0</v>
      </c>
      <c r="M576" s="151">
        <f>内訳書!$F$9</f>
        <v>0</v>
      </c>
      <c r="N576" s="151">
        <f>ROUNDDOWN(L576*M576,2)</f>
        <v>0</v>
      </c>
      <c r="O576" s="151">
        <f>H576+K576+N576</f>
        <v>0</v>
      </c>
      <c r="P576" s="144"/>
      <c r="Q576" s="145">
        <f>ROUNDDOWN(D576+O576+P576,0)</f>
        <v>0</v>
      </c>
    </row>
    <row r="577" spans="1:17" s="20" customFormat="1" ht="18" customHeight="1" x14ac:dyDescent="0.4">
      <c r="A577" s="19">
        <v>2</v>
      </c>
      <c r="B577" s="145">
        <f>B576</f>
        <v>10</v>
      </c>
      <c r="C577" s="151">
        <f>C576</f>
        <v>0</v>
      </c>
      <c r="D577" s="151">
        <f t="shared" ref="D577:D587" si="540">IF(E577=0,ROUNDDOWN(C577*B577/10/2,2),ROUNDDOWN(C577*B577/10,2))</f>
        <v>0</v>
      </c>
      <c r="E577" s="143">
        <f>VLOOKUP(B572,別紙1!$A$285:$AS$431,10,FALSE)+VLOOKUP(B572,別紙1!$A$285:$AS$431,11,FALSE)+VLOOKUP(B572,別紙1!$A$285:$AS$431,12,FALSE)</f>
        <v>37</v>
      </c>
      <c r="F577" s="143">
        <f t="shared" ref="F577:F587" si="541">IF(E577&lt;120,E577,120)</f>
        <v>37</v>
      </c>
      <c r="G577" s="151">
        <f>G576</f>
        <v>0</v>
      </c>
      <c r="H577" s="151">
        <f t="shared" ref="H577:H587" si="542">ROUNDDOWN(F577*G577,2)</f>
        <v>0</v>
      </c>
      <c r="I577" s="143">
        <f t="shared" ref="I577" si="543">IF(E577&lt;=300,IF(E577&lt;120,0,E577-120),180)</f>
        <v>0</v>
      </c>
      <c r="J577" s="151">
        <f>J576</f>
        <v>0</v>
      </c>
      <c r="K577" s="151">
        <f t="shared" ref="K577:K587" si="544">ROUNDDOWN(I577*J577,2)</f>
        <v>0</v>
      </c>
      <c r="L577" s="143">
        <f t="shared" ref="L577:L587" si="545">IF(E577&lt;300,0,E577-300)</f>
        <v>0</v>
      </c>
      <c r="M577" s="151">
        <f>M576</f>
        <v>0</v>
      </c>
      <c r="N577" s="151">
        <f t="shared" ref="N577:N587" si="546">ROUNDDOWN(L577*M577,2)</f>
        <v>0</v>
      </c>
      <c r="O577" s="151">
        <f t="shared" ref="O577:O580" si="547">H577+K577+N577</f>
        <v>0</v>
      </c>
      <c r="P577" s="144"/>
      <c r="Q577" s="145">
        <f t="shared" ref="Q577:Q587" si="548">ROUNDDOWN(D577+O577+P577,0)</f>
        <v>0</v>
      </c>
    </row>
    <row r="578" spans="1:17" s="20" customFormat="1" ht="18" customHeight="1" x14ac:dyDescent="0.4">
      <c r="A578" s="19">
        <v>3</v>
      </c>
      <c r="B578" s="145">
        <f>B576</f>
        <v>10</v>
      </c>
      <c r="C578" s="151">
        <f t="shared" ref="C578:C587" si="549">C577</f>
        <v>0</v>
      </c>
      <c r="D578" s="151">
        <f t="shared" si="540"/>
        <v>0</v>
      </c>
      <c r="E578" s="143">
        <f>VLOOKUP(B572,別紙1!$A$285:$AS$431,13,FALSE)+VLOOKUP(B572,別紙1!$A$285:$AS$431,14,FALSE)+VLOOKUP(B572,別紙1!$A$285:$AS$431,15,FALSE)</f>
        <v>35</v>
      </c>
      <c r="F578" s="143">
        <f t="shared" si="541"/>
        <v>35</v>
      </c>
      <c r="G578" s="151">
        <f t="shared" ref="G578:G587" si="550">G577</f>
        <v>0</v>
      </c>
      <c r="H578" s="151">
        <f t="shared" si="542"/>
        <v>0</v>
      </c>
      <c r="I578" s="143">
        <f>IF(E578&lt;=300,IF(E578&lt;120,0,E578-120),180)</f>
        <v>0</v>
      </c>
      <c r="J578" s="151">
        <f t="shared" ref="J578:J587" si="551">J577</f>
        <v>0</v>
      </c>
      <c r="K578" s="151">
        <f t="shared" si="544"/>
        <v>0</v>
      </c>
      <c r="L578" s="143">
        <f t="shared" si="545"/>
        <v>0</v>
      </c>
      <c r="M578" s="151">
        <f t="shared" ref="M578:M587" si="552">M577</f>
        <v>0</v>
      </c>
      <c r="N578" s="151">
        <f t="shared" si="546"/>
        <v>0</v>
      </c>
      <c r="O578" s="151">
        <f t="shared" si="547"/>
        <v>0</v>
      </c>
      <c r="P578" s="144"/>
      <c r="Q578" s="145">
        <f t="shared" si="548"/>
        <v>0</v>
      </c>
    </row>
    <row r="579" spans="1:17" s="20" customFormat="1" ht="18" customHeight="1" x14ac:dyDescent="0.4">
      <c r="A579" s="19">
        <v>4</v>
      </c>
      <c r="B579" s="145">
        <f>B576</f>
        <v>10</v>
      </c>
      <c r="C579" s="151">
        <f t="shared" si="549"/>
        <v>0</v>
      </c>
      <c r="D579" s="151">
        <f t="shared" si="540"/>
        <v>0</v>
      </c>
      <c r="E579" s="143">
        <f>VLOOKUP(B572,別紙1!$A$285:$AS$431,16,FALSE)+VLOOKUP(B572,別紙1!$A$285:$AS$431,17,FALSE)+VLOOKUP(B572,別紙1!$A$285:$AS$431,18,FALSE)</f>
        <v>37</v>
      </c>
      <c r="F579" s="143">
        <f t="shared" si="541"/>
        <v>37</v>
      </c>
      <c r="G579" s="151">
        <f t="shared" si="550"/>
        <v>0</v>
      </c>
      <c r="H579" s="151">
        <f t="shared" si="542"/>
        <v>0</v>
      </c>
      <c r="I579" s="143">
        <f t="shared" ref="I579:I587" si="553">IF(E579&lt;=300,IF(E579&lt;120,0,E579-120),180)</f>
        <v>0</v>
      </c>
      <c r="J579" s="151">
        <f t="shared" si="551"/>
        <v>0</v>
      </c>
      <c r="K579" s="151">
        <f t="shared" si="544"/>
        <v>0</v>
      </c>
      <c r="L579" s="143">
        <f t="shared" si="545"/>
        <v>0</v>
      </c>
      <c r="M579" s="151">
        <f t="shared" si="552"/>
        <v>0</v>
      </c>
      <c r="N579" s="151">
        <f t="shared" si="546"/>
        <v>0</v>
      </c>
      <c r="O579" s="151">
        <f t="shared" si="547"/>
        <v>0</v>
      </c>
      <c r="P579" s="144"/>
      <c r="Q579" s="145">
        <f t="shared" si="548"/>
        <v>0</v>
      </c>
    </row>
    <row r="580" spans="1:17" s="20" customFormat="1" ht="18" customHeight="1" x14ac:dyDescent="0.4">
      <c r="A580" s="19">
        <v>5</v>
      </c>
      <c r="B580" s="145">
        <f>B576</f>
        <v>10</v>
      </c>
      <c r="C580" s="151">
        <f t="shared" si="549"/>
        <v>0</v>
      </c>
      <c r="D580" s="151">
        <f t="shared" si="540"/>
        <v>0</v>
      </c>
      <c r="E580" s="143">
        <f>VLOOKUP(B572,別紙1!$A$285:$AS$431,19,FALSE)+VLOOKUP(B572,別紙1!$A$285:$AS$431,20,FALSE)+VLOOKUP(B572,別紙1!$A$285:$AS$431,21,FALSE)</f>
        <v>36</v>
      </c>
      <c r="F580" s="143">
        <f t="shared" si="541"/>
        <v>36</v>
      </c>
      <c r="G580" s="151">
        <f t="shared" si="550"/>
        <v>0</v>
      </c>
      <c r="H580" s="151">
        <f t="shared" si="542"/>
        <v>0</v>
      </c>
      <c r="I580" s="143">
        <f t="shared" si="553"/>
        <v>0</v>
      </c>
      <c r="J580" s="151">
        <f t="shared" si="551"/>
        <v>0</v>
      </c>
      <c r="K580" s="151">
        <f t="shared" si="544"/>
        <v>0</v>
      </c>
      <c r="L580" s="143">
        <f t="shared" si="545"/>
        <v>0</v>
      </c>
      <c r="M580" s="151">
        <f t="shared" si="552"/>
        <v>0</v>
      </c>
      <c r="N580" s="151">
        <f t="shared" si="546"/>
        <v>0</v>
      </c>
      <c r="O580" s="151">
        <f t="shared" si="547"/>
        <v>0</v>
      </c>
      <c r="P580" s="144"/>
      <c r="Q580" s="145">
        <f t="shared" si="548"/>
        <v>0</v>
      </c>
    </row>
    <row r="581" spans="1:17" s="20" customFormat="1" ht="18" customHeight="1" x14ac:dyDescent="0.4">
      <c r="A581" s="19">
        <v>6</v>
      </c>
      <c r="B581" s="145">
        <f>B576</f>
        <v>10</v>
      </c>
      <c r="C581" s="151">
        <f t="shared" si="549"/>
        <v>0</v>
      </c>
      <c r="D581" s="151">
        <f t="shared" si="540"/>
        <v>0</v>
      </c>
      <c r="E581" s="143">
        <f>VLOOKUP(B572,別紙1!$A$285:$AS$431,22,FALSE)+VLOOKUP(B572,別紙1!$A$285:$AS$431,23,FALSE)+VLOOKUP(B572,別紙1!$A$285:$AS$431,24,FALSE)</f>
        <v>37</v>
      </c>
      <c r="F581" s="143">
        <f t="shared" si="541"/>
        <v>37</v>
      </c>
      <c r="G581" s="151">
        <f t="shared" si="550"/>
        <v>0</v>
      </c>
      <c r="H581" s="151">
        <f t="shared" si="542"/>
        <v>0</v>
      </c>
      <c r="I581" s="143">
        <f t="shared" si="553"/>
        <v>0</v>
      </c>
      <c r="J581" s="151">
        <f t="shared" si="551"/>
        <v>0</v>
      </c>
      <c r="K581" s="151">
        <f t="shared" si="544"/>
        <v>0</v>
      </c>
      <c r="L581" s="143">
        <f t="shared" si="545"/>
        <v>0</v>
      </c>
      <c r="M581" s="151">
        <f t="shared" si="552"/>
        <v>0</v>
      </c>
      <c r="N581" s="151">
        <f t="shared" si="546"/>
        <v>0</v>
      </c>
      <c r="O581" s="151">
        <f>H581+K581+N581</f>
        <v>0</v>
      </c>
      <c r="P581" s="144"/>
      <c r="Q581" s="145">
        <f t="shared" si="548"/>
        <v>0</v>
      </c>
    </row>
    <row r="582" spans="1:17" s="20" customFormat="1" ht="18" customHeight="1" x14ac:dyDescent="0.4">
      <c r="A582" s="19">
        <v>7</v>
      </c>
      <c r="B582" s="145">
        <f>B576</f>
        <v>10</v>
      </c>
      <c r="C582" s="151">
        <f t="shared" si="549"/>
        <v>0</v>
      </c>
      <c r="D582" s="151">
        <f t="shared" si="540"/>
        <v>0</v>
      </c>
      <c r="E582" s="143">
        <f>VLOOKUP(B572,別紙1!$A$285:$AS$431,25,FALSE)+VLOOKUP(B572,別紙1!$A$285:$AS$431,26,FALSE)+VLOOKUP(B572,別紙1!$A$285:$AS$431,27,FALSE)</f>
        <v>36</v>
      </c>
      <c r="F582" s="143">
        <f t="shared" si="541"/>
        <v>36</v>
      </c>
      <c r="G582" s="151">
        <f t="shared" si="550"/>
        <v>0</v>
      </c>
      <c r="H582" s="151">
        <f t="shared" si="542"/>
        <v>0</v>
      </c>
      <c r="I582" s="143">
        <f t="shared" si="553"/>
        <v>0</v>
      </c>
      <c r="J582" s="151">
        <f t="shared" si="551"/>
        <v>0</v>
      </c>
      <c r="K582" s="151">
        <f t="shared" si="544"/>
        <v>0</v>
      </c>
      <c r="L582" s="143">
        <f t="shared" si="545"/>
        <v>0</v>
      </c>
      <c r="M582" s="151">
        <f t="shared" si="552"/>
        <v>0</v>
      </c>
      <c r="N582" s="151">
        <f t="shared" si="546"/>
        <v>0</v>
      </c>
      <c r="O582" s="151">
        <f t="shared" ref="O582:O586" si="554">H582+K582+N582</f>
        <v>0</v>
      </c>
      <c r="P582" s="144"/>
      <c r="Q582" s="145">
        <f t="shared" si="548"/>
        <v>0</v>
      </c>
    </row>
    <row r="583" spans="1:17" s="20" customFormat="1" ht="18" customHeight="1" x14ac:dyDescent="0.4">
      <c r="A583" s="19">
        <v>8</v>
      </c>
      <c r="B583" s="145">
        <f>B576</f>
        <v>10</v>
      </c>
      <c r="C583" s="151">
        <f t="shared" si="549"/>
        <v>0</v>
      </c>
      <c r="D583" s="151">
        <f t="shared" si="540"/>
        <v>0</v>
      </c>
      <c r="E583" s="143">
        <f>VLOOKUP(B572,別紙1!$A$285:$AS$431,28,FALSE)+VLOOKUP(B572,別紙1!$A$285:$AS$431,29,FALSE)+VLOOKUP(B572,別紙1!$A$285:$AS$431,30,FALSE)</f>
        <v>37</v>
      </c>
      <c r="F583" s="143">
        <f t="shared" si="541"/>
        <v>37</v>
      </c>
      <c r="G583" s="151">
        <f t="shared" si="550"/>
        <v>0</v>
      </c>
      <c r="H583" s="151">
        <f t="shared" si="542"/>
        <v>0</v>
      </c>
      <c r="I583" s="143">
        <f t="shared" si="553"/>
        <v>0</v>
      </c>
      <c r="J583" s="151">
        <f t="shared" si="551"/>
        <v>0</v>
      </c>
      <c r="K583" s="151">
        <f t="shared" si="544"/>
        <v>0</v>
      </c>
      <c r="L583" s="143">
        <f t="shared" si="545"/>
        <v>0</v>
      </c>
      <c r="M583" s="151">
        <f t="shared" si="552"/>
        <v>0</v>
      </c>
      <c r="N583" s="151">
        <f t="shared" si="546"/>
        <v>0</v>
      </c>
      <c r="O583" s="151">
        <f t="shared" si="554"/>
        <v>0</v>
      </c>
      <c r="P583" s="144"/>
      <c r="Q583" s="145">
        <f t="shared" si="548"/>
        <v>0</v>
      </c>
    </row>
    <row r="584" spans="1:17" s="20" customFormat="1" ht="18" customHeight="1" x14ac:dyDescent="0.4">
      <c r="A584" s="19">
        <v>9</v>
      </c>
      <c r="B584" s="145">
        <f>B576</f>
        <v>10</v>
      </c>
      <c r="C584" s="151">
        <f t="shared" si="549"/>
        <v>0</v>
      </c>
      <c r="D584" s="151">
        <f t="shared" si="540"/>
        <v>0</v>
      </c>
      <c r="E584" s="143">
        <f>VLOOKUP(B572,別紙1!$A$285:$AS$431,31,FALSE)+VLOOKUP(B572,別紙1!$A$285:$AS$431,32,FALSE)+VLOOKUP(B572,別紙1!$A$285:$AS$431,33,FALSE)</f>
        <v>37</v>
      </c>
      <c r="F584" s="143">
        <f t="shared" si="541"/>
        <v>37</v>
      </c>
      <c r="G584" s="151">
        <f t="shared" si="550"/>
        <v>0</v>
      </c>
      <c r="H584" s="151">
        <f t="shared" si="542"/>
        <v>0</v>
      </c>
      <c r="I584" s="143">
        <f t="shared" si="553"/>
        <v>0</v>
      </c>
      <c r="J584" s="151">
        <f t="shared" si="551"/>
        <v>0</v>
      </c>
      <c r="K584" s="151">
        <f t="shared" si="544"/>
        <v>0</v>
      </c>
      <c r="L584" s="143">
        <f t="shared" si="545"/>
        <v>0</v>
      </c>
      <c r="M584" s="151">
        <f t="shared" si="552"/>
        <v>0</v>
      </c>
      <c r="N584" s="151">
        <f t="shared" si="546"/>
        <v>0</v>
      </c>
      <c r="O584" s="151">
        <f t="shared" si="554"/>
        <v>0</v>
      </c>
      <c r="P584" s="144"/>
      <c r="Q584" s="145">
        <f t="shared" si="548"/>
        <v>0</v>
      </c>
    </row>
    <row r="585" spans="1:17" s="20" customFormat="1" ht="18" customHeight="1" x14ac:dyDescent="0.4">
      <c r="A585" s="19">
        <v>10</v>
      </c>
      <c r="B585" s="145">
        <f>B576</f>
        <v>10</v>
      </c>
      <c r="C585" s="151">
        <f t="shared" si="549"/>
        <v>0</v>
      </c>
      <c r="D585" s="151">
        <f t="shared" si="540"/>
        <v>0</v>
      </c>
      <c r="E585" s="143">
        <f>VLOOKUP(B572,別紙1!$A$285:$AS$431,34,FALSE)+VLOOKUP(B572,別紙1!$A$285:$AS$431,35,FALSE)+VLOOKUP(B572,別紙1!$A$285:$AS$431,36,FALSE)</f>
        <v>36</v>
      </c>
      <c r="F585" s="143">
        <f t="shared" si="541"/>
        <v>36</v>
      </c>
      <c r="G585" s="151">
        <f t="shared" si="550"/>
        <v>0</v>
      </c>
      <c r="H585" s="151">
        <f t="shared" si="542"/>
        <v>0</v>
      </c>
      <c r="I585" s="143">
        <f t="shared" si="553"/>
        <v>0</v>
      </c>
      <c r="J585" s="151">
        <f t="shared" si="551"/>
        <v>0</v>
      </c>
      <c r="K585" s="151">
        <f t="shared" si="544"/>
        <v>0</v>
      </c>
      <c r="L585" s="143">
        <f t="shared" si="545"/>
        <v>0</v>
      </c>
      <c r="M585" s="151">
        <f t="shared" si="552"/>
        <v>0</v>
      </c>
      <c r="N585" s="151">
        <f t="shared" si="546"/>
        <v>0</v>
      </c>
      <c r="O585" s="151">
        <f t="shared" si="554"/>
        <v>0</v>
      </c>
      <c r="P585" s="144"/>
      <c r="Q585" s="145">
        <f t="shared" si="548"/>
        <v>0</v>
      </c>
    </row>
    <row r="586" spans="1:17" s="20" customFormat="1" ht="18" customHeight="1" x14ac:dyDescent="0.4">
      <c r="A586" s="19">
        <v>11</v>
      </c>
      <c r="B586" s="145">
        <f>B576</f>
        <v>10</v>
      </c>
      <c r="C586" s="151">
        <f t="shared" si="549"/>
        <v>0</v>
      </c>
      <c r="D586" s="151">
        <f t="shared" si="540"/>
        <v>0</v>
      </c>
      <c r="E586" s="143">
        <f>VLOOKUP(B572,別紙1!$A$285:$AS$431,37,FALSE)+VLOOKUP(B572,別紙1!$A$285:$AS$431,38,FALSE)+VLOOKUP(B572,別紙1!$A$285:$AS$431,39,FALSE)</f>
        <v>38</v>
      </c>
      <c r="F586" s="143">
        <f t="shared" si="541"/>
        <v>38</v>
      </c>
      <c r="G586" s="151">
        <f t="shared" si="550"/>
        <v>0</v>
      </c>
      <c r="H586" s="151">
        <f t="shared" si="542"/>
        <v>0</v>
      </c>
      <c r="I586" s="143">
        <f t="shared" si="553"/>
        <v>0</v>
      </c>
      <c r="J586" s="151">
        <f t="shared" si="551"/>
        <v>0</v>
      </c>
      <c r="K586" s="151">
        <f t="shared" si="544"/>
        <v>0</v>
      </c>
      <c r="L586" s="143">
        <f t="shared" si="545"/>
        <v>0</v>
      </c>
      <c r="M586" s="151">
        <f t="shared" si="552"/>
        <v>0</v>
      </c>
      <c r="N586" s="151">
        <f t="shared" si="546"/>
        <v>0</v>
      </c>
      <c r="O586" s="151">
        <f t="shared" si="554"/>
        <v>0</v>
      </c>
      <c r="P586" s="144"/>
      <c r="Q586" s="145">
        <f t="shared" si="548"/>
        <v>0</v>
      </c>
    </row>
    <row r="587" spans="1:17" s="20" customFormat="1" ht="18" customHeight="1" thickBot="1" x14ac:dyDescent="0.45">
      <c r="A587" s="19">
        <v>12</v>
      </c>
      <c r="B587" s="145">
        <f>B576</f>
        <v>10</v>
      </c>
      <c r="C587" s="151">
        <f t="shared" si="549"/>
        <v>0</v>
      </c>
      <c r="D587" s="151">
        <f t="shared" si="540"/>
        <v>0</v>
      </c>
      <c r="E587" s="143">
        <f>VLOOKUP(B572,別紙1!$A$285:$AS$431,40,FALSE)+VLOOKUP(B572,別紙1!$A$285:$AS$431,41,FALSE)+VLOOKUP(B572,別紙1!$A$285:$AS$431,42,FALSE)</f>
        <v>37</v>
      </c>
      <c r="F587" s="143">
        <f t="shared" si="541"/>
        <v>37</v>
      </c>
      <c r="G587" s="151">
        <f t="shared" si="550"/>
        <v>0</v>
      </c>
      <c r="H587" s="198">
        <f t="shared" si="542"/>
        <v>0</v>
      </c>
      <c r="I587" s="143">
        <f t="shared" si="553"/>
        <v>0</v>
      </c>
      <c r="J587" s="198">
        <f t="shared" si="551"/>
        <v>0</v>
      </c>
      <c r="K587" s="198">
        <f t="shared" si="544"/>
        <v>0</v>
      </c>
      <c r="L587" s="143">
        <f t="shared" si="545"/>
        <v>0</v>
      </c>
      <c r="M587" s="151">
        <f t="shared" si="552"/>
        <v>0</v>
      </c>
      <c r="N587" s="198">
        <f t="shared" si="546"/>
        <v>0</v>
      </c>
      <c r="O587" s="151">
        <f>H587+K587+N587</f>
        <v>0</v>
      </c>
      <c r="P587" s="144"/>
      <c r="Q587" s="145">
        <f t="shared" si="548"/>
        <v>0</v>
      </c>
    </row>
    <row r="588" spans="1:17" s="20" customFormat="1" ht="18" customHeight="1" thickBot="1" x14ac:dyDescent="0.45">
      <c r="A588" s="19" t="s">
        <v>9</v>
      </c>
      <c r="B588" s="146"/>
      <c r="C588" s="146"/>
      <c r="D588" s="201"/>
      <c r="E588" s="143">
        <f t="shared" ref="E588:F588" si="555">SUM(E576:E587)</f>
        <v>440</v>
      </c>
      <c r="F588" s="143">
        <f t="shared" si="555"/>
        <v>440</v>
      </c>
      <c r="G588" s="146"/>
      <c r="H588" s="146"/>
      <c r="I588" s="143">
        <f t="shared" ref="I588" si="556">SUM(I576:I587)</f>
        <v>0</v>
      </c>
      <c r="J588" s="146"/>
      <c r="K588" s="146"/>
      <c r="L588" s="143">
        <f t="shared" ref="L588" si="557">SUM(L576:L587)</f>
        <v>0</v>
      </c>
      <c r="M588" s="146"/>
      <c r="N588" s="146"/>
      <c r="O588" s="202"/>
      <c r="P588" s="150">
        <f>SUM(P576:P587)</f>
        <v>0</v>
      </c>
      <c r="Q588" s="148">
        <f>IF(SUM(Q576:Q587)="","",SUM(Q576:Q587))</f>
        <v>0</v>
      </c>
    </row>
    <row r="589" spans="1:17" ht="78" customHeight="1" x14ac:dyDescent="0.4">
      <c r="A589" s="429" t="s">
        <v>376</v>
      </c>
      <c r="B589" s="430"/>
      <c r="C589" s="430"/>
      <c r="D589" s="430"/>
      <c r="E589" s="430"/>
      <c r="F589" s="430"/>
      <c r="G589" s="430"/>
      <c r="H589" s="430"/>
      <c r="I589" s="430"/>
      <c r="J589" s="430"/>
      <c r="K589" s="430"/>
      <c r="L589" s="430"/>
      <c r="M589" s="430"/>
      <c r="N589" s="430"/>
      <c r="O589" s="430"/>
      <c r="P589" s="430"/>
      <c r="Q589" s="431"/>
    </row>
    <row r="590" spans="1:17" ht="78" customHeight="1" x14ac:dyDescent="0.4">
      <c r="A590" s="432" t="s">
        <v>22</v>
      </c>
      <c r="B590" s="433"/>
      <c r="C590" s="433"/>
      <c r="D590" s="433"/>
      <c r="E590" s="433"/>
      <c r="F590" s="433"/>
      <c r="G590" s="433"/>
      <c r="H590" s="433"/>
      <c r="I590" s="433"/>
      <c r="J590" s="433"/>
      <c r="K590" s="433"/>
      <c r="L590" s="433"/>
      <c r="M590" s="433"/>
      <c r="N590" s="433"/>
      <c r="O590" s="433"/>
      <c r="P590" s="433"/>
      <c r="Q590" s="434"/>
    </row>
    <row r="591" spans="1:17" x14ac:dyDescent="0.4">
      <c r="A591" s="11" t="s">
        <v>12</v>
      </c>
      <c r="B591" s="15">
        <f>B572+1</f>
        <v>32</v>
      </c>
      <c r="C591" s="11" t="s">
        <v>13</v>
      </c>
      <c r="D591" s="13" t="str">
        <f>VLOOKUP(B591,別紙1!$A$285:$AS$431,3,FALSE)</f>
        <v>沼の窪浄水場</v>
      </c>
      <c r="Q591" s="142" t="str">
        <f>VLOOKUP(B591,別紙1!$A$285:$AS$431,5,FALSE)</f>
        <v>東京従量電灯B30A</v>
      </c>
    </row>
    <row r="592" spans="1:17" s="11" customFormat="1" ht="20.25" customHeight="1" x14ac:dyDescent="0.4">
      <c r="A592" s="435" t="s">
        <v>14</v>
      </c>
      <c r="B592" s="438" t="s">
        <v>3</v>
      </c>
      <c r="C592" s="439"/>
      <c r="D592" s="440"/>
      <c r="E592" s="438" t="s">
        <v>4</v>
      </c>
      <c r="F592" s="439"/>
      <c r="G592" s="439"/>
      <c r="H592" s="439"/>
      <c r="I592" s="439"/>
      <c r="J592" s="439"/>
      <c r="K592" s="439"/>
      <c r="L592" s="439"/>
      <c r="M592" s="439"/>
      <c r="N592" s="439"/>
      <c r="O592" s="440"/>
      <c r="P592" s="426" t="s">
        <v>106</v>
      </c>
      <c r="Q592" s="435" t="s">
        <v>354</v>
      </c>
    </row>
    <row r="593" spans="1:17" s="11" customFormat="1" ht="60" x14ac:dyDescent="0.4">
      <c r="A593" s="436"/>
      <c r="B593" s="305" t="s">
        <v>26</v>
      </c>
      <c r="C593" s="305" t="s">
        <v>107</v>
      </c>
      <c r="D593" s="305" t="s">
        <v>27</v>
      </c>
      <c r="E593" s="16" t="s">
        <v>349</v>
      </c>
      <c r="F593" s="17" t="s">
        <v>108</v>
      </c>
      <c r="G593" s="17" t="s">
        <v>350</v>
      </c>
      <c r="H593" s="16" t="s">
        <v>28</v>
      </c>
      <c r="I593" s="17" t="s">
        <v>126</v>
      </c>
      <c r="J593" s="17" t="s">
        <v>352</v>
      </c>
      <c r="K593" s="16" t="s">
        <v>29</v>
      </c>
      <c r="L593" s="17" t="s">
        <v>127</v>
      </c>
      <c r="M593" s="17" t="s">
        <v>128</v>
      </c>
      <c r="N593" s="16" t="s">
        <v>30</v>
      </c>
      <c r="O593" s="306" t="s">
        <v>353</v>
      </c>
      <c r="P593" s="441"/>
      <c r="Q593" s="436"/>
    </row>
    <row r="594" spans="1:17" s="18" customFormat="1" ht="22.5" x14ac:dyDescent="0.4">
      <c r="A594" s="437"/>
      <c r="B594" s="12" t="s">
        <v>34</v>
      </c>
      <c r="C594" s="12" t="s">
        <v>123</v>
      </c>
      <c r="D594" s="12" t="s">
        <v>6</v>
      </c>
      <c r="E594" s="12" t="s">
        <v>20</v>
      </c>
      <c r="F594" s="12" t="s">
        <v>20</v>
      </c>
      <c r="G594" s="12" t="s">
        <v>8</v>
      </c>
      <c r="H594" s="12" t="s">
        <v>8</v>
      </c>
      <c r="I594" s="12" t="s">
        <v>20</v>
      </c>
      <c r="J594" s="12" t="s">
        <v>8</v>
      </c>
      <c r="K594" s="12" t="s">
        <v>8</v>
      </c>
      <c r="L594" s="12" t="s">
        <v>20</v>
      </c>
      <c r="M594" s="12" t="s">
        <v>8</v>
      </c>
      <c r="N594" s="12" t="s">
        <v>8</v>
      </c>
      <c r="O594" s="12" t="s">
        <v>8</v>
      </c>
      <c r="P594" s="4" t="s">
        <v>43</v>
      </c>
      <c r="Q594" s="12" t="s">
        <v>8</v>
      </c>
    </row>
    <row r="595" spans="1:17" s="20" customFormat="1" ht="18" customHeight="1" x14ac:dyDescent="0.4">
      <c r="A595" s="19">
        <v>1</v>
      </c>
      <c r="B595" s="143">
        <f>VLOOKUP(B591,別紙1!$A$285:$AS$431,6,FALSE)</f>
        <v>30</v>
      </c>
      <c r="C595" s="151">
        <f>内訳書!$C$9</f>
        <v>0</v>
      </c>
      <c r="D595" s="151">
        <f>IF(E595=0,ROUNDDOWN(C595*B595/10/2,2),ROUNDDOWN(C595*B595/10,2))</f>
        <v>0</v>
      </c>
      <c r="E595" s="143">
        <f>VLOOKUP(B591,別紙1!$A$285:$AS$431,7,FALSE)+VLOOKUP(B591,別紙1!$A$285:$AS$431,8,FALSE)+VLOOKUP(B591,別紙1!$A$285:$AS$431,9,FALSE)</f>
        <v>131</v>
      </c>
      <c r="F595" s="143">
        <f>IF(E595&lt;120,E595,120)</f>
        <v>120</v>
      </c>
      <c r="G595" s="151">
        <f>内訳書!$D$9</f>
        <v>0</v>
      </c>
      <c r="H595" s="151">
        <f>ROUNDDOWN(F595*G595,2)</f>
        <v>0</v>
      </c>
      <c r="I595" s="143">
        <f>IF(E595&lt;=300,IF(E595&lt;120,0,E595-120),180)</f>
        <v>11</v>
      </c>
      <c r="J595" s="151">
        <f>内訳書!$E$9</f>
        <v>0</v>
      </c>
      <c r="K595" s="151">
        <f>ROUNDDOWN(I595*J595,2)</f>
        <v>0</v>
      </c>
      <c r="L595" s="143">
        <f>IF(E595&lt;300,0,E595-300)</f>
        <v>0</v>
      </c>
      <c r="M595" s="151">
        <f>内訳書!$F$9</f>
        <v>0</v>
      </c>
      <c r="N595" s="151">
        <f>ROUNDDOWN(L595*M595,2)</f>
        <v>0</v>
      </c>
      <c r="O595" s="151">
        <f>H595+K595+N595</f>
        <v>0</v>
      </c>
      <c r="P595" s="144"/>
      <c r="Q595" s="145">
        <f>ROUNDDOWN(D595+O595+P595,0)</f>
        <v>0</v>
      </c>
    </row>
    <row r="596" spans="1:17" s="20" customFormat="1" ht="18" customHeight="1" x14ac:dyDescent="0.4">
      <c r="A596" s="19">
        <v>2</v>
      </c>
      <c r="B596" s="145">
        <f>B595</f>
        <v>30</v>
      </c>
      <c r="C596" s="151">
        <f>C595</f>
        <v>0</v>
      </c>
      <c r="D596" s="151">
        <f t="shared" ref="D596:D606" si="558">IF(E596=0,ROUNDDOWN(C596*B596/10/2,2),ROUNDDOWN(C596*B596/10,2))</f>
        <v>0</v>
      </c>
      <c r="E596" s="143">
        <f>VLOOKUP(B591,別紙1!$A$285:$AS$431,10,FALSE)+VLOOKUP(B591,別紙1!$A$285:$AS$431,11,FALSE)+VLOOKUP(B591,別紙1!$A$285:$AS$431,12,FALSE)</f>
        <v>130</v>
      </c>
      <c r="F596" s="143">
        <f t="shared" ref="F596:F606" si="559">IF(E596&lt;120,E596,120)</f>
        <v>120</v>
      </c>
      <c r="G596" s="151">
        <f>G595</f>
        <v>0</v>
      </c>
      <c r="H596" s="151">
        <f t="shared" ref="H596:H606" si="560">ROUNDDOWN(F596*G596,2)</f>
        <v>0</v>
      </c>
      <c r="I596" s="143">
        <f t="shared" ref="I596" si="561">IF(E596&lt;=300,IF(E596&lt;120,0,E596-120),180)</f>
        <v>10</v>
      </c>
      <c r="J596" s="151">
        <f>J595</f>
        <v>0</v>
      </c>
      <c r="K596" s="151">
        <f t="shared" ref="K596:K606" si="562">ROUNDDOWN(I596*J596,2)</f>
        <v>0</v>
      </c>
      <c r="L596" s="143">
        <f t="shared" ref="L596:L606" si="563">IF(E596&lt;300,0,E596-300)</f>
        <v>0</v>
      </c>
      <c r="M596" s="151">
        <f>M595</f>
        <v>0</v>
      </c>
      <c r="N596" s="151">
        <f t="shared" ref="N596:N606" si="564">ROUNDDOWN(L596*M596,2)</f>
        <v>0</v>
      </c>
      <c r="O596" s="151">
        <f t="shared" ref="O596:O599" si="565">H596+K596+N596</f>
        <v>0</v>
      </c>
      <c r="P596" s="144"/>
      <c r="Q596" s="145">
        <f t="shared" ref="Q596:Q606" si="566">ROUNDDOWN(D596+O596+P596,0)</f>
        <v>0</v>
      </c>
    </row>
    <row r="597" spans="1:17" s="20" customFormat="1" ht="18" customHeight="1" x14ac:dyDescent="0.4">
      <c r="A597" s="19">
        <v>3</v>
      </c>
      <c r="B597" s="145">
        <f>B595</f>
        <v>30</v>
      </c>
      <c r="C597" s="151">
        <f t="shared" ref="C597:C606" si="567">C596</f>
        <v>0</v>
      </c>
      <c r="D597" s="151">
        <f t="shared" si="558"/>
        <v>0</v>
      </c>
      <c r="E597" s="143">
        <f>VLOOKUP(B591,別紙1!$A$285:$AS$431,13,FALSE)+VLOOKUP(B591,別紙1!$A$285:$AS$431,14,FALSE)+VLOOKUP(B591,別紙1!$A$285:$AS$431,15,FALSE)</f>
        <v>122</v>
      </c>
      <c r="F597" s="143">
        <f t="shared" si="559"/>
        <v>120</v>
      </c>
      <c r="G597" s="151">
        <f t="shared" ref="G597:G606" si="568">G596</f>
        <v>0</v>
      </c>
      <c r="H597" s="151">
        <f t="shared" si="560"/>
        <v>0</v>
      </c>
      <c r="I597" s="143">
        <f>IF(E597&lt;=300,IF(E597&lt;120,0,E597-120),180)</f>
        <v>2</v>
      </c>
      <c r="J597" s="151">
        <f t="shared" ref="J597:J606" si="569">J596</f>
        <v>0</v>
      </c>
      <c r="K597" s="151">
        <f t="shared" si="562"/>
        <v>0</v>
      </c>
      <c r="L597" s="143">
        <f t="shared" si="563"/>
        <v>0</v>
      </c>
      <c r="M597" s="151">
        <f t="shared" ref="M597:M606" si="570">M596</f>
        <v>0</v>
      </c>
      <c r="N597" s="151">
        <f t="shared" si="564"/>
        <v>0</v>
      </c>
      <c r="O597" s="151">
        <f t="shared" si="565"/>
        <v>0</v>
      </c>
      <c r="P597" s="144"/>
      <c r="Q597" s="145">
        <f t="shared" si="566"/>
        <v>0</v>
      </c>
    </row>
    <row r="598" spans="1:17" s="20" customFormat="1" ht="18" customHeight="1" x14ac:dyDescent="0.4">
      <c r="A598" s="19">
        <v>4</v>
      </c>
      <c r="B598" s="145">
        <f>B595</f>
        <v>30</v>
      </c>
      <c r="C598" s="151">
        <f t="shared" si="567"/>
        <v>0</v>
      </c>
      <c r="D598" s="151">
        <f t="shared" si="558"/>
        <v>0</v>
      </c>
      <c r="E598" s="143">
        <f>VLOOKUP(B591,別紙1!$A$285:$AS$431,16,FALSE)+VLOOKUP(B591,別紙1!$A$285:$AS$431,17,FALSE)+VLOOKUP(B591,別紙1!$A$285:$AS$431,18,FALSE)</f>
        <v>130</v>
      </c>
      <c r="F598" s="143">
        <f t="shared" si="559"/>
        <v>120</v>
      </c>
      <c r="G598" s="151">
        <f t="shared" si="568"/>
        <v>0</v>
      </c>
      <c r="H598" s="151">
        <f t="shared" si="560"/>
        <v>0</v>
      </c>
      <c r="I598" s="143">
        <f t="shared" ref="I598:I606" si="571">IF(E598&lt;=300,IF(E598&lt;120,0,E598-120),180)</f>
        <v>10</v>
      </c>
      <c r="J598" s="151">
        <f t="shared" si="569"/>
        <v>0</v>
      </c>
      <c r="K598" s="151">
        <f t="shared" si="562"/>
        <v>0</v>
      </c>
      <c r="L598" s="143">
        <f t="shared" si="563"/>
        <v>0</v>
      </c>
      <c r="M598" s="151">
        <f t="shared" si="570"/>
        <v>0</v>
      </c>
      <c r="N598" s="151">
        <f t="shared" si="564"/>
        <v>0</v>
      </c>
      <c r="O598" s="151">
        <f t="shared" si="565"/>
        <v>0</v>
      </c>
      <c r="P598" s="144"/>
      <c r="Q598" s="145">
        <f t="shared" si="566"/>
        <v>0</v>
      </c>
    </row>
    <row r="599" spans="1:17" s="20" customFormat="1" ht="18" customHeight="1" x14ac:dyDescent="0.4">
      <c r="A599" s="19">
        <v>5</v>
      </c>
      <c r="B599" s="145">
        <f>B595</f>
        <v>30</v>
      </c>
      <c r="C599" s="151">
        <f t="shared" si="567"/>
        <v>0</v>
      </c>
      <c r="D599" s="151">
        <f t="shared" si="558"/>
        <v>0</v>
      </c>
      <c r="E599" s="143">
        <f>VLOOKUP(B591,別紙1!$A$285:$AS$431,19,FALSE)+VLOOKUP(B591,別紙1!$A$285:$AS$431,20,FALSE)+VLOOKUP(B591,別紙1!$A$285:$AS$431,21,FALSE)</f>
        <v>125</v>
      </c>
      <c r="F599" s="143">
        <f t="shared" si="559"/>
        <v>120</v>
      </c>
      <c r="G599" s="151">
        <f t="shared" si="568"/>
        <v>0</v>
      </c>
      <c r="H599" s="151">
        <f t="shared" si="560"/>
        <v>0</v>
      </c>
      <c r="I599" s="143">
        <f t="shared" si="571"/>
        <v>5</v>
      </c>
      <c r="J599" s="151">
        <f t="shared" si="569"/>
        <v>0</v>
      </c>
      <c r="K599" s="151">
        <f t="shared" si="562"/>
        <v>0</v>
      </c>
      <c r="L599" s="143">
        <f t="shared" si="563"/>
        <v>0</v>
      </c>
      <c r="M599" s="151">
        <f t="shared" si="570"/>
        <v>0</v>
      </c>
      <c r="N599" s="151">
        <f t="shared" si="564"/>
        <v>0</v>
      </c>
      <c r="O599" s="151">
        <f t="shared" si="565"/>
        <v>0</v>
      </c>
      <c r="P599" s="144"/>
      <c r="Q599" s="145">
        <f t="shared" si="566"/>
        <v>0</v>
      </c>
    </row>
    <row r="600" spans="1:17" s="20" customFormat="1" ht="18" customHeight="1" x14ac:dyDescent="0.4">
      <c r="A600" s="19">
        <v>6</v>
      </c>
      <c r="B600" s="145">
        <f>B595</f>
        <v>30</v>
      </c>
      <c r="C600" s="151">
        <f t="shared" si="567"/>
        <v>0</v>
      </c>
      <c r="D600" s="151">
        <f t="shared" si="558"/>
        <v>0</v>
      </c>
      <c r="E600" s="143">
        <f>VLOOKUP(B591,別紙1!$A$285:$AS$431,22,FALSE)+VLOOKUP(B591,別紙1!$A$285:$AS$431,23,FALSE)+VLOOKUP(B591,別紙1!$A$285:$AS$431,24,FALSE)</f>
        <v>128</v>
      </c>
      <c r="F600" s="143">
        <f t="shared" si="559"/>
        <v>120</v>
      </c>
      <c r="G600" s="151">
        <f t="shared" si="568"/>
        <v>0</v>
      </c>
      <c r="H600" s="151">
        <f t="shared" si="560"/>
        <v>0</v>
      </c>
      <c r="I600" s="143">
        <f t="shared" si="571"/>
        <v>8</v>
      </c>
      <c r="J600" s="151">
        <f t="shared" si="569"/>
        <v>0</v>
      </c>
      <c r="K600" s="151">
        <f t="shared" si="562"/>
        <v>0</v>
      </c>
      <c r="L600" s="143">
        <f t="shared" si="563"/>
        <v>0</v>
      </c>
      <c r="M600" s="151">
        <f t="shared" si="570"/>
        <v>0</v>
      </c>
      <c r="N600" s="151">
        <f t="shared" si="564"/>
        <v>0</v>
      </c>
      <c r="O600" s="151">
        <f>H600+K600+N600</f>
        <v>0</v>
      </c>
      <c r="P600" s="144"/>
      <c r="Q600" s="145">
        <f t="shared" si="566"/>
        <v>0</v>
      </c>
    </row>
    <row r="601" spans="1:17" s="20" customFormat="1" ht="18" customHeight="1" x14ac:dyDescent="0.4">
      <c r="A601" s="19">
        <v>7</v>
      </c>
      <c r="B601" s="145">
        <f>B595</f>
        <v>30</v>
      </c>
      <c r="C601" s="151">
        <f t="shared" si="567"/>
        <v>0</v>
      </c>
      <c r="D601" s="151">
        <f t="shared" si="558"/>
        <v>0</v>
      </c>
      <c r="E601" s="143">
        <f>VLOOKUP(B591,別紙1!$A$285:$AS$431,25,FALSE)+VLOOKUP(B591,別紙1!$A$285:$AS$431,26,FALSE)+VLOOKUP(B591,別紙1!$A$285:$AS$431,27,FALSE)</f>
        <v>126</v>
      </c>
      <c r="F601" s="143">
        <f t="shared" si="559"/>
        <v>120</v>
      </c>
      <c r="G601" s="151">
        <f t="shared" si="568"/>
        <v>0</v>
      </c>
      <c r="H601" s="151">
        <f t="shared" si="560"/>
        <v>0</v>
      </c>
      <c r="I601" s="143">
        <f t="shared" si="571"/>
        <v>6</v>
      </c>
      <c r="J601" s="151">
        <f t="shared" si="569"/>
        <v>0</v>
      </c>
      <c r="K601" s="151">
        <f t="shared" si="562"/>
        <v>0</v>
      </c>
      <c r="L601" s="143">
        <f t="shared" si="563"/>
        <v>0</v>
      </c>
      <c r="M601" s="151">
        <f t="shared" si="570"/>
        <v>0</v>
      </c>
      <c r="N601" s="151">
        <f t="shared" si="564"/>
        <v>0</v>
      </c>
      <c r="O601" s="151">
        <f t="shared" ref="O601:O605" si="572">H601+K601+N601</f>
        <v>0</v>
      </c>
      <c r="P601" s="144"/>
      <c r="Q601" s="145">
        <f t="shared" si="566"/>
        <v>0</v>
      </c>
    </row>
    <row r="602" spans="1:17" s="20" customFormat="1" ht="18" customHeight="1" x14ac:dyDescent="0.4">
      <c r="A602" s="19">
        <v>8</v>
      </c>
      <c r="B602" s="145">
        <f>B595</f>
        <v>30</v>
      </c>
      <c r="C602" s="151">
        <f t="shared" si="567"/>
        <v>0</v>
      </c>
      <c r="D602" s="151">
        <f t="shared" si="558"/>
        <v>0</v>
      </c>
      <c r="E602" s="143">
        <f>VLOOKUP(B591,別紙1!$A$285:$AS$431,28,FALSE)+VLOOKUP(B591,別紙1!$A$285:$AS$431,29,FALSE)+VLOOKUP(B591,別紙1!$A$285:$AS$431,30,FALSE)</f>
        <v>160</v>
      </c>
      <c r="F602" s="143">
        <f t="shared" si="559"/>
        <v>120</v>
      </c>
      <c r="G602" s="151">
        <f t="shared" si="568"/>
        <v>0</v>
      </c>
      <c r="H602" s="151">
        <f t="shared" si="560"/>
        <v>0</v>
      </c>
      <c r="I602" s="143">
        <f t="shared" si="571"/>
        <v>40</v>
      </c>
      <c r="J602" s="151">
        <f t="shared" si="569"/>
        <v>0</v>
      </c>
      <c r="K602" s="151">
        <f t="shared" si="562"/>
        <v>0</v>
      </c>
      <c r="L602" s="143">
        <f t="shared" si="563"/>
        <v>0</v>
      </c>
      <c r="M602" s="151">
        <f t="shared" si="570"/>
        <v>0</v>
      </c>
      <c r="N602" s="151">
        <f t="shared" si="564"/>
        <v>0</v>
      </c>
      <c r="O602" s="151">
        <f t="shared" si="572"/>
        <v>0</v>
      </c>
      <c r="P602" s="144"/>
      <c r="Q602" s="145">
        <f t="shared" si="566"/>
        <v>0</v>
      </c>
    </row>
    <row r="603" spans="1:17" s="20" customFormat="1" ht="18" customHeight="1" x14ac:dyDescent="0.4">
      <c r="A603" s="19">
        <v>9</v>
      </c>
      <c r="B603" s="145">
        <f>B595</f>
        <v>30</v>
      </c>
      <c r="C603" s="151">
        <f t="shared" si="567"/>
        <v>0</v>
      </c>
      <c r="D603" s="151">
        <f t="shared" si="558"/>
        <v>0</v>
      </c>
      <c r="E603" s="143">
        <f>VLOOKUP(B591,別紙1!$A$285:$AS$431,31,FALSE)+VLOOKUP(B591,別紙1!$A$285:$AS$431,32,FALSE)+VLOOKUP(B591,別紙1!$A$285:$AS$431,33,FALSE)</f>
        <v>192</v>
      </c>
      <c r="F603" s="143">
        <f t="shared" si="559"/>
        <v>120</v>
      </c>
      <c r="G603" s="151">
        <f t="shared" si="568"/>
        <v>0</v>
      </c>
      <c r="H603" s="151">
        <f t="shared" si="560"/>
        <v>0</v>
      </c>
      <c r="I603" s="143">
        <f t="shared" si="571"/>
        <v>72</v>
      </c>
      <c r="J603" s="151">
        <f t="shared" si="569"/>
        <v>0</v>
      </c>
      <c r="K603" s="151">
        <f t="shared" si="562"/>
        <v>0</v>
      </c>
      <c r="L603" s="143">
        <f t="shared" si="563"/>
        <v>0</v>
      </c>
      <c r="M603" s="151">
        <f t="shared" si="570"/>
        <v>0</v>
      </c>
      <c r="N603" s="151">
        <f t="shared" si="564"/>
        <v>0</v>
      </c>
      <c r="O603" s="151">
        <f t="shared" si="572"/>
        <v>0</v>
      </c>
      <c r="P603" s="144"/>
      <c r="Q603" s="145">
        <f t="shared" si="566"/>
        <v>0</v>
      </c>
    </row>
    <row r="604" spans="1:17" s="20" customFormat="1" ht="18" customHeight="1" x14ac:dyDescent="0.4">
      <c r="A604" s="19">
        <v>10</v>
      </c>
      <c r="B604" s="145">
        <f>B595</f>
        <v>30</v>
      </c>
      <c r="C604" s="151">
        <f t="shared" si="567"/>
        <v>0</v>
      </c>
      <c r="D604" s="151">
        <f t="shared" si="558"/>
        <v>0</v>
      </c>
      <c r="E604" s="143">
        <f>VLOOKUP(B591,別紙1!$A$285:$AS$431,34,FALSE)+VLOOKUP(B591,別紙1!$A$285:$AS$431,35,FALSE)+VLOOKUP(B591,別紙1!$A$285:$AS$431,36,FALSE)</f>
        <v>187</v>
      </c>
      <c r="F604" s="143">
        <f t="shared" si="559"/>
        <v>120</v>
      </c>
      <c r="G604" s="151">
        <f t="shared" si="568"/>
        <v>0</v>
      </c>
      <c r="H604" s="151">
        <f t="shared" si="560"/>
        <v>0</v>
      </c>
      <c r="I604" s="143">
        <f t="shared" si="571"/>
        <v>67</v>
      </c>
      <c r="J604" s="151">
        <f t="shared" si="569"/>
        <v>0</v>
      </c>
      <c r="K604" s="151">
        <f t="shared" si="562"/>
        <v>0</v>
      </c>
      <c r="L604" s="143">
        <f t="shared" si="563"/>
        <v>0</v>
      </c>
      <c r="M604" s="151">
        <f t="shared" si="570"/>
        <v>0</v>
      </c>
      <c r="N604" s="151">
        <f t="shared" si="564"/>
        <v>0</v>
      </c>
      <c r="O604" s="151">
        <f t="shared" si="572"/>
        <v>0</v>
      </c>
      <c r="P604" s="144"/>
      <c r="Q604" s="145">
        <f t="shared" si="566"/>
        <v>0</v>
      </c>
    </row>
    <row r="605" spans="1:17" s="20" customFormat="1" ht="18" customHeight="1" x14ac:dyDescent="0.4">
      <c r="A605" s="19">
        <v>11</v>
      </c>
      <c r="B605" s="145">
        <f>B595</f>
        <v>30</v>
      </c>
      <c r="C605" s="151">
        <f t="shared" si="567"/>
        <v>0</v>
      </c>
      <c r="D605" s="151">
        <f t="shared" si="558"/>
        <v>0</v>
      </c>
      <c r="E605" s="143">
        <f>VLOOKUP(B591,別紙1!$A$285:$AS$431,37,FALSE)+VLOOKUP(B591,別紙1!$A$285:$AS$431,38,FALSE)+VLOOKUP(B591,別紙1!$A$285:$AS$431,39,FALSE)</f>
        <v>193</v>
      </c>
      <c r="F605" s="143">
        <f t="shared" si="559"/>
        <v>120</v>
      </c>
      <c r="G605" s="151">
        <f t="shared" si="568"/>
        <v>0</v>
      </c>
      <c r="H605" s="151">
        <f t="shared" si="560"/>
        <v>0</v>
      </c>
      <c r="I605" s="143">
        <f t="shared" si="571"/>
        <v>73</v>
      </c>
      <c r="J605" s="151">
        <f t="shared" si="569"/>
        <v>0</v>
      </c>
      <c r="K605" s="151">
        <f t="shared" si="562"/>
        <v>0</v>
      </c>
      <c r="L605" s="143">
        <f t="shared" si="563"/>
        <v>0</v>
      </c>
      <c r="M605" s="151">
        <f t="shared" si="570"/>
        <v>0</v>
      </c>
      <c r="N605" s="151">
        <f t="shared" si="564"/>
        <v>0</v>
      </c>
      <c r="O605" s="151">
        <f t="shared" si="572"/>
        <v>0</v>
      </c>
      <c r="P605" s="144"/>
      <c r="Q605" s="145">
        <f t="shared" si="566"/>
        <v>0</v>
      </c>
    </row>
    <row r="606" spans="1:17" s="20" customFormat="1" ht="18" customHeight="1" thickBot="1" x14ac:dyDescent="0.45">
      <c r="A606" s="19">
        <v>12</v>
      </c>
      <c r="B606" s="145">
        <f>B595</f>
        <v>30</v>
      </c>
      <c r="C606" s="151">
        <f t="shared" si="567"/>
        <v>0</v>
      </c>
      <c r="D606" s="151">
        <f t="shared" si="558"/>
        <v>0</v>
      </c>
      <c r="E606" s="143">
        <f>VLOOKUP(B591,別紙1!$A$285:$AS$431,40,FALSE)+VLOOKUP(B591,別紙1!$A$285:$AS$431,41,FALSE)+VLOOKUP(B591,別紙1!$A$285:$AS$431,42,FALSE)</f>
        <v>167</v>
      </c>
      <c r="F606" s="143">
        <f t="shared" si="559"/>
        <v>120</v>
      </c>
      <c r="G606" s="151">
        <f t="shared" si="568"/>
        <v>0</v>
      </c>
      <c r="H606" s="198">
        <f t="shared" si="560"/>
        <v>0</v>
      </c>
      <c r="I606" s="143">
        <f t="shared" si="571"/>
        <v>47</v>
      </c>
      <c r="J606" s="198">
        <f t="shared" si="569"/>
        <v>0</v>
      </c>
      <c r="K606" s="198">
        <f t="shared" si="562"/>
        <v>0</v>
      </c>
      <c r="L606" s="143">
        <f t="shared" si="563"/>
        <v>0</v>
      </c>
      <c r="M606" s="151">
        <f t="shared" si="570"/>
        <v>0</v>
      </c>
      <c r="N606" s="198">
        <f t="shared" si="564"/>
        <v>0</v>
      </c>
      <c r="O606" s="151">
        <f>H606+K606+N606</f>
        <v>0</v>
      </c>
      <c r="P606" s="144"/>
      <c r="Q606" s="145">
        <f t="shared" si="566"/>
        <v>0</v>
      </c>
    </row>
    <row r="607" spans="1:17" s="20" customFormat="1" ht="18" customHeight="1" thickBot="1" x14ac:dyDescent="0.45">
      <c r="A607" s="19" t="s">
        <v>9</v>
      </c>
      <c r="B607" s="146"/>
      <c r="C607" s="146"/>
      <c r="D607" s="201"/>
      <c r="E607" s="143">
        <f t="shared" ref="E607:F607" si="573">SUM(E595:E606)</f>
        <v>1791</v>
      </c>
      <c r="F607" s="143">
        <f t="shared" si="573"/>
        <v>1440</v>
      </c>
      <c r="G607" s="146"/>
      <c r="H607" s="146"/>
      <c r="I607" s="143">
        <f t="shared" ref="I607" si="574">SUM(I595:I606)</f>
        <v>351</v>
      </c>
      <c r="J607" s="146"/>
      <c r="K607" s="146"/>
      <c r="L607" s="143">
        <f t="shared" ref="L607" si="575">SUM(L595:L606)</f>
        <v>0</v>
      </c>
      <c r="M607" s="146"/>
      <c r="N607" s="146"/>
      <c r="O607" s="202"/>
      <c r="P607" s="150">
        <f>SUM(P595:P606)</f>
        <v>0</v>
      </c>
      <c r="Q607" s="148">
        <f>IF(SUM(Q595:Q606)="","",SUM(Q595:Q606))</f>
        <v>0</v>
      </c>
    </row>
    <row r="608" spans="1:17" ht="78" customHeight="1" x14ac:dyDescent="0.4">
      <c r="A608" s="429" t="s">
        <v>376</v>
      </c>
      <c r="B608" s="430"/>
      <c r="C608" s="430"/>
      <c r="D608" s="430"/>
      <c r="E608" s="430"/>
      <c r="F608" s="430"/>
      <c r="G608" s="430"/>
      <c r="H608" s="430"/>
      <c r="I608" s="430"/>
      <c r="J608" s="430"/>
      <c r="K608" s="430"/>
      <c r="L608" s="430"/>
      <c r="M608" s="430"/>
      <c r="N608" s="430"/>
      <c r="O608" s="430"/>
      <c r="P608" s="430"/>
      <c r="Q608" s="431"/>
    </row>
    <row r="609" spans="1:17" ht="78" customHeight="1" x14ac:dyDescent="0.4">
      <c r="A609" s="432" t="s">
        <v>22</v>
      </c>
      <c r="B609" s="433"/>
      <c r="C609" s="433"/>
      <c r="D609" s="433"/>
      <c r="E609" s="433"/>
      <c r="F609" s="433"/>
      <c r="G609" s="433"/>
      <c r="H609" s="433"/>
      <c r="I609" s="433"/>
      <c r="J609" s="433"/>
      <c r="K609" s="433"/>
      <c r="L609" s="433"/>
      <c r="M609" s="433"/>
      <c r="N609" s="433"/>
      <c r="O609" s="433"/>
      <c r="P609" s="433"/>
      <c r="Q609" s="434"/>
    </row>
    <row r="610" spans="1:17" x14ac:dyDescent="0.4">
      <c r="A610" s="11" t="s">
        <v>12</v>
      </c>
      <c r="B610" s="15">
        <f>B591+1</f>
        <v>33</v>
      </c>
      <c r="C610" s="11" t="s">
        <v>13</v>
      </c>
      <c r="D610" s="13" t="str">
        <f>VLOOKUP(B610,別紙1!$A$285:$AS$431,3,FALSE)</f>
        <v>石井配水場</v>
      </c>
      <c r="Q610" s="142" t="str">
        <f>VLOOKUP(B610,別紙1!$A$285:$AS$431,5,FALSE)</f>
        <v>東京従量電灯B15A</v>
      </c>
    </row>
    <row r="611" spans="1:17" s="11" customFormat="1" ht="20.25" customHeight="1" x14ac:dyDescent="0.4">
      <c r="A611" s="435" t="s">
        <v>14</v>
      </c>
      <c r="B611" s="438" t="s">
        <v>3</v>
      </c>
      <c r="C611" s="439"/>
      <c r="D611" s="440"/>
      <c r="E611" s="438" t="s">
        <v>4</v>
      </c>
      <c r="F611" s="439"/>
      <c r="G611" s="439"/>
      <c r="H611" s="439"/>
      <c r="I611" s="439"/>
      <c r="J611" s="439"/>
      <c r="K611" s="439"/>
      <c r="L611" s="439"/>
      <c r="M611" s="439"/>
      <c r="N611" s="439"/>
      <c r="O611" s="440"/>
      <c r="P611" s="426" t="s">
        <v>106</v>
      </c>
      <c r="Q611" s="435" t="s">
        <v>354</v>
      </c>
    </row>
    <row r="612" spans="1:17" s="11" customFormat="1" ht="60" x14ac:dyDescent="0.4">
      <c r="A612" s="436"/>
      <c r="B612" s="305" t="s">
        <v>26</v>
      </c>
      <c r="C612" s="305" t="s">
        <v>107</v>
      </c>
      <c r="D612" s="305" t="s">
        <v>27</v>
      </c>
      <c r="E612" s="16" t="s">
        <v>349</v>
      </c>
      <c r="F612" s="17" t="s">
        <v>108</v>
      </c>
      <c r="G612" s="17" t="s">
        <v>350</v>
      </c>
      <c r="H612" s="16" t="s">
        <v>28</v>
      </c>
      <c r="I612" s="17" t="s">
        <v>126</v>
      </c>
      <c r="J612" s="17" t="s">
        <v>352</v>
      </c>
      <c r="K612" s="16" t="s">
        <v>29</v>
      </c>
      <c r="L612" s="17" t="s">
        <v>127</v>
      </c>
      <c r="M612" s="17" t="s">
        <v>128</v>
      </c>
      <c r="N612" s="16" t="s">
        <v>30</v>
      </c>
      <c r="O612" s="306" t="s">
        <v>353</v>
      </c>
      <c r="P612" s="441"/>
      <c r="Q612" s="436"/>
    </row>
    <row r="613" spans="1:17" s="18" customFormat="1" ht="22.5" x14ac:dyDescent="0.4">
      <c r="A613" s="437"/>
      <c r="B613" s="12" t="s">
        <v>34</v>
      </c>
      <c r="C613" s="12" t="s">
        <v>123</v>
      </c>
      <c r="D613" s="12" t="s">
        <v>6</v>
      </c>
      <c r="E613" s="12" t="s">
        <v>20</v>
      </c>
      <c r="F613" s="12" t="s">
        <v>20</v>
      </c>
      <c r="G613" s="12" t="s">
        <v>8</v>
      </c>
      <c r="H613" s="12" t="s">
        <v>8</v>
      </c>
      <c r="I613" s="12" t="s">
        <v>20</v>
      </c>
      <c r="J613" s="12" t="s">
        <v>8</v>
      </c>
      <c r="K613" s="12" t="s">
        <v>8</v>
      </c>
      <c r="L613" s="12" t="s">
        <v>20</v>
      </c>
      <c r="M613" s="12" t="s">
        <v>8</v>
      </c>
      <c r="N613" s="12" t="s">
        <v>8</v>
      </c>
      <c r="O613" s="12" t="s">
        <v>8</v>
      </c>
      <c r="P613" s="4" t="s">
        <v>43</v>
      </c>
      <c r="Q613" s="12" t="s">
        <v>8</v>
      </c>
    </row>
    <row r="614" spans="1:17" s="20" customFormat="1" ht="18" customHeight="1" x14ac:dyDescent="0.4">
      <c r="A614" s="19">
        <v>1</v>
      </c>
      <c r="B614" s="143">
        <f>VLOOKUP(B610,別紙1!$A$285:$AS$431,6,FALSE)</f>
        <v>15</v>
      </c>
      <c r="C614" s="151">
        <f>内訳書!$C$9</f>
        <v>0</v>
      </c>
      <c r="D614" s="151">
        <f>IF(E614=0,ROUNDDOWN(C614*B614/10/2,2),ROUNDDOWN(C614*B614/10,2))</f>
        <v>0</v>
      </c>
      <c r="E614" s="143">
        <f>VLOOKUP(B610,別紙1!$A$285:$AS$431,7,FALSE)+VLOOKUP(B610,別紙1!$A$285:$AS$431,8,FALSE)+VLOOKUP(B610,別紙1!$A$285:$AS$431,9,FALSE)</f>
        <v>90</v>
      </c>
      <c r="F614" s="143">
        <f>IF(E614&lt;120,E614,120)</f>
        <v>90</v>
      </c>
      <c r="G614" s="151">
        <f>内訳書!$D$9</f>
        <v>0</v>
      </c>
      <c r="H614" s="151">
        <f>ROUNDDOWN(F614*G614,2)</f>
        <v>0</v>
      </c>
      <c r="I614" s="143">
        <f>IF(E614&lt;=300,IF(E614&lt;120,0,E614-120),180)</f>
        <v>0</v>
      </c>
      <c r="J614" s="151">
        <f>内訳書!$E$9</f>
        <v>0</v>
      </c>
      <c r="K614" s="151">
        <f>ROUNDDOWN(I614*J614,2)</f>
        <v>0</v>
      </c>
      <c r="L614" s="143">
        <f>IF(E614&lt;300,0,E614-300)</f>
        <v>0</v>
      </c>
      <c r="M614" s="151">
        <f>内訳書!$F$9</f>
        <v>0</v>
      </c>
      <c r="N614" s="151">
        <f>ROUNDDOWN(L614*M614,2)</f>
        <v>0</v>
      </c>
      <c r="O614" s="151">
        <f>H614+K614+N614</f>
        <v>0</v>
      </c>
      <c r="P614" s="144"/>
      <c r="Q614" s="145">
        <f>ROUNDDOWN(D614+O614+P614,0)</f>
        <v>0</v>
      </c>
    </row>
    <row r="615" spans="1:17" s="20" customFormat="1" ht="18" customHeight="1" x14ac:dyDescent="0.4">
      <c r="A615" s="19">
        <v>2</v>
      </c>
      <c r="B615" s="145">
        <f>B614</f>
        <v>15</v>
      </c>
      <c r="C615" s="151">
        <f>C614</f>
        <v>0</v>
      </c>
      <c r="D615" s="151">
        <f t="shared" ref="D615:D625" si="576">IF(E615=0,ROUNDDOWN(C615*B615/10/2,2),ROUNDDOWN(C615*B615/10,2))</f>
        <v>0</v>
      </c>
      <c r="E615" s="143">
        <f>VLOOKUP(B610,別紙1!$A$285:$AS$431,10,FALSE)+VLOOKUP(B610,別紙1!$A$285:$AS$431,11,FALSE)+VLOOKUP(B610,別紙1!$A$285:$AS$431,12,FALSE)</f>
        <v>98</v>
      </c>
      <c r="F615" s="143">
        <f t="shared" ref="F615:F625" si="577">IF(E615&lt;120,E615,120)</f>
        <v>98</v>
      </c>
      <c r="G615" s="151">
        <f>G614</f>
        <v>0</v>
      </c>
      <c r="H615" s="151">
        <f t="shared" ref="H615:H625" si="578">ROUNDDOWN(F615*G615,2)</f>
        <v>0</v>
      </c>
      <c r="I615" s="143">
        <f t="shared" ref="I615" si="579">IF(E615&lt;=300,IF(E615&lt;120,0,E615-120),180)</f>
        <v>0</v>
      </c>
      <c r="J615" s="151">
        <f>J614</f>
        <v>0</v>
      </c>
      <c r="K615" s="151">
        <f t="shared" ref="K615:K625" si="580">ROUNDDOWN(I615*J615,2)</f>
        <v>0</v>
      </c>
      <c r="L615" s="143">
        <f t="shared" ref="L615:L625" si="581">IF(E615&lt;300,0,E615-300)</f>
        <v>0</v>
      </c>
      <c r="M615" s="151">
        <f>M614</f>
        <v>0</v>
      </c>
      <c r="N615" s="151">
        <f t="shared" ref="N615:N625" si="582">ROUNDDOWN(L615*M615,2)</f>
        <v>0</v>
      </c>
      <c r="O615" s="151">
        <f t="shared" ref="O615:O618" si="583">H615+K615+N615</f>
        <v>0</v>
      </c>
      <c r="P615" s="144"/>
      <c r="Q615" s="145">
        <f t="shared" ref="Q615:Q625" si="584">ROUNDDOWN(D615+O615+P615,0)</f>
        <v>0</v>
      </c>
    </row>
    <row r="616" spans="1:17" s="20" customFormat="1" ht="18" customHeight="1" x14ac:dyDescent="0.4">
      <c r="A616" s="19">
        <v>3</v>
      </c>
      <c r="B616" s="145">
        <f>B614</f>
        <v>15</v>
      </c>
      <c r="C616" s="151">
        <f t="shared" ref="C616:C625" si="585">C615</f>
        <v>0</v>
      </c>
      <c r="D616" s="151">
        <f t="shared" si="576"/>
        <v>0</v>
      </c>
      <c r="E616" s="143">
        <f>VLOOKUP(B610,別紙1!$A$285:$AS$431,13,FALSE)+VLOOKUP(B610,別紙1!$A$285:$AS$431,14,FALSE)+VLOOKUP(B610,別紙1!$A$285:$AS$431,15,FALSE)</f>
        <v>89</v>
      </c>
      <c r="F616" s="143">
        <f t="shared" si="577"/>
        <v>89</v>
      </c>
      <c r="G616" s="151">
        <f t="shared" ref="G616:G625" si="586">G615</f>
        <v>0</v>
      </c>
      <c r="H616" s="151">
        <f t="shared" si="578"/>
        <v>0</v>
      </c>
      <c r="I616" s="143">
        <f>IF(E616&lt;=300,IF(E616&lt;120,0,E616-120),180)</f>
        <v>0</v>
      </c>
      <c r="J616" s="151">
        <f t="shared" ref="J616:J625" si="587">J615</f>
        <v>0</v>
      </c>
      <c r="K616" s="151">
        <f t="shared" si="580"/>
        <v>0</v>
      </c>
      <c r="L616" s="143">
        <f t="shared" si="581"/>
        <v>0</v>
      </c>
      <c r="M616" s="151">
        <f t="shared" ref="M616:M625" si="588">M615</f>
        <v>0</v>
      </c>
      <c r="N616" s="151">
        <f t="shared" si="582"/>
        <v>0</v>
      </c>
      <c r="O616" s="151">
        <f t="shared" si="583"/>
        <v>0</v>
      </c>
      <c r="P616" s="144"/>
      <c r="Q616" s="145">
        <f t="shared" si="584"/>
        <v>0</v>
      </c>
    </row>
    <row r="617" spans="1:17" s="20" customFormat="1" ht="18" customHeight="1" x14ac:dyDescent="0.4">
      <c r="A617" s="19">
        <v>4</v>
      </c>
      <c r="B617" s="145">
        <f>B614</f>
        <v>15</v>
      </c>
      <c r="C617" s="151">
        <f t="shared" si="585"/>
        <v>0</v>
      </c>
      <c r="D617" s="151">
        <f t="shared" si="576"/>
        <v>0</v>
      </c>
      <c r="E617" s="143">
        <f>VLOOKUP(B610,別紙1!$A$285:$AS$431,16,FALSE)+VLOOKUP(B610,別紙1!$A$285:$AS$431,17,FALSE)+VLOOKUP(B610,別紙1!$A$285:$AS$431,18,FALSE)</f>
        <v>91</v>
      </c>
      <c r="F617" s="143">
        <f t="shared" si="577"/>
        <v>91</v>
      </c>
      <c r="G617" s="151">
        <f t="shared" si="586"/>
        <v>0</v>
      </c>
      <c r="H617" s="151">
        <f t="shared" si="578"/>
        <v>0</v>
      </c>
      <c r="I617" s="143">
        <f t="shared" ref="I617:I625" si="589">IF(E617&lt;=300,IF(E617&lt;120,0,E617-120),180)</f>
        <v>0</v>
      </c>
      <c r="J617" s="151">
        <f t="shared" si="587"/>
        <v>0</v>
      </c>
      <c r="K617" s="151">
        <f t="shared" si="580"/>
        <v>0</v>
      </c>
      <c r="L617" s="143">
        <f t="shared" si="581"/>
        <v>0</v>
      </c>
      <c r="M617" s="151">
        <f t="shared" si="588"/>
        <v>0</v>
      </c>
      <c r="N617" s="151">
        <f t="shared" si="582"/>
        <v>0</v>
      </c>
      <c r="O617" s="151">
        <f t="shared" si="583"/>
        <v>0</v>
      </c>
      <c r="P617" s="144"/>
      <c r="Q617" s="145">
        <f t="shared" si="584"/>
        <v>0</v>
      </c>
    </row>
    <row r="618" spans="1:17" s="20" customFormat="1" ht="18" customHeight="1" x14ac:dyDescent="0.4">
      <c r="A618" s="19">
        <v>5</v>
      </c>
      <c r="B618" s="145">
        <f>B614</f>
        <v>15</v>
      </c>
      <c r="C618" s="151">
        <f t="shared" si="585"/>
        <v>0</v>
      </c>
      <c r="D618" s="151">
        <f t="shared" si="576"/>
        <v>0</v>
      </c>
      <c r="E618" s="143">
        <f>VLOOKUP(B610,別紙1!$A$285:$AS$431,19,FALSE)+VLOOKUP(B610,別紙1!$A$285:$AS$431,20,FALSE)+VLOOKUP(B610,別紙1!$A$285:$AS$431,21,FALSE)</f>
        <v>59</v>
      </c>
      <c r="F618" s="143">
        <f t="shared" si="577"/>
        <v>59</v>
      </c>
      <c r="G618" s="151">
        <f t="shared" si="586"/>
        <v>0</v>
      </c>
      <c r="H618" s="151">
        <f t="shared" si="578"/>
        <v>0</v>
      </c>
      <c r="I618" s="143">
        <f t="shared" si="589"/>
        <v>0</v>
      </c>
      <c r="J618" s="151">
        <f t="shared" si="587"/>
        <v>0</v>
      </c>
      <c r="K618" s="151">
        <f t="shared" si="580"/>
        <v>0</v>
      </c>
      <c r="L618" s="143">
        <f t="shared" si="581"/>
        <v>0</v>
      </c>
      <c r="M618" s="151">
        <f t="shared" si="588"/>
        <v>0</v>
      </c>
      <c r="N618" s="151">
        <f t="shared" si="582"/>
        <v>0</v>
      </c>
      <c r="O618" s="151">
        <f t="shared" si="583"/>
        <v>0</v>
      </c>
      <c r="P618" s="144"/>
      <c r="Q618" s="145">
        <f t="shared" si="584"/>
        <v>0</v>
      </c>
    </row>
    <row r="619" spans="1:17" s="20" customFormat="1" ht="18" customHeight="1" x14ac:dyDescent="0.4">
      <c r="A619" s="19">
        <v>6</v>
      </c>
      <c r="B619" s="145">
        <f>B614</f>
        <v>15</v>
      </c>
      <c r="C619" s="151">
        <f t="shared" si="585"/>
        <v>0</v>
      </c>
      <c r="D619" s="151">
        <f t="shared" si="576"/>
        <v>0</v>
      </c>
      <c r="E619" s="143">
        <f>VLOOKUP(B610,別紙1!$A$285:$AS$431,22,FALSE)+VLOOKUP(B610,別紙1!$A$285:$AS$431,23,FALSE)+VLOOKUP(B610,別紙1!$A$285:$AS$431,24,FALSE)</f>
        <v>59</v>
      </c>
      <c r="F619" s="143">
        <f t="shared" si="577"/>
        <v>59</v>
      </c>
      <c r="G619" s="151">
        <f t="shared" si="586"/>
        <v>0</v>
      </c>
      <c r="H619" s="151">
        <f t="shared" si="578"/>
        <v>0</v>
      </c>
      <c r="I619" s="143">
        <f t="shared" si="589"/>
        <v>0</v>
      </c>
      <c r="J619" s="151">
        <f t="shared" si="587"/>
        <v>0</v>
      </c>
      <c r="K619" s="151">
        <f t="shared" si="580"/>
        <v>0</v>
      </c>
      <c r="L619" s="143">
        <f t="shared" si="581"/>
        <v>0</v>
      </c>
      <c r="M619" s="151">
        <f t="shared" si="588"/>
        <v>0</v>
      </c>
      <c r="N619" s="151">
        <f t="shared" si="582"/>
        <v>0</v>
      </c>
      <c r="O619" s="151">
        <f>H619+K619+N619</f>
        <v>0</v>
      </c>
      <c r="P619" s="144"/>
      <c r="Q619" s="145">
        <f t="shared" si="584"/>
        <v>0</v>
      </c>
    </row>
    <row r="620" spans="1:17" s="20" customFormat="1" ht="18" customHeight="1" x14ac:dyDescent="0.4">
      <c r="A620" s="19">
        <v>7</v>
      </c>
      <c r="B620" s="145">
        <f>B614</f>
        <v>15</v>
      </c>
      <c r="C620" s="151">
        <f t="shared" si="585"/>
        <v>0</v>
      </c>
      <c r="D620" s="151">
        <f t="shared" si="576"/>
        <v>0</v>
      </c>
      <c r="E620" s="143">
        <f>VLOOKUP(B610,別紙1!$A$285:$AS$431,25,FALSE)+VLOOKUP(B610,別紙1!$A$285:$AS$431,26,FALSE)+VLOOKUP(B610,別紙1!$A$285:$AS$431,27,FALSE)</f>
        <v>58</v>
      </c>
      <c r="F620" s="143">
        <f t="shared" si="577"/>
        <v>58</v>
      </c>
      <c r="G620" s="151">
        <f t="shared" si="586"/>
        <v>0</v>
      </c>
      <c r="H620" s="151">
        <f t="shared" si="578"/>
        <v>0</v>
      </c>
      <c r="I620" s="143">
        <f t="shared" si="589"/>
        <v>0</v>
      </c>
      <c r="J620" s="151">
        <f t="shared" si="587"/>
        <v>0</v>
      </c>
      <c r="K620" s="151">
        <f t="shared" si="580"/>
        <v>0</v>
      </c>
      <c r="L620" s="143">
        <f t="shared" si="581"/>
        <v>0</v>
      </c>
      <c r="M620" s="151">
        <f t="shared" si="588"/>
        <v>0</v>
      </c>
      <c r="N620" s="151">
        <f t="shared" si="582"/>
        <v>0</v>
      </c>
      <c r="O620" s="151">
        <f t="shared" ref="O620:O624" si="590">H620+K620+N620</f>
        <v>0</v>
      </c>
      <c r="P620" s="144"/>
      <c r="Q620" s="145">
        <f t="shared" si="584"/>
        <v>0</v>
      </c>
    </row>
    <row r="621" spans="1:17" s="20" customFormat="1" ht="18" customHeight="1" x14ac:dyDescent="0.4">
      <c r="A621" s="19">
        <v>8</v>
      </c>
      <c r="B621" s="145">
        <f>B614</f>
        <v>15</v>
      </c>
      <c r="C621" s="151">
        <f t="shared" si="585"/>
        <v>0</v>
      </c>
      <c r="D621" s="151">
        <f t="shared" si="576"/>
        <v>0</v>
      </c>
      <c r="E621" s="143">
        <f>VLOOKUP(B610,別紙1!$A$285:$AS$431,28,FALSE)+VLOOKUP(B610,別紙1!$A$285:$AS$431,29,FALSE)+VLOOKUP(B610,別紙1!$A$285:$AS$431,30,FALSE)</f>
        <v>64</v>
      </c>
      <c r="F621" s="143">
        <f t="shared" si="577"/>
        <v>64</v>
      </c>
      <c r="G621" s="151">
        <f t="shared" si="586"/>
        <v>0</v>
      </c>
      <c r="H621" s="151">
        <f t="shared" si="578"/>
        <v>0</v>
      </c>
      <c r="I621" s="143">
        <f t="shared" si="589"/>
        <v>0</v>
      </c>
      <c r="J621" s="151">
        <f t="shared" si="587"/>
        <v>0</v>
      </c>
      <c r="K621" s="151">
        <f t="shared" si="580"/>
        <v>0</v>
      </c>
      <c r="L621" s="143">
        <f t="shared" si="581"/>
        <v>0</v>
      </c>
      <c r="M621" s="151">
        <f t="shared" si="588"/>
        <v>0</v>
      </c>
      <c r="N621" s="151">
        <f t="shared" si="582"/>
        <v>0</v>
      </c>
      <c r="O621" s="151">
        <f t="shared" si="590"/>
        <v>0</v>
      </c>
      <c r="P621" s="144"/>
      <c r="Q621" s="145">
        <f t="shared" si="584"/>
        <v>0</v>
      </c>
    </row>
    <row r="622" spans="1:17" s="20" customFormat="1" ht="18" customHeight="1" x14ac:dyDescent="0.4">
      <c r="A622" s="19">
        <v>9</v>
      </c>
      <c r="B622" s="145">
        <f>B614</f>
        <v>15</v>
      </c>
      <c r="C622" s="151">
        <f t="shared" si="585"/>
        <v>0</v>
      </c>
      <c r="D622" s="151">
        <f t="shared" si="576"/>
        <v>0</v>
      </c>
      <c r="E622" s="143">
        <f>VLOOKUP(B610,別紙1!$A$285:$AS$431,31,FALSE)+VLOOKUP(B610,別紙1!$A$285:$AS$431,32,FALSE)+VLOOKUP(B610,別紙1!$A$285:$AS$431,33,FALSE)</f>
        <v>64</v>
      </c>
      <c r="F622" s="143">
        <f t="shared" si="577"/>
        <v>64</v>
      </c>
      <c r="G622" s="151">
        <f t="shared" si="586"/>
        <v>0</v>
      </c>
      <c r="H622" s="151">
        <f t="shared" si="578"/>
        <v>0</v>
      </c>
      <c r="I622" s="143">
        <f t="shared" si="589"/>
        <v>0</v>
      </c>
      <c r="J622" s="151">
        <f t="shared" si="587"/>
        <v>0</v>
      </c>
      <c r="K622" s="151">
        <f t="shared" si="580"/>
        <v>0</v>
      </c>
      <c r="L622" s="143">
        <f t="shared" si="581"/>
        <v>0</v>
      </c>
      <c r="M622" s="151">
        <f t="shared" si="588"/>
        <v>0</v>
      </c>
      <c r="N622" s="151">
        <f t="shared" si="582"/>
        <v>0</v>
      </c>
      <c r="O622" s="151">
        <f t="shared" si="590"/>
        <v>0</v>
      </c>
      <c r="P622" s="144"/>
      <c r="Q622" s="145">
        <f t="shared" si="584"/>
        <v>0</v>
      </c>
    </row>
    <row r="623" spans="1:17" s="20" customFormat="1" ht="18" customHeight="1" x14ac:dyDescent="0.4">
      <c r="A623" s="19">
        <v>10</v>
      </c>
      <c r="B623" s="145">
        <f>B614</f>
        <v>15</v>
      </c>
      <c r="C623" s="151">
        <f t="shared" si="585"/>
        <v>0</v>
      </c>
      <c r="D623" s="151">
        <f t="shared" si="576"/>
        <v>0</v>
      </c>
      <c r="E623" s="143">
        <f>VLOOKUP(B610,別紙1!$A$285:$AS$431,34,FALSE)+VLOOKUP(B610,別紙1!$A$285:$AS$431,35,FALSE)+VLOOKUP(B610,別紙1!$A$285:$AS$431,36,FALSE)</f>
        <v>58</v>
      </c>
      <c r="F623" s="143">
        <f t="shared" si="577"/>
        <v>58</v>
      </c>
      <c r="G623" s="151">
        <f t="shared" si="586"/>
        <v>0</v>
      </c>
      <c r="H623" s="151">
        <f t="shared" si="578"/>
        <v>0</v>
      </c>
      <c r="I623" s="143">
        <f t="shared" si="589"/>
        <v>0</v>
      </c>
      <c r="J623" s="151">
        <f t="shared" si="587"/>
        <v>0</v>
      </c>
      <c r="K623" s="151">
        <f t="shared" si="580"/>
        <v>0</v>
      </c>
      <c r="L623" s="143">
        <f t="shared" si="581"/>
        <v>0</v>
      </c>
      <c r="M623" s="151">
        <f t="shared" si="588"/>
        <v>0</v>
      </c>
      <c r="N623" s="151">
        <f t="shared" si="582"/>
        <v>0</v>
      </c>
      <c r="O623" s="151">
        <f t="shared" si="590"/>
        <v>0</v>
      </c>
      <c r="P623" s="144"/>
      <c r="Q623" s="145">
        <f t="shared" si="584"/>
        <v>0</v>
      </c>
    </row>
    <row r="624" spans="1:17" s="20" customFormat="1" ht="18" customHeight="1" x14ac:dyDescent="0.4">
      <c r="A624" s="19">
        <v>11</v>
      </c>
      <c r="B624" s="145">
        <f>B614</f>
        <v>15</v>
      </c>
      <c r="C624" s="151">
        <f t="shared" si="585"/>
        <v>0</v>
      </c>
      <c r="D624" s="151">
        <f t="shared" si="576"/>
        <v>0</v>
      </c>
      <c r="E624" s="143">
        <f>VLOOKUP(B610,別紙1!$A$285:$AS$431,37,FALSE)+VLOOKUP(B610,別紙1!$A$285:$AS$431,38,FALSE)+VLOOKUP(B610,別紙1!$A$285:$AS$431,39,FALSE)</f>
        <v>55</v>
      </c>
      <c r="F624" s="143">
        <f t="shared" si="577"/>
        <v>55</v>
      </c>
      <c r="G624" s="151">
        <f t="shared" si="586"/>
        <v>0</v>
      </c>
      <c r="H624" s="151">
        <f t="shared" si="578"/>
        <v>0</v>
      </c>
      <c r="I624" s="143">
        <f t="shared" si="589"/>
        <v>0</v>
      </c>
      <c r="J624" s="151">
        <f t="shared" si="587"/>
        <v>0</v>
      </c>
      <c r="K624" s="151">
        <f t="shared" si="580"/>
        <v>0</v>
      </c>
      <c r="L624" s="143">
        <f t="shared" si="581"/>
        <v>0</v>
      </c>
      <c r="M624" s="151">
        <f t="shared" si="588"/>
        <v>0</v>
      </c>
      <c r="N624" s="151">
        <f t="shared" si="582"/>
        <v>0</v>
      </c>
      <c r="O624" s="151">
        <f t="shared" si="590"/>
        <v>0</v>
      </c>
      <c r="P624" s="144"/>
      <c r="Q624" s="145">
        <f t="shared" si="584"/>
        <v>0</v>
      </c>
    </row>
    <row r="625" spans="1:17" s="20" customFormat="1" ht="18" customHeight="1" thickBot="1" x14ac:dyDescent="0.45">
      <c r="A625" s="19">
        <v>12</v>
      </c>
      <c r="B625" s="145">
        <f>B614</f>
        <v>15</v>
      </c>
      <c r="C625" s="151">
        <f t="shared" si="585"/>
        <v>0</v>
      </c>
      <c r="D625" s="151">
        <f t="shared" si="576"/>
        <v>0</v>
      </c>
      <c r="E625" s="143">
        <f>VLOOKUP(B610,別紙1!$A$285:$AS$431,40,FALSE)+VLOOKUP(B610,別紙1!$A$285:$AS$431,41,FALSE)+VLOOKUP(B610,別紙1!$A$285:$AS$431,42,FALSE)</f>
        <v>72</v>
      </c>
      <c r="F625" s="143">
        <f t="shared" si="577"/>
        <v>72</v>
      </c>
      <c r="G625" s="151">
        <f t="shared" si="586"/>
        <v>0</v>
      </c>
      <c r="H625" s="198">
        <f t="shared" si="578"/>
        <v>0</v>
      </c>
      <c r="I625" s="143">
        <f t="shared" si="589"/>
        <v>0</v>
      </c>
      <c r="J625" s="198">
        <f t="shared" si="587"/>
        <v>0</v>
      </c>
      <c r="K625" s="198">
        <f t="shared" si="580"/>
        <v>0</v>
      </c>
      <c r="L625" s="143">
        <f t="shared" si="581"/>
        <v>0</v>
      </c>
      <c r="M625" s="151">
        <f t="shared" si="588"/>
        <v>0</v>
      </c>
      <c r="N625" s="198">
        <f t="shared" si="582"/>
        <v>0</v>
      </c>
      <c r="O625" s="151">
        <f>H625+K625+N625</f>
        <v>0</v>
      </c>
      <c r="P625" s="144"/>
      <c r="Q625" s="145">
        <f t="shared" si="584"/>
        <v>0</v>
      </c>
    </row>
    <row r="626" spans="1:17" s="20" customFormat="1" ht="18" customHeight="1" thickBot="1" x14ac:dyDescent="0.45">
      <c r="A626" s="19" t="s">
        <v>9</v>
      </c>
      <c r="B626" s="146"/>
      <c r="C626" s="146"/>
      <c r="D626" s="201"/>
      <c r="E626" s="143">
        <f t="shared" ref="E626:F626" si="591">SUM(E614:E625)</f>
        <v>857</v>
      </c>
      <c r="F626" s="143">
        <f t="shared" si="591"/>
        <v>857</v>
      </c>
      <c r="G626" s="146"/>
      <c r="H626" s="146"/>
      <c r="I626" s="143">
        <f t="shared" ref="I626" si="592">SUM(I614:I625)</f>
        <v>0</v>
      </c>
      <c r="J626" s="146"/>
      <c r="K626" s="146"/>
      <c r="L626" s="143">
        <f t="shared" ref="L626" si="593">SUM(L614:L625)</f>
        <v>0</v>
      </c>
      <c r="M626" s="146"/>
      <c r="N626" s="146"/>
      <c r="O626" s="202"/>
      <c r="P626" s="150">
        <f>SUM(P614:P625)</f>
        <v>0</v>
      </c>
      <c r="Q626" s="148">
        <f>IF(SUM(Q614:Q625)="","",SUM(Q614:Q625))</f>
        <v>0</v>
      </c>
    </row>
    <row r="627" spans="1:17" ht="78" customHeight="1" x14ac:dyDescent="0.4">
      <c r="A627" s="429" t="s">
        <v>376</v>
      </c>
      <c r="B627" s="430"/>
      <c r="C627" s="430"/>
      <c r="D627" s="430"/>
      <c r="E627" s="430"/>
      <c r="F627" s="430"/>
      <c r="G627" s="430"/>
      <c r="H627" s="430"/>
      <c r="I627" s="430"/>
      <c r="J627" s="430"/>
      <c r="K627" s="430"/>
      <c r="L627" s="430"/>
      <c r="M627" s="430"/>
      <c r="N627" s="430"/>
      <c r="O627" s="430"/>
      <c r="P627" s="430"/>
      <c r="Q627" s="431"/>
    </row>
    <row r="628" spans="1:17" ht="78" customHeight="1" x14ac:dyDescent="0.4">
      <c r="A628" s="432" t="s">
        <v>22</v>
      </c>
      <c r="B628" s="433"/>
      <c r="C628" s="433"/>
      <c r="D628" s="433"/>
      <c r="E628" s="433"/>
      <c r="F628" s="433"/>
      <c r="G628" s="433"/>
      <c r="H628" s="433"/>
      <c r="I628" s="433"/>
      <c r="J628" s="433"/>
      <c r="K628" s="433"/>
      <c r="L628" s="433"/>
      <c r="M628" s="433"/>
      <c r="N628" s="433"/>
      <c r="O628" s="433"/>
      <c r="P628" s="433"/>
      <c r="Q628" s="434"/>
    </row>
    <row r="629" spans="1:17" x14ac:dyDescent="0.4">
      <c r="A629" s="11" t="s">
        <v>12</v>
      </c>
      <c r="B629" s="15">
        <f>B610+1</f>
        <v>34</v>
      </c>
      <c r="C629" s="11" t="s">
        <v>13</v>
      </c>
      <c r="D629" s="13" t="str">
        <f>VLOOKUP(B629,別紙1!$A$285:$AS$431,3,FALSE)</f>
        <v>赤城山受水場</v>
      </c>
      <c r="Q629" s="142" t="str">
        <f>VLOOKUP(B629,別紙1!$A$285:$AS$431,5,FALSE)</f>
        <v>東京従量電灯B60A</v>
      </c>
    </row>
    <row r="630" spans="1:17" s="11" customFormat="1" ht="20.25" customHeight="1" x14ac:dyDescent="0.4">
      <c r="A630" s="435" t="s">
        <v>14</v>
      </c>
      <c r="B630" s="438" t="s">
        <v>3</v>
      </c>
      <c r="C630" s="439"/>
      <c r="D630" s="440"/>
      <c r="E630" s="438" t="s">
        <v>4</v>
      </c>
      <c r="F630" s="439"/>
      <c r="G630" s="439"/>
      <c r="H630" s="439"/>
      <c r="I630" s="439"/>
      <c r="J630" s="439"/>
      <c r="K630" s="439"/>
      <c r="L630" s="439"/>
      <c r="M630" s="439"/>
      <c r="N630" s="439"/>
      <c r="O630" s="440"/>
      <c r="P630" s="426" t="s">
        <v>106</v>
      </c>
      <c r="Q630" s="435" t="s">
        <v>354</v>
      </c>
    </row>
    <row r="631" spans="1:17" s="11" customFormat="1" ht="60" x14ac:dyDescent="0.4">
      <c r="A631" s="436"/>
      <c r="B631" s="305" t="s">
        <v>26</v>
      </c>
      <c r="C631" s="305" t="s">
        <v>107</v>
      </c>
      <c r="D631" s="305" t="s">
        <v>27</v>
      </c>
      <c r="E631" s="16" t="s">
        <v>349</v>
      </c>
      <c r="F631" s="17" t="s">
        <v>108</v>
      </c>
      <c r="G631" s="17" t="s">
        <v>350</v>
      </c>
      <c r="H631" s="16" t="s">
        <v>28</v>
      </c>
      <c r="I631" s="17" t="s">
        <v>126</v>
      </c>
      <c r="J631" s="17" t="s">
        <v>352</v>
      </c>
      <c r="K631" s="16" t="s">
        <v>29</v>
      </c>
      <c r="L631" s="17" t="s">
        <v>127</v>
      </c>
      <c r="M631" s="17" t="s">
        <v>128</v>
      </c>
      <c r="N631" s="16" t="s">
        <v>30</v>
      </c>
      <c r="O631" s="306" t="s">
        <v>353</v>
      </c>
      <c r="P631" s="441"/>
      <c r="Q631" s="436"/>
    </row>
    <row r="632" spans="1:17" s="18" customFormat="1" ht="22.5" x14ac:dyDescent="0.4">
      <c r="A632" s="437"/>
      <c r="B632" s="12" t="s">
        <v>34</v>
      </c>
      <c r="C632" s="12" t="s">
        <v>123</v>
      </c>
      <c r="D632" s="12" t="s">
        <v>6</v>
      </c>
      <c r="E632" s="12" t="s">
        <v>20</v>
      </c>
      <c r="F632" s="12" t="s">
        <v>20</v>
      </c>
      <c r="G632" s="12" t="s">
        <v>8</v>
      </c>
      <c r="H632" s="12" t="s">
        <v>8</v>
      </c>
      <c r="I632" s="12" t="s">
        <v>20</v>
      </c>
      <c r="J632" s="12" t="s">
        <v>8</v>
      </c>
      <c r="K632" s="12" t="s">
        <v>8</v>
      </c>
      <c r="L632" s="12" t="s">
        <v>20</v>
      </c>
      <c r="M632" s="12" t="s">
        <v>8</v>
      </c>
      <c r="N632" s="12" t="s">
        <v>8</v>
      </c>
      <c r="O632" s="12" t="s">
        <v>8</v>
      </c>
      <c r="P632" s="4" t="s">
        <v>43</v>
      </c>
      <c r="Q632" s="12" t="s">
        <v>8</v>
      </c>
    </row>
    <row r="633" spans="1:17" s="20" customFormat="1" ht="18" customHeight="1" x14ac:dyDescent="0.4">
      <c r="A633" s="19">
        <v>1</v>
      </c>
      <c r="B633" s="143">
        <f>VLOOKUP(B629,別紙1!$A$285:$AS$431,6,FALSE)</f>
        <v>60</v>
      </c>
      <c r="C633" s="151">
        <f>内訳書!$C$9</f>
        <v>0</v>
      </c>
      <c r="D633" s="151">
        <f>IF(E633=0,ROUNDDOWN(C633*B633/10/2,2),ROUNDDOWN(C633*B633/10,2))</f>
        <v>0</v>
      </c>
      <c r="E633" s="143">
        <f>VLOOKUP(B629,別紙1!$A$285:$AS$431,7,FALSE)+VLOOKUP(B629,別紙1!$A$285:$AS$431,8,FALSE)+VLOOKUP(B629,別紙1!$A$285:$AS$431,9,FALSE)</f>
        <v>311</v>
      </c>
      <c r="F633" s="143">
        <f>IF(E633&lt;120,E633,120)</f>
        <v>120</v>
      </c>
      <c r="G633" s="151">
        <f>内訳書!$D$9</f>
        <v>0</v>
      </c>
      <c r="H633" s="151">
        <f>ROUNDDOWN(F633*G633,2)</f>
        <v>0</v>
      </c>
      <c r="I633" s="143">
        <f>IF(E633&lt;=300,IF(E633&lt;120,0,E633-120),180)</f>
        <v>180</v>
      </c>
      <c r="J633" s="151">
        <f>内訳書!$E$9</f>
        <v>0</v>
      </c>
      <c r="K633" s="151">
        <f>ROUNDDOWN(I633*J633,2)</f>
        <v>0</v>
      </c>
      <c r="L633" s="143">
        <f>IF(E633&lt;300,0,E633-300)</f>
        <v>11</v>
      </c>
      <c r="M633" s="151">
        <f>内訳書!$F$9</f>
        <v>0</v>
      </c>
      <c r="N633" s="151">
        <f>ROUNDDOWN(L633*M633,2)</f>
        <v>0</v>
      </c>
      <c r="O633" s="151">
        <f>H633+K633+N633</f>
        <v>0</v>
      </c>
      <c r="P633" s="144"/>
      <c r="Q633" s="145">
        <f>ROUNDDOWN(D633+O633+P633,0)</f>
        <v>0</v>
      </c>
    </row>
    <row r="634" spans="1:17" s="20" customFormat="1" ht="18" customHeight="1" x14ac:dyDescent="0.4">
      <c r="A634" s="19">
        <v>2</v>
      </c>
      <c r="B634" s="145">
        <f>B633</f>
        <v>60</v>
      </c>
      <c r="C634" s="151">
        <f>C633</f>
        <v>0</v>
      </c>
      <c r="D634" s="151">
        <f t="shared" ref="D634:D644" si="594">IF(E634=0,ROUNDDOWN(C634*B634/10/2,2),ROUNDDOWN(C634*B634/10,2))</f>
        <v>0</v>
      </c>
      <c r="E634" s="143">
        <f>VLOOKUP(B629,別紙1!$A$285:$AS$431,10,FALSE)+VLOOKUP(B629,別紙1!$A$285:$AS$431,11,FALSE)+VLOOKUP(B629,別紙1!$A$285:$AS$431,12,FALSE)</f>
        <v>323</v>
      </c>
      <c r="F634" s="143">
        <f t="shared" ref="F634:F644" si="595">IF(E634&lt;120,E634,120)</f>
        <v>120</v>
      </c>
      <c r="G634" s="151">
        <f>G633</f>
        <v>0</v>
      </c>
      <c r="H634" s="151">
        <f t="shared" ref="H634:H644" si="596">ROUNDDOWN(F634*G634,2)</f>
        <v>0</v>
      </c>
      <c r="I634" s="143">
        <f t="shared" ref="I634" si="597">IF(E634&lt;=300,IF(E634&lt;120,0,E634-120),180)</f>
        <v>180</v>
      </c>
      <c r="J634" s="151">
        <f>J633</f>
        <v>0</v>
      </c>
      <c r="K634" s="151">
        <f t="shared" ref="K634:K644" si="598">ROUNDDOWN(I634*J634,2)</f>
        <v>0</v>
      </c>
      <c r="L634" s="143">
        <f t="shared" ref="L634:L644" si="599">IF(E634&lt;300,0,E634-300)</f>
        <v>23</v>
      </c>
      <c r="M634" s="151">
        <f>M633</f>
        <v>0</v>
      </c>
      <c r="N634" s="151">
        <f t="shared" ref="N634:N644" si="600">ROUNDDOWN(L634*M634,2)</f>
        <v>0</v>
      </c>
      <c r="O634" s="151">
        <f t="shared" ref="O634:O637" si="601">H634+K634+N634</f>
        <v>0</v>
      </c>
      <c r="P634" s="144"/>
      <c r="Q634" s="145">
        <f t="shared" ref="Q634:Q644" si="602">ROUNDDOWN(D634+O634+P634,0)</f>
        <v>0</v>
      </c>
    </row>
    <row r="635" spans="1:17" s="20" customFormat="1" ht="18" customHeight="1" x14ac:dyDescent="0.4">
      <c r="A635" s="19">
        <v>3</v>
      </c>
      <c r="B635" s="145">
        <f>B633</f>
        <v>60</v>
      </c>
      <c r="C635" s="151">
        <f t="shared" ref="C635:C644" si="603">C634</f>
        <v>0</v>
      </c>
      <c r="D635" s="151">
        <f t="shared" si="594"/>
        <v>0</v>
      </c>
      <c r="E635" s="143">
        <f>VLOOKUP(B629,別紙1!$A$285:$AS$431,13,FALSE)+VLOOKUP(B629,別紙1!$A$285:$AS$431,14,FALSE)+VLOOKUP(B629,別紙1!$A$285:$AS$431,15,FALSE)</f>
        <v>282</v>
      </c>
      <c r="F635" s="143">
        <f t="shared" si="595"/>
        <v>120</v>
      </c>
      <c r="G635" s="151">
        <f t="shared" ref="G635:G644" si="604">G634</f>
        <v>0</v>
      </c>
      <c r="H635" s="151">
        <f t="shared" si="596"/>
        <v>0</v>
      </c>
      <c r="I635" s="143">
        <f>IF(E635&lt;=300,IF(E635&lt;120,0,E635-120),180)</f>
        <v>162</v>
      </c>
      <c r="J635" s="151">
        <f t="shared" ref="J635:J644" si="605">J634</f>
        <v>0</v>
      </c>
      <c r="K635" s="151">
        <f t="shared" si="598"/>
        <v>0</v>
      </c>
      <c r="L635" s="143">
        <f t="shared" si="599"/>
        <v>0</v>
      </c>
      <c r="M635" s="151">
        <f t="shared" ref="M635:M644" si="606">M634</f>
        <v>0</v>
      </c>
      <c r="N635" s="151">
        <f t="shared" si="600"/>
        <v>0</v>
      </c>
      <c r="O635" s="151">
        <f t="shared" si="601"/>
        <v>0</v>
      </c>
      <c r="P635" s="144"/>
      <c r="Q635" s="145">
        <f t="shared" si="602"/>
        <v>0</v>
      </c>
    </row>
    <row r="636" spans="1:17" s="20" customFormat="1" ht="18" customHeight="1" x14ac:dyDescent="0.4">
      <c r="A636" s="19">
        <v>4</v>
      </c>
      <c r="B636" s="145">
        <f>B633</f>
        <v>60</v>
      </c>
      <c r="C636" s="151">
        <f t="shared" si="603"/>
        <v>0</v>
      </c>
      <c r="D636" s="151">
        <f t="shared" si="594"/>
        <v>0</v>
      </c>
      <c r="E636" s="143">
        <f>VLOOKUP(B629,別紙1!$A$285:$AS$431,16,FALSE)+VLOOKUP(B629,別紙1!$A$285:$AS$431,17,FALSE)+VLOOKUP(B629,別紙1!$A$285:$AS$431,18,FALSE)</f>
        <v>255</v>
      </c>
      <c r="F636" s="143">
        <f t="shared" si="595"/>
        <v>120</v>
      </c>
      <c r="G636" s="151">
        <f t="shared" si="604"/>
        <v>0</v>
      </c>
      <c r="H636" s="151">
        <f t="shared" si="596"/>
        <v>0</v>
      </c>
      <c r="I636" s="143">
        <f t="shared" ref="I636:I644" si="607">IF(E636&lt;=300,IF(E636&lt;120,0,E636-120),180)</f>
        <v>135</v>
      </c>
      <c r="J636" s="151">
        <f t="shared" si="605"/>
        <v>0</v>
      </c>
      <c r="K636" s="151">
        <f t="shared" si="598"/>
        <v>0</v>
      </c>
      <c r="L636" s="143">
        <f t="shared" si="599"/>
        <v>0</v>
      </c>
      <c r="M636" s="151">
        <f t="shared" si="606"/>
        <v>0</v>
      </c>
      <c r="N636" s="151">
        <f t="shared" si="600"/>
        <v>0</v>
      </c>
      <c r="O636" s="151">
        <f t="shared" si="601"/>
        <v>0</v>
      </c>
      <c r="P636" s="144"/>
      <c r="Q636" s="145">
        <f t="shared" si="602"/>
        <v>0</v>
      </c>
    </row>
    <row r="637" spans="1:17" s="20" customFormat="1" ht="18" customHeight="1" x14ac:dyDescent="0.4">
      <c r="A637" s="19">
        <v>5</v>
      </c>
      <c r="B637" s="145">
        <f>B633</f>
        <v>60</v>
      </c>
      <c r="C637" s="151">
        <f t="shared" si="603"/>
        <v>0</v>
      </c>
      <c r="D637" s="151">
        <f t="shared" si="594"/>
        <v>0</v>
      </c>
      <c r="E637" s="143">
        <f>VLOOKUP(B629,別紙1!$A$285:$AS$431,19,FALSE)+VLOOKUP(B629,別紙1!$A$285:$AS$431,20,FALSE)+VLOOKUP(B629,別紙1!$A$285:$AS$431,21,FALSE)</f>
        <v>218</v>
      </c>
      <c r="F637" s="143">
        <f t="shared" si="595"/>
        <v>120</v>
      </c>
      <c r="G637" s="151">
        <f t="shared" si="604"/>
        <v>0</v>
      </c>
      <c r="H637" s="151">
        <f t="shared" si="596"/>
        <v>0</v>
      </c>
      <c r="I637" s="143">
        <f t="shared" si="607"/>
        <v>98</v>
      </c>
      <c r="J637" s="151">
        <f t="shared" si="605"/>
        <v>0</v>
      </c>
      <c r="K637" s="151">
        <f t="shared" si="598"/>
        <v>0</v>
      </c>
      <c r="L637" s="143">
        <f t="shared" si="599"/>
        <v>0</v>
      </c>
      <c r="M637" s="151">
        <f t="shared" si="606"/>
        <v>0</v>
      </c>
      <c r="N637" s="151">
        <f t="shared" si="600"/>
        <v>0</v>
      </c>
      <c r="O637" s="151">
        <f t="shared" si="601"/>
        <v>0</v>
      </c>
      <c r="P637" s="144"/>
      <c r="Q637" s="145">
        <f t="shared" si="602"/>
        <v>0</v>
      </c>
    </row>
    <row r="638" spans="1:17" s="20" customFormat="1" ht="18" customHeight="1" x14ac:dyDescent="0.4">
      <c r="A638" s="19">
        <v>6</v>
      </c>
      <c r="B638" s="145">
        <f>B633</f>
        <v>60</v>
      </c>
      <c r="C638" s="151">
        <f t="shared" si="603"/>
        <v>0</v>
      </c>
      <c r="D638" s="151">
        <f t="shared" si="594"/>
        <v>0</v>
      </c>
      <c r="E638" s="143">
        <f>VLOOKUP(B629,別紙1!$A$285:$AS$431,22,FALSE)+VLOOKUP(B629,別紙1!$A$285:$AS$431,23,FALSE)+VLOOKUP(B629,別紙1!$A$285:$AS$431,24,FALSE)</f>
        <v>237</v>
      </c>
      <c r="F638" s="143">
        <f t="shared" si="595"/>
        <v>120</v>
      </c>
      <c r="G638" s="151">
        <f t="shared" si="604"/>
        <v>0</v>
      </c>
      <c r="H638" s="151">
        <f t="shared" si="596"/>
        <v>0</v>
      </c>
      <c r="I638" s="143">
        <f t="shared" si="607"/>
        <v>117</v>
      </c>
      <c r="J638" s="151">
        <f t="shared" si="605"/>
        <v>0</v>
      </c>
      <c r="K638" s="151">
        <f t="shared" si="598"/>
        <v>0</v>
      </c>
      <c r="L638" s="143">
        <f t="shared" si="599"/>
        <v>0</v>
      </c>
      <c r="M638" s="151">
        <f t="shared" si="606"/>
        <v>0</v>
      </c>
      <c r="N638" s="151">
        <f t="shared" si="600"/>
        <v>0</v>
      </c>
      <c r="O638" s="151">
        <f>H638+K638+N638</f>
        <v>0</v>
      </c>
      <c r="P638" s="144"/>
      <c r="Q638" s="145">
        <f t="shared" si="602"/>
        <v>0</v>
      </c>
    </row>
    <row r="639" spans="1:17" s="20" customFormat="1" ht="18" customHeight="1" x14ac:dyDescent="0.4">
      <c r="A639" s="19">
        <v>7</v>
      </c>
      <c r="B639" s="145">
        <f>B633</f>
        <v>60</v>
      </c>
      <c r="C639" s="151">
        <f t="shared" si="603"/>
        <v>0</v>
      </c>
      <c r="D639" s="151">
        <f t="shared" si="594"/>
        <v>0</v>
      </c>
      <c r="E639" s="143">
        <f>VLOOKUP(B629,別紙1!$A$285:$AS$431,25,FALSE)+VLOOKUP(B629,別紙1!$A$285:$AS$431,26,FALSE)+VLOOKUP(B629,別紙1!$A$285:$AS$431,27,FALSE)</f>
        <v>243</v>
      </c>
      <c r="F639" s="143">
        <f t="shared" si="595"/>
        <v>120</v>
      </c>
      <c r="G639" s="151">
        <f t="shared" si="604"/>
        <v>0</v>
      </c>
      <c r="H639" s="151">
        <f t="shared" si="596"/>
        <v>0</v>
      </c>
      <c r="I639" s="143">
        <f t="shared" si="607"/>
        <v>123</v>
      </c>
      <c r="J639" s="151">
        <f t="shared" si="605"/>
        <v>0</v>
      </c>
      <c r="K639" s="151">
        <f t="shared" si="598"/>
        <v>0</v>
      </c>
      <c r="L639" s="143">
        <f t="shared" si="599"/>
        <v>0</v>
      </c>
      <c r="M639" s="151">
        <f t="shared" si="606"/>
        <v>0</v>
      </c>
      <c r="N639" s="151">
        <f t="shared" si="600"/>
        <v>0</v>
      </c>
      <c r="O639" s="151">
        <f t="shared" ref="O639:O643" si="608">H639+K639+N639</f>
        <v>0</v>
      </c>
      <c r="P639" s="144"/>
      <c r="Q639" s="145">
        <f t="shared" si="602"/>
        <v>0</v>
      </c>
    </row>
    <row r="640" spans="1:17" s="20" customFormat="1" ht="18" customHeight="1" x14ac:dyDescent="0.4">
      <c r="A640" s="19">
        <v>8</v>
      </c>
      <c r="B640" s="145">
        <f>B633</f>
        <v>60</v>
      </c>
      <c r="C640" s="151">
        <f t="shared" si="603"/>
        <v>0</v>
      </c>
      <c r="D640" s="151">
        <f t="shared" si="594"/>
        <v>0</v>
      </c>
      <c r="E640" s="143">
        <f>VLOOKUP(B629,別紙1!$A$285:$AS$431,28,FALSE)+VLOOKUP(B629,別紙1!$A$285:$AS$431,29,FALSE)+VLOOKUP(B629,別紙1!$A$285:$AS$431,30,FALSE)</f>
        <v>270</v>
      </c>
      <c r="F640" s="143">
        <f t="shared" si="595"/>
        <v>120</v>
      </c>
      <c r="G640" s="151">
        <f t="shared" si="604"/>
        <v>0</v>
      </c>
      <c r="H640" s="151">
        <f t="shared" si="596"/>
        <v>0</v>
      </c>
      <c r="I640" s="143">
        <f t="shared" si="607"/>
        <v>150</v>
      </c>
      <c r="J640" s="151">
        <f t="shared" si="605"/>
        <v>0</v>
      </c>
      <c r="K640" s="151">
        <f t="shared" si="598"/>
        <v>0</v>
      </c>
      <c r="L640" s="143">
        <f t="shared" si="599"/>
        <v>0</v>
      </c>
      <c r="M640" s="151">
        <f t="shared" si="606"/>
        <v>0</v>
      </c>
      <c r="N640" s="151">
        <f t="shared" si="600"/>
        <v>0</v>
      </c>
      <c r="O640" s="151">
        <f t="shared" si="608"/>
        <v>0</v>
      </c>
      <c r="P640" s="144"/>
      <c r="Q640" s="145">
        <f t="shared" si="602"/>
        <v>0</v>
      </c>
    </row>
    <row r="641" spans="1:17" s="20" customFormat="1" ht="18" customHeight="1" x14ac:dyDescent="0.4">
      <c r="A641" s="19">
        <v>9</v>
      </c>
      <c r="B641" s="145">
        <f>B633</f>
        <v>60</v>
      </c>
      <c r="C641" s="151">
        <f t="shared" si="603"/>
        <v>0</v>
      </c>
      <c r="D641" s="151">
        <f t="shared" si="594"/>
        <v>0</v>
      </c>
      <c r="E641" s="143">
        <f>VLOOKUP(B629,別紙1!$A$285:$AS$431,31,FALSE)+VLOOKUP(B629,別紙1!$A$285:$AS$431,32,FALSE)+VLOOKUP(B629,別紙1!$A$285:$AS$431,33,FALSE)</f>
        <v>260</v>
      </c>
      <c r="F641" s="143">
        <f t="shared" si="595"/>
        <v>120</v>
      </c>
      <c r="G641" s="151">
        <f t="shared" si="604"/>
        <v>0</v>
      </c>
      <c r="H641" s="151">
        <f t="shared" si="596"/>
        <v>0</v>
      </c>
      <c r="I641" s="143">
        <f t="shared" si="607"/>
        <v>140</v>
      </c>
      <c r="J641" s="151">
        <f t="shared" si="605"/>
        <v>0</v>
      </c>
      <c r="K641" s="151">
        <f t="shared" si="598"/>
        <v>0</v>
      </c>
      <c r="L641" s="143">
        <f t="shared" si="599"/>
        <v>0</v>
      </c>
      <c r="M641" s="151">
        <f t="shared" si="606"/>
        <v>0</v>
      </c>
      <c r="N641" s="151">
        <f t="shared" si="600"/>
        <v>0</v>
      </c>
      <c r="O641" s="151">
        <f t="shared" si="608"/>
        <v>0</v>
      </c>
      <c r="P641" s="144"/>
      <c r="Q641" s="145">
        <f t="shared" si="602"/>
        <v>0</v>
      </c>
    </row>
    <row r="642" spans="1:17" s="20" customFormat="1" ht="18" customHeight="1" x14ac:dyDescent="0.4">
      <c r="A642" s="19">
        <v>10</v>
      </c>
      <c r="B642" s="145">
        <f>B633</f>
        <v>60</v>
      </c>
      <c r="C642" s="151">
        <f t="shared" si="603"/>
        <v>0</v>
      </c>
      <c r="D642" s="151">
        <f t="shared" si="594"/>
        <v>0</v>
      </c>
      <c r="E642" s="143">
        <f>VLOOKUP(B629,別紙1!$A$285:$AS$431,34,FALSE)+VLOOKUP(B629,別紙1!$A$285:$AS$431,35,FALSE)+VLOOKUP(B629,別紙1!$A$285:$AS$431,36,FALSE)</f>
        <v>235</v>
      </c>
      <c r="F642" s="143">
        <f t="shared" si="595"/>
        <v>120</v>
      </c>
      <c r="G642" s="151">
        <f t="shared" si="604"/>
        <v>0</v>
      </c>
      <c r="H642" s="151">
        <f t="shared" si="596"/>
        <v>0</v>
      </c>
      <c r="I642" s="143">
        <f t="shared" si="607"/>
        <v>115</v>
      </c>
      <c r="J642" s="151">
        <f t="shared" si="605"/>
        <v>0</v>
      </c>
      <c r="K642" s="151">
        <f t="shared" si="598"/>
        <v>0</v>
      </c>
      <c r="L642" s="143">
        <f t="shared" si="599"/>
        <v>0</v>
      </c>
      <c r="M642" s="151">
        <f t="shared" si="606"/>
        <v>0</v>
      </c>
      <c r="N642" s="151">
        <f t="shared" si="600"/>
        <v>0</v>
      </c>
      <c r="O642" s="151">
        <f t="shared" si="608"/>
        <v>0</v>
      </c>
      <c r="P642" s="144"/>
      <c r="Q642" s="145">
        <f t="shared" si="602"/>
        <v>0</v>
      </c>
    </row>
    <row r="643" spans="1:17" s="20" customFormat="1" ht="18" customHeight="1" x14ac:dyDescent="0.4">
      <c r="A643" s="19">
        <v>11</v>
      </c>
      <c r="B643" s="145">
        <f>B633</f>
        <v>60</v>
      </c>
      <c r="C643" s="151">
        <f t="shared" si="603"/>
        <v>0</v>
      </c>
      <c r="D643" s="151">
        <f t="shared" si="594"/>
        <v>0</v>
      </c>
      <c r="E643" s="143">
        <f>VLOOKUP(B629,別紙1!$A$285:$AS$431,37,FALSE)+VLOOKUP(B629,別紙1!$A$285:$AS$431,38,FALSE)+VLOOKUP(B629,別紙1!$A$285:$AS$431,39,FALSE)</f>
        <v>232</v>
      </c>
      <c r="F643" s="143">
        <f t="shared" si="595"/>
        <v>120</v>
      </c>
      <c r="G643" s="151">
        <f t="shared" si="604"/>
        <v>0</v>
      </c>
      <c r="H643" s="151">
        <f t="shared" si="596"/>
        <v>0</v>
      </c>
      <c r="I643" s="143">
        <f t="shared" si="607"/>
        <v>112</v>
      </c>
      <c r="J643" s="151">
        <f t="shared" si="605"/>
        <v>0</v>
      </c>
      <c r="K643" s="151">
        <f t="shared" si="598"/>
        <v>0</v>
      </c>
      <c r="L643" s="143">
        <f t="shared" si="599"/>
        <v>0</v>
      </c>
      <c r="M643" s="151">
        <f t="shared" si="606"/>
        <v>0</v>
      </c>
      <c r="N643" s="151">
        <f t="shared" si="600"/>
        <v>0</v>
      </c>
      <c r="O643" s="151">
        <f t="shared" si="608"/>
        <v>0</v>
      </c>
      <c r="P643" s="144"/>
      <c r="Q643" s="145">
        <f t="shared" si="602"/>
        <v>0</v>
      </c>
    </row>
    <row r="644" spans="1:17" s="20" customFormat="1" ht="18" customHeight="1" thickBot="1" x14ac:dyDescent="0.45">
      <c r="A644" s="19">
        <v>12</v>
      </c>
      <c r="B644" s="145">
        <f>B633</f>
        <v>60</v>
      </c>
      <c r="C644" s="151">
        <f t="shared" si="603"/>
        <v>0</v>
      </c>
      <c r="D644" s="151">
        <f t="shared" si="594"/>
        <v>0</v>
      </c>
      <c r="E644" s="143">
        <f>VLOOKUP(B629,別紙1!$A$285:$AS$431,40,FALSE)+VLOOKUP(B629,別紙1!$A$285:$AS$431,41,FALSE)+VLOOKUP(B629,別紙1!$A$285:$AS$431,42,FALSE)</f>
        <v>266</v>
      </c>
      <c r="F644" s="143">
        <f t="shared" si="595"/>
        <v>120</v>
      </c>
      <c r="G644" s="151">
        <f t="shared" si="604"/>
        <v>0</v>
      </c>
      <c r="H644" s="198">
        <f t="shared" si="596"/>
        <v>0</v>
      </c>
      <c r="I644" s="143">
        <f t="shared" si="607"/>
        <v>146</v>
      </c>
      <c r="J644" s="198">
        <f t="shared" si="605"/>
        <v>0</v>
      </c>
      <c r="K644" s="198">
        <f t="shared" si="598"/>
        <v>0</v>
      </c>
      <c r="L644" s="143">
        <f t="shared" si="599"/>
        <v>0</v>
      </c>
      <c r="M644" s="151">
        <f t="shared" si="606"/>
        <v>0</v>
      </c>
      <c r="N644" s="198">
        <f t="shared" si="600"/>
        <v>0</v>
      </c>
      <c r="O644" s="151">
        <f>H644+K644+N644</f>
        <v>0</v>
      </c>
      <c r="P644" s="144"/>
      <c r="Q644" s="145">
        <f t="shared" si="602"/>
        <v>0</v>
      </c>
    </row>
    <row r="645" spans="1:17" s="20" customFormat="1" ht="18" customHeight="1" thickBot="1" x14ac:dyDescent="0.45">
      <c r="A645" s="19" t="s">
        <v>9</v>
      </c>
      <c r="B645" s="146"/>
      <c r="C645" s="146"/>
      <c r="D645" s="201"/>
      <c r="E645" s="143">
        <f t="shared" ref="E645:F645" si="609">SUM(E633:E644)</f>
        <v>3132</v>
      </c>
      <c r="F645" s="143">
        <f t="shared" si="609"/>
        <v>1440</v>
      </c>
      <c r="G645" s="146"/>
      <c r="H645" s="146"/>
      <c r="I645" s="143">
        <f t="shared" ref="I645" si="610">SUM(I633:I644)</f>
        <v>1658</v>
      </c>
      <c r="J645" s="146"/>
      <c r="K645" s="146"/>
      <c r="L645" s="143">
        <f t="shared" ref="L645" si="611">SUM(L633:L644)</f>
        <v>34</v>
      </c>
      <c r="M645" s="146"/>
      <c r="N645" s="146"/>
      <c r="O645" s="202"/>
      <c r="P645" s="150">
        <f>SUM(P633:P644)</f>
        <v>0</v>
      </c>
      <c r="Q645" s="148">
        <f>IF(SUM(Q633:Q644)="","",SUM(Q633:Q644))</f>
        <v>0</v>
      </c>
    </row>
    <row r="646" spans="1:17" ht="78" customHeight="1" x14ac:dyDescent="0.4">
      <c r="A646" s="429" t="s">
        <v>376</v>
      </c>
      <c r="B646" s="430"/>
      <c r="C646" s="430"/>
      <c r="D646" s="430"/>
      <c r="E646" s="430"/>
      <c r="F646" s="430"/>
      <c r="G646" s="430"/>
      <c r="H646" s="430"/>
      <c r="I646" s="430"/>
      <c r="J646" s="430"/>
      <c r="K646" s="430"/>
      <c r="L646" s="430"/>
      <c r="M646" s="430"/>
      <c r="N646" s="430"/>
      <c r="O646" s="430"/>
      <c r="P646" s="430"/>
      <c r="Q646" s="431"/>
    </row>
    <row r="647" spans="1:17" ht="78" customHeight="1" x14ac:dyDescent="0.4">
      <c r="A647" s="432" t="s">
        <v>22</v>
      </c>
      <c r="B647" s="433"/>
      <c r="C647" s="433"/>
      <c r="D647" s="433"/>
      <c r="E647" s="433"/>
      <c r="F647" s="433"/>
      <c r="G647" s="433"/>
      <c r="H647" s="433"/>
      <c r="I647" s="433"/>
      <c r="J647" s="433"/>
      <c r="K647" s="433"/>
      <c r="L647" s="433"/>
      <c r="M647" s="433"/>
      <c r="N647" s="433"/>
      <c r="O647" s="433"/>
      <c r="P647" s="433"/>
      <c r="Q647" s="434"/>
    </row>
    <row r="648" spans="1:17" x14ac:dyDescent="0.4">
      <c r="A648" s="11" t="s">
        <v>12</v>
      </c>
      <c r="B648" s="15">
        <f>B629+1</f>
        <v>35</v>
      </c>
      <c r="C648" s="11" t="s">
        <v>13</v>
      </c>
      <c r="D648" s="13" t="str">
        <f>VLOOKUP(B648,別紙1!$A$285:$AS$431,3,FALSE)</f>
        <v>大前田配水場</v>
      </c>
      <c r="Q648" s="142" t="str">
        <f>VLOOKUP(B648,別紙1!$A$285:$AS$431,5,FALSE)</f>
        <v>東京従量電灯B20A</v>
      </c>
    </row>
    <row r="649" spans="1:17" s="11" customFormat="1" ht="20.25" customHeight="1" x14ac:dyDescent="0.4">
      <c r="A649" s="435" t="s">
        <v>14</v>
      </c>
      <c r="B649" s="438" t="s">
        <v>3</v>
      </c>
      <c r="C649" s="439"/>
      <c r="D649" s="440"/>
      <c r="E649" s="438" t="s">
        <v>4</v>
      </c>
      <c r="F649" s="439"/>
      <c r="G649" s="439"/>
      <c r="H649" s="439"/>
      <c r="I649" s="439"/>
      <c r="J649" s="439"/>
      <c r="K649" s="439"/>
      <c r="L649" s="439"/>
      <c r="M649" s="439"/>
      <c r="N649" s="439"/>
      <c r="O649" s="440"/>
      <c r="P649" s="426" t="s">
        <v>106</v>
      </c>
      <c r="Q649" s="435" t="s">
        <v>354</v>
      </c>
    </row>
    <row r="650" spans="1:17" s="11" customFormat="1" ht="60" x14ac:dyDescent="0.4">
      <c r="A650" s="436"/>
      <c r="B650" s="305" t="s">
        <v>26</v>
      </c>
      <c r="C650" s="305" t="s">
        <v>107</v>
      </c>
      <c r="D650" s="305" t="s">
        <v>27</v>
      </c>
      <c r="E650" s="16" t="s">
        <v>349</v>
      </c>
      <c r="F650" s="17" t="s">
        <v>108</v>
      </c>
      <c r="G650" s="17" t="s">
        <v>350</v>
      </c>
      <c r="H650" s="16" t="s">
        <v>28</v>
      </c>
      <c r="I650" s="17" t="s">
        <v>126</v>
      </c>
      <c r="J650" s="17" t="s">
        <v>352</v>
      </c>
      <c r="K650" s="16" t="s">
        <v>29</v>
      </c>
      <c r="L650" s="17" t="s">
        <v>127</v>
      </c>
      <c r="M650" s="17" t="s">
        <v>128</v>
      </c>
      <c r="N650" s="16" t="s">
        <v>30</v>
      </c>
      <c r="O650" s="306" t="s">
        <v>353</v>
      </c>
      <c r="P650" s="441"/>
      <c r="Q650" s="436"/>
    </row>
    <row r="651" spans="1:17" s="18" customFormat="1" ht="22.5" x14ac:dyDescent="0.4">
      <c r="A651" s="437"/>
      <c r="B651" s="12" t="s">
        <v>34</v>
      </c>
      <c r="C651" s="12" t="s">
        <v>123</v>
      </c>
      <c r="D651" s="12" t="s">
        <v>6</v>
      </c>
      <c r="E651" s="12" t="s">
        <v>20</v>
      </c>
      <c r="F651" s="12" t="s">
        <v>20</v>
      </c>
      <c r="G651" s="12" t="s">
        <v>8</v>
      </c>
      <c r="H651" s="12" t="s">
        <v>8</v>
      </c>
      <c r="I651" s="12" t="s">
        <v>20</v>
      </c>
      <c r="J651" s="12" t="s">
        <v>8</v>
      </c>
      <c r="K651" s="12" t="s">
        <v>8</v>
      </c>
      <c r="L651" s="12" t="s">
        <v>20</v>
      </c>
      <c r="M651" s="12" t="s">
        <v>8</v>
      </c>
      <c r="N651" s="12" t="s">
        <v>8</v>
      </c>
      <c r="O651" s="12" t="s">
        <v>8</v>
      </c>
      <c r="P651" s="4" t="s">
        <v>43</v>
      </c>
      <c r="Q651" s="12" t="s">
        <v>8</v>
      </c>
    </row>
    <row r="652" spans="1:17" s="20" customFormat="1" ht="18" customHeight="1" x14ac:dyDescent="0.4">
      <c r="A652" s="19">
        <v>1</v>
      </c>
      <c r="B652" s="143">
        <f>VLOOKUP(B648,別紙1!$A$285:$AS$431,6,FALSE)</f>
        <v>20</v>
      </c>
      <c r="C652" s="151">
        <f>内訳書!$C$9</f>
        <v>0</v>
      </c>
      <c r="D652" s="151">
        <f>IF(E652=0,ROUNDDOWN(C652*B652/10/2,2),ROUNDDOWN(C652*B652/10,2))</f>
        <v>0</v>
      </c>
      <c r="E652" s="143">
        <f>VLOOKUP(B648,別紙1!$A$285:$AS$431,7,FALSE)+VLOOKUP(B648,別紙1!$A$285:$AS$431,8,FALSE)+VLOOKUP(B648,別紙1!$A$285:$AS$431,9,FALSE)</f>
        <v>17</v>
      </c>
      <c r="F652" s="143">
        <f>IF(E652&lt;120,E652,120)</f>
        <v>17</v>
      </c>
      <c r="G652" s="151">
        <f>内訳書!$D$9</f>
        <v>0</v>
      </c>
      <c r="H652" s="151">
        <f>ROUNDDOWN(F652*G652,2)</f>
        <v>0</v>
      </c>
      <c r="I652" s="143">
        <f>IF(E652&lt;=300,IF(E652&lt;120,0,E652-120),180)</f>
        <v>0</v>
      </c>
      <c r="J652" s="151">
        <f>内訳書!$E$9</f>
        <v>0</v>
      </c>
      <c r="K652" s="151">
        <f>ROUNDDOWN(I652*J652,2)</f>
        <v>0</v>
      </c>
      <c r="L652" s="143">
        <f>IF(E652&lt;300,0,E652-300)</f>
        <v>0</v>
      </c>
      <c r="M652" s="151">
        <f>内訳書!$F$9</f>
        <v>0</v>
      </c>
      <c r="N652" s="151">
        <f>ROUNDDOWN(L652*M652,2)</f>
        <v>0</v>
      </c>
      <c r="O652" s="151">
        <f>H652+K652+N652</f>
        <v>0</v>
      </c>
      <c r="P652" s="144"/>
      <c r="Q652" s="145">
        <f>ROUNDDOWN(D652+O652+P652,0)</f>
        <v>0</v>
      </c>
    </row>
    <row r="653" spans="1:17" s="20" customFormat="1" ht="18" customHeight="1" x14ac:dyDescent="0.4">
      <c r="A653" s="19">
        <v>2</v>
      </c>
      <c r="B653" s="145">
        <f>B652</f>
        <v>20</v>
      </c>
      <c r="C653" s="151">
        <f>C652</f>
        <v>0</v>
      </c>
      <c r="D653" s="151">
        <f t="shared" ref="D653:D663" si="612">IF(E653=0,ROUNDDOWN(C653*B653/10/2,2),ROUNDDOWN(C653*B653/10,2))</f>
        <v>0</v>
      </c>
      <c r="E653" s="143">
        <f>VLOOKUP(B648,別紙1!$A$285:$AS$431,10,FALSE)+VLOOKUP(B648,別紙1!$A$285:$AS$431,11,FALSE)+VLOOKUP(B648,別紙1!$A$285:$AS$431,12,FALSE)</f>
        <v>16</v>
      </c>
      <c r="F653" s="143">
        <f t="shared" ref="F653:F663" si="613">IF(E653&lt;120,E653,120)</f>
        <v>16</v>
      </c>
      <c r="G653" s="151">
        <f>G652</f>
        <v>0</v>
      </c>
      <c r="H653" s="151">
        <f t="shared" ref="H653:H663" si="614">ROUNDDOWN(F653*G653,2)</f>
        <v>0</v>
      </c>
      <c r="I653" s="143">
        <f t="shared" ref="I653" si="615">IF(E653&lt;=300,IF(E653&lt;120,0,E653-120),180)</f>
        <v>0</v>
      </c>
      <c r="J653" s="151">
        <f>J652</f>
        <v>0</v>
      </c>
      <c r="K653" s="151">
        <f t="shared" ref="K653:K663" si="616">ROUNDDOWN(I653*J653,2)</f>
        <v>0</v>
      </c>
      <c r="L653" s="143">
        <f t="shared" ref="L653:L663" si="617">IF(E653&lt;300,0,E653-300)</f>
        <v>0</v>
      </c>
      <c r="M653" s="151">
        <f>M652</f>
        <v>0</v>
      </c>
      <c r="N653" s="151">
        <f t="shared" ref="N653:N663" si="618">ROUNDDOWN(L653*M653,2)</f>
        <v>0</v>
      </c>
      <c r="O653" s="151">
        <f t="shared" ref="O653:O656" si="619">H653+K653+N653</f>
        <v>0</v>
      </c>
      <c r="P653" s="144"/>
      <c r="Q653" s="145">
        <f t="shared" ref="Q653:Q663" si="620">ROUNDDOWN(D653+O653+P653,0)</f>
        <v>0</v>
      </c>
    </row>
    <row r="654" spans="1:17" s="20" customFormat="1" ht="18" customHeight="1" x14ac:dyDescent="0.4">
      <c r="A654" s="19">
        <v>3</v>
      </c>
      <c r="B654" s="145">
        <f>B652</f>
        <v>20</v>
      </c>
      <c r="C654" s="151">
        <f t="shared" ref="C654:C663" si="621">C653</f>
        <v>0</v>
      </c>
      <c r="D654" s="151">
        <f t="shared" si="612"/>
        <v>0</v>
      </c>
      <c r="E654" s="143">
        <f>VLOOKUP(B648,別紙1!$A$285:$AS$431,13,FALSE)+VLOOKUP(B648,別紙1!$A$285:$AS$431,14,FALSE)+VLOOKUP(B648,別紙1!$A$285:$AS$431,15,FALSE)</f>
        <v>15</v>
      </c>
      <c r="F654" s="143">
        <f t="shared" si="613"/>
        <v>15</v>
      </c>
      <c r="G654" s="151">
        <f t="shared" ref="G654:G663" si="622">G653</f>
        <v>0</v>
      </c>
      <c r="H654" s="151">
        <f t="shared" si="614"/>
        <v>0</v>
      </c>
      <c r="I654" s="143">
        <f>IF(E654&lt;=300,IF(E654&lt;120,0,E654-120),180)</f>
        <v>0</v>
      </c>
      <c r="J654" s="151">
        <f t="shared" ref="J654:J663" si="623">J653</f>
        <v>0</v>
      </c>
      <c r="K654" s="151">
        <f t="shared" si="616"/>
        <v>0</v>
      </c>
      <c r="L654" s="143">
        <f t="shared" si="617"/>
        <v>0</v>
      </c>
      <c r="M654" s="151">
        <f t="shared" ref="M654:M663" si="624">M653</f>
        <v>0</v>
      </c>
      <c r="N654" s="151">
        <f t="shared" si="618"/>
        <v>0</v>
      </c>
      <c r="O654" s="151">
        <f t="shared" si="619"/>
        <v>0</v>
      </c>
      <c r="P654" s="144"/>
      <c r="Q654" s="145">
        <f t="shared" si="620"/>
        <v>0</v>
      </c>
    </row>
    <row r="655" spans="1:17" s="20" customFormat="1" ht="18" customHeight="1" x14ac:dyDescent="0.4">
      <c r="A655" s="19">
        <v>4</v>
      </c>
      <c r="B655" s="145">
        <f>B652</f>
        <v>20</v>
      </c>
      <c r="C655" s="151">
        <f t="shared" si="621"/>
        <v>0</v>
      </c>
      <c r="D655" s="151">
        <f t="shared" si="612"/>
        <v>0</v>
      </c>
      <c r="E655" s="143">
        <f>VLOOKUP(B648,別紙1!$A$285:$AS$431,16,FALSE)+VLOOKUP(B648,別紙1!$A$285:$AS$431,17,FALSE)+VLOOKUP(B648,別紙1!$A$285:$AS$431,18,FALSE)</f>
        <v>6</v>
      </c>
      <c r="F655" s="143">
        <f t="shared" si="613"/>
        <v>6</v>
      </c>
      <c r="G655" s="151">
        <f t="shared" si="622"/>
        <v>0</v>
      </c>
      <c r="H655" s="151">
        <f t="shared" si="614"/>
        <v>0</v>
      </c>
      <c r="I655" s="143">
        <f t="shared" ref="I655:I663" si="625">IF(E655&lt;=300,IF(E655&lt;120,0,E655-120),180)</f>
        <v>0</v>
      </c>
      <c r="J655" s="151">
        <f t="shared" si="623"/>
        <v>0</v>
      </c>
      <c r="K655" s="151">
        <f t="shared" si="616"/>
        <v>0</v>
      </c>
      <c r="L655" s="143">
        <f t="shared" si="617"/>
        <v>0</v>
      </c>
      <c r="M655" s="151">
        <f t="shared" si="624"/>
        <v>0</v>
      </c>
      <c r="N655" s="151">
        <f t="shared" si="618"/>
        <v>0</v>
      </c>
      <c r="O655" s="151">
        <f t="shared" si="619"/>
        <v>0</v>
      </c>
      <c r="P655" s="144"/>
      <c r="Q655" s="145">
        <f t="shared" si="620"/>
        <v>0</v>
      </c>
    </row>
    <row r="656" spans="1:17" s="20" customFormat="1" ht="18" customHeight="1" x14ac:dyDescent="0.4">
      <c r="A656" s="19">
        <v>5</v>
      </c>
      <c r="B656" s="145">
        <f>B652</f>
        <v>20</v>
      </c>
      <c r="C656" s="151">
        <f t="shared" si="621"/>
        <v>0</v>
      </c>
      <c r="D656" s="151">
        <f t="shared" si="612"/>
        <v>0</v>
      </c>
      <c r="E656" s="143">
        <f>VLOOKUP(B648,別紙1!$A$285:$AS$431,19,FALSE)+VLOOKUP(B648,別紙1!$A$285:$AS$431,20,FALSE)+VLOOKUP(B648,別紙1!$A$285:$AS$431,21,FALSE)</f>
        <v>4</v>
      </c>
      <c r="F656" s="143">
        <f t="shared" si="613"/>
        <v>4</v>
      </c>
      <c r="G656" s="151">
        <f t="shared" si="622"/>
        <v>0</v>
      </c>
      <c r="H656" s="151">
        <f t="shared" si="614"/>
        <v>0</v>
      </c>
      <c r="I656" s="143">
        <f t="shared" si="625"/>
        <v>0</v>
      </c>
      <c r="J656" s="151">
        <f t="shared" si="623"/>
        <v>0</v>
      </c>
      <c r="K656" s="151">
        <f t="shared" si="616"/>
        <v>0</v>
      </c>
      <c r="L656" s="143">
        <f t="shared" si="617"/>
        <v>0</v>
      </c>
      <c r="M656" s="151">
        <f t="shared" si="624"/>
        <v>0</v>
      </c>
      <c r="N656" s="151">
        <f t="shared" si="618"/>
        <v>0</v>
      </c>
      <c r="O656" s="151">
        <f t="shared" si="619"/>
        <v>0</v>
      </c>
      <c r="P656" s="144"/>
      <c r="Q656" s="145">
        <f t="shared" si="620"/>
        <v>0</v>
      </c>
    </row>
    <row r="657" spans="1:17" s="20" customFormat="1" ht="18" customHeight="1" x14ac:dyDescent="0.4">
      <c r="A657" s="19">
        <v>6</v>
      </c>
      <c r="B657" s="145">
        <f>B652</f>
        <v>20</v>
      </c>
      <c r="C657" s="151">
        <f t="shared" si="621"/>
        <v>0</v>
      </c>
      <c r="D657" s="151">
        <f t="shared" si="612"/>
        <v>0</v>
      </c>
      <c r="E657" s="143">
        <f>VLOOKUP(B648,別紙1!$A$285:$AS$431,22,FALSE)+VLOOKUP(B648,別紙1!$A$285:$AS$431,23,FALSE)+VLOOKUP(B648,別紙1!$A$285:$AS$431,24,FALSE)</f>
        <v>4</v>
      </c>
      <c r="F657" s="143">
        <f t="shared" si="613"/>
        <v>4</v>
      </c>
      <c r="G657" s="151">
        <f t="shared" si="622"/>
        <v>0</v>
      </c>
      <c r="H657" s="151">
        <f t="shared" si="614"/>
        <v>0</v>
      </c>
      <c r="I657" s="143">
        <f t="shared" si="625"/>
        <v>0</v>
      </c>
      <c r="J657" s="151">
        <f t="shared" si="623"/>
        <v>0</v>
      </c>
      <c r="K657" s="151">
        <f t="shared" si="616"/>
        <v>0</v>
      </c>
      <c r="L657" s="143">
        <f t="shared" si="617"/>
        <v>0</v>
      </c>
      <c r="M657" s="151">
        <f t="shared" si="624"/>
        <v>0</v>
      </c>
      <c r="N657" s="151">
        <f t="shared" si="618"/>
        <v>0</v>
      </c>
      <c r="O657" s="151">
        <f>H657+K657+N657</f>
        <v>0</v>
      </c>
      <c r="P657" s="144"/>
      <c r="Q657" s="145">
        <f t="shared" si="620"/>
        <v>0</v>
      </c>
    </row>
    <row r="658" spans="1:17" s="20" customFormat="1" ht="18" customHeight="1" x14ac:dyDescent="0.4">
      <c r="A658" s="19">
        <v>7</v>
      </c>
      <c r="B658" s="145">
        <f>B652</f>
        <v>20</v>
      </c>
      <c r="C658" s="151">
        <f t="shared" si="621"/>
        <v>0</v>
      </c>
      <c r="D658" s="151">
        <f t="shared" si="612"/>
        <v>0</v>
      </c>
      <c r="E658" s="143">
        <f>VLOOKUP(B648,別紙1!$A$285:$AS$431,25,FALSE)+VLOOKUP(B648,別紙1!$A$285:$AS$431,26,FALSE)+VLOOKUP(B648,別紙1!$A$285:$AS$431,27,FALSE)</f>
        <v>5</v>
      </c>
      <c r="F658" s="143">
        <f t="shared" si="613"/>
        <v>5</v>
      </c>
      <c r="G658" s="151">
        <f t="shared" si="622"/>
        <v>0</v>
      </c>
      <c r="H658" s="151">
        <f t="shared" si="614"/>
        <v>0</v>
      </c>
      <c r="I658" s="143">
        <f t="shared" si="625"/>
        <v>0</v>
      </c>
      <c r="J658" s="151">
        <f t="shared" si="623"/>
        <v>0</v>
      </c>
      <c r="K658" s="151">
        <f t="shared" si="616"/>
        <v>0</v>
      </c>
      <c r="L658" s="143">
        <f t="shared" si="617"/>
        <v>0</v>
      </c>
      <c r="M658" s="151">
        <f t="shared" si="624"/>
        <v>0</v>
      </c>
      <c r="N658" s="151">
        <f t="shared" si="618"/>
        <v>0</v>
      </c>
      <c r="O658" s="151">
        <f t="shared" ref="O658:O662" si="626">H658+K658+N658</f>
        <v>0</v>
      </c>
      <c r="P658" s="144"/>
      <c r="Q658" s="145">
        <f t="shared" si="620"/>
        <v>0</v>
      </c>
    </row>
    <row r="659" spans="1:17" s="20" customFormat="1" ht="18" customHeight="1" x14ac:dyDescent="0.4">
      <c r="A659" s="19">
        <v>8</v>
      </c>
      <c r="B659" s="145">
        <f>B652</f>
        <v>20</v>
      </c>
      <c r="C659" s="151">
        <f t="shared" si="621"/>
        <v>0</v>
      </c>
      <c r="D659" s="151">
        <f t="shared" si="612"/>
        <v>0</v>
      </c>
      <c r="E659" s="143">
        <f>VLOOKUP(B648,別紙1!$A$285:$AS$431,28,FALSE)+VLOOKUP(B648,別紙1!$A$285:$AS$431,29,FALSE)+VLOOKUP(B648,別紙1!$A$285:$AS$431,30,FALSE)</f>
        <v>6</v>
      </c>
      <c r="F659" s="143">
        <f t="shared" si="613"/>
        <v>6</v>
      </c>
      <c r="G659" s="151">
        <f t="shared" si="622"/>
        <v>0</v>
      </c>
      <c r="H659" s="151">
        <f t="shared" si="614"/>
        <v>0</v>
      </c>
      <c r="I659" s="143">
        <f t="shared" si="625"/>
        <v>0</v>
      </c>
      <c r="J659" s="151">
        <f t="shared" si="623"/>
        <v>0</v>
      </c>
      <c r="K659" s="151">
        <f t="shared" si="616"/>
        <v>0</v>
      </c>
      <c r="L659" s="143">
        <f t="shared" si="617"/>
        <v>0</v>
      </c>
      <c r="M659" s="151">
        <f t="shared" si="624"/>
        <v>0</v>
      </c>
      <c r="N659" s="151">
        <f t="shared" si="618"/>
        <v>0</v>
      </c>
      <c r="O659" s="151">
        <f t="shared" si="626"/>
        <v>0</v>
      </c>
      <c r="P659" s="144"/>
      <c r="Q659" s="145">
        <f t="shared" si="620"/>
        <v>0</v>
      </c>
    </row>
    <row r="660" spans="1:17" s="20" customFormat="1" ht="18" customHeight="1" x14ac:dyDescent="0.4">
      <c r="A660" s="19">
        <v>9</v>
      </c>
      <c r="B660" s="145">
        <f>B652</f>
        <v>20</v>
      </c>
      <c r="C660" s="151">
        <f t="shared" si="621"/>
        <v>0</v>
      </c>
      <c r="D660" s="151">
        <f t="shared" si="612"/>
        <v>0</v>
      </c>
      <c r="E660" s="143">
        <f>VLOOKUP(B648,別紙1!$A$285:$AS$431,31,FALSE)+VLOOKUP(B648,別紙1!$A$285:$AS$431,32,FALSE)+VLOOKUP(B648,別紙1!$A$285:$AS$431,33,FALSE)</f>
        <v>5</v>
      </c>
      <c r="F660" s="143">
        <f t="shared" si="613"/>
        <v>5</v>
      </c>
      <c r="G660" s="151">
        <f t="shared" si="622"/>
        <v>0</v>
      </c>
      <c r="H660" s="151">
        <f t="shared" si="614"/>
        <v>0</v>
      </c>
      <c r="I660" s="143">
        <f t="shared" si="625"/>
        <v>0</v>
      </c>
      <c r="J660" s="151">
        <f t="shared" si="623"/>
        <v>0</v>
      </c>
      <c r="K660" s="151">
        <f t="shared" si="616"/>
        <v>0</v>
      </c>
      <c r="L660" s="143">
        <f t="shared" si="617"/>
        <v>0</v>
      </c>
      <c r="M660" s="151">
        <f t="shared" si="624"/>
        <v>0</v>
      </c>
      <c r="N660" s="151">
        <f t="shared" si="618"/>
        <v>0</v>
      </c>
      <c r="O660" s="151">
        <f t="shared" si="626"/>
        <v>0</v>
      </c>
      <c r="P660" s="144"/>
      <c r="Q660" s="145">
        <f t="shared" si="620"/>
        <v>0</v>
      </c>
    </row>
    <row r="661" spans="1:17" s="20" customFormat="1" ht="18" customHeight="1" x14ac:dyDescent="0.4">
      <c r="A661" s="19">
        <v>10</v>
      </c>
      <c r="B661" s="145">
        <f>B652</f>
        <v>20</v>
      </c>
      <c r="C661" s="151">
        <f t="shared" si="621"/>
        <v>0</v>
      </c>
      <c r="D661" s="151">
        <f t="shared" si="612"/>
        <v>0</v>
      </c>
      <c r="E661" s="143">
        <f>VLOOKUP(B648,別紙1!$A$285:$AS$431,34,FALSE)+VLOOKUP(B648,別紙1!$A$285:$AS$431,35,FALSE)+VLOOKUP(B648,別紙1!$A$285:$AS$431,36,FALSE)</f>
        <v>4</v>
      </c>
      <c r="F661" s="143">
        <f t="shared" si="613"/>
        <v>4</v>
      </c>
      <c r="G661" s="151">
        <f t="shared" si="622"/>
        <v>0</v>
      </c>
      <c r="H661" s="151">
        <f t="shared" si="614"/>
        <v>0</v>
      </c>
      <c r="I661" s="143">
        <f t="shared" si="625"/>
        <v>0</v>
      </c>
      <c r="J661" s="151">
        <f t="shared" si="623"/>
        <v>0</v>
      </c>
      <c r="K661" s="151">
        <f t="shared" si="616"/>
        <v>0</v>
      </c>
      <c r="L661" s="143">
        <f t="shared" si="617"/>
        <v>0</v>
      </c>
      <c r="M661" s="151">
        <f t="shared" si="624"/>
        <v>0</v>
      </c>
      <c r="N661" s="151">
        <f t="shared" si="618"/>
        <v>0</v>
      </c>
      <c r="O661" s="151">
        <f t="shared" si="626"/>
        <v>0</v>
      </c>
      <c r="P661" s="144"/>
      <c r="Q661" s="145">
        <f t="shared" si="620"/>
        <v>0</v>
      </c>
    </row>
    <row r="662" spans="1:17" s="20" customFormat="1" ht="18" customHeight="1" x14ac:dyDescent="0.4">
      <c r="A662" s="19">
        <v>11</v>
      </c>
      <c r="B662" s="145">
        <f>B652</f>
        <v>20</v>
      </c>
      <c r="C662" s="151">
        <f t="shared" si="621"/>
        <v>0</v>
      </c>
      <c r="D662" s="151">
        <f t="shared" si="612"/>
        <v>0</v>
      </c>
      <c r="E662" s="143">
        <f>VLOOKUP(B648,別紙1!$A$285:$AS$431,37,FALSE)+VLOOKUP(B648,別紙1!$A$285:$AS$431,38,FALSE)+VLOOKUP(B648,別紙1!$A$285:$AS$431,39,FALSE)</f>
        <v>7</v>
      </c>
      <c r="F662" s="143">
        <f t="shared" si="613"/>
        <v>7</v>
      </c>
      <c r="G662" s="151">
        <f t="shared" si="622"/>
        <v>0</v>
      </c>
      <c r="H662" s="151">
        <f t="shared" si="614"/>
        <v>0</v>
      </c>
      <c r="I662" s="143">
        <f t="shared" si="625"/>
        <v>0</v>
      </c>
      <c r="J662" s="151">
        <f t="shared" si="623"/>
        <v>0</v>
      </c>
      <c r="K662" s="151">
        <f t="shared" si="616"/>
        <v>0</v>
      </c>
      <c r="L662" s="143">
        <f t="shared" si="617"/>
        <v>0</v>
      </c>
      <c r="M662" s="151">
        <f t="shared" si="624"/>
        <v>0</v>
      </c>
      <c r="N662" s="151">
        <f t="shared" si="618"/>
        <v>0</v>
      </c>
      <c r="O662" s="151">
        <f t="shared" si="626"/>
        <v>0</v>
      </c>
      <c r="P662" s="144"/>
      <c r="Q662" s="145">
        <f t="shared" si="620"/>
        <v>0</v>
      </c>
    </row>
    <row r="663" spans="1:17" s="20" customFormat="1" ht="18" customHeight="1" thickBot="1" x14ac:dyDescent="0.45">
      <c r="A663" s="19">
        <v>12</v>
      </c>
      <c r="B663" s="145">
        <f>B652</f>
        <v>20</v>
      </c>
      <c r="C663" s="151">
        <f t="shared" si="621"/>
        <v>0</v>
      </c>
      <c r="D663" s="151">
        <f t="shared" si="612"/>
        <v>0</v>
      </c>
      <c r="E663" s="143">
        <f>VLOOKUP(B648,別紙1!$A$285:$AS$431,40,FALSE)+VLOOKUP(B648,別紙1!$A$285:$AS$431,41,FALSE)+VLOOKUP(B648,別紙1!$A$285:$AS$431,42,FALSE)</f>
        <v>15</v>
      </c>
      <c r="F663" s="143">
        <f t="shared" si="613"/>
        <v>15</v>
      </c>
      <c r="G663" s="151">
        <f t="shared" si="622"/>
        <v>0</v>
      </c>
      <c r="H663" s="198">
        <f t="shared" si="614"/>
        <v>0</v>
      </c>
      <c r="I663" s="143">
        <f t="shared" si="625"/>
        <v>0</v>
      </c>
      <c r="J663" s="198">
        <f t="shared" si="623"/>
        <v>0</v>
      </c>
      <c r="K663" s="198">
        <f t="shared" si="616"/>
        <v>0</v>
      </c>
      <c r="L663" s="143">
        <f t="shared" si="617"/>
        <v>0</v>
      </c>
      <c r="M663" s="151">
        <f t="shared" si="624"/>
        <v>0</v>
      </c>
      <c r="N663" s="198">
        <f t="shared" si="618"/>
        <v>0</v>
      </c>
      <c r="O663" s="151">
        <f>H663+K663+N663</f>
        <v>0</v>
      </c>
      <c r="P663" s="144"/>
      <c r="Q663" s="145">
        <f t="shared" si="620"/>
        <v>0</v>
      </c>
    </row>
    <row r="664" spans="1:17" s="20" customFormat="1" ht="18" customHeight="1" thickBot="1" x14ac:dyDescent="0.45">
      <c r="A664" s="19" t="s">
        <v>9</v>
      </c>
      <c r="B664" s="146"/>
      <c r="C664" s="146"/>
      <c r="D664" s="201"/>
      <c r="E664" s="143">
        <f t="shared" ref="E664:F664" si="627">SUM(E652:E663)</f>
        <v>104</v>
      </c>
      <c r="F664" s="143">
        <f t="shared" si="627"/>
        <v>104</v>
      </c>
      <c r="G664" s="146"/>
      <c r="H664" s="146"/>
      <c r="I664" s="143">
        <f t="shared" ref="I664" si="628">SUM(I652:I663)</f>
        <v>0</v>
      </c>
      <c r="J664" s="146"/>
      <c r="K664" s="146"/>
      <c r="L664" s="143">
        <f t="shared" ref="L664" si="629">SUM(L652:L663)</f>
        <v>0</v>
      </c>
      <c r="M664" s="146"/>
      <c r="N664" s="146"/>
      <c r="O664" s="202"/>
      <c r="P664" s="150">
        <f>SUM(P652:P663)</f>
        <v>0</v>
      </c>
      <c r="Q664" s="148">
        <f>IF(SUM(Q652:Q663)="","",SUM(Q652:Q663))</f>
        <v>0</v>
      </c>
    </row>
    <row r="665" spans="1:17" ht="78" customHeight="1" x14ac:dyDescent="0.4">
      <c r="A665" s="429" t="s">
        <v>376</v>
      </c>
      <c r="B665" s="430"/>
      <c r="C665" s="430"/>
      <c r="D665" s="430"/>
      <c r="E665" s="430"/>
      <c r="F665" s="430"/>
      <c r="G665" s="430"/>
      <c r="H665" s="430"/>
      <c r="I665" s="430"/>
      <c r="J665" s="430"/>
      <c r="K665" s="430"/>
      <c r="L665" s="430"/>
      <c r="M665" s="430"/>
      <c r="N665" s="430"/>
      <c r="O665" s="430"/>
      <c r="P665" s="430"/>
      <c r="Q665" s="431"/>
    </row>
    <row r="666" spans="1:17" ht="78" customHeight="1" x14ac:dyDescent="0.4">
      <c r="A666" s="432" t="s">
        <v>22</v>
      </c>
      <c r="B666" s="433"/>
      <c r="C666" s="433"/>
      <c r="D666" s="433"/>
      <c r="E666" s="433"/>
      <c r="F666" s="433"/>
      <c r="G666" s="433"/>
      <c r="H666" s="433"/>
      <c r="I666" s="433"/>
      <c r="J666" s="433"/>
      <c r="K666" s="433"/>
      <c r="L666" s="433"/>
      <c r="M666" s="433"/>
      <c r="N666" s="433"/>
      <c r="O666" s="433"/>
      <c r="P666" s="433"/>
      <c r="Q666" s="434"/>
    </row>
    <row r="667" spans="1:17" x14ac:dyDescent="0.4">
      <c r="A667" s="11" t="s">
        <v>12</v>
      </c>
      <c r="B667" s="15">
        <f>B648+1</f>
        <v>36</v>
      </c>
      <c r="C667" s="11" t="s">
        <v>13</v>
      </c>
      <c r="D667" s="13" t="str">
        <f>VLOOKUP(B667,別紙1!$A$285:$AS$431,3,FALSE)</f>
        <v>田口第２高区配水場</v>
      </c>
      <c r="Q667" s="142" t="str">
        <f>VLOOKUP(B667,別紙1!$A$285:$AS$431,5,FALSE)</f>
        <v>東京従量電灯B20A</v>
      </c>
    </row>
    <row r="668" spans="1:17" s="11" customFormat="1" ht="20.25" customHeight="1" x14ac:dyDescent="0.4">
      <c r="A668" s="435" t="s">
        <v>14</v>
      </c>
      <c r="B668" s="438" t="s">
        <v>3</v>
      </c>
      <c r="C668" s="439"/>
      <c r="D668" s="440"/>
      <c r="E668" s="438" t="s">
        <v>4</v>
      </c>
      <c r="F668" s="439"/>
      <c r="G668" s="439"/>
      <c r="H668" s="439"/>
      <c r="I668" s="439"/>
      <c r="J668" s="439"/>
      <c r="K668" s="439"/>
      <c r="L668" s="439"/>
      <c r="M668" s="439"/>
      <c r="N668" s="439"/>
      <c r="O668" s="440"/>
      <c r="P668" s="426" t="s">
        <v>106</v>
      </c>
      <c r="Q668" s="435" t="s">
        <v>354</v>
      </c>
    </row>
    <row r="669" spans="1:17" s="11" customFormat="1" ht="60" x14ac:dyDescent="0.4">
      <c r="A669" s="436"/>
      <c r="B669" s="305" t="s">
        <v>26</v>
      </c>
      <c r="C669" s="305" t="s">
        <v>107</v>
      </c>
      <c r="D669" s="305" t="s">
        <v>27</v>
      </c>
      <c r="E669" s="16" t="s">
        <v>349</v>
      </c>
      <c r="F669" s="17" t="s">
        <v>108</v>
      </c>
      <c r="G669" s="17" t="s">
        <v>350</v>
      </c>
      <c r="H669" s="16" t="s">
        <v>28</v>
      </c>
      <c r="I669" s="17" t="s">
        <v>126</v>
      </c>
      <c r="J669" s="17" t="s">
        <v>352</v>
      </c>
      <c r="K669" s="16" t="s">
        <v>29</v>
      </c>
      <c r="L669" s="17" t="s">
        <v>127</v>
      </c>
      <c r="M669" s="17" t="s">
        <v>128</v>
      </c>
      <c r="N669" s="16" t="s">
        <v>30</v>
      </c>
      <c r="O669" s="306" t="s">
        <v>353</v>
      </c>
      <c r="P669" s="441"/>
      <c r="Q669" s="436"/>
    </row>
    <row r="670" spans="1:17" s="18" customFormat="1" ht="22.5" x14ac:dyDescent="0.4">
      <c r="A670" s="437"/>
      <c r="B670" s="12" t="s">
        <v>34</v>
      </c>
      <c r="C670" s="12" t="s">
        <v>123</v>
      </c>
      <c r="D670" s="12" t="s">
        <v>6</v>
      </c>
      <c r="E670" s="12" t="s">
        <v>20</v>
      </c>
      <c r="F670" s="12" t="s">
        <v>20</v>
      </c>
      <c r="G670" s="12" t="s">
        <v>8</v>
      </c>
      <c r="H670" s="12" t="s">
        <v>8</v>
      </c>
      <c r="I670" s="12" t="s">
        <v>20</v>
      </c>
      <c r="J670" s="12" t="s">
        <v>8</v>
      </c>
      <c r="K670" s="12" t="s">
        <v>8</v>
      </c>
      <c r="L670" s="12" t="s">
        <v>20</v>
      </c>
      <c r="M670" s="12" t="s">
        <v>8</v>
      </c>
      <c r="N670" s="12" t="s">
        <v>8</v>
      </c>
      <c r="O670" s="12" t="s">
        <v>8</v>
      </c>
      <c r="P670" s="4" t="s">
        <v>43</v>
      </c>
      <c r="Q670" s="12" t="s">
        <v>8</v>
      </c>
    </row>
    <row r="671" spans="1:17" s="20" customFormat="1" ht="18" customHeight="1" x14ac:dyDescent="0.4">
      <c r="A671" s="19">
        <v>1</v>
      </c>
      <c r="B671" s="143">
        <f>VLOOKUP(B667,別紙1!$A$285:$AS$431,6,FALSE)</f>
        <v>20</v>
      </c>
      <c r="C671" s="151">
        <f>内訳書!$C$9</f>
        <v>0</v>
      </c>
      <c r="D671" s="151">
        <f>IF(E671=0,ROUNDDOWN(C671*B671/10/2,2),ROUNDDOWN(C671*B671/10,2))</f>
        <v>0</v>
      </c>
      <c r="E671" s="143">
        <f>VLOOKUP(B667,別紙1!$A$285:$AS$431,7,FALSE)+VLOOKUP(B667,別紙1!$A$285:$AS$431,8,FALSE)+VLOOKUP(B667,別紙1!$A$285:$AS$431,9,FALSE)</f>
        <v>52</v>
      </c>
      <c r="F671" s="143">
        <f>IF(E671&lt;120,E671,120)</f>
        <v>52</v>
      </c>
      <c r="G671" s="151">
        <f>内訳書!$D$9</f>
        <v>0</v>
      </c>
      <c r="H671" s="151">
        <f>ROUNDDOWN(F671*G671,2)</f>
        <v>0</v>
      </c>
      <c r="I671" s="143">
        <f>IF(E671&lt;=300,IF(E671&lt;120,0,E671-120),180)</f>
        <v>0</v>
      </c>
      <c r="J671" s="151">
        <f>内訳書!$E$9</f>
        <v>0</v>
      </c>
      <c r="K671" s="151">
        <f>ROUNDDOWN(I671*J671,2)</f>
        <v>0</v>
      </c>
      <c r="L671" s="143">
        <f>IF(E671&lt;300,0,E671-300)</f>
        <v>0</v>
      </c>
      <c r="M671" s="151">
        <f>内訳書!$F$9</f>
        <v>0</v>
      </c>
      <c r="N671" s="151">
        <f>ROUNDDOWN(L671*M671,2)</f>
        <v>0</v>
      </c>
      <c r="O671" s="151">
        <f>H671+K671+N671</f>
        <v>0</v>
      </c>
      <c r="P671" s="144"/>
      <c r="Q671" s="145">
        <f>ROUNDDOWN(D671+O671+P671,0)</f>
        <v>0</v>
      </c>
    </row>
    <row r="672" spans="1:17" s="20" customFormat="1" ht="18" customHeight="1" x14ac:dyDescent="0.4">
      <c r="A672" s="19">
        <v>2</v>
      </c>
      <c r="B672" s="145">
        <f>B671</f>
        <v>20</v>
      </c>
      <c r="C672" s="151">
        <f>C671</f>
        <v>0</v>
      </c>
      <c r="D672" s="151">
        <f t="shared" ref="D672:D682" si="630">IF(E672=0,ROUNDDOWN(C672*B672/10/2,2),ROUNDDOWN(C672*B672/10,2))</f>
        <v>0</v>
      </c>
      <c r="E672" s="143">
        <f>VLOOKUP(B667,別紙1!$A$285:$AS$431,10,FALSE)+VLOOKUP(B667,別紙1!$A$285:$AS$431,11,FALSE)+VLOOKUP(B667,別紙1!$A$285:$AS$431,12,FALSE)</f>
        <v>61</v>
      </c>
      <c r="F672" s="143">
        <f t="shared" ref="F672:F682" si="631">IF(E672&lt;120,E672,120)</f>
        <v>61</v>
      </c>
      <c r="G672" s="151">
        <f>G671</f>
        <v>0</v>
      </c>
      <c r="H672" s="151">
        <f t="shared" ref="H672:H682" si="632">ROUNDDOWN(F672*G672,2)</f>
        <v>0</v>
      </c>
      <c r="I672" s="143">
        <f t="shared" ref="I672" si="633">IF(E672&lt;=300,IF(E672&lt;120,0,E672-120),180)</f>
        <v>0</v>
      </c>
      <c r="J672" s="151">
        <f>J671</f>
        <v>0</v>
      </c>
      <c r="K672" s="151">
        <f t="shared" ref="K672:K682" si="634">ROUNDDOWN(I672*J672,2)</f>
        <v>0</v>
      </c>
      <c r="L672" s="143">
        <f t="shared" ref="L672:L682" si="635">IF(E672&lt;300,0,E672-300)</f>
        <v>0</v>
      </c>
      <c r="M672" s="151">
        <f>M671</f>
        <v>0</v>
      </c>
      <c r="N672" s="151">
        <f t="shared" ref="N672:N682" si="636">ROUNDDOWN(L672*M672,2)</f>
        <v>0</v>
      </c>
      <c r="O672" s="151">
        <f t="shared" ref="O672:O675" si="637">H672+K672+N672</f>
        <v>0</v>
      </c>
      <c r="P672" s="144"/>
      <c r="Q672" s="145">
        <f t="shared" ref="Q672:Q682" si="638">ROUNDDOWN(D672+O672+P672,0)</f>
        <v>0</v>
      </c>
    </row>
    <row r="673" spans="1:17" s="20" customFormat="1" ht="18" customHeight="1" x14ac:dyDescent="0.4">
      <c r="A673" s="19">
        <v>3</v>
      </c>
      <c r="B673" s="145">
        <f>B671</f>
        <v>20</v>
      </c>
      <c r="C673" s="151">
        <f t="shared" ref="C673:C682" si="639">C672</f>
        <v>0</v>
      </c>
      <c r="D673" s="151">
        <f t="shared" si="630"/>
        <v>0</v>
      </c>
      <c r="E673" s="143">
        <f>VLOOKUP(B667,別紙1!$A$285:$AS$431,13,FALSE)+VLOOKUP(B667,別紙1!$A$285:$AS$431,14,FALSE)+VLOOKUP(B667,別紙1!$A$285:$AS$431,15,FALSE)</f>
        <v>53</v>
      </c>
      <c r="F673" s="143">
        <f t="shared" si="631"/>
        <v>53</v>
      </c>
      <c r="G673" s="151">
        <f t="shared" ref="G673:G682" si="640">G672</f>
        <v>0</v>
      </c>
      <c r="H673" s="151">
        <f t="shared" si="632"/>
        <v>0</v>
      </c>
      <c r="I673" s="143">
        <f>IF(E673&lt;=300,IF(E673&lt;120,0,E673-120),180)</f>
        <v>0</v>
      </c>
      <c r="J673" s="151">
        <f t="shared" ref="J673:J682" si="641">J672</f>
        <v>0</v>
      </c>
      <c r="K673" s="151">
        <f t="shared" si="634"/>
        <v>0</v>
      </c>
      <c r="L673" s="143">
        <f t="shared" si="635"/>
        <v>0</v>
      </c>
      <c r="M673" s="151">
        <f t="shared" ref="M673:M682" si="642">M672</f>
        <v>0</v>
      </c>
      <c r="N673" s="151">
        <f t="shared" si="636"/>
        <v>0</v>
      </c>
      <c r="O673" s="151">
        <f t="shared" si="637"/>
        <v>0</v>
      </c>
      <c r="P673" s="144"/>
      <c r="Q673" s="145">
        <f t="shared" si="638"/>
        <v>0</v>
      </c>
    </row>
    <row r="674" spans="1:17" s="20" customFormat="1" ht="18" customHeight="1" x14ac:dyDescent="0.4">
      <c r="A674" s="19">
        <v>4</v>
      </c>
      <c r="B674" s="145">
        <f>B671</f>
        <v>20</v>
      </c>
      <c r="C674" s="151">
        <f t="shared" si="639"/>
        <v>0</v>
      </c>
      <c r="D674" s="151">
        <f t="shared" si="630"/>
        <v>0</v>
      </c>
      <c r="E674" s="143">
        <f>VLOOKUP(B667,別紙1!$A$285:$AS$431,16,FALSE)+VLOOKUP(B667,別紙1!$A$285:$AS$431,17,FALSE)+VLOOKUP(B667,別紙1!$A$285:$AS$431,18,FALSE)</f>
        <v>53</v>
      </c>
      <c r="F674" s="143">
        <f t="shared" si="631"/>
        <v>53</v>
      </c>
      <c r="G674" s="151">
        <f t="shared" si="640"/>
        <v>0</v>
      </c>
      <c r="H674" s="151">
        <f t="shared" si="632"/>
        <v>0</v>
      </c>
      <c r="I674" s="143">
        <f t="shared" ref="I674:I682" si="643">IF(E674&lt;=300,IF(E674&lt;120,0,E674-120),180)</f>
        <v>0</v>
      </c>
      <c r="J674" s="151">
        <f t="shared" si="641"/>
        <v>0</v>
      </c>
      <c r="K674" s="151">
        <f t="shared" si="634"/>
        <v>0</v>
      </c>
      <c r="L674" s="143">
        <f t="shared" si="635"/>
        <v>0</v>
      </c>
      <c r="M674" s="151">
        <f t="shared" si="642"/>
        <v>0</v>
      </c>
      <c r="N674" s="151">
        <f t="shared" si="636"/>
        <v>0</v>
      </c>
      <c r="O674" s="151">
        <f t="shared" si="637"/>
        <v>0</v>
      </c>
      <c r="P674" s="144"/>
      <c r="Q674" s="145">
        <f t="shared" si="638"/>
        <v>0</v>
      </c>
    </row>
    <row r="675" spans="1:17" s="20" customFormat="1" ht="18" customHeight="1" x14ac:dyDescent="0.4">
      <c r="A675" s="19">
        <v>5</v>
      </c>
      <c r="B675" s="145">
        <f>B671</f>
        <v>20</v>
      </c>
      <c r="C675" s="151">
        <f t="shared" si="639"/>
        <v>0</v>
      </c>
      <c r="D675" s="151">
        <f t="shared" si="630"/>
        <v>0</v>
      </c>
      <c r="E675" s="143">
        <f>VLOOKUP(B667,別紙1!$A$285:$AS$431,19,FALSE)+VLOOKUP(B667,別紙1!$A$285:$AS$431,20,FALSE)+VLOOKUP(B667,別紙1!$A$285:$AS$431,21,FALSE)</f>
        <v>39</v>
      </c>
      <c r="F675" s="143">
        <f t="shared" si="631"/>
        <v>39</v>
      </c>
      <c r="G675" s="151">
        <f t="shared" si="640"/>
        <v>0</v>
      </c>
      <c r="H675" s="151">
        <f t="shared" si="632"/>
        <v>0</v>
      </c>
      <c r="I675" s="143">
        <f t="shared" si="643"/>
        <v>0</v>
      </c>
      <c r="J675" s="151">
        <f t="shared" si="641"/>
        <v>0</v>
      </c>
      <c r="K675" s="151">
        <f t="shared" si="634"/>
        <v>0</v>
      </c>
      <c r="L675" s="143">
        <f t="shared" si="635"/>
        <v>0</v>
      </c>
      <c r="M675" s="151">
        <f t="shared" si="642"/>
        <v>0</v>
      </c>
      <c r="N675" s="151">
        <f t="shared" si="636"/>
        <v>0</v>
      </c>
      <c r="O675" s="151">
        <f t="shared" si="637"/>
        <v>0</v>
      </c>
      <c r="P675" s="144"/>
      <c r="Q675" s="145">
        <f t="shared" si="638"/>
        <v>0</v>
      </c>
    </row>
    <row r="676" spans="1:17" s="20" customFormat="1" ht="18" customHeight="1" x14ac:dyDescent="0.4">
      <c r="A676" s="19">
        <v>6</v>
      </c>
      <c r="B676" s="145">
        <f>B671</f>
        <v>20</v>
      </c>
      <c r="C676" s="151">
        <f t="shared" si="639"/>
        <v>0</v>
      </c>
      <c r="D676" s="151">
        <f t="shared" si="630"/>
        <v>0</v>
      </c>
      <c r="E676" s="143">
        <f>VLOOKUP(B667,別紙1!$A$285:$AS$431,22,FALSE)+VLOOKUP(B667,別紙1!$A$285:$AS$431,23,FALSE)+VLOOKUP(B667,別紙1!$A$285:$AS$431,24,FALSE)</f>
        <v>41</v>
      </c>
      <c r="F676" s="143">
        <f t="shared" si="631"/>
        <v>41</v>
      </c>
      <c r="G676" s="151">
        <f t="shared" si="640"/>
        <v>0</v>
      </c>
      <c r="H676" s="151">
        <f t="shared" si="632"/>
        <v>0</v>
      </c>
      <c r="I676" s="143">
        <f t="shared" si="643"/>
        <v>0</v>
      </c>
      <c r="J676" s="151">
        <f t="shared" si="641"/>
        <v>0</v>
      </c>
      <c r="K676" s="151">
        <f t="shared" si="634"/>
        <v>0</v>
      </c>
      <c r="L676" s="143">
        <f t="shared" si="635"/>
        <v>0</v>
      </c>
      <c r="M676" s="151">
        <f t="shared" si="642"/>
        <v>0</v>
      </c>
      <c r="N676" s="151">
        <f t="shared" si="636"/>
        <v>0</v>
      </c>
      <c r="O676" s="151">
        <f>H676+K676+N676</f>
        <v>0</v>
      </c>
      <c r="P676" s="144"/>
      <c r="Q676" s="145">
        <f t="shared" si="638"/>
        <v>0</v>
      </c>
    </row>
    <row r="677" spans="1:17" s="20" customFormat="1" ht="18" customHeight="1" x14ac:dyDescent="0.4">
      <c r="A677" s="19">
        <v>7</v>
      </c>
      <c r="B677" s="145">
        <f>B671</f>
        <v>20</v>
      </c>
      <c r="C677" s="151">
        <f t="shared" si="639"/>
        <v>0</v>
      </c>
      <c r="D677" s="151">
        <f t="shared" si="630"/>
        <v>0</v>
      </c>
      <c r="E677" s="143">
        <f>VLOOKUP(B667,別紙1!$A$285:$AS$431,25,FALSE)+VLOOKUP(B667,別紙1!$A$285:$AS$431,26,FALSE)+VLOOKUP(B667,別紙1!$A$285:$AS$431,27,FALSE)</f>
        <v>44</v>
      </c>
      <c r="F677" s="143">
        <f t="shared" si="631"/>
        <v>44</v>
      </c>
      <c r="G677" s="151">
        <f t="shared" si="640"/>
        <v>0</v>
      </c>
      <c r="H677" s="151">
        <f t="shared" si="632"/>
        <v>0</v>
      </c>
      <c r="I677" s="143">
        <f t="shared" si="643"/>
        <v>0</v>
      </c>
      <c r="J677" s="151">
        <f t="shared" si="641"/>
        <v>0</v>
      </c>
      <c r="K677" s="151">
        <f t="shared" si="634"/>
        <v>0</v>
      </c>
      <c r="L677" s="143">
        <f t="shared" si="635"/>
        <v>0</v>
      </c>
      <c r="M677" s="151">
        <f t="shared" si="642"/>
        <v>0</v>
      </c>
      <c r="N677" s="151">
        <f t="shared" si="636"/>
        <v>0</v>
      </c>
      <c r="O677" s="151">
        <f t="shared" ref="O677:O681" si="644">H677+K677+N677</f>
        <v>0</v>
      </c>
      <c r="P677" s="144"/>
      <c r="Q677" s="145">
        <f t="shared" si="638"/>
        <v>0</v>
      </c>
    </row>
    <row r="678" spans="1:17" s="20" customFormat="1" ht="18" customHeight="1" x14ac:dyDescent="0.4">
      <c r="A678" s="19">
        <v>8</v>
      </c>
      <c r="B678" s="145">
        <f>B671</f>
        <v>20</v>
      </c>
      <c r="C678" s="151">
        <f t="shared" si="639"/>
        <v>0</v>
      </c>
      <c r="D678" s="151">
        <f t="shared" si="630"/>
        <v>0</v>
      </c>
      <c r="E678" s="143">
        <f>VLOOKUP(B667,別紙1!$A$285:$AS$431,28,FALSE)+VLOOKUP(B667,別紙1!$A$285:$AS$431,29,FALSE)+VLOOKUP(B667,別紙1!$A$285:$AS$431,30,FALSE)</f>
        <v>55</v>
      </c>
      <c r="F678" s="143">
        <f t="shared" si="631"/>
        <v>55</v>
      </c>
      <c r="G678" s="151">
        <f t="shared" si="640"/>
        <v>0</v>
      </c>
      <c r="H678" s="151">
        <f t="shared" si="632"/>
        <v>0</v>
      </c>
      <c r="I678" s="143">
        <f t="shared" si="643"/>
        <v>0</v>
      </c>
      <c r="J678" s="151">
        <f t="shared" si="641"/>
        <v>0</v>
      </c>
      <c r="K678" s="151">
        <f t="shared" si="634"/>
        <v>0</v>
      </c>
      <c r="L678" s="143">
        <f t="shared" si="635"/>
        <v>0</v>
      </c>
      <c r="M678" s="151">
        <f t="shared" si="642"/>
        <v>0</v>
      </c>
      <c r="N678" s="151">
        <f t="shared" si="636"/>
        <v>0</v>
      </c>
      <c r="O678" s="151">
        <f t="shared" si="644"/>
        <v>0</v>
      </c>
      <c r="P678" s="144"/>
      <c r="Q678" s="145">
        <f t="shared" si="638"/>
        <v>0</v>
      </c>
    </row>
    <row r="679" spans="1:17" s="20" customFormat="1" ht="18" customHeight="1" x14ac:dyDescent="0.4">
      <c r="A679" s="19">
        <v>9</v>
      </c>
      <c r="B679" s="145">
        <f>B671</f>
        <v>20</v>
      </c>
      <c r="C679" s="151">
        <f t="shared" si="639"/>
        <v>0</v>
      </c>
      <c r="D679" s="151">
        <f t="shared" si="630"/>
        <v>0</v>
      </c>
      <c r="E679" s="143">
        <f>VLOOKUP(B667,別紙1!$A$285:$AS$431,31,FALSE)+VLOOKUP(B667,別紙1!$A$285:$AS$431,32,FALSE)+VLOOKUP(B667,別紙1!$A$285:$AS$431,33,FALSE)</f>
        <v>59</v>
      </c>
      <c r="F679" s="143">
        <f t="shared" si="631"/>
        <v>59</v>
      </c>
      <c r="G679" s="151">
        <f t="shared" si="640"/>
        <v>0</v>
      </c>
      <c r="H679" s="151">
        <f t="shared" si="632"/>
        <v>0</v>
      </c>
      <c r="I679" s="143">
        <f t="shared" si="643"/>
        <v>0</v>
      </c>
      <c r="J679" s="151">
        <f t="shared" si="641"/>
        <v>0</v>
      </c>
      <c r="K679" s="151">
        <f t="shared" si="634"/>
        <v>0</v>
      </c>
      <c r="L679" s="143">
        <f t="shared" si="635"/>
        <v>0</v>
      </c>
      <c r="M679" s="151">
        <f t="shared" si="642"/>
        <v>0</v>
      </c>
      <c r="N679" s="151">
        <f t="shared" si="636"/>
        <v>0</v>
      </c>
      <c r="O679" s="151">
        <f t="shared" si="644"/>
        <v>0</v>
      </c>
      <c r="P679" s="144"/>
      <c r="Q679" s="145">
        <f t="shared" si="638"/>
        <v>0</v>
      </c>
    </row>
    <row r="680" spans="1:17" s="20" customFormat="1" ht="18" customHeight="1" x14ac:dyDescent="0.4">
      <c r="A680" s="19">
        <v>10</v>
      </c>
      <c r="B680" s="145">
        <f>B671</f>
        <v>20</v>
      </c>
      <c r="C680" s="151">
        <f t="shared" si="639"/>
        <v>0</v>
      </c>
      <c r="D680" s="151">
        <f t="shared" si="630"/>
        <v>0</v>
      </c>
      <c r="E680" s="143">
        <f>VLOOKUP(B667,別紙1!$A$285:$AS$431,34,FALSE)+VLOOKUP(B667,別紙1!$A$285:$AS$431,35,FALSE)+VLOOKUP(B667,別紙1!$A$285:$AS$431,36,FALSE)</f>
        <v>50</v>
      </c>
      <c r="F680" s="143">
        <f t="shared" si="631"/>
        <v>50</v>
      </c>
      <c r="G680" s="151">
        <f t="shared" si="640"/>
        <v>0</v>
      </c>
      <c r="H680" s="151">
        <f t="shared" si="632"/>
        <v>0</v>
      </c>
      <c r="I680" s="143">
        <f t="shared" si="643"/>
        <v>0</v>
      </c>
      <c r="J680" s="151">
        <f t="shared" si="641"/>
        <v>0</v>
      </c>
      <c r="K680" s="151">
        <f t="shared" si="634"/>
        <v>0</v>
      </c>
      <c r="L680" s="143">
        <f t="shared" si="635"/>
        <v>0</v>
      </c>
      <c r="M680" s="151">
        <f t="shared" si="642"/>
        <v>0</v>
      </c>
      <c r="N680" s="151">
        <f t="shared" si="636"/>
        <v>0</v>
      </c>
      <c r="O680" s="151">
        <f t="shared" si="644"/>
        <v>0</v>
      </c>
      <c r="P680" s="144"/>
      <c r="Q680" s="145">
        <f t="shared" si="638"/>
        <v>0</v>
      </c>
    </row>
    <row r="681" spans="1:17" s="20" customFormat="1" ht="18" customHeight="1" x14ac:dyDescent="0.4">
      <c r="A681" s="19">
        <v>11</v>
      </c>
      <c r="B681" s="145">
        <f>B671</f>
        <v>20</v>
      </c>
      <c r="C681" s="151">
        <f t="shared" si="639"/>
        <v>0</v>
      </c>
      <c r="D681" s="151">
        <f t="shared" si="630"/>
        <v>0</v>
      </c>
      <c r="E681" s="143">
        <f>VLOOKUP(B667,別紙1!$A$285:$AS$431,37,FALSE)+VLOOKUP(B667,別紙1!$A$285:$AS$431,38,FALSE)+VLOOKUP(B667,別紙1!$A$285:$AS$431,39,FALSE)</f>
        <v>43</v>
      </c>
      <c r="F681" s="143">
        <f t="shared" si="631"/>
        <v>43</v>
      </c>
      <c r="G681" s="151">
        <f t="shared" si="640"/>
        <v>0</v>
      </c>
      <c r="H681" s="151">
        <f t="shared" si="632"/>
        <v>0</v>
      </c>
      <c r="I681" s="143">
        <f t="shared" si="643"/>
        <v>0</v>
      </c>
      <c r="J681" s="151">
        <f t="shared" si="641"/>
        <v>0</v>
      </c>
      <c r="K681" s="151">
        <f t="shared" si="634"/>
        <v>0</v>
      </c>
      <c r="L681" s="143">
        <f t="shared" si="635"/>
        <v>0</v>
      </c>
      <c r="M681" s="151">
        <f t="shared" si="642"/>
        <v>0</v>
      </c>
      <c r="N681" s="151">
        <f t="shared" si="636"/>
        <v>0</v>
      </c>
      <c r="O681" s="151">
        <f t="shared" si="644"/>
        <v>0</v>
      </c>
      <c r="P681" s="144"/>
      <c r="Q681" s="145">
        <f t="shared" si="638"/>
        <v>0</v>
      </c>
    </row>
    <row r="682" spans="1:17" s="20" customFormat="1" ht="18" customHeight="1" thickBot="1" x14ac:dyDescent="0.45">
      <c r="A682" s="19">
        <v>12</v>
      </c>
      <c r="B682" s="145">
        <f>B671</f>
        <v>20</v>
      </c>
      <c r="C682" s="151">
        <f t="shared" si="639"/>
        <v>0</v>
      </c>
      <c r="D682" s="151">
        <f t="shared" si="630"/>
        <v>0</v>
      </c>
      <c r="E682" s="143">
        <f>VLOOKUP(B667,別紙1!$A$285:$AS$431,40,FALSE)+VLOOKUP(B667,別紙1!$A$285:$AS$431,41,FALSE)+VLOOKUP(B667,別紙1!$A$285:$AS$431,42,FALSE)</f>
        <v>41</v>
      </c>
      <c r="F682" s="143">
        <f t="shared" si="631"/>
        <v>41</v>
      </c>
      <c r="G682" s="151">
        <f t="shared" si="640"/>
        <v>0</v>
      </c>
      <c r="H682" s="198">
        <f t="shared" si="632"/>
        <v>0</v>
      </c>
      <c r="I682" s="143">
        <f t="shared" si="643"/>
        <v>0</v>
      </c>
      <c r="J682" s="198">
        <f t="shared" si="641"/>
        <v>0</v>
      </c>
      <c r="K682" s="198">
        <f t="shared" si="634"/>
        <v>0</v>
      </c>
      <c r="L682" s="143">
        <f t="shared" si="635"/>
        <v>0</v>
      </c>
      <c r="M682" s="151">
        <f t="shared" si="642"/>
        <v>0</v>
      </c>
      <c r="N682" s="198">
        <f t="shared" si="636"/>
        <v>0</v>
      </c>
      <c r="O682" s="151">
        <f>H682+K682+N682</f>
        <v>0</v>
      </c>
      <c r="P682" s="144"/>
      <c r="Q682" s="145">
        <f t="shared" si="638"/>
        <v>0</v>
      </c>
    </row>
    <row r="683" spans="1:17" s="20" customFormat="1" ht="18" customHeight="1" thickBot="1" x14ac:dyDescent="0.45">
      <c r="A683" s="19" t="s">
        <v>9</v>
      </c>
      <c r="B683" s="146"/>
      <c r="C683" s="146"/>
      <c r="D683" s="201"/>
      <c r="E683" s="143">
        <f t="shared" ref="E683:F683" si="645">SUM(E671:E682)</f>
        <v>591</v>
      </c>
      <c r="F683" s="143">
        <f t="shared" si="645"/>
        <v>591</v>
      </c>
      <c r="G683" s="146"/>
      <c r="H683" s="146"/>
      <c r="I683" s="143">
        <f t="shared" ref="I683" si="646">SUM(I671:I682)</f>
        <v>0</v>
      </c>
      <c r="J683" s="146"/>
      <c r="K683" s="146"/>
      <c r="L683" s="143">
        <f t="shared" ref="L683" si="647">SUM(L671:L682)</f>
        <v>0</v>
      </c>
      <c r="M683" s="146"/>
      <c r="N683" s="146"/>
      <c r="O683" s="202"/>
      <c r="P683" s="150">
        <f>SUM(P671:P682)</f>
        <v>0</v>
      </c>
      <c r="Q683" s="148">
        <f>IF(SUM(Q671:Q682)="","",SUM(Q671:Q682))</f>
        <v>0</v>
      </c>
    </row>
    <row r="684" spans="1:17" ht="78" customHeight="1" x14ac:dyDescent="0.4">
      <c r="A684" s="429" t="s">
        <v>376</v>
      </c>
      <c r="B684" s="430"/>
      <c r="C684" s="430"/>
      <c r="D684" s="430"/>
      <c r="E684" s="430"/>
      <c r="F684" s="430"/>
      <c r="G684" s="430"/>
      <c r="H684" s="430"/>
      <c r="I684" s="430"/>
      <c r="J684" s="430"/>
      <c r="K684" s="430"/>
      <c r="L684" s="430"/>
      <c r="M684" s="430"/>
      <c r="N684" s="430"/>
      <c r="O684" s="430"/>
      <c r="P684" s="430"/>
      <c r="Q684" s="431"/>
    </row>
    <row r="685" spans="1:17" ht="78" customHeight="1" x14ac:dyDescent="0.4">
      <c r="A685" s="432" t="s">
        <v>22</v>
      </c>
      <c r="B685" s="433"/>
      <c r="C685" s="433"/>
      <c r="D685" s="433"/>
      <c r="E685" s="433"/>
      <c r="F685" s="433"/>
      <c r="G685" s="433"/>
      <c r="H685" s="433"/>
      <c r="I685" s="433"/>
      <c r="J685" s="433"/>
      <c r="K685" s="433"/>
      <c r="L685" s="433"/>
      <c r="M685" s="433"/>
      <c r="N685" s="433"/>
      <c r="O685" s="433"/>
      <c r="P685" s="433"/>
      <c r="Q685" s="434"/>
    </row>
    <row r="686" spans="1:17" x14ac:dyDescent="0.4">
      <c r="A686" s="11" t="s">
        <v>12</v>
      </c>
      <c r="B686" s="15">
        <f>B667+1</f>
        <v>37</v>
      </c>
      <c r="C686" s="11" t="s">
        <v>13</v>
      </c>
      <c r="D686" s="13" t="str">
        <f>VLOOKUP(B686,別紙1!$A$285:$AS$431,3,FALSE)</f>
        <v>苗ヶ島原配水場</v>
      </c>
      <c r="Q686" s="142" t="str">
        <f>VLOOKUP(B686,別紙1!$A$285:$AS$431,5,FALSE)</f>
        <v>東京従量電灯B20A</v>
      </c>
    </row>
    <row r="687" spans="1:17" s="11" customFormat="1" ht="20.25" customHeight="1" x14ac:dyDescent="0.4">
      <c r="A687" s="435" t="s">
        <v>14</v>
      </c>
      <c r="B687" s="438" t="s">
        <v>3</v>
      </c>
      <c r="C687" s="439"/>
      <c r="D687" s="440"/>
      <c r="E687" s="438" t="s">
        <v>4</v>
      </c>
      <c r="F687" s="439"/>
      <c r="G687" s="439"/>
      <c r="H687" s="439"/>
      <c r="I687" s="439"/>
      <c r="J687" s="439"/>
      <c r="K687" s="439"/>
      <c r="L687" s="439"/>
      <c r="M687" s="439"/>
      <c r="N687" s="439"/>
      <c r="O687" s="440"/>
      <c r="P687" s="426" t="s">
        <v>106</v>
      </c>
      <c r="Q687" s="435" t="s">
        <v>354</v>
      </c>
    </row>
    <row r="688" spans="1:17" s="11" customFormat="1" ht="60" x14ac:dyDescent="0.4">
      <c r="A688" s="436"/>
      <c r="B688" s="305" t="s">
        <v>26</v>
      </c>
      <c r="C688" s="305" t="s">
        <v>107</v>
      </c>
      <c r="D688" s="305" t="s">
        <v>27</v>
      </c>
      <c r="E688" s="16" t="s">
        <v>349</v>
      </c>
      <c r="F688" s="17" t="s">
        <v>108</v>
      </c>
      <c r="G688" s="17" t="s">
        <v>350</v>
      </c>
      <c r="H688" s="16" t="s">
        <v>28</v>
      </c>
      <c r="I688" s="17" t="s">
        <v>126</v>
      </c>
      <c r="J688" s="17" t="s">
        <v>352</v>
      </c>
      <c r="K688" s="16" t="s">
        <v>29</v>
      </c>
      <c r="L688" s="17" t="s">
        <v>127</v>
      </c>
      <c r="M688" s="17" t="s">
        <v>128</v>
      </c>
      <c r="N688" s="16" t="s">
        <v>30</v>
      </c>
      <c r="O688" s="306" t="s">
        <v>353</v>
      </c>
      <c r="P688" s="441"/>
      <c r="Q688" s="436"/>
    </row>
    <row r="689" spans="1:17" s="18" customFormat="1" ht="22.5" x14ac:dyDescent="0.4">
      <c r="A689" s="437"/>
      <c r="B689" s="12" t="s">
        <v>34</v>
      </c>
      <c r="C689" s="12" t="s">
        <v>123</v>
      </c>
      <c r="D689" s="12" t="s">
        <v>6</v>
      </c>
      <c r="E689" s="12" t="s">
        <v>20</v>
      </c>
      <c r="F689" s="12" t="s">
        <v>20</v>
      </c>
      <c r="G689" s="12" t="s">
        <v>8</v>
      </c>
      <c r="H689" s="12" t="s">
        <v>8</v>
      </c>
      <c r="I689" s="12" t="s">
        <v>20</v>
      </c>
      <c r="J689" s="12" t="s">
        <v>8</v>
      </c>
      <c r="K689" s="12" t="s">
        <v>8</v>
      </c>
      <c r="L689" s="12" t="s">
        <v>20</v>
      </c>
      <c r="M689" s="12" t="s">
        <v>8</v>
      </c>
      <c r="N689" s="12" t="s">
        <v>8</v>
      </c>
      <c r="O689" s="12" t="s">
        <v>8</v>
      </c>
      <c r="P689" s="4" t="s">
        <v>43</v>
      </c>
      <c r="Q689" s="12" t="s">
        <v>8</v>
      </c>
    </row>
    <row r="690" spans="1:17" s="20" customFormat="1" ht="18" customHeight="1" x14ac:dyDescent="0.4">
      <c r="A690" s="19">
        <v>1</v>
      </c>
      <c r="B690" s="143">
        <f>VLOOKUP(B686,別紙1!$A$285:$AS$431,6,FALSE)</f>
        <v>20</v>
      </c>
      <c r="C690" s="151">
        <f>内訳書!$C$9</f>
        <v>0</v>
      </c>
      <c r="D690" s="151">
        <f>IF(E690=0,ROUNDDOWN(C690*B690/10/2,2),ROUNDDOWN(C690*B690/10,2))</f>
        <v>0</v>
      </c>
      <c r="E690" s="143">
        <f>VLOOKUP(B686,別紙1!$A$285:$AS$431,7,FALSE)+VLOOKUP(B686,別紙1!$A$285:$AS$431,8,FALSE)+VLOOKUP(B686,別紙1!$A$285:$AS$431,9,FALSE)</f>
        <v>59</v>
      </c>
      <c r="F690" s="143">
        <f>IF(E690&lt;120,E690,120)</f>
        <v>59</v>
      </c>
      <c r="G690" s="151">
        <f>内訳書!$D$9</f>
        <v>0</v>
      </c>
      <c r="H690" s="151">
        <f>ROUNDDOWN(F690*G690,2)</f>
        <v>0</v>
      </c>
      <c r="I690" s="143">
        <f>IF(E690&lt;=300,IF(E690&lt;120,0,E690-120),180)</f>
        <v>0</v>
      </c>
      <c r="J690" s="151">
        <f>内訳書!$E$9</f>
        <v>0</v>
      </c>
      <c r="K690" s="151">
        <f>ROUNDDOWN(I690*J690,2)</f>
        <v>0</v>
      </c>
      <c r="L690" s="143">
        <f>IF(E690&lt;300,0,E690-300)</f>
        <v>0</v>
      </c>
      <c r="M690" s="151">
        <f>内訳書!$F$9</f>
        <v>0</v>
      </c>
      <c r="N690" s="151">
        <f>ROUNDDOWN(L690*M690,2)</f>
        <v>0</v>
      </c>
      <c r="O690" s="151">
        <f>H690+K690+N690</f>
        <v>0</v>
      </c>
      <c r="P690" s="144"/>
      <c r="Q690" s="145">
        <f>ROUNDDOWN(D690+O690+P690,0)</f>
        <v>0</v>
      </c>
    </row>
    <row r="691" spans="1:17" s="20" customFormat="1" ht="18" customHeight="1" x14ac:dyDescent="0.4">
      <c r="A691" s="19">
        <v>2</v>
      </c>
      <c r="B691" s="145">
        <f>B690</f>
        <v>20</v>
      </c>
      <c r="C691" s="151">
        <f>C690</f>
        <v>0</v>
      </c>
      <c r="D691" s="151">
        <f t="shared" ref="D691:D701" si="648">IF(E691=0,ROUNDDOWN(C691*B691/10/2,2),ROUNDDOWN(C691*B691/10,2))</f>
        <v>0</v>
      </c>
      <c r="E691" s="143">
        <f>VLOOKUP(B686,別紙1!$A$285:$AS$431,10,FALSE)+VLOOKUP(B686,別紙1!$A$285:$AS$431,11,FALSE)+VLOOKUP(B686,別紙1!$A$285:$AS$431,12,FALSE)</f>
        <v>59</v>
      </c>
      <c r="F691" s="143">
        <f t="shared" ref="F691:F701" si="649">IF(E691&lt;120,E691,120)</f>
        <v>59</v>
      </c>
      <c r="G691" s="151">
        <f>G690</f>
        <v>0</v>
      </c>
      <c r="H691" s="151">
        <f t="shared" ref="H691:H701" si="650">ROUNDDOWN(F691*G691,2)</f>
        <v>0</v>
      </c>
      <c r="I691" s="143">
        <f t="shared" ref="I691" si="651">IF(E691&lt;=300,IF(E691&lt;120,0,E691-120),180)</f>
        <v>0</v>
      </c>
      <c r="J691" s="151">
        <f>J690</f>
        <v>0</v>
      </c>
      <c r="K691" s="151">
        <f t="shared" ref="K691:K701" si="652">ROUNDDOWN(I691*J691,2)</f>
        <v>0</v>
      </c>
      <c r="L691" s="143">
        <f t="shared" ref="L691:L701" si="653">IF(E691&lt;300,0,E691-300)</f>
        <v>0</v>
      </c>
      <c r="M691" s="151">
        <f>M690</f>
        <v>0</v>
      </c>
      <c r="N691" s="151">
        <f t="shared" ref="N691:N701" si="654">ROUNDDOWN(L691*M691,2)</f>
        <v>0</v>
      </c>
      <c r="O691" s="151">
        <f t="shared" ref="O691:O694" si="655">H691+K691+N691</f>
        <v>0</v>
      </c>
      <c r="P691" s="144"/>
      <c r="Q691" s="145">
        <f t="shared" ref="Q691:Q701" si="656">ROUNDDOWN(D691+O691+P691,0)</f>
        <v>0</v>
      </c>
    </row>
    <row r="692" spans="1:17" s="20" customFormat="1" ht="18" customHeight="1" x14ac:dyDescent="0.4">
      <c r="A692" s="19">
        <v>3</v>
      </c>
      <c r="B692" s="145">
        <f>B690</f>
        <v>20</v>
      </c>
      <c r="C692" s="151">
        <f t="shared" ref="C692:C701" si="657">C691</f>
        <v>0</v>
      </c>
      <c r="D692" s="151">
        <f t="shared" si="648"/>
        <v>0</v>
      </c>
      <c r="E692" s="143">
        <f>VLOOKUP(B686,別紙1!$A$285:$AS$431,13,FALSE)+VLOOKUP(B686,別紙1!$A$285:$AS$431,14,FALSE)+VLOOKUP(B686,別紙1!$A$285:$AS$431,15,FALSE)</f>
        <v>55</v>
      </c>
      <c r="F692" s="143">
        <f t="shared" si="649"/>
        <v>55</v>
      </c>
      <c r="G692" s="151">
        <f t="shared" ref="G692:G701" si="658">G691</f>
        <v>0</v>
      </c>
      <c r="H692" s="151">
        <f t="shared" si="650"/>
        <v>0</v>
      </c>
      <c r="I692" s="143">
        <f>IF(E692&lt;=300,IF(E692&lt;120,0,E692-120),180)</f>
        <v>0</v>
      </c>
      <c r="J692" s="151">
        <f t="shared" ref="J692:J701" si="659">J691</f>
        <v>0</v>
      </c>
      <c r="K692" s="151">
        <f t="shared" si="652"/>
        <v>0</v>
      </c>
      <c r="L692" s="143">
        <f t="shared" si="653"/>
        <v>0</v>
      </c>
      <c r="M692" s="151">
        <f t="shared" ref="M692:M701" si="660">M691</f>
        <v>0</v>
      </c>
      <c r="N692" s="151">
        <f t="shared" si="654"/>
        <v>0</v>
      </c>
      <c r="O692" s="151">
        <f t="shared" si="655"/>
        <v>0</v>
      </c>
      <c r="P692" s="144"/>
      <c r="Q692" s="145">
        <f t="shared" si="656"/>
        <v>0</v>
      </c>
    </row>
    <row r="693" spans="1:17" s="20" customFormat="1" ht="18" customHeight="1" x14ac:dyDescent="0.4">
      <c r="A693" s="19">
        <v>4</v>
      </c>
      <c r="B693" s="145">
        <f>B690</f>
        <v>20</v>
      </c>
      <c r="C693" s="151">
        <f t="shared" si="657"/>
        <v>0</v>
      </c>
      <c r="D693" s="151">
        <f t="shared" si="648"/>
        <v>0</v>
      </c>
      <c r="E693" s="143">
        <f>VLOOKUP(B686,別紙1!$A$285:$AS$431,16,FALSE)+VLOOKUP(B686,別紙1!$A$285:$AS$431,17,FALSE)+VLOOKUP(B686,別紙1!$A$285:$AS$431,18,FALSE)</f>
        <v>59</v>
      </c>
      <c r="F693" s="143">
        <f t="shared" si="649"/>
        <v>59</v>
      </c>
      <c r="G693" s="151">
        <f t="shared" si="658"/>
        <v>0</v>
      </c>
      <c r="H693" s="151">
        <f t="shared" si="650"/>
        <v>0</v>
      </c>
      <c r="I693" s="143">
        <f t="shared" ref="I693:I701" si="661">IF(E693&lt;=300,IF(E693&lt;120,0,E693-120),180)</f>
        <v>0</v>
      </c>
      <c r="J693" s="151">
        <f t="shared" si="659"/>
        <v>0</v>
      </c>
      <c r="K693" s="151">
        <f t="shared" si="652"/>
        <v>0</v>
      </c>
      <c r="L693" s="143">
        <f t="shared" si="653"/>
        <v>0</v>
      </c>
      <c r="M693" s="151">
        <f t="shared" si="660"/>
        <v>0</v>
      </c>
      <c r="N693" s="151">
        <f t="shared" si="654"/>
        <v>0</v>
      </c>
      <c r="O693" s="151">
        <f t="shared" si="655"/>
        <v>0</v>
      </c>
      <c r="P693" s="144"/>
      <c r="Q693" s="145">
        <f t="shared" si="656"/>
        <v>0</v>
      </c>
    </row>
    <row r="694" spans="1:17" s="20" customFormat="1" ht="18" customHeight="1" x14ac:dyDescent="0.4">
      <c r="A694" s="19">
        <v>5</v>
      </c>
      <c r="B694" s="145">
        <f>B690</f>
        <v>20</v>
      </c>
      <c r="C694" s="151">
        <f t="shared" si="657"/>
        <v>0</v>
      </c>
      <c r="D694" s="151">
        <f t="shared" si="648"/>
        <v>0</v>
      </c>
      <c r="E694" s="143">
        <f>VLOOKUP(B686,別紙1!$A$285:$AS$431,19,FALSE)+VLOOKUP(B686,別紙1!$A$285:$AS$431,20,FALSE)+VLOOKUP(B686,別紙1!$A$285:$AS$431,21,FALSE)</f>
        <v>56</v>
      </c>
      <c r="F694" s="143">
        <f t="shared" si="649"/>
        <v>56</v>
      </c>
      <c r="G694" s="151">
        <f t="shared" si="658"/>
        <v>0</v>
      </c>
      <c r="H694" s="151">
        <f t="shared" si="650"/>
        <v>0</v>
      </c>
      <c r="I694" s="143">
        <f t="shared" si="661"/>
        <v>0</v>
      </c>
      <c r="J694" s="151">
        <f t="shared" si="659"/>
        <v>0</v>
      </c>
      <c r="K694" s="151">
        <f t="shared" si="652"/>
        <v>0</v>
      </c>
      <c r="L694" s="143">
        <f t="shared" si="653"/>
        <v>0</v>
      </c>
      <c r="M694" s="151">
        <f t="shared" si="660"/>
        <v>0</v>
      </c>
      <c r="N694" s="151">
        <f t="shared" si="654"/>
        <v>0</v>
      </c>
      <c r="O694" s="151">
        <f t="shared" si="655"/>
        <v>0</v>
      </c>
      <c r="P694" s="144"/>
      <c r="Q694" s="145">
        <f t="shared" si="656"/>
        <v>0</v>
      </c>
    </row>
    <row r="695" spans="1:17" s="20" customFormat="1" ht="18" customHeight="1" x14ac:dyDescent="0.4">
      <c r="A695" s="19">
        <v>6</v>
      </c>
      <c r="B695" s="145">
        <f>B690</f>
        <v>20</v>
      </c>
      <c r="C695" s="151">
        <f t="shared" si="657"/>
        <v>0</v>
      </c>
      <c r="D695" s="151">
        <f t="shared" si="648"/>
        <v>0</v>
      </c>
      <c r="E695" s="143">
        <f>VLOOKUP(B686,別紙1!$A$285:$AS$431,22,FALSE)+VLOOKUP(B686,別紙1!$A$285:$AS$431,23,FALSE)+VLOOKUP(B686,別紙1!$A$285:$AS$431,24,FALSE)</f>
        <v>58</v>
      </c>
      <c r="F695" s="143">
        <f t="shared" si="649"/>
        <v>58</v>
      </c>
      <c r="G695" s="151">
        <f t="shared" si="658"/>
        <v>0</v>
      </c>
      <c r="H695" s="151">
        <f t="shared" si="650"/>
        <v>0</v>
      </c>
      <c r="I695" s="143">
        <f t="shared" si="661"/>
        <v>0</v>
      </c>
      <c r="J695" s="151">
        <f t="shared" si="659"/>
        <v>0</v>
      </c>
      <c r="K695" s="151">
        <f t="shared" si="652"/>
        <v>0</v>
      </c>
      <c r="L695" s="143">
        <f t="shared" si="653"/>
        <v>0</v>
      </c>
      <c r="M695" s="151">
        <f t="shared" si="660"/>
        <v>0</v>
      </c>
      <c r="N695" s="151">
        <f t="shared" si="654"/>
        <v>0</v>
      </c>
      <c r="O695" s="151">
        <f>H695+K695+N695</f>
        <v>0</v>
      </c>
      <c r="P695" s="144"/>
      <c r="Q695" s="145">
        <f t="shared" si="656"/>
        <v>0</v>
      </c>
    </row>
    <row r="696" spans="1:17" s="20" customFormat="1" ht="18" customHeight="1" x14ac:dyDescent="0.4">
      <c r="A696" s="19">
        <v>7</v>
      </c>
      <c r="B696" s="145">
        <f>B690</f>
        <v>20</v>
      </c>
      <c r="C696" s="151">
        <f t="shared" si="657"/>
        <v>0</v>
      </c>
      <c r="D696" s="151">
        <f t="shared" si="648"/>
        <v>0</v>
      </c>
      <c r="E696" s="143">
        <f>VLOOKUP(B686,別紙1!$A$285:$AS$431,25,FALSE)+VLOOKUP(B686,別紙1!$A$285:$AS$431,26,FALSE)+VLOOKUP(B686,別紙1!$A$285:$AS$431,27,FALSE)</f>
        <v>56</v>
      </c>
      <c r="F696" s="143">
        <f t="shared" si="649"/>
        <v>56</v>
      </c>
      <c r="G696" s="151">
        <f t="shared" si="658"/>
        <v>0</v>
      </c>
      <c r="H696" s="151">
        <f t="shared" si="650"/>
        <v>0</v>
      </c>
      <c r="I696" s="143">
        <f t="shared" si="661"/>
        <v>0</v>
      </c>
      <c r="J696" s="151">
        <f t="shared" si="659"/>
        <v>0</v>
      </c>
      <c r="K696" s="151">
        <f t="shared" si="652"/>
        <v>0</v>
      </c>
      <c r="L696" s="143">
        <f t="shared" si="653"/>
        <v>0</v>
      </c>
      <c r="M696" s="151">
        <f t="shared" si="660"/>
        <v>0</v>
      </c>
      <c r="N696" s="151">
        <f t="shared" si="654"/>
        <v>0</v>
      </c>
      <c r="O696" s="151">
        <f t="shared" ref="O696:O700" si="662">H696+K696+N696</f>
        <v>0</v>
      </c>
      <c r="P696" s="144"/>
      <c r="Q696" s="145">
        <f t="shared" si="656"/>
        <v>0</v>
      </c>
    </row>
    <row r="697" spans="1:17" s="20" customFormat="1" ht="18" customHeight="1" x14ac:dyDescent="0.4">
      <c r="A697" s="19">
        <v>8</v>
      </c>
      <c r="B697" s="145">
        <f>B690</f>
        <v>20</v>
      </c>
      <c r="C697" s="151">
        <f t="shared" si="657"/>
        <v>0</v>
      </c>
      <c r="D697" s="151">
        <f t="shared" si="648"/>
        <v>0</v>
      </c>
      <c r="E697" s="143">
        <f>VLOOKUP(B686,別紙1!$A$285:$AS$431,28,FALSE)+VLOOKUP(B686,別紙1!$A$285:$AS$431,29,FALSE)+VLOOKUP(B686,別紙1!$A$285:$AS$431,30,FALSE)</f>
        <v>58</v>
      </c>
      <c r="F697" s="143">
        <f t="shared" si="649"/>
        <v>58</v>
      </c>
      <c r="G697" s="151">
        <f t="shared" si="658"/>
        <v>0</v>
      </c>
      <c r="H697" s="151">
        <f t="shared" si="650"/>
        <v>0</v>
      </c>
      <c r="I697" s="143">
        <f t="shared" si="661"/>
        <v>0</v>
      </c>
      <c r="J697" s="151">
        <f t="shared" si="659"/>
        <v>0</v>
      </c>
      <c r="K697" s="151">
        <f t="shared" si="652"/>
        <v>0</v>
      </c>
      <c r="L697" s="143">
        <f t="shared" si="653"/>
        <v>0</v>
      </c>
      <c r="M697" s="151">
        <f t="shared" si="660"/>
        <v>0</v>
      </c>
      <c r="N697" s="151">
        <f t="shared" si="654"/>
        <v>0</v>
      </c>
      <c r="O697" s="151">
        <f t="shared" si="662"/>
        <v>0</v>
      </c>
      <c r="P697" s="144"/>
      <c r="Q697" s="145">
        <f t="shared" si="656"/>
        <v>0</v>
      </c>
    </row>
    <row r="698" spans="1:17" s="20" customFormat="1" ht="18" customHeight="1" x14ac:dyDescent="0.4">
      <c r="A698" s="19">
        <v>9</v>
      </c>
      <c r="B698" s="145">
        <f>B690</f>
        <v>20</v>
      </c>
      <c r="C698" s="151">
        <f t="shared" si="657"/>
        <v>0</v>
      </c>
      <c r="D698" s="151">
        <f t="shared" si="648"/>
        <v>0</v>
      </c>
      <c r="E698" s="143">
        <f>VLOOKUP(B686,別紙1!$A$285:$AS$431,31,FALSE)+VLOOKUP(B686,別紙1!$A$285:$AS$431,32,FALSE)+VLOOKUP(B686,別紙1!$A$285:$AS$431,33,FALSE)</f>
        <v>58</v>
      </c>
      <c r="F698" s="143">
        <f t="shared" si="649"/>
        <v>58</v>
      </c>
      <c r="G698" s="151">
        <f t="shared" si="658"/>
        <v>0</v>
      </c>
      <c r="H698" s="151">
        <f t="shared" si="650"/>
        <v>0</v>
      </c>
      <c r="I698" s="143">
        <f t="shared" si="661"/>
        <v>0</v>
      </c>
      <c r="J698" s="151">
        <f t="shared" si="659"/>
        <v>0</v>
      </c>
      <c r="K698" s="151">
        <f t="shared" si="652"/>
        <v>0</v>
      </c>
      <c r="L698" s="143">
        <f t="shared" si="653"/>
        <v>0</v>
      </c>
      <c r="M698" s="151">
        <f t="shared" si="660"/>
        <v>0</v>
      </c>
      <c r="N698" s="151">
        <f t="shared" si="654"/>
        <v>0</v>
      </c>
      <c r="O698" s="151">
        <f t="shared" si="662"/>
        <v>0</v>
      </c>
      <c r="P698" s="144"/>
      <c r="Q698" s="145">
        <f t="shared" si="656"/>
        <v>0</v>
      </c>
    </row>
    <row r="699" spans="1:17" s="20" customFormat="1" ht="18" customHeight="1" x14ac:dyDescent="0.4">
      <c r="A699" s="19">
        <v>10</v>
      </c>
      <c r="B699" s="145">
        <f>B690</f>
        <v>20</v>
      </c>
      <c r="C699" s="151">
        <f t="shared" si="657"/>
        <v>0</v>
      </c>
      <c r="D699" s="151">
        <f t="shared" si="648"/>
        <v>0</v>
      </c>
      <c r="E699" s="143">
        <f>VLOOKUP(B686,別紙1!$A$285:$AS$431,34,FALSE)+VLOOKUP(B686,別紙1!$A$285:$AS$431,35,FALSE)+VLOOKUP(B686,別紙1!$A$285:$AS$431,36,FALSE)</f>
        <v>56</v>
      </c>
      <c r="F699" s="143">
        <f t="shared" si="649"/>
        <v>56</v>
      </c>
      <c r="G699" s="151">
        <f t="shared" si="658"/>
        <v>0</v>
      </c>
      <c r="H699" s="151">
        <f t="shared" si="650"/>
        <v>0</v>
      </c>
      <c r="I699" s="143">
        <f t="shared" si="661"/>
        <v>0</v>
      </c>
      <c r="J699" s="151">
        <f t="shared" si="659"/>
        <v>0</v>
      </c>
      <c r="K699" s="151">
        <f t="shared" si="652"/>
        <v>0</v>
      </c>
      <c r="L699" s="143">
        <f t="shared" si="653"/>
        <v>0</v>
      </c>
      <c r="M699" s="151">
        <f t="shared" si="660"/>
        <v>0</v>
      </c>
      <c r="N699" s="151">
        <f t="shared" si="654"/>
        <v>0</v>
      </c>
      <c r="O699" s="151">
        <f t="shared" si="662"/>
        <v>0</v>
      </c>
      <c r="P699" s="144"/>
      <c r="Q699" s="145">
        <f t="shared" si="656"/>
        <v>0</v>
      </c>
    </row>
    <row r="700" spans="1:17" s="20" customFormat="1" ht="18" customHeight="1" x14ac:dyDescent="0.4">
      <c r="A700" s="19">
        <v>11</v>
      </c>
      <c r="B700" s="145">
        <f>B690</f>
        <v>20</v>
      </c>
      <c r="C700" s="151">
        <f t="shared" si="657"/>
        <v>0</v>
      </c>
      <c r="D700" s="151">
        <f t="shared" si="648"/>
        <v>0</v>
      </c>
      <c r="E700" s="143">
        <f>VLOOKUP(B686,別紙1!$A$285:$AS$431,37,FALSE)+VLOOKUP(B686,別紙1!$A$285:$AS$431,38,FALSE)+VLOOKUP(B686,別紙1!$A$285:$AS$431,39,FALSE)</f>
        <v>59</v>
      </c>
      <c r="F700" s="143">
        <f t="shared" si="649"/>
        <v>59</v>
      </c>
      <c r="G700" s="151">
        <f t="shared" si="658"/>
        <v>0</v>
      </c>
      <c r="H700" s="151">
        <f t="shared" si="650"/>
        <v>0</v>
      </c>
      <c r="I700" s="143">
        <f t="shared" si="661"/>
        <v>0</v>
      </c>
      <c r="J700" s="151">
        <f t="shared" si="659"/>
        <v>0</v>
      </c>
      <c r="K700" s="151">
        <f t="shared" si="652"/>
        <v>0</v>
      </c>
      <c r="L700" s="143">
        <f t="shared" si="653"/>
        <v>0</v>
      </c>
      <c r="M700" s="151">
        <f t="shared" si="660"/>
        <v>0</v>
      </c>
      <c r="N700" s="151">
        <f t="shared" si="654"/>
        <v>0</v>
      </c>
      <c r="O700" s="151">
        <f t="shared" si="662"/>
        <v>0</v>
      </c>
      <c r="P700" s="144"/>
      <c r="Q700" s="145">
        <f t="shared" si="656"/>
        <v>0</v>
      </c>
    </row>
    <row r="701" spans="1:17" s="20" customFormat="1" ht="18" customHeight="1" thickBot="1" x14ac:dyDescent="0.45">
      <c r="A701" s="19">
        <v>12</v>
      </c>
      <c r="B701" s="145">
        <f>B690</f>
        <v>20</v>
      </c>
      <c r="C701" s="151">
        <f t="shared" si="657"/>
        <v>0</v>
      </c>
      <c r="D701" s="151">
        <f t="shared" si="648"/>
        <v>0</v>
      </c>
      <c r="E701" s="143">
        <f>VLOOKUP(B686,別紙1!$A$285:$AS$431,40,FALSE)+VLOOKUP(B686,別紙1!$A$285:$AS$431,41,FALSE)+VLOOKUP(B686,別紙1!$A$285:$AS$431,42,FALSE)</f>
        <v>57</v>
      </c>
      <c r="F701" s="143">
        <f t="shared" si="649"/>
        <v>57</v>
      </c>
      <c r="G701" s="151">
        <f t="shared" si="658"/>
        <v>0</v>
      </c>
      <c r="H701" s="198">
        <f t="shared" si="650"/>
        <v>0</v>
      </c>
      <c r="I701" s="143">
        <f t="shared" si="661"/>
        <v>0</v>
      </c>
      <c r="J701" s="198">
        <f t="shared" si="659"/>
        <v>0</v>
      </c>
      <c r="K701" s="198">
        <f t="shared" si="652"/>
        <v>0</v>
      </c>
      <c r="L701" s="143">
        <f t="shared" si="653"/>
        <v>0</v>
      </c>
      <c r="M701" s="151">
        <f t="shared" si="660"/>
        <v>0</v>
      </c>
      <c r="N701" s="198">
        <f t="shared" si="654"/>
        <v>0</v>
      </c>
      <c r="O701" s="151">
        <f>H701+K701+N701</f>
        <v>0</v>
      </c>
      <c r="P701" s="144"/>
      <c r="Q701" s="145">
        <f t="shared" si="656"/>
        <v>0</v>
      </c>
    </row>
    <row r="702" spans="1:17" s="20" customFormat="1" ht="18" customHeight="1" thickBot="1" x14ac:dyDescent="0.45">
      <c r="A702" s="19" t="s">
        <v>9</v>
      </c>
      <c r="B702" s="146"/>
      <c r="C702" s="146"/>
      <c r="D702" s="201"/>
      <c r="E702" s="143">
        <f t="shared" ref="E702:F702" si="663">SUM(E690:E701)</f>
        <v>690</v>
      </c>
      <c r="F702" s="143">
        <f t="shared" si="663"/>
        <v>690</v>
      </c>
      <c r="G702" s="146"/>
      <c r="H702" s="146"/>
      <c r="I702" s="143">
        <f t="shared" ref="I702" si="664">SUM(I690:I701)</f>
        <v>0</v>
      </c>
      <c r="J702" s="146"/>
      <c r="K702" s="146"/>
      <c r="L702" s="143">
        <f t="shared" ref="L702" si="665">SUM(L690:L701)</f>
        <v>0</v>
      </c>
      <c r="M702" s="146"/>
      <c r="N702" s="146"/>
      <c r="O702" s="202"/>
      <c r="P702" s="150">
        <f>SUM(P690:P701)</f>
        <v>0</v>
      </c>
      <c r="Q702" s="148">
        <f>IF(SUM(Q690:Q701)="","",SUM(Q690:Q701))</f>
        <v>0</v>
      </c>
    </row>
    <row r="703" spans="1:17" ht="78" customHeight="1" x14ac:dyDescent="0.4">
      <c r="A703" s="429" t="s">
        <v>376</v>
      </c>
      <c r="B703" s="430"/>
      <c r="C703" s="430"/>
      <c r="D703" s="430"/>
      <c r="E703" s="430"/>
      <c r="F703" s="430"/>
      <c r="G703" s="430"/>
      <c r="H703" s="430"/>
      <c r="I703" s="430"/>
      <c r="J703" s="430"/>
      <c r="K703" s="430"/>
      <c r="L703" s="430"/>
      <c r="M703" s="430"/>
      <c r="N703" s="430"/>
      <c r="O703" s="430"/>
      <c r="P703" s="430"/>
      <c r="Q703" s="431"/>
    </row>
    <row r="704" spans="1:17" ht="78" customHeight="1" x14ac:dyDescent="0.4">
      <c r="A704" s="432" t="s">
        <v>22</v>
      </c>
      <c r="B704" s="433"/>
      <c r="C704" s="433"/>
      <c r="D704" s="433"/>
      <c r="E704" s="433"/>
      <c r="F704" s="433"/>
      <c r="G704" s="433"/>
      <c r="H704" s="433"/>
      <c r="I704" s="433"/>
      <c r="J704" s="433"/>
      <c r="K704" s="433"/>
      <c r="L704" s="433"/>
      <c r="M704" s="433"/>
      <c r="N704" s="433"/>
      <c r="O704" s="433"/>
      <c r="P704" s="433"/>
      <c r="Q704" s="434"/>
    </row>
    <row r="705" spans="1:17" x14ac:dyDescent="0.4">
      <c r="A705" s="11" t="s">
        <v>12</v>
      </c>
      <c r="B705" s="15">
        <f>B686+1</f>
        <v>38</v>
      </c>
      <c r="C705" s="11" t="s">
        <v>13</v>
      </c>
      <c r="D705" s="13" t="str">
        <f>VLOOKUP(B705,別紙1!$A$285:$AS$431,3,FALSE)</f>
        <v>米野配水場</v>
      </c>
      <c r="Q705" s="142" t="str">
        <f>VLOOKUP(B705,別紙1!$A$285:$AS$431,5,FALSE)</f>
        <v>東京従量電灯B20A</v>
      </c>
    </row>
    <row r="706" spans="1:17" s="11" customFormat="1" ht="20.25" customHeight="1" x14ac:dyDescent="0.4">
      <c r="A706" s="435" t="s">
        <v>14</v>
      </c>
      <c r="B706" s="438" t="s">
        <v>3</v>
      </c>
      <c r="C706" s="439"/>
      <c r="D706" s="440"/>
      <c r="E706" s="438" t="s">
        <v>4</v>
      </c>
      <c r="F706" s="439"/>
      <c r="G706" s="439"/>
      <c r="H706" s="439"/>
      <c r="I706" s="439"/>
      <c r="J706" s="439"/>
      <c r="K706" s="439"/>
      <c r="L706" s="439"/>
      <c r="M706" s="439"/>
      <c r="N706" s="439"/>
      <c r="O706" s="440"/>
      <c r="P706" s="426" t="s">
        <v>106</v>
      </c>
      <c r="Q706" s="435" t="s">
        <v>354</v>
      </c>
    </row>
    <row r="707" spans="1:17" s="11" customFormat="1" ht="60" x14ac:dyDescent="0.4">
      <c r="A707" s="436"/>
      <c r="B707" s="305" t="s">
        <v>26</v>
      </c>
      <c r="C707" s="305" t="s">
        <v>107</v>
      </c>
      <c r="D707" s="305" t="s">
        <v>27</v>
      </c>
      <c r="E707" s="16" t="s">
        <v>349</v>
      </c>
      <c r="F707" s="17" t="s">
        <v>108</v>
      </c>
      <c r="G707" s="17" t="s">
        <v>350</v>
      </c>
      <c r="H707" s="16" t="s">
        <v>28</v>
      </c>
      <c r="I707" s="17" t="s">
        <v>126</v>
      </c>
      <c r="J707" s="17" t="s">
        <v>352</v>
      </c>
      <c r="K707" s="16" t="s">
        <v>29</v>
      </c>
      <c r="L707" s="17" t="s">
        <v>127</v>
      </c>
      <c r="M707" s="17" t="s">
        <v>128</v>
      </c>
      <c r="N707" s="16" t="s">
        <v>30</v>
      </c>
      <c r="O707" s="306" t="s">
        <v>353</v>
      </c>
      <c r="P707" s="441"/>
      <c r="Q707" s="436"/>
    </row>
    <row r="708" spans="1:17" s="18" customFormat="1" ht="22.5" x14ac:dyDescent="0.4">
      <c r="A708" s="437"/>
      <c r="B708" s="12" t="s">
        <v>34</v>
      </c>
      <c r="C708" s="12" t="s">
        <v>123</v>
      </c>
      <c r="D708" s="12" t="s">
        <v>6</v>
      </c>
      <c r="E708" s="12" t="s">
        <v>20</v>
      </c>
      <c r="F708" s="12" t="s">
        <v>20</v>
      </c>
      <c r="G708" s="12" t="s">
        <v>8</v>
      </c>
      <c r="H708" s="12" t="s">
        <v>8</v>
      </c>
      <c r="I708" s="12" t="s">
        <v>20</v>
      </c>
      <c r="J708" s="12" t="s">
        <v>8</v>
      </c>
      <c r="K708" s="12" t="s">
        <v>8</v>
      </c>
      <c r="L708" s="12" t="s">
        <v>20</v>
      </c>
      <c r="M708" s="12" t="s">
        <v>8</v>
      </c>
      <c r="N708" s="12" t="s">
        <v>8</v>
      </c>
      <c r="O708" s="12" t="s">
        <v>8</v>
      </c>
      <c r="P708" s="4" t="s">
        <v>43</v>
      </c>
      <c r="Q708" s="12" t="s">
        <v>8</v>
      </c>
    </row>
    <row r="709" spans="1:17" s="20" customFormat="1" ht="18" customHeight="1" x14ac:dyDescent="0.4">
      <c r="A709" s="19">
        <v>1</v>
      </c>
      <c r="B709" s="143">
        <f>VLOOKUP(B705,別紙1!$A$285:$AS$431,6,FALSE)</f>
        <v>20</v>
      </c>
      <c r="C709" s="151">
        <f>内訳書!$C$9</f>
        <v>0</v>
      </c>
      <c r="D709" s="151">
        <f>IF(E709=0,ROUNDDOWN(C709*B709/10/2,2),ROUNDDOWN(C709*B709/10,2))</f>
        <v>0</v>
      </c>
      <c r="E709" s="143">
        <f>VLOOKUP(B705,別紙1!$A$285:$AS$431,7,FALSE)+VLOOKUP(B705,別紙1!$A$285:$AS$431,8,FALSE)+VLOOKUP(B705,別紙1!$A$285:$AS$431,9,FALSE)</f>
        <v>73</v>
      </c>
      <c r="F709" s="143">
        <f>IF(E709&lt;120,E709,120)</f>
        <v>73</v>
      </c>
      <c r="G709" s="151">
        <f>内訳書!$D$9</f>
        <v>0</v>
      </c>
      <c r="H709" s="151">
        <f>ROUNDDOWN(F709*G709,2)</f>
        <v>0</v>
      </c>
      <c r="I709" s="143">
        <f>IF(E709&lt;=300,IF(E709&lt;120,0,E709-120),180)</f>
        <v>0</v>
      </c>
      <c r="J709" s="151">
        <f>内訳書!$E$9</f>
        <v>0</v>
      </c>
      <c r="K709" s="151">
        <f>ROUNDDOWN(I709*J709,2)</f>
        <v>0</v>
      </c>
      <c r="L709" s="143">
        <f>IF(E709&lt;300,0,E709-300)</f>
        <v>0</v>
      </c>
      <c r="M709" s="151">
        <f>内訳書!$F$9</f>
        <v>0</v>
      </c>
      <c r="N709" s="151">
        <f>ROUNDDOWN(L709*M709,2)</f>
        <v>0</v>
      </c>
      <c r="O709" s="151">
        <f>H709+K709+N709</f>
        <v>0</v>
      </c>
      <c r="P709" s="144"/>
      <c r="Q709" s="145">
        <f>ROUNDDOWN(D709+O709+P709,0)</f>
        <v>0</v>
      </c>
    </row>
    <row r="710" spans="1:17" s="20" customFormat="1" ht="18" customHeight="1" x14ac:dyDescent="0.4">
      <c r="A710" s="19">
        <v>2</v>
      </c>
      <c r="B710" s="145">
        <f>B709</f>
        <v>20</v>
      </c>
      <c r="C710" s="151">
        <f>C709</f>
        <v>0</v>
      </c>
      <c r="D710" s="151">
        <f t="shared" ref="D710:D720" si="666">IF(E710=0,ROUNDDOWN(C710*B710/10/2,2),ROUNDDOWN(C710*B710/10,2))</f>
        <v>0</v>
      </c>
      <c r="E710" s="143">
        <f>VLOOKUP(B705,別紙1!$A$285:$AS$431,10,FALSE)+VLOOKUP(B705,別紙1!$A$285:$AS$431,11,FALSE)+VLOOKUP(B705,別紙1!$A$285:$AS$431,12,FALSE)</f>
        <v>77</v>
      </c>
      <c r="F710" s="143">
        <f t="shared" ref="F710:F720" si="667">IF(E710&lt;120,E710,120)</f>
        <v>77</v>
      </c>
      <c r="G710" s="151">
        <f>G709</f>
        <v>0</v>
      </c>
      <c r="H710" s="151">
        <f t="shared" ref="H710:H720" si="668">ROUNDDOWN(F710*G710,2)</f>
        <v>0</v>
      </c>
      <c r="I710" s="143">
        <f t="shared" ref="I710" si="669">IF(E710&lt;=300,IF(E710&lt;120,0,E710-120),180)</f>
        <v>0</v>
      </c>
      <c r="J710" s="151">
        <f>J709</f>
        <v>0</v>
      </c>
      <c r="K710" s="151">
        <f t="shared" ref="K710:K720" si="670">ROUNDDOWN(I710*J710,2)</f>
        <v>0</v>
      </c>
      <c r="L710" s="143">
        <f t="shared" ref="L710:L720" si="671">IF(E710&lt;300,0,E710-300)</f>
        <v>0</v>
      </c>
      <c r="M710" s="151">
        <f>M709</f>
        <v>0</v>
      </c>
      <c r="N710" s="151">
        <f t="shared" ref="N710:N720" si="672">ROUNDDOWN(L710*M710,2)</f>
        <v>0</v>
      </c>
      <c r="O710" s="151">
        <f t="shared" ref="O710:O713" si="673">H710+K710+N710</f>
        <v>0</v>
      </c>
      <c r="P710" s="144"/>
      <c r="Q710" s="145">
        <f t="shared" ref="Q710:Q720" si="674">ROUNDDOWN(D710+O710+P710,0)</f>
        <v>0</v>
      </c>
    </row>
    <row r="711" spans="1:17" s="20" customFormat="1" ht="18" customHeight="1" x14ac:dyDescent="0.4">
      <c r="A711" s="19">
        <v>3</v>
      </c>
      <c r="B711" s="145">
        <f>B709</f>
        <v>20</v>
      </c>
      <c r="C711" s="151">
        <f t="shared" ref="C711:C720" si="675">C710</f>
        <v>0</v>
      </c>
      <c r="D711" s="151">
        <f t="shared" si="666"/>
        <v>0</v>
      </c>
      <c r="E711" s="143">
        <f>VLOOKUP(B705,別紙1!$A$285:$AS$431,13,FALSE)+VLOOKUP(B705,別紙1!$A$285:$AS$431,14,FALSE)+VLOOKUP(B705,別紙1!$A$285:$AS$431,15,FALSE)</f>
        <v>71</v>
      </c>
      <c r="F711" s="143">
        <f t="shared" si="667"/>
        <v>71</v>
      </c>
      <c r="G711" s="151">
        <f t="shared" ref="G711:G720" si="676">G710</f>
        <v>0</v>
      </c>
      <c r="H711" s="151">
        <f t="shared" si="668"/>
        <v>0</v>
      </c>
      <c r="I711" s="143">
        <f>IF(E711&lt;=300,IF(E711&lt;120,0,E711-120),180)</f>
        <v>0</v>
      </c>
      <c r="J711" s="151">
        <f t="shared" ref="J711:J720" si="677">J710</f>
        <v>0</v>
      </c>
      <c r="K711" s="151">
        <f t="shared" si="670"/>
        <v>0</v>
      </c>
      <c r="L711" s="143">
        <f t="shared" si="671"/>
        <v>0</v>
      </c>
      <c r="M711" s="151">
        <f t="shared" ref="M711:M720" si="678">M710</f>
        <v>0</v>
      </c>
      <c r="N711" s="151">
        <f t="shared" si="672"/>
        <v>0</v>
      </c>
      <c r="O711" s="151">
        <f t="shared" si="673"/>
        <v>0</v>
      </c>
      <c r="P711" s="144"/>
      <c r="Q711" s="145">
        <f t="shared" si="674"/>
        <v>0</v>
      </c>
    </row>
    <row r="712" spans="1:17" s="20" customFormat="1" ht="18" customHeight="1" x14ac:dyDescent="0.4">
      <c r="A712" s="19">
        <v>4</v>
      </c>
      <c r="B712" s="145">
        <f>B709</f>
        <v>20</v>
      </c>
      <c r="C712" s="151">
        <f t="shared" si="675"/>
        <v>0</v>
      </c>
      <c r="D712" s="151">
        <f t="shared" si="666"/>
        <v>0</v>
      </c>
      <c r="E712" s="143">
        <f>VLOOKUP(B705,別紙1!$A$285:$AS$431,16,FALSE)+VLOOKUP(B705,別紙1!$A$285:$AS$431,17,FALSE)+VLOOKUP(B705,別紙1!$A$285:$AS$431,18,FALSE)</f>
        <v>73</v>
      </c>
      <c r="F712" s="143">
        <f t="shared" si="667"/>
        <v>73</v>
      </c>
      <c r="G712" s="151">
        <f t="shared" si="676"/>
        <v>0</v>
      </c>
      <c r="H712" s="151">
        <f t="shared" si="668"/>
        <v>0</v>
      </c>
      <c r="I712" s="143">
        <f t="shared" ref="I712:I720" si="679">IF(E712&lt;=300,IF(E712&lt;120,0,E712-120),180)</f>
        <v>0</v>
      </c>
      <c r="J712" s="151">
        <f t="shared" si="677"/>
        <v>0</v>
      </c>
      <c r="K712" s="151">
        <f t="shared" si="670"/>
        <v>0</v>
      </c>
      <c r="L712" s="143">
        <f t="shared" si="671"/>
        <v>0</v>
      </c>
      <c r="M712" s="151">
        <f t="shared" si="678"/>
        <v>0</v>
      </c>
      <c r="N712" s="151">
        <f t="shared" si="672"/>
        <v>0</v>
      </c>
      <c r="O712" s="151">
        <f t="shared" si="673"/>
        <v>0</v>
      </c>
      <c r="P712" s="144"/>
      <c r="Q712" s="145">
        <f t="shared" si="674"/>
        <v>0</v>
      </c>
    </row>
    <row r="713" spans="1:17" s="20" customFormat="1" ht="18" customHeight="1" x14ac:dyDescent="0.4">
      <c r="A713" s="19">
        <v>5</v>
      </c>
      <c r="B713" s="145">
        <f>B709</f>
        <v>20</v>
      </c>
      <c r="C713" s="151">
        <f t="shared" si="675"/>
        <v>0</v>
      </c>
      <c r="D713" s="151">
        <f t="shared" si="666"/>
        <v>0</v>
      </c>
      <c r="E713" s="143">
        <f>VLOOKUP(B705,別紙1!$A$285:$AS$431,19,FALSE)+VLOOKUP(B705,別紙1!$A$285:$AS$431,20,FALSE)+VLOOKUP(B705,別紙1!$A$285:$AS$431,21,FALSE)</f>
        <v>50</v>
      </c>
      <c r="F713" s="143">
        <f t="shared" si="667"/>
        <v>50</v>
      </c>
      <c r="G713" s="151">
        <f t="shared" si="676"/>
        <v>0</v>
      </c>
      <c r="H713" s="151">
        <f t="shared" si="668"/>
        <v>0</v>
      </c>
      <c r="I713" s="143">
        <f t="shared" si="679"/>
        <v>0</v>
      </c>
      <c r="J713" s="151">
        <f t="shared" si="677"/>
        <v>0</v>
      </c>
      <c r="K713" s="151">
        <f t="shared" si="670"/>
        <v>0</v>
      </c>
      <c r="L713" s="143">
        <f t="shared" si="671"/>
        <v>0</v>
      </c>
      <c r="M713" s="151">
        <f t="shared" si="678"/>
        <v>0</v>
      </c>
      <c r="N713" s="151">
        <f t="shared" si="672"/>
        <v>0</v>
      </c>
      <c r="O713" s="151">
        <f t="shared" si="673"/>
        <v>0</v>
      </c>
      <c r="P713" s="144"/>
      <c r="Q713" s="145">
        <f t="shared" si="674"/>
        <v>0</v>
      </c>
    </row>
    <row r="714" spans="1:17" s="20" customFormat="1" ht="18" customHeight="1" x14ac:dyDescent="0.4">
      <c r="A714" s="19">
        <v>6</v>
      </c>
      <c r="B714" s="145">
        <f>B709</f>
        <v>20</v>
      </c>
      <c r="C714" s="151">
        <f t="shared" si="675"/>
        <v>0</v>
      </c>
      <c r="D714" s="151">
        <f t="shared" si="666"/>
        <v>0</v>
      </c>
      <c r="E714" s="143">
        <f>VLOOKUP(B705,別紙1!$A$285:$AS$431,22,FALSE)+VLOOKUP(B705,別紙1!$A$285:$AS$431,23,FALSE)+VLOOKUP(B705,別紙1!$A$285:$AS$431,24,FALSE)</f>
        <v>48</v>
      </c>
      <c r="F714" s="143">
        <f t="shared" si="667"/>
        <v>48</v>
      </c>
      <c r="G714" s="151">
        <f t="shared" si="676"/>
        <v>0</v>
      </c>
      <c r="H714" s="151">
        <f t="shared" si="668"/>
        <v>0</v>
      </c>
      <c r="I714" s="143">
        <f t="shared" si="679"/>
        <v>0</v>
      </c>
      <c r="J714" s="151">
        <f t="shared" si="677"/>
        <v>0</v>
      </c>
      <c r="K714" s="151">
        <f t="shared" si="670"/>
        <v>0</v>
      </c>
      <c r="L714" s="143">
        <f t="shared" si="671"/>
        <v>0</v>
      </c>
      <c r="M714" s="151">
        <f t="shared" si="678"/>
        <v>0</v>
      </c>
      <c r="N714" s="151">
        <f t="shared" si="672"/>
        <v>0</v>
      </c>
      <c r="O714" s="151">
        <f>H714+K714+N714</f>
        <v>0</v>
      </c>
      <c r="P714" s="144"/>
      <c r="Q714" s="145">
        <f t="shared" si="674"/>
        <v>0</v>
      </c>
    </row>
    <row r="715" spans="1:17" s="20" customFormat="1" ht="18" customHeight="1" x14ac:dyDescent="0.4">
      <c r="A715" s="19">
        <v>7</v>
      </c>
      <c r="B715" s="145">
        <f>B709</f>
        <v>20</v>
      </c>
      <c r="C715" s="151">
        <f t="shared" si="675"/>
        <v>0</v>
      </c>
      <c r="D715" s="151">
        <f t="shared" si="666"/>
        <v>0</v>
      </c>
      <c r="E715" s="143">
        <f>VLOOKUP(B705,別紙1!$A$285:$AS$431,25,FALSE)+VLOOKUP(B705,別紙1!$A$285:$AS$431,26,FALSE)+VLOOKUP(B705,別紙1!$A$285:$AS$431,27,FALSE)</f>
        <v>44</v>
      </c>
      <c r="F715" s="143">
        <f t="shared" si="667"/>
        <v>44</v>
      </c>
      <c r="G715" s="151">
        <f t="shared" si="676"/>
        <v>0</v>
      </c>
      <c r="H715" s="151">
        <f t="shared" si="668"/>
        <v>0</v>
      </c>
      <c r="I715" s="143">
        <f t="shared" si="679"/>
        <v>0</v>
      </c>
      <c r="J715" s="151">
        <f t="shared" si="677"/>
        <v>0</v>
      </c>
      <c r="K715" s="151">
        <f t="shared" si="670"/>
        <v>0</v>
      </c>
      <c r="L715" s="143">
        <f t="shared" si="671"/>
        <v>0</v>
      </c>
      <c r="M715" s="151">
        <f t="shared" si="678"/>
        <v>0</v>
      </c>
      <c r="N715" s="151">
        <f t="shared" si="672"/>
        <v>0</v>
      </c>
      <c r="O715" s="151">
        <f t="shared" ref="O715:O719" si="680">H715+K715+N715</f>
        <v>0</v>
      </c>
      <c r="P715" s="144"/>
      <c r="Q715" s="145">
        <f t="shared" si="674"/>
        <v>0</v>
      </c>
    </row>
    <row r="716" spans="1:17" s="20" customFormat="1" ht="18" customHeight="1" x14ac:dyDescent="0.4">
      <c r="A716" s="19">
        <v>8</v>
      </c>
      <c r="B716" s="145">
        <f>B709</f>
        <v>20</v>
      </c>
      <c r="C716" s="151">
        <f t="shared" si="675"/>
        <v>0</v>
      </c>
      <c r="D716" s="151">
        <f t="shared" si="666"/>
        <v>0</v>
      </c>
      <c r="E716" s="143">
        <f>VLOOKUP(B705,別紙1!$A$285:$AS$431,28,FALSE)+VLOOKUP(B705,別紙1!$A$285:$AS$431,29,FALSE)+VLOOKUP(B705,別紙1!$A$285:$AS$431,30,FALSE)</f>
        <v>46</v>
      </c>
      <c r="F716" s="143">
        <f t="shared" si="667"/>
        <v>46</v>
      </c>
      <c r="G716" s="151">
        <f t="shared" si="676"/>
        <v>0</v>
      </c>
      <c r="H716" s="151">
        <f t="shared" si="668"/>
        <v>0</v>
      </c>
      <c r="I716" s="143">
        <f t="shared" si="679"/>
        <v>0</v>
      </c>
      <c r="J716" s="151">
        <f t="shared" si="677"/>
        <v>0</v>
      </c>
      <c r="K716" s="151">
        <f t="shared" si="670"/>
        <v>0</v>
      </c>
      <c r="L716" s="143">
        <f t="shared" si="671"/>
        <v>0</v>
      </c>
      <c r="M716" s="151">
        <f t="shared" si="678"/>
        <v>0</v>
      </c>
      <c r="N716" s="151">
        <f t="shared" si="672"/>
        <v>0</v>
      </c>
      <c r="O716" s="151">
        <f t="shared" si="680"/>
        <v>0</v>
      </c>
      <c r="P716" s="144"/>
      <c r="Q716" s="145">
        <f t="shared" si="674"/>
        <v>0</v>
      </c>
    </row>
    <row r="717" spans="1:17" s="20" customFormat="1" ht="18" customHeight="1" x14ac:dyDescent="0.4">
      <c r="A717" s="19">
        <v>9</v>
      </c>
      <c r="B717" s="145">
        <f>B709</f>
        <v>20</v>
      </c>
      <c r="C717" s="151">
        <f t="shared" si="675"/>
        <v>0</v>
      </c>
      <c r="D717" s="151">
        <f t="shared" si="666"/>
        <v>0</v>
      </c>
      <c r="E717" s="143">
        <f>VLOOKUP(B705,別紙1!$A$285:$AS$431,31,FALSE)+VLOOKUP(B705,別紙1!$A$285:$AS$431,32,FALSE)+VLOOKUP(B705,別紙1!$A$285:$AS$431,33,FALSE)</f>
        <v>46</v>
      </c>
      <c r="F717" s="143">
        <f t="shared" si="667"/>
        <v>46</v>
      </c>
      <c r="G717" s="151">
        <f t="shared" si="676"/>
        <v>0</v>
      </c>
      <c r="H717" s="151">
        <f t="shared" si="668"/>
        <v>0</v>
      </c>
      <c r="I717" s="143">
        <f t="shared" si="679"/>
        <v>0</v>
      </c>
      <c r="J717" s="151">
        <f t="shared" si="677"/>
        <v>0</v>
      </c>
      <c r="K717" s="151">
        <f t="shared" si="670"/>
        <v>0</v>
      </c>
      <c r="L717" s="143">
        <f t="shared" si="671"/>
        <v>0</v>
      </c>
      <c r="M717" s="151">
        <f t="shared" si="678"/>
        <v>0</v>
      </c>
      <c r="N717" s="151">
        <f t="shared" si="672"/>
        <v>0</v>
      </c>
      <c r="O717" s="151">
        <f t="shared" si="680"/>
        <v>0</v>
      </c>
      <c r="P717" s="144"/>
      <c r="Q717" s="145">
        <f t="shared" si="674"/>
        <v>0</v>
      </c>
    </row>
    <row r="718" spans="1:17" s="20" customFormat="1" ht="18" customHeight="1" x14ac:dyDescent="0.4">
      <c r="A718" s="19">
        <v>10</v>
      </c>
      <c r="B718" s="145">
        <f>B709</f>
        <v>20</v>
      </c>
      <c r="C718" s="151">
        <f t="shared" si="675"/>
        <v>0</v>
      </c>
      <c r="D718" s="151">
        <f t="shared" si="666"/>
        <v>0</v>
      </c>
      <c r="E718" s="143">
        <f>VLOOKUP(B705,別紙1!$A$285:$AS$431,34,FALSE)+VLOOKUP(B705,別紙1!$A$285:$AS$431,35,FALSE)+VLOOKUP(B705,別紙1!$A$285:$AS$431,36,FALSE)</f>
        <v>44</v>
      </c>
      <c r="F718" s="143">
        <f t="shared" si="667"/>
        <v>44</v>
      </c>
      <c r="G718" s="151">
        <f t="shared" si="676"/>
        <v>0</v>
      </c>
      <c r="H718" s="151">
        <f t="shared" si="668"/>
        <v>0</v>
      </c>
      <c r="I718" s="143">
        <f t="shared" si="679"/>
        <v>0</v>
      </c>
      <c r="J718" s="151">
        <f t="shared" si="677"/>
        <v>0</v>
      </c>
      <c r="K718" s="151">
        <f t="shared" si="670"/>
        <v>0</v>
      </c>
      <c r="L718" s="143">
        <f t="shared" si="671"/>
        <v>0</v>
      </c>
      <c r="M718" s="151">
        <f t="shared" si="678"/>
        <v>0</v>
      </c>
      <c r="N718" s="151">
        <f t="shared" si="672"/>
        <v>0</v>
      </c>
      <c r="O718" s="151">
        <f t="shared" si="680"/>
        <v>0</v>
      </c>
      <c r="P718" s="144"/>
      <c r="Q718" s="145">
        <f t="shared" si="674"/>
        <v>0</v>
      </c>
    </row>
    <row r="719" spans="1:17" s="20" customFormat="1" ht="18" customHeight="1" x14ac:dyDescent="0.4">
      <c r="A719" s="19">
        <v>11</v>
      </c>
      <c r="B719" s="145">
        <f>B709</f>
        <v>20</v>
      </c>
      <c r="C719" s="151">
        <f t="shared" si="675"/>
        <v>0</v>
      </c>
      <c r="D719" s="151">
        <f t="shared" si="666"/>
        <v>0</v>
      </c>
      <c r="E719" s="143">
        <f>VLOOKUP(B705,別紙1!$A$285:$AS$431,37,FALSE)+VLOOKUP(B705,別紙1!$A$285:$AS$431,38,FALSE)+VLOOKUP(B705,別紙1!$A$285:$AS$431,39,FALSE)</f>
        <v>47</v>
      </c>
      <c r="F719" s="143">
        <f t="shared" si="667"/>
        <v>47</v>
      </c>
      <c r="G719" s="151">
        <f t="shared" si="676"/>
        <v>0</v>
      </c>
      <c r="H719" s="151">
        <f t="shared" si="668"/>
        <v>0</v>
      </c>
      <c r="I719" s="143">
        <f t="shared" si="679"/>
        <v>0</v>
      </c>
      <c r="J719" s="151">
        <f t="shared" si="677"/>
        <v>0</v>
      </c>
      <c r="K719" s="151">
        <f t="shared" si="670"/>
        <v>0</v>
      </c>
      <c r="L719" s="143">
        <f t="shared" si="671"/>
        <v>0</v>
      </c>
      <c r="M719" s="151">
        <f t="shared" si="678"/>
        <v>0</v>
      </c>
      <c r="N719" s="151">
        <f t="shared" si="672"/>
        <v>0</v>
      </c>
      <c r="O719" s="151">
        <f t="shared" si="680"/>
        <v>0</v>
      </c>
      <c r="P719" s="144"/>
      <c r="Q719" s="145">
        <f t="shared" si="674"/>
        <v>0</v>
      </c>
    </row>
    <row r="720" spans="1:17" s="20" customFormat="1" ht="18" customHeight="1" thickBot="1" x14ac:dyDescent="0.45">
      <c r="A720" s="19">
        <v>12</v>
      </c>
      <c r="B720" s="145">
        <f>B709</f>
        <v>20</v>
      </c>
      <c r="C720" s="151">
        <f t="shared" si="675"/>
        <v>0</v>
      </c>
      <c r="D720" s="151">
        <f t="shared" si="666"/>
        <v>0</v>
      </c>
      <c r="E720" s="143">
        <f>VLOOKUP(B705,別紙1!$A$285:$AS$431,40,FALSE)+VLOOKUP(B705,別紙1!$A$285:$AS$431,41,FALSE)+VLOOKUP(B705,別紙1!$A$285:$AS$431,42,FALSE)</f>
        <v>60</v>
      </c>
      <c r="F720" s="143">
        <f t="shared" si="667"/>
        <v>60</v>
      </c>
      <c r="G720" s="151">
        <f t="shared" si="676"/>
        <v>0</v>
      </c>
      <c r="H720" s="198">
        <f t="shared" si="668"/>
        <v>0</v>
      </c>
      <c r="I720" s="143">
        <f t="shared" si="679"/>
        <v>0</v>
      </c>
      <c r="J720" s="198">
        <f t="shared" si="677"/>
        <v>0</v>
      </c>
      <c r="K720" s="198">
        <f t="shared" si="670"/>
        <v>0</v>
      </c>
      <c r="L720" s="143">
        <f t="shared" si="671"/>
        <v>0</v>
      </c>
      <c r="M720" s="151">
        <f t="shared" si="678"/>
        <v>0</v>
      </c>
      <c r="N720" s="198">
        <f t="shared" si="672"/>
        <v>0</v>
      </c>
      <c r="O720" s="151">
        <f>H720+K720+N720</f>
        <v>0</v>
      </c>
      <c r="P720" s="144"/>
      <c r="Q720" s="145">
        <f t="shared" si="674"/>
        <v>0</v>
      </c>
    </row>
    <row r="721" spans="1:17" s="20" customFormat="1" ht="18" customHeight="1" thickBot="1" x14ac:dyDescent="0.45">
      <c r="A721" s="19" t="s">
        <v>9</v>
      </c>
      <c r="B721" s="146"/>
      <c r="C721" s="146"/>
      <c r="D721" s="201"/>
      <c r="E721" s="143">
        <f t="shared" ref="E721:F721" si="681">SUM(E709:E720)</f>
        <v>679</v>
      </c>
      <c r="F721" s="143">
        <f t="shared" si="681"/>
        <v>679</v>
      </c>
      <c r="G721" s="146"/>
      <c r="H721" s="146"/>
      <c r="I721" s="143">
        <f t="shared" ref="I721" si="682">SUM(I709:I720)</f>
        <v>0</v>
      </c>
      <c r="J721" s="146"/>
      <c r="K721" s="146"/>
      <c r="L721" s="143">
        <f t="shared" ref="L721" si="683">SUM(L709:L720)</f>
        <v>0</v>
      </c>
      <c r="M721" s="146"/>
      <c r="N721" s="146"/>
      <c r="O721" s="202"/>
      <c r="P721" s="150">
        <f>SUM(P709:P720)</f>
        <v>0</v>
      </c>
      <c r="Q721" s="148">
        <f>IF(SUM(Q709:Q720)="","",SUM(Q709:Q720))</f>
        <v>0</v>
      </c>
    </row>
    <row r="722" spans="1:17" ht="78" customHeight="1" x14ac:dyDescent="0.4">
      <c r="A722" s="429" t="s">
        <v>376</v>
      </c>
      <c r="B722" s="430"/>
      <c r="C722" s="430"/>
      <c r="D722" s="430"/>
      <c r="E722" s="430"/>
      <c r="F722" s="430"/>
      <c r="G722" s="430"/>
      <c r="H722" s="430"/>
      <c r="I722" s="430"/>
      <c r="J722" s="430"/>
      <c r="K722" s="430"/>
      <c r="L722" s="430"/>
      <c r="M722" s="430"/>
      <c r="N722" s="430"/>
      <c r="O722" s="430"/>
      <c r="P722" s="430"/>
      <c r="Q722" s="431"/>
    </row>
    <row r="723" spans="1:17" ht="78" customHeight="1" x14ac:dyDescent="0.4">
      <c r="A723" s="432" t="s">
        <v>22</v>
      </c>
      <c r="B723" s="433"/>
      <c r="C723" s="433"/>
      <c r="D723" s="433"/>
      <c r="E723" s="433"/>
      <c r="F723" s="433"/>
      <c r="G723" s="433"/>
      <c r="H723" s="433"/>
      <c r="I723" s="433"/>
      <c r="J723" s="433"/>
      <c r="K723" s="433"/>
      <c r="L723" s="433"/>
      <c r="M723" s="433"/>
      <c r="N723" s="433"/>
      <c r="O723" s="433"/>
      <c r="P723" s="433"/>
      <c r="Q723" s="434"/>
    </row>
    <row r="724" spans="1:17" x14ac:dyDescent="0.4">
      <c r="A724" s="11" t="s">
        <v>12</v>
      </c>
      <c r="B724" s="15">
        <f>B705+1</f>
        <v>39</v>
      </c>
      <c r="C724" s="11" t="s">
        <v>13</v>
      </c>
      <c r="D724" s="13" t="str">
        <f>VLOOKUP(B724,別紙1!$A$285:$AS$431,3,FALSE)</f>
        <v>川曲地下ポンプ場</v>
      </c>
      <c r="Q724" s="142" t="str">
        <f>VLOOKUP(B724,別紙1!$A$285:$AS$431,5,FALSE)</f>
        <v>東京従量電灯B10A</v>
      </c>
    </row>
    <row r="725" spans="1:17" s="11" customFormat="1" ht="20.25" customHeight="1" x14ac:dyDescent="0.4">
      <c r="A725" s="435" t="s">
        <v>14</v>
      </c>
      <c r="B725" s="438" t="s">
        <v>3</v>
      </c>
      <c r="C725" s="439"/>
      <c r="D725" s="440"/>
      <c r="E725" s="438" t="s">
        <v>4</v>
      </c>
      <c r="F725" s="439"/>
      <c r="G725" s="439"/>
      <c r="H725" s="439"/>
      <c r="I725" s="439"/>
      <c r="J725" s="439"/>
      <c r="K725" s="439"/>
      <c r="L725" s="439"/>
      <c r="M725" s="439"/>
      <c r="N725" s="439"/>
      <c r="O725" s="440"/>
      <c r="P725" s="426" t="s">
        <v>106</v>
      </c>
      <c r="Q725" s="435" t="s">
        <v>354</v>
      </c>
    </row>
    <row r="726" spans="1:17" s="11" customFormat="1" ht="60" x14ac:dyDescent="0.4">
      <c r="A726" s="436"/>
      <c r="B726" s="305" t="s">
        <v>26</v>
      </c>
      <c r="C726" s="305" t="s">
        <v>107</v>
      </c>
      <c r="D726" s="305" t="s">
        <v>27</v>
      </c>
      <c r="E726" s="16" t="s">
        <v>349</v>
      </c>
      <c r="F726" s="17" t="s">
        <v>108</v>
      </c>
      <c r="G726" s="17" t="s">
        <v>350</v>
      </c>
      <c r="H726" s="16" t="s">
        <v>28</v>
      </c>
      <c r="I726" s="17" t="s">
        <v>126</v>
      </c>
      <c r="J726" s="17" t="s">
        <v>352</v>
      </c>
      <c r="K726" s="16" t="s">
        <v>29</v>
      </c>
      <c r="L726" s="17" t="s">
        <v>127</v>
      </c>
      <c r="M726" s="17" t="s">
        <v>128</v>
      </c>
      <c r="N726" s="16" t="s">
        <v>30</v>
      </c>
      <c r="O726" s="306" t="s">
        <v>353</v>
      </c>
      <c r="P726" s="441"/>
      <c r="Q726" s="436"/>
    </row>
    <row r="727" spans="1:17" s="18" customFormat="1" ht="22.5" x14ac:dyDescent="0.4">
      <c r="A727" s="437"/>
      <c r="B727" s="12" t="s">
        <v>34</v>
      </c>
      <c r="C727" s="12" t="s">
        <v>123</v>
      </c>
      <c r="D727" s="12" t="s">
        <v>6</v>
      </c>
      <c r="E727" s="12" t="s">
        <v>20</v>
      </c>
      <c r="F727" s="12" t="s">
        <v>20</v>
      </c>
      <c r="G727" s="12" t="s">
        <v>8</v>
      </c>
      <c r="H727" s="12" t="s">
        <v>8</v>
      </c>
      <c r="I727" s="12" t="s">
        <v>20</v>
      </c>
      <c r="J727" s="12" t="s">
        <v>8</v>
      </c>
      <c r="K727" s="12" t="s">
        <v>8</v>
      </c>
      <c r="L727" s="12" t="s">
        <v>20</v>
      </c>
      <c r="M727" s="12" t="s">
        <v>8</v>
      </c>
      <c r="N727" s="12" t="s">
        <v>8</v>
      </c>
      <c r="O727" s="12" t="s">
        <v>8</v>
      </c>
      <c r="P727" s="4" t="s">
        <v>43</v>
      </c>
      <c r="Q727" s="12" t="s">
        <v>8</v>
      </c>
    </row>
    <row r="728" spans="1:17" s="20" customFormat="1" ht="18" customHeight="1" x14ac:dyDescent="0.4">
      <c r="A728" s="19">
        <v>1</v>
      </c>
      <c r="B728" s="143">
        <f>VLOOKUP(B724,別紙1!$A$285:$AS$431,6,FALSE)</f>
        <v>10</v>
      </c>
      <c r="C728" s="151">
        <f>内訳書!$C$9</f>
        <v>0</v>
      </c>
      <c r="D728" s="151">
        <f>IF(E728=0,ROUNDDOWN(C728*B728/10/2,2),ROUNDDOWN(C728*B728/10,2))</f>
        <v>0</v>
      </c>
      <c r="E728" s="143">
        <f>VLOOKUP(B724,別紙1!$A$285:$AS$431,7,FALSE)+VLOOKUP(B724,別紙1!$A$285:$AS$431,8,FALSE)+VLOOKUP(B724,別紙1!$A$285:$AS$431,9,FALSE)</f>
        <v>31</v>
      </c>
      <c r="F728" s="143">
        <f>IF(E728&lt;120,E728,120)</f>
        <v>31</v>
      </c>
      <c r="G728" s="151">
        <f>内訳書!$D$9</f>
        <v>0</v>
      </c>
      <c r="H728" s="151">
        <f>ROUNDDOWN(F728*G728,2)</f>
        <v>0</v>
      </c>
      <c r="I728" s="143">
        <f>IF(E728&lt;=300,IF(E728&lt;120,0,E728-120),180)</f>
        <v>0</v>
      </c>
      <c r="J728" s="151">
        <f>内訳書!$E$9</f>
        <v>0</v>
      </c>
      <c r="K728" s="151">
        <f>ROUNDDOWN(I728*J728,2)</f>
        <v>0</v>
      </c>
      <c r="L728" s="143">
        <f>IF(E728&lt;300,0,E728-300)</f>
        <v>0</v>
      </c>
      <c r="M728" s="151">
        <f>内訳書!$F$9</f>
        <v>0</v>
      </c>
      <c r="N728" s="151">
        <f>ROUNDDOWN(L728*M728,2)</f>
        <v>0</v>
      </c>
      <c r="O728" s="151">
        <f>H728+K728+N728</f>
        <v>0</v>
      </c>
      <c r="P728" s="144"/>
      <c r="Q728" s="145">
        <f>ROUNDDOWN(D728+O728+P728,0)</f>
        <v>0</v>
      </c>
    </row>
    <row r="729" spans="1:17" s="20" customFormat="1" ht="18" customHeight="1" x14ac:dyDescent="0.4">
      <c r="A729" s="19">
        <v>2</v>
      </c>
      <c r="B729" s="145">
        <f>B728</f>
        <v>10</v>
      </c>
      <c r="C729" s="151">
        <f>C728</f>
        <v>0</v>
      </c>
      <c r="D729" s="151">
        <f t="shared" ref="D729:D739" si="684">IF(E729=0,ROUNDDOWN(C729*B729/10/2,2),ROUNDDOWN(C729*B729/10,2))</f>
        <v>0</v>
      </c>
      <c r="E729" s="143">
        <f>VLOOKUP(B724,別紙1!$A$285:$AS$431,10,FALSE)+VLOOKUP(B724,別紙1!$A$285:$AS$431,11,FALSE)+VLOOKUP(B724,別紙1!$A$285:$AS$431,12,FALSE)</f>
        <v>31</v>
      </c>
      <c r="F729" s="143">
        <f t="shared" ref="F729:F739" si="685">IF(E729&lt;120,E729,120)</f>
        <v>31</v>
      </c>
      <c r="G729" s="151">
        <f>G728</f>
        <v>0</v>
      </c>
      <c r="H729" s="151">
        <f t="shared" ref="H729:H739" si="686">ROUNDDOWN(F729*G729,2)</f>
        <v>0</v>
      </c>
      <c r="I729" s="143">
        <f t="shared" ref="I729" si="687">IF(E729&lt;=300,IF(E729&lt;120,0,E729-120),180)</f>
        <v>0</v>
      </c>
      <c r="J729" s="151">
        <f>J728</f>
        <v>0</v>
      </c>
      <c r="K729" s="151">
        <f t="shared" ref="K729:K739" si="688">ROUNDDOWN(I729*J729,2)</f>
        <v>0</v>
      </c>
      <c r="L729" s="143">
        <f t="shared" ref="L729:L739" si="689">IF(E729&lt;300,0,E729-300)</f>
        <v>0</v>
      </c>
      <c r="M729" s="151">
        <f>M728</f>
        <v>0</v>
      </c>
      <c r="N729" s="151">
        <f t="shared" ref="N729:N739" si="690">ROUNDDOWN(L729*M729,2)</f>
        <v>0</v>
      </c>
      <c r="O729" s="151">
        <f t="shared" ref="O729:O732" si="691">H729+K729+N729</f>
        <v>0</v>
      </c>
      <c r="P729" s="144"/>
      <c r="Q729" s="145">
        <f t="shared" ref="Q729:Q739" si="692">ROUNDDOWN(D729+O729+P729,0)</f>
        <v>0</v>
      </c>
    </row>
    <row r="730" spans="1:17" s="20" customFormat="1" ht="18" customHeight="1" x14ac:dyDescent="0.4">
      <c r="A730" s="19">
        <v>3</v>
      </c>
      <c r="B730" s="145">
        <f>B728</f>
        <v>10</v>
      </c>
      <c r="C730" s="151">
        <f t="shared" ref="C730:C739" si="693">C729</f>
        <v>0</v>
      </c>
      <c r="D730" s="151">
        <f t="shared" si="684"/>
        <v>0</v>
      </c>
      <c r="E730" s="143">
        <f>VLOOKUP(B724,別紙1!$A$285:$AS$431,13,FALSE)+VLOOKUP(B724,別紙1!$A$285:$AS$431,14,FALSE)+VLOOKUP(B724,別紙1!$A$285:$AS$431,15,FALSE)</f>
        <v>27</v>
      </c>
      <c r="F730" s="143">
        <f t="shared" si="685"/>
        <v>27</v>
      </c>
      <c r="G730" s="151">
        <f t="shared" ref="G730:G739" si="694">G729</f>
        <v>0</v>
      </c>
      <c r="H730" s="151">
        <f t="shared" si="686"/>
        <v>0</v>
      </c>
      <c r="I730" s="143">
        <f>IF(E730&lt;=300,IF(E730&lt;120,0,E730-120),180)</f>
        <v>0</v>
      </c>
      <c r="J730" s="151">
        <f t="shared" ref="J730:J739" si="695">J729</f>
        <v>0</v>
      </c>
      <c r="K730" s="151">
        <f t="shared" si="688"/>
        <v>0</v>
      </c>
      <c r="L730" s="143">
        <f t="shared" si="689"/>
        <v>0</v>
      </c>
      <c r="M730" s="151">
        <f t="shared" ref="M730:M739" si="696">M729</f>
        <v>0</v>
      </c>
      <c r="N730" s="151">
        <f t="shared" si="690"/>
        <v>0</v>
      </c>
      <c r="O730" s="151">
        <f t="shared" si="691"/>
        <v>0</v>
      </c>
      <c r="P730" s="144"/>
      <c r="Q730" s="145">
        <f t="shared" si="692"/>
        <v>0</v>
      </c>
    </row>
    <row r="731" spans="1:17" s="20" customFormat="1" ht="18" customHeight="1" x14ac:dyDescent="0.4">
      <c r="A731" s="19">
        <v>4</v>
      </c>
      <c r="B731" s="145">
        <f>B728</f>
        <v>10</v>
      </c>
      <c r="C731" s="151">
        <f t="shared" si="693"/>
        <v>0</v>
      </c>
      <c r="D731" s="151">
        <f t="shared" si="684"/>
        <v>0</v>
      </c>
      <c r="E731" s="143">
        <f>VLOOKUP(B724,別紙1!$A$285:$AS$431,16,FALSE)+VLOOKUP(B724,別紙1!$A$285:$AS$431,17,FALSE)+VLOOKUP(B724,別紙1!$A$285:$AS$431,18,FALSE)</f>
        <v>23</v>
      </c>
      <c r="F731" s="143">
        <f t="shared" si="685"/>
        <v>23</v>
      </c>
      <c r="G731" s="151">
        <f t="shared" si="694"/>
        <v>0</v>
      </c>
      <c r="H731" s="151">
        <f t="shared" si="686"/>
        <v>0</v>
      </c>
      <c r="I731" s="143">
        <f t="shared" ref="I731:I739" si="697">IF(E731&lt;=300,IF(E731&lt;120,0,E731-120),180)</f>
        <v>0</v>
      </c>
      <c r="J731" s="151">
        <f t="shared" si="695"/>
        <v>0</v>
      </c>
      <c r="K731" s="151">
        <f t="shared" si="688"/>
        <v>0</v>
      </c>
      <c r="L731" s="143">
        <f t="shared" si="689"/>
        <v>0</v>
      </c>
      <c r="M731" s="151">
        <f t="shared" si="696"/>
        <v>0</v>
      </c>
      <c r="N731" s="151">
        <f t="shared" si="690"/>
        <v>0</v>
      </c>
      <c r="O731" s="151">
        <f t="shared" si="691"/>
        <v>0</v>
      </c>
      <c r="P731" s="144"/>
      <c r="Q731" s="145">
        <f t="shared" si="692"/>
        <v>0</v>
      </c>
    </row>
    <row r="732" spans="1:17" s="20" customFormat="1" ht="18" customHeight="1" x14ac:dyDescent="0.4">
      <c r="A732" s="19">
        <v>5</v>
      </c>
      <c r="B732" s="145">
        <f>B728</f>
        <v>10</v>
      </c>
      <c r="C732" s="151">
        <f t="shared" si="693"/>
        <v>0</v>
      </c>
      <c r="D732" s="151">
        <f t="shared" si="684"/>
        <v>0</v>
      </c>
      <c r="E732" s="143">
        <f>VLOOKUP(B724,別紙1!$A$285:$AS$431,19,FALSE)+VLOOKUP(B724,別紙1!$A$285:$AS$431,20,FALSE)+VLOOKUP(B724,別紙1!$A$285:$AS$431,21,FALSE)</f>
        <v>25</v>
      </c>
      <c r="F732" s="143">
        <f t="shared" si="685"/>
        <v>25</v>
      </c>
      <c r="G732" s="151">
        <f t="shared" si="694"/>
        <v>0</v>
      </c>
      <c r="H732" s="151">
        <f t="shared" si="686"/>
        <v>0</v>
      </c>
      <c r="I732" s="143">
        <f t="shared" si="697"/>
        <v>0</v>
      </c>
      <c r="J732" s="151">
        <f t="shared" si="695"/>
        <v>0</v>
      </c>
      <c r="K732" s="151">
        <f t="shared" si="688"/>
        <v>0</v>
      </c>
      <c r="L732" s="143">
        <f t="shared" si="689"/>
        <v>0</v>
      </c>
      <c r="M732" s="151">
        <f t="shared" si="696"/>
        <v>0</v>
      </c>
      <c r="N732" s="151">
        <f t="shared" si="690"/>
        <v>0</v>
      </c>
      <c r="O732" s="151">
        <f t="shared" si="691"/>
        <v>0</v>
      </c>
      <c r="P732" s="144"/>
      <c r="Q732" s="145">
        <f t="shared" si="692"/>
        <v>0</v>
      </c>
    </row>
    <row r="733" spans="1:17" s="20" customFormat="1" ht="18" customHeight="1" x14ac:dyDescent="0.4">
      <c r="A733" s="19">
        <v>6</v>
      </c>
      <c r="B733" s="145">
        <f>B728</f>
        <v>10</v>
      </c>
      <c r="C733" s="151">
        <f t="shared" si="693"/>
        <v>0</v>
      </c>
      <c r="D733" s="151">
        <f t="shared" si="684"/>
        <v>0</v>
      </c>
      <c r="E733" s="143">
        <f>VLOOKUP(B724,別紙1!$A$285:$AS$431,22,FALSE)+VLOOKUP(B724,別紙1!$A$285:$AS$431,23,FALSE)+VLOOKUP(B724,別紙1!$A$285:$AS$431,24,FALSE)</f>
        <v>28</v>
      </c>
      <c r="F733" s="143">
        <f t="shared" si="685"/>
        <v>28</v>
      </c>
      <c r="G733" s="151">
        <f t="shared" si="694"/>
        <v>0</v>
      </c>
      <c r="H733" s="151">
        <f t="shared" si="686"/>
        <v>0</v>
      </c>
      <c r="I733" s="143">
        <f t="shared" si="697"/>
        <v>0</v>
      </c>
      <c r="J733" s="151">
        <f t="shared" si="695"/>
        <v>0</v>
      </c>
      <c r="K733" s="151">
        <f t="shared" si="688"/>
        <v>0</v>
      </c>
      <c r="L733" s="143">
        <f t="shared" si="689"/>
        <v>0</v>
      </c>
      <c r="M733" s="151">
        <f t="shared" si="696"/>
        <v>0</v>
      </c>
      <c r="N733" s="151">
        <f t="shared" si="690"/>
        <v>0</v>
      </c>
      <c r="O733" s="151">
        <f>H733+K733+N733</f>
        <v>0</v>
      </c>
      <c r="P733" s="144"/>
      <c r="Q733" s="145">
        <f t="shared" si="692"/>
        <v>0</v>
      </c>
    </row>
    <row r="734" spans="1:17" s="20" customFormat="1" ht="18" customHeight="1" x14ac:dyDescent="0.4">
      <c r="A734" s="19">
        <v>7</v>
      </c>
      <c r="B734" s="145">
        <f>B728</f>
        <v>10</v>
      </c>
      <c r="C734" s="151">
        <f t="shared" si="693"/>
        <v>0</v>
      </c>
      <c r="D734" s="151">
        <f t="shared" si="684"/>
        <v>0</v>
      </c>
      <c r="E734" s="143">
        <f>VLOOKUP(B724,別紙1!$A$285:$AS$431,25,FALSE)+VLOOKUP(B724,別紙1!$A$285:$AS$431,26,FALSE)+VLOOKUP(B724,別紙1!$A$285:$AS$431,27,FALSE)</f>
        <v>32</v>
      </c>
      <c r="F734" s="143">
        <f t="shared" si="685"/>
        <v>32</v>
      </c>
      <c r="G734" s="151">
        <f t="shared" si="694"/>
        <v>0</v>
      </c>
      <c r="H734" s="151">
        <f t="shared" si="686"/>
        <v>0</v>
      </c>
      <c r="I734" s="143">
        <f t="shared" si="697"/>
        <v>0</v>
      </c>
      <c r="J734" s="151">
        <f t="shared" si="695"/>
        <v>0</v>
      </c>
      <c r="K734" s="151">
        <f t="shared" si="688"/>
        <v>0</v>
      </c>
      <c r="L734" s="143">
        <f t="shared" si="689"/>
        <v>0</v>
      </c>
      <c r="M734" s="151">
        <f t="shared" si="696"/>
        <v>0</v>
      </c>
      <c r="N734" s="151">
        <f t="shared" si="690"/>
        <v>0</v>
      </c>
      <c r="O734" s="151">
        <f t="shared" ref="O734:O738" si="698">H734+K734+N734</f>
        <v>0</v>
      </c>
      <c r="P734" s="144"/>
      <c r="Q734" s="145">
        <f t="shared" si="692"/>
        <v>0</v>
      </c>
    </row>
    <row r="735" spans="1:17" s="20" customFormat="1" ht="18" customHeight="1" x14ac:dyDescent="0.4">
      <c r="A735" s="19">
        <v>8</v>
      </c>
      <c r="B735" s="145">
        <f>B728</f>
        <v>10</v>
      </c>
      <c r="C735" s="151">
        <f t="shared" si="693"/>
        <v>0</v>
      </c>
      <c r="D735" s="151">
        <f t="shared" si="684"/>
        <v>0</v>
      </c>
      <c r="E735" s="143">
        <f>VLOOKUP(B724,別紙1!$A$285:$AS$431,28,FALSE)+VLOOKUP(B724,別紙1!$A$285:$AS$431,29,FALSE)+VLOOKUP(B724,別紙1!$A$285:$AS$431,30,FALSE)</f>
        <v>37</v>
      </c>
      <c r="F735" s="143">
        <f t="shared" si="685"/>
        <v>37</v>
      </c>
      <c r="G735" s="151">
        <f t="shared" si="694"/>
        <v>0</v>
      </c>
      <c r="H735" s="151">
        <f t="shared" si="686"/>
        <v>0</v>
      </c>
      <c r="I735" s="143">
        <f t="shared" si="697"/>
        <v>0</v>
      </c>
      <c r="J735" s="151">
        <f t="shared" si="695"/>
        <v>0</v>
      </c>
      <c r="K735" s="151">
        <f t="shared" si="688"/>
        <v>0</v>
      </c>
      <c r="L735" s="143">
        <f t="shared" si="689"/>
        <v>0</v>
      </c>
      <c r="M735" s="151">
        <f t="shared" si="696"/>
        <v>0</v>
      </c>
      <c r="N735" s="151">
        <f t="shared" si="690"/>
        <v>0</v>
      </c>
      <c r="O735" s="151">
        <f t="shared" si="698"/>
        <v>0</v>
      </c>
      <c r="P735" s="144"/>
      <c r="Q735" s="145">
        <f t="shared" si="692"/>
        <v>0</v>
      </c>
    </row>
    <row r="736" spans="1:17" s="20" customFormat="1" ht="18" customHeight="1" x14ac:dyDescent="0.4">
      <c r="A736" s="19">
        <v>9</v>
      </c>
      <c r="B736" s="145">
        <f>B728</f>
        <v>10</v>
      </c>
      <c r="C736" s="151">
        <f t="shared" si="693"/>
        <v>0</v>
      </c>
      <c r="D736" s="151">
        <f t="shared" si="684"/>
        <v>0</v>
      </c>
      <c r="E736" s="143">
        <f>VLOOKUP(B724,別紙1!$A$285:$AS$431,31,FALSE)+VLOOKUP(B724,別紙1!$A$285:$AS$431,32,FALSE)+VLOOKUP(B724,別紙1!$A$285:$AS$431,33,FALSE)</f>
        <v>32</v>
      </c>
      <c r="F736" s="143">
        <f t="shared" si="685"/>
        <v>32</v>
      </c>
      <c r="G736" s="151">
        <f t="shared" si="694"/>
        <v>0</v>
      </c>
      <c r="H736" s="151">
        <f t="shared" si="686"/>
        <v>0</v>
      </c>
      <c r="I736" s="143">
        <f t="shared" si="697"/>
        <v>0</v>
      </c>
      <c r="J736" s="151">
        <f t="shared" si="695"/>
        <v>0</v>
      </c>
      <c r="K736" s="151">
        <f t="shared" si="688"/>
        <v>0</v>
      </c>
      <c r="L736" s="143">
        <f t="shared" si="689"/>
        <v>0</v>
      </c>
      <c r="M736" s="151">
        <f t="shared" si="696"/>
        <v>0</v>
      </c>
      <c r="N736" s="151">
        <f t="shared" si="690"/>
        <v>0</v>
      </c>
      <c r="O736" s="151">
        <f t="shared" si="698"/>
        <v>0</v>
      </c>
      <c r="P736" s="144"/>
      <c r="Q736" s="145">
        <f t="shared" si="692"/>
        <v>0</v>
      </c>
    </row>
    <row r="737" spans="1:17" s="20" customFormat="1" ht="18" customHeight="1" x14ac:dyDescent="0.4">
      <c r="A737" s="19">
        <v>10</v>
      </c>
      <c r="B737" s="145">
        <f>B728</f>
        <v>10</v>
      </c>
      <c r="C737" s="151">
        <f t="shared" si="693"/>
        <v>0</v>
      </c>
      <c r="D737" s="151">
        <f t="shared" si="684"/>
        <v>0</v>
      </c>
      <c r="E737" s="143">
        <f>VLOOKUP(B724,別紙1!$A$285:$AS$431,34,FALSE)+VLOOKUP(B724,別紙1!$A$285:$AS$431,35,FALSE)+VLOOKUP(B724,別紙1!$A$285:$AS$431,36,FALSE)</f>
        <v>24</v>
      </c>
      <c r="F737" s="143">
        <f t="shared" si="685"/>
        <v>24</v>
      </c>
      <c r="G737" s="151">
        <f t="shared" si="694"/>
        <v>0</v>
      </c>
      <c r="H737" s="151">
        <f t="shared" si="686"/>
        <v>0</v>
      </c>
      <c r="I737" s="143">
        <f t="shared" si="697"/>
        <v>0</v>
      </c>
      <c r="J737" s="151">
        <f t="shared" si="695"/>
        <v>0</v>
      </c>
      <c r="K737" s="151">
        <f t="shared" si="688"/>
        <v>0</v>
      </c>
      <c r="L737" s="143">
        <f t="shared" si="689"/>
        <v>0</v>
      </c>
      <c r="M737" s="151">
        <f t="shared" si="696"/>
        <v>0</v>
      </c>
      <c r="N737" s="151">
        <f t="shared" si="690"/>
        <v>0</v>
      </c>
      <c r="O737" s="151">
        <f t="shared" si="698"/>
        <v>0</v>
      </c>
      <c r="P737" s="144"/>
      <c r="Q737" s="145">
        <f t="shared" si="692"/>
        <v>0</v>
      </c>
    </row>
    <row r="738" spans="1:17" s="20" customFormat="1" ht="18" customHeight="1" x14ac:dyDescent="0.4">
      <c r="A738" s="19">
        <v>11</v>
      </c>
      <c r="B738" s="145">
        <f>B728</f>
        <v>10</v>
      </c>
      <c r="C738" s="151">
        <f t="shared" si="693"/>
        <v>0</v>
      </c>
      <c r="D738" s="151">
        <f t="shared" si="684"/>
        <v>0</v>
      </c>
      <c r="E738" s="143">
        <f>VLOOKUP(B724,別紙1!$A$285:$AS$431,37,FALSE)+VLOOKUP(B724,別紙1!$A$285:$AS$431,38,FALSE)+VLOOKUP(B724,別紙1!$A$285:$AS$431,39,FALSE)</f>
        <v>22</v>
      </c>
      <c r="F738" s="143">
        <f t="shared" si="685"/>
        <v>22</v>
      </c>
      <c r="G738" s="151">
        <f t="shared" si="694"/>
        <v>0</v>
      </c>
      <c r="H738" s="151">
        <f t="shared" si="686"/>
        <v>0</v>
      </c>
      <c r="I738" s="143">
        <f t="shared" si="697"/>
        <v>0</v>
      </c>
      <c r="J738" s="151">
        <f t="shared" si="695"/>
        <v>0</v>
      </c>
      <c r="K738" s="151">
        <f t="shared" si="688"/>
        <v>0</v>
      </c>
      <c r="L738" s="143">
        <f t="shared" si="689"/>
        <v>0</v>
      </c>
      <c r="M738" s="151">
        <f t="shared" si="696"/>
        <v>0</v>
      </c>
      <c r="N738" s="151">
        <f t="shared" si="690"/>
        <v>0</v>
      </c>
      <c r="O738" s="151">
        <f t="shared" si="698"/>
        <v>0</v>
      </c>
      <c r="P738" s="144"/>
      <c r="Q738" s="145">
        <f t="shared" si="692"/>
        <v>0</v>
      </c>
    </row>
    <row r="739" spans="1:17" s="20" customFormat="1" ht="18" customHeight="1" thickBot="1" x14ac:dyDescent="0.45">
      <c r="A739" s="19">
        <v>12</v>
      </c>
      <c r="B739" s="145">
        <f>B728</f>
        <v>10</v>
      </c>
      <c r="C739" s="151">
        <f t="shared" si="693"/>
        <v>0</v>
      </c>
      <c r="D739" s="151">
        <f t="shared" si="684"/>
        <v>0</v>
      </c>
      <c r="E739" s="143">
        <f>VLOOKUP(B724,別紙1!$A$285:$AS$431,40,FALSE)+VLOOKUP(B724,別紙1!$A$285:$AS$431,41,FALSE)+VLOOKUP(B724,別紙1!$A$285:$AS$431,42,FALSE)</f>
        <v>27</v>
      </c>
      <c r="F739" s="143">
        <f t="shared" si="685"/>
        <v>27</v>
      </c>
      <c r="G739" s="151">
        <f t="shared" si="694"/>
        <v>0</v>
      </c>
      <c r="H739" s="198">
        <f t="shared" si="686"/>
        <v>0</v>
      </c>
      <c r="I739" s="143">
        <f t="shared" si="697"/>
        <v>0</v>
      </c>
      <c r="J739" s="198">
        <f t="shared" si="695"/>
        <v>0</v>
      </c>
      <c r="K739" s="198">
        <f t="shared" si="688"/>
        <v>0</v>
      </c>
      <c r="L739" s="143">
        <f t="shared" si="689"/>
        <v>0</v>
      </c>
      <c r="M739" s="151">
        <f t="shared" si="696"/>
        <v>0</v>
      </c>
      <c r="N739" s="198">
        <f t="shared" si="690"/>
        <v>0</v>
      </c>
      <c r="O739" s="151">
        <f>H739+K739+N739</f>
        <v>0</v>
      </c>
      <c r="P739" s="144"/>
      <c r="Q739" s="145">
        <f t="shared" si="692"/>
        <v>0</v>
      </c>
    </row>
    <row r="740" spans="1:17" s="20" customFormat="1" ht="18" customHeight="1" thickBot="1" x14ac:dyDescent="0.45">
      <c r="A740" s="19" t="s">
        <v>9</v>
      </c>
      <c r="B740" s="146"/>
      <c r="C740" s="146"/>
      <c r="D740" s="201"/>
      <c r="E740" s="143">
        <f t="shared" ref="E740:F740" si="699">SUM(E728:E739)</f>
        <v>339</v>
      </c>
      <c r="F740" s="143">
        <f t="shared" si="699"/>
        <v>339</v>
      </c>
      <c r="G740" s="146"/>
      <c r="H740" s="146"/>
      <c r="I740" s="143">
        <f t="shared" ref="I740" si="700">SUM(I728:I739)</f>
        <v>0</v>
      </c>
      <c r="J740" s="146"/>
      <c r="K740" s="146"/>
      <c r="L740" s="143">
        <f t="shared" ref="L740" si="701">SUM(L728:L739)</f>
        <v>0</v>
      </c>
      <c r="M740" s="146"/>
      <c r="N740" s="146"/>
      <c r="O740" s="202"/>
      <c r="P740" s="150">
        <f>SUM(P728:P739)</f>
        <v>0</v>
      </c>
      <c r="Q740" s="148">
        <f>IF(SUM(Q728:Q739)="","",SUM(Q728:Q739))</f>
        <v>0</v>
      </c>
    </row>
    <row r="741" spans="1:17" ht="78" customHeight="1" x14ac:dyDescent="0.4">
      <c r="A741" s="429" t="s">
        <v>376</v>
      </c>
      <c r="B741" s="430"/>
      <c r="C741" s="430"/>
      <c r="D741" s="430"/>
      <c r="E741" s="430"/>
      <c r="F741" s="430"/>
      <c r="G741" s="430"/>
      <c r="H741" s="430"/>
      <c r="I741" s="430"/>
      <c r="J741" s="430"/>
      <c r="K741" s="430"/>
      <c r="L741" s="430"/>
      <c r="M741" s="430"/>
      <c r="N741" s="430"/>
      <c r="O741" s="430"/>
      <c r="P741" s="430"/>
      <c r="Q741" s="431"/>
    </row>
    <row r="742" spans="1:17" ht="78" customHeight="1" x14ac:dyDescent="0.4">
      <c r="A742" s="432" t="s">
        <v>22</v>
      </c>
      <c r="B742" s="433"/>
      <c r="C742" s="433"/>
      <c r="D742" s="433"/>
      <c r="E742" s="433"/>
      <c r="F742" s="433"/>
      <c r="G742" s="433"/>
      <c r="H742" s="433"/>
      <c r="I742" s="433"/>
      <c r="J742" s="433"/>
      <c r="K742" s="433"/>
      <c r="L742" s="433"/>
      <c r="M742" s="433"/>
      <c r="N742" s="433"/>
      <c r="O742" s="433"/>
      <c r="P742" s="433"/>
      <c r="Q742" s="434"/>
    </row>
    <row r="743" spans="1:17" x14ac:dyDescent="0.4">
      <c r="A743" s="11" t="s">
        <v>12</v>
      </c>
      <c r="B743" s="15">
        <f>B724+1</f>
        <v>40</v>
      </c>
      <c r="C743" s="11" t="s">
        <v>13</v>
      </c>
      <c r="D743" s="13" t="str">
        <f>VLOOKUP(B743,別紙1!$A$285:$AS$431,3,FALSE)</f>
        <v>後家地下ポンプ場</v>
      </c>
      <c r="Q743" s="142" t="str">
        <f>VLOOKUP(B743,別紙1!$A$285:$AS$431,5,FALSE)</f>
        <v>東京従量電灯B10A</v>
      </c>
    </row>
    <row r="744" spans="1:17" s="11" customFormat="1" ht="20.25" customHeight="1" x14ac:dyDescent="0.4">
      <c r="A744" s="435" t="s">
        <v>14</v>
      </c>
      <c r="B744" s="438" t="s">
        <v>3</v>
      </c>
      <c r="C744" s="439"/>
      <c r="D744" s="440"/>
      <c r="E744" s="438" t="s">
        <v>4</v>
      </c>
      <c r="F744" s="439"/>
      <c r="G744" s="439"/>
      <c r="H744" s="439"/>
      <c r="I744" s="439"/>
      <c r="J744" s="439"/>
      <c r="K744" s="439"/>
      <c r="L744" s="439"/>
      <c r="M744" s="439"/>
      <c r="N744" s="439"/>
      <c r="O744" s="440"/>
      <c r="P744" s="426" t="s">
        <v>106</v>
      </c>
      <c r="Q744" s="435" t="s">
        <v>354</v>
      </c>
    </row>
    <row r="745" spans="1:17" s="11" customFormat="1" ht="60" x14ac:dyDescent="0.4">
      <c r="A745" s="436"/>
      <c r="B745" s="305" t="s">
        <v>26</v>
      </c>
      <c r="C745" s="305" t="s">
        <v>107</v>
      </c>
      <c r="D745" s="305" t="s">
        <v>27</v>
      </c>
      <c r="E745" s="16" t="s">
        <v>349</v>
      </c>
      <c r="F745" s="17" t="s">
        <v>108</v>
      </c>
      <c r="G745" s="17" t="s">
        <v>350</v>
      </c>
      <c r="H745" s="16" t="s">
        <v>28</v>
      </c>
      <c r="I745" s="17" t="s">
        <v>126</v>
      </c>
      <c r="J745" s="17" t="s">
        <v>352</v>
      </c>
      <c r="K745" s="16" t="s">
        <v>29</v>
      </c>
      <c r="L745" s="17" t="s">
        <v>127</v>
      </c>
      <c r="M745" s="17" t="s">
        <v>128</v>
      </c>
      <c r="N745" s="16" t="s">
        <v>30</v>
      </c>
      <c r="O745" s="306" t="s">
        <v>353</v>
      </c>
      <c r="P745" s="441"/>
      <c r="Q745" s="436"/>
    </row>
    <row r="746" spans="1:17" s="18" customFormat="1" ht="22.5" x14ac:dyDescent="0.4">
      <c r="A746" s="437"/>
      <c r="B746" s="12" t="s">
        <v>34</v>
      </c>
      <c r="C746" s="12" t="s">
        <v>123</v>
      </c>
      <c r="D746" s="12" t="s">
        <v>6</v>
      </c>
      <c r="E746" s="12" t="s">
        <v>20</v>
      </c>
      <c r="F746" s="12" t="s">
        <v>20</v>
      </c>
      <c r="G746" s="12" t="s">
        <v>8</v>
      </c>
      <c r="H746" s="12" t="s">
        <v>8</v>
      </c>
      <c r="I746" s="12" t="s">
        <v>20</v>
      </c>
      <c r="J746" s="12" t="s">
        <v>8</v>
      </c>
      <c r="K746" s="12" t="s">
        <v>8</v>
      </c>
      <c r="L746" s="12" t="s">
        <v>20</v>
      </c>
      <c r="M746" s="12" t="s">
        <v>8</v>
      </c>
      <c r="N746" s="12" t="s">
        <v>8</v>
      </c>
      <c r="O746" s="12" t="s">
        <v>8</v>
      </c>
      <c r="P746" s="4" t="s">
        <v>43</v>
      </c>
      <c r="Q746" s="12" t="s">
        <v>8</v>
      </c>
    </row>
    <row r="747" spans="1:17" s="20" customFormat="1" ht="18" customHeight="1" x14ac:dyDescent="0.4">
      <c r="A747" s="19">
        <v>1</v>
      </c>
      <c r="B747" s="143">
        <f>VLOOKUP(B743,別紙1!$A$285:$AS$431,6,FALSE)</f>
        <v>10</v>
      </c>
      <c r="C747" s="151">
        <f>内訳書!$C$9</f>
        <v>0</v>
      </c>
      <c r="D747" s="151">
        <f>IF(E747=0,ROUNDDOWN(C747*B747/10/2,2),ROUNDDOWN(C747*B747/10,2))</f>
        <v>0</v>
      </c>
      <c r="E747" s="143">
        <f>VLOOKUP(B743,別紙1!$A$285:$AS$431,7,FALSE)+VLOOKUP(B743,別紙1!$A$285:$AS$431,8,FALSE)+VLOOKUP(B743,別紙1!$A$285:$AS$431,9,FALSE)</f>
        <v>22</v>
      </c>
      <c r="F747" s="143">
        <f>IF(E747&lt;120,E747,120)</f>
        <v>22</v>
      </c>
      <c r="G747" s="151">
        <f>内訳書!$D$9</f>
        <v>0</v>
      </c>
      <c r="H747" s="151">
        <f>ROUNDDOWN(F747*G747,2)</f>
        <v>0</v>
      </c>
      <c r="I747" s="143">
        <f>IF(E747&lt;=300,IF(E747&lt;120,0,E747-120),180)</f>
        <v>0</v>
      </c>
      <c r="J747" s="151">
        <f>内訳書!$E$9</f>
        <v>0</v>
      </c>
      <c r="K747" s="151">
        <f>ROUNDDOWN(I747*J747,2)</f>
        <v>0</v>
      </c>
      <c r="L747" s="143">
        <f>IF(E747&lt;300,0,E747-300)</f>
        <v>0</v>
      </c>
      <c r="M747" s="151">
        <f>内訳書!$F$9</f>
        <v>0</v>
      </c>
      <c r="N747" s="151">
        <f>ROUNDDOWN(L747*M747,2)</f>
        <v>0</v>
      </c>
      <c r="O747" s="151">
        <f>H747+K747+N747</f>
        <v>0</v>
      </c>
      <c r="P747" s="144"/>
      <c r="Q747" s="145">
        <f>ROUNDDOWN(D747+O747+P747,0)</f>
        <v>0</v>
      </c>
    </row>
    <row r="748" spans="1:17" s="20" customFormat="1" ht="18" customHeight="1" x14ac:dyDescent="0.4">
      <c r="A748" s="19">
        <v>2</v>
      </c>
      <c r="B748" s="145">
        <f>B747</f>
        <v>10</v>
      </c>
      <c r="C748" s="151">
        <f>C747</f>
        <v>0</v>
      </c>
      <c r="D748" s="151">
        <f t="shared" ref="D748:D758" si="702">IF(E748=0,ROUNDDOWN(C748*B748/10/2,2),ROUNDDOWN(C748*B748/10,2))</f>
        <v>0</v>
      </c>
      <c r="E748" s="143">
        <f>VLOOKUP(B743,別紙1!$A$285:$AS$431,10,FALSE)+VLOOKUP(B743,別紙1!$A$285:$AS$431,11,FALSE)+VLOOKUP(B743,別紙1!$A$285:$AS$431,12,FALSE)</f>
        <v>22</v>
      </c>
      <c r="F748" s="143">
        <f t="shared" ref="F748:F758" si="703">IF(E748&lt;120,E748,120)</f>
        <v>22</v>
      </c>
      <c r="G748" s="151">
        <f>G747</f>
        <v>0</v>
      </c>
      <c r="H748" s="151">
        <f t="shared" ref="H748:H758" si="704">ROUNDDOWN(F748*G748,2)</f>
        <v>0</v>
      </c>
      <c r="I748" s="143">
        <f t="shared" ref="I748" si="705">IF(E748&lt;=300,IF(E748&lt;120,0,E748-120),180)</f>
        <v>0</v>
      </c>
      <c r="J748" s="151">
        <f>J747</f>
        <v>0</v>
      </c>
      <c r="K748" s="151">
        <f t="shared" ref="K748:K758" si="706">ROUNDDOWN(I748*J748,2)</f>
        <v>0</v>
      </c>
      <c r="L748" s="143">
        <f t="shared" ref="L748:L758" si="707">IF(E748&lt;300,0,E748-300)</f>
        <v>0</v>
      </c>
      <c r="M748" s="151">
        <f>M747</f>
        <v>0</v>
      </c>
      <c r="N748" s="151">
        <f t="shared" ref="N748:N758" si="708">ROUNDDOWN(L748*M748,2)</f>
        <v>0</v>
      </c>
      <c r="O748" s="151">
        <f t="shared" ref="O748:O751" si="709">H748+K748+N748</f>
        <v>0</v>
      </c>
      <c r="P748" s="144"/>
      <c r="Q748" s="145">
        <f t="shared" ref="Q748:Q758" si="710">ROUNDDOWN(D748+O748+P748,0)</f>
        <v>0</v>
      </c>
    </row>
    <row r="749" spans="1:17" s="20" customFormat="1" ht="18" customHeight="1" x14ac:dyDescent="0.4">
      <c r="A749" s="19">
        <v>3</v>
      </c>
      <c r="B749" s="145">
        <f>B747</f>
        <v>10</v>
      </c>
      <c r="C749" s="151">
        <f t="shared" ref="C749:C758" si="711">C748</f>
        <v>0</v>
      </c>
      <c r="D749" s="151">
        <f t="shared" si="702"/>
        <v>0</v>
      </c>
      <c r="E749" s="143">
        <f>VLOOKUP(B743,別紙1!$A$285:$AS$431,13,FALSE)+VLOOKUP(B743,別紙1!$A$285:$AS$431,14,FALSE)+VLOOKUP(B743,別紙1!$A$285:$AS$431,15,FALSE)</f>
        <v>20</v>
      </c>
      <c r="F749" s="143">
        <f t="shared" si="703"/>
        <v>20</v>
      </c>
      <c r="G749" s="151">
        <f t="shared" ref="G749:G758" si="712">G748</f>
        <v>0</v>
      </c>
      <c r="H749" s="151">
        <f t="shared" si="704"/>
        <v>0</v>
      </c>
      <c r="I749" s="143">
        <f>IF(E749&lt;=300,IF(E749&lt;120,0,E749-120),180)</f>
        <v>0</v>
      </c>
      <c r="J749" s="151">
        <f t="shared" ref="J749:J758" si="713">J748</f>
        <v>0</v>
      </c>
      <c r="K749" s="151">
        <f t="shared" si="706"/>
        <v>0</v>
      </c>
      <c r="L749" s="143">
        <f t="shared" si="707"/>
        <v>0</v>
      </c>
      <c r="M749" s="151">
        <f t="shared" ref="M749:M758" si="714">M748</f>
        <v>0</v>
      </c>
      <c r="N749" s="151">
        <f t="shared" si="708"/>
        <v>0</v>
      </c>
      <c r="O749" s="151">
        <f t="shared" si="709"/>
        <v>0</v>
      </c>
      <c r="P749" s="144"/>
      <c r="Q749" s="145">
        <f t="shared" si="710"/>
        <v>0</v>
      </c>
    </row>
    <row r="750" spans="1:17" s="20" customFormat="1" ht="18" customHeight="1" x14ac:dyDescent="0.4">
      <c r="A750" s="19">
        <v>4</v>
      </c>
      <c r="B750" s="145">
        <f>B747</f>
        <v>10</v>
      </c>
      <c r="C750" s="151">
        <f t="shared" si="711"/>
        <v>0</v>
      </c>
      <c r="D750" s="151">
        <f t="shared" si="702"/>
        <v>0</v>
      </c>
      <c r="E750" s="143">
        <f>VLOOKUP(B743,別紙1!$A$285:$AS$431,16,FALSE)+VLOOKUP(B743,別紙1!$A$285:$AS$431,17,FALSE)+VLOOKUP(B743,別紙1!$A$285:$AS$431,18,FALSE)</f>
        <v>22</v>
      </c>
      <c r="F750" s="143">
        <f t="shared" si="703"/>
        <v>22</v>
      </c>
      <c r="G750" s="151">
        <f t="shared" si="712"/>
        <v>0</v>
      </c>
      <c r="H750" s="151">
        <f t="shared" si="704"/>
        <v>0</v>
      </c>
      <c r="I750" s="143">
        <f t="shared" ref="I750:I758" si="715">IF(E750&lt;=300,IF(E750&lt;120,0,E750-120),180)</f>
        <v>0</v>
      </c>
      <c r="J750" s="151">
        <f t="shared" si="713"/>
        <v>0</v>
      </c>
      <c r="K750" s="151">
        <f t="shared" si="706"/>
        <v>0</v>
      </c>
      <c r="L750" s="143">
        <f t="shared" si="707"/>
        <v>0</v>
      </c>
      <c r="M750" s="151">
        <f t="shared" si="714"/>
        <v>0</v>
      </c>
      <c r="N750" s="151">
        <f t="shared" si="708"/>
        <v>0</v>
      </c>
      <c r="O750" s="151">
        <f t="shared" si="709"/>
        <v>0</v>
      </c>
      <c r="P750" s="144"/>
      <c r="Q750" s="145">
        <f t="shared" si="710"/>
        <v>0</v>
      </c>
    </row>
    <row r="751" spans="1:17" s="20" customFormat="1" ht="18" customHeight="1" x14ac:dyDescent="0.4">
      <c r="A751" s="19">
        <v>5</v>
      </c>
      <c r="B751" s="145">
        <f>B747</f>
        <v>10</v>
      </c>
      <c r="C751" s="151">
        <f t="shared" si="711"/>
        <v>0</v>
      </c>
      <c r="D751" s="151">
        <f t="shared" si="702"/>
        <v>0</v>
      </c>
      <c r="E751" s="143">
        <f>VLOOKUP(B743,別紙1!$A$285:$AS$431,19,FALSE)+VLOOKUP(B743,別紙1!$A$285:$AS$431,20,FALSE)+VLOOKUP(B743,別紙1!$A$285:$AS$431,21,FALSE)</f>
        <v>21</v>
      </c>
      <c r="F751" s="143">
        <f t="shared" si="703"/>
        <v>21</v>
      </c>
      <c r="G751" s="151">
        <f t="shared" si="712"/>
        <v>0</v>
      </c>
      <c r="H751" s="151">
        <f t="shared" si="704"/>
        <v>0</v>
      </c>
      <c r="I751" s="143">
        <f t="shared" si="715"/>
        <v>0</v>
      </c>
      <c r="J751" s="151">
        <f t="shared" si="713"/>
        <v>0</v>
      </c>
      <c r="K751" s="151">
        <f t="shared" si="706"/>
        <v>0</v>
      </c>
      <c r="L751" s="143">
        <f t="shared" si="707"/>
        <v>0</v>
      </c>
      <c r="M751" s="151">
        <f t="shared" si="714"/>
        <v>0</v>
      </c>
      <c r="N751" s="151">
        <f t="shared" si="708"/>
        <v>0</v>
      </c>
      <c r="O751" s="151">
        <f t="shared" si="709"/>
        <v>0</v>
      </c>
      <c r="P751" s="144"/>
      <c r="Q751" s="145">
        <f t="shared" si="710"/>
        <v>0</v>
      </c>
    </row>
    <row r="752" spans="1:17" s="20" customFormat="1" ht="18" customHeight="1" x14ac:dyDescent="0.4">
      <c r="A752" s="19">
        <v>6</v>
      </c>
      <c r="B752" s="145">
        <f>B747</f>
        <v>10</v>
      </c>
      <c r="C752" s="151">
        <f t="shared" si="711"/>
        <v>0</v>
      </c>
      <c r="D752" s="151">
        <f t="shared" si="702"/>
        <v>0</v>
      </c>
      <c r="E752" s="143">
        <f>VLOOKUP(B743,別紙1!$A$285:$AS$431,22,FALSE)+VLOOKUP(B743,別紙1!$A$285:$AS$431,23,FALSE)+VLOOKUP(B743,別紙1!$A$285:$AS$431,24,FALSE)</f>
        <v>23</v>
      </c>
      <c r="F752" s="143">
        <f t="shared" si="703"/>
        <v>23</v>
      </c>
      <c r="G752" s="151">
        <f t="shared" si="712"/>
        <v>0</v>
      </c>
      <c r="H752" s="151">
        <f t="shared" si="704"/>
        <v>0</v>
      </c>
      <c r="I752" s="143">
        <f t="shared" si="715"/>
        <v>0</v>
      </c>
      <c r="J752" s="151">
        <f t="shared" si="713"/>
        <v>0</v>
      </c>
      <c r="K752" s="151">
        <f t="shared" si="706"/>
        <v>0</v>
      </c>
      <c r="L752" s="143">
        <f t="shared" si="707"/>
        <v>0</v>
      </c>
      <c r="M752" s="151">
        <f t="shared" si="714"/>
        <v>0</v>
      </c>
      <c r="N752" s="151">
        <f t="shared" si="708"/>
        <v>0</v>
      </c>
      <c r="O752" s="151">
        <f>H752+K752+N752</f>
        <v>0</v>
      </c>
      <c r="P752" s="144"/>
      <c r="Q752" s="145">
        <f t="shared" si="710"/>
        <v>0</v>
      </c>
    </row>
    <row r="753" spans="1:17" s="20" customFormat="1" ht="18" customHeight="1" x14ac:dyDescent="0.4">
      <c r="A753" s="19">
        <v>7</v>
      </c>
      <c r="B753" s="145">
        <f>B747</f>
        <v>10</v>
      </c>
      <c r="C753" s="151">
        <f t="shared" si="711"/>
        <v>0</v>
      </c>
      <c r="D753" s="151">
        <f t="shared" si="702"/>
        <v>0</v>
      </c>
      <c r="E753" s="143">
        <f>VLOOKUP(B743,別紙1!$A$285:$AS$431,25,FALSE)+VLOOKUP(B743,別紙1!$A$285:$AS$431,26,FALSE)+VLOOKUP(B743,別紙1!$A$285:$AS$431,27,FALSE)</f>
        <v>23</v>
      </c>
      <c r="F753" s="143">
        <f t="shared" si="703"/>
        <v>23</v>
      </c>
      <c r="G753" s="151">
        <f t="shared" si="712"/>
        <v>0</v>
      </c>
      <c r="H753" s="151">
        <f t="shared" si="704"/>
        <v>0</v>
      </c>
      <c r="I753" s="143">
        <f t="shared" si="715"/>
        <v>0</v>
      </c>
      <c r="J753" s="151">
        <f t="shared" si="713"/>
        <v>0</v>
      </c>
      <c r="K753" s="151">
        <f t="shared" si="706"/>
        <v>0</v>
      </c>
      <c r="L753" s="143">
        <f t="shared" si="707"/>
        <v>0</v>
      </c>
      <c r="M753" s="151">
        <f t="shared" si="714"/>
        <v>0</v>
      </c>
      <c r="N753" s="151">
        <f t="shared" si="708"/>
        <v>0</v>
      </c>
      <c r="O753" s="151">
        <f t="shared" ref="O753:O757" si="716">H753+K753+N753</f>
        <v>0</v>
      </c>
      <c r="P753" s="144"/>
      <c r="Q753" s="145">
        <f t="shared" si="710"/>
        <v>0</v>
      </c>
    </row>
    <row r="754" spans="1:17" s="20" customFormat="1" ht="18" customHeight="1" x14ac:dyDescent="0.4">
      <c r="A754" s="19">
        <v>8</v>
      </c>
      <c r="B754" s="145">
        <f>B747</f>
        <v>10</v>
      </c>
      <c r="C754" s="151">
        <f t="shared" si="711"/>
        <v>0</v>
      </c>
      <c r="D754" s="151">
        <f t="shared" si="702"/>
        <v>0</v>
      </c>
      <c r="E754" s="143">
        <f>VLOOKUP(B743,別紙1!$A$285:$AS$431,28,FALSE)+VLOOKUP(B743,別紙1!$A$285:$AS$431,29,FALSE)+VLOOKUP(B743,別紙1!$A$285:$AS$431,30,FALSE)</f>
        <v>25</v>
      </c>
      <c r="F754" s="143">
        <f t="shared" si="703"/>
        <v>25</v>
      </c>
      <c r="G754" s="151">
        <f t="shared" si="712"/>
        <v>0</v>
      </c>
      <c r="H754" s="151">
        <f t="shared" si="704"/>
        <v>0</v>
      </c>
      <c r="I754" s="143">
        <f t="shared" si="715"/>
        <v>0</v>
      </c>
      <c r="J754" s="151">
        <f t="shared" si="713"/>
        <v>0</v>
      </c>
      <c r="K754" s="151">
        <f t="shared" si="706"/>
        <v>0</v>
      </c>
      <c r="L754" s="143">
        <f t="shared" si="707"/>
        <v>0</v>
      </c>
      <c r="M754" s="151">
        <f t="shared" si="714"/>
        <v>0</v>
      </c>
      <c r="N754" s="151">
        <f t="shared" si="708"/>
        <v>0</v>
      </c>
      <c r="O754" s="151">
        <f t="shared" si="716"/>
        <v>0</v>
      </c>
      <c r="P754" s="144"/>
      <c r="Q754" s="145">
        <f t="shared" si="710"/>
        <v>0</v>
      </c>
    </row>
    <row r="755" spans="1:17" s="20" customFormat="1" ht="18" customHeight="1" x14ac:dyDescent="0.4">
      <c r="A755" s="19">
        <v>9</v>
      </c>
      <c r="B755" s="145">
        <f>B747</f>
        <v>10</v>
      </c>
      <c r="C755" s="151">
        <f t="shared" si="711"/>
        <v>0</v>
      </c>
      <c r="D755" s="151">
        <f t="shared" si="702"/>
        <v>0</v>
      </c>
      <c r="E755" s="143">
        <f>VLOOKUP(B743,別紙1!$A$285:$AS$431,31,FALSE)+VLOOKUP(B743,別紙1!$A$285:$AS$431,32,FALSE)+VLOOKUP(B743,別紙1!$A$285:$AS$431,33,FALSE)</f>
        <v>24</v>
      </c>
      <c r="F755" s="143">
        <f t="shared" si="703"/>
        <v>24</v>
      </c>
      <c r="G755" s="151">
        <f t="shared" si="712"/>
        <v>0</v>
      </c>
      <c r="H755" s="151">
        <f t="shared" si="704"/>
        <v>0</v>
      </c>
      <c r="I755" s="143">
        <f t="shared" si="715"/>
        <v>0</v>
      </c>
      <c r="J755" s="151">
        <f t="shared" si="713"/>
        <v>0</v>
      </c>
      <c r="K755" s="151">
        <f t="shared" si="706"/>
        <v>0</v>
      </c>
      <c r="L755" s="143">
        <f t="shared" si="707"/>
        <v>0</v>
      </c>
      <c r="M755" s="151">
        <f t="shared" si="714"/>
        <v>0</v>
      </c>
      <c r="N755" s="151">
        <f t="shared" si="708"/>
        <v>0</v>
      </c>
      <c r="O755" s="151">
        <f t="shared" si="716"/>
        <v>0</v>
      </c>
      <c r="P755" s="144"/>
      <c r="Q755" s="145">
        <f t="shared" si="710"/>
        <v>0</v>
      </c>
    </row>
    <row r="756" spans="1:17" s="20" customFormat="1" ht="18" customHeight="1" x14ac:dyDescent="0.4">
      <c r="A756" s="19">
        <v>10</v>
      </c>
      <c r="B756" s="145">
        <f>B747</f>
        <v>10</v>
      </c>
      <c r="C756" s="151">
        <f t="shared" si="711"/>
        <v>0</v>
      </c>
      <c r="D756" s="151">
        <f t="shared" si="702"/>
        <v>0</v>
      </c>
      <c r="E756" s="143">
        <f>VLOOKUP(B743,別紙1!$A$285:$AS$431,34,FALSE)+VLOOKUP(B743,別紙1!$A$285:$AS$431,35,FALSE)+VLOOKUP(B743,別紙1!$A$285:$AS$431,36,FALSE)</f>
        <v>21</v>
      </c>
      <c r="F756" s="143">
        <f t="shared" si="703"/>
        <v>21</v>
      </c>
      <c r="G756" s="151">
        <f t="shared" si="712"/>
        <v>0</v>
      </c>
      <c r="H756" s="151">
        <f t="shared" si="704"/>
        <v>0</v>
      </c>
      <c r="I756" s="143">
        <f t="shared" si="715"/>
        <v>0</v>
      </c>
      <c r="J756" s="151">
        <f t="shared" si="713"/>
        <v>0</v>
      </c>
      <c r="K756" s="151">
        <f t="shared" si="706"/>
        <v>0</v>
      </c>
      <c r="L756" s="143">
        <f t="shared" si="707"/>
        <v>0</v>
      </c>
      <c r="M756" s="151">
        <f t="shared" si="714"/>
        <v>0</v>
      </c>
      <c r="N756" s="151">
        <f t="shared" si="708"/>
        <v>0</v>
      </c>
      <c r="O756" s="151">
        <f t="shared" si="716"/>
        <v>0</v>
      </c>
      <c r="P756" s="144"/>
      <c r="Q756" s="145">
        <f t="shared" si="710"/>
        <v>0</v>
      </c>
    </row>
    <row r="757" spans="1:17" s="20" customFormat="1" ht="18" customHeight="1" x14ac:dyDescent="0.4">
      <c r="A757" s="19">
        <v>11</v>
      </c>
      <c r="B757" s="145">
        <f>B747</f>
        <v>10</v>
      </c>
      <c r="C757" s="151">
        <f t="shared" si="711"/>
        <v>0</v>
      </c>
      <c r="D757" s="151">
        <f t="shared" si="702"/>
        <v>0</v>
      </c>
      <c r="E757" s="143">
        <f>VLOOKUP(B743,別紙1!$A$285:$AS$431,37,FALSE)+VLOOKUP(B743,別紙1!$A$285:$AS$431,38,FALSE)+VLOOKUP(B743,別紙1!$A$285:$AS$431,39,FALSE)</f>
        <v>22</v>
      </c>
      <c r="F757" s="143">
        <f t="shared" si="703"/>
        <v>22</v>
      </c>
      <c r="G757" s="151">
        <f t="shared" si="712"/>
        <v>0</v>
      </c>
      <c r="H757" s="151">
        <f t="shared" si="704"/>
        <v>0</v>
      </c>
      <c r="I757" s="143">
        <f t="shared" si="715"/>
        <v>0</v>
      </c>
      <c r="J757" s="151">
        <f t="shared" si="713"/>
        <v>0</v>
      </c>
      <c r="K757" s="151">
        <f t="shared" si="706"/>
        <v>0</v>
      </c>
      <c r="L757" s="143">
        <f t="shared" si="707"/>
        <v>0</v>
      </c>
      <c r="M757" s="151">
        <f t="shared" si="714"/>
        <v>0</v>
      </c>
      <c r="N757" s="151">
        <f t="shared" si="708"/>
        <v>0</v>
      </c>
      <c r="O757" s="151">
        <f t="shared" si="716"/>
        <v>0</v>
      </c>
      <c r="P757" s="144"/>
      <c r="Q757" s="145">
        <f t="shared" si="710"/>
        <v>0</v>
      </c>
    </row>
    <row r="758" spans="1:17" s="20" customFormat="1" ht="18" customHeight="1" thickBot="1" x14ac:dyDescent="0.45">
      <c r="A758" s="19">
        <v>12</v>
      </c>
      <c r="B758" s="145">
        <f>B747</f>
        <v>10</v>
      </c>
      <c r="C758" s="151">
        <f t="shared" si="711"/>
        <v>0</v>
      </c>
      <c r="D758" s="151">
        <f t="shared" si="702"/>
        <v>0</v>
      </c>
      <c r="E758" s="143">
        <f>VLOOKUP(B743,別紙1!$A$285:$AS$431,40,FALSE)+VLOOKUP(B743,別紙1!$A$285:$AS$431,41,FALSE)+VLOOKUP(B743,別紙1!$A$285:$AS$431,42,FALSE)</f>
        <v>21</v>
      </c>
      <c r="F758" s="143">
        <f t="shared" si="703"/>
        <v>21</v>
      </c>
      <c r="G758" s="151">
        <f t="shared" si="712"/>
        <v>0</v>
      </c>
      <c r="H758" s="198">
        <f t="shared" si="704"/>
        <v>0</v>
      </c>
      <c r="I758" s="143">
        <f t="shared" si="715"/>
        <v>0</v>
      </c>
      <c r="J758" s="198">
        <f t="shared" si="713"/>
        <v>0</v>
      </c>
      <c r="K758" s="198">
        <f t="shared" si="706"/>
        <v>0</v>
      </c>
      <c r="L758" s="143">
        <f t="shared" si="707"/>
        <v>0</v>
      </c>
      <c r="M758" s="151">
        <f t="shared" si="714"/>
        <v>0</v>
      </c>
      <c r="N758" s="198">
        <f t="shared" si="708"/>
        <v>0</v>
      </c>
      <c r="O758" s="151">
        <f>H758+K758+N758</f>
        <v>0</v>
      </c>
      <c r="P758" s="144"/>
      <c r="Q758" s="145">
        <f t="shared" si="710"/>
        <v>0</v>
      </c>
    </row>
    <row r="759" spans="1:17" s="20" customFormat="1" ht="18" customHeight="1" thickBot="1" x14ac:dyDescent="0.45">
      <c r="A759" s="19" t="s">
        <v>9</v>
      </c>
      <c r="B759" s="146"/>
      <c r="C759" s="146"/>
      <c r="D759" s="201"/>
      <c r="E759" s="143">
        <f t="shared" ref="E759:F759" si="717">SUM(E747:E758)</f>
        <v>266</v>
      </c>
      <c r="F759" s="143">
        <f t="shared" si="717"/>
        <v>266</v>
      </c>
      <c r="G759" s="146"/>
      <c r="H759" s="146"/>
      <c r="I759" s="143">
        <f t="shared" ref="I759" si="718">SUM(I747:I758)</f>
        <v>0</v>
      </c>
      <c r="J759" s="146"/>
      <c r="K759" s="146"/>
      <c r="L759" s="143">
        <f t="shared" ref="L759" si="719">SUM(L747:L758)</f>
        <v>0</v>
      </c>
      <c r="M759" s="146"/>
      <c r="N759" s="146"/>
      <c r="O759" s="202"/>
      <c r="P759" s="150">
        <f>SUM(P747:P758)</f>
        <v>0</v>
      </c>
      <c r="Q759" s="148">
        <f>IF(SUM(Q747:Q758)="","",SUM(Q747:Q758))</f>
        <v>0</v>
      </c>
    </row>
    <row r="760" spans="1:17" ht="78" customHeight="1" x14ac:dyDescent="0.4">
      <c r="A760" s="429" t="s">
        <v>376</v>
      </c>
      <c r="B760" s="430"/>
      <c r="C760" s="430"/>
      <c r="D760" s="430"/>
      <c r="E760" s="430"/>
      <c r="F760" s="430"/>
      <c r="G760" s="430"/>
      <c r="H760" s="430"/>
      <c r="I760" s="430"/>
      <c r="J760" s="430"/>
      <c r="K760" s="430"/>
      <c r="L760" s="430"/>
      <c r="M760" s="430"/>
      <c r="N760" s="430"/>
      <c r="O760" s="430"/>
      <c r="P760" s="430"/>
      <c r="Q760" s="431"/>
    </row>
    <row r="761" spans="1:17" ht="78" customHeight="1" x14ac:dyDescent="0.4">
      <c r="A761" s="432" t="s">
        <v>22</v>
      </c>
      <c r="B761" s="433"/>
      <c r="C761" s="433"/>
      <c r="D761" s="433"/>
      <c r="E761" s="433"/>
      <c r="F761" s="433"/>
      <c r="G761" s="433"/>
      <c r="H761" s="433"/>
      <c r="I761" s="433"/>
      <c r="J761" s="433"/>
      <c r="K761" s="433"/>
      <c r="L761" s="433"/>
      <c r="M761" s="433"/>
      <c r="N761" s="433"/>
      <c r="O761" s="433"/>
      <c r="P761" s="433"/>
      <c r="Q761" s="434"/>
    </row>
    <row r="762" spans="1:17" x14ac:dyDescent="0.4">
      <c r="A762" s="11" t="s">
        <v>12</v>
      </c>
      <c r="B762" s="15">
        <f>B743+1</f>
        <v>41</v>
      </c>
      <c r="C762" s="11" t="s">
        <v>13</v>
      </c>
      <c r="D762" s="13" t="str">
        <f>VLOOKUP(B762,別紙1!$A$285:$AS$431,3,FALSE)</f>
        <v>下大島地下ポンプ場</v>
      </c>
      <c r="Q762" s="142" t="str">
        <f>VLOOKUP(B762,別紙1!$A$285:$AS$431,5,FALSE)</f>
        <v>東京従量電灯B15A</v>
      </c>
    </row>
    <row r="763" spans="1:17" s="11" customFormat="1" ht="20.25" customHeight="1" x14ac:dyDescent="0.4">
      <c r="A763" s="435" t="s">
        <v>14</v>
      </c>
      <c r="B763" s="438" t="s">
        <v>3</v>
      </c>
      <c r="C763" s="439"/>
      <c r="D763" s="440"/>
      <c r="E763" s="438" t="s">
        <v>4</v>
      </c>
      <c r="F763" s="439"/>
      <c r="G763" s="439"/>
      <c r="H763" s="439"/>
      <c r="I763" s="439"/>
      <c r="J763" s="439"/>
      <c r="K763" s="439"/>
      <c r="L763" s="439"/>
      <c r="M763" s="439"/>
      <c r="N763" s="439"/>
      <c r="O763" s="440"/>
      <c r="P763" s="426" t="s">
        <v>106</v>
      </c>
      <c r="Q763" s="435" t="s">
        <v>354</v>
      </c>
    </row>
    <row r="764" spans="1:17" s="11" customFormat="1" ht="60" x14ac:dyDescent="0.4">
      <c r="A764" s="436"/>
      <c r="B764" s="305" t="s">
        <v>26</v>
      </c>
      <c r="C764" s="305" t="s">
        <v>107</v>
      </c>
      <c r="D764" s="305" t="s">
        <v>27</v>
      </c>
      <c r="E764" s="16" t="s">
        <v>349</v>
      </c>
      <c r="F764" s="17" t="s">
        <v>108</v>
      </c>
      <c r="G764" s="17" t="s">
        <v>350</v>
      </c>
      <c r="H764" s="16" t="s">
        <v>28</v>
      </c>
      <c r="I764" s="17" t="s">
        <v>126</v>
      </c>
      <c r="J764" s="17" t="s">
        <v>352</v>
      </c>
      <c r="K764" s="16" t="s">
        <v>29</v>
      </c>
      <c r="L764" s="17" t="s">
        <v>127</v>
      </c>
      <c r="M764" s="17" t="s">
        <v>128</v>
      </c>
      <c r="N764" s="16" t="s">
        <v>30</v>
      </c>
      <c r="O764" s="306" t="s">
        <v>353</v>
      </c>
      <c r="P764" s="441"/>
      <c r="Q764" s="436"/>
    </row>
    <row r="765" spans="1:17" s="18" customFormat="1" ht="22.5" x14ac:dyDescent="0.4">
      <c r="A765" s="437"/>
      <c r="B765" s="12" t="s">
        <v>34</v>
      </c>
      <c r="C765" s="12" t="s">
        <v>123</v>
      </c>
      <c r="D765" s="12" t="s">
        <v>6</v>
      </c>
      <c r="E765" s="12" t="s">
        <v>20</v>
      </c>
      <c r="F765" s="12" t="s">
        <v>20</v>
      </c>
      <c r="G765" s="12" t="s">
        <v>8</v>
      </c>
      <c r="H765" s="12" t="s">
        <v>8</v>
      </c>
      <c r="I765" s="12" t="s">
        <v>20</v>
      </c>
      <c r="J765" s="12" t="s">
        <v>8</v>
      </c>
      <c r="K765" s="12" t="s">
        <v>8</v>
      </c>
      <c r="L765" s="12" t="s">
        <v>20</v>
      </c>
      <c r="M765" s="12" t="s">
        <v>8</v>
      </c>
      <c r="N765" s="12" t="s">
        <v>8</v>
      </c>
      <c r="O765" s="12" t="s">
        <v>8</v>
      </c>
      <c r="P765" s="4" t="s">
        <v>43</v>
      </c>
      <c r="Q765" s="12" t="s">
        <v>8</v>
      </c>
    </row>
    <row r="766" spans="1:17" s="20" customFormat="1" ht="18" customHeight="1" x14ac:dyDescent="0.4">
      <c r="A766" s="19">
        <v>1</v>
      </c>
      <c r="B766" s="143">
        <f>VLOOKUP(B762,別紙1!$A$285:$AS$431,6,FALSE)</f>
        <v>15</v>
      </c>
      <c r="C766" s="151">
        <f>内訳書!$C$9</f>
        <v>0</v>
      </c>
      <c r="D766" s="151">
        <f>IF(E766=0,ROUNDDOWN(C766*B766/10/2,2),ROUNDDOWN(C766*B766/10,2))</f>
        <v>0</v>
      </c>
      <c r="E766" s="143">
        <f>VLOOKUP(B762,別紙1!$A$285:$AS$431,7,FALSE)+VLOOKUP(B762,別紙1!$A$285:$AS$431,8,FALSE)+VLOOKUP(B762,別紙1!$A$285:$AS$431,9,FALSE)</f>
        <v>11</v>
      </c>
      <c r="F766" s="143">
        <f>IF(E766&lt;120,E766,120)</f>
        <v>11</v>
      </c>
      <c r="G766" s="151">
        <f>内訳書!$D$9</f>
        <v>0</v>
      </c>
      <c r="H766" s="151">
        <f>ROUNDDOWN(F766*G766,2)</f>
        <v>0</v>
      </c>
      <c r="I766" s="143">
        <f>IF(E766&lt;=300,IF(E766&lt;120,0,E766-120),180)</f>
        <v>0</v>
      </c>
      <c r="J766" s="151">
        <f>内訳書!$E$9</f>
        <v>0</v>
      </c>
      <c r="K766" s="151">
        <f>ROUNDDOWN(I766*J766,2)</f>
        <v>0</v>
      </c>
      <c r="L766" s="143">
        <f>IF(E766&lt;300,0,E766-300)</f>
        <v>0</v>
      </c>
      <c r="M766" s="151">
        <f>内訳書!$F$9</f>
        <v>0</v>
      </c>
      <c r="N766" s="151">
        <f>ROUNDDOWN(L766*M766,2)</f>
        <v>0</v>
      </c>
      <c r="O766" s="151">
        <f>H766+K766+N766</f>
        <v>0</v>
      </c>
      <c r="P766" s="144"/>
      <c r="Q766" s="145">
        <f>ROUNDDOWN(D766+O766+P766,0)</f>
        <v>0</v>
      </c>
    </row>
    <row r="767" spans="1:17" s="20" customFormat="1" ht="18" customHeight="1" x14ac:dyDescent="0.4">
      <c r="A767" s="19">
        <v>2</v>
      </c>
      <c r="B767" s="145">
        <f>B766</f>
        <v>15</v>
      </c>
      <c r="C767" s="151">
        <f>C766</f>
        <v>0</v>
      </c>
      <c r="D767" s="151">
        <f t="shared" ref="D767:D777" si="720">IF(E767=0,ROUNDDOWN(C767*B767/10/2,2),ROUNDDOWN(C767*B767/10,2))</f>
        <v>0</v>
      </c>
      <c r="E767" s="143">
        <f>VLOOKUP(B762,別紙1!$A$285:$AS$431,10,FALSE)+VLOOKUP(B762,別紙1!$A$285:$AS$431,11,FALSE)+VLOOKUP(B762,別紙1!$A$285:$AS$431,12,FALSE)</f>
        <v>11</v>
      </c>
      <c r="F767" s="143">
        <f t="shared" ref="F767:F777" si="721">IF(E767&lt;120,E767,120)</f>
        <v>11</v>
      </c>
      <c r="G767" s="151">
        <f>G766</f>
        <v>0</v>
      </c>
      <c r="H767" s="151">
        <f t="shared" ref="H767:H777" si="722">ROUNDDOWN(F767*G767,2)</f>
        <v>0</v>
      </c>
      <c r="I767" s="143">
        <f t="shared" ref="I767" si="723">IF(E767&lt;=300,IF(E767&lt;120,0,E767-120),180)</f>
        <v>0</v>
      </c>
      <c r="J767" s="151">
        <f>J766</f>
        <v>0</v>
      </c>
      <c r="K767" s="151">
        <f t="shared" ref="K767:K777" si="724">ROUNDDOWN(I767*J767,2)</f>
        <v>0</v>
      </c>
      <c r="L767" s="143">
        <f t="shared" ref="L767:L777" si="725">IF(E767&lt;300,0,E767-300)</f>
        <v>0</v>
      </c>
      <c r="M767" s="151">
        <f>M766</f>
        <v>0</v>
      </c>
      <c r="N767" s="151">
        <f t="shared" ref="N767:N777" si="726">ROUNDDOWN(L767*M767,2)</f>
        <v>0</v>
      </c>
      <c r="O767" s="151">
        <f t="shared" ref="O767:O770" si="727">H767+K767+N767</f>
        <v>0</v>
      </c>
      <c r="P767" s="144"/>
      <c r="Q767" s="145">
        <f t="shared" ref="Q767:Q777" si="728">ROUNDDOWN(D767+O767+P767,0)</f>
        <v>0</v>
      </c>
    </row>
    <row r="768" spans="1:17" s="20" customFormat="1" ht="18" customHeight="1" x14ac:dyDescent="0.4">
      <c r="A768" s="19">
        <v>3</v>
      </c>
      <c r="B768" s="145">
        <f>B766</f>
        <v>15</v>
      </c>
      <c r="C768" s="151">
        <f t="shared" ref="C768:C777" si="729">C767</f>
        <v>0</v>
      </c>
      <c r="D768" s="151">
        <f t="shared" si="720"/>
        <v>0</v>
      </c>
      <c r="E768" s="143">
        <f>VLOOKUP(B762,別紙1!$A$285:$AS$431,13,FALSE)+VLOOKUP(B762,別紙1!$A$285:$AS$431,14,FALSE)+VLOOKUP(B762,別紙1!$A$285:$AS$431,15,FALSE)</f>
        <v>12</v>
      </c>
      <c r="F768" s="143">
        <f t="shared" si="721"/>
        <v>12</v>
      </c>
      <c r="G768" s="151">
        <f t="shared" ref="G768:G777" si="730">G767</f>
        <v>0</v>
      </c>
      <c r="H768" s="151">
        <f t="shared" si="722"/>
        <v>0</v>
      </c>
      <c r="I768" s="143">
        <f>IF(E768&lt;=300,IF(E768&lt;120,0,E768-120),180)</f>
        <v>0</v>
      </c>
      <c r="J768" s="151">
        <f t="shared" ref="J768:J777" si="731">J767</f>
        <v>0</v>
      </c>
      <c r="K768" s="151">
        <f t="shared" si="724"/>
        <v>0</v>
      </c>
      <c r="L768" s="143">
        <f t="shared" si="725"/>
        <v>0</v>
      </c>
      <c r="M768" s="151">
        <f t="shared" ref="M768:M777" si="732">M767</f>
        <v>0</v>
      </c>
      <c r="N768" s="151">
        <f t="shared" si="726"/>
        <v>0</v>
      </c>
      <c r="O768" s="151">
        <f t="shared" si="727"/>
        <v>0</v>
      </c>
      <c r="P768" s="144"/>
      <c r="Q768" s="145">
        <f t="shared" si="728"/>
        <v>0</v>
      </c>
    </row>
    <row r="769" spans="1:17" s="20" customFormat="1" ht="18" customHeight="1" x14ac:dyDescent="0.4">
      <c r="A769" s="19">
        <v>4</v>
      </c>
      <c r="B769" s="145">
        <f>B766</f>
        <v>15</v>
      </c>
      <c r="C769" s="151">
        <f t="shared" si="729"/>
        <v>0</v>
      </c>
      <c r="D769" s="151">
        <f t="shared" si="720"/>
        <v>0</v>
      </c>
      <c r="E769" s="143">
        <f>VLOOKUP(B762,別紙1!$A$285:$AS$431,16,FALSE)+VLOOKUP(B762,別紙1!$A$285:$AS$431,17,FALSE)+VLOOKUP(B762,別紙1!$A$285:$AS$431,18,FALSE)</f>
        <v>13</v>
      </c>
      <c r="F769" s="143">
        <f t="shared" si="721"/>
        <v>13</v>
      </c>
      <c r="G769" s="151">
        <f t="shared" si="730"/>
        <v>0</v>
      </c>
      <c r="H769" s="151">
        <f t="shared" si="722"/>
        <v>0</v>
      </c>
      <c r="I769" s="143">
        <f t="shared" ref="I769:I777" si="733">IF(E769&lt;=300,IF(E769&lt;120,0,E769-120),180)</f>
        <v>0</v>
      </c>
      <c r="J769" s="151">
        <f t="shared" si="731"/>
        <v>0</v>
      </c>
      <c r="K769" s="151">
        <f t="shared" si="724"/>
        <v>0</v>
      </c>
      <c r="L769" s="143">
        <f t="shared" si="725"/>
        <v>0</v>
      </c>
      <c r="M769" s="151">
        <f t="shared" si="732"/>
        <v>0</v>
      </c>
      <c r="N769" s="151">
        <f t="shared" si="726"/>
        <v>0</v>
      </c>
      <c r="O769" s="151">
        <f t="shared" si="727"/>
        <v>0</v>
      </c>
      <c r="P769" s="144"/>
      <c r="Q769" s="145">
        <f t="shared" si="728"/>
        <v>0</v>
      </c>
    </row>
    <row r="770" spans="1:17" s="20" customFormat="1" ht="18" customHeight="1" x14ac:dyDescent="0.4">
      <c r="A770" s="19">
        <v>5</v>
      </c>
      <c r="B770" s="145">
        <f>B766</f>
        <v>15</v>
      </c>
      <c r="C770" s="151">
        <f t="shared" si="729"/>
        <v>0</v>
      </c>
      <c r="D770" s="151">
        <f t="shared" si="720"/>
        <v>0</v>
      </c>
      <c r="E770" s="143">
        <f>VLOOKUP(B762,別紙1!$A$285:$AS$431,19,FALSE)+VLOOKUP(B762,別紙1!$A$285:$AS$431,20,FALSE)+VLOOKUP(B762,別紙1!$A$285:$AS$431,21,FALSE)</f>
        <v>12</v>
      </c>
      <c r="F770" s="143">
        <f t="shared" si="721"/>
        <v>12</v>
      </c>
      <c r="G770" s="151">
        <f t="shared" si="730"/>
        <v>0</v>
      </c>
      <c r="H770" s="151">
        <f t="shared" si="722"/>
        <v>0</v>
      </c>
      <c r="I770" s="143">
        <f t="shared" si="733"/>
        <v>0</v>
      </c>
      <c r="J770" s="151">
        <f t="shared" si="731"/>
        <v>0</v>
      </c>
      <c r="K770" s="151">
        <f t="shared" si="724"/>
        <v>0</v>
      </c>
      <c r="L770" s="143">
        <f t="shared" si="725"/>
        <v>0</v>
      </c>
      <c r="M770" s="151">
        <f t="shared" si="732"/>
        <v>0</v>
      </c>
      <c r="N770" s="151">
        <f t="shared" si="726"/>
        <v>0</v>
      </c>
      <c r="O770" s="151">
        <f t="shared" si="727"/>
        <v>0</v>
      </c>
      <c r="P770" s="144"/>
      <c r="Q770" s="145">
        <f t="shared" si="728"/>
        <v>0</v>
      </c>
    </row>
    <row r="771" spans="1:17" s="20" customFormat="1" ht="18" customHeight="1" x14ac:dyDescent="0.4">
      <c r="A771" s="19">
        <v>6</v>
      </c>
      <c r="B771" s="145">
        <f>B766</f>
        <v>15</v>
      </c>
      <c r="C771" s="151">
        <f t="shared" si="729"/>
        <v>0</v>
      </c>
      <c r="D771" s="151">
        <f t="shared" si="720"/>
        <v>0</v>
      </c>
      <c r="E771" s="143">
        <f>VLOOKUP(B762,別紙1!$A$285:$AS$431,22,FALSE)+VLOOKUP(B762,別紙1!$A$285:$AS$431,23,FALSE)+VLOOKUP(B762,別紙1!$A$285:$AS$431,24,FALSE)</f>
        <v>13</v>
      </c>
      <c r="F771" s="143">
        <f t="shared" si="721"/>
        <v>13</v>
      </c>
      <c r="G771" s="151">
        <f t="shared" si="730"/>
        <v>0</v>
      </c>
      <c r="H771" s="151">
        <f t="shared" si="722"/>
        <v>0</v>
      </c>
      <c r="I771" s="143">
        <f t="shared" si="733"/>
        <v>0</v>
      </c>
      <c r="J771" s="151">
        <f t="shared" si="731"/>
        <v>0</v>
      </c>
      <c r="K771" s="151">
        <f t="shared" si="724"/>
        <v>0</v>
      </c>
      <c r="L771" s="143">
        <f t="shared" si="725"/>
        <v>0</v>
      </c>
      <c r="M771" s="151">
        <f t="shared" si="732"/>
        <v>0</v>
      </c>
      <c r="N771" s="151">
        <f t="shared" si="726"/>
        <v>0</v>
      </c>
      <c r="O771" s="151">
        <f>H771+K771+N771</f>
        <v>0</v>
      </c>
      <c r="P771" s="144"/>
      <c r="Q771" s="145">
        <f t="shared" si="728"/>
        <v>0</v>
      </c>
    </row>
    <row r="772" spans="1:17" s="20" customFormat="1" ht="18" customHeight="1" x14ac:dyDescent="0.4">
      <c r="A772" s="19">
        <v>7</v>
      </c>
      <c r="B772" s="145">
        <f>B766</f>
        <v>15</v>
      </c>
      <c r="C772" s="151">
        <f t="shared" si="729"/>
        <v>0</v>
      </c>
      <c r="D772" s="151">
        <f t="shared" si="720"/>
        <v>0</v>
      </c>
      <c r="E772" s="143">
        <f>VLOOKUP(B762,別紙1!$A$285:$AS$431,25,FALSE)+VLOOKUP(B762,別紙1!$A$285:$AS$431,26,FALSE)+VLOOKUP(B762,別紙1!$A$285:$AS$431,27,FALSE)</f>
        <v>12</v>
      </c>
      <c r="F772" s="143">
        <f t="shared" si="721"/>
        <v>12</v>
      </c>
      <c r="G772" s="151">
        <f t="shared" si="730"/>
        <v>0</v>
      </c>
      <c r="H772" s="151">
        <f t="shared" si="722"/>
        <v>0</v>
      </c>
      <c r="I772" s="143">
        <f t="shared" si="733"/>
        <v>0</v>
      </c>
      <c r="J772" s="151">
        <f t="shared" si="731"/>
        <v>0</v>
      </c>
      <c r="K772" s="151">
        <f t="shared" si="724"/>
        <v>0</v>
      </c>
      <c r="L772" s="143">
        <f t="shared" si="725"/>
        <v>0</v>
      </c>
      <c r="M772" s="151">
        <f t="shared" si="732"/>
        <v>0</v>
      </c>
      <c r="N772" s="151">
        <f t="shared" si="726"/>
        <v>0</v>
      </c>
      <c r="O772" s="151">
        <f t="shared" ref="O772:O776" si="734">H772+K772+N772</f>
        <v>0</v>
      </c>
      <c r="P772" s="144"/>
      <c r="Q772" s="145">
        <f t="shared" si="728"/>
        <v>0</v>
      </c>
    </row>
    <row r="773" spans="1:17" s="20" customFormat="1" ht="18" customHeight="1" x14ac:dyDescent="0.4">
      <c r="A773" s="19">
        <v>8</v>
      </c>
      <c r="B773" s="145">
        <f>B766</f>
        <v>15</v>
      </c>
      <c r="C773" s="151">
        <f t="shared" si="729"/>
        <v>0</v>
      </c>
      <c r="D773" s="151">
        <f t="shared" si="720"/>
        <v>0</v>
      </c>
      <c r="E773" s="143">
        <f>VLOOKUP(B762,別紙1!$A$285:$AS$431,28,FALSE)+VLOOKUP(B762,別紙1!$A$285:$AS$431,29,FALSE)+VLOOKUP(B762,別紙1!$A$285:$AS$431,30,FALSE)</f>
        <v>12</v>
      </c>
      <c r="F773" s="143">
        <f t="shared" si="721"/>
        <v>12</v>
      </c>
      <c r="G773" s="151">
        <f t="shared" si="730"/>
        <v>0</v>
      </c>
      <c r="H773" s="151">
        <f t="shared" si="722"/>
        <v>0</v>
      </c>
      <c r="I773" s="143">
        <f t="shared" si="733"/>
        <v>0</v>
      </c>
      <c r="J773" s="151">
        <f t="shared" si="731"/>
        <v>0</v>
      </c>
      <c r="K773" s="151">
        <f t="shared" si="724"/>
        <v>0</v>
      </c>
      <c r="L773" s="143">
        <f t="shared" si="725"/>
        <v>0</v>
      </c>
      <c r="M773" s="151">
        <f t="shared" si="732"/>
        <v>0</v>
      </c>
      <c r="N773" s="151">
        <f t="shared" si="726"/>
        <v>0</v>
      </c>
      <c r="O773" s="151">
        <f t="shared" si="734"/>
        <v>0</v>
      </c>
      <c r="P773" s="144"/>
      <c r="Q773" s="145">
        <f t="shared" si="728"/>
        <v>0</v>
      </c>
    </row>
    <row r="774" spans="1:17" s="20" customFormat="1" ht="18" customHeight="1" x14ac:dyDescent="0.4">
      <c r="A774" s="19">
        <v>9</v>
      </c>
      <c r="B774" s="145">
        <f>B766</f>
        <v>15</v>
      </c>
      <c r="C774" s="151">
        <f t="shared" si="729"/>
        <v>0</v>
      </c>
      <c r="D774" s="151">
        <f t="shared" si="720"/>
        <v>0</v>
      </c>
      <c r="E774" s="143">
        <f>VLOOKUP(B762,別紙1!$A$285:$AS$431,31,FALSE)+VLOOKUP(B762,別紙1!$A$285:$AS$431,32,FALSE)+VLOOKUP(B762,別紙1!$A$285:$AS$431,33,FALSE)</f>
        <v>12</v>
      </c>
      <c r="F774" s="143">
        <f t="shared" si="721"/>
        <v>12</v>
      </c>
      <c r="G774" s="151">
        <f t="shared" si="730"/>
        <v>0</v>
      </c>
      <c r="H774" s="151">
        <f t="shared" si="722"/>
        <v>0</v>
      </c>
      <c r="I774" s="143">
        <f t="shared" si="733"/>
        <v>0</v>
      </c>
      <c r="J774" s="151">
        <f t="shared" si="731"/>
        <v>0</v>
      </c>
      <c r="K774" s="151">
        <f t="shared" si="724"/>
        <v>0</v>
      </c>
      <c r="L774" s="143">
        <f t="shared" si="725"/>
        <v>0</v>
      </c>
      <c r="M774" s="151">
        <f t="shared" si="732"/>
        <v>0</v>
      </c>
      <c r="N774" s="151">
        <f t="shared" si="726"/>
        <v>0</v>
      </c>
      <c r="O774" s="151">
        <f t="shared" si="734"/>
        <v>0</v>
      </c>
      <c r="P774" s="144"/>
      <c r="Q774" s="145">
        <f t="shared" si="728"/>
        <v>0</v>
      </c>
    </row>
    <row r="775" spans="1:17" s="20" customFormat="1" ht="18" customHeight="1" x14ac:dyDescent="0.4">
      <c r="A775" s="19">
        <v>10</v>
      </c>
      <c r="B775" s="145">
        <f>B766</f>
        <v>15</v>
      </c>
      <c r="C775" s="151">
        <f t="shared" si="729"/>
        <v>0</v>
      </c>
      <c r="D775" s="151">
        <f t="shared" si="720"/>
        <v>0</v>
      </c>
      <c r="E775" s="143">
        <f>VLOOKUP(B762,別紙1!$A$285:$AS$431,34,FALSE)+VLOOKUP(B762,別紙1!$A$285:$AS$431,35,FALSE)+VLOOKUP(B762,別紙1!$A$285:$AS$431,36,FALSE)</f>
        <v>12</v>
      </c>
      <c r="F775" s="143">
        <f t="shared" si="721"/>
        <v>12</v>
      </c>
      <c r="G775" s="151">
        <f t="shared" si="730"/>
        <v>0</v>
      </c>
      <c r="H775" s="151">
        <f t="shared" si="722"/>
        <v>0</v>
      </c>
      <c r="I775" s="143">
        <f t="shared" si="733"/>
        <v>0</v>
      </c>
      <c r="J775" s="151">
        <f t="shared" si="731"/>
        <v>0</v>
      </c>
      <c r="K775" s="151">
        <f t="shared" si="724"/>
        <v>0</v>
      </c>
      <c r="L775" s="143">
        <f t="shared" si="725"/>
        <v>0</v>
      </c>
      <c r="M775" s="151">
        <f t="shared" si="732"/>
        <v>0</v>
      </c>
      <c r="N775" s="151">
        <f t="shared" si="726"/>
        <v>0</v>
      </c>
      <c r="O775" s="151">
        <f t="shared" si="734"/>
        <v>0</v>
      </c>
      <c r="P775" s="144"/>
      <c r="Q775" s="145">
        <f t="shared" si="728"/>
        <v>0</v>
      </c>
    </row>
    <row r="776" spans="1:17" s="20" customFormat="1" ht="18" customHeight="1" x14ac:dyDescent="0.4">
      <c r="A776" s="19">
        <v>11</v>
      </c>
      <c r="B776" s="145">
        <f>B766</f>
        <v>15</v>
      </c>
      <c r="C776" s="151">
        <f t="shared" si="729"/>
        <v>0</v>
      </c>
      <c r="D776" s="151">
        <f t="shared" si="720"/>
        <v>0</v>
      </c>
      <c r="E776" s="143">
        <f>VLOOKUP(B762,別紙1!$A$285:$AS$431,37,FALSE)+VLOOKUP(B762,別紙1!$A$285:$AS$431,38,FALSE)+VLOOKUP(B762,別紙1!$A$285:$AS$431,39,FALSE)</f>
        <v>12</v>
      </c>
      <c r="F776" s="143">
        <f t="shared" si="721"/>
        <v>12</v>
      </c>
      <c r="G776" s="151">
        <f t="shared" si="730"/>
        <v>0</v>
      </c>
      <c r="H776" s="151">
        <f t="shared" si="722"/>
        <v>0</v>
      </c>
      <c r="I776" s="143">
        <f t="shared" si="733"/>
        <v>0</v>
      </c>
      <c r="J776" s="151">
        <f t="shared" si="731"/>
        <v>0</v>
      </c>
      <c r="K776" s="151">
        <f t="shared" si="724"/>
        <v>0</v>
      </c>
      <c r="L776" s="143">
        <f t="shared" si="725"/>
        <v>0</v>
      </c>
      <c r="M776" s="151">
        <f t="shared" si="732"/>
        <v>0</v>
      </c>
      <c r="N776" s="151">
        <f t="shared" si="726"/>
        <v>0</v>
      </c>
      <c r="O776" s="151">
        <f t="shared" si="734"/>
        <v>0</v>
      </c>
      <c r="P776" s="144"/>
      <c r="Q776" s="145">
        <f t="shared" si="728"/>
        <v>0</v>
      </c>
    </row>
    <row r="777" spans="1:17" s="20" customFormat="1" ht="18" customHeight="1" thickBot="1" x14ac:dyDescent="0.45">
      <c r="A777" s="19">
        <v>12</v>
      </c>
      <c r="B777" s="145">
        <f>B766</f>
        <v>15</v>
      </c>
      <c r="C777" s="151">
        <f t="shared" si="729"/>
        <v>0</v>
      </c>
      <c r="D777" s="151">
        <f t="shared" si="720"/>
        <v>0</v>
      </c>
      <c r="E777" s="143">
        <f>VLOOKUP(B762,別紙1!$A$285:$AS$431,40,FALSE)+VLOOKUP(B762,別紙1!$A$285:$AS$431,41,FALSE)+VLOOKUP(B762,別紙1!$A$285:$AS$431,42,FALSE)</f>
        <v>12</v>
      </c>
      <c r="F777" s="143">
        <f t="shared" si="721"/>
        <v>12</v>
      </c>
      <c r="G777" s="151">
        <f t="shared" si="730"/>
        <v>0</v>
      </c>
      <c r="H777" s="198">
        <f t="shared" si="722"/>
        <v>0</v>
      </c>
      <c r="I777" s="143">
        <f t="shared" si="733"/>
        <v>0</v>
      </c>
      <c r="J777" s="198">
        <f t="shared" si="731"/>
        <v>0</v>
      </c>
      <c r="K777" s="198">
        <f t="shared" si="724"/>
        <v>0</v>
      </c>
      <c r="L777" s="143">
        <f t="shared" si="725"/>
        <v>0</v>
      </c>
      <c r="M777" s="151">
        <f t="shared" si="732"/>
        <v>0</v>
      </c>
      <c r="N777" s="198">
        <f t="shared" si="726"/>
        <v>0</v>
      </c>
      <c r="O777" s="151">
        <f>H777+K777+N777</f>
        <v>0</v>
      </c>
      <c r="P777" s="144"/>
      <c r="Q777" s="145">
        <f t="shared" si="728"/>
        <v>0</v>
      </c>
    </row>
    <row r="778" spans="1:17" s="20" customFormat="1" ht="18" customHeight="1" thickBot="1" x14ac:dyDescent="0.45">
      <c r="A778" s="19" t="s">
        <v>9</v>
      </c>
      <c r="B778" s="146"/>
      <c r="C778" s="146"/>
      <c r="D778" s="201"/>
      <c r="E778" s="143">
        <f t="shared" ref="E778:F778" si="735">SUM(E766:E777)</f>
        <v>144</v>
      </c>
      <c r="F778" s="143">
        <f t="shared" si="735"/>
        <v>144</v>
      </c>
      <c r="G778" s="146"/>
      <c r="H778" s="146"/>
      <c r="I778" s="143">
        <f t="shared" ref="I778" si="736">SUM(I766:I777)</f>
        <v>0</v>
      </c>
      <c r="J778" s="146"/>
      <c r="K778" s="146"/>
      <c r="L778" s="143">
        <f t="shared" ref="L778" si="737">SUM(L766:L777)</f>
        <v>0</v>
      </c>
      <c r="M778" s="146"/>
      <c r="N778" s="146"/>
      <c r="O778" s="202"/>
      <c r="P778" s="150">
        <f>SUM(P766:P777)</f>
        <v>0</v>
      </c>
      <c r="Q778" s="148">
        <f>IF(SUM(Q766:Q777)="","",SUM(Q766:Q777))</f>
        <v>0</v>
      </c>
    </row>
    <row r="779" spans="1:17" ht="78" customHeight="1" x14ac:dyDescent="0.4">
      <c r="A779" s="429" t="s">
        <v>376</v>
      </c>
      <c r="B779" s="430"/>
      <c r="C779" s="430"/>
      <c r="D779" s="430"/>
      <c r="E779" s="430"/>
      <c r="F779" s="430"/>
      <c r="G779" s="430"/>
      <c r="H779" s="430"/>
      <c r="I779" s="430"/>
      <c r="J779" s="430"/>
      <c r="K779" s="430"/>
      <c r="L779" s="430"/>
      <c r="M779" s="430"/>
      <c r="N779" s="430"/>
      <c r="O779" s="430"/>
      <c r="P779" s="430"/>
      <c r="Q779" s="431"/>
    </row>
    <row r="780" spans="1:17" ht="78" customHeight="1" x14ac:dyDescent="0.4">
      <c r="A780" s="432" t="s">
        <v>22</v>
      </c>
      <c r="B780" s="433"/>
      <c r="C780" s="433"/>
      <c r="D780" s="433"/>
      <c r="E780" s="433"/>
      <c r="F780" s="433"/>
      <c r="G780" s="433"/>
      <c r="H780" s="433"/>
      <c r="I780" s="433"/>
      <c r="J780" s="433"/>
      <c r="K780" s="433"/>
      <c r="L780" s="433"/>
      <c r="M780" s="433"/>
      <c r="N780" s="433"/>
      <c r="O780" s="433"/>
      <c r="P780" s="433"/>
      <c r="Q780" s="434"/>
    </row>
    <row r="781" spans="1:17" x14ac:dyDescent="0.4">
      <c r="A781" s="11" t="s">
        <v>12</v>
      </c>
      <c r="B781" s="15">
        <f>B762+1</f>
        <v>42</v>
      </c>
      <c r="C781" s="11" t="s">
        <v>13</v>
      </c>
      <c r="D781" s="13" t="str">
        <f>VLOOKUP(B781,別紙1!$A$285:$AS$431,3,FALSE)</f>
        <v>関根地下ポンプ場</v>
      </c>
      <c r="Q781" s="142" t="str">
        <f>VLOOKUP(B781,別紙1!$A$285:$AS$431,5,FALSE)</f>
        <v>東京従量電灯B10A</v>
      </c>
    </row>
    <row r="782" spans="1:17" s="11" customFormat="1" ht="20.25" customHeight="1" x14ac:dyDescent="0.4">
      <c r="A782" s="435" t="s">
        <v>14</v>
      </c>
      <c r="B782" s="438" t="s">
        <v>3</v>
      </c>
      <c r="C782" s="439"/>
      <c r="D782" s="440"/>
      <c r="E782" s="438" t="s">
        <v>4</v>
      </c>
      <c r="F782" s="439"/>
      <c r="G782" s="439"/>
      <c r="H782" s="439"/>
      <c r="I782" s="439"/>
      <c r="J782" s="439"/>
      <c r="K782" s="439"/>
      <c r="L782" s="439"/>
      <c r="M782" s="439"/>
      <c r="N782" s="439"/>
      <c r="O782" s="440"/>
      <c r="P782" s="426" t="s">
        <v>106</v>
      </c>
      <c r="Q782" s="435" t="s">
        <v>354</v>
      </c>
    </row>
    <row r="783" spans="1:17" s="11" customFormat="1" ht="60" x14ac:dyDescent="0.4">
      <c r="A783" s="436"/>
      <c r="B783" s="305" t="s">
        <v>26</v>
      </c>
      <c r="C783" s="305" t="s">
        <v>107</v>
      </c>
      <c r="D783" s="305" t="s">
        <v>27</v>
      </c>
      <c r="E783" s="16" t="s">
        <v>349</v>
      </c>
      <c r="F783" s="17" t="s">
        <v>108</v>
      </c>
      <c r="G783" s="17" t="s">
        <v>350</v>
      </c>
      <c r="H783" s="16" t="s">
        <v>28</v>
      </c>
      <c r="I783" s="17" t="s">
        <v>126</v>
      </c>
      <c r="J783" s="17" t="s">
        <v>352</v>
      </c>
      <c r="K783" s="16" t="s">
        <v>29</v>
      </c>
      <c r="L783" s="17" t="s">
        <v>127</v>
      </c>
      <c r="M783" s="17" t="s">
        <v>128</v>
      </c>
      <c r="N783" s="16" t="s">
        <v>30</v>
      </c>
      <c r="O783" s="306" t="s">
        <v>353</v>
      </c>
      <c r="P783" s="441"/>
      <c r="Q783" s="436"/>
    </row>
    <row r="784" spans="1:17" s="18" customFormat="1" ht="22.5" x14ac:dyDescent="0.4">
      <c r="A784" s="437"/>
      <c r="B784" s="12" t="s">
        <v>34</v>
      </c>
      <c r="C784" s="12" t="s">
        <v>123</v>
      </c>
      <c r="D784" s="12" t="s">
        <v>6</v>
      </c>
      <c r="E784" s="12" t="s">
        <v>20</v>
      </c>
      <c r="F784" s="12" t="s">
        <v>20</v>
      </c>
      <c r="G784" s="12" t="s">
        <v>8</v>
      </c>
      <c r="H784" s="12" t="s">
        <v>8</v>
      </c>
      <c r="I784" s="12" t="s">
        <v>20</v>
      </c>
      <c r="J784" s="12" t="s">
        <v>8</v>
      </c>
      <c r="K784" s="12" t="s">
        <v>8</v>
      </c>
      <c r="L784" s="12" t="s">
        <v>20</v>
      </c>
      <c r="M784" s="12" t="s">
        <v>8</v>
      </c>
      <c r="N784" s="12" t="s">
        <v>8</v>
      </c>
      <c r="O784" s="12" t="s">
        <v>8</v>
      </c>
      <c r="P784" s="4" t="s">
        <v>43</v>
      </c>
      <c r="Q784" s="12" t="s">
        <v>8</v>
      </c>
    </row>
    <row r="785" spans="1:17" s="20" customFormat="1" ht="18" customHeight="1" x14ac:dyDescent="0.4">
      <c r="A785" s="19">
        <v>1</v>
      </c>
      <c r="B785" s="143">
        <f>VLOOKUP(B781,別紙1!$A$285:$AS$431,6,FALSE)</f>
        <v>10</v>
      </c>
      <c r="C785" s="151">
        <f>内訳書!$C$9</f>
        <v>0</v>
      </c>
      <c r="D785" s="151">
        <f>IF(E785=0,ROUNDDOWN(C785*B785/10/2,2),ROUNDDOWN(C785*B785/10,2))</f>
        <v>0</v>
      </c>
      <c r="E785" s="143">
        <f>VLOOKUP(B781,別紙1!$A$285:$AS$431,7,FALSE)+VLOOKUP(B781,別紙1!$A$285:$AS$431,8,FALSE)+VLOOKUP(B781,別紙1!$A$285:$AS$431,9,FALSE)</f>
        <v>21</v>
      </c>
      <c r="F785" s="143">
        <f>IF(E785&lt;120,E785,120)</f>
        <v>21</v>
      </c>
      <c r="G785" s="151">
        <f>内訳書!$D$9</f>
        <v>0</v>
      </c>
      <c r="H785" s="151">
        <f>ROUNDDOWN(F785*G785,2)</f>
        <v>0</v>
      </c>
      <c r="I785" s="143">
        <f>IF(E785&lt;=300,IF(E785&lt;120,0,E785-120),180)</f>
        <v>0</v>
      </c>
      <c r="J785" s="151">
        <f>内訳書!$E$9</f>
        <v>0</v>
      </c>
      <c r="K785" s="151">
        <f>ROUNDDOWN(I785*J785,2)</f>
        <v>0</v>
      </c>
      <c r="L785" s="143">
        <f>IF(E785&lt;300,0,E785-300)</f>
        <v>0</v>
      </c>
      <c r="M785" s="151">
        <f>内訳書!$F$9</f>
        <v>0</v>
      </c>
      <c r="N785" s="151">
        <f>ROUNDDOWN(L785*M785,2)</f>
        <v>0</v>
      </c>
      <c r="O785" s="151">
        <f>H785+K785+N785</f>
        <v>0</v>
      </c>
      <c r="P785" s="144"/>
      <c r="Q785" s="145">
        <f>ROUNDDOWN(D785+O785+P785,0)</f>
        <v>0</v>
      </c>
    </row>
    <row r="786" spans="1:17" s="20" customFormat="1" ht="18" customHeight="1" x14ac:dyDescent="0.4">
      <c r="A786" s="19">
        <v>2</v>
      </c>
      <c r="B786" s="145">
        <f>B785</f>
        <v>10</v>
      </c>
      <c r="C786" s="151">
        <f>C785</f>
        <v>0</v>
      </c>
      <c r="D786" s="151">
        <f t="shared" ref="D786:D796" si="738">IF(E786=0,ROUNDDOWN(C786*B786/10/2,2),ROUNDDOWN(C786*B786/10,2))</f>
        <v>0</v>
      </c>
      <c r="E786" s="143">
        <f>VLOOKUP(B781,別紙1!$A$285:$AS$431,10,FALSE)+VLOOKUP(B781,別紙1!$A$285:$AS$431,11,FALSE)+VLOOKUP(B781,別紙1!$A$285:$AS$431,12,FALSE)</f>
        <v>22</v>
      </c>
      <c r="F786" s="143">
        <f t="shared" ref="F786:F796" si="739">IF(E786&lt;120,E786,120)</f>
        <v>22</v>
      </c>
      <c r="G786" s="151">
        <f>G785</f>
        <v>0</v>
      </c>
      <c r="H786" s="151">
        <f t="shared" ref="H786:H796" si="740">ROUNDDOWN(F786*G786,2)</f>
        <v>0</v>
      </c>
      <c r="I786" s="143">
        <f t="shared" ref="I786" si="741">IF(E786&lt;=300,IF(E786&lt;120,0,E786-120),180)</f>
        <v>0</v>
      </c>
      <c r="J786" s="151">
        <f>J785</f>
        <v>0</v>
      </c>
      <c r="K786" s="151">
        <f t="shared" ref="K786:K796" si="742">ROUNDDOWN(I786*J786,2)</f>
        <v>0</v>
      </c>
      <c r="L786" s="143">
        <f t="shared" ref="L786:L796" si="743">IF(E786&lt;300,0,E786-300)</f>
        <v>0</v>
      </c>
      <c r="M786" s="151">
        <f>M785</f>
        <v>0</v>
      </c>
      <c r="N786" s="151">
        <f t="shared" ref="N786:N796" si="744">ROUNDDOWN(L786*M786,2)</f>
        <v>0</v>
      </c>
      <c r="O786" s="151">
        <f t="shared" ref="O786:O789" si="745">H786+K786+N786</f>
        <v>0</v>
      </c>
      <c r="P786" s="144"/>
      <c r="Q786" s="145">
        <f t="shared" ref="Q786:Q796" si="746">ROUNDDOWN(D786+O786+P786,0)</f>
        <v>0</v>
      </c>
    </row>
    <row r="787" spans="1:17" s="20" customFormat="1" ht="18" customHeight="1" x14ac:dyDescent="0.4">
      <c r="A787" s="19">
        <v>3</v>
      </c>
      <c r="B787" s="145">
        <f>B785</f>
        <v>10</v>
      </c>
      <c r="C787" s="151">
        <f t="shared" ref="C787:C796" si="747">C786</f>
        <v>0</v>
      </c>
      <c r="D787" s="151">
        <f t="shared" si="738"/>
        <v>0</v>
      </c>
      <c r="E787" s="143">
        <f>VLOOKUP(B781,別紙1!$A$285:$AS$431,13,FALSE)+VLOOKUP(B781,別紙1!$A$285:$AS$431,14,FALSE)+VLOOKUP(B781,別紙1!$A$285:$AS$431,15,FALSE)</f>
        <v>19</v>
      </c>
      <c r="F787" s="143">
        <f t="shared" si="739"/>
        <v>19</v>
      </c>
      <c r="G787" s="151">
        <f t="shared" ref="G787:G796" si="748">G786</f>
        <v>0</v>
      </c>
      <c r="H787" s="151">
        <f t="shared" si="740"/>
        <v>0</v>
      </c>
      <c r="I787" s="143">
        <f>IF(E787&lt;=300,IF(E787&lt;120,0,E787-120),180)</f>
        <v>0</v>
      </c>
      <c r="J787" s="151">
        <f t="shared" ref="J787:J796" si="749">J786</f>
        <v>0</v>
      </c>
      <c r="K787" s="151">
        <f t="shared" si="742"/>
        <v>0</v>
      </c>
      <c r="L787" s="143">
        <f t="shared" si="743"/>
        <v>0</v>
      </c>
      <c r="M787" s="151">
        <f t="shared" ref="M787:M796" si="750">M786</f>
        <v>0</v>
      </c>
      <c r="N787" s="151">
        <f t="shared" si="744"/>
        <v>0</v>
      </c>
      <c r="O787" s="151">
        <f t="shared" si="745"/>
        <v>0</v>
      </c>
      <c r="P787" s="144"/>
      <c r="Q787" s="145">
        <f t="shared" si="746"/>
        <v>0</v>
      </c>
    </row>
    <row r="788" spans="1:17" s="20" customFormat="1" ht="18" customHeight="1" x14ac:dyDescent="0.4">
      <c r="A788" s="19">
        <v>4</v>
      </c>
      <c r="B788" s="145">
        <f>B785</f>
        <v>10</v>
      </c>
      <c r="C788" s="151">
        <f t="shared" si="747"/>
        <v>0</v>
      </c>
      <c r="D788" s="151">
        <f t="shared" si="738"/>
        <v>0</v>
      </c>
      <c r="E788" s="143">
        <f>VLOOKUP(B781,別紙1!$A$285:$AS$431,16,FALSE)+VLOOKUP(B781,別紙1!$A$285:$AS$431,17,FALSE)+VLOOKUP(B781,別紙1!$A$285:$AS$431,18,FALSE)</f>
        <v>21</v>
      </c>
      <c r="F788" s="143">
        <f t="shared" si="739"/>
        <v>21</v>
      </c>
      <c r="G788" s="151">
        <f t="shared" si="748"/>
        <v>0</v>
      </c>
      <c r="H788" s="151">
        <f t="shared" si="740"/>
        <v>0</v>
      </c>
      <c r="I788" s="143">
        <f t="shared" ref="I788:I796" si="751">IF(E788&lt;=300,IF(E788&lt;120,0,E788-120),180)</f>
        <v>0</v>
      </c>
      <c r="J788" s="151">
        <f t="shared" si="749"/>
        <v>0</v>
      </c>
      <c r="K788" s="151">
        <f t="shared" si="742"/>
        <v>0</v>
      </c>
      <c r="L788" s="143">
        <f t="shared" si="743"/>
        <v>0</v>
      </c>
      <c r="M788" s="151">
        <f t="shared" si="750"/>
        <v>0</v>
      </c>
      <c r="N788" s="151">
        <f t="shared" si="744"/>
        <v>0</v>
      </c>
      <c r="O788" s="151">
        <f t="shared" si="745"/>
        <v>0</v>
      </c>
      <c r="P788" s="144"/>
      <c r="Q788" s="145">
        <f t="shared" si="746"/>
        <v>0</v>
      </c>
    </row>
    <row r="789" spans="1:17" s="20" customFormat="1" ht="18" customHeight="1" x14ac:dyDescent="0.4">
      <c r="A789" s="19">
        <v>5</v>
      </c>
      <c r="B789" s="145">
        <f>B785</f>
        <v>10</v>
      </c>
      <c r="C789" s="151">
        <f t="shared" si="747"/>
        <v>0</v>
      </c>
      <c r="D789" s="151">
        <f t="shared" si="738"/>
        <v>0</v>
      </c>
      <c r="E789" s="143">
        <f>VLOOKUP(B781,別紙1!$A$285:$AS$431,19,FALSE)+VLOOKUP(B781,別紙1!$A$285:$AS$431,20,FALSE)+VLOOKUP(B781,別紙1!$A$285:$AS$431,21,FALSE)</f>
        <v>21</v>
      </c>
      <c r="F789" s="143">
        <f t="shared" si="739"/>
        <v>21</v>
      </c>
      <c r="G789" s="151">
        <f t="shared" si="748"/>
        <v>0</v>
      </c>
      <c r="H789" s="151">
        <f t="shared" si="740"/>
        <v>0</v>
      </c>
      <c r="I789" s="143">
        <f t="shared" si="751"/>
        <v>0</v>
      </c>
      <c r="J789" s="151">
        <f t="shared" si="749"/>
        <v>0</v>
      </c>
      <c r="K789" s="151">
        <f t="shared" si="742"/>
        <v>0</v>
      </c>
      <c r="L789" s="143">
        <f t="shared" si="743"/>
        <v>0</v>
      </c>
      <c r="M789" s="151">
        <f t="shared" si="750"/>
        <v>0</v>
      </c>
      <c r="N789" s="151">
        <f t="shared" si="744"/>
        <v>0</v>
      </c>
      <c r="O789" s="151">
        <f t="shared" si="745"/>
        <v>0</v>
      </c>
      <c r="P789" s="144"/>
      <c r="Q789" s="145">
        <f t="shared" si="746"/>
        <v>0</v>
      </c>
    </row>
    <row r="790" spans="1:17" s="20" customFormat="1" ht="18" customHeight="1" x14ac:dyDescent="0.4">
      <c r="A790" s="19">
        <v>6</v>
      </c>
      <c r="B790" s="145">
        <f>B785</f>
        <v>10</v>
      </c>
      <c r="C790" s="151">
        <f t="shared" si="747"/>
        <v>0</v>
      </c>
      <c r="D790" s="151">
        <f t="shared" si="738"/>
        <v>0</v>
      </c>
      <c r="E790" s="143">
        <f>VLOOKUP(B781,別紙1!$A$285:$AS$431,22,FALSE)+VLOOKUP(B781,別紙1!$A$285:$AS$431,23,FALSE)+VLOOKUP(B781,別紙1!$A$285:$AS$431,24,FALSE)</f>
        <v>23</v>
      </c>
      <c r="F790" s="143">
        <f t="shared" si="739"/>
        <v>23</v>
      </c>
      <c r="G790" s="151">
        <f t="shared" si="748"/>
        <v>0</v>
      </c>
      <c r="H790" s="151">
        <f t="shared" si="740"/>
        <v>0</v>
      </c>
      <c r="I790" s="143">
        <f t="shared" si="751"/>
        <v>0</v>
      </c>
      <c r="J790" s="151">
        <f t="shared" si="749"/>
        <v>0</v>
      </c>
      <c r="K790" s="151">
        <f t="shared" si="742"/>
        <v>0</v>
      </c>
      <c r="L790" s="143">
        <f t="shared" si="743"/>
        <v>0</v>
      </c>
      <c r="M790" s="151">
        <f t="shared" si="750"/>
        <v>0</v>
      </c>
      <c r="N790" s="151">
        <f t="shared" si="744"/>
        <v>0</v>
      </c>
      <c r="O790" s="151">
        <f>H790+K790+N790</f>
        <v>0</v>
      </c>
      <c r="P790" s="144"/>
      <c r="Q790" s="145">
        <f t="shared" si="746"/>
        <v>0</v>
      </c>
    </row>
    <row r="791" spans="1:17" s="20" customFormat="1" ht="18" customHeight="1" x14ac:dyDescent="0.4">
      <c r="A791" s="19">
        <v>7</v>
      </c>
      <c r="B791" s="145">
        <f>B785</f>
        <v>10</v>
      </c>
      <c r="C791" s="151">
        <f t="shared" si="747"/>
        <v>0</v>
      </c>
      <c r="D791" s="151">
        <f t="shared" si="738"/>
        <v>0</v>
      </c>
      <c r="E791" s="143">
        <f>VLOOKUP(B781,別紙1!$A$285:$AS$431,25,FALSE)+VLOOKUP(B781,別紙1!$A$285:$AS$431,26,FALSE)+VLOOKUP(B781,別紙1!$A$285:$AS$431,27,FALSE)</f>
        <v>23</v>
      </c>
      <c r="F791" s="143">
        <f t="shared" si="739"/>
        <v>23</v>
      </c>
      <c r="G791" s="151">
        <f t="shared" si="748"/>
        <v>0</v>
      </c>
      <c r="H791" s="151">
        <f t="shared" si="740"/>
        <v>0</v>
      </c>
      <c r="I791" s="143">
        <f t="shared" si="751"/>
        <v>0</v>
      </c>
      <c r="J791" s="151">
        <f t="shared" si="749"/>
        <v>0</v>
      </c>
      <c r="K791" s="151">
        <f t="shared" si="742"/>
        <v>0</v>
      </c>
      <c r="L791" s="143">
        <f t="shared" si="743"/>
        <v>0</v>
      </c>
      <c r="M791" s="151">
        <f t="shared" si="750"/>
        <v>0</v>
      </c>
      <c r="N791" s="151">
        <f t="shared" si="744"/>
        <v>0</v>
      </c>
      <c r="O791" s="151">
        <f t="shared" ref="O791:O795" si="752">H791+K791+N791</f>
        <v>0</v>
      </c>
      <c r="P791" s="144"/>
      <c r="Q791" s="145">
        <f t="shared" si="746"/>
        <v>0</v>
      </c>
    </row>
    <row r="792" spans="1:17" s="20" customFormat="1" ht="18" customHeight="1" x14ac:dyDescent="0.4">
      <c r="A792" s="19">
        <v>8</v>
      </c>
      <c r="B792" s="145">
        <f>B785</f>
        <v>10</v>
      </c>
      <c r="C792" s="151">
        <f t="shared" si="747"/>
        <v>0</v>
      </c>
      <c r="D792" s="151">
        <f t="shared" si="738"/>
        <v>0</v>
      </c>
      <c r="E792" s="143">
        <f>VLOOKUP(B781,別紙1!$A$285:$AS$431,28,FALSE)+VLOOKUP(B781,別紙1!$A$285:$AS$431,29,FALSE)+VLOOKUP(B781,別紙1!$A$285:$AS$431,30,FALSE)</f>
        <v>26</v>
      </c>
      <c r="F792" s="143">
        <f t="shared" si="739"/>
        <v>26</v>
      </c>
      <c r="G792" s="151">
        <f t="shared" si="748"/>
        <v>0</v>
      </c>
      <c r="H792" s="151">
        <f t="shared" si="740"/>
        <v>0</v>
      </c>
      <c r="I792" s="143">
        <f t="shared" si="751"/>
        <v>0</v>
      </c>
      <c r="J792" s="151">
        <f t="shared" si="749"/>
        <v>0</v>
      </c>
      <c r="K792" s="151">
        <f t="shared" si="742"/>
        <v>0</v>
      </c>
      <c r="L792" s="143">
        <f t="shared" si="743"/>
        <v>0</v>
      </c>
      <c r="M792" s="151">
        <f t="shared" si="750"/>
        <v>0</v>
      </c>
      <c r="N792" s="151">
        <f t="shared" si="744"/>
        <v>0</v>
      </c>
      <c r="O792" s="151">
        <f t="shared" si="752"/>
        <v>0</v>
      </c>
      <c r="P792" s="144"/>
      <c r="Q792" s="145">
        <f t="shared" si="746"/>
        <v>0</v>
      </c>
    </row>
    <row r="793" spans="1:17" s="20" customFormat="1" ht="18" customHeight="1" x14ac:dyDescent="0.4">
      <c r="A793" s="19">
        <v>9</v>
      </c>
      <c r="B793" s="145">
        <f>B785</f>
        <v>10</v>
      </c>
      <c r="C793" s="151">
        <f t="shared" si="747"/>
        <v>0</v>
      </c>
      <c r="D793" s="151">
        <f t="shared" si="738"/>
        <v>0</v>
      </c>
      <c r="E793" s="143">
        <f>VLOOKUP(B781,別紙1!$A$285:$AS$431,31,FALSE)+VLOOKUP(B781,別紙1!$A$285:$AS$431,32,FALSE)+VLOOKUP(B781,別紙1!$A$285:$AS$431,33,FALSE)</f>
        <v>26</v>
      </c>
      <c r="F793" s="143">
        <f t="shared" si="739"/>
        <v>26</v>
      </c>
      <c r="G793" s="151">
        <f t="shared" si="748"/>
        <v>0</v>
      </c>
      <c r="H793" s="151">
        <f t="shared" si="740"/>
        <v>0</v>
      </c>
      <c r="I793" s="143">
        <f t="shared" si="751"/>
        <v>0</v>
      </c>
      <c r="J793" s="151">
        <f t="shared" si="749"/>
        <v>0</v>
      </c>
      <c r="K793" s="151">
        <f t="shared" si="742"/>
        <v>0</v>
      </c>
      <c r="L793" s="143">
        <f t="shared" si="743"/>
        <v>0</v>
      </c>
      <c r="M793" s="151">
        <f t="shared" si="750"/>
        <v>0</v>
      </c>
      <c r="N793" s="151">
        <f t="shared" si="744"/>
        <v>0</v>
      </c>
      <c r="O793" s="151">
        <f t="shared" si="752"/>
        <v>0</v>
      </c>
      <c r="P793" s="144"/>
      <c r="Q793" s="145">
        <f t="shared" si="746"/>
        <v>0</v>
      </c>
    </row>
    <row r="794" spans="1:17" s="20" customFormat="1" ht="18" customHeight="1" x14ac:dyDescent="0.4">
      <c r="A794" s="19">
        <v>10</v>
      </c>
      <c r="B794" s="145">
        <f>B785</f>
        <v>10</v>
      </c>
      <c r="C794" s="151">
        <f t="shared" si="747"/>
        <v>0</v>
      </c>
      <c r="D794" s="151">
        <f t="shared" si="738"/>
        <v>0</v>
      </c>
      <c r="E794" s="143">
        <f>VLOOKUP(B781,別紙1!$A$285:$AS$431,34,FALSE)+VLOOKUP(B781,別紙1!$A$285:$AS$431,35,FALSE)+VLOOKUP(B781,別紙1!$A$285:$AS$431,36,FALSE)</f>
        <v>24</v>
      </c>
      <c r="F794" s="143">
        <f t="shared" si="739"/>
        <v>24</v>
      </c>
      <c r="G794" s="151">
        <f t="shared" si="748"/>
        <v>0</v>
      </c>
      <c r="H794" s="151">
        <f t="shared" si="740"/>
        <v>0</v>
      </c>
      <c r="I794" s="143">
        <f t="shared" si="751"/>
        <v>0</v>
      </c>
      <c r="J794" s="151">
        <f t="shared" si="749"/>
        <v>0</v>
      </c>
      <c r="K794" s="151">
        <f t="shared" si="742"/>
        <v>0</v>
      </c>
      <c r="L794" s="143">
        <f t="shared" si="743"/>
        <v>0</v>
      </c>
      <c r="M794" s="151">
        <f t="shared" si="750"/>
        <v>0</v>
      </c>
      <c r="N794" s="151">
        <f t="shared" si="744"/>
        <v>0</v>
      </c>
      <c r="O794" s="151">
        <f t="shared" si="752"/>
        <v>0</v>
      </c>
      <c r="P794" s="144"/>
      <c r="Q794" s="145">
        <f t="shared" si="746"/>
        <v>0</v>
      </c>
    </row>
    <row r="795" spans="1:17" s="20" customFormat="1" ht="18" customHeight="1" x14ac:dyDescent="0.4">
      <c r="A795" s="19">
        <v>11</v>
      </c>
      <c r="B795" s="145">
        <f>B785</f>
        <v>10</v>
      </c>
      <c r="C795" s="151">
        <f t="shared" si="747"/>
        <v>0</v>
      </c>
      <c r="D795" s="151">
        <f t="shared" si="738"/>
        <v>0</v>
      </c>
      <c r="E795" s="143">
        <f>VLOOKUP(B781,別紙1!$A$285:$AS$431,37,FALSE)+VLOOKUP(B781,別紙1!$A$285:$AS$431,38,FALSE)+VLOOKUP(B781,別紙1!$A$285:$AS$431,39,FALSE)</f>
        <v>22</v>
      </c>
      <c r="F795" s="143">
        <f t="shared" si="739"/>
        <v>22</v>
      </c>
      <c r="G795" s="151">
        <f t="shared" si="748"/>
        <v>0</v>
      </c>
      <c r="H795" s="151">
        <f t="shared" si="740"/>
        <v>0</v>
      </c>
      <c r="I795" s="143">
        <f t="shared" si="751"/>
        <v>0</v>
      </c>
      <c r="J795" s="151">
        <f t="shared" si="749"/>
        <v>0</v>
      </c>
      <c r="K795" s="151">
        <f t="shared" si="742"/>
        <v>0</v>
      </c>
      <c r="L795" s="143">
        <f t="shared" si="743"/>
        <v>0</v>
      </c>
      <c r="M795" s="151">
        <f t="shared" si="750"/>
        <v>0</v>
      </c>
      <c r="N795" s="151">
        <f t="shared" si="744"/>
        <v>0</v>
      </c>
      <c r="O795" s="151">
        <f t="shared" si="752"/>
        <v>0</v>
      </c>
      <c r="P795" s="144"/>
      <c r="Q795" s="145">
        <f t="shared" si="746"/>
        <v>0</v>
      </c>
    </row>
    <row r="796" spans="1:17" s="20" customFormat="1" ht="18" customHeight="1" thickBot="1" x14ac:dyDescent="0.45">
      <c r="A796" s="19">
        <v>12</v>
      </c>
      <c r="B796" s="145">
        <f>B785</f>
        <v>10</v>
      </c>
      <c r="C796" s="151">
        <f t="shared" si="747"/>
        <v>0</v>
      </c>
      <c r="D796" s="151">
        <f t="shared" si="738"/>
        <v>0</v>
      </c>
      <c r="E796" s="143">
        <f>VLOOKUP(B781,別紙1!$A$285:$AS$431,40,FALSE)+VLOOKUP(B781,別紙1!$A$285:$AS$431,41,FALSE)+VLOOKUP(B781,別紙1!$A$285:$AS$431,42,FALSE)</f>
        <v>19</v>
      </c>
      <c r="F796" s="143">
        <f t="shared" si="739"/>
        <v>19</v>
      </c>
      <c r="G796" s="151">
        <f t="shared" si="748"/>
        <v>0</v>
      </c>
      <c r="H796" s="198">
        <f t="shared" si="740"/>
        <v>0</v>
      </c>
      <c r="I796" s="143">
        <f t="shared" si="751"/>
        <v>0</v>
      </c>
      <c r="J796" s="198">
        <f t="shared" si="749"/>
        <v>0</v>
      </c>
      <c r="K796" s="198">
        <f t="shared" si="742"/>
        <v>0</v>
      </c>
      <c r="L796" s="143">
        <f t="shared" si="743"/>
        <v>0</v>
      </c>
      <c r="M796" s="151">
        <f t="shared" si="750"/>
        <v>0</v>
      </c>
      <c r="N796" s="198">
        <f t="shared" si="744"/>
        <v>0</v>
      </c>
      <c r="O796" s="151">
        <f>H796+K796+N796</f>
        <v>0</v>
      </c>
      <c r="P796" s="144"/>
      <c r="Q796" s="145">
        <f t="shared" si="746"/>
        <v>0</v>
      </c>
    </row>
    <row r="797" spans="1:17" s="20" customFormat="1" ht="18" customHeight="1" thickBot="1" x14ac:dyDescent="0.45">
      <c r="A797" s="19" t="s">
        <v>9</v>
      </c>
      <c r="B797" s="146"/>
      <c r="C797" s="146"/>
      <c r="D797" s="201"/>
      <c r="E797" s="143">
        <f t="shared" ref="E797:F797" si="753">SUM(E785:E796)</f>
        <v>267</v>
      </c>
      <c r="F797" s="143">
        <f t="shared" si="753"/>
        <v>267</v>
      </c>
      <c r="G797" s="146"/>
      <c r="H797" s="146"/>
      <c r="I797" s="143">
        <f t="shared" ref="I797" si="754">SUM(I785:I796)</f>
        <v>0</v>
      </c>
      <c r="J797" s="146"/>
      <c r="K797" s="146"/>
      <c r="L797" s="143">
        <f t="shared" ref="L797" si="755">SUM(L785:L796)</f>
        <v>0</v>
      </c>
      <c r="M797" s="146"/>
      <c r="N797" s="146"/>
      <c r="O797" s="202"/>
      <c r="P797" s="150">
        <f>SUM(P785:P796)</f>
        <v>0</v>
      </c>
      <c r="Q797" s="148">
        <f>IF(SUM(Q785:Q796)="","",SUM(Q785:Q796))</f>
        <v>0</v>
      </c>
    </row>
    <row r="798" spans="1:17" ht="78" customHeight="1" x14ac:dyDescent="0.4">
      <c r="A798" s="429" t="s">
        <v>376</v>
      </c>
      <c r="B798" s="430"/>
      <c r="C798" s="430"/>
      <c r="D798" s="430"/>
      <c r="E798" s="430"/>
      <c r="F798" s="430"/>
      <c r="G798" s="430"/>
      <c r="H798" s="430"/>
      <c r="I798" s="430"/>
      <c r="J798" s="430"/>
      <c r="K798" s="430"/>
      <c r="L798" s="430"/>
      <c r="M798" s="430"/>
      <c r="N798" s="430"/>
      <c r="O798" s="430"/>
      <c r="P798" s="430"/>
      <c r="Q798" s="431"/>
    </row>
    <row r="799" spans="1:17" ht="78" customHeight="1" x14ac:dyDescent="0.4">
      <c r="A799" s="432" t="s">
        <v>22</v>
      </c>
      <c r="B799" s="433"/>
      <c r="C799" s="433"/>
      <c r="D799" s="433"/>
      <c r="E799" s="433"/>
      <c r="F799" s="433"/>
      <c r="G799" s="433"/>
      <c r="H799" s="433"/>
      <c r="I799" s="433"/>
      <c r="J799" s="433"/>
      <c r="K799" s="433"/>
      <c r="L799" s="433"/>
      <c r="M799" s="433"/>
      <c r="N799" s="433"/>
      <c r="O799" s="433"/>
      <c r="P799" s="433"/>
      <c r="Q799" s="434"/>
    </row>
    <row r="800" spans="1:17" x14ac:dyDescent="0.4">
      <c r="A800" s="11" t="s">
        <v>12</v>
      </c>
      <c r="B800" s="15">
        <f>B781+1</f>
        <v>43</v>
      </c>
      <c r="C800" s="11" t="s">
        <v>13</v>
      </c>
      <c r="D800" s="13" t="str">
        <f>VLOOKUP(B800,別紙1!$A$285:$AS$431,3,FALSE)</f>
        <v>亀泉地下ポンプ場</v>
      </c>
      <c r="Q800" s="142" t="str">
        <f>VLOOKUP(B800,別紙1!$A$285:$AS$431,5,FALSE)</f>
        <v>東京従量電灯B10A</v>
      </c>
    </row>
    <row r="801" spans="1:17" s="11" customFormat="1" ht="20.25" customHeight="1" x14ac:dyDescent="0.4">
      <c r="A801" s="435" t="s">
        <v>14</v>
      </c>
      <c r="B801" s="438" t="s">
        <v>3</v>
      </c>
      <c r="C801" s="439"/>
      <c r="D801" s="440"/>
      <c r="E801" s="438" t="s">
        <v>4</v>
      </c>
      <c r="F801" s="439"/>
      <c r="G801" s="439"/>
      <c r="H801" s="439"/>
      <c r="I801" s="439"/>
      <c r="J801" s="439"/>
      <c r="K801" s="439"/>
      <c r="L801" s="439"/>
      <c r="M801" s="439"/>
      <c r="N801" s="439"/>
      <c r="O801" s="440"/>
      <c r="P801" s="426" t="s">
        <v>106</v>
      </c>
      <c r="Q801" s="435" t="s">
        <v>354</v>
      </c>
    </row>
    <row r="802" spans="1:17" s="11" customFormat="1" ht="60" x14ac:dyDescent="0.4">
      <c r="A802" s="436"/>
      <c r="B802" s="305" t="s">
        <v>26</v>
      </c>
      <c r="C802" s="305" t="s">
        <v>107</v>
      </c>
      <c r="D802" s="305" t="s">
        <v>27</v>
      </c>
      <c r="E802" s="16" t="s">
        <v>349</v>
      </c>
      <c r="F802" s="17" t="s">
        <v>108</v>
      </c>
      <c r="G802" s="17" t="s">
        <v>350</v>
      </c>
      <c r="H802" s="16" t="s">
        <v>28</v>
      </c>
      <c r="I802" s="17" t="s">
        <v>126</v>
      </c>
      <c r="J802" s="17" t="s">
        <v>352</v>
      </c>
      <c r="K802" s="16" t="s">
        <v>29</v>
      </c>
      <c r="L802" s="17" t="s">
        <v>127</v>
      </c>
      <c r="M802" s="17" t="s">
        <v>128</v>
      </c>
      <c r="N802" s="16" t="s">
        <v>30</v>
      </c>
      <c r="O802" s="306" t="s">
        <v>353</v>
      </c>
      <c r="P802" s="441"/>
      <c r="Q802" s="436"/>
    </row>
    <row r="803" spans="1:17" s="18" customFormat="1" ht="22.5" x14ac:dyDescent="0.4">
      <c r="A803" s="437"/>
      <c r="B803" s="12" t="s">
        <v>34</v>
      </c>
      <c r="C803" s="12" t="s">
        <v>123</v>
      </c>
      <c r="D803" s="12" t="s">
        <v>6</v>
      </c>
      <c r="E803" s="12" t="s">
        <v>20</v>
      </c>
      <c r="F803" s="12" t="s">
        <v>20</v>
      </c>
      <c r="G803" s="12" t="s">
        <v>8</v>
      </c>
      <c r="H803" s="12" t="s">
        <v>8</v>
      </c>
      <c r="I803" s="12" t="s">
        <v>20</v>
      </c>
      <c r="J803" s="12" t="s">
        <v>8</v>
      </c>
      <c r="K803" s="12" t="s">
        <v>8</v>
      </c>
      <c r="L803" s="12" t="s">
        <v>20</v>
      </c>
      <c r="M803" s="12" t="s">
        <v>8</v>
      </c>
      <c r="N803" s="12" t="s">
        <v>8</v>
      </c>
      <c r="O803" s="12" t="s">
        <v>8</v>
      </c>
      <c r="P803" s="4" t="s">
        <v>43</v>
      </c>
      <c r="Q803" s="12" t="s">
        <v>8</v>
      </c>
    </row>
    <row r="804" spans="1:17" s="20" customFormat="1" ht="18" customHeight="1" x14ac:dyDescent="0.4">
      <c r="A804" s="19">
        <v>1</v>
      </c>
      <c r="B804" s="143">
        <f>VLOOKUP(B800,別紙1!$A$285:$AS$431,6,FALSE)</f>
        <v>10</v>
      </c>
      <c r="C804" s="151">
        <f>内訳書!$C$9</f>
        <v>0</v>
      </c>
      <c r="D804" s="151">
        <f>IF(E804=0,ROUNDDOWN(C804*B804/10/2,2),ROUNDDOWN(C804*B804/10,2))</f>
        <v>0</v>
      </c>
      <c r="E804" s="143">
        <f>VLOOKUP(B800,別紙1!$A$285:$AS$431,7,FALSE)+VLOOKUP(B800,別紙1!$A$285:$AS$431,8,FALSE)+VLOOKUP(B800,別紙1!$A$285:$AS$431,9,FALSE)</f>
        <v>11</v>
      </c>
      <c r="F804" s="143">
        <f>IF(E804&lt;120,E804,120)</f>
        <v>11</v>
      </c>
      <c r="G804" s="151">
        <f>内訳書!$D$9</f>
        <v>0</v>
      </c>
      <c r="H804" s="151">
        <f>ROUNDDOWN(F804*G804,2)</f>
        <v>0</v>
      </c>
      <c r="I804" s="143">
        <f>IF(E804&lt;=300,IF(E804&lt;120,0,E804-120),180)</f>
        <v>0</v>
      </c>
      <c r="J804" s="151">
        <f>内訳書!$E$9</f>
        <v>0</v>
      </c>
      <c r="K804" s="151">
        <f>ROUNDDOWN(I804*J804,2)</f>
        <v>0</v>
      </c>
      <c r="L804" s="143">
        <f>IF(E804&lt;300,0,E804-300)</f>
        <v>0</v>
      </c>
      <c r="M804" s="151">
        <f>内訳書!$F$9</f>
        <v>0</v>
      </c>
      <c r="N804" s="151">
        <f>ROUNDDOWN(L804*M804,2)</f>
        <v>0</v>
      </c>
      <c r="O804" s="151">
        <f>H804+K804+N804</f>
        <v>0</v>
      </c>
      <c r="P804" s="144"/>
      <c r="Q804" s="145">
        <f>ROUNDDOWN(D804+O804+P804,0)</f>
        <v>0</v>
      </c>
    </row>
    <row r="805" spans="1:17" s="20" customFormat="1" ht="18" customHeight="1" x14ac:dyDescent="0.4">
      <c r="A805" s="19">
        <v>2</v>
      </c>
      <c r="B805" s="145">
        <f>B804</f>
        <v>10</v>
      </c>
      <c r="C805" s="151">
        <f>C804</f>
        <v>0</v>
      </c>
      <c r="D805" s="151">
        <f t="shared" ref="D805:D815" si="756">IF(E805=0,ROUNDDOWN(C805*B805/10/2,2),ROUNDDOWN(C805*B805/10,2))</f>
        <v>0</v>
      </c>
      <c r="E805" s="143">
        <f>VLOOKUP(B800,別紙1!$A$285:$AS$431,10,FALSE)+VLOOKUP(B800,別紙1!$A$285:$AS$431,11,FALSE)+VLOOKUP(B800,別紙1!$A$285:$AS$431,12,FALSE)</f>
        <v>13</v>
      </c>
      <c r="F805" s="143">
        <f t="shared" ref="F805:F815" si="757">IF(E805&lt;120,E805,120)</f>
        <v>13</v>
      </c>
      <c r="G805" s="151">
        <f>G804</f>
        <v>0</v>
      </c>
      <c r="H805" s="151">
        <f t="shared" ref="H805:H815" si="758">ROUNDDOWN(F805*G805,2)</f>
        <v>0</v>
      </c>
      <c r="I805" s="143">
        <f t="shared" ref="I805" si="759">IF(E805&lt;=300,IF(E805&lt;120,0,E805-120),180)</f>
        <v>0</v>
      </c>
      <c r="J805" s="151">
        <f>J804</f>
        <v>0</v>
      </c>
      <c r="K805" s="151">
        <f t="shared" ref="K805:K815" si="760">ROUNDDOWN(I805*J805,2)</f>
        <v>0</v>
      </c>
      <c r="L805" s="143">
        <f t="shared" ref="L805:L815" si="761">IF(E805&lt;300,0,E805-300)</f>
        <v>0</v>
      </c>
      <c r="M805" s="151">
        <f>M804</f>
        <v>0</v>
      </c>
      <c r="N805" s="151">
        <f t="shared" ref="N805:N815" si="762">ROUNDDOWN(L805*M805,2)</f>
        <v>0</v>
      </c>
      <c r="O805" s="151">
        <f t="shared" ref="O805:O808" si="763">H805+K805+N805</f>
        <v>0</v>
      </c>
      <c r="P805" s="144"/>
      <c r="Q805" s="145">
        <f t="shared" ref="Q805:Q815" si="764">ROUNDDOWN(D805+O805+P805,0)</f>
        <v>0</v>
      </c>
    </row>
    <row r="806" spans="1:17" s="20" customFormat="1" ht="18" customHeight="1" x14ac:dyDescent="0.4">
      <c r="A806" s="19">
        <v>3</v>
      </c>
      <c r="B806" s="145">
        <f>B804</f>
        <v>10</v>
      </c>
      <c r="C806" s="151">
        <f t="shared" ref="C806:C815" si="765">C805</f>
        <v>0</v>
      </c>
      <c r="D806" s="151">
        <f t="shared" si="756"/>
        <v>0</v>
      </c>
      <c r="E806" s="143">
        <f>VLOOKUP(B800,別紙1!$A$285:$AS$431,13,FALSE)+VLOOKUP(B800,別紙1!$A$285:$AS$431,14,FALSE)+VLOOKUP(B800,別紙1!$A$285:$AS$431,15,FALSE)</f>
        <v>9</v>
      </c>
      <c r="F806" s="143">
        <f t="shared" si="757"/>
        <v>9</v>
      </c>
      <c r="G806" s="151">
        <f t="shared" ref="G806:G815" si="766">G805</f>
        <v>0</v>
      </c>
      <c r="H806" s="151">
        <f t="shared" si="758"/>
        <v>0</v>
      </c>
      <c r="I806" s="143">
        <f>IF(E806&lt;=300,IF(E806&lt;120,0,E806-120),180)</f>
        <v>0</v>
      </c>
      <c r="J806" s="151">
        <f t="shared" ref="J806:J815" si="767">J805</f>
        <v>0</v>
      </c>
      <c r="K806" s="151">
        <f t="shared" si="760"/>
        <v>0</v>
      </c>
      <c r="L806" s="143">
        <f t="shared" si="761"/>
        <v>0</v>
      </c>
      <c r="M806" s="151">
        <f t="shared" ref="M806:M815" si="768">M805</f>
        <v>0</v>
      </c>
      <c r="N806" s="151">
        <f t="shared" si="762"/>
        <v>0</v>
      </c>
      <c r="O806" s="151">
        <f t="shared" si="763"/>
        <v>0</v>
      </c>
      <c r="P806" s="144"/>
      <c r="Q806" s="145">
        <f t="shared" si="764"/>
        <v>0</v>
      </c>
    </row>
    <row r="807" spans="1:17" s="20" customFormat="1" ht="18" customHeight="1" x14ac:dyDescent="0.4">
      <c r="A807" s="19">
        <v>4</v>
      </c>
      <c r="B807" s="145">
        <f>B804</f>
        <v>10</v>
      </c>
      <c r="C807" s="151">
        <f t="shared" si="765"/>
        <v>0</v>
      </c>
      <c r="D807" s="151">
        <f t="shared" si="756"/>
        <v>0</v>
      </c>
      <c r="E807" s="143">
        <f>VLOOKUP(B800,別紙1!$A$285:$AS$431,16,FALSE)+VLOOKUP(B800,別紙1!$A$285:$AS$431,17,FALSE)+VLOOKUP(B800,別紙1!$A$285:$AS$431,18,FALSE)</f>
        <v>9</v>
      </c>
      <c r="F807" s="143">
        <f t="shared" si="757"/>
        <v>9</v>
      </c>
      <c r="G807" s="151">
        <f t="shared" si="766"/>
        <v>0</v>
      </c>
      <c r="H807" s="151">
        <f t="shared" si="758"/>
        <v>0</v>
      </c>
      <c r="I807" s="143">
        <f t="shared" ref="I807:I815" si="769">IF(E807&lt;=300,IF(E807&lt;120,0,E807-120),180)</f>
        <v>0</v>
      </c>
      <c r="J807" s="151">
        <f t="shared" si="767"/>
        <v>0</v>
      </c>
      <c r="K807" s="151">
        <f t="shared" si="760"/>
        <v>0</v>
      </c>
      <c r="L807" s="143">
        <f t="shared" si="761"/>
        <v>0</v>
      </c>
      <c r="M807" s="151">
        <f t="shared" si="768"/>
        <v>0</v>
      </c>
      <c r="N807" s="151">
        <f t="shared" si="762"/>
        <v>0</v>
      </c>
      <c r="O807" s="151">
        <f t="shared" si="763"/>
        <v>0</v>
      </c>
      <c r="P807" s="144"/>
      <c r="Q807" s="145">
        <f t="shared" si="764"/>
        <v>0</v>
      </c>
    </row>
    <row r="808" spans="1:17" s="20" customFormat="1" ht="18" customHeight="1" x14ac:dyDescent="0.4">
      <c r="A808" s="19">
        <v>5</v>
      </c>
      <c r="B808" s="145">
        <f>B804</f>
        <v>10</v>
      </c>
      <c r="C808" s="151">
        <f t="shared" si="765"/>
        <v>0</v>
      </c>
      <c r="D808" s="151">
        <f t="shared" si="756"/>
        <v>0</v>
      </c>
      <c r="E808" s="143">
        <f>VLOOKUP(B800,別紙1!$A$285:$AS$431,19,FALSE)+VLOOKUP(B800,別紙1!$A$285:$AS$431,20,FALSE)+VLOOKUP(B800,別紙1!$A$285:$AS$431,21,FALSE)</f>
        <v>6</v>
      </c>
      <c r="F808" s="143">
        <f t="shared" si="757"/>
        <v>6</v>
      </c>
      <c r="G808" s="151">
        <f t="shared" si="766"/>
        <v>0</v>
      </c>
      <c r="H808" s="151">
        <f t="shared" si="758"/>
        <v>0</v>
      </c>
      <c r="I808" s="143">
        <f t="shared" si="769"/>
        <v>0</v>
      </c>
      <c r="J808" s="151">
        <f t="shared" si="767"/>
        <v>0</v>
      </c>
      <c r="K808" s="151">
        <f t="shared" si="760"/>
        <v>0</v>
      </c>
      <c r="L808" s="143">
        <f t="shared" si="761"/>
        <v>0</v>
      </c>
      <c r="M808" s="151">
        <f t="shared" si="768"/>
        <v>0</v>
      </c>
      <c r="N808" s="151">
        <f t="shared" si="762"/>
        <v>0</v>
      </c>
      <c r="O808" s="151">
        <f t="shared" si="763"/>
        <v>0</v>
      </c>
      <c r="P808" s="144"/>
      <c r="Q808" s="145">
        <f t="shared" si="764"/>
        <v>0</v>
      </c>
    </row>
    <row r="809" spans="1:17" s="20" customFormat="1" ht="18" customHeight="1" x14ac:dyDescent="0.4">
      <c r="A809" s="19">
        <v>6</v>
      </c>
      <c r="B809" s="145">
        <f>B804</f>
        <v>10</v>
      </c>
      <c r="C809" s="151">
        <f t="shared" si="765"/>
        <v>0</v>
      </c>
      <c r="D809" s="151">
        <f t="shared" si="756"/>
        <v>0</v>
      </c>
      <c r="E809" s="143">
        <f>VLOOKUP(B800,別紙1!$A$285:$AS$431,22,FALSE)+VLOOKUP(B800,別紙1!$A$285:$AS$431,23,FALSE)+VLOOKUP(B800,別紙1!$A$285:$AS$431,24,FALSE)</f>
        <v>7</v>
      </c>
      <c r="F809" s="143">
        <f t="shared" si="757"/>
        <v>7</v>
      </c>
      <c r="G809" s="151">
        <f t="shared" si="766"/>
        <v>0</v>
      </c>
      <c r="H809" s="151">
        <f t="shared" si="758"/>
        <v>0</v>
      </c>
      <c r="I809" s="143">
        <f t="shared" si="769"/>
        <v>0</v>
      </c>
      <c r="J809" s="151">
        <f t="shared" si="767"/>
        <v>0</v>
      </c>
      <c r="K809" s="151">
        <f t="shared" si="760"/>
        <v>0</v>
      </c>
      <c r="L809" s="143">
        <f t="shared" si="761"/>
        <v>0</v>
      </c>
      <c r="M809" s="151">
        <f t="shared" si="768"/>
        <v>0</v>
      </c>
      <c r="N809" s="151">
        <f t="shared" si="762"/>
        <v>0</v>
      </c>
      <c r="O809" s="151">
        <f>H809+K809+N809</f>
        <v>0</v>
      </c>
      <c r="P809" s="144"/>
      <c r="Q809" s="145">
        <f t="shared" si="764"/>
        <v>0</v>
      </c>
    </row>
    <row r="810" spans="1:17" s="20" customFormat="1" ht="18" customHeight="1" x14ac:dyDescent="0.4">
      <c r="A810" s="19">
        <v>7</v>
      </c>
      <c r="B810" s="145">
        <f>B804</f>
        <v>10</v>
      </c>
      <c r="C810" s="151">
        <f t="shared" si="765"/>
        <v>0</v>
      </c>
      <c r="D810" s="151">
        <f t="shared" si="756"/>
        <v>0</v>
      </c>
      <c r="E810" s="143">
        <f>VLOOKUP(B800,別紙1!$A$285:$AS$431,25,FALSE)+VLOOKUP(B800,別紙1!$A$285:$AS$431,26,FALSE)+VLOOKUP(B800,別紙1!$A$285:$AS$431,27,FALSE)</f>
        <v>8</v>
      </c>
      <c r="F810" s="143">
        <f t="shared" si="757"/>
        <v>8</v>
      </c>
      <c r="G810" s="151">
        <f t="shared" si="766"/>
        <v>0</v>
      </c>
      <c r="H810" s="151">
        <f t="shared" si="758"/>
        <v>0</v>
      </c>
      <c r="I810" s="143">
        <f t="shared" si="769"/>
        <v>0</v>
      </c>
      <c r="J810" s="151">
        <f t="shared" si="767"/>
        <v>0</v>
      </c>
      <c r="K810" s="151">
        <f t="shared" si="760"/>
        <v>0</v>
      </c>
      <c r="L810" s="143">
        <f t="shared" si="761"/>
        <v>0</v>
      </c>
      <c r="M810" s="151">
        <f t="shared" si="768"/>
        <v>0</v>
      </c>
      <c r="N810" s="151">
        <f t="shared" si="762"/>
        <v>0</v>
      </c>
      <c r="O810" s="151">
        <f t="shared" ref="O810:O814" si="770">H810+K810+N810</f>
        <v>0</v>
      </c>
      <c r="P810" s="144"/>
      <c r="Q810" s="145">
        <f t="shared" si="764"/>
        <v>0</v>
      </c>
    </row>
    <row r="811" spans="1:17" s="20" customFormat="1" ht="18" customHeight="1" x14ac:dyDescent="0.4">
      <c r="A811" s="19">
        <v>8</v>
      </c>
      <c r="B811" s="145">
        <f>B804</f>
        <v>10</v>
      </c>
      <c r="C811" s="151">
        <f t="shared" si="765"/>
        <v>0</v>
      </c>
      <c r="D811" s="151">
        <f t="shared" si="756"/>
        <v>0</v>
      </c>
      <c r="E811" s="143">
        <f>VLOOKUP(B800,別紙1!$A$285:$AS$431,28,FALSE)+VLOOKUP(B800,別紙1!$A$285:$AS$431,29,FALSE)+VLOOKUP(B800,別紙1!$A$285:$AS$431,30,FALSE)</f>
        <v>10</v>
      </c>
      <c r="F811" s="143">
        <f t="shared" si="757"/>
        <v>10</v>
      </c>
      <c r="G811" s="151">
        <f t="shared" si="766"/>
        <v>0</v>
      </c>
      <c r="H811" s="151">
        <f t="shared" si="758"/>
        <v>0</v>
      </c>
      <c r="I811" s="143">
        <f t="shared" si="769"/>
        <v>0</v>
      </c>
      <c r="J811" s="151">
        <f t="shared" si="767"/>
        <v>0</v>
      </c>
      <c r="K811" s="151">
        <f t="shared" si="760"/>
        <v>0</v>
      </c>
      <c r="L811" s="143">
        <f t="shared" si="761"/>
        <v>0</v>
      </c>
      <c r="M811" s="151">
        <f t="shared" si="768"/>
        <v>0</v>
      </c>
      <c r="N811" s="151">
        <f t="shared" si="762"/>
        <v>0</v>
      </c>
      <c r="O811" s="151">
        <f t="shared" si="770"/>
        <v>0</v>
      </c>
      <c r="P811" s="144"/>
      <c r="Q811" s="145">
        <f t="shared" si="764"/>
        <v>0</v>
      </c>
    </row>
    <row r="812" spans="1:17" s="20" customFormat="1" ht="18" customHeight="1" x14ac:dyDescent="0.4">
      <c r="A812" s="19">
        <v>9</v>
      </c>
      <c r="B812" s="145">
        <f>B804</f>
        <v>10</v>
      </c>
      <c r="C812" s="151">
        <f t="shared" si="765"/>
        <v>0</v>
      </c>
      <c r="D812" s="151">
        <f t="shared" si="756"/>
        <v>0</v>
      </c>
      <c r="E812" s="143">
        <f>VLOOKUP(B800,別紙1!$A$285:$AS$431,31,FALSE)+VLOOKUP(B800,別紙1!$A$285:$AS$431,32,FALSE)+VLOOKUP(B800,別紙1!$A$285:$AS$431,33,FALSE)</f>
        <v>10</v>
      </c>
      <c r="F812" s="143">
        <f t="shared" si="757"/>
        <v>10</v>
      </c>
      <c r="G812" s="151">
        <f t="shared" si="766"/>
        <v>0</v>
      </c>
      <c r="H812" s="151">
        <f t="shared" si="758"/>
        <v>0</v>
      </c>
      <c r="I812" s="143">
        <f t="shared" si="769"/>
        <v>0</v>
      </c>
      <c r="J812" s="151">
        <f t="shared" si="767"/>
        <v>0</v>
      </c>
      <c r="K812" s="151">
        <f t="shared" si="760"/>
        <v>0</v>
      </c>
      <c r="L812" s="143">
        <f t="shared" si="761"/>
        <v>0</v>
      </c>
      <c r="M812" s="151">
        <f t="shared" si="768"/>
        <v>0</v>
      </c>
      <c r="N812" s="151">
        <f t="shared" si="762"/>
        <v>0</v>
      </c>
      <c r="O812" s="151">
        <f t="shared" si="770"/>
        <v>0</v>
      </c>
      <c r="P812" s="144"/>
      <c r="Q812" s="145">
        <f t="shared" si="764"/>
        <v>0</v>
      </c>
    </row>
    <row r="813" spans="1:17" s="20" customFormat="1" ht="18" customHeight="1" x14ac:dyDescent="0.4">
      <c r="A813" s="19">
        <v>10</v>
      </c>
      <c r="B813" s="145">
        <f>B804</f>
        <v>10</v>
      </c>
      <c r="C813" s="151">
        <f t="shared" si="765"/>
        <v>0</v>
      </c>
      <c r="D813" s="151">
        <f t="shared" si="756"/>
        <v>0</v>
      </c>
      <c r="E813" s="143">
        <f>VLOOKUP(B800,別紙1!$A$285:$AS$431,34,FALSE)+VLOOKUP(B800,別紙1!$A$285:$AS$431,35,FALSE)+VLOOKUP(B800,別紙1!$A$285:$AS$431,36,FALSE)</f>
        <v>8</v>
      </c>
      <c r="F813" s="143">
        <f t="shared" si="757"/>
        <v>8</v>
      </c>
      <c r="G813" s="151">
        <f t="shared" si="766"/>
        <v>0</v>
      </c>
      <c r="H813" s="151">
        <f t="shared" si="758"/>
        <v>0</v>
      </c>
      <c r="I813" s="143">
        <f t="shared" si="769"/>
        <v>0</v>
      </c>
      <c r="J813" s="151">
        <f t="shared" si="767"/>
        <v>0</v>
      </c>
      <c r="K813" s="151">
        <f t="shared" si="760"/>
        <v>0</v>
      </c>
      <c r="L813" s="143">
        <f t="shared" si="761"/>
        <v>0</v>
      </c>
      <c r="M813" s="151">
        <f t="shared" si="768"/>
        <v>0</v>
      </c>
      <c r="N813" s="151">
        <f t="shared" si="762"/>
        <v>0</v>
      </c>
      <c r="O813" s="151">
        <f t="shared" si="770"/>
        <v>0</v>
      </c>
      <c r="P813" s="144"/>
      <c r="Q813" s="145">
        <f t="shared" si="764"/>
        <v>0</v>
      </c>
    </row>
    <row r="814" spans="1:17" s="20" customFormat="1" ht="18" customHeight="1" x14ac:dyDescent="0.4">
      <c r="A814" s="19">
        <v>11</v>
      </c>
      <c r="B814" s="145">
        <f>B804</f>
        <v>10</v>
      </c>
      <c r="C814" s="151">
        <f t="shared" si="765"/>
        <v>0</v>
      </c>
      <c r="D814" s="151">
        <f t="shared" si="756"/>
        <v>0</v>
      </c>
      <c r="E814" s="143">
        <f>VLOOKUP(B800,別紙1!$A$285:$AS$431,37,FALSE)+VLOOKUP(B800,別紙1!$A$285:$AS$431,38,FALSE)+VLOOKUP(B800,別紙1!$A$285:$AS$431,39,FALSE)</f>
        <v>6</v>
      </c>
      <c r="F814" s="143">
        <f t="shared" si="757"/>
        <v>6</v>
      </c>
      <c r="G814" s="151">
        <f t="shared" si="766"/>
        <v>0</v>
      </c>
      <c r="H814" s="151">
        <f t="shared" si="758"/>
        <v>0</v>
      </c>
      <c r="I814" s="143">
        <f t="shared" si="769"/>
        <v>0</v>
      </c>
      <c r="J814" s="151">
        <f t="shared" si="767"/>
        <v>0</v>
      </c>
      <c r="K814" s="151">
        <f t="shared" si="760"/>
        <v>0</v>
      </c>
      <c r="L814" s="143">
        <f t="shared" si="761"/>
        <v>0</v>
      </c>
      <c r="M814" s="151">
        <f t="shared" si="768"/>
        <v>0</v>
      </c>
      <c r="N814" s="151">
        <f t="shared" si="762"/>
        <v>0</v>
      </c>
      <c r="O814" s="151">
        <f t="shared" si="770"/>
        <v>0</v>
      </c>
      <c r="P814" s="144"/>
      <c r="Q814" s="145">
        <f t="shared" si="764"/>
        <v>0</v>
      </c>
    </row>
    <row r="815" spans="1:17" s="20" customFormat="1" ht="18" customHeight="1" thickBot="1" x14ac:dyDescent="0.45">
      <c r="A815" s="19">
        <v>12</v>
      </c>
      <c r="B815" s="145">
        <f>B804</f>
        <v>10</v>
      </c>
      <c r="C815" s="151">
        <f t="shared" si="765"/>
        <v>0</v>
      </c>
      <c r="D815" s="151">
        <f t="shared" si="756"/>
        <v>0</v>
      </c>
      <c r="E815" s="143">
        <f>VLOOKUP(B800,別紙1!$A$285:$AS$431,40,FALSE)+VLOOKUP(B800,別紙1!$A$285:$AS$431,41,FALSE)+VLOOKUP(B800,別紙1!$A$285:$AS$431,42,FALSE)</f>
        <v>7</v>
      </c>
      <c r="F815" s="143">
        <f t="shared" si="757"/>
        <v>7</v>
      </c>
      <c r="G815" s="151">
        <f t="shared" si="766"/>
        <v>0</v>
      </c>
      <c r="H815" s="198">
        <f t="shared" si="758"/>
        <v>0</v>
      </c>
      <c r="I815" s="143">
        <f t="shared" si="769"/>
        <v>0</v>
      </c>
      <c r="J815" s="198">
        <f t="shared" si="767"/>
        <v>0</v>
      </c>
      <c r="K815" s="198">
        <f t="shared" si="760"/>
        <v>0</v>
      </c>
      <c r="L815" s="143">
        <f t="shared" si="761"/>
        <v>0</v>
      </c>
      <c r="M815" s="151">
        <f t="shared" si="768"/>
        <v>0</v>
      </c>
      <c r="N815" s="198">
        <f t="shared" si="762"/>
        <v>0</v>
      </c>
      <c r="O815" s="151">
        <f>H815+K815+N815</f>
        <v>0</v>
      </c>
      <c r="P815" s="144"/>
      <c r="Q815" s="145">
        <f t="shared" si="764"/>
        <v>0</v>
      </c>
    </row>
    <row r="816" spans="1:17" s="20" customFormat="1" ht="18" customHeight="1" thickBot="1" x14ac:dyDescent="0.45">
      <c r="A816" s="19" t="s">
        <v>9</v>
      </c>
      <c r="B816" s="146"/>
      <c r="C816" s="146"/>
      <c r="D816" s="201"/>
      <c r="E816" s="143">
        <f t="shared" ref="E816:F816" si="771">SUM(E804:E815)</f>
        <v>104</v>
      </c>
      <c r="F816" s="143">
        <f t="shared" si="771"/>
        <v>104</v>
      </c>
      <c r="G816" s="146"/>
      <c r="H816" s="146"/>
      <c r="I816" s="143">
        <f t="shared" ref="I816" si="772">SUM(I804:I815)</f>
        <v>0</v>
      </c>
      <c r="J816" s="146"/>
      <c r="K816" s="146"/>
      <c r="L816" s="143">
        <f t="shared" ref="L816" si="773">SUM(L804:L815)</f>
        <v>0</v>
      </c>
      <c r="M816" s="146"/>
      <c r="N816" s="146"/>
      <c r="O816" s="202"/>
      <c r="P816" s="150">
        <f>SUM(P804:P815)</f>
        <v>0</v>
      </c>
      <c r="Q816" s="148">
        <f>IF(SUM(Q804:Q815)="","",SUM(Q804:Q815))</f>
        <v>0</v>
      </c>
    </row>
    <row r="817" spans="1:17" ht="78" customHeight="1" x14ac:dyDescent="0.4">
      <c r="A817" s="429" t="s">
        <v>376</v>
      </c>
      <c r="B817" s="430"/>
      <c r="C817" s="430"/>
      <c r="D817" s="430"/>
      <c r="E817" s="430"/>
      <c r="F817" s="430"/>
      <c r="G817" s="430"/>
      <c r="H817" s="430"/>
      <c r="I817" s="430"/>
      <c r="J817" s="430"/>
      <c r="K817" s="430"/>
      <c r="L817" s="430"/>
      <c r="M817" s="430"/>
      <c r="N817" s="430"/>
      <c r="O817" s="430"/>
      <c r="P817" s="430"/>
      <c r="Q817" s="431"/>
    </row>
    <row r="818" spans="1:17" ht="78" customHeight="1" x14ac:dyDescent="0.4">
      <c r="A818" s="432" t="s">
        <v>22</v>
      </c>
      <c r="B818" s="433"/>
      <c r="C818" s="433"/>
      <c r="D818" s="433"/>
      <c r="E818" s="433"/>
      <c r="F818" s="433"/>
      <c r="G818" s="433"/>
      <c r="H818" s="433"/>
      <c r="I818" s="433"/>
      <c r="J818" s="433"/>
      <c r="K818" s="433"/>
      <c r="L818" s="433"/>
      <c r="M818" s="433"/>
      <c r="N818" s="433"/>
      <c r="O818" s="433"/>
      <c r="P818" s="433"/>
      <c r="Q818" s="434"/>
    </row>
    <row r="819" spans="1:17" x14ac:dyDescent="0.4">
      <c r="A819" s="11" t="s">
        <v>12</v>
      </c>
      <c r="B819" s="15">
        <f>B800+1</f>
        <v>44</v>
      </c>
      <c r="C819" s="11" t="s">
        <v>13</v>
      </c>
      <c r="D819" s="13" t="str">
        <f>VLOOKUP(B819,別紙1!$A$285:$AS$431,3,FALSE)</f>
        <v>駒形地下ポンプ場</v>
      </c>
      <c r="Q819" s="142" t="str">
        <f>VLOOKUP(B819,別紙1!$A$285:$AS$431,5,FALSE)</f>
        <v>東京従量電灯B10A</v>
      </c>
    </row>
    <row r="820" spans="1:17" s="11" customFormat="1" ht="20.25" customHeight="1" x14ac:dyDescent="0.4">
      <c r="A820" s="435" t="s">
        <v>14</v>
      </c>
      <c r="B820" s="438" t="s">
        <v>3</v>
      </c>
      <c r="C820" s="439"/>
      <c r="D820" s="440"/>
      <c r="E820" s="438" t="s">
        <v>4</v>
      </c>
      <c r="F820" s="439"/>
      <c r="G820" s="439"/>
      <c r="H820" s="439"/>
      <c r="I820" s="439"/>
      <c r="J820" s="439"/>
      <c r="K820" s="439"/>
      <c r="L820" s="439"/>
      <c r="M820" s="439"/>
      <c r="N820" s="439"/>
      <c r="O820" s="440"/>
      <c r="P820" s="426" t="s">
        <v>106</v>
      </c>
      <c r="Q820" s="435" t="s">
        <v>354</v>
      </c>
    </row>
    <row r="821" spans="1:17" s="11" customFormat="1" ht="60" x14ac:dyDescent="0.4">
      <c r="A821" s="436"/>
      <c r="B821" s="305" t="s">
        <v>26</v>
      </c>
      <c r="C821" s="305" t="s">
        <v>107</v>
      </c>
      <c r="D821" s="305" t="s">
        <v>27</v>
      </c>
      <c r="E821" s="16" t="s">
        <v>349</v>
      </c>
      <c r="F821" s="17" t="s">
        <v>108</v>
      </c>
      <c r="G821" s="17" t="s">
        <v>350</v>
      </c>
      <c r="H821" s="16" t="s">
        <v>28</v>
      </c>
      <c r="I821" s="17" t="s">
        <v>126</v>
      </c>
      <c r="J821" s="17" t="s">
        <v>352</v>
      </c>
      <c r="K821" s="16" t="s">
        <v>29</v>
      </c>
      <c r="L821" s="17" t="s">
        <v>127</v>
      </c>
      <c r="M821" s="17" t="s">
        <v>128</v>
      </c>
      <c r="N821" s="16" t="s">
        <v>30</v>
      </c>
      <c r="O821" s="306" t="s">
        <v>353</v>
      </c>
      <c r="P821" s="441"/>
      <c r="Q821" s="436"/>
    </row>
    <row r="822" spans="1:17" s="18" customFormat="1" ht="22.5" x14ac:dyDescent="0.4">
      <c r="A822" s="437"/>
      <c r="B822" s="12" t="s">
        <v>34</v>
      </c>
      <c r="C822" s="12" t="s">
        <v>123</v>
      </c>
      <c r="D822" s="12" t="s">
        <v>6</v>
      </c>
      <c r="E822" s="12" t="s">
        <v>20</v>
      </c>
      <c r="F822" s="12" t="s">
        <v>20</v>
      </c>
      <c r="G822" s="12" t="s">
        <v>8</v>
      </c>
      <c r="H822" s="12" t="s">
        <v>8</v>
      </c>
      <c r="I822" s="12" t="s">
        <v>20</v>
      </c>
      <c r="J822" s="12" t="s">
        <v>8</v>
      </c>
      <c r="K822" s="12" t="s">
        <v>8</v>
      </c>
      <c r="L822" s="12" t="s">
        <v>20</v>
      </c>
      <c r="M822" s="12" t="s">
        <v>8</v>
      </c>
      <c r="N822" s="12" t="s">
        <v>8</v>
      </c>
      <c r="O822" s="12" t="s">
        <v>8</v>
      </c>
      <c r="P822" s="4" t="s">
        <v>43</v>
      </c>
      <c r="Q822" s="12" t="s">
        <v>8</v>
      </c>
    </row>
    <row r="823" spans="1:17" s="20" customFormat="1" ht="18" customHeight="1" x14ac:dyDescent="0.4">
      <c r="A823" s="19">
        <v>1</v>
      </c>
      <c r="B823" s="143">
        <f>VLOOKUP(B819,別紙1!$A$285:$AS$431,6,FALSE)</f>
        <v>10</v>
      </c>
      <c r="C823" s="151">
        <f>内訳書!$C$9</f>
        <v>0</v>
      </c>
      <c r="D823" s="151">
        <f>IF(E823=0,ROUNDDOWN(C823*B823/10/2,2),ROUNDDOWN(C823*B823/10,2))</f>
        <v>0</v>
      </c>
      <c r="E823" s="143">
        <f>VLOOKUP(B819,別紙1!$A$285:$AS$431,7,FALSE)+VLOOKUP(B819,別紙1!$A$285:$AS$431,8,FALSE)+VLOOKUP(B819,別紙1!$A$285:$AS$431,9,FALSE)</f>
        <v>25</v>
      </c>
      <c r="F823" s="143">
        <f>IF(E823&lt;120,E823,120)</f>
        <v>25</v>
      </c>
      <c r="G823" s="151">
        <f>内訳書!$D$9</f>
        <v>0</v>
      </c>
      <c r="H823" s="151">
        <f>ROUNDDOWN(F823*G823,2)</f>
        <v>0</v>
      </c>
      <c r="I823" s="143">
        <f>IF(E823&lt;=300,IF(E823&lt;120,0,E823-120),180)</f>
        <v>0</v>
      </c>
      <c r="J823" s="151">
        <f>内訳書!$E$9</f>
        <v>0</v>
      </c>
      <c r="K823" s="151">
        <f>ROUNDDOWN(I823*J823,2)</f>
        <v>0</v>
      </c>
      <c r="L823" s="143">
        <f>IF(E823&lt;300,0,E823-300)</f>
        <v>0</v>
      </c>
      <c r="M823" s="151">
        <f>内訳書!$F$9</f>
        <v>0</v>
      </c>
      <c r="N823" s="151">
        <f>ROUNDDOWN(L823*M823,2)</f>
        <v>0</v>
      </c>
      <c r="O823" s="151">
        <f>H823+K823+N823</f>
        <v>0</v>
      </c>
      <c r="P823" s="144"/>
      <c r="Q823" s="145">
        <f>ROUNDDOWN(D823+O823+P823,0)</f>
        <v>0</v>
      </c>
    </row>
    <row r="824" spans="1:17" s="20" customFormat="1" ht="18" customHeight="1" x14ac:dyDescent="0.4">
      <c r="A824" s="19">
        <v>2</v>
      </c>
      <c r="B824" s="145">
        <f>B823</f>
        <v>10</v>
      </c>
      <c r="C824" s="151">
        <f>C823</f>
        <v>0</v>
      </c>
      <c r="D824" s="151">
        <f t="shared" ref="D824:D834" si="774">IF(E824=0,ROUNDDOWN(C824*B824/10/2,2),ROUNDDOWN(C824*B824/10,2))</f>
        <v>0</v>
      </c>
      <c r="E824" s="143">
        <f>VLOOKUP(B819,別紙1!$A$285:$AS$431,10,FALSE)+VLOOKUP(B819,別紙1!$A$285:$AS$431,11,FALSE)+VLOOKUP(B819,別紙1!$A$285:$AS$431,12,FALSE)</f>
        <v>25</v>
      </c>
      <c r="F824" s="143">
        <f t="shared" ref="F824:F834" si="775">IF(E824&lt;120,E824,120)</f>
        <v>25</v>
      </c>
      <c r="G824" s="151">
        <f>G823</f>
        <v>0</v>
      </c>
      <c r="H824" s="151">
        <f t="shared" ref="H824:H834" si="776">ROUNDDOWN(F824*G824,2)</f>
        <v>0</v>
      </c>
      <c r="I824" s="143">
        <f t="shared" ref="I824" si="777">IF(E824&lt;=300,IF(E824&lt;120,0,E824-120),180)</f>
        <v>0</v>
      </c>
      <c r="J824" s="151">
        <f>J823</f>
        <v>0</v>
      </c>
      <c r="K824" s="151">
        <f t="shared" ref="K824:K834" si="778">ROUNDDOWN(I824*J824,2)</f>
        <v>0</v>
      </c>
      <c r="L824" s="143">
        <f t="shared" ref="L824:L834" si="779">IF(E824&lt;300,0,E824-300)</f>
        <v>0</v>
      </c>
      <c r="M824" s="151">
        <f>M823</f>
        <v>0</v>
      </c>
      <c r="N824" s="151">
        <f t="shared" ref="N824:N834" si="780">ROUNDDOWN(L824*M824,2)</f>
        <v>0</v>
      </c>
      <c r="O824" s="151">
        <f t="shared" ref="O824:O827" si="781">H824+K824+N824</f>
        <v>0</v>
      </c>
      <c r="P824" s="144"/>
      <c r="Q824" s="145">
        <f t="shared" ref="Q824:Q834" si="782">ROUNDDOWN(D824+O824+P824,0)</f>
        <v>0</v>
      </c>
    </row>
    <row r="825" spans="1:17" s="20" customFormat="1" ht="18" customHeight="1" x14ac:dyDescent="0.4">
      <c r="A825" s="19">
        <v>3</v>
      </c>
      <c r="B825" s="145">
        <f>B823</f>
        <v>10</v>
      </c>
      <c r="C825" s="151">
        <f t="shared" ref="C825:C834" si="783">C824</f>
        <v>0</v>
      </c>
      <c r="D825" s="151">
        <f t="shared" si="774"/>
        <v>0</v>
      </c>
      <c r="E825" s="143">
        <f>VLOOKUP(B819,別紙1!$A$285:$AS$431,13,FALSE)+VLOOKUP(B819,別紙1!$A$285:$AS$431,14,FALSE)+VLOOKUP(B819,別紙1!$A$285:$AS$431,15,FALSE)</f>
        <v>23</v>
      </c>
      <c r="F825" s="143">
        <f t="shared" si="775"/>
        <v>23</v>
      </c>
      <c r="G825" s="151">
        <f t="shared" ref="G825:G834" si="784">G824</f>
        <v>0</v>
      </c>
      <c r="H825" s="151">
        <f t="shared" si="776"/>
        <v>0</v>
      </c>
      <c r="I825" s="143">
        <f>IF(E825&lt;=300,IF(E825&lt;120,0,E825-120),180)</f>
        <v>0</v>
      </c>
      <c r="J825" s="151">
        <f t="shared" ref="J825:J834" si="785">J824</f>
        <v>0</v>
      </c>
      <c r="K825" s="151">
        <f t="shared" si="778"/>
        <v>0</v>
      </c>
      <c r="L825" s="143">
        <f t="shared" si="779"/>
        <v>0</v>
      </c>
      <c r="M825" s="151">
        <f t="shared" ref="M825:M834" si="786">M824</f>
        <v>0</v>
      </c>
      <c r="N825" s="151">
        <f t="shared" si="780"/>
        <v>0</v>
      </c>
      <c r="O825" s="151">
        <f t="shared" si="781"/>
        <v>0</v>
      </c>
      <c r="P825" s="144"/>
      <c r="Q825" s="145">
        <f t="shared" si="782"/>
        <v>0</v>
      </c>
    </row>
    <row r="826" spans="1:17" s="20" customFormat="1" ht="18" customHeight="1" x14ac:dyDescent="0.4">
      <c r="A826" s="19">
        <v>4</v>
      </c>
      <c r="B826" s="145">
        <f>B823</f>
        <v>10</v>
      </c>
      <c r="C826" s="151">
        <f t="shared" si="783"/>
        <v>0</v>
      </c>
      <c r="D826" s="151">
        <f t="shared" si="774"/>
        <v>0</v>
      </c>
      <c r="E826" s="143">
        <f>VLOOKUP(B819,別紙1!$A$285:$AS$431,16,FALSE)+VLOOKUP(B819,別紙1!$A$285:$AS$431,17,FALSE)+VLOOKUP(B819,別紙1!$A$285:$AS$431,18,FALSE)</f>
        <v>25</v>
      </c>
      <c r="F826" s="143">
        <f t="shared" si="775"/>
        <v>25</v>
      </c>
      <c r="G826" s="151">
        <f t="shared" si="784"/>
        <v>0</v>
      </c>
      <c r="H826" s="151">
        <f t="shared" si="776"/>
        <v>0</v>
      </c>
      <c r="I826" s="143">
        <f t="shared" ref="I826:I834" si="787">IF(E826&lt;=300,IF(E826&lt;120,0,E826-120),180)</f>
        <v>0</v>
      </c>
      <c r="J826" s="151">
        <f t="shared" si="785"/>
        <v>0</v>
      </c>
      <c r="K826" s="151">
        <f t="shared" si="778"/>
        <v>0</v>
      </c>
      <c r="L826" s="143">
        <f t="shared" si="779"/>
        <v>0</v>
      </c>
      <c r="M826" s="151">
        <f t="shared" si="786"/>
        <v>0</v>
      </c>
      <c r="N826" s="151">
        <f t="shared" si="780"/>
        <v>0</v>
      </c>
      <c r="O826" s="151">
        <f t="shared" si="781"/>
        <v>0</v>
      </c>
      <c r="P826" s="144"/>
      <c r="Q826" s="145">
        <f t="shared" si="782"/>
        <v>0</v>
      </c>
    </row>
    <row r="827" spans="1:17" s="20" customFormat="1" ht="18" customHeight="1" x14ac:dyDescent="0.4">
      <c r="A827" s="19">
        <v>5</v>
      </c>
      <c r="B827" s="145">
        <f>B823</f>
        <v>10</v>
      </c>
      <c r="C827" s="151">
        <f t="shared" si="783"/>
        <v>0</v>
      </c>
      <c r="D827" s="151">
        <f t="shared" si="774"/>
        <v>0</v>
      </c>
      <c r="E827" s="143">
        <f>VLOOKUP(B819,別紙1!$A$285:$AS$431,19,FALSE)+VLOOKUP(B819,別紙1!$A$285:$AS$431,20,FALSE)+VLOOKUP(B819,別紙1!$A$285:$AS$431,21,FALSE)</f>
        <v>26</v>
      </c>
      <c r="F827" s="143">
        <f t="shared" si="775"/>
        <v>26</v>
      </c>
      <c r="G827" s="151">
        <f t="shared" si="784"/>
        <v>0</v>
      </c>
      <c r="H827" s="151">
        <f t="shared" si="776"/>
        <v>0</v>
      </c>
      <c r="I827" s="143">
        <f t="shared" si="787"/>
        <v>0</v>
      </c>
      <c r="J827" s="151">
        <f t="shared" si="785"/>
        <v>0</v>
      </c>
      <c r="K827" s="151">
        <f t="shared" si="778"/>
        <v>0</v>
      </c>
      <c r="L827" s="143">
        <f t="shared" si="779"/>
        <v>0</v>
      </c>
      <c r="M827" s="151">
        <f t="shared" si="786"/>
        <v>0</v>
      </c>
      <c r="N827" s="151">
        <f t="shared" si="780"/>
        <v>0</v>
      </c>
      <c r="O827" s="151">
        <f t="shared" si="781"/>
        <v>0</v>
      </c>
      <c r="P827" s="144"/>
      <c r="Q827" s="145">
        <f t="shared" si="782"/>
        <v>0</v>
      </c>
    </row>
    <row r="828" spans="1:17" s="20" customFormat="1" ht="18" customHeight="1" x14ac:dyDescent="0.4">
      <c r="A828" s="19">
        <v>6</v>
      </c>
      <c r="B828" s="145">
        <f>B823</f>
        <v>10</v>
      </c>
      <c r="C828" s="151">
        <f t="shared" si="783"/>
        <v>0</v>
      </c>
      <c r="D828" s="151">
        <f t="shared" si="774"/>
        <v>0</v>
      </c>
      <c r="E828" s="143">
        <f>VLOOKUP(B819,別紙1!$A$285:$AS$431,22,FALSE)+VLOOKUP(B819,別紙1!$A$285:$AS$431,23,FALSE)+VLOOKUP(B819,別紙1!$A$285:$AS$431,24,FALSE)</f>
        <v>28</v>
      </c>
      <c r="F828" s="143">
        <f t="shared" si="775"/>
        <v>28</v>
      </c>
      <c r="G828" s="151">
        <f t="shared" si="784"/>
        <v>0</v>
      </c>
      <c r="H828" s="151">
        <f t="shared" si="776"/>
        <v>0</v>
      </c>
      <c r="I828" s="143">
        <f t="shared" si="787"/>
        <v>0</v>
      </c>
      <c r="J828" s="151">
        <f t="shared" si="785"/>
        <v>0</v>
      </c>
      <c r="K828" s="151">
        <f t="shared" si="778"/>
        <v>0</v>
      </c>
      <c r="L828" s="143">
        <f t="shared" si="779"/>
        <v>0</v>
      </c>
      <c r="M828" s="151">
        <f t="shared" si="786"/>
        <v>0</v>
      </c>
      <c r="N828" s="151">
        <f t="shared" si="780"/>
        <v>0</v>
      </c>
      <c r="O828" s="151">
        <f>H828+K828+N828</f>
        <v>0</v>
      </c>
      <c r="P828" s="144"/>
      <c r="Q828" s="145">
        <f t="shared" si="782"/>
        <v>0</v>
      </c>
    </row>
    <row r="829" spans="1:17" s="20" customFormat="1" ht="18" customHeight="1" x14ac:dyDescent="0.4">
      <c r="A829" s="19">
        <v>7</v>
      </c>
      <c r="B829" s="145">
        <f>B823</f>
        <v>10</v>
      </c>
      <c r="C829" s="151">
        <f t="shared" si="783"/>
        <v>0</v>
      </c>
      <c r="D829" s="151">
        <f t="shared" si="774"/>
        <v>0</v>
      </c>
      <c r="E829" s="143">
        <f>VLOOKUP(B819,別紙1!$A$285:$AS$431,25,FALSE)+VLOOKUP(B819,別紙1!$A$285:$AS$431,26,FALSE)+VLOOKUP(B819,別紙1!$A$285:$AS$431,27,FALSE)</f>
        <v>29</v>
      </c>
      <c r="F829" s="143">
        <f t="shared" si="775"/>
        <v>29</v>
      </c>
      <c r="G829" s="151">
        <f t="shared" si="784"/>
        <v>0</v>
      </c>
      <c r="H829" s="151">
        <f t="shared" si="776"/>
        <v>0</v>
      </c>
      <c r="I829" s="143">
        <f t="shared" si="787"/>
        <v>0</v>
      </c>
      <c r="J829" s="151">
        <f t="shared" si="785"/>
        <v>0</v>
      </c>
      <c r="K829" s="151">
        <f t="shared" si="778"/>
        <v>0</v>
      </c>
      <c r="L829" s="143">
        <f t="shared" si="779"/>
        <v>0</v>
      </c>
      <c r="M829" s="151">
        <f t="shared" si="786"/>
        <v>0</v>
      </c>
      <c r="N829" s="151">
        <f t="shared" si="780"/>
        <v>0</v>
      </c>
      <c r="O829" s="151">
        <f t="shared" ref="O829:O833" si="788">H829+K829+N829</f>
        <v>0</v>
      </c>
      <c r="P829" s="144"/>
      <c r="Q829" s="145">
        <f t="shared" si="782"/>
        <v>0</v>
      </c>
    </row>
    <row r="830" spans="1:17" s="20" customFormat="1" ht="18" customHeight="1" x14ac:dyDescent="0.4">
      <c r="A830" s="19">
        <v>8</v>
      </c>
      <c r="B830" s="145">
        <f>B823</f>
        <v>10</v>
      </c>
      <c r="C830" s="151">
        <f t="shared" si="783"/>
        <v>0</v>
      </c>
      <c r="D830" s="151">
        <f t="shared" si="774"/>
        <v>0</v>
      </c>
      <c r="E830" s="143">
        <f>VLOOKUP(B819,別紙1!$A$285:$AS$431,28,FALSE)+VLOOKUP(B819,別紙1!$A$285:$AS$431,29,FALSE)+VLOOKUP(B819,別紙1!$A$285:$AS$431,30,FALSE)</f>
        <v>32</v>
      </c>
      <c r="F830" s="143">
        <f t="shared" si="775"/>
        <v>32</v>
      </c>
      <c r="G830" s="151">
        <f t="shared" si="784"/>
        <v>0</v>
      </c>
      <c r="H830" s="151">
        <f t="shared" si="776"/>
        <v>0</v>
      </c>
      <c r="I830" s="143">
        <f t="shared" si="787"/>
        <v>0</v>
      </c>
      <c r="J830" s="151">
        <f t="shared" si="785"/>
        <v>0</v>
      </c>
      <c r="K830" s="151">
        <f t="shared" si="778"/>
        <v>0</v>
      </c>
      <c r="L830" s="143">
        <f t="shared" si="779"/>
        <v>0</v>
      </c>
      <c r="M830" s="151">
        <f t="shared" si="786"/>
        <v>0</v>
      </c>
      <c r="N830" s="151">
        <f t="shared" si="780"/>
        <v>0</v>
      </c>
      <c r="O830" s="151">
        <f t="shared" si="788"/>
        <v>0</v>
      </c>
      <c r="P830" s="144"/>
      <c r="Q830" s="145">
        <f t="shared" si="782"/>
        <v>0</v>
      </c>
    </row>
    <row r="831" spans="1:17" s="20" customFormat="1" ht="18" customHeight="1" x14ac:dyDescent="0.4">
      <c r="A831" s="19">
        <v>9</v>
      </c>
      <c r="B831" s="145">
        <f>B823</f>
        <v>10</v>
      </c>
      <c r="C831" s="151">
        <f t="shared" si="783"/>
        <v>0</v>
      </c>
      <c r="D831" s="151">
        <f t="shared" si="774"/>
        <v>0</v>
      </c>
      <c r="E831" s="143">
        <f>VLOOKUP(B819,別紙1!$A$285:$AS$431,31,FALSE)+VLOOKUP(B819,別紙1!$A$285:$AS$431,32,FALSE)+VLOOKUP(B819,別紙1!$A$285:$AS$431,33,FALSE)</f>
        <v>33</v>
      </c>
      <c r="F831" s="143">
        <f t="shared" si="775"/>
        <v>33</v>
      </c>
      <c r="G831" s="151">
        <f t="shared" si="784"/>
        <v>0</v>
      </c>
      <c r="H831" s="151">
        <f t="shared" si="776"/>
        <v>0</v>
      </c>
      <c r="I831" s="143">
        <f t="shared" si="787"/>
        <v>0</v>
      </c>
      <c r="J831" s="151">
        <f t="shared" si="785"/>
        <v>0</v>
      </c>
      <c r="K831" s="151">
        <f t="shared" si="778"/>
        <v>0</v>
      </c>
      <c r="L831" s="143">
        <f t="shared" si="779"/>
        <v>0</v>
      </c>
      <c r="M831" s="151">
        <f t="shared" si="786"/>
        <v>0</v>
      </c>
      <c r="N831" s="151">
        <f t="shared" si="780"/>
        <v>0</v>
      </c>
      <c r="O831" s="151">
        <f t="shared" si="788"/>
        <v>0</v>
      </c>
      <c r="P831" s="144"/>
      <c r="Q831" s="145">
        <f t="shared" si="782"/>
        <v>0</v>
      </c>
    </row>
    <row r="832" spans="1:17" s="20" customFormat="1" ht="18" customHeight="1" x14ac:dyDescent="0.4">
      <c r="A832" s="19">
        <v>10</v>
      </c>
      <c r="B832" s="145">
        <f>B823</f>
        <v>10</v>
      </c>
      <c r="C832" s="151">
        <f t="shared" si="783"/>
        <v>0</v>
      </c>
      <c r="D832" s="151">
        <f t="shared" si="774"/>
        <v>0</v>
      </c>
      <c r="E832" s="143">
        <f>VLOOKUP(B819,別紙1!$A$285:$AS$431,34,FALSE)+VLOOKUP(B819,別紙1!$A$285:$AS$431,35,FALSE)+VLOOKUP(B819,別紙1!$A$285:$AS$431,36,FALSE)</f>
        <v>30</v>
      </c>
      <c r="F832" s="143">
        <f t="shared" si="775"/>
        <v>30</v>
      </c>
      <c r="G832" s="151">
        <f t="shared" si="784"/>
        <v>0</v>
      </c>
      <c r="H832" s="151">
        <f t="shared" si="776"/>
        <v>0</v>
      </c>
      <c r="I832" s="143">
        <f t="shared" si="787"/>
        <v>0</v>
      </c>
      <c r="J832" s="151">
        <f t="shared" si="785"/>
        <v>0</v>
      </c>
      <c r="K832" s="151">
        <f t="shared" si="778"/>
        <v>0</v>
      </c>
      <c r="L832" s="143">
        <f t="shared" si="779"/>
        <v>0</v>
      </c>
      <c r="M832" s="151">
        <f t="shared" si="786"/>
        <v>0</v>
      </c>
      <c r="N832" s="151">
        <f t="shared" si="780"/>
        <v>0</v>
      </c>
      <c r="O832" s="151">
        <f t="shared" si="788"/>
        <v>0</v>
      </c>
      <c r="P832" s="144"/>
      <c r="Q832" s="145">
        <f t="shared" si="782"/>
        <v>0</v>
      </c>
    </row>
    <row r="833" spans="1:17" s="20" customFormat="1" ht="18" customHeight="1" x14ac:dyDescent="0.4">
      <c r="A833" s="19">
        <v>11</v>
      </c>
      <c r="B833" s="145">
        <f>B823</f>
        <v>10</v>
      </c>
      <c r="C833" s="151">
        <f t="shared" si="783"/>
        <v>0</v>
      </c>
      <c r="D833" s="151">
        <f t="shared" si="774"/>
        <v>0</v>
      </c>
      <c r="E833" s="143">
        <f>VLOOKUP(B819,別紙1!$A$285:$AS$431,37,FALSE)+VLOOKUP(B819,別紙1!$A$285:$AS$431,38,FALSE)+VLOOKUP(B819,別紙1!$A$285:$AS$431,39,FALSE)</f>
        <v>27</v>
      </c>
      <c r="F833" s="143">
        <f t="shared" si="775"/>
        <v>27</v>
      </c>
      <c r="G833" s="151">
        <f t="shared" si="784"/>
        <v>0</v>
      </c>
      <c r="H833" s="151">
        <f t="shared" si="776"/>
        <v>0</v>
      </c>
      <c r="I833" s="143">
        <f t="shared" si="787"/>
        <v>0</v>
      </c>
      <c r="J833" s="151">
        <f t="shared" si="785"/>
        <v>0</v>
      </c>
      <c r="K833" s="151">
        <f t="shared" si="778"/>
        <v>0</v>
      </c>
      <c r="L833" s="143">
        <f t="shared" si="779"/>
        <v>0</v>
      </c>
      <c r="M833" s="151">
        <f t="shared" si="786"/>
        <v>0</v>
      </c>
      <c r="N833" s="151">
        <f t="shared" si="780"/>
        <v>0</v>
      </c>
      <c r="O833" s="151">
        <f t="shared" si="788"/>
        <v>0</v>
      </c>
      <c r="P833" s="144"/>
      <c r="Q833" s="145">
        <f t="shared" si="782"/>
        <v>0</v>
      </c>
    </row>
    <row r="834" spans="1:17" s="20" customFormat="1" ht="18" customHeight="1" thickBot="1" x14ac:dyDescent="0.45">
      <c r="A834" s="19">
        <v>12</v>
      </c>
      <c r="B834" s="145">
        <f>B823</f>
        <v>10</v>
      </c>
      <c r="C834" s="151">
        <f t="shared" si="783"/>
        <v>0</v>
      </c>
      <c r="D834" s="151">
        <f t="shared" si="774"/>
        <v>0</v>
      </c>
      <c r="E834" s="143">
        <f>VLOOKUP(B819,別紙1!$A$285:$AS$431,40,FALSE)+VLOOKUP(B819,別紙1!$A$285:$AS$431,41,FALSE)+VLOOKUP(B819,別紙1!$A$285:$AS$431,42,FALSE)</f>
        <v>25</v>
      </c>
      <c r="F834" s="143">
        <f t="shared" si="775"/>
        <v>25</v>
      </c>
      <c r="G834" s="151">
        <f t="shared" si="784"/>
        <v>0</v>
      </c>
      <c r="H834" s="198">
        <f t="shared" si="776"/>
        <v>0</v>
      </c>
      <c r="I834" s="143">
        <f t="shared" si="787"/>
        <v>0</v>
      </c>
      <c r="J834" s="198">
        <f t="shared" si="785"/>
        <v>0</v>
      </c>
      <c r="K834" s="198">
        <f t="shared" si="778"/>
        <v>0</v>
      </c>
      <c r="L834" s="143">
        <f t="shared" si="779"/>
        <v>0</v>
      </c>
      <c r="M834" s="151">
        <f t="shared" si="786"/>
        <v>0</v>
      </c>
      <c r="N834" s="198">
        <f t="shared" si="780"/>
        <v>0</v>
      </c>
      <c r="O834" s="151">
        <f>H834+K834+N834</f>
        <v>0</v>
      </c>
      <c r="P834" s="144"/>
      <c r="Q834" s="145">
        <f t="shared" si="782"/>
        <v>0</v>
      </c>
    </row>
    <row r="835" spans="1:17" s="20" customFormat="1" ht="18" customHeight="1" thickBot="1" x14ac:dyDescent="0.45">
      <c r="A835" s="19" t="s">
        <v>9</v>
      </c>
      <c r="B835" s="146"/>
      <c r="C835" s="146"/>
      <c r="D835" s="201"/>
      <c r="E835" s="143">
        <f t="shared" ref="E835:F835" si="789">SUM(E823:E834)</f>
        <v>328</v>
      </c>
      <c r="F835" s="143">
        <f t="shared" si="789"/>
        <v>328</v>
      </c>
      <c r="G835" s="146"/>
      <c r="H835" s="146"/>
      <c r="I835" s="143">
        <f t="shared" ref="I835" si="790">SUM(I823:I834)</f>
        <v>0</v>
      </c>
      <c r="J835" s="146"/>
      <c r="K835" s="146"/>
      <c r="L835" s="143">
        <f t="shared" ref="L835" si="791">SUM(L823:L834)</f>
        <v>0</v>
      </c>
      <c r="M835" s="146"/>
      <c r="N835" s="146"/>
      <c r="O835" s="202"/>
      <c r="P835" s="150">
        <f>SUM(P823:P834)</f>
        <v>0</v>
      </c>
      <c r="Q835" s="148">
        <f>IF(SUM(Q823:Q834)="","",SUM(Q823:Q834))</f>
        <v>0</v>
      </c>
    </row>
    <row r="836" spans="1:17" ht="78" customHeight="1" x14ac:dyDescent="0.4">
      <c r="A836" s="429" t="s">
        <v>376</v>
      </c>
      <c r="B836" s="430"/>
      <c r="C836" s="430"/>
      <c r="D836" s="430"/>
      <c r="E836" s="430"/>
      <c r="F836" s="430"/>
      <c r="G836" s="430"/>
      <c r="H836" s="430"/>
      <c r="I836" s="430"/>
      <c r="J836" s="430"/>
      <c r="K836" s="430"/>
      <c r="L836" s="430"/>
      <c r="M836" s="430"/>
      <c r="N836" s="430"/>
      <c r="O836" s="430"/>
      <c r="P836" s="430"/>
      <c r="Q836" s="431"/>
    </row>
    <row r="837" spans="1:17" ht="78" customHeight="1" x14ac:dyDescent="0.4">
      <c r="A837" s="432" t="s">
        <v>22</v>
      </c>
      <c r="B837" s="433"/>
      <c r="C837" s="433"/>
      <c r="D837" s="433"/>
      <c r="E837" s="433"/>
      <c r="F837" s="433"/>
      <c r="G837" s="433"/>
      <c r="H837" s="433"/>
      <c r="I837" s="433"/>
      <c r="J837" s="433"/>
      <c r="K837" s="433"/>
      <c r="L837" s="433"/>
      <c r="M837" s="433"/>
      <c r="N837" s="433"/>
      <c r="O837" s="433"/>
      <c r="P837" s="433"/>
      <c r="Q837" s="434"/>
    </row>
    <row r="838" spans="1:17" x14ac:dyDescent="0.4">
      <c r="A838" s="11" t="s">
        <v>12</v>
      </c>
      <c r="B838" s="15">
        <f>B819+1</f>
        <v>45</v>
      </c>
      <c r="C838" s="11" t="s">
        <v>13</v>
      </c>
      <c r="D838" s="13" t="str">
        <f>VLOOKUP(B838,別紙1!$A$285:$AS$431,3,FALSE)</f>
        <v>元総社第一地下ポンプ場</v>
      </c>
      <c r="Q838" s="142" t="str">
        <f>VLOOKUP(B838,別紙1!$A$285:$AS$431,5,FALSE)</f>
        <v>東京従量電灯B10A</v>
      </c>
    </row>
    <row r="839" spans="1:17" s="11" customFormat="1" ht="20.25" customHeight="1" x14ac:dyDescent="0.4">
      <c r="A839" s="435" t="s">
        <v>14</v>
      </c>
      <c r="B839" s="438" t="s">
        <v>3</v>
      </c>
      <c r="C839" s="439"/>
      <c r="D839" s="440"/>
      <c r="E839" s="438" t="s">
        <v>4</v>
      </c>
      <c r="F839" s="439"/>
      <c r="G839" s="439"/>
      <c r="H839" s="439"/>
      <c r="I839" s="439"/>
      <c r="J839" s="439"/>
      <c r="K839" s="439"/>
      <c r="L839" s="439"/>
      <c r="M839" s="439"/>
      <c r="N839" s="439"/>
      <c r="O839" s="440"/>
      <c r="P839" s="426" t="s">
        <v>106</v>
      </c>
      <c r="Q839" s="435" t="s">
        <v>354</v>
      </c>
    </row>
    <row r="840" spans="1:17" s="11" customFormat="1" ht="60" x14ac:dyDescent="0.4">
      <c r="A840" s="436"/>
      <c r="B840" s="305" t="s">
        <v>26</v>
      </c>
      <c r="C840" s="305" t="s">
        <v>107</v>
      </c>
      <c r="D840" s="305" t="s">
        <v>27</v>
      </c>
      <c r="E840" s="16" t="s">
        <v>349</v>
      </c>
      <c r="F840" s="17" t="s">
        <v>108</v>
      </c>
      <c r="G840" s="17" t="s">
        <v>350</v>
      </c>
      <c r="H840" s="16" t="s">
        <v>28</v>
      </c>
      <c r="I840" s="17" t="s">
        <v>126</v>
      </c>
      <c r="J840" s="17" t="s">
        <v>352</v>
      </c>
      <c r="K840" s="16" t="s">
        <v>29</v>
      </c>
      <c r="L840" s="17" t="s">
        <v>127</v>
      </c>
      <c r="M840" s="17" t="s">
        <v>128</v>
      </c>
      <c r="N840" s="16" t="s">
        <v>30</v>
      </c>
      <c r="O840" s="306" t="s">
        <v>353</v>
      </c>
      <c r="P840" s="441"/>
      <c r="Q840" s="436"/>
    </row>
    <row r="841" spans="1:17" s="18" customFormat="1" ht="22.5" x14ac:dyDescent="0.4">
      <c r="A841" s="437"/>
      <c r="B841" s="12" t="s">
        <v>34</v>
      </c>
      <c r="C841" s="12" t="s">
        <v>123</v>
      </c>
      <c r="D841" s="12" t="s">
        <v>6</v>
      </c>
      <c r="E841" s="12" t="s">
        <v>20</v>
      </c>
      <c r="F841" s="12" t="s">
        <v>20</v>
      </c>
      <c r="G841" s="12" t="s">
        <v>8</v>
      </c>
      <c r="H841" s="12" t="s">
        <v>8</v>
      </c>
      <c r="I841" s="12" t="s">
        <v>20</v>
      </c>
      <c r="J841" s="12" t="s">
        <v>8</v>
      </c>
      <c r="K841" s="12" t="s">
        <v>8</v>
      </c>
      <c r="L841" s="12" t="s">
        <v>20</v>
      </c>
      <c r="M841" s="12" t="s">
        <v>8</v>
      </c>
      <c r="N841" s="12" t="s">
        <v>8</v>
      </c>
      <c r="O841" s="12" t="s">
        <v>8</v>
      </c>
      <c r="P841" s="4" t="s">
        <v>43</v>
      </c>
      <c r="Q841" s="12" t="s">
        <v>8</v>
      </c>
    </row>
    <row r="842" spans="1:17" s="20" customFormat="1" ht="18" customHeight="1" x14ac:dyDescent="0.4">
      <c r="A842" s="19">
        <v>1</v>
      </c>
      <c r="B842" s="143">
        <f>VLOOKUP(B838,別紙1!$A$285:$AS$431,6,FALSE)</f>
        <v>10</v>
      </c>
      <c r="C842" s="151">
        <f>内訳書!$C$9</f>
        <v>0</v>
      </c>
      <c r="D842" s="151">
        <f>IF(E842=0,ROUNDDOWN(C842*B842/10/2,2),ROUNDDOWN(C842*B842/10,2))</f>
        <v>0</v>
      </c>
      <c r="E842" s="143">
        <f>VLOOKUP(B838,別紙1!$A$285:$AS$431,7,FALSE)+VLOOKUP(B838,別紙1!$A$285:$AS$431,8,FALSE)+VLOOKUP(B838,別紙1!$A$285:$AS$431,9,FALSE)</f>
        <v>19</v>
      </c>
      <c r="F842" s="143">
        <f>IF(E842&lt;120,E842,120)</f>
        <v>19</v>
      </c>
      <c r="G842" s="151">
        <f>内訳書!$D$9</f>
        <v>0</v>
      </c>
      <c r="H842" s="151">
        <f>ROUNDDOWN(F842*G842,2)</f>
        <v>0</v>
      </c>
      <c r="I842" s="143">
        <f>IF(E842&lt;=300,IF(E842&lt;120,0,E842-120),180)</f>
        <v>0</v>
      </c>
      <c r="J842" s="151">
        <f>内訳書!$E$9</f>
        <v>0</v>
      </c>
      <c r="K842" s="151">
        <f>ROUNDDOWN(I842*J842,2)</f>
        <v>0</v>
      </c>
      <c r="L842" s="143">
        <f>IF(E842&lt;300,0,E842-300)</f>
        <v>0</v>
      </c>
      <c r="M842" s="151">
        <f>内訳書!$F$9</f>
        <v>0</v>
      </c>
      <c r="N842" s="151">
        <f>ROUNDDOWN(L842*M842,2)</f>
        <v>0</v>
      </c>
      <c r="O842" s="151">
        <f>H842+K842+N842</f>
        <v>0</v>
      </c>
      <c r="P842" s="144"/>
      <c r="Q842" s="145">
        <f>ROUNDDOWN(D842+O842+P842,0)</f>
        <v>0</v>
      </c>
    </row>
    <row r="843" spans="1:17" s="20" customFormat="1" ht="18" customHeight="1" x14ac:dyDescent="0.4">
      <c r="A843" s="19">
        <v>2</v>
      </c>
      <c r="B843" s="145">
        <f>B842</f>
        <v>10</v>
      </c>
      <c r="C843" s="151">
        <f>C842</f>
        <v>0</v>
      </c>
      <c r="D843" s="151">
        <f t="shared" ref="D843:D853" si="792">IF(E843=0,ROUNDDOWN(C843*B843/10/2,2),ROUNDDOWN(C843*B843/10,2))</f>
        <v>0</v>
      </c>
      <c r="E843" s="143">
        <f>VLOOKUP(B838,別紙1!$A$285:$AS$431,10,FALSE)+VLOOKUP(B838,別紙1!$A$285:$AS$431,11,FALSE)+VLOOKUP(B838,別紙1!$A$285:$AS$431,12,FALSE)</f>
        <v>18</v>
      </c>
      <c r="F843" s="143">
        <f t="shared" ref="F843:F853" si="793">IF(E843&lt;120,E843,120)</f>
        <v>18</v>
      </c>
      <c r="G843" s="151">
        <f>G842</f>
        <v>0</v>
      </c>
      <c r="H843" s="151">
        <f t="shared" ref="H843:H853" si="794">ROUNDDOWN(F843*G843,2)</f>
        <v>0</v>
      </c>
      <c r="I843" s="143">
        <f t="shared" ref="I843" si="795">IF(E843&lt;=300,IF(E843&lt;120,0,E843-120),180)</f>
        <v>0</v>
      </c>
      <c r="J843" s="151">
        <f>J842</f>
        <v>0</v>
      </c>
      <c r="K843" s="151">
        <f t="shared" ref="K843:K853" si="796">ROUNDDOWN(I843*J843,2)</f>
        <v>0</v>
      </c>
      <c r="L843" s="143">
        <f t="shared" ref="L843:L853" si="797">IF(E843&lt;300,0,E843-300)</f>
        <v>0</v>
      </c>
      <c r="M843" s="151">
        <f>M842</f>
        <v>0</v>
      </c>
      <c r="N843" s="151">
        <f t="shared" ref="N843:N853" si="798">ROUNDDOWN(L843*M843,2)</f>
        <v>0</v>
      </c>
      <c r="O843" s="151">
        <f t="shared" ref="O843:O846" si="799">H843+K843+N843</f>
        <v>0</v>
      </c>
      <c r="P843" s="144"/>
      <c r="Q843" s="145">
        <f t="shared" ref="Q843:Q853" si="800">ROUNDDOWN(D843+O843+P843,0)</f>
        <v>0</v>
      </c>
    </row>
    <row r="844" spans="1:17" s="20" customFormat="1" ht="18" customHeight="1" x14ac:dyDescent="0.4">
      <c r="A844" s="19">
        <v>3</v>
      </c>
      <c r="B844" s="145">
        <f>B842</f>
        <v>10</v>
      </c>
      <c r="C844" s="151">
        <f t="shared" ref="C844:C853" si="801">C843</f>
        <v>0</v>
      </c>
      <c r="D844" s="151">
        <f t="shared" si="792"/>
        <v>0</v>
      </c>
      <c r="E844" s="143">
        <f>VLOOKUP(B838,別紙1!$A$285:$AS$431,13,FALSE)+VLOOKUP(B838,別紙1!$A$285:$AS$431,14,FALSE)+VLOOKUP(B838,別紙1!$A$285:$AS$431,15,FALSE)</f>
        <v>16</v>
      </c>
      <c r="F844" s="143">
        <f t="shared" si="793"/>
        <v>16</v>
      </c>
      <c r="G844" s="151">
        <f t="shared" ref="G844:G853" si="802">G843</f>
        <v>0</v>
      </c>
      <c r="H844" s="151">
        <f t="shared" si="794"/>
        <v>0</v>
      </c>
      <c r="I844" s="143">
        <f>IF(E844&lt;=300,IF(E844&lt;120,0,E844-120),180)</f>
        <v>0</v>
      </c>
      <c r="J844" s="151">
        <f t="shared" ref="J844:J853" si="803">J843</f>
        <v>0</v>
      </c>
      <c r="K844" s="151">
        <f t="shared" si="796"/>
        <v>0</v>
      </c>
      <c r="L844" s="143">
        <f t="shared" si="797"/>
        <v>0</v>
      </c>
      <c r="M844" s="151">
        <f t="shared" ref="M844:M853" si="804">M843</f>
        <v>0</v>
      </c>
      <c r="N844" s="151">
        <f t="shared" si="798"/>
        <v>0</v>
      </c>
      <c r="O844" s="151">
        <f t="shared" si="799"/>
        <v>0</v>
      </c>
      <c r="P844" s="144"/>
      <c r="Q844" s="145">
        <f t="shared" si="800"/>
        <v>0</v>
      </c>
    </row>
    <row r="845" spans="1:17" s="20" customFormat="1" ht="18" customHeight="1" x14ac:dyDescent="0.4">
      <c r="A845" s="19">
        <v>4</v>
      </c>
      <c r="B845" s="145">
        <f>B842</f>
        <v>10</v>
      </c>
      <c r="C845" s="151">
        <f t="shared" si="801"/>
        <v>0</v>
      </c>
      <c r="D845" s="151">
        <f t="shared" si="792"/>
        <v>0</v>
      </c>
      <c r="E845" s="143">
        <f>VLOOKUP(B838,別紙1!$A$285:$AS$431,16,FALSE)+VLOOKUP(B838,別紙1!$A$285:$AS$431,17,FALSE)+VLOOKUP(B838,別紙1!$A$285:$AS$431,18,FALSE)</f>
        <v>10</v>
      </c>
      <c r="F845" s="143">
        <f t="shared" si="793"/>
        <v>10</v>
      </c>
      <c r="G845" s="151">
        <f t="shared" si="802"/>
        <v>0</v>
      </c>
      <c r="H845" s="151">
        <f t="shared" si="794"/>
        <v>0</v>
      </c>
      <c r="I845" s="143">
        <f t="shared" ref="I845:I853" si="805">IF(E845&lt;=300,IF(E845&lt;120,0,E845-120),180)</f>
        <v>0</v>
      </c>
      <c r="J845" s="151">
        <f t="shared" si="803"/>
        <v>0</v>
      </c>
      <c r="K845" s="151">
        <f t="shared" si="796"/>
        <v>0</v>
      </c>
      <c r="L845" s="143">
        <f t="shared" si="797"/>
        <v>0</v>
      </c>
      <c r="M845" s="151">
        <f t="shared" si="804"/>
        <v>0</v>
      </c>
      <c r="N845" s="151">
        <f t="shared" si="798"/>
        <v>0</v>
      </c>
      <c r="O845" s="151">
        <f t="shared" si="799"/>
        <v>0</v>
      </c>
      <c r="P845" s="144"/>
      <c r="Q845" s="145">
        <f t="shared" si="800"/>
        <v>0</v>
      </c>
    </row>
    <row r="846" spans="1:17" s="20" customFormat="1" ht="18" customHeight="1" x14ac:dyDescent="0.4">
      <c r="A846" s="19">
        <v>5</v>
      </c>
      <c r="B846" s="145">
        <f>B842</f>
        <v>10</v>
      </c>
      <c r="C846" s="151">
        <f t="shared" si="801"/>
        <v>0</v>
      </c>
      <c r="D846" s="151">
        <f t="shared" si="792"/>
        <v>0</v>
      </c>
      <c r="E846" s="143">
        <f>VLOOKUP(B838,別紙1!$A$285:$AS$431,19,FALSE)+VLOOKUP(B838,別紙1!$A$285:$AS$431,20,FALSE)+VLOOKUP(B838,別紙1!$A$285:$AS$431,21,FALSE)</f>
        <v>8</v>
      </c>
      <c r="F846" s="143">
        <f t="shared" si="793"/>
        <v>8</v>
      </c>
      <c r="G846" s="151">
        <f t="shared" si="802"/>
        <v>0</v>
      </c>
      <c r="H846" s="151">
        <f t="shared" si="794"/>
        <v>0</v>
      </c>
      <c r="I846" s="143">
        <f t="shared" si="805"/>
        <v>0</v>
      </c>
      <c r="J846" s="151">
        <f t="shared" si="803"/>
        <v>0</v>
      </c>
      <c r="K846" s="151">
        <f t="shared" si="796"/>
        <v>0</v>
      </c>
      <c r="L846" s="143">
        <f t="shared" si="797"/>
        <v>0</v>
      </c>
      <c r="M846" s="151">
        <f t="shared" si="804"/>
        <v>0</v>
      </c>
      <c r="N846" s="151">
        <f t="shared" si="798"/>
        <v>0</v>
      </c>
      <c r="O846" s="151">
        <f t="shared" si="799"/>
        <v>0</v>
      </c>
      <c r="P846" s="144"/>
      <c r="Q846" s="145">
        <f t="shared" si="800"/>
        <v>0</v>
      </c>
    </row>
    <row r="847" spans="1:17" s="20" customFormat="1" ht="18" customHeight="1" x14ac:dyDescent="0.4">
      <c r="A847" s="19">
        <v>6</v>
      </c>
      <c r="B847" s="145">
        <f>B842</f>
        <v>10</v>
      </c>
      <c r="C847" s="151">
        <f t="shared" si="801"/>
        <v>0</v>
      </c>
      <c r="D847" s="151">
        <f t="shared" si="792"/>
        <v>0</v>
      </c>
      <c r="E847" s="143">
        <f>VLOOKUP(B838,別紙1!$A$285:$AS$431,22,FALSE)+VLOOKUP(B838,別紙1!$A$285:$AS$431,23,FALSE)+VLOOKUP(B838,別紙1!$A$285:$AS$431,24,FALSE)</f>
        <v>8</v>
      </c>
      <c r="F847" s="143">
        <f t="shared" si="793"/>
        <v>8</v>
      </c>
      <c r="G847" s="151">
        <f t="shared" si="802"/>
        <v>0</v>
      </c>
      <c r="H847" s="151">
        <f t="shared" si="794"/>
        <v>0</v>
      </c>
      <c r="I847" s="143">
        <f t="shared" si="805"/>
        <v>0</v>
      </c>
      <c r="J847" s="151">
        <f t="shared" si="803"/>
        <v>0</v>
      </c>
      <c r="K847" s="151">
        <f t="shared" si="796"/>
        <v>0</v>
      </c>
      <c r="L847" s="143">
        <f t="shared" si="797"/>
        <v>0</v>
      </c>
      <c r="M847" s="151">
        <f t="shared" si="804"/>
        <v>0</v>
      </c>
      <c r="N847" s="151">
        <f t="shared" si="798"/>
        <v>0</v>
      </c>
      <c r="O847" s="151">
        <f>H847+K847+N847</f>
        <v>0</v>
      </c>
      <c r="P847" s="144"/>
      <c r="Q847" s="145">
        <f t="shared" si="800"/>
        <v>0</v>
      </c>
    </row>
    <row r="848" spans="1:17" s="20" customFormat="1" ht="18" customHeight="1" x14ac:dyDescent="0.4">
      <c r="A848" s="19">
        <v>7</v>
      </c>
      <c r="B848" s="145">
        <f>B842</f>
        <v>10</v>
      </c>
      <c r="C848" s="151">
        <f t="shared" si="801"/>
        <v>0</v>
      </c>
      <c r="D848" s="151">
        <f t="shared" si="792"/>
        <v>0</v>
      </c>
      <c r="E848" s="143">
        <f>VLOOKUP(B838,別紙1!$A$285:$AS$431,25,FALSE)+VLOOKUP(B838,別紙1!$A$285:$AS$431,26,FALSE)+VLOOKUP(B838,別紙1!$A$285:$AS$431,27,FALSE)</f>
        <v>10</v>
      </c>
      <c r="F848" s="143">
        <f t="shared" si="793"/>
        <v>10</v>
      </c>
      <c r="G848" s="151">
        <f t="shared" si="802"/>
        <v>0</v>
      </c>
      <c r="H848" s="151">
        <f t="shared" si="794"/>
        <v>0</v>
      </c>
      <c r="I848" s="143">
        <f t="shared" si="805"/>
        <v>0</v>
      </c>
      <c r="J848" s="151">
        <f t="shared" si="803"/>
        <v>0</v>
      </c>
      <c r="K848" s="151">
        <f t="shared" si="796"/>
        <v>0</v>
      </c>
      <c r="L848" s="143">
        <f t="shared" si="797"/>
        <v>0</v>
      </c>
      <c r="M848" s="151">
        <f t="shared" si="804"/>
        <v>0</v>
      </c>
      <c r="N848" s="151">
        <f t="shared" si="798"/>
        <v>0</v>
      </c>
      <c r="O848" s="151">
        <f t="shared" ref="O848:O852" si="806">H848+K848+N848</f>
        <v>0</v>
      </c>
      <c r="P848" s="144"/>
      <c r="Q848" s="145">
        <f t="shared" si="800"/>
        <v>0</v>
      </c>
    </row>
    <row r="849" spans="1:17" s="20" customFormat="1" ht="18" customHeight="1" x14ac:dyDescent="0.4">
      <c r="A849" s="19">
        <v>8</v>
      </c>
      <c r="B849" s="145">
        <f>B842</f>
        <v>10</v>
      </c>
      <c r="C849" s="151">
        <f t="shared" si="801"/>
        <v>0</v>
      </c>
      <c r="D849" s="151">
        <f t="shared" si="792"/>
        <v>0</v>
      </c>
      <c r="E849" s="143">
        <f>VLOOKUP(B838,別紙1!$A$285:$AS$431,28,FALSE)+VLOOKUP(B838,別紙1!$A$285:$AS$431,29,FALSE)+VLOOKUP(B838,別紙1!$A$285:$AS$431,30,FALSE)</f>
        <v>11</v>
      </c>
      <c r="F849" s="143">
        <f t="shared" si="793"/>
        <v>11</v>
      </c>
      <c r="G849" s="151">
        <f t="shared" si="802"/>
        <v>0</v>
      </c>
      <c r="H849" s="151">
        <f t="shared" si="794"/>
        <v>0</v>
      </c>
      <c r="I849" s="143">
        <f t="shared" si="805"/>
        <v>0</v>
      </c>
      <c r="J849" s="151">
        <f t="shared" si="803"/>
        <v>0</v>
      </c>
      <c r="K849" s="151">
        <f t="shared" si="796"/>
        <v>0</v>
      </c>
      <c r="L849" s="143">
        <f t="shared" si="797"/>
        <v>0</v>
      </c>
      <c r="M849" s="151">
        <f t="shared" si="804"/>
        <v>0</v>
      </c>
      <c r="N849" s="151">
        <f t="shared" si="798"/>
        <v>0</v>
      </c>
      <c r="O849" s="151">
        <f t="shared" si="806"/>
        <v>0</v>
      </c>
      <c r="P849" s="144"/>
      <c r="Q849" s="145">
        <f t="shared" si="800"/>
        <v>0</v>
      </c>
    </row>
    <row r="850" spans="1:17" s="20" customFormat="1" ht="18" customHeight="1" x14ac:dyDescent="0.4">
      <c r="A850" s="19">
        <v>9</v>
      </c>
      <c r="B850" s="145">
        <f>B842</f>
        <v>10</v>
      </c>
      <c r="C850" s="151">
        <f t="shared" si="801"/>
        <v>0</v>
      </c>
      <c r="D850" s="151">
        <f t="shared" si="792"/>
        <v>0</v>
      </c>
      <c r="E850" s="143">
        <f>VLOOKUP(B838,別紙1!$A$285:$AS$431,31,FALSE)+VLOOKUP(B838,別紙1!$A$285:$AS$431,32,FALSE)+VLOOKUP(B838,別紙1!$A$285:$AS$431,33,FALSE)</f>
        <v>10</v>
      </c>
      <c r="F850" s="143">
        <f t="shared" si="793"/>
        <v>10</v>
      </c>
      <c r="G850" s="151">
        <f t="shared" si="802"/>
        <v>0</v>
      </c>
      <c r="H850" s="151">
        <f t="shared" si="794"/>
        <v>0</v>
      </c>
      <c r="I850" s="143">
        <f t="shared" si="805"/>
        <v>0</v>
      </c>
      <c r="J850" s="151">
        <f t="shared" si="803"/>
        <v>0</v>
      </c>
      <c r="K850" s="151">
        <f t="shared" si="796"/>
        <v>0</v>
      </c>
      <c r="L850" s="143">
        <f t="shared" si="797"/>
        <v>0</v>
      </c>
      <c r="M850" s="151">
        <f t="shared" si="804"/>
        <v>0</v>
      </c>
      <c r="N850" s="151">
        <f t="shared" si="798"/>
        <v>0</v>
      </c>
      <c r="O850" s="151">
        <f t="shared" si="806"/>
        <v>0</v>
      </c>
      <c r="P850" s="144"/>
      <c r="Q850" s="145">
        <f t="shared" si="800"/>
        <v>0</v>
      </c>
    </row>
    <row r="851" spans="1:17" s="20" customFormat="1" ht="18" customHeight="1" x14ac:dyDescent="0.4">
      <c r="A851" s="19">
        <v>10</v>
      </c>
      <c r="B851" s="145">
        <f>B842</f>
        <v>10</v>
      </c>
      <c r="C851" s="151">
        <f t="shared" si="801"/>
        <v>0</v>
      </c>
      <c r="D851" s="151">
        <f t="shared" si="792"/>
        <v>0</v>
      </c>
      <c r="E851" s="143">
        <f>VLOOKUP(B838,別紙1!$A$285:$AS$431,34,FALSE)+VLOOKUP(B838,別紙1!$A$285:$AS$431,35,FALSE)+VLOOKUP(B838,別紙1!$A$285:$AS$431,36,FALSE)</f>
        <v>7</v>
      </c>
      <c r="F851" s="143">
        <f t="shared" si="793"/>
        <v>7</v>
      </c>
      <c r="G851" s="151">
        <f t="shared" si="802"/>
        <v>0</v>
      </c>
      <c r="H851" s="151">
        <f t="shared" si="794"/>
        <v>0</v>
      </c>
      <c r="I851" s="143">
        <f t="shared" si="805"/>
        <v>0</v>
      </c>
      <c r="J851" s="151">
        <f t="shared" si="803"/>
        <v>0</v>
      </c>
      <c r="K851" s="151">
        <f t="shared" si="796"/>
        <v>0</v>
      </c>
      <c r="L851" s="143">
        <f t="shared" si="797"/>
        <v>0</v>
      </c>
      <c r="M851" s="151">
        <f t="shared" si="804"/>
        <v>0</v>
      </c>
      <c r="N851" s="151">
        <f t="shared" si="798"/>
        <v>0</v>
      </c>
      <c r="O851" s="151">
        <f t="shared" si="806"/>
        <v>0</v>
      </c>
      <c r="P851" s="144"/>
      <c r="Q851" s="145">
        <f t="shared" si="800"/>
        <v>0</v>
      </c>
    </row>
    <row r="852" spans="1:17" s="20" customFormat="1" ht="18" customHeight="1" x14ac:dyDescent="0.4">
      <c r="A852" s="19">
        <v>11</v>
      </c>
      <c r="B852" s="145">
        <f>B842</f>
        <v>10</v>
      </c>
      <c r="C852" s="151">
        <f t="shared" si="801"/>
        <v>0</v>
      </c>
      <c r="D852" s="151">
        <f t="shared" si="792"/>
        <v>0</v>
      </c>
      <c r="E852" s="143">
        <f>VLOOKUP(B838,別紙1!$A$285:$AS$431,37,FALSE)+VLOOKUP(B838,別紙1!$A$285:$AS$431,38,FALSE)+VLOOKUP(B838,別紙1!$A$285:$AS$431,39,FALSE)</f>
        <v>9</v>
      </c>
      <c r="F852" s="143">
        <f t="shared" si="793"/>
        <v>9</v>
      </c>
      <c r="G852" s="151">
        <f t="shared" si="802"/>
        <v>0</v>
      </c>
      <c r="H852" s="151">
        <f t="shared" si="794"/>
        <v>0</v>
      </c>
      <c r="I852" s="143">
        <f t="shared" si="805"/>
        <v>0</v>
      </c>
      <c r="J852" s="151">
        <f t="shared" si="803"/>
        <v>0</v>
      </c>
      <c r="K852" s="151">
        <f t="shared" si="796"/>
        <v>0</v>
      </c>
      <c r="L852" s="143">
        <f t="shared" si="797"/>
        <v>0</v>
      </c>
      <c r="M852" s="151">
        <f t="shared" si="804"/>
        <v>0</v>
      </c>
      <c r="N852" s="151">
        <f t="shared" si="798"/>
        <v>0</v>
      </c>
      <c r="O852" s="151">
        <f t="shared" si="806"/>
        <v>0</v>
      </c>
      <c r="P852" s="144"/>
      <c r="Q852" s="145">
        <f t="shared" si="800"/>
        <v>0</v>
      </c>
    </row>
    <row r="853" spans="1:17" s="20" customFormat="1" ht="18" customHeight="1" thickBot="1" x14ac:dyDescent="0.45">
      <c r="A853" s="19">
        <v>12</v>
      </c>
      <c r="B853" s="145">
        <f>B842</f>
        <v>10</v>
      </c>
      <c r="C853" s="151">
        <f t="shared" si="801"/>
        <v>0</v>
      </c>
      <c r="D853" s="151">
        <f t="shared" si="792"/>
        <v>0</v>
      </c>
      <c r="E853" s="143">
        <f>VLOOKUP(B838,別紙1!$A$285:$AS$431,40,FALSE)+VLOOKUP(B838,別紙1!$A$285:$AS$431,41,FALSE)+VLOOKUP(B838,別紙1!$A$285:$AS$431,42,FALSE)</f>
        <v>16</v>
      </c>
      <c r="F853" s="143">
        <f t="shared" si="793"/>
        <v>16</v>
      </c>
      <c r="G853" s="151">
        <f t="shared" si="802"/>
        <v>0</v>
      </c>
      <c r="H853" s="198">
        <f t="shared" si="794"/>
        <v>0</v>
      </c>
      <c r="I853" s="143">
        <f t="shared" si="805"/>
        <v>0</v>
      </c>
      <c r="J853" s="198">
        <f t="shared" si="803"/>
        <v>0</v>
      </c>
      <c r="K853" s="198">
        <f t="shared" si="796"/>
        <v>0</v>
      </c>
      <c r="L853" s="143">
        <f t="shared" si="797"/>
        <v>0</v>
      </c>
      <c r="M853" s="151">
        <f t="shared" si="804"/>
        <v>0</v>
      </c>
      <c r="N853" s="198">
        <f t="shared" si="798"/>
        <v>0</v>
      </c>
      <c r="O853" s="151">
        <f>H853+K853+N853</f>
        <v>0</v>
      </c>
      <c r="P853" s="144"/>
      <c r="Q853" s="145">
        <f t="shared" si="800"/>
        <v>0</v>
      </c>
    </row>
    <row r="854" spans="1:17" s="20" customFormat="1" ht="18" customHeight="1" thickBot="1" x14ac:dyDescent="0.45">
      <c r="A854" s="19" t="s">
        <v>9</v>
      </c>
      <c r="B854" s="146"/>
      <c r="C854" s="146"/>
      <c r="D854" s="201"/>
      <c r="E854" s="143">
        <f t="shared" ref="E854:F854" si="807">SUM(E842:E853)</f>
        <v>142</v>
      </c>
      <c r="F854" s="143">
        <f t="shared" si="807"/>
        <v>142</v>
      </c>
      <c r="G854" s="146"/>
      <c r="H854" s="146"/>
      <c r="I854" s="143">
        <f t="shared" ref="I854" si="808">SUM(I842:I853)</f>
        <v>0</v>
      </c>
      <c r="J854" s="146"/>
      <c r="K854" s="146"/>
      <c r="L854" s="143">
        <f t="shared" ref="L854" si="809">SUM(L842:L853)</f>
        <v>0</v>
      </c>
      <c r="M854" s="146"/>
      <c r="N854" s="146"/>
      <c r="O854" s="202"/>
      <c r="P854" s="150">
        <f>SUM(P842:P853)</f>
        <v>0</v>
      </c>
      <c r="Q854" s="148">
        <f>IF(SUM(Q842:Q853)="","",SUM(Q842:Q853))</f>
        <v>0</v>
      </c>
    </row>
    <row r="855" spans="1:17" ht="78" customHeight="1" x14ac:dyDescent="0.4">
      <c r="A855" s="429" t="s">
        <v>376</v>
      </c>
      <c r="B855" s="430"/>
      <c r="C855" s="430"/>
      <c r="D855" s="430"/>
      <c r="E855" s="430"/>
      <c r="F855" s="430"/>
      <c r="G855" s="430"/>
      <c r="H855" s="430"/>
      <c r="I855" s="430"/>
      <c r="J855" s="430"/>
      <c r="K855" s="430"/>
      <c r="L855" s="430"/>
      <c r="M855" s="430"/>
      <c r="N855" s="430"/>
      <c r="O855" s="430"/>
      <c r="P855" s="430"/>
      <c r="Q855" s="431"/>
    </row>
    <row r="856" spans="1:17" ht="78" customHeight="1" x14ac:dyDescent="0.4">
      <c r="A856" s="432" t="s">
        <v>22</v>
      </c>
      <c r="B856" s="433"/>
      <c r="C856" s="433"/>
      <c r="D856" s="433"/>
      <c r="E856" s="433"/>
      <c r="F856" s="433"/>
      <c r="G856" s="433"/>
      <c r="H856" s="433"/>
      <c r="I856" s="433"/>
      <c r="J856" s="433"/>
      <c r="K856" s="433"/>
      <c r="L856" s="433"/>
      <c r="M856" s="433"/>
      <c r="N856" s="433"/>
      <c r="O856" s="433"/>
      <c r="P856" s="433"/>
      <c r="Q856" s="434"/>
    </row>
    <row r="857" spans="1:17" x14ac:dyDescent="0.4">
      <c r="A857" s="11" t="s">
        <v>12</v>
      </c>
      <c r="B857" s="15">
        <f>B838+1</f>
        <v>46</v>
      </c>
      <c r="C857" s="11" t="s">
        <v>13</v>
      </c>
      <c r="D857" s="13" t="str">
        <f>VLOOKUP(B857,別紙1!$A$285:$AS$431,3,FALSE)</f>
        <v>元総社第ニ地下ポンプ場</v>
      </c>
      <c r="Q857" s="142" t="str">
        <f>VLOOKUP(B857,別紙1!$A$285:$AS$431,5,FALSE)</f>
        <v>東京従量電灯B10A</v>
      </c>
    </row>
    <row r="858" spans="1:17" s="11" customFormat="1" ht="20.25" customHeight="1" x14ac:dyDescent="0.4">
      <c r="A858" s="435" t="s">
        <v>14</v>
      </c>
      <c r="B858" s="438" t="s">
        <v>3</v>
      </c>
      <c r="C858" s="439"/>
      <c r="D858" s="440"/>
      <c r="E858" s="438" t="s">
        <v>4</v>
      </c>
      <c r="F858" s="439"/>
      <c r="G858" s="439"/>
      <c r="H858" s="439"/>
      <c r="I858" s="439"/>
      <c r="J858" s="439"/>
      <c r="K858" s="439"/>
      <c r="L858" s="439"/>
      <c r="M858" s="439"/>
      <c r="N858" s="439"/>
      <c r="O858" s="440"/>
      <c r="P858" s="426" t="s">
        <v>106</v>
      </c>
      <c r="Q858" s="435" t="s">
        <v>354</v>
      </c>
    </row>
    <row r="859" spans="1:17" s="11" customFormat="1" ht="60" x14ac:dyDescent="0.4">
      <c r="A859" s="436"/>
      <c r="B859" s="305" t="s">
        <v>26</v>
      </c>
      <c r="C859" s="305" t="s">
        <v>107</v>
      </c>
      <c r="D859" s="305" t="s">
        <v>27</v>
      </c>
      <c r="E859" s="16" t="s">
        <v>349</v>
      </c>
      <c r="F859" s="17" t="s">
        <v>108</v>
      </c>
      <c r="G859" s="17" t="s">
        <v>350</v>
      </c>
      <c r="H859" s="16" t="s">
        <v>28</v>
      </c>
      <c r="I859" s="17" t="s">
        <v>126</v>
      </c>
      <c r="J859" s="17" t="s">
        <v>352</v>
      </c>
      <c r="K859" s="16" t="s">
        <v>29</v>
      </c>
      <c r="L859" s="17" t="s">
        <v>127</v>
      </c>
      <c r="M859" s="17" t="s">
        <v>128</v>
      </c>
      <c r="N859" s="16" t="s">
        <v>30</v>
      </c>
      <c r="O859" s="306" t="s">
        <v>353</v>
      </c>
      <c r="P859" s="441"/>
      <c r="Q859" s="436"/>
    </row>
    <row r="860" spans="1:17" s="18" customFormat="1" ht="22.5" x14ac:dyDescent="0.4">
      <c r="A860" s="437"/>
      <c r="B860" s="12" t="s">
        <v>34</v>
      </c>
      <c r="C860" s="12" t="s">
        <v>123</v>
      </c>
      <c r="D860" s="12" t="s">
        <v>6</v>
      </c>
      <c r="E860" s="12" t="s">
        <v>20</v>
      </c>
      <c r="F860" s="12" t="s">
        <v>20</v>
      </c>
      <c r="G860" s="12" t="s">
        <v>8</v>
      </c>
      <c r="H860" s="12" t="s">
        <v>8</v>
      </c>
      <c r="I860" s="12" t="s">
        <v>20</v>
      </c>
      <c r="J860" s="12" t="s">
        <v>8</v>
      </c>
      <c r="K860" s="12" t="s">
        <v>8</v>
      </c>
      <c r="L860" s="12" t="s">
        <v>20</v>
      </c>
      <c r="M860" s="12" t="s">
        <v>8</v>
      </c>
      <c r="N860" s="12" t="s">
        <v>8</v>
      </c>
      <c r="O860" s="12" t="s">
        <v>8</v>
      </c>
      <c r="P860" s="4" t="s">
        <v>43</v>
      </c>
      <c r="Q860" s="12" t="s">
        <v>8</v>
      </c>
    </row>
    <row r="861" spans="1:17" s="20" customFormat="1" ht="18" customHeight="1" x14ac:dyDescent="0.4">
      <c r="A861" s="19">
        <v>1</v>
      </c>
      <c r="B861" s="143">
        <f>VLOOKUP(B857,別紙1!$A$285:$AS$431,6,FALSE)</f>
        <v>10</v>
      </c>
      <c r="C861" s="151">
        <f>内訳書!$C$9</f>
        <v>0</v>
      </c>
      <c r="D861" s="151">
        <f>IF(E861=0,ROUNDDOWN(C861*B861/10/2,2),ROUNDDOWN(C861*B861/10,2))</f>
        <v>0</v>
      </c>
      <c r="E861" s="143">
        <f>VLOOKUP(B857,別紙1!$A$285:$AS$431,7,FALSE)+VLOOKUP(B857,別紙1!$A$285:$AS$431,8,FALSE)+VLOOKUP(B857,別紙1!$A$285:$AS$431,9,FALSE)</f>
        <v>37</v>
      </c>
      <c r="F861" s="143">
        <f>IF(E861&lt;120,E861,120)</f>
        <v>37</v>
      </c>
      <c r="G861" s="151">
        <f>内訳書!$D$9</f>
        <v>0</v>
      </c>
      <c r="H861" s="151">
        <f>ROUNDDOWN(F861*G861,2)</f>
        <v>0</v>
      </c>
      <c r="I861" s="143">
        <f>IF(E861&lt;=300,IF(E861&lt;120,0,E861-120),180)</f>
        <v>0</v>
      </c>
      <c r="J861" s="151">
        <f>内訳書!$E$9</f>
        <v>0</v>
      </c>
      <c r="K861" s="151">
        <f>ROUNDDOWN(I861*J861,2)</f>
        <v>0</v>
      </c>
      <c r="L861" s="143">
        <f>IF(E861&lt;300,0,E861-300)</f>
        <v>0</v>
      </c>
      <c r="M861" s="151">
        <f>内訳書!$F$9</f>
        <v>0</v>
      </c>
      <c r="N861" s="151">
        <f>ROUNDDOWN(L861*M861,2)</f>
        <v>0</v>
      </c>
      <c r="O861" s="151">
        <f>H861+K861+N861</f>
        <v>0</v>
      </c>
      <c r="P861" s="144"/>
      <c r="Q861" s="145">
        <f>ROUNDDOWN(D861+O861+P861,0)</f>
        <v>0</v>
      </c>
    </row>
    <row r="862" spans="1:17" s="20" customFormat="1" ht="18" customHeight="1" x14ac:dyDescent="0.4">
      <c r="A862" s="19">
        <v>2</v>
      </c>
      <c r="B862" s="145">
        <f>B861</f>
        <v>10</v>
      </c>
      <c r="C862" s="151">
        <f>C861</f>
        <v>0</v>
      </c>
      <c r="D862" s="151">
        <f t="shared" ref="D862:D872" si="810">IF(E862=0,ROUNDDOWN(C862*B862/10/2,2),ROUNDDOWN(C862*B862/10,2))</f>
        <v>0</v>
      </c>
      <c r="E862" s="143">
        <f>VLOOKUP(B857,別紙1!$A$285:$AS$431,10,FALSE)+VLOOKUP(B857,別紙1!$A$285:$AS$431,11,FALSE)+VLOOKUP(B857,別紙1!$A$285:$AS$431,12,FALSE)</f>
        <v>35</v>
      </c>
      <c r="F862" s="143">
        <f t="shared" ref="F862:F872" si="811">IF(E862&lt;120,E862,120)</f>
        <v>35</v>
      </c>
      <c r="G862" s="151">
        <f>G861</f>
        <v>0</v>
      </c>
      <c r="H862" s="151">
        <f t="shared" ref="H862:H872" si="812">ROUNDDOWN(F862*G862,2)</f>
        <v>0</v>
      </c>
      <c r="I862" s="143">
        <f t="shared" ref="I862" si="813">IF(E862&lt;=300,IF(E862&lt;120,0,E862-120),180)</f>
        <v>0</v>
      </c>
      <c r="J862" s="151">
        <f>J861</f>
        <v>0</v>
      </c>
      <c r="K862" s="151">
        <f t="shared" ref="K862:K872" si="814">ROUNDDOWN(I862*J862,2)</f>
        <v>0</v>
      </c>
      <c r="L862" s="143">
        <f t="shared" ref="L862:L872" si="815">IF(E862&lt;300,0,E862-300)</f>
        <v>0</v>
      </c>
      <c r="M862" s="151">
        <f>M861</f>
        <v>0</v>
      </c>
      <c r="N862" s="151">
        <f t="shared" ref="N862:N872" si="816">ROUNDDOWN(L862*M862,2)</f>
        <v>0</v>
      </c>
      <c r="O862" s="151">
        <f t="shared" ref="O862:O865" si="817">H862+K862+N862</f>
        <v>0</v>
      </c>
      <c r="P862" s="144"/>
      <c r="Q862" s="145">
        <f t="shared" ref="Q862:Q872" si="818">ROUNDDOWN(D862+O862+P862,0)</f>
        <v>0</v>
      </c>
    </row>
    <row r="863" spans="1:17" s="20" customFormat="1" ht="18" customHeight="1" x14ac:dyDescent="0.4">
      <c r="A863" s="19">
        <v>3</v>
      </c>
      <c r="B863" s="145">
        <f>B861</f>
        <v>10</v>
      </c>
      <c r="C863" s="151">
        <f t="shared" ref="C863:C872" si="819">C862</f>
        <v>0</v>
      </c>
      <c r="D863" s="151">
        <f t="shared" si="810"/>
        <v>0</v>
      </c>
      <c r="E863" s="143">
        <f>VLOOKUP(B857,別紙1!$A$285:$AS$431,13,FALSE)+VLOOKUP(B857,別紙1!$A$285:$AS$431,14,FALSE)+VLOOKUP(B857,別紙1!$A$285:$AS$431,15,FALSE)</f>
        <v>32</v>
      </c>
      <c r="F863" s="143">
        <f t="shared" si="811"/>
        <v>32</v>
      </c>
      <c r="G863" s="151">
        <f t="shared" ref="G863:G872" si="820">G862</f>
        <v>0</v>
      </c>
      <c r="H863" s="151">
        <f t="shared" si="812"/>
        <v>0</v>
      </c>
      <c r="I863" s="143">
        <f>IF(E863&lt;=300,IF(E863&lt;120,0,E863-120),180)</f>
        <v>0</v>
      </c>
      <c r="J863" s="151">
        <f t="shared" ref="J863:J872" si="821">J862</f>
        <v>0</v>
      </c>
      <c r="K863" s="151">
        <f t="shared" si="814"/>
        <v>0</v>
      </c>
      <c r="L863" s="143">
        <f t="shared" si="815"/>
        <v>0</v>
      </c>
      <c r="M863" s="151">
        <f t="shared" ref="M863:M872" si="822">M862</f>
        <v>0</v>
      </c>
      <c r="N863" s="151">
        <f t="shared" si="816"/>
        <v>0</v>
      </c>
      <c r="O863" s="151">
        <f t="shared" si="817"/>
        <v>0</v>
      </c>
      <c r="P863" s="144"/>
      <c r="Q863" s="145">
        <f t="shared" si="818"/>
        <v>0</v>
      </c>
    </row>
    <row r="864" spans="1:17" s="20" customFormat="1" ht="18" customHeight="1" x14ac:dyDescent="0.4">
      <c r="A864" s="19">
        <v>4</v>
      </c>
      <c r="B864" s="145">
        <f>B861</f>
        <v>10</v>
      </c>
      <c r="C864" s="151">
        <f t="shared" si="819"/>
        <v>0</v>
      </c>
      <c r="D864" s="151">
        <f t="shared" si="810"/>
        <v>0</v>
      </c>
      <c r="E864" s="143">
        <f>VLOOKUP(B857,別紙1!$A$285:$AS$431,16,FALSE)+VLOOKUP(B857,別紙1!$A$285:$AS$431,17,FALSE)+VLOOKUP(B857,別紙1!$A$285:$AS$431,18,FALSE)</f>
        <v>21</v>
      </c>
      <c r="F864" s="143">
        <f t="shared" si="811"/>
        <v>21</v>
      </c>
      <c r="G864" s="151">
        <f t="shared" si="820"/>
        <v>0</v>
      </c>
      <c r="H864" s="151">
        <f t="shared" si="812"/>
        <v>0</v>
      </c>
      <c r="I864" s="143">
        <f t="shared" ref="I864:I872" si="823">IF(E864&lt;=300,IF(E864&lt;120,0,E864-120),180)</f>
        <v>0</v>
      </c>
      <c r="J864" s="151">
        <f t="shared" si="821"/>
        <v>0</v>
      </c>
      <c r="K864" s="151">
        <f t="shared" si="814"/>
        <v>0</v>
      </c>
      <c r="L864" s="143">
        <f t="shared" si="815"/>
        <v>0</v>
      </c>
      <c r="M864" s="151">
        <f t="shared" si="822"/>
        <v>0</v>
      </c>
      <c r="N864" s="151">
        <f t="shared" si="816"/>
        <v>0</v>
      </c>
      <c r="O864" s="151">
        <f t="shared" si="817"/>
        <v>0</v>
      </c>
      <c r="P864" s="144"/>
      <c r="Q864" s="145">
        <f t="shared" si="818"/>
        <v>0</v>
      </c>
    </row>
    <row r="865" spans="1:17" s="20" customFormat="1" ht="18" customHeight="1" x14ac:dyDescent="0.4">
      <c r="A865" s="19">
        <v>5</v>
      </c>
      <c r="B865" s="145">
        <f>B861</f>
        <v>10</v>
      </c>
      <c r="C865" s="151">
        <f t="shared" si="819"/>
        <v>0</v>
      </c>
      <c r="D865" s="151">
        <f t="shared" si="810"/>
        <v>0</v>
      </c>
      <c r="E865" s="143">
        <f>VLOOKUP(B857,別紙1!$A$285:$AS$431,19,FALSE)+VLOOKUP(B857,別紙1!$A$285:$AS$431,20,FALSE)+VLOOKUP(B857,別紙1!$A$285:$AS$431,21,FALSE)</f>
        <v>20</v>
      </c>
      <c r="F865" s="143">
        <f t="shared" si="811"/>
        <v>20</v>
      </c>
      <c r="G865" s="151">
        <f t="shared" si="820"/>
        <v>0</v>
      </c>
      <c r="H865" s="151">
        <f t="shared" si="812"/>
        <v>0</v>
      </c>
      <c r="I865" s="143">
        <f t="shared" si="823"/>
        <v>0</v>
      </c>
      <c r="J865" s="151">
        <f t="shared" si="821"/>
        <v>0</v>
      </c>
      <c r="K865" s="151">
        <f t="shared" si="814"/>
        <v>0</v>
      </c>
      <c r="L865" s="143">
        <f t="shared" si="815"/>
        <v>0</v>
      </c>
      <c r="M865" s="151">
        <f t="shared" si="822"/>
        <v>0</v>
      </c>
      <c r="N865" s="151">
        <f t="shared" si="816"/>
        <v>0</v>
      </c>
      <c r="O865" s="151">
        <f t="shared" si="817"/>
        <v>0</v>
      </c>
      <c r="P865" s="144"/>
      <c r="Q865" s="145">
        <f t="shared" si="818"/>
        <v>0</v>
      </c>
    </row>
    <row r="866" spans="1:17" s="20" customFormat="1" ht="18" customHeight="1" x14ac:dyDescent="0.4">
      <c r="A866" s="19">
        <v>6</v>
      </c>
      <c r="B866" s="145">
        <f>B861</f>
        <v>10</v>
      </c>
      <c r="C866" s="151">
        <f t="shared" si="819"/>
        <v>0</v>
      </c>
      <c r="D866" s="151">
        <f t="shared" si="810"/>
        <v>0</v>
      </c>
      <c r="E866" s="143">
        <f>VLOOKUP(B857,別紙1!$A$285:$AS$431,22,FALSE)+VLOOKUP(B857,別紙1!$A$285:$AS$431,23,FALSE)+VLOOKUP(B857,別紙1!$A$285:$AS$431,24,FALSE)</f>
        <v>21</v>
      </c>
      <c r="F866" s="143">
        <f t="shared" si="811"/>
        <v>21</v>
      </c>
      <c r="G866" s="151">
        <f t="shared" si="820"/>
        <v>0</v>
      </c>
      <c r="H866" s="151">
        <f t="shared" si="812"/>
        <v>0</v>
      </c>
      <c r="I866" s="143">
        <f t="shared" si="823"/>
        <v>0</v>
      </c>
      <c r="J866" s="151">
        <f t="shared" si="821"/>
        <v>0</v>
      </c>
      <c r="K866" s="151">
        <f t="shared" si="814"/>
        <v>0</v>
      </c>
      <c r="L866" s="143">
        <f t="shared" si="815"/>
        <v>0</v>
      </c>
      <c r="M866" s="151">
        <f t="shared" si="822"/>
        <v>0</v>
      </c>
      <c r="N866" s="151">
        <f t="shared" si="816"/>
        <v>0</v>
      </c>
      <c r="O866" s="151">
        <f>H866+K866+N866</f>
        <v>0</v>
      </c>
      <c r="P866" s="144"/>
      <c r="Q866" s="145">
        <f t="shared" si="818"/>
        <v>0</v>
      </c>
    </row>
    <row r="867" spans="1:17" s="20" customFormat="1" ht="18" customHeight="1" x14ac:dyDescent="0.4">
      <c r="A867" s="19">
        <v>7</v>
      </c>
      <c r="B867" s="145">
        <f>B861</f>
        <v>10</v>
      </c>
      <c r="C867" s="151">
        <f t="shared" si="819"/>
        <v>0</v>
      </c>
      <c r="D867" s="151">
        <f t="shared" si="810"/>
        <v>0</v>
      </c>
      <c r="E867" s="143">
        <f>VLOOKUP(B857,別紙1!$A$285:$AS$431,25,FALSE)+VLOOKUP(B857,別紙1!$A$285:$AS$431,26,FALSE)+VLOOKUP(B857,別紙1!$A$285:$AS$431,27,FALSE)</f>
        <v>25</v>
      </c>
      <c r="F867" s="143">
        <f t="shared" si="811"/>
        <v>25</v>
      </c>
      <c r="G867" s="151">
        <f t="shared" si="820"/>
        <v>0</v>
      </c>
      <c r="H867" s="151">
        <f t="shared" si="812"/>
        <v>0</v>
      </c>
      <c r="I867" s="143">
        <f t="shared" si="823"/>
        <v>0</v>
      </c>
      <c r="J867" s="151">
        <f t="shared" si="821"/>
        <v>0</v>
      </c>
      <c r="K867" s="151">
        <f t="shared" si="814"/>
        <v>0</v>
      </c>
      <c r="L867" s="143">
        <f t="shared" si="815"/>
        <v>0</v>
      </c>
      <c r="M867" s="151">
        <f t="shared" si="822"/>
        <v>0</v>
      </c>
      <c r="N867" s="151">
        <f t="shared" si="816"/>
        <v>0</v>
      </c>
      <c r="O867" s="151">
        <f t="shared" ref="O867:O871" si="824">H867+K867+N867</f>
        <v>0</v>
      </c>
      <c r="P867" s="144"/>
      <c r="Q867" s="145">
        <f t="shared" si="818"/>
        <v>0</v>
      </c>
    </row>
    <row r="868" spans="1:17" s="20" customFormat="1" ht="18" customHeight="1" x14ac:dyDescent="0.4">
      <c r="A868" s="19">
        <v>8</v>
      </c>
      <c r="B868" s="145">
        <f>B861</f>
        <v>10</v>
      </c>
      <c r="C868" s="151">
        <f t="shared" si="819"/>
        <v>0</v>
      </c>
      <c r="D868" s="151">
        <f t="shared" si="810"/>
        <v>0</v>
      </c>
      <c r="E868" s="143">
        <f>VLOOKUP(B857,別紙1!$A$285:$AS$431,28,FALSE)+VLOOKUP(B857,別紙1!$A$285:$AS$431,29,FALSE)+VLOOKUP(B857,別紙1!$A$285:$AS$431,30,FALSE)</f>
        <v>29</v>
      </c>
      <c r="F868" s="143">
        <f t="shared" si="811"/>
        <v>29</v>
      </c>
      <c r="G868" s="151">
        <f t="shared" si="820"/>
        <v>0</v>
      </c>
      <c r="H868" s="151">
        <f t="shared" si="812"/>
        <v>0</v>
      </c>
      <c r="I868" s="143">
        <f t="shared" si="823"/>
        <v>0</v>
      </c>
      <c r="J868" s="151">
        <f t="shared" si="821"/>
        <v>0</v>
      </c>
      <c r="K868" s="151">
        <f t="shared" si="814"/>
        <v>0</v>
      </c>
      <c r="L868" s="143">
        <f t="shared" si="815"/>
        <v>0</v>
      </c>
      <c r="M868" s="151">
        <f t="shared" si="822"/>
        <v>0</v>
      </c>
      <c r="N868" s="151">
        <f t="shared" si="816"/>
        <v>0</v>
      </c>
      <c r="O868" s="151">
        <f t="shared" si="824"/>
        <v>0</v>
      </c>
      <c r="P868" s="144"/>
      <c r="Q868" s="145">
        <f t="shared" si="818"/>
        <v>0</v>
      </c>
    </row>
    <row r="869" spans="1:17" s="20" customFormat="1" ht="18" customHeight="1" x14ac:dyDescent="0.4">
      <c r="A869" s="19">
        <v>9</v>
      </c>
      <c r="B869" s="145">
        <f>B861</f>
        <v>10</v>
      </c>
      <c r="C869" s="151">
        <f t="shared" si="819"/>
        <v>0</v>
      </c>
      <c r="D869" s="151">
        <f t="shared" si="810"/>
        <v>0</v>
      </c>
      <c r="E869" s="143">
        <f>VLOOKUP(B857,別紙1!$A$285:$AS$431,31,FALSE)+VLOOKUP(B857,別紙1!$A$285:$AS$431,32,FALSE)+VLOOKUP(B857,別紙1!$A$285:$AS$431,33,FALSE)</f>
        <v>27</v>
      </c>
      <c r="F869" s="143">
        <f t="shared" si="811"/>
        <v>27</v>
      </c>
      <c r="G869" s="151">
        <f t="shared" si="820"/>
        <v>0</v>
      </c>
      <c r="H869" s="151">
        <f t="shared" si="812"/>
        <v>0</v>
      </c>
      <c r="I869" s="143">
        <f t="shared" si="823"/>
        <v>0</v>
      </c>
      <c r="J869" s="151">
        <f t="shared" si="821"/>
        <v>0</v>
      </c>
      <c r="K869" s="151">
        <f t="shared" si="814"/>
        <v>0</v>
      </c>
      <c r="L869" s="143">
        <f t="shared" si="815"/>
        <v>0</v>
      </c>
      <c r="M869" s="151">
        <f t="shared" si="822"/>
        <v>0</v>
      </c>
      <c r="N869" s="151">
        <f t="shared" si="816"/>
        <v>0</v>
      </c>
      <c r="O869" s="151">
        <f t="shared" si="824"/>
        <v>0</v>
      </c>
      <c r="P869" s="144"/>
      <c r="Q869" s="145">
        <f t="shared" si="818"/>
        <v>0</v>
      </c>
    </row>
    <row r="870" spans="1:17" s="20" customFormat="1" ht="18" customHeight="1" x14ac:dyDescent="0.4">
      <c r="A870" s="19">
        <v>10</v>
      </c>
      <c r="B870" s="145">
        <f>B861</f>
        <v>10</v>
      </c>
      <c r="C870" s="151">
        <f t="shared" si="819"/>
        <v>0</v>
      </c>
      <c r="D870" s="151">
        <f t="shared" si="810"/>
        <v>0</v>
      </c>
      <c r="E870" s="143">
        <f>VLOOKUP(B857,別紙1!$A$285:$AS$431,34,FALSE)+VLOOKUP(B857,別紙1!$A$285:$AS$431,35,FALSE)+VLOOKUP(B857,別紙1!$A$285:$AS$431,36,FALSE)</f>
        <v>20</v>
      </c>
      <c r="F870" s="143">
        <f t="shared" si="811"/>
        <v>20</v>
      </c>
      <c r="G870" s="151">
        <f t="shared" si="820"/>
        <v>0</v>
      </c>
      <c r="H870" s="151">
        <f t="shared" si="812"/>
        <v>0</v>
      </c>
      <c r="I870" s="143">
        <f t="shared" si="823"/>
        <v>0</v>
      </c>
      <c r="J870" s="151">
        <f t="shared" si="821"/>
        <v>0</v>
      </c>
      <c r="K870" s="151">
        <f t="shared" si="814"/>
        <v>0</v>
      </c>
      <c r="L870" s="143">
        <f t="shared" si="815"/>
        <v>0</v>
      </c>
      <c r="M870" s="151">
        <f t="shared" si="822"/>
        <v>0</v>
      </c>
      <c r="N870" s="151">
        <f t="shared" si="816"/>
        <v>0</v>
      </c>
      <c r="O870" s="151">
        <f t="shared" si="824"/>
        <v>0</v>
      </c>
      <c r="P870" s="144"/>
      <c r="Q870" s="145">
        <f t="shared" si="818"/>
        <v>0</v>
      </c>
    </row>
    <row r="871" spans="1:17" s="20" customFormat="1" ht="18" customHeight="1" x14ac:dyDescent="0.4">
      <c r="A871" s="19">
        <v>11</v>
      </c>
      <c r="B871" s="145">
        <f>B861</f>
        <v>10</v>
      </c>
      <c r="C871" s="151">
        <f t="shared" si="819"/>
        <v>0</v>
      </c>
      <c r="D871" s="151">
        <f t="shared" si="810"/>
        <v>0</v>
      </c>
      <c r="E871" s="143">
        <f>VLOOKUP(B857,別紙1!$A$285:$AS$431,37,FALSE)+VLOOKUP(B857,別紙1!$A$285:$AS$431,38,FALSE)+VLOOKUP(B857,別紙1!$A$285:$AS$431,39,FALSE)</f>
        <v>22</v>
      </c>
      <c r="F871" s="143">
        <f t="shared" si="811"/>
        <v>22</v>
      </c>
      <c r="G871" s="151">
        <f t="shared" si="820"/>
        <v>0</v>
      </c>
      <c r="H871" s="151">
        <f t="shared" si="812"/>
        <v>0</v>
      </c>
      <c r="I871" s="143">
        <f t="shared" si="823"/>
        <v>0</v>
      </c>
      <c r="J871" s="151">
        <f t="shared" si="821"/>
        <v>0</v>
      </c>
      <c r="K871" s="151">
        <f t="shared" si="814"/>
        <v>0</v>
      </c>
      <c r="L871" s="143">
        <f t="shared" si="815"/>
        <v>0</v>
      </c>
      <c r="M871" s="151">
        <f t="shared" si="822"/>
        <v>0</v>
      </c>
      <c r="N871" s="151">
        <f t="shared" si="816"/>
        <v>0</v>
      </c>
      <c r="O871" s="151">
        <f t="shared" si="824"/>
        <v>0</v>
      </c>
      <c r="P871" s="144"/>
      <c r="Q871" s="145">
        <f t="shared" si="818"/>
        <v>0</v>
      </c>
    </row>
    <row r="872" spans="1:17" s="20" customFormat="1" ht="18" customHeight="1" thickBot="1" x14ac:dyDescent="0.45">
      <c r="A872" s="19">
        <v>12</v>
      </c>
      <c r="B872" s="145">
        <f>B861</f>
        <v>10</v>
      </c>
      <c r="C872" s="151">
        <f t="shared" si="819"/>
        <v>0</v>
      </c>
      <c r="D872" s="151">
        <f t="shared" si="810"/>
        <v>0</v>
      </c>
      <c r="E872" s="143">
        <f>VLOOKUP(B857,別紙1!$A$285:$AS$431,40,FALSE)+VLOOKUP(B857,別紙1!$A$285:$AS$431,41,FALSE)+VLOOKUP(B857,別紙1!$A$285:$AS$431,42,FALSE)</f>
        <v>33</v>
      </c>
      <c r="F872" s="143">
        <f t="shared" si="811"/>
        <v>33</v>
      </c>
      <c r="G872" s="151">
        <f t="shared" si="820"/>
        <v>0</v>
      </c>
      <c r="H872" s="198">
        <f t="shared" si="812"/>
        <v>0</v>
      </c>
      <c r="I872" s="143">
        <f t="shared" si="823"/>
        <v>0</v>
      </c>
      <c r="J872" s="198">
        <f t="shared" si="821"/>
        <v>0</v>
      </c>
      <c r="K872" s="198">
        <f t="shared" si="814"/>
        <v>0</v>
      </c>
      <c r="L872" s="143">
        <f t="shared" si="815"/>
        <v>0</v>
      </c>
      <c r="M872" s="151">
        <f t="shared" si="822"/>
        <v>0</v>
      </c>
      <c r="N872" s="198">
        <f t="shared" si="816"/>
        <v>0</v>
      </c>
      <c r="O872" s="151">
        <f>H872+K872+N872</f>
        <v>0</v>
      </c>
      <c r="P872" s="144"/>
      <c r="Q872" s="145">
        <f t="shared" si="818"/>
        <v>0</v>
      </c>
    </row>
    <row r="873" spans="1:17" s="20" customFormat="1" ht="18" customHeight="1" thickBot="1" x14ac:dyDescent="0.45">
      <c r="A873" s="19" t="s">
        <v>9</v>
      </c>
      <c r="B873" s="146"/>
      <c r="C873" s="146"/>
      <c r="D873" s="201"/>
      <c r="E873" s="143">
        <f t="shared" ref="E873:F873" si="825">SUM(E861:E872)</f>
        <v>322</v>
      </c>
      <c r="F873" s="143">
        <f t="shared" si="825"/>
        <v>322</v>
      </c>
      <c r="G873" s="146"/>
      <c r="H873" s="146"/>
      <c r="I873" s="143">
        <f t="shared" ref="I873" si="826">SUM(I861:I872)</f>
        <v>0</v>
      </c>
      <c r="J873" s="146"/>
      <c r="K873" s="146"/>
      <c r="L873" s="143">
        <f t="shared" ref="L873" si="827">SUM(L861:L872)</f>
        <v>0</v>
      </c>
      <c r="M873" s="146"/>
      <c r="N873" s="146"/>
      <c r="O873" s="202"/>
      <c r="P873" s="150">
        <f>SUM(P861:P872)</f>
        <v>0</v>
      </c>
      <c r="Q873" s="148">
        <f>IF(SUM(Q861:Q872)="","",SUM(Q861:Q872))</f>
        <v>0</v>
      </c>
    </row>
    <row r="874" spans="1:17" ht="78" customHeight="1" x14ac:dyDescent="0.4">
      <c r="A874" s="429" t="s">
        <v>376</v>
      </c>
      <c r="B874" s="430"/>
      <c r="C874" s="430"/>
      <c r="D874" s="430"/>
      <c r="E874" s="430"/>
      <c r="F874" s="430"/>
      <c r="G874" s="430"/>
      <c r="H874" s="430"/>
      <c r="I874" s="430"/>
      <c r="J874" s="430"/>
      <c r="K874" s="430"/>
      <c r="L874" s="430"/>
      <c r="M874" s="430"/>
      <c r="N874" s="430"/>
      <c r="O874" s="430"/>
      <c r="P874" s="430"/>
      <c r="Q874" s="431"/>
    </row>
    <row r="875" spans="1:17" ht="78" customHeight="1" x14ac:dyDescent="0.4">
      <c r="A875" s="432" t="s">
        <v>22</v>
      </c>
      <c r="B875" s="433"/>
      <c r="C875" s="433"/>
      <c r="D875" s="433"/>
      <c r="E875" s="433"/>
      <c r="F875" s="433"/>
      <c r="G875" s="433"/>
      <c r="H875" s="433"/>
      <c r="I875" s="433"/>
      <c r="J875" s="433"/>
      <c r="K875" s="433"/>
      <c r="L875" s="433"/>
      <c r="M875" s="433"/>
      <c r="N875" s="433"/>
      <c r="O875" s="433"/>
      <c r="P875" s="433"/>
      <c r="Q875" s="434"/>
    </row>
    <row r="876" spans="1:17" x14ac:dyDescent="0.4">
      <c r="A876" s="11" t="s">
        <v>12</v>
      </c>
      <c r="B876" s="15">
        <f>B857+1</f>
        <v>47</v>
      </c>
      <c r="C876" s="11" t="s">
        <v>13</v>
      </c>
      <c r="D876" s="13" t="str">
        <f>VLOOKUP(B876,別紙1!$A$285:$AS$431,3,FALSE)</f>
        <v>元総社第三地下ポンプ場</v>
      </c>
      <c r="Q876" s="142" t="str">
        <f>VLOOKUP(B876,別紙1!$A$285:$AS$431,5,FALSE)</f>
        <v>東京従量電灯B20A</v>
      </c>
    </row>
    <row r="877" spans="1:17" s="11" customFormat="1" ht="20.25" customHeight="1" x14ac:dyDescent="0.4">
      <c r="A877" s="435" t="s">
        <v>14</v>
      </c>
      <c r="B877" s="438" t="s">
        <v>3</v>
      </c>
      <c r="C877" s="439"/>
      <c r="D877" s="440"/>
      <c r="E877" s="438" t="s">
        <v>4</v>
      </c>
      <c r="F877" s="439"/>
      <c r="G877" s="439"/>
      <c r="H877" s="439"/>
      <c r="I877" s="439"/>
      <c r="J877" s="439"/>
      <c r="K877" s="439"/>
      <c r="L877" s="439"/>
      <c r="M877" s="439"/>
      <c r="N877" s="439"/>
      <c r="O877" s="440"/>
      <c r="P877" s="426" t="s">
        <v>106</v>
      </c>
      <c r="Q877" s="435" t="s">
        <v>354</v>
      </c>
    </row>
    <row r="878" spans="1:17" s="11" customFormat="1" ht="60" x14ac:dyDescent="0.4">
      <c r="A878" s="436"/>
      <c r="B878" s="305" t="s">
        <v>26</v>
      </c>
      <c r="C878" s="305" t="s">
        <v>107</v>
      </c>
      <c r="D878" s="305" t="s">
        <v>27</v>
      </c>
      <c r="E878" s="16" t="s">
        <v>349</v>
      </c>
      <c r="F878" s="17" t="s">
        <v>108</v>
      </c>
      <c r="G878" s="17" t="s">
        <v>350</v>
      </c>
      <c r="H878" s="16" t="s">
        <v>28</v>
      </c>
      <c r="I878" s="17" t="s">
        <v>126</v>
      </c>
      <c r="J878" s="17" t="s">
        <v>352</v>
      </c>
      <c r="K878" s="16" t="s">
        <v>29</v>
      </c>
      <c r="L878" s="17" t="s">
        <v>127</v>
      </c>
      <c r="M878" s="17" t="s">
        <v>128</v>
      </c>
      <c r="N878" s="16" t="s">
        <v>30</v>
      </c>
      <c r="O878" s="306" t="s">
        <v>353</v>
      </c>
      <c r="P878" s="441"/>
      <c r="Q878" s="436"/>
    </row>
    <row r="879" spans="1:17" s="18" customFormat="1" ht="22.5" x14ac:dyDescent="0.4">
      <c r="A879" s="437"/>
      <c r="B879" s="12" t="s">
        <v>34</v>
      </c>
      <c r="C879" s="12" t="s">
        <v>123</v>
      </c>
      <c r="D879" s="12" t="s">
        <v>6</v>
      </c>
      <c r="E879" s="12" t="s">
        <v>20</v>
      </c>
      <c r="F879" s="12" t="s">
        <v>20</v>
      </c>
      <c r="G879" s="12" t="s">
        <v>8</v>
      </c>
      <c r="H879" s="12" t="s">
        <v>8</v>
      </c>
      <c r="I879" s="12" t="s">
        <v>20</v>
      </c>
      <c r="J879" s="12" t="s">
        <v>8</v>
      </c>
      <c r="K879" s="12" t="s">
        <v>8</v>
      </c>
      <c r="L879" s="12" t="s">
        <v>20</v>
      </c>
      <c r="M879" s="12" t="s">
        <v>8</v>
      </c>
      <c r="N879" s="12" t="s">
        <v>8</v>
      </c>
      <c r="O879" s="12" t="s">
        <v>8</v>
      </c>
      <c r="P879" s="4" t="s">
        <v>43</v>
      </c>
      <c r="Q879" s="12" t="s">
        <v>8</v>
      </c>
    </row>
    <row r="880" spans="1:17" s="20" customFormat="1" ht="18" customHeight="1" x14ac:dyDescent="0.4">
      <c r="A880" s="19">
        <v>1</v>
      </c>
      <c r="B880" s="143">
        <f>VLOOKUP(B876,別紙1!$A$285:$AS$431,6,FALSE)</f>
        <v>20</v>
      </c>
      <c r="C880" s="151">
        <f>内訳書!$C$9</f>
        <v>0</v>
      </c>
      <c r="D880" s="151">
        <f>IF(E880=0,ROUNDDOWN(C880*B880/10/2,2),ROUNDDOWN(C880*B880/10,2))</f>
        <v>0</v>
      </c>
      <c r="E880" s="143">
        <f>VLOOKUP(B876,別紙1!$A$285:$AS$431,7,FALSE)+VLOOKUP(B876,別紙1!$A$285:$AS$431,8,FALSE)+VLOOKUP(B876,別紙1!$A$285:$AS$431,9,FALSE)</f>
        <v>0</v>
      </c>
      <c r="F880" s="143">
        <f>IF(E880&lt;120,E880,120)</f>
        <v>0</v>
      </c>
      <c r="G880" s="151">
        <f>内訳書!$D$9</f>
        <v>0</v>
      </c>
      <c r="H880" s="151">
        <f>ROUNDDOWN(F880*G880,2)</f>
        <v>0</v>
      </c>
      <c r="I880" s="143">
        <f>IF(E880&lt;=300,IF(E880&lt;120,0,E880-120),180)</f>
        <v>0</v>
      </c>
      <c r="J880" s="151">
        <f>内訳書!$E$9</f>
        <v>0</v>
      </c>
      <c r="K880" s="151">
        <f>ROUNDDOWN(I880*J880,2)</f>
        <v>0</v>
      </c>
      <c r="L880" s="143">
        <f>IF(E880&lt;300,0,E880-300)</f>
        <v>0</v>
      </c>
      <c r="M880" s="151">
        <f>内訳書!$F$9</f>
        <v>0</v>
      </c>
      <c r="N880" s="151">
        <f>ROUNDDOWN(L880*M880,2)</f>
        <v>0</v>
      </c>
      <c r="O880" s="151">
        <f>H880+K880+N880</f>
        <v>0</v>
      </c>
      <c r="P880" s="144"/>
      <c r="Q880" s="145">
        <f>ROUNDDOWN(D880+O880+P880,0)</f>
        <v>0</v>
      </c>
    </row>
    <row r="881" spans="1:17" s="20" customFormat="1" ht="18" customHeight="1" x14ac:dyDescent="0.4">
      <c r="A881" s="19">
        <v>2</v>
      </c>
      <c r="B881" s="145">
        <f>B880</f>
        <v>20</v>
      </c>
      <c r="C881" s="151">
        <f>C880</f>
        <v>0</v>
      </c>
      <c r="D881" s="151">
        <f t="shared" ref="D881:D891" si="828">IF(E881=0,ROUNDDOWN(C881*B881/10/2,2),ROUNDDOWN(C881*B881/10,2))</f>
        <v>0</v>
      </c>
      <c r="E881" s="143">
        <f>VLOOKUP(B876,別紙1!$A$285:$AS$431,10,FALSE)+VLOOKUP(B876,別紙1!$A$285:$AS$431,11,FALSE)+VLOOKUP(B876,別紙1!$A$285:$AS$431,12,FALSE)</f>
        <v>0</v>
      </c>
      <c r="F881" s="143">
        <f t="shared" ref="F881:F891" si="829">IF(E881&lt;120,E881,120)</f>
        <v>0</v>
      </c>
      <c r="G881" s="151">
        <f>G880</f>
        <v>0</v>
      </c>
      <c r="H881" s="151">
        <f t="shared" ref="H881:H891" si="830">ROUNDDOWN(F881*G881,2)</f>
        <v>0</v>
      </c>
      <c r="I881" s="143">
        <f t="shared" ref="I881" si="831">IF(E881&lt;=300,IF(E881&lt;120,0,E881-120),180)</f>
        <v>0</v>
      </c>
      <c r="J881" s="151">
        <f>J880</f>
        <v>0</v>
      </c>
      <c r="K881" s="151">
        <f t="shared" ref="K881:K891" si="832">ROUNDDOWN(I881*J881,2)</f>
        <v>0</v>
      </c>
      <c r="L881" s="143">
        <f t="shared" ref="L881:L891" si="833">IF(E881&lt;300,0,E881-300)</f>
        <v>0</v>
      </c>
      <c r="M881" s="151">
        <f>M880</f>
        <v>0</v>
      </c>
      <c r="N881" s="151">
        <f t="shared" ref="N881:N891" si="834">ROUNDDOWN(L881*M881,2)</f>
        <v>0</v>
      </c>
      <c r="O881" s="151">
        <f t="shared" ref="O881:O884" si="835">H881+K881+N881</f>
        <v>0</v>
      </c>
      <c r="P881" s="144"/>
      <c r="Q881" s="145">
        <f t="shared" ref="Q881:Q891" si="836">ROUNDDOWN(D881+O881+P881,0)</f>
        <v>0</v>
      </c>
    </row>
    <row r="882" spans="1:17" s="20" customFormat="1" ht="18" customHeight="1" x14ac:dyDescent="0.4">
      <c r="A882" s="19">
        <v>3</v>
      </c>
      <c r="B882" s="145">
        <f>B880</f>
        <v>20</v>
      </c>
      <c r="C882" s="151">
        <f t="shared" ref="C882:C891" si="837">C881</f>
        <v>0</v>
      </c>
      <c r="D882" s="151">
        <f t="shared" si="828"/>
        <v>0</v>
      </c>
      <c r="E882" s="143">
        <f>VLOOKUP(B876,別紙1!$A$285:$AS$431,13,FALSE)+VLOOKUP(B876,別紙1!$A$285:$AS$431,14,FALSE)+VLOOKUP(B876,別紙1!$A$285:$AS$431,15,FALSE)</f>
        <v>0</v>
      </c>
      <c r="F882" s="143">
        <f t="shared" si="829"/>
        <v>0</v>
      </c>
      <c r="G882" s="151">
        <f t="shared" ref="G882:G891" si="838">G881</f>
        <v>0</v>
      </c>
      <c r="H882" s="151">
        <f t="shared" si="830"/>
        <v>0</v>
      </c>
      <c r="I882" s="143">
        <f>IF(E882&lt;=300,IF(E882&lt;120,0,E882-120),180)</f>
        <v>0</v>
      </c>
      <c r="J882" s="151">
        <f t="shared" ref="J882:J891" si="839">J881</f>
        <v>0</v>
      </c>
      <c r="K882" s="151">
        <f t="shared" si="832"/>
        <v>0</v>
      </c>
      <c r="L882" s="143">
        <f t="shared" si="833"/>
        <v>0</v>
      </c>
      <c r="M882" s="151">
        <f t="shared" ref="M882:M891" si="840">M881</f>
        <v>0</v>
      </c>
      <c r="N882" s="151">
        <f t="shared" si="834"/>
        <v>0</v>
      </c>
      <c r="O882" s="151">
        <f t="shared" si="835"/>
        <v>0</v>
      </c>
      <c r="P882" s="144"/>
      <c r="Q882" s="145">
        <f t="shared" si="836"/>
        <v>0</v>
      </c>
    </row>
    <row r="883" spans="1:17" s="20" customFormat="1" ht="18" customHeight="1" x14ac:dyDescent="0.4">
      <c r="A883" s="19">
        <v>4</v>
      </c>
      <c r="B883" s="145">
        <f>B880</f>
        <v>20</v>
      </c>
      <c r="C883" s="151">
        <f t="shared" si="837"/>
        <v>0</v>
      </c>
      <c r="D883" s="151">
        <f t="shared" si="828"/>
        <v>0</v>
      </c>
      <c r="E883" s="143">
        <f>VLOOKUP(B876,別紙1!$A$285:$AS$431,16,FALSE)+VLOOKUP(B876,別紙1!$A$285:$AS$431,17,FALSE)+VLOOKUP(B876,別紙1!$A$285:$AS$431,18,FALSE)</f>
        <v>0</v>
      </c>
      <c r="F883" s="143">
        <f t="shared" si="829"/>
        <v>0</v>
      </c>
      <c r="G883" s="151">
        <f t="shared" si="838"/>
        <v>0</v>
      </c>
      <c r="H883" s="151">
        <f t="shared" si="830"/>
        <v>0</v>
      </c>
      <c r="I883" s="143">
        <f t="shared" ref="I883:I891" si="841">IF(E883&lt;=300,IF(E883&lt;120,0,E883-120),180)</f>
        <v>0</v>
      </c>
      <c r="J883" s="151">
        <f t="shared" si="839"/>
        <v>0</v>
      </c>
      <c r="K883" s="151">
        <f t="shared" si="832"/>
        <v>0</v>
      </c>
      <c r="L883" s="143">
        <f t="shared" si="833"/>
        <v>0</v>
      </c>
      <c r="M883" s="151">
        <f t="shared" si="840"/>
        <v>0</v>
      </c>
      <c r="N883" s="151">
        <f t="shared" si="834"/>
        <v>0</v>
      </c>
      <c r="O883" s="151">
        <f t="shared" si="835"/>
        <v>0</v>
      </c>
      <c r="P883" s="144"/>
      <c r="Q883" s="145">
        <f t="shared" si="836"/>
        <v>0</v>
      </c>
    </row>
    <row r="884" spans="1:17" s="20" customFormat="1" ht="18" customHeight="1" x14ac:dyDescent="0.4">
      <c r="A884" s="19">
        <v>5</v>
      </c>
      <c r="B884" s="145">
        <f>B880</f>
        <v>20</v>
      </c>
      <c r="C884" s="151">
        <f t="shared" si="837"/>
        <v>0</v>
      </c>
      <c r="D884" s="151">
        <f t="shared" si="828"/>
        <v>0</v>
      </c>
      <c r="E884" s="143">
        <f>VLOOKUP(B876,別紙1!$A$285:$AS$431,19,FALSE)+VLOOKUP(B876,別紙1!$A$285:$AS$431,20,FALSE)+VLOOKUP(B876,別紙1!$A$285:$AS$431,21,FALSE)</f>
        <v>0</v>
      </c>
      <c r="F884" s="143">
        <f t="shared" si="829"/>
        <v>0</v>
      </c>
      <c r="G884" s="151">
        <f t="shared" si="838"/>
        <v>0</v>
      </c>
      <c r="H884" s="151">
        <f t="shared" si="830"/>
        <v>0</v>
      </c>
      <c r="I884" s="143">
        <f t="shared" si="841"/>
        <v>0</v>
      </c>
      <c r="J884" s="151">
        <f t="shared" si="839"/>
        <v>0</v>
      </c>
      <c r="K884" s="151">
        <f t="shared" si="832"/>
        <v>0</v>
      </c>
      <c r="L884" s="143">
        <f t="shared" si="833"/>
        <v>0</v>
      </c>
      <c r="M884" s="151">
        <f t="shared" si="840"/>
        <v>0</v>
      </c>
      <c r="N884" s="151">
        <f t="shared" si="834"/>
        <v>0</v>
      </c>
      <c r="O884" s="151">
        <f t="shared" si="835"/>
        <v>0</v>
      </c>
      <c r="P884" s="144"/>
      <c r="Q884" s="145">
        <f t="shared" si="836"/>
        <v>0</v>
      </c>
    </row>
    <row r="885" spans="1:17" s="20" customFormat="1" ht="18" customHeight="1" x14ac:dyDescent="0.4">
      <c r="A885" s="19">
        <v>6</v>
      </c>
      <c r="B885" s="145">
        <f>B880</f>
        <v>20</v>
      </c>
      <c r="C885" s="151">
        <f t="shared" si="837"/>
        <v>0</v>
      </c>
      <c r="D885" s="151">
        <f t="shared" si="828"/>
        <v>0</v>
      </c>
      <c r="E885" s="143">
        <f>VLOOKUP(B876,別紙1!$A$285:$AS$431,22,FALSE)+VLOOKUP(B876,別紙1!$A$285:$AS$431,23,FALSE)+VLOOKUP(B876,別紙1!$A$285:$AS$431,24,FALSE)</f>
        <v>0</v>
      </c>
      <c r="F885" s="143">
        <f t="shared" si="829"/>
        <v>0</v>
      </c>
      <c r="G885" s="151">
        <f t="shared" si="838"/>
        <v>0</v>
      </c>
      <c r="H885" s="151">
        <f t="shared" si="830"/>
        <v>0</v>
      </c>
      <c r="I885" s="143">
        <f t="shared" si="841"/>
        <v>0</v>
      </c>
      <c r="J885" s="151">
        <f t="shared" si="839"/>
        <v>0</v>
      </c>
      <c r="K885" s="151">
        <f t="shared" si="832"/>
        <v>0</v>
      </c>
      <c r="L885" s="143">
        <f t="shared" si="833"/>
        <v>0</v>
      </c>
      <c r="M885" s="151">
        <f t="shared" si="840"/>
        <v>0</v>
      </c>
      <c r="N885" s="151">
        <f t="shared" si="834"/>
        <v>0</v>
      </c>
      <c r="O885" s="151">
        <f>H885+K885+N885</f>
        <v>0</v>
      </c>
      <c r="P885" s="144"/>
      <c r="Q885" s="145">
        <f t="shared" si="836"/>
        <v>0</v>
      </c>
    </row>
    <row r="886" spans="1:17" s="20" customFormat="1" ht="18" customHeight="1" x14ac:dyDescent="0.4">
      <c r="A886" s="19">
        <v>7</v>
      </c>
      <c r="B886" s="145">
        <f>B880</f>
        <v>20</v>
      </c>
      <c r="C886" s="151">
        <f t="shared" si="837"/>
        <v>0</v>
      </c>
      <c r="D886" s="151">
        <f t="shared" si="828"/>
        <v>0</v>
      </c>
      <c r="E886" s="143">
        <f>VLOOKUP(B876,別紙1!$A$285:$AS$431,25,FALSE)+VLOOKUP(B876,別紙1!$A$285:$AS$431,26,FALSE)+VLOOKUP(B876,別紙1!$A$285:$AS$431,27,FALSE)</f>
        <v>0</v>
      </c>
      <c r="F886" s="143">
        <f t="shared" si="829"/>
        <v>0</v>
      </c>
      <c r="G886" s="151">
        <f t="shared" si="838"/>
        <v>0</v>
      </c>
      <c r="H886" s="151">
        <f t="shared" si="830"/>
        <v>0</v>
      </c>
      <c r="I886" s="143">
        <f t="shared" si="841"/>
        <v>0</v>
      </c>
      <c r="J886" s="151">
        <f t="shared" si="839"/>
        <v>0</v>
      </c>
      <c r="K886" s="151">
        <f t="shared" si="832"/>
        <v>0</v>
      </c>
      <c r="L886" s="143">
        <f t="shared" si="833"/>
        <v>0</v>
      </c>
      <c r="M886" s="151">
        <f t="shared" si="840"/>
        <v>0</v>
      </c>
      <c r="N886" s="151">
        <f t="shared" si="834"/>
        <v>0</v>
      </c>
      <c r="O886" s="151">
        <f t="shared" ref="O886:O890" si="842">H886+K886+N886</f>
        <v>0</v>
      </c>
      <c r="P886" s="144"/>
      <c r="Q886" s="145">
        <f t="shared" si="836"/>
        <v>0</v>
      </c>
    </row>
    <row r="887" spans="1:17" s="20" customFormat="1" ht="18" customHeight="1" x14ac:dyDescent="0.4">
      <c r="A887" s="19">
        <v>8</v>
      </c>
      <c r="B887" s="145">
        <f>B880</f>
        <v>20</v>
      </c>
      <c r="C887" s="151">
        <f t="shared" si="837"/>
        <v>0</v>
      </c>
      <c r="D887" s="151">
        <f t="shared" si="828"/>
        <v>0</v>
      </c>
      <c r="E887" s="143">
        <f>VLOOKUP(B876,別紙1!$A$285:$AS$431,28,FALSE)+VLOOKUP(B876,別紙1!$A$285:$AS$431,29,FALSE)+VLOOKUP(B876,別紙1!$A$285:$AS$431,30,FALSE)</f>
        <v>0</v>
      </c>
      <c r="F887" s="143">
        <f t="shared" si="829"/>
        <v>0</v>
      </c>
      <c r="G887" s="151">
        <f t="shared" si="838"/>
        <v>0</v>
      </c>
      <c r="H887" s="151">
        <f t="shared" si="830"/>
        <v>0</v>
      </c>
      <c r="I887" s="143">
        <f t="shared" si="841"/>
        <v>0</v>
      </c>
      <c r="J887" s="151">
        <f t="shared" si="839"/>
        <v>0</v>
      </c>
      <c r="K887" s="151">
        <f t="shared" si="832"/>
        <v>0</v>
      </c>
      <c r="L887" s="143">
        <f t="shared" si="833"/>
        <v>0</v>
      </c>
      <c r="M887" s="151">
        <f t="shared" si="840"/>
        <v>0</v>
      </c>
      <c r="N887" s="151">
        <f t="shared" si="834"/>
        <v>0</v>
      </c>
      <c r="O887" s="151">
        <f t="shared" si="842"/>
        <v>0</v>
      </c>
      <c r="P887" s="144"/>
      <c r="Q887" s="145">
        <f t="shared" si="836"/>
        <v>0</v>
      </c>
    </row>
    <row r="888" spans="1:17" s="20" customFormat="1" ht="18" customHeight="1" x14ac:dyDescent="0.4">
      <c r="A888" s="19">
        <v>9</v>
      </c>
      <c r="B888" s="145">
        <f>B880</f>
        <v>20</v>
      </c>
      <c r="C888" s="151">
        <f t="shared" si="837"/>
        <v>0</v>
      </c>
      <c r="D888" s="151">
        <f t="shared" si="828"/>
        <v>0</v>
      </c>
      <c r="E888" s="143">
        <f>VLOOKUP(B876,別紙1!$A$285:$AS$431,31,FALSE)+VLOOKUP(B876,別紙1!$A$285:$AS$431,32,FALSE)+VLOOKUP(B876,別紙1!$A$285:$AS$431,33,FALSE)</f>
        <v>0</v>
      </c>
      <c r="F888" s="143">
        <f t="shared" si="829"/>
        <v>0</v>
      </c>
      <c r="G888" s="151">
        <f t="shared" si="838"/>
        <v>0</v>
      </c>
      <c r="H888" s="151">
        <f t="shared" si="830"/>
        <v>0</v>
      </c>
      <c r="I888" s="143">
        <f t="shared" si="841"/>
        <v>0</v>
      </c>
      <c r="J888" s="151">
        <f t="shared" si="839"/>
        <v>0</v>
      </c>
      <c r="K888" s="151">
        <f t="shared" si="832"/>
        <v>0</v>
      </c>
      <c r="L888" s="143">
        <f t="shared" si="833"/>
        <v>0</v>
      </c>
      <c r="M888" s="151">
        <f t="shared" si="840"/>
        <v>0</v>
      </c>
      <c r="N888" s="151">
        <f t="shared" si="834"/>
        <v>0</v>
      </c>
      <c r="O888" s="151">
        <f t="shared" si="842"/>
        <v>0</v>
      </c>
      <c r="P888" s="144"/>
      <c r="Q888" s="145">
        <f t="shared" si="836"/>
        <v>0</v>
      </c>
    </row>
    <row r="889" spans="1:17" s="20" customFormat="1" ht="18" customHeight="1" x14ac:dyDescent="0.4">
      <c r="A889" s="19">
        <v>10</v>
      </c>
      <c r="B889" s="145">
        <f>B880</f>
        <v>20</v>
      </c>
      <c r="C889" s="151">
        <f t="shared" si="837"/>
        <v>0</v>
      </c>
      <c r="D889" s="151">
        <f t="shared" si="828"/>
        <v>0</v>
      </c>
      <c r="E889" s="143">
        <f>VLOOKUP(B876,別紙1!$A$285:$AS$431,34,FALSE)+VLOOKUP(B876,別紙1!$A$285:$AS$431,35,FALSE)+VLOOKUP(B876,別紙1!$A$285:$AS$431,36,FALSE)</f>
        <v>0</v>
      </c>
      <c r="F889" s="143">
        <f t="shared" si="829"/>
        <v>0</v>
      </c>
      <c r="G889" s="151">
        <f t="shared" si="838"/>
        <v>0</v>
      </c>
      <c r="H889" s="151">
        <f t="shared" si="830"/>
        <v>0</v>
      </c>
      <c r="I889" s="143">
        <f t="shared" si="841"/>
        <v>0</v>
      </c>
      <c r="J889" s="151">
        <f t="shared" si="839"/>
        <v>0</v>
      </c>
      <c r="K889" s="151">
        <f t="shared" si="832"/>
        <v>0</v>
      </c>
      <c r="L889" s="143">
        <f t="shared" si="833"/>
        <v>0</v>
      </c>
      <c r="M889" s="151">
        <f t="shared" si="840"/>
        <v>0</v>
      </c>
      <c r="N889" s="151">
        <f t="shared" si="834"/>
        <v>0</v>
      </c>
      <c r="O889" s="151">
        <f t="shared" si="842"/>
        <v>0</v>
      </c>
      <c r="P889" s="144"/>
      <c r="Q889" s="145">
        <f t="shared" si="836"/>
        <v>0</v>
      </c>
    </row>
    <row r="890" spans="1:17" s="20" customFormat="1" ht="18" customHeight="1" x14ac:dyDescent="0.4">
      <c r="A890" s="19">
        <v>11</v>
      </c>
      <c r="B890" s="145">
        <f>B880</f>
        <v>20</v>
      </c>
      <c r="C890" s="151">
        <f t="shared" si="837"/>
        <v>0</v>
      </c>
      <c r="D890" s="151">
        <f t="shared" si="828"/>
        <v>0</v>
      </c>
      <c r="E890" s="143">
        <f>VLOOKUP(B876,別紙1!$A$285:$AS$431,37,FALSE)+VLOOKUP(B876,別紙1!$A$285:$AS$431,38,FALSE)+VLOOKUP(B876,別紙1!$A$285:$AS$431,39,FALSE)</f>
        <v>0</v>
      </c>
      <c r="F890" s="143">
        <f t="shared" si="829"/>
        <v>0</v>
      </c>
      <c r="G890" s="151">
        <f t="shared" si="838"/>
        <v>0</v>
      </c>
      <c r="H890" s="151">
        <f t="shared" si="830"/>
        <v>0</v>
      </c>
      <c r="I890" s="143">
        <f t="shared" si="841"/>
        <v>0</v>
      </c>
      <c r="J890" s="151">
        <f t="shared" si="839"/>
        <v>0</v>
      </c>
      <c r="K890" s="151">
        <f t="shared" si="832"/>
        <v>0</v>
      </c>
      <c r="L890" s="143">
        <f t="shared" si="833"/>
        <v>0</v>
      </c>
      <c r="M890" s="151">
        <f t="shared" si="840"/>
        <v>0</v>
      </c>
      <c r="N890" s="151">
        <f t="shared" si="834"/>
        <v>0</v>
      </c>
      <c r="O890" s="151">
        <f t="shared" si="842"/>
        <v>0</v>
      </c>
      <c r="P890" s="144"/>
      <c r="Q890" s="145">
        <f t="shared" si="836"/>
        <v>0</v>
      </c>
    </row>
    <row r="891" spans="1:17" s="20" customFormat="1" ht="18" customHeight="1" thickBot="1" x14ac:dyDescent="0.45">
      <c r="A891" s="19">
        <v>12</v>
      </c>
      <c r="B891" s="145">
        <f>B880</f>
        <v>20</v>
      </c>
      <c r="C891" s="151">
        <f t="shared" si="837"/>
        <v>0</v>
      </c>
      <c r="D891" s="151">
        <f t="shared" si="828"/>
        <v>0</v>
      </c>
      <c r="E891" s="143">
        <f>VLOOKUP(B876,別紙1!$A$285:$AS$431,40,FALSE)+VLOOKUP(B876,別紙1!$A$285:$AS$431,41,FALSE)+VLOOKUP(B876,別紙1!$A$285:$AS$431,42,FALSE)</f>
        <v>0</v>
      </c>
      <c r="F891" s="143">
        <f t="shared" si="829"/>
        <v>0</v>
      </c>
      <c r="G891" s="151">
        <f t="shared" si="838"/>
        <v>0</v>
      </c>
      <c r="H891" s="198">
        <f t="shared" si="830"/>
        <v>0</v>
      </c>
      <c r="I891" s="143">
        <f t="shared" si="841"/>
        <v>0</v>
      </c>
      <c r="J891" s="198">
        <f t="shared" si="839"/>
        <v>0</v>
      </c>
      <c r="K891" s="198">
        <f t="shared" si="832"/>
        <v>0</v>
      </c>
      <c r="L891" s="143">
        <f t="shared" si="833"/>
        <v>0</v>
      </c>
      <c r="M891" s="151">
        <f t="shared" si="840"/>
        <v>0</v>
      </c>
      <c r="N891" s="198">
        <f t="shared" si="834"/>
        <v>0</v>
      </c>
      <c r="O891" s="151">
        <f>H891+K891+N891</f>
        <v>0</v>
      </c>
      <c r="P891" s="144"/>
      <c r="Q891" s="145">
        <f t="shared" si="836"/>
        <v>0</v>
      </c>
    </row>
    <row r="892" spans="1:17" s="20" customFormat="1" ht="18" customHeight="1" thickBot="1" x14ac:dyDescent="0.45">
      <c r="A892" s="19" t="s">
        <v>9</v>
      </c>
      <c r="B892" s="146"/>
      <c r="C892" s="146"/>
      <c r="D892" s="201"/>
      <c r="E892" s="143">
        <f t="shared" ref="E892:F892" si="843">SUM(E880:E891)</f>
        <v>0</v>
      </c>
      <c r="F892" s="143">
        <f t="shared" si="843"/>
        <v>0</v>
      </c>
      <c r="G892" s="146"/>
      <c r="H892" s="146"/>
      <c r="I892" s="143">
        <f t="shared" ref="I892" si="844">SUM(I880:I891)</f>
        <v>0</v>
      </c>
      <c r="J892" s="146"/>
      <c r="K892" s="146"/>
      <c r="L892" s="143">
        <f t="shared" ref="L892" si="845">SUM(L880:L891)</f>
        <v>0</v>
      </c>
      <c r="M892" s="146"/>
      <c r="N892" s="146"/>
      <c r="O892" s="202"/>
      <c r="P892" s="150">
        <f>SUM(P880:P891)</f>
        <v>0</v>
      </c>
      <c r="Q892" s="148">
        <f>IF(SUM(Q880:Q891)="","",SUM(Q880:Q891))</f>
        <v>0</v>
      </c>
    </row>
    <row r="893" spans="1:17" ht="78" customHeight="1" x14ac:dyDescent="0.4">
      <c r="A893" s="429" t="s">
        <v>376</v>
      </c>
      <c r="B893" s="430"/>
      <c r="C893" s="430"/>
      <c r="D893" s="430"/>
      <c r="E893" s="430"/>
      <c r="F893" s="430"/>
      <c r="G893" s="430"/>
      <c r="H893" s="430"/>
      <c r="I893" s="430"/>
      <c r="J893" s="430"/>
      <c r="K893" s="430"/>
      <c r="L893" s="430"/>
      <c r="M893" s="430"/>
      <c r="N893" s="430"/>
      <c r="O893" s="430"/>
      <c r="P893" s="430"/>
      <c r="Q893" s="431"/>
    </row>
    <row r="894" spans="1:17" ht="78" customHeight="1" x14ac:dyDescent="0.4">
      <c r="A894" s="432" t="s">
        <v>22</v>
      </c>
      <c r="B894" s="433"/>
      <c r="C894" s="433"/>
      <c r="D894" s="433"/>
      <c r="E894" s="433"/>
      <c r="F894" s="433"/>
      <c r="G894" s="433"/>
      <c r="H894" s="433"/>
      <c r="I894" s="433"/>
      <c r="J894" s="433"/>
      <c r="K894" s="433"/>
      <c r="L894" s="433"/>
      <c r="M894" s="433"/>
      <c r="N894" s="433"/>
      <c r="O894" s="433"/>
      <c r="P894" s="433"/>
      <c r="Q894" s="434"/>
    </row>
    <row r="895" spans="1:17" x14ac:dyDescent="0.4">
      <c r="A895" s="11" t="s">
        <v>12</v>
      </c>
      <c r="B895" s="15">
        <f>B876+1</f>
        <v>48</v>
      </c>
      <c r="C895" s="11" t="s">
        <v>13</v>
      </c>
      <c r="D895" s="13" t="str">
        <f>VLOOKUP(B895,別紙1!$A$285:$AS$431,3,FALSE)</f>
        <v>元総社第四地下ポンプ場</v>
      </c>
      <c r="Q895" s="142" t="str">
        <f>VLOOKUP(B895,別紙1!$A$285:$AS$431,5,FALSE)</f>
        <v>東京従量電灯B20A</v>
      </c>
    </row>
    <row r="896" spans="1:17" s="11" customFormat="1" ht="20.25" customHeight="1" x14ac:dyDescent="0.4">
      <c r="A896" s="435" t="s">
        <v>14</v>
      </c>
      <c r="B896" s="438" t="s">
        <v>3</v>
      </c>
      <c r="C896" s="439"/>
      <c r="D896" s="440"/>
      <c r="E896" s="438" t="s">
        <v>4</v>
      </c>
      <c r="F896" s="439"/>
      <c r="G896" s="439"/>
      <c r="H896" s="439"/>
      <c r="I896" s="439"/>
      <c r="J896" s="439"/>
      <c r="K896" s="439"/>
      <c r="L896" s="439"/>
      <c r="M896" s="439"/>
      <c r="N896" s="439"/>
      <c r="O896" s="440"/>
      <c r="P896" s="426" t="s">
        <v>106</v>
      </c>
      <c r="Q896" s="435" t="s">
        <v>354</v>
      </c>
    </row>
    <row r="897" spans="1:17" s="11" customFormat="1" ht="60" x14ac:dyDescent="0.4">
      <c r="A897" s="436"/>
      <c r="B897" s="305" t="s">
        <v>26</v>
      </c>
      <c r="C897" s="305" t="s">
        <v>107</v>
      </c>
      <c r="D897" s="305" t="s">
        <v>27</v>
      </c>
      <c r="E897" s="16" t="s">
        <v>349</v>
      </c>
      <c r="F897" s="17" t="s">
        <v>108</v>
      </c>
      <c r="G897" s="17" t="s">
        <v>350</v>
      </c>
      <c r="H897" s="16" t="s">
        <v>28</v>
      </c>
      <c r="I897" s="17" t="s">
        <v>126</v>
      </c>
      <c r="J897" s="17" t="s">
        <v>352</v>
      </c>
      <c r="K897" s="16" t="s">
        <v>29</v>
      </c>
      <c r="L897" s="17" t="s">
        <v>127</v>
      </c>
      <c r="M897" s="17" t="s">
        <v>128</v>
      </c>
      <c r="N897" s="16" t="s">
        <v>30</v>
      </c>
      <c r="O897" s="306" t="s">
        <v>353</v>
      </c>
      <c r="P897" s="441"/>
      <c r="Q897" s="436"/>
    </row>
    <row r="898" spans="1:17" s="18" customFormat="1" ht="22.5" x14ac:dyDescent="0.4">
      <c r="A898" s="437"/>
      <c r="B898" s="12" t="s">
        <v>34</v>
      </c>
      <c r="C898" s="12" t="s">
        <v>123</v>
      </c>
      <c r="D898" s="12" t="s">
        <v>6</v>
      </c>
      <c r="E898" s="12" t="s">
        <v>20</v>
      </c>
      <c r="F898" s="12" t="s">
        <v>20</v>
      </c>
      <c r="G898" s="12" t="s">
        <v>8</v>
      </c>
      <c r="H898" s="12" t="s">
        <v>8</v>
      </c>
      <c r="I898" s="12" t="s">
        <v>20</v>
      </c>
      <c r="J898" s="12" t="s">
        <v>8</v>
      </c>
      <c r="K898" s="12" t="s">
        <v>8</v>
      </c>
      <c r="L898" s="12" t="s">
        <v>20</v>
      </c>
      <c r="M898" s="12" t="s">
        <v>8</v>
      </c>
      <c r="N898" s="12" t="s">
        <v>8</v>
      </c>
      <c r="O898" s="12" t="s">
        <v>8</v>
      </c>
      <c r="P898" s="4" t="s">
        <v>43</v>
      </c>
      <c r="Q898" s="12" t="s">
        <v>8</v>
      </c>
    </row>
    <row r="899" spans="1:17" s="20" customFormat="1" ht="18" customHeight="1" x14ac:dyDescent="0.4">
      <c r="A899" s="19">
        <v>1</v>
      </c>
      <c r="B899" s="143">
        <f>VLOOKUP(B895,別紙1!$A$285:$AS$431,6,FALSE)</f>
        <v>20</v>
      </c>
      <c r="C899" s="151">
        <f>内訳書!$C$9</f>
        <v>0</v>
      </c>
      <c r="D899" s="151">
        <f>IF(E899=0,ROUNDDOWN(C899*B899/10/2,2),ROUNDDOWN(C899*B899/10,2))</f>
        <v>0</v>
      </c>
      <c r="E899" s="143">
        <f>VLOOKUP(B895,別紙1!$A$285:$AS$431,7,FALSE)+VLOOKUP(B895,別紙1!$A$285:$AS$431,8,FALSE)+VLOOKUP(B895,別紙1!$A$285:$AS$431,9,FALSE)</f>
        <v>0</v>
      </c>
      <c r="F899" s="143">
        <f>IF(E899&lt;120,E899,120)</f>
        <v>0</v>
      </c>
      <c r="G899" s="151">
        <f>内訳書!$D$9</f>
        <v>0</v>
      </c>
      <c r="H899" s="151">
        <f>ROUNDDOWN(F899*G899,2)</f>
        <v>0</v>
      </c>
      <c r="I899" s="143">
        <f>IF(E899&lt;=300,IF(E899&lt;120,0,E899-120),180)</f>
        <v>0</v>
      </c>
      <c r="J899" s="151">
        <f>内訳書!$E$9</f>
        <v>0</v>
      </c>
      <c r="K899" s="151">
        <f>ROUNDDOWN(I899*J899,2)</f>
        <v>0</v>
      </c>
      <c r="L899" s="143">
        <f>IF(E899&lt;300,0,E899-300)</f>
        <v>0</v>
      </c>
      <c r="M899" s="151">
        <f>内訳書!$F$9</f>
        <v>0</v>
      </c>
      <c r="N899" s="151">
        <f>ROUNDDOWN(L899*M899,2)</f>
        <v>0</v>
      </c>
      <c r="O899" s="151">
        <f>H899+K899+N899</f>
        <v>0</v>
      </c>
      <c r="P899" s="144"/>
      <c r="Q899" s="145">
        <f>ROUNDDOWN(D899+O899+P899,0)</f>
        <v>0</v>
      </c>
    </row>
    <row r="900" spans="1:17" s="20" customFormat="1" ht="18" customHeight="1" x14ac:dyDescent="0.4">
      <c r="A900" s="19">
        <v>2</v>
      </c>
      <c r="B900" s="145">
        <f>B899</f>
        <v>20</v>
      </c>
      <c r="C900" s="151">
        <f>C899</f>
        <v>0</v>
      </c>
      <c r="D900" s="151">
        <f t="shared" ref="D900:D910" si="846">IF(E900=0,ROUNDDOWN(C900*B900/10/2,2),ROUNDDOWN(C900*B900/10,2))</f>
        <v>0</v>
      </c>
      <c r="E900" s="143">
        <f>VLOOKUP(B895,別紙1!$A$285:$AS$431,10,FALSE)+VLOOKUP(B895,別紙1!$A$285:$AS$431,11,FALSE)+VLOOKUP(B895,別紙1!$A$285:$AS$431,12,FALSE)</f>
        <v>0</v>
      </c>
      <c r="F900" s="143">
        <f t="shared" ref="F900:F910" si="847">IF(E900&lt;120,E900,120)</f>
        <v>0</v>
      </c>
      <c r="G900" s="151">
        <f>G899</f>
        <v>0</v>
      </c>
      <c r="H900" s="151">
        <f t="shared" ref="H900:H910" si="848">ROUNDDOWN(F900*G900,2)</f>
        <v>0</v>
      </c>
      <c r="I900" s="143">
        <f t="shared" ref="I900" si="849">IF(E900&lt;=300,IF(E900&lt;120,0,E900-120),180)</f>
        <v>0</v>
      </c>
      <c r="J900" s="151">
        <f>J899</f>
        <v>0</v>
      </c>
      <c r="K900" s="151">
        <f t="shared" ref="K900:K910" si="850">ROUNDDOWN(I900*J900,2)</f>
        <v>0</v>
      </c>
      <c r="L900" s="143">
        <f t="shared" ref="L900:L910" si="851">IF(E900&lt;300,0,E900-300)</f>
        <v>0</v>
      </c>
      <c r="M900" s="151">
        <f>M899</f>
        <v>0</v>
      </c>
      <c r="N900" s="151">
        <f t="shared" ref="N900:N910" si="852">ROUNDDOWN(L900*M900,2)</f>
        <v>0</v>
      </c>
      <c r="O900" s="151">
        <f t="shared" ref="O900:O903" si="853">H900+K900+N900</f>
        <v>0</v>
      </c>
      <c r="P900" s="144"/>
      <c r="Q900" s="145">
        <f t="shared" ref="Q900:Q910" si="854">ROUNDDOWN(D900+O900+P900,0)</f>
        <v>0</v>
      </c>
    </row>
    <row r="901" spans="1:17" s="20" customFormat="1" ht="18" customHeight="1" x14ac:dyDescent="0.4">
      <c r="A901" s="19">
        <v>3</v>
      </c>
      <c r="B901" s="145">
        <f>B899</f>
        <v>20</v>
      </c>
      <c r="C901" s="151">
        <f t="shared" ref="C901:C910" si="855">C900</f>
        <v>0</v>
      </c>
      <c r="D901" s="151">
        <f t="shared" si="846"/>
        <v>0</v>
      </c>
      <c r="E901" s="143">
        <f>VLOOKUP(B895,別紙1!$A$285:$AS$431,13,FALSE)+VLOOKUP(B895,別紙1!$A$285:$AS$431,14,FALSE)+VLOOKUP(B895,別紙1!$A$285:$AS$431,15,FALSE)</f>
        <v>0</v>
      </c>
      <c r="F901" s="143">
        <f t="shared" si="847"/>
        <v>0</v>
      </c>
      <c r="G901" s="151">
        <f t="shared" ref="G901:G910" si="856">G900</f>
        <v>0</v>
      </c>
      <c r="H901" s="151">
        <f t="shared" si="848"/>
        <v>0</v>
      </c>
      <c r="I901" s="143">
        <f>IF(E901&lt;=300,IF(E901&lt;120,0,E901-120),180)</f>
        <v>0</v>
      </c>
      <c r="J901" s="151">
        <f t="shared" ref="J901:J910" si="857">J900</f>
        <v>0</v>
      </c>
      <c r="K901" s="151">
        <f t="shared" si="850"/>
        <v>0</v>
      </c>
      <c r="L901" s="143">
        <f t="shared" si="851"/>
        <v>0</v>
      </c>
      <c r="M901" s="151">
        <f t="shared" ref="M901:M910" si="858">M900</f>
        <v>0</v>
      </c>
      <c r="N901" s="151">
        <f t="shared" si="852"/>
        <v>0</v>
      </c>
      <c r="O901" s="151">
        <f t="shared" si="853"/>
        <v>0</v>
      </c>
      <c r="P901" s="144"/>
      <c r="Q901" s="145">
        <f t="shared" si="854"/>
        <v>0</v>
      </c>
    </row>
    <row r="902" spans="1:17" s="20" customFormat="1" ht="18" customHeight="1" x14ac:dyDescent="0.4">
      <c r="A902" s="19">
        <v>4</v>
      </c>
      <c r="B902" s="145">
        <f>B899</f>
        <v>20</v>
      </c>
      <c r="C902" s="151">
        <f t="shared" si="855"/>
        <v>0</v>
      </c>
      <c r="D902" s="151">
        <f t="shared" si="846"/>
        <v>0</v>
      </c>
      <c r="E902" s="143">
        <f>VLOOKUP(B895,別紙1!$A$285:$AS$431,16,FALSE)+VLOOKUP(B895,別紙1!$A$285:$AS$431,17,FALSE)+VLOOKUP(B895,別紙1!$A$285:$AS$431,18,FALSE)</f>
        <v>0</v>
      </c>
      <c r="F902" s="143">
        <f t="shared" si="847"/>
        <v>0</v>
      </c>
      <c r="G902" s="151">
        <f t="shared" si="856"/>
        <v>0</v>
      </c>
      <c r="H902" s="151">
        <f t="shared" si="848"/>
        <v>0</v>
      </c>
      <c r="I902" s="143">
        <f t="shared" ref="I902:I910" si="859">IF(E902&lt;=300,IF(E902&lt;120,0,E902-120),180)</f>
        <v>0</v>
      </c>
      <c r="J902" s="151">
        <f t="shared" si="857"/>
        <v>0</v>
      </c>
      <c r="K902" s="151">
        <f t="shared" si="850"/>
        <v>0</v>
      </c>
      <c r="L902" s="143">
        <f t="shared" si="851"/>
        <v>0</v>
      </c>
      <c r="M902" s="151">
        <f t="shared" si="858"/>
        <v>0</v>
      </c>
      <c r="N902" s="151">
        <f t="shared" si="852"/>
        <v>0</v>
      </c>
      <c r="O902" s="151">
        <f t="shared" si="853"/>
        <v>0</v>
      </c>
      <c r="P902" s="144"/>
      <c r="Q902" s="145">
        <f t="shared" si="854"/>
        <v>0</v>
      </c>
    </row>
    <row r="903" spans="1:17" s="20" customFormat="1" ht="18" customHeight="1" x14ac:dyDescent="0.4">
      <c r="A903" s="19">
        <v>5</v>
      </c>
      <c r="B903" s="145">
        <f>B899</f>
        <v>20</v>
      </c>
      <c r="C903" s="151">
        <f t="shared" si="855"/>
        <v>0</v>
      </c>
      <c r="D903" s="151">
        <f t="shared" si="846"/>
        <v>0</v>
      </c>
      <c r="E903" s="143">
        <f>VLOOKUP(B895,別紙1!$A$285:$AS$431,19,FALSE)+VLOOKUP(B895,別紙1!$A$285:$AS$431,20,FALSE)+VLOOKUP(B895,別紙1!$A$285:$AS$431,21,FALSE)</f>
        <v>0</v>
      </c>
      <c r="F903" s="143">
        <f t="shared" si="847"/>
        <v>0</v>
      </c>
      <c r="G903" s="151">
        <f t="shared" si="856"/>
        <v>0</v>
      </c>
      <c r="H903" s="151">
        <f t="shared" si="848"/>
        <v>0</v>
      </c>
      <c r="I903" s="143">
        <f t="shared" si="859"/>
        <v>0</v>
      </c>
      <c r="J903" s="151">
        <f t="shared" si="857"/>
        <v>0</v>
      </c>
      <c r="K903" s="151">
        <f t="shared" si="850"/>
        <v>0</v>
      </c>
      <c r="L903" s="143">
        <f t="shared" si="851"/>
        <v>0</v>
      </c>
      <c r="M903" s="151">
        <f t="shared" si="858"/>
        <v>0</v>
      </c>
      <c r="N903" s="151">
        <f t="shared" si="852"/>
        <v>0</v>
      </c>
      <c r="O903" s="151">
        <f t="shared" si="853"/>
        <v>0</v>
      </c>
      <c r="P903" s="144"/>
      <c r="Q903" s="145">
        <f t="shared" si="854"/>
        <v>0</v>
      </c>
    </row>
    <row r="904" spans="1:17" s="20" customFormat="1" ht="18" customHeight="1" x14ac:dyDescent="0.4">
      <c r="A904" s="19">
        <v>6</v>
      </c>
      <c r="B904" s="145">
        <f>B899</f>
        <v>20</v>
      </c>
      <c r="C904" s="151">
        <f t="shared" si="855"/>
        <v>0</v>
      </c>
      <c r="D904" s="151">
        <f t="shared" si="846"/>
        <v>0</v>
      </c>
      <c r="E904" s="143">
        <f>VLOOKUP(B895,別紙1!$A$285:$AS$431,22,FALSE)+VLOOKUP(B895,別紙1!$A$285:$AS$431,23,FALSE)+VLOOKUP(B895,別紙1!$A$285:$AS$431,24,FALSE)</f>
        <v>0</v>
      </c>
      <c r="F904" s="143">
        <f t="shared" si="847"/>
        <v>0</v>
      </c>
      <c r="G904" s="151">
        <f t="shared" si="856"/>
        <v>0</v>
      </c>
      <c r="H904" s="151">
        <f t="shared" si="848"/>
        <v>0</v>
      </c>
      <c r="I904" s="143">
        <f t="shared" si="859"/>
        <v>0</v>
      </c>
      <c r="J904" s="151">
        <f t="shared" si="857"/>
        <v>0</v>
      </c>
      <c r="K904" s="151">
        <f t="shared" si="850"/>
        <v>0</v>
      </c>
      <c r="L904" s="143">
        <f t="shared" si="851"/>
        <v>0</v>
      </c>
      <c r="M904" s="151">
        <f t="shared" si="858"/>
        <v>0</v>
      </c>
      <c r="N904" s="151">
        <f t="shared" si="852"/>
        <v>0</v>
      </c>
      <c r="O904" s="151">
        <f>H904+K904+N904</f>
        <v>0</v>
      </c>
      <c r="P904" s="144"/>
      <c r="Q904" s="145">
        <f t="shared" si="854"/>
        <v>0</v>
      </c>
    </row>
    <row r="905" spans="1:17" s="20" customFormat="1" ht="18" customHeight="1" x14ac:dyDescent="0.4">
      <c r="A905" s="19">
        <v>7</v>
      </c>
      <c r="B905" s="145">
        <f>B899</f>
        <v>20</v>
      </c>
      <c r="C905" s="151">
        <f t="shared" si="855"/>
        <v>0</v>
      </c>
      <c r="D905" s="151">
        <f t="shared" si="846"/>
        <v>0</v>
      </c>
      <c r="E905" s="143">
        <f>VLOOKUP(B895,別紙1!$A$285:$AS$431,25,FALSE)+VLOOKUP(B895,別紙1!$A$285:$AS$431,26,FALSE)+VLOOKUP(B895,別紙1!$A$285:$AS$431,27,FALSE)</f>
        <v>0</v>
      </c>
      <c r="F905" s="143">
        <f t="shared" si="847"/>
        <v>0</v>
      </c>
      <c r="G905" s="151">
        <f t="shared" si="856"/>
        <v>0</v>
      </c>
      <c r="H905" s="151">
        <f t="shared" si="848"/>
        <v>0</v>
      </c>
      <c r="I905" s="143">
        <f t="shared" si="859"/>
        <v>0</v>
      </c>
      <c r="J905" s="151">
        <f t="shared" si="857"/>
        <v>0</v>
      </c>
      <c r="K905" s="151">
        <f t="shared" si="850"/>
        <v>0</v>
      </c>
      <c r="L905" s="143">
        <f t="shared" si="851"/>
        <v>0</v>
      </c>
      <c r="M905" s="151">
        <f t="shared" si="858"/>
        <v>0</v>
      </c>
      <c r="N905" s="151">
        <f t="shared" si="852"/>
        <v>0</v>
      </c>
      <c r="O905" s="151">
        <f t="shared" ref="O905:O909" si="860">H905+K905+N905</f>
        <v>0</v>
      </c>
      <c r="P905" s="144"/>
      <c r="Q905" s="145">
        <f t="shared" si="854"/>
        <v>0</v>
      </c>
    </row>
    <row r="906" spans="1:17" s="20" customFormat="1" ht="18" customHeight="1" x14ac:dyDescent="0.4">
      <c r="A906" s="19">
        <v>8</v>
      </c>
      <c r="B906" s="145">
        <f>B899</f>
        <v>20</v>
      </c>
      <c r="C906" s="151">
        <f t="shared" si="855"/>
        <v>0</v>
      </c>
      <c r="D906" s="151">
        <f t="shared" si="846"/>
        <v>0</v>
      </c>
      <c r="E906" s="143">
        <f>VLOOKUP(B895,別紙1!$A$285:$AS$431,28,FALSE)+VLOOKUP(B895,別紙1!$A$285:$AS$431,29,FALSE)+VLOOKUP(B895,別紙1!$A$285:$AS$431,30,FALSE)</f>
        <v>0</v>
      </c>
      <c r="F906" s="143">
        <f t="shared" si="847"/>
        <v>0</v>
      </c>
      <c r="G906" s="151">
        <f t="shared" si="856"/>
        <v>0</v>
      </c>
      <c r="H906" s="151">
        <f t="shared" si="848"/>
        <v>0</v>
      </c>
      <c r="I906" s="143">
        <f t="shared" si="859"/>
        <v>0</v>
      </c>
      <c r="J906" s="151">
        <f t="shared" si="857"/>
        <v>0</v>
      </c>
      <c r="K906" s="151">
        <f t="shared" si="850"/>
        <v>0</v>
      </c>
      <c r="L906" s="143">
        <f t="shared" si="851"/>
        <v>0</v>
      </c>
      <c r="M906" s="151">
        <f t="shared" si="858"/>
        <v>0</v>
      </c>
      <c r="N906" s="151">
        <f t="shared" si="852"/>
        <v>0</v>
      </c>
      <c r="O906" s="151">
        <f t="shared" si="860"/>
        <v>0</v>
      </c>
      <c r="P906" s="144"/>
      <c r="Q906" s="145">
        <f t="shared" si="854"/>
        <v>0</v>
      </c>
    </row>
    <row r="907" spans="1:17" s="20" customFormat="1" ht="18" customHeight="1" x14ac:dyDescent="0.4">
      <c r="A907" s="19">
        <v>9</v>
      </c>
      <c r="B907" s="145">
        <f>B899</f>
        <v>20</v>
      </c>
      <c r="C907" s="151">
        <f t="shared" si="855"/>
        <v>0</v>
      </c>
      <c r="D907" s="151">
        <f t="shared" si="846"/>
        <v>0</v>
      </c>
      <c r="E907" s="143">
        <f>VLOOKUP(B895,別紙1!$A$285:$AS$431,31,FALSE)+VLOOKUP(B895,別紙1!$A$285:$AS$431,32,FALSE)+VLOOKUP(B895,別紙1!$A$285:$AS$431,33,FALSE)</f>
        <v>0</v>
      </c>
      <c r="F907" s="143">
        <f t="shared" si="847"/>
        <v>0</v>
      </c>
      <c r="G907" s="151">
        <f t="shared" si="856"/>
        <v>0</v>
      </c>
      <c r="H907" s="151">
        <f t="shared" si="848"/>
        <v>0</v>
      </c>
      <c r="I907" s="143">
        <f t="shared" si="859"/>
        <v>0</v>
      </c>
      <c r="J907" s="151">
        <f t="shared" si="857"/>
        <v>0</v>
      </c>
      <c r="K907" s="151">
        <f t="shared" si="850"/>
        <v>0</v>
      </c>
      <c r="L907" s="143">
        <f t="shared" si="851"/>
        <v>0</v>
      </c>
      <c r="M907" s="151">
        <f t="shared" si="858"/>
        <v>0</v>
      </c>
      <c r="N907" s="151">
        <f t="shared" si="852"/>
        <v>0</v>
      </c>
      <c r="O907" s="151">
        <f t="shared" si="860"/>
        <v>0</v>
      </c>
      <c r="P907" s="144"/>
      <c r="Q907" s="145">
        <f t="shared" si="854"/>
        <v>0</v>
      </c>
    </row>
    <row r="908" spans="1:17" s="20" customFormat="1" ht="18" customHeight="1" x14ac:dyDescent="0.4">
      <c r="A908" s="19">
        <v>10</v>
      </c>
      <c r="B908" s="145">
        <f>B899</f>
        <v>20</v>
      </c>
      <c r="C908" s="151">
        <f t="shared" si="855"/>
        <v>0</v>
      </c>
      <c r="D908" s="151">
        <f t="shared" si="846"/>
        <v>0</v>
      </c>
      <c r="E908" s="143">
        <f>VLOOKUP(B895,別紙1!$A$285:$AS$431,34,FALSE)+VLOOKUP(B895,別紙1!$A$285:$AS$431,35,FALSE)+VLOOKUP(B895,別紙1!$A$285:$AS$431,36,FALSE)</f>
        <v>0</v>
      </c>
      <c r="F908" s="143">
        <f t="shared" si="847"/>
        <v>0</v>
      </c>
      <c r="G908" s="151">
        <f t="shared" si="856"/>
        <v>0</v>
      </c>
      <c r="H908" s="151">
        <f t="shared" si="848"/>
        <v>0</v>
      </c>
      <c r="I908" s="143">
        <f t="shared" si="859"/>
        <v>0</v>
      </c>
      <c r="J908" s="151">
        <f t="shared" si="857"/>
        <v>0</v>
      </c>
      <c r="K908" s="151">
        <f t="shared" si="850"/>
        <v>0</v>
      </c>
      <c r="L908" s="143">
        <f t="shared" si="851"/>
        <v>0</v>
      </c>
      <c r="M908" s="151">
        <f t="shared" si="858"/>
        <v>0</v>
      </c>
      <c r="N908" s="151">
        <f t="shared" si="852"/>
        <v>0</v>
      </c>
      <c r="O908" s="151">
        <f t="shared" si="860"/>
        <v>0</v>
      </c>
      <c r="P908" s="144"/>
      <c r="Q908" s="145">
        <f t="shared" si="854"/>
        <v>0</v>
      </c>
    </row>
    <row r="909" spans="1:17" s="20" customFormat="1" ht="18" customHeight="1" x14ac:dyDescent="0.4">
      <c r="A909" s="19">
        <v>11</v>
      </c>
      <c r="B909" s="145">
        <f>B899</f>
        <v>20</v>
      </c>
      <c r="C909" s="151">
        <f t="shared" si="855"/>
        <v>0</v>
      </c>
      <c r="D909" s="151">
        <f t="shared" si="846"/>
        <v>0</v>
      </c>
      <c r="E909" s="143">
        <f>VLOOKUP(B895,別紙1!$A$285:$AS$431,37,FALSE)+VLOOKUP(B895,別紙1!$A$285:$AS$431,38,FALSE)+VLOOKUP(B895,別紙1!$A$285:$AS$431,39,FALSE)</f>
        <v>0</v>
      </c>
      <c r="F909" s="143">
        <f t="shared" si="847"/>
        <v>0</v>
      </c>
      <c r="G909" s="151">
        <f t="shared" si="856"/>
        <v>0</v>
      </c>
      <c r="H909" s="151">
        <f t="shared" si="848"/>
        <v>0</v>
      </c>
      <c r="I909" s="143">
        <f t="shared" si="859"/>
        <v>0</v>
      </c>
      <c r="J909" s="151">
        <f t="shared" si="857"/>
        <v>0</v>
      </c>
      <c r="K909" s="151">
        <f t="shared" si="850"/>
        <v>0</v>
      </c>
      <c r="L909" s="143">
        <f t="shared" si="851"/>
        <v>0</v>
      </c>
      <c r="M909" s="151">
        <f t="shared" si="858"/>
        <v>0</v>
      </c>
      <c r="N909" s="151">
        <f t="shared" si="852"/>
        <v>0</v>
      </c>
      <c r="O909" s="151">
        <f t="shared" si="860"/>
        <v>0</v>
      </c>
      <c r="P909" s="144"/>
      <c r="Q909" s="145">
        <f t="shared" si="854"/>
        <v>0</v>
      </c>
    </row>
    <row r="910" spans="1:17" s="20" customFormat="1" ht="18" customHeight="1" thickBot="1" x14ac:dyDescent="0.45">
      <c r="A910" s="19">
        <v>12</v>
      </c>
      <c r="B910" s="145">
        <f>B899</f>
        <v>20</v>
      </c>
      <c r="C910" s="151">
        <f t="shared" si="855"/>
        <v>0</v>
      </c>
      <c r="D910" s="151">
        <f t="shared" si="846"/>
        <v>0</v>
      </c>
      <c r="E910" s="143">
        <f>VLOOKUP(B895,別紙1!$A$285:$AS$431,40,FALSE)+VLOOKUP(B895,別紙1!$A$285:$AS$431,41,FALSE)+VLOOKUP(B895,別紙1!$A$285:$AS$431,42,FALSE)</f>
        <v>0</v>
      </c>
      <c r="F910" s="143">
        <f t="shared" si="847"/>
        <v>0</v>
      </c>
      <c r="G910" s="151">
        <f t="shared" si="856"/>
        <v>0</v>
      </c>
      <c r="H910" s="198">
        <f t="shared" si="848"/>
        <v>0</v>
      </c>
      <c r="I910" s="143">
        <f t="shared" si="859"/>
        <v>0</v>
      </c>
      <c r="J910" s="198">
        <f t="shared" si="857"/>
        <v>0</v>
      </c>
      <c r="K910" s="198">
        <f t="shared" si="850"/>
        <v>0</v>
      </c>
      <c r="L910" s="143">
        <f t="shared" si="851"/>
        <v>0</v>
      </c>
      <c r="M910" s="151">
        <f t="shared" si="858"/>
        <v>0</v>
      </c>
      <c r="N910" s="198">
        <f t="shared" si="852"/>
        <v>0</v>
      </c>
      <c r="O910" s="151">
        <f>H910+K910+N910</f>
        <v>0</v>
      </c>
      <c r="P910" s="144"/>
      <c r="Q910" s="145">
        <f t="shared" si="854"/>
        <v>0</v>
      </c>
    </row>
    <row r="911" spans="1:17" s="20" customFormat="1" ht="18" customHeight="1" thickBot="1" x14ac:dyDescent="0.45">
      <c r="A911" s="19" t="s">
        <v>9</v>
      </c>
      <c r="B911" s="146"/>
      <c r="C911" s="146"/>
      <c r="D911" s="201"/>
      <c r="E911" s="143">
        <f t="shared" ref="E911:F911" si="861">SUM(E899:E910)</f>
        <v>0</v>
      </c>
      <c r="F911" s="143">
        <f t="shared" si="861"/>
        <v>0</v>
      </c>
      <c r="G911" s="146"/>
      <c r="H911" s="146"/>
      <c r="I911" s="143">
        <f t="shared" ref="I911" si="862">SUM(I899:I910)</f>
        <v>0</v>
      </c>
      <c r="J911" s="146"/>
      <c r="K911" s="146"/>
      <c r="L911" s="143">
        <f t="shared" ref="L911" si="863">SUM(L899:L910)</f>
        <v>0</v>
      </c>
      <c r="M911" s="146"/>
      <c r="N911" s="146"/>
      <c r="O911" s="202"/>
      <c r="P911" s="150">
        <f>SUM(P899:P910)</f>
        <v>0</v>
      </c>
      <c r="Q911" s="148">
        <f>IF(SUM(Q899:Q910)="","",SUM(Q899:Q910))</f>
        <v>0</v>
      </c>
    </row>
    <row r="912" spans="1:17" ht="78" customHeight="1" x14ac:dyDescent="0.4">
      <c r="A912" s="429" t="s">
        <v>376</v>
      </c>
      <c r="B912" s="430"/>
      <c r="C912" s="430"/>
      <c r="D912" s="430"/>
      <c r="E912" s="430"/>
      <c r="F912" s="430"/>
      <c r="G912" s="430"/>
      <c r="H912" s="430"/>
      <c r="I912" s="430"/>
      <c r="J912" s="430"/>
      <c r="K912" s="430"/>
      <c r="L912" s="430"/>
      <c r="M912" s="430"/>
      <c r="N912" s="430"/>
      <c r="O912" s="430"/>
      <c r="P912" s="430"/>
      <c r="Q912" s="431"/>
    </row>
    <row r="913" spans="1:17" ht="78" customHeight="1" x14ac:dyDescent="0.4">
      <c r="A913" s="432" t="s">
        <v>22</v>
      </c>
      <c r="B913" s="433"/>
      <c r="C913" s="433"/>
      <c r="D913" s="433"/>
      <c r="E913" s="433"/>
      <c r="F913" s="433"/>
      <c r="G913" s="433"/>
      <c r="H913" s="433"/>
      <c r="I913" s="433"/>
      <c r="J913" s="433"/>
      <c r="K913" s="433"/>
      <c r="L913" s="433"/>
      <c r="M913" s="433"/>
      <c r="N913" s="433"/>
      <c r="O913" s="433"/>
      <c r="P913" s="433"/>
      <c r="Q913" s="434"/>
    </row>
    <row r="914" spans="1:17" x14ac:dyDescent="0.4">
      <c r="A914" s="11" t="s">
        <v>12</v>
      </c>
      <c r="B914" s="15">
        <f>B895+1</f>
        <v>49</v>
      </c>
      <c r="C914" s="11" t="s">
        <v>13</v>
      </c>
      <c r="D914" s="13" t="str">
        <f>VLOOKUP(B914,別紙1!$A$285:$AS$431,3,FALSE)</f>
        <v>原之郷第五地下ポンプ場</v>
      </c>
      <c r="Q914" s="142" t="str">
        <f>VLOOKUP(B914,別紙1!$A$285:$AS$431,5,FALSE)</f>
        <v>東京従量電灯B10A</v>
      </c>
    </row>
    <row r="915" spans="1:17" s="11" customFormat="1" ht="20.25" customHeight="1" x14ac:dyDescent="0.4">
      <c r="A915" s="435" t="s">
        <v>14</v>
      </c>
      <c r="B915" s="438" t="s">
        <v>3</v>
      </c>
      <c r="C915" s="439"/>
      <c r="D915" s="440"/>
      <c r="E915" s="438" t="s">
        <v>4</v>
      </c>
      <c r="F915" s="439"/>
      <c r="G915" s="439"/>
      <c r="H915" s="439"/>
      <c r="I915" s="439"/>
      <c r="J915" s="439"/>
      <c r="K915" s="439"/>
      <c r="L915" s="439"/>
      <c r="M915" s="439"/>
      <c r="N915" s="439"/>
      <c r="O915" s="440"/>
      <c r="P915" s="426" t="s">
        <v>106</v>
      </c>
      <c r="Q915" s="435" t="s">
        <v>354</v>
      </c>
    </row>
    <row r="916" spans="1:17" s="11" customFormat="1" ht="60" x14ac:dyDescent="0.4">
      <c r="A916" s="436"/>
      <c r="B916" s="305" t="s">
        <v>26</v>
      </c>
      <c r="C916" s="305" t="s">
        <v>107</v>
      </c>
      <c r="D916" s="305" t="s">
        <v>27</v>
      </c>
      <c r="E916" s="16" t="s">
        <v>349</v>
      </c>
      <c r="F916" s="17" t="s">
        <v>108</v>
      </c>
      <c r="G916" s="17" t="s">
        <v>350</v>
      </c>
      <c r="H916" s="16" t="s">
        <v>28</v>
      </c>
      <c r="I916" s="17" t="s">
        <v>126</v>
      </c>
      <c r="J916" s="17" t="s">
        <v>352</v>
      </c>
      <c r="K916" s="16" t="s">
        <v>29</v>
      </c>
      <c r="L916" s="17" t="s">
        <v>127</v>
      </c>
      <c r="M916" s="17" t="s">
        <v>128</v>
      </c>
      <c r="N916" s="16" t="s">
        <v>30</v>
      </c>
      <c r="O916" s="306" t="s">
        <v>353</v>
      </c>
      <c r="P916" s="441"/>
      <c r="Q916" s="436"/>
    </row>
    <row r="917" spans="1:17" s="18" customFormat="1" ht="22.5" x14ac:dyDescent="0.4">
      <c r="A917" s="437"/>
      <c r="B917" s="12" t="s">
        <v>34</v>
      </c>
      <c r="C917" s="12" t="s">
        <v>123</v>
      </c>
      <c r="D917" s="12" t="s">
        <v>6</v>
      </c>
      <c r="E917" s="12" t="s">
        <v>20</v>
      </c>
      <c r="F917" s="12" t="s">
        <v>20</v>
      </c>
      <c r="G917" s="12" t="s">
        <v>8</v>
      </c>
      <c r="H917" s="12" t="s">
        <v>8</v>
      </c>
      <c r="I917" s="12" t="s">
        <v>20</v>
      </c>
      <c r="J917" s="12" t="s">
        <v>8</v>
      </c>
      <c r="K917" s="12" t="s">
        <v>8</v>
      </c>
      <c r="L917" s="12" t="s">
        <v>20</v>
      </c>
      <c r="M917" s="12" t="s">
        <v>8</v>
      </c>
      <c r="N917" s="12" t="s">
        <v>8</v>
      </c>
      <c r="O917" s="12" t="s">
        <v>8</v>
      </c>
      <c r="P917" s="4" t="s">
        <v>43</v>
      </c>
      <c r="Q917" s="12" t="s">
        <v>8</v>
      </c>
    </row>
    <row r="918" spans="1:17" s="20" customFormat="1" ht="18" customHeight="1" x14ac:dyDescent="0.4">
      <c r="A918" s="19">
        <v>1</v>
      </c>
      <c r="B918" s="143">
        <f>VLOOKUP(B914,別紙1!$A$285:$AS$431,6,FALSE)</f>
        <v>10</v>
      </c>
      <c r="C918" s="151">
        <f>内訳書!$C$9</f>
        <v>0</v>
      </c>
      <c r="D918" s="151">
        <f>IF(E918=0,ROUNDDOWN(C918*B918/10/2,2),ROUNDDOWN(C918*B918/10,2))</f>
        <v>0</v>
      </c>
      <c r="E918" s="143">
        <f>VLOOKUP(B914,別紙1!$A$285:$AS$431,7,FALSE)+VLOOKUP(B914,別紙1!$A$285:$AS$431,8,FALSE)+VLOOKUP(B914,別紙1!$A$285:$AS$431,9,FALSE)</f>
        <v>17</v>
      </c>
      <c r="F918" s="143">
        <f>IF(E918&lt;120,E918,120)</f>
        <v>17</v>
      </c>
      <c r="G918" s="151">
        <f>内訳書!$D$9</f>
        <v>0</v>
      </c>
      <c r="H918" s="151">
        <f>ROUNDDOWN(F918*G918,2)</f>
        <v>0</v>
      </c>
      <c r="I918" s="143">
        <f>IF(E918&lt;=300,IF(E918&lt;120,0,E918-120),180)</f>
        <v>0</v>
      </c>
      <c r="J918" s="151">
        <f>内訳書!$E$9</f>
        <v>0</v>
      </c>
      <c r="K918" s="151">
        <f>ROUNDDOWN(I918*J918,2)</f>
        <v>0</v>
      </c>
      <c r="L918" s="143">
        <f>IF(E918&lt;300,0,E918-300)</f>
        <v>0</v>
      </c>
      <c r="M918" s="151">
        <f>内訳書!$F$9</f>
        <v>0</v>
      </c>
      <c r="N918" s="151">
        <f>ROUNDDOWN(L918*M918,2)</f>
        <v>0</v>
      </c>
      <c r="O918" s="151">
        <f>H918+K918+N918</f>
        <v>0</v>
      </c>
      <c r="P918" s="144"/>
      <c r="Q918" s="145">
        <f>ROUNDDOWN(D918+O918+P918,0)</f>
        <v>0</v>
      </c>
    </row>
    <row r="919" spans="1:17" s="20" customFormat="1" ht="18" customHeight="1" x14ac:dyDescent="0.4">
      <c r="A919" s="19">
        <v>2</v>
      </c>
      <c r="B919" s="145">
        <f>B918</f>
        <v>10</v>
      </c>
      <c r="C919" s="151">
        <f>C918</f>
        <v>0</v>
      </c>
      <c r="D919" s="151">
        <f t="shared" ref="D919:D929" si="864">IF(E919=0,ROUNDDOWN(C919*B919/10/2,2),ROUNDDOWN(C919*B919/10,2))</f>
        <v>0</v>
      </c>
      <c r="E919" s="143">
        <f>VLOOKUP(B914,別紙1!$A$285:$AS$431,10,FALSE)+VLOOKUP(B914,別紙1!$A$285:$AS$431,11,FALSE)+VLOOKUP(B914,別紙1!$A$285:$AS$431,12,FALSE)</f>
        <v>19</v>
      </c>
      <c r="F919" s="143">
        <f t="shared" ref="F919:F929" si="865">IF(E919&lt;120,E919,120)</f>
        <v>19</v>
      </c>
      <c r="G919" s="151">
        <f>G918</f>
        <v>0</v>
      </c>
      <c r="H919" s="151">
        <f t="shared" ref="H919:H929" si="866">ROUNDDOWN(F919*G919,2)</f>
        <v>0</v>
      </c>
      <c r="I919" s="143">
        <f t="shared" ref="I919" si="867">IF(E919&lt;=300,IF(E919&lt;120,0,E919-120),180)</f>
        <v>0</v>
      </c>
      <c r="J919" s="151">
        <f>J918</f>
        <v>0</v>
      </c>
      <c r="K919" s="151">
        <f t="shared" ref="K919:K929" si="868">ROUNDDOWN(I919*J919,2)</f>
        <v>0</v>
      </c>
      <c r="L919" s="143">
        <f t="shared" ref="L919:L929" si="869">IF(E919&lt;300,0,E919-300)</f>
        <v>0</v>
      </c>
      <c r="M919" s="151">
        <f>M918</f>
        <v>0</v>
      </c>
      <c r="N919" s="151">
        <f t="shared" ref="N919:N929" si="870">ROUNDDOWN(L919*M919,2)</f>
        <v>0</v>
      </c>
      <c r="O919" s="151">
        <f t="shared" ref="O919:O922" si="871">H919+K919+N919</f>
        <v>0</v>
      </c>
      <c r="P919" s="144"/>
      <c r="Q919" s="145">
        <f t="shared" ref="Q919:Q929" si="872">ROUNDDOWN(D919+O919+P919,0)</f>
        <v>0</v>
      </c>
    </row>
    <row r="920" spans="1:17" s="20" customFormat="1" ht="18" customHeight="1" x14ac:dyDescent="0.4">
      <c r="A920" s="19">
        <v>3</v>
      </c>
      <c r="B920" s="145">
        <f>B918</f>
        <v>10</v>
      </c>
      <c r="C920" s="151">
        <f t="shared" ref="C920:C929" si="873">C919</f>
        <v>0</v>
      </c>
      <c r="D920" s="151">
        <f t="shared" si="864"/>
        <v>0</v>
      </c>
      <c r="E920" s="143">
        <f>VLOOKUP(B914,別紙1!$A$285:$AS$431,13,FALSE)+VLOOKUP(B914,別紙1!$A$285:$AS$431,14,FALSE)+VLOOKUP(B914,別紙1!$A$285:$AS$431,15,FALSE)</f>
        <v>17</v>
      </c>
      <c r="F920" s="143">
        <f t="shared" si="865"/>
        <v>17</v>
      </c>
      <c r="G920" s="151">
        <f t="shared" ref="G920:G929" si="874">G919</f>
        <v>0</v>
      </c>
      <c r="H920" s="151">
        <f t="shared" si="866"/>
        <v>0</v>
      </c>
      <c r="I920" s="143">
        <f>IF(E920&lt;=300,IF(E920&lt;120,0,E920-120),180)</f>
        <v>0</v>
      </c>
      <c r="J920" s="151">
        <f t="shared" ref="J920:J929" si="875">J919</f>
        <v>0</v>
      </c>
      <c r="K920" s="151">
        <f t="shared" si="868"/>
        <v>0</v>
      </c>
      <c r="L920" s="143">
        <f t="shared" si="869"/>
        <v>0</v>
      </c>
      <c r="M920" s="151">
        <f t="shared" ref="M920:M929" si="876">M919</f>
        <v>0</v>
      </c>
      <c r="N920" s="151">
        <f t="shared" si="870"/>
        <v>0</v>
      </c>
      <c r="O920" s="151">
        <f t="shared" si="871"/>
        <v>0</v>
      </c>
      <c r="P920" s="144"/>
      <c r="Q920" s="145">
        <f t="shared" si="872"/>
        <v>0</v>
      </c>
    </row>
    <row r="921" spans="1:17" s="20" customFormat="1" ht="18" customHeight="1" x14ac:dyDescent="0.4">
      <c r="A921" s="19">
        <v>4</v>
      </c>
      <c r="B921" s="145">
        <f>B918</f>
        <v>10</v>
      </c>
      <c r="C921" s="151">
        <f t="shared" si="873"/>
        <v>0</v>
      </c>
      <c r="D921" s="151">
        <f t="shared" si="864"/>
        <v>0</v>
      </c>
      <c r="E921" s="143">
        <f>VLOOKUP(B914,別紙1!$A$285:$AS$431,16,FALSE)+VLOOKUP(B914,別紙1!$A$285:$AS$431,17,FALSE)+VLOOKUP(B914,別紙1!$A$285:$AS$431,18,FALSE)</f>
        <v>17</v>
      </c>
      <c r="F921" s="143">
        <f t="shared" si="865"/>
        <v>17</v>
      </c>
      <c r="G921" s="151">
        <f t="shared" si="874"/>
        <v>0</v>
      </c>
      <c r="H921" s="151">
        <f t="shared" si="866"/>
        <v>0</v>
      </c>
      <c r="I921" s="143">
        <f t="shared" ref="I921:I929" si="877">IF(E921&lt;=300,IF(E921&lt;120,0,E921-120),180)</f>
        <v>0</v>
      </c>
      <c r="J921" s="151">
        <f t="shared" si="875"/>
        <v>0</v>
      </c>
      <c r="K921" s="151">
        <f t="shared" si="868"/>
        <v>0</v>
      </c>
      <c r="L921" s="143">
        <f t="shared" si="869"/>
        <v>0</v>
      </c>
      <c r="M921" s="151">
        <f t="shared" si="876"/>
        <v>0</v>
      </c>
      <c r="N921" s="151">
        <f t="shared" si="870"/>
        <v>0</v>
      </c>
      <c r="O921" s="151">
        <f t="shared" si="871"/>
        <v>0</v>
      </c>
      <c r="P921" s="144"/>
      <c r="Q921" s="145">
        <f t="shared" si="872"/>
        <v>0</v>
      </c>
    </row>
    <row r="922" spans="1:17" s="20" customFormat="1" ht="18" customHeight="1" x14ac:dyDescent="0.4">
      <c r="A922" s="19">
        <v>5</v>
      </c>
      <c r="B922" s="145">
        <f>B918</f>
        <v>10</v>
      </c>
      <c r="C922" s="151">
        <f t="shared" si="873"/>
        <v>0</v>
      </c>
      <c r="D922" s="151">
        <f t="shared" si="864"/>
        <v>0</v>
      </c>
      <c r="E922" s="143">
        <f>VLOOKUP(B914,別紙1!$A$285:$AS$431,19,FALSE)+VLOOKUP(B914,別紙1!$A$285:$AS$431,20,FALSE)+VLOOKUP(B914,別紙1!$A$285:$AS$431,21,FALSE)</f>
        <v>8</v>
      </c>
      <c r="F922" s="143">
        <f t="shared" si="865"/>
        <v>8</v>
      </c>
      <c r="G922" s="151">
        <f t="shared" si="874"/>
        <v>0</v>
      </c>
      <c r="H922" s="151">
        <f t="shared" si="866"/>
        <v>0</v>
      </c>
      <c r="I922" s="143">
        <f t="shared" si="877"/>
        <v>0</v>
      </c>
      <c r="J922" s="151">
        <f t="shared" si="875"/>
        <v>0</v>
      </c>
      <c r="K922" s="151">
        <f t="shared" si="868"/>
        <v>0</v>
      </c>
      <c r="L922" s="143">
        <f t="shared" si="869"/>
        <v>0</v>
      </c>
      <c r="M922" s="151">
        <f t="shared" si="876"/>
        <v>0</v>
      </c>
      <c r="N922" s="151">
        <f t="shared" si="870"/>
        <v>0</v>
      </c>
      <c r="O922" s="151">
        <f t="shared" si="871"/>
        <v>0</v>
      </c>
      <c r="P922" s="144"/>
      <c r="Q922" s="145">
        <f t="shared" si="872"/>
        <v>0</v>
      </c>
    </row>
    <row r="923" spans="1:17" s="20" customFormat="1" ht="18" customHeight="1" x14ac:dyDescent="0.4">
      <c r="A923" s="19">
        <v>6</v>
      </c>
      <c r="B923" s="145">
        <f>B918</f>
        <v>10</v>
      </c>
      <c r="C923" s="151">
        <f t="shared" si="873"/>
        <v>0</v>
      </c>
      <c r="D923" s="151">
        <f t="shared" si="864"/>
        <v>0</v>
      </c>
      <c r="E923" s="143">
        <f>VLOOKUP(B914,別紙1!$A$285:$AS$431,22,FALSE)+VLOOKUP(B914,別紙1!$A$285:$AS$431,23,FALSE)+VLOOKUP(B914,別紙1!$A$285:$AS$431,24,FALSE)</f>
        <v>8</v>
      </c>
      <c r="F923" s="143">
        <f t="shared" si="865"/>
        <v>8</v>
      </c>
      <c r="G923" s="151">
        <f t="shared" si="874"/>
        <v>0</v>
      </c>
      <c r="H923" s="151">
        <f t="shared" si="866"/>
        <v>0</v>
      </c>
      <c r="I923" s="143">
        <f t="shared" si="877"/>
        <v>0</v>
      </c>
      <c r="J923" s="151">
        <f t="shared" si="875"/>
        <v>0</v>
      </c>
      <c r="K923" s="151">
        <f t="shared" si="868"/>
        <v>0</v>
      </c>
      <c r="L923" s="143">
        <f t="shared" si="869"/>
        <v>0</v>
      </c>
      <c r="M923" s="151">
        <f t="shared" si="876"/>
        <v>0</v>
      </c>
      <c r="N923" s="151">
        <f t="shared" si="870"/>
        <v>0</v>
      </c>
      <c r="O923" s="151">
        <f>H923+K923+N923</f>
        <v>0</v>
      </c>
      <c r="P923" s="144"/>
      <c r="Q923" s="145">
        <f t="shared" si="872"/>
        <v>0</v>
      </c>
    </row>
    <row r="924" spans="1:17" s="20" customFormat="1" ht="18" customHeight="1" x14ac:dyDescent="0.4">
      <c r="A924" s="19">
        <v>7</v>
      </c>
      <c r="B924" s="145">
        <f>B918</f>
        <v>10</v>
      </c>
      <c r="C924" s="151">
        <f t="shared" si="873"/>
        <v>0</v>
      </c>
      <c r="D924" s="151">
        <f t="shared" si="864"/>
        <v>0</v>
      </c>
      <c r="E924" s="143">
        <f>VLOOKUP(B914,別紙1!$A$285:$AS$431,25,FALSE)+VLOOKUP(B914,別紙1!$A$285:$AS$431,26,FALSE)+VLOOKUP(B914,別紙1!$A$285:$AS$431,27,FALSE)</f>
        <v>9</v>
      </c>
      <c r="F924" s="143">
        <f t="shared" si="865"/>
        <v>9</v>
      </c>
      <c r="G924" s="151">
        <f t="shared" si="874"/>
        <v>0</v>
      </c>
      <c r="H924" s="151">
        <f t="shared" si="866"/>
        <v>0</v>
      </c>
      <c r="I924" s="143">
        <f t="shared" si="877"/>
        <v>0</v>
      </c>
      <c r="J924" s="151">
        <f t="shared" si="875"/>
        <v>0</v>
      </c>
      <c r="K924" s="151">
        <f t="shared" si="868"/>
        <v>0</v>
      </c>
      <c r="L924" s="143">
        <f t="shared" si="869"/>
        <v>0</v>
      </c>
      <c r="M924" s="151">
        <f t="shared" si="876"/>
        <v>0</v>
      </c>
      <c r="N924" s="151">
        <f t="shared" si="870"/>
        <v>0</v>
      </c>
      <c r="O924" s="151">
        <f t="shared" ref="O924:O928" si="878">H924+K924+N924</f>
        <v>0</v>
      </c>
      <c r="P924" s="144"/>
      <c r="Q924" s="145">
        <f t="shared" si="872"/>
        <v>0</v>
      </c>
    </row>
    <row r="925" spans="1:17" s="20" customFormat="1" ht="18" customHeight="1" x14ac:dyDescent="0.4">
      <c r="A925" s="19">
        <v>8</v>
      </c>
      <c r="B925" s="145">
        <f>B918</f>
        <v>10</v>
      </c>
      <c r="C925" s="151">
        <f t="shared" si="873"/>
        <v>0</v>
      </c>
      <c r="D925" s="151">
        <f t="shared" si="864"/>
        <v>0</v>
      </c>
      <c r="E925" s="143">
        <f>VLOOKUP(B914,別紙1!$A$285:$AS$431,28,FALSE)+VLOOKUP(B914,別紙1!$A$285:$AS$431,29,FALSE)+VLOOKUP(B914,別紙1!$A$285:$AS$431,30,FALSE)</f>
        <v>10</v>
      </c>
      <c r="F925" s="143">
        <f t="shared" si="865"/>
        <v>10</v>
      </c>
      <c r="G925" s="151">
        <f t="shared" si="874"/>
        <v>0</v>
      </c>
      <c r="H925" s="151">
        <f t="shared" si="866"/>
        <v>0</v>
      </c>
      <c r="I925" s="143">
        <f t="shared" si="877"/>
        <v>0</v>
      </c>
      <c r="J925" s="151">
        <f t="shared" si="875"/>
        <v>0</v>
      </c>
      <c r="K925" s="151">
        <f t="shared" si="868"/>
        <v>0</v>
      </c>
      <c r="L925" s="143">
        <f t="shared" si="869"/>
        <v>0</v>
      </c>
      <c r="M925" s="151">
        <f t="shared" si="876"/>
        <v>0</v>
      </c>
      <c r="N925" s="151">
        <f t="shared" si="870"/>
        <v>0</v>
      </c>
      <c r="O925" s="151">
        <f t="shared" si="878"/>
        <v>0</v>
      </c>
      <c r="P925" s="144"/>
      <c r="Q925" s="145">
        <f t="shared" si="872"/>
        <v>0</v>
      </c>
    </row>
    <row r="926" spans="1:17" s="20" customFormat="1" ht="18" customHeight="1" x14ac:dyDescent="0.4">
      <c r="A926" s="19">
        <v>9</v>
      </c>
      <c r="B926" s="145">
        <f>B918</f>
        <v>10</v>
      </c>
      <c r="C926" s="151">
        <f t="shared" si="873"/>
        <v>0</v>
      </c>
      <c r="D926" s="151">
        <f t="shared" si="864"/>
        <v>0</v>
      </c>
      <c r="E926" s="143">
        <f>VLOOKUP(B914,別紙1!$A$285:$AS$431,31,FALSE)+VLOOKUP(B914,別紙1!$A$285:$AS$431,32,FALSE)+VLOOKUP(B914,別紙1!$A$285:$AS$431,33,FALSE)</f>
        <v>11</v>
      </c>
      <c r="F926" s="143">
        <f t="shared" si="865"/>
        <v>11</v>
      </c>
      <c r="G926" s="151">
        <f t="shared" si="874"/>
        <v>0</v>
      </c>
      <c r="H926" s="151">
        <f t="shared" si="866"/>
        <v>0</v>
      </c>
      <c r="I926" s="143">
        <f t="shared" si="877"/>
        <v>0</v>
      </c>
      <c r="J926" s="151">
        <f t="shared" si="875"/>
        <v>0</v>
      </c>
      <c r="K926" s="151">
        <f t="shared" si="868"/>
        <v>0</v>
      </c>
      <c r="L926" s="143">
        <f t="shared" si="869"/>
        <v>0</v>
      </c>
      <c r="M926" s="151">
        <f t="shared" si="876"/>
        <v>0</v>
      </c>
      <c r="N926" s="151">
        <f t="shared" si="870"/>
        <v>0</v>
      </c>
      <c r="O926" s="151">
        <f t="shared" si="878"/>
        <v>0</v>
      </c>
      <c r="P926" s="144"/>
      <c r="Q926" s="145">
        <f t="shared" si="872"/>
        <v>0</v>
      </c>
    </row>
    <row r="927" spans="1:17" s="20" customFormat="1" ht="18" customHeight="1" x14ac:dyDescent="0.4">
      <c r="A927" s="19">
        <v>10</v>
      </c>
      <c r="B927" s="145">
        <f>B918</f>
        <v>10</v>
      </c>
      <c r="C927" s="151">
        <f t="shared" si="873"/>
        <v>0</v>
      </c>
      <c r="D927" s="151">
        <f t="shared" si="864"/>
        <v>0</v>
      </c>
      <c r="E927" s="143">
        <f>VLOOKUP(B914,別紙1!$A$285:$AS$431,34,FALSE)+VLOOKUP(B914,別紙1!$A$285:$AS$431,35,FALSE)+VLOOKUP(B914,別紙1!$A$285:$AS$431,36,FALSE)</f>
        <v>10</v>
      </c>
      <c r="F927" s="143">
        <f t="shared" si="865"/>
        <v>10</v>
      </c>
      <c r="G927" s="151">
        <f t="shared" si="874"/>
        <v>0</v>
      </c>
      <c r="H927" s="151">
        <f t="shared" si="866"/>
        <v>0</v>
      </c>
      <c r="I927" s="143">
        <f t="shared" si="877"/>
        <v>0</v>
      </c>
      <c r="J927" s="151">
        <f t="shared" si="875"/>
        <v>0</v>
      </c>
      <c r="K927" s="151">
        <f t="shared" si="868"/>
        <v>0</v>
      </c>
      <c r="L927" s="143">
        <f t="shared" si="869"/>
        <v>0</v>
      </c>
      <c r="M927" s="151">
        <f t="shared" si="876"/>
        <v>0</v>
      </c>
      <c r="N927" s="151">
        <f t="shared" si="870"/>
        <v>0</v>
      </c>
      <c r="O927" s="151">
        <f t="shared" si="878"/>
        <v>0</v>
      </c>
      <c r="P927" s="144"/>
      <c r="Q927" s="145">
        <f t="shared" si="872"/>
        <v>0</v>
      </c>
    </row>
    <row r="928" spans="1:17" s="20" customFormat="1" ht="18" customHeight="1" x14ac:dyDescent="0.4">
      <c r="A928" s="19">
        <v>11</v>
      </c>
      <c r="B928" s="145">
        <f>B918</f>
        <v>10</v>
      </c>
      <c r="C928" s="151">
        <f t="shared" si="873"/>
        <v>0</v>
      </c>
      <c r="D928" s="151">
        <f t="shared" si="864"/>
        <v>0</v>
      </c>
      <c r="E928" s="143">
        <f>VLOOKUP(B914,別紙1!$A$285:$AS$431,37,FALSE)+VLOOKUP(B914,別紙1!$A$285:$AS$431,38,FALSE)+VLOOKUP(B914,別紙1!$A$285:$AS$431,39,FALSE)</f>
        <v>9</v>
      </c>
      <c r="F928" s="143">
        <f t="shared" si="865"/>
        <v>9</v>
      </c>
      <c r="G928" s="151">
        <f t="shared" si="874"/>
        <v>0</v>
      </c>
      <c r="H928" s="151">
        <f t="shared" si="866"/>
        <v>0</v>
      </c>
      <c r="I928" s="143">
        <f t="shared" si="877"/>
        <v>0</v>
      </c>
      <c r="J928" s="151">
        <f t="shared" si="875"/>
        <v>0</v>
      </c>
      <c r="K928" s="151">
        <f t="shared" si="868"/>
        <v>0</v>
      </c>
      <c r="L928" s="143">
        <f t="shared" si="869"/>
        <v>0</v>
      </c>
      <c r="M928" s="151">
        <f t="shared" si="876"/>
        <v>0</v>
      </c>
      <c r="N928" s="151">
        <f t="shared" si="870"/>
        <v>0</v>
      </c>
      <c r="O928" s="151">
        <f t="shared" si="878"/>
        <v>0</v>
      </c>
      <c r="P928" s="144"/>
      <c r="Q928" s="145">
        <f t="shared" si="872"/>
        <v>0</v>
      </c>
    </row>
    <row r="929" spans="1:17" s="20" customFormat="1" ht="18" customHeight="1" thickBot="1" x14ac:dyDescent="0.45">
      <c r="A929" s="19">
        <v>12</v>
      </c>
      <c r="B929" s="145">
        <f>B918</f>
        <v>10</v>
      </c>
      <c r="C929" s="151">
        <f t="shared" si="873"/>
        <v>0</v>
      </c>
      <c r="D929" s="151">
        <f t="shared" si="864"/>
        <v>0</v>
      </c>
      <c r="E929" s="143">
        <f>VLOOKUP(B914,別紙1!$A$285:$AS$431,40,FALSE)+VLOOKUP(B914,別紙1!$A$285:$AS$431,41,FALSE)+VLOOKUP(B914,別紙1!$A$285:$AS$431,42,FALSE)</f>
        <v>13</v>
      </c>
      <c r="F929" s="143">
        <f t="shared" si="865"/>
        <v>13</v>
      </c>
      <c r="G929" s="151">
        <f t="shared" si="874"/>
        <v>0</v>
      </c>
      <c r="H929" s="198">
        <f t="shared" si="866"/>
        <v>0</v>
      </c>
      <c r="I929" s="143">
        <f t="shared" si="877"/>
        <v>0</v>
      </c>
      <c r="J929" s="198">
        <f t="shared" si="875"/>
        <v>0</v>
      </c>
      <c r="K929" s="198">
        <f t="shared" si="868"/>
        <v>0</v>
      </c>
      <c r="L929" s="143">
        <f t="shared" si="869"/>
        <v>0</v>
      </c>
      <c r="M929" s="151">
        <f t="shared" si="876"/>
        <v>0</v>
      </c>
      <c r="N929" s="198">
        <f t="shared" si="870"/>
        <v>0</v>
      </c>
      <c r="O929" s="151">
        <f>H929+K929+N929</f>
        <v>0</v>
      </c>
      <c r="P929" s="144"/>
      <c r="Q929" s="145">
        <f t="shared" si="872"/>
        <v>0</v>
      </c>
    </row>
    <row r="930" spans="1:17" s="20" customFormat="1" ht="18" customHeight="1" thickBot="1" x14ac:dyDescent="0.45">
      <c r="A930" s="19" t="s">
        <v>9</v>
      </c>
      <c r="B930" s="146"/>
      <c r="C930" s="146"/>
      <c r="D930" s="201"/>
      <c r="E930" s="143">
        <f t="shared" ref="E930:F930" si="879">SUM(E918:E929)</f>
        <v>148</v>
      </c>
      <c r="F930" s="143">
        <f t="shared" si="879"/>
        <v>148</v>
      </c>
      <c r="G930" s="146"/>
      <c r="H930" s="146"/>
      <c r="I930" s="143">
        <f t="shared" ref="I930" si="880">SUM(I918:I929)</f>
        <v>0</v>
      </c>
      <c r="J930" s="146"/>
      <c r="K930" s="146"/>
      <c r="L930" s="143">
        <f t="shared" ref="L930" si="881">SUM(L918:L929)</f>
        <v>0</v>
      </c>
      <c r="M930" s="146"/>
      <c r="N930" s="146"/>
      <c r="O930" s="202"/>
      <c r="P930" s="150">
        <f>SUM(P918:P929)</f>
        <v>0</v>
      </c>
      <c r="Q930" s="148">
        <f>IF(SUM(Q918:Q929)="","",SUM(Q918:Q929))</f>
        <v>0</v>
      </c>
    </row>
    <row r="931" spans="1:17" ht="78" customHeight="1" x14ac:dyDescent="0.4">
      <c r="A931" s="429" t="s">
        <v>376</v>
      </c>
      <c r="B931" s="430"/>
      <c r="C931" s="430"/>
      <c r="D931" s="430"/>
      <c r="E931" s="430"/>
      <c r="F931" s="430"/>
      <c r="G931" s="430"/>
      <c r="H931" s="430"/>
      <c r="I931" s="430"/>
      <c r="J931" s="430"/>
      <c r="K931" s="430"/>
      <c r="L931" s="430"/>
      <c r="M931" s="430"/>
      <c r="N931" s="430"/>
      <c r="O931" s="430"/>
      <c r="P931" s="430"/>
      <c r="Q931" s="431"/>
    </row>
    <row r="932" spans="1:17" ht="78" customHeight="1" x14ac:dyDescent="0.4">
      <c r="A932" s="432" t="s">
        <v>22</v>
      </c>
      <c r="B932" s="433"/>
      <c r="C932" s="433"/>
      <c r="D932" s="433"/>
      <c r="E932" s="433"/>
      <c r="F932" s="433"/>
      <c r="G932" s="433"/>
      <c r="H932" s="433"/>
      <c r="I932" s="433"/>
      <c r="J932" s="433"/>
      <c r="K932" s="433"/>
      <c r="L932" s="433"/>
      <c r="M932" s="433"/>
      <c r="N932" s="433"/>
      <c r="O932" s="433"/>
      <c r="P932" s="433"/>
      <c r="Q932" s="434"/>
    </row>
    <row r="933" spans="1:17" x14ac:dyDescent="0.4">
      <c r="A933" s="11" t="s">
        <v>12</v>
      </c>
      <c r="B933" s="15">
        <f>B914+1</f>
        <v>50</v>
      </c>
      <c r="C933" s="11" t="s">
        <v>13</v>
      </c>
      <c r="D933" s="13" t="str">
        <f>VLOOKUP(B933,別紙1!$A$285:$AS$431,3,FALSE)</f>
        <v>五代地下ポンプ場</v>
      </c>
      <c r="Q933" s="142" t="str">
        <f>VLOOKUP(B933,別紙1!$A$285:$AS$431,5,FALSE)</f>
        <v>東京従量電灯B10A</v>
      </c>
    </row>
    <row r="934" spans="1:17" s="11" customFormat="1" ht="20.25" customHeight="1" x14ac:dyDescent="0.4">
      <c r="A934" s="435" t="s">
        <v>14</v>
      </c>
      <c r="B934" s="438" t="s">
        <v>3</v>
      </c>
      <c r="C934" s="439"/>
      <c r="D934" s="440"/>
      <c r="E934" s="438" t="s">
        <v>4</v>
      </c>
      <c r="F934" s="439"/>
      <c r="G934" s="439"/>
      <c r="H934" s="439"/>
      <c r="I934" s="439"/>
      <c r="J934" s="439"/>
      <c r="K934" s="439"/>
      <c r="L934" s="439"/>
      <c r="M934" s="439"/>
      <c r="N934" s="439"/>
      <c r="O934" s="440"/>
      <c r="P934" s="426" t="s">
        <v>106</v>
      </c>
      <c r="Q934" s="435" t="s">
        <v>354</v>
      </c>
    </row>
    <row r="935" spans="1:17" s="11" customFormat="1" ht="60" x14ac:dyDescent="0.4">
      <c r="A935" s="436"/>
      <c r="B935" s="305" t="s">
        <v>26</v>
      </c>
      <c r="C935" s="305" t="s">
        <v>107</v>
      </c>
      <c r="D935" s="305" t="s">
        <v>27</v>
      </c>
      <c r="E935" s="16" t="s">
        <v>349</v>
      </c>
      <c r="F935" s="17" t="s">
        <v>108</v>
      </c>
      <c r="G935" s="17" t="s">
        <v>350</v>
      </c>
      <c r="H935" s="16" t="s">
        <v>28</v>
      </c>
      <c r="I935" s="17" t="s">
        <v>126</v>
      </c>
      <c r="J935" s="17" t="s">
        <v>352</v>
      </c>
      <c r="K935" s="16" t="s">
        <v>29</v>
      </c>
      <c r="L935" s="17" t="s">
        <v>127</v>
      </c>
      <c r="M935" s="17" t="s">
        <v>128</v>
      </c>
      <c r="N935" s="16" t="s">
        <v>30</v>
      </c>
      <c r="O935" s="306" t="s">
        <v>353</v>
      </c>
      <c r="P935" s="441"/>
      <c r="Q935" s="436"/>
    </row>
    <row r="936" spans="1:17" s="18" customFormat="1" ht="22.5" x14ac:dyDescent="0.4">
      <c r="A936" s="437"/>
      <c r="B936" s="12" t="s">
        <v>34</v>
      </c>
      <c r="C936" s="12" t="s">
        <v>123</v>
      </c>
      <c r="D936" s="12" t="s">
        <v>6</v>
      </c>
      <c r="E936" s="12" t="s">
        <v>20</v>
      </c>
      <c r="F936" s="12" t="s">
        <v>20</v>
      </c>
      <c r="G936" s="12" t="s">
        <v>8</v>
      </c>
      <c r="H936" s="12" t="s">
        <v>8</v>
      </c>
      <c r="I936" s="12" t="s">
        <v>20</v>
      </c>
      <c r="J936" s="12" t="s">
        <v>8</v>
      </c>
      <c r="K936" s="12" t="s">
        <v>8</v>
      </c>
      <c r="L936" s="12" t="s">
        <v>20</v>
      </c>
      <c r="M936" s="12" t="s">
        <v>8</v>
      </c>
      <c r="N936" s="12" t="s">
        <v>8</v>
      </c>
      <c r="O936" s="12" t="s">
        <v>8</v>
      </c>
      <c r="P936" s="4" t="s">
        <v>43</v>
      </c>
      <c r="Q936" s="12" t="s">
        <v>8</v>
      </c>
    </row>
    <row r="937" spans="1:17" s="20" customFormat="1" ht="18" customHeight="1" x14ac:dyDescent="0.4">
      <c r="A937" s="19">
        <v>1</v>
      </c>
      <c r="B937" s="143">
        <f>VLOOKUP(B933,別紙1!$A$285:$AS$431,6,FALSE)</f>
        <v>10</v>
      </c>
      <c r="C937" s="151">
        <f>内訳書!$C$9</f>
        <v>0</v>
      </c>
      <c r="D937" s="151">
        <f>IF(E937=0,ROUNDDOWN(C937*B937/10/2,2),ROUNDDOWN(C937*B937/10,2))</f>
        <v>0</v>
      </c>
      <c r="E937" s="143">
        <f>VLOOKUP(B933,別紙1!$A$285:$AS$431,7,FALSE)+VLOOKUP(B933,別紙1!$A$285:$AS$431,8,FALSE)+VLOOKUP(B933,別紙1!$A$285:$AS$431,9,FALSE)</f>
        <v>21</v>
      </c>
      <c r="F937" s="143">
        <f>IF(E937&lt;120,E937,120)</f>
        <v>21</v>
      </c>
      <c r="G937" s="151">
        <f>内訳書!$D$9</f>
        <v>0</v>
      </c>
      <c r="H937" s="151">
        <f>ROUNDDOWN(F937*G937,2)</f>
        <v>0</v>
      </c>
      <c r="I937" s="143">
        <f>IF(E937&lt;=300,IF(E937&lt;120,0,E937-120),180)</f>
        <v>0</v>
      </c>
      <c r="J937" s="151">
        <f>内訳書!$E$9</f>
        <v>0</v>
      </c>
      <c r="K937" s="151">
        <f>ROUNDDOWN(I937*J937,2)</f>
        <v>0</v>
      </c>
      <c r="L937" s="143">
        <f>IF(E937&lt;300,0,E937-300)</f>
        <v>0</v>
      </c>
      <c r="M937" s="151">
        <f>内訳書!$F$9</f>
        <v>0</v>
      </c>
      <c r="N937" s="151">
        <f>ROUNDDOWN(L937*M937,2)</f>
        <v>0</v>
      </c>
      <c r="O937" s="151">
        <f>H937+K937+N937</f>
        <v>0</v>
      </c>
      <c r="P937" s="144"/>
      <c r="Q937" s="145">
        <f>ROUNDDOWN(D937+O937+P937,0)</f>
        <v>0</v>
      </c>
    </row>
    <row r="938" spans="1:17" s="20" customFormat="1" ht="18" customHeight="1" x14ac:dyDescent="0.4">
      <c r="A938" s="19">
        <v>2</v>
      </c>
      <c r="B938" s="145">
        <f>B937</f>
        <v>10</v>
      </c>
      <c r="C938" s="151">
        <f>C937</f>
        <v>0</v>
      </c>
      <c r="D938" s="151">
        <f t="shared" ref="D938:D948" si="882">IF(E938=0,ROUNDDOWN(C938*B938/10/2,2),ROUNDDOWN(C938*B938/10,2))</f>
        <v>0</v>
      </c>
      <c r="E938" s="143">
        <f>VLOOKUP(B933,別紙1!$A$285:$AS$431,10,FALSE)+VLOOKUP(B933,別紙1!$A$285:$AS$431,11,FALSE)+VLOOKUP(B933,別紙1!$A$285:$AS$431,12,FALSE)</f>
        <v>21</v>
      </c>
      <c r="F938" s="143">
        <f t="shared" ref="F938:F948" si="883">IF(E938&lt;120,E938,120)</f>
        <v>21</v>
      </c>
      <c r="G938" s="151">
        <f>G937</f>
        <v>0</v>
      </c>
      <c r="H938" s="151">
        <f t="shared" ref="H938:H948" si="884">ROUNDDOWN(F938*G938,2)</f>
        <v>0</v>
      </c>
      <c r="I938" s="143">
        <f t="shared" ref="I938" si="885">IF(E938&lt;=300,IF(E938&lt;120,0,E938-120),180)</f>
        <v>0</v>
      </c>
      <c r="J938" s="151">
        <f>J937</f>
        <v>0</v>
      </c>
      <c r="K938" s="151">
        <f t="shared" ref="K938:K948" si="886">ROUNDDOWN(I938*J938,2)</f>
        <v>0</v>
      </c>
      <c r="L938" s="143">
        <f t="shared" ref="L938:L948" si="887">IF(E938&lt;300,0,E938-300)</f>
        <v>0</v>
      </c>
      <c r="M938" s="151">
        <f>M937</f>
        <v>0</v>
      </c>
      <c r="N938" s="151">
        <f t="shared" ref="N938:N948" si="888">ROUNDDOWN(L938*M938,2)</f>
        <v>0</v>
      </c>
      <c r="O938" s="151">
        <f t="shared" ref="O938:O941" si="889">H938+K938+N938</f>
        <v>0</v>
      </c>
      <c r="P938" s="144"/>
      <c r="Q938" s="145">
        <f t="shared" ref="Q938:Q948" si="890">ROUNDDOWN(D938+O938+P938,0)</f>
        <v>0</v>
      </c>
    </row>
    <row r="939" spans="1:17" s="20" customFormat="1" ht="18" customHeight="1" x14ac:dyDescent="0.4">
      <c r="A939" s="19">
        <v>3</v>
      </c>
      <c r="B939" s="145">
        <f>B937</f>
        <v>10</v>
      </c>
      <c r="C939" s="151">
        <f t="shared" ref="C939:C948" si="891">C938</f>
        <v>0</v>
      </c>
      <c r="D939" s="151">
        <f t="shared" si="882"/>
        <v>0</v>
      </c>
      <c r="E939" s="143">
        <f>VLOOKUP(B933,別紙1!$A$285:$AS$431,13,FALSE)+VLOOKUP(B933,別紙1!$A$285:$AS$431,14,FALSE)+VLOOKUP(B933,別紙1!$A$285:$AS$431,15,FALSE)</f>
        <v>19</v>
      </c>
      <c r="F939" s="143">
        <f t="shared" si="883"/>
        <v>19</v>
      </c>
      <c r="G939" s="151">
        <f t="shared" ref="G939:G948" si="892">G938</f>
        <v>0</v>
      </c>
      <c r="H939" s="151">
        <f t="shared" si="884"/>
        <v>0</v>
      </c>
      <c r="I939" s="143">
        <f>IF(E939&lt;=300,IF(E939&lt;120,0,E939-120),180)</f>
        <v>0</v>
      </c>
      <c r="J939" s="151">
        <f t="shared" ref="J939:J948" si="893">J938</f>
        <v>0</v>
      </c>
      <c r="K939" s="151">
        <f t="shared" si="886"/>
        <v>0</v>
      </c>
      <c r="L939" s="143">
        <f t="shared" si="887"/>
        <v>0</v>
      </c>
      <c r="M939" s="151">
        <f t="shared" ref="M939:M948" si="894">M938</f>
        <v>0</v>
      </c>
      <c r="N939" s="151">
        <f t="shared" si="888"/>
        <v>0</v>
      </c>
      <c r="O939" s="151">
        <f t="shared" si="889"/>
        <v>0</v>
      </c>
      <c r="P939" s="144"/>
      <c r="Q939" s="145">
        <f t="shared" si="890"/>
        <v>0</v>
      </c>
    </row>
    <row r="940" spans="1:17" s="20" customFormat="1" ht="18" customHeight="1" x14ac:dyDescent="0.4">
      <c r="A940" s="19">
        <v>4</v>
      </c>
      <c r="B940" s="145">
        <f>B937</f>
        <v>10</v>
      </c>
      <c r="C940" s="151">
        <f t="shared" si="891"/>
        <v>0</v>
      </c>
      <c r="D940" s="151">
        <f t="shared" si="882"/>
        <v>0</v>
      </c>
      <c r="E940" s="143">
        <f>VLOOKUP(B933,別紙1!$A$285:$AS$431,16,FALSE)+VLOOKUP(B933,別紙1!$A$285:$AS$431,17,FALSE)+VLOOKUP(B933,別紙1!$A$285:$AS$431,18,FALSE)</f>
        <v>20</v>
      </c>
      <c r="F940" s="143">
        <f t="shared" si="883"/>
        <v>20</v>
      </c>
      <c r="G940" s="151">
        <f t="shared" si="892"/>
        <v>0</v>
      </c>
      <c r="H940" s="151">
        <f t="shared" si="884"/>
        <v>0</v>
      </c>
      <c r="I940" s="143">
        <f t="shared" ref="I940:I948" si="895">IF(E940&lt;=300,IF(E940&lt;120,0,E940-120),180)</f>
        <v>0</v>
      </c>
      <c r="J940" s="151">
        <f t="shared" si="893"/>
        <v>0</v>
      </c>
      <c r="K940" s="151">
        <f t="shared" si="886"/>
        <v>0</v>
      </c>
      <c r="L940" s="143">
        <f t="shared" si="887"/>
        <v>0</v>
      </c>
      <c r="M940" s="151">
        <f t="shared" si="894"/>
        <v>0</v>
      </c>
      <c r="N940" s="151">
        <f t="shared" si="888"/>
        <v>0</v>
      </c>
      <c r="O940" s="151">
        <f t="shared" si="889"/>
        <v>0</v>
      </c>
      <c r="P940" s="144"/>
      <c r="Q940" s="145">
        <f t="shared" si="890"/>
        <v>0</v>
      </c>
    </row>
    <row r="941" spans="1:17" s="20" customFormat="1" ht="18" customHeight="1" x14ac:dyDescent="0.4">
      <c r="A941" s="19">
        <v>5</v>
      </c>
      <c r="B941" s="145">
        <f>B937</f>
        <v>10</v>
      </c>
      <c r="C941" s="151">
        <f t="shared" si="891"/>
        <v>0</v>
      </c>
      <c r="D941" s="151">
        <f t="shared" si="882"/>
        <v>0</v>
      </c>
      <c r="E941" s="143">
        <f>VLOOKUP(B933,別紙1!$A$285:$AS$431,19,FALSE)+VLOOKUP(B933,別紙1!$A$285:$AS$431,20,FALSE)+VLOOKUP(B933,別紙1!$A$285:$AS$431,21,FALSE)</f>
        <v>22</v>
      </c>
      <c r="F941" s="143">
        <f t="shared" si="883"/>
        <v>22</v>
      </c>
      <c r="G941" s="151">
        <f t="shared" si="892"/>
        <v>0</v>
      </c>
      <c r="H941" s="151">
        <f t="shared" si="884"/>
        <v>0</v>
      </c>
      <c r="I941" s="143">
        <f t="shared" si="895"/>
        <v>0</v>
      </c>
      <c r="J941" s="151">
        <f t="shared" si="893"/>
        <v>0</v>
      </c>
      <c r="K941" s="151">
        <f t="shared" si="886"/>
        <v>0</v>
      </c>
      <c r="L941" s="143">
        <f t="shared" si="887"/>
        <v>0</v>
      </c>
      <c r="M941" s="151">
        <f t="shared" si="894"/>
        <v>0</v>
      </c>
      <c r="N941" s="151">
        <f t="shared" si="888"/>
        <v>0</v>
      </c>
      <c r="O941" s="151">
        <f t="shared" si="889"/>
        <v>0</v>
      </c>
      <c r="P941" s="144"/>
      <c r="Q941" s="145">
        <f t="shared" si="890"/>
        <v>0</v>
      </c>
    </row>
    <row r="942" spans="1:17" s="20" customFormat="1" ht="18" customHeight="1" x14ac:dyDescent="0.4">
      <c r="A942" s="19">
        <v>6</v>
      </c>
      <c r="B942" s="145">
        <f>B937</f>
        <v>10</v>
      </c>
      <c r="C942" s="151">
        <f t="shared" si="891"/>
        <v>0</v>
      </c>
      <c r="D942" s="151">
        <f t="shared" si="882"/>
        <v>0</v>
      </c>
      <c r="E942" s="143">
        <f>VLOOKUP(B933,別紙1!$A$285:$AS$431,22,FALSE)+VLOOKUP(B933,別紙1!$A$285:$AS$431,23,FALSE)+VLOOKUP(B933,別紙1!$A$285:$AS$431,24,FALSE)</f>
        <v>24</v>
      </c>
      <c r="F942" s="143">
        <f t="shared" si="883"/>
        <v>24</v>
      </c>
      <c r="G942" s="151">
        <f t="shared" si="892"/>
        <v>0</v>
      </c>
      <c r="H942" s="151">
        <f t="shared" si="884"/>
        <v>0</v>
      </c>
      <c r="I942" s="143">
        <f t="shared" si="895"/>
        <v>0</v>
      </c>
      <c r="J942" s="151">
        <f t="shared" si="893"/>
        <v>0</v>
      </c>
      <c r="K942" s="151">
        <f t="shared" si="886"/>
        <v>0</v>
      </c>
      <c r="L942" s="143">
        <f t="shared" si="887"/>
        <v>0</v>
      </c>
      <c r="M942" s="151">
        <f t="shared" si="894"/>
        <v>0</v>
      </c>
      <c r="N942" s="151">
        <f t="shared" si="888"/>
        <v>0</v>
      </c>
      <c r="O942" s="151">
        <f>H942+K942+N942</f>
        <v>0</v>
      </c>
      <c r="P942" s="144"/>
      <c r="Q942" s="145">
        <f t="shared" si="890"/>
        <v>0</v>
      </c>
    </row>
    <row r="943" spans="1:17" s="20" customFormat="1" ht="18" customHeight="1" x14ac:dyDescent="0.4">
      <c r="A943" s="19">
        <v>7</v>
      </c>
      <c r="B943" s="145">
        <f>B937</f>
        <v>10</v>
      </c>
      <c r="C943" s="151">
        <f t="shared" si="891"/>
        <v>0</v>
      </c>
      <c r="D943" s="151">
        <f t="shared" si="882"/>
        <v>0</v>
      </c>
      <c r="E943" s="143">
        <f>VLOOKUP(B933,別紙1!$A$285:$AS$431,25,FALSE)+VLOOKUP(B933,別紙1!$A$285:$AS$431,26,FALSE)+VLOOKUP(B933,別紙1!$A$285:$AS$431,27,FALSE)</f>
        <v>26</v>
      </c>
      <c r="F943" s="143">
        <f t="shared" si="883"/>
        <v>26</v>
      </c>
      <c r="G943" s="151">
        <f t="shared" si="892"/>
        <v>0</v>
      </c>
      <c r="H943" s="151">
        <f t="shared" si="884"/>
        <v>0</v>
      </c>
      <c r="I943" s="143">
        <f t="shared" si="895"/>
        <v>0</v>
      </c>
      <c r="J943" s="151">
        <f t="shared" si="893"/>
        <v>0</v>
      </c>
      <c r="K943" s="151">
        <f t="shared" si="886"/>
        <v>0</v>
      </c>
      <c r="L943" s="143">
        <f t="shared" si="887"/>
        <v>0</v>
      </c>
      <c r="M943" s="151">
        <f t="shared" si="894"/>
        <v>0</v>
      </c>
      <c r="N943" s="151">
        <f t="shared" si="888"/>
        <v>0</v>
      </c>
      <c r="O943" s="151">
        <f t="shared" ref="O943:O947" si="896">H943+K943+N943</f>
        <v>0</v>
      </c>
      <c r="P943" s="144"/>
      <c r="Q943" s="145">
        <f t="shared" si="890"/>
        <v>0</v>
      </c>
    </row>
    <row r="944" spans="1:17" s="20" customFormat="1" ht="18" customHeight="1" x14ac:dyDescent="0.4">
      <c r="A944" s="19">
        <v>8</v>
      </c>
      <c r="B944" s="145">
        <f>B937</f>
        <v>10</v>
      </c>
      <c r="C944" s="151">
        <f t="shared" si="891"/>
        <v>0</v>
      </c>
      <c r="D944" s="151">
        <f t="shared" si="882"/>
        <v>0</v>
      </c>
      <c r="E944" s="143">
        <f>VLOOKUP(B933,別紙1!$A$285:$AS$431,28,FALSE)+VLOOKUP(B933,別紙1!$A$285:$AS$431,29,FALSE)+VLOOKUP(B933,別紙1!$A$285:$AS$431,30,FALSE)</f>
        <v>27</v>
      </c>
      <c r="F944" s="143">
        <f t="shared" si="883"/>
        <v>27</v>
      </c>
      <c r="G944" s="151">
        <f t="shared" si="892"/>
        <v>0</v>
      </c>
      <c r="H944" s="151">
        <f t="shared" si="884"/>
        <v>0</v>
      </c>
      <c r="I944" s="143">
        <f t="shared" si="895"/>
        <v>0</v>
      </c>
      <c r="J944" s="151">
        <f t="shared" si="893"/>
        <v>0</v>
      </c>
      <c r="K944" s="151">
        <f t="shared" si="886"/>
        <v>0</v>
      </c>
      <c r="L944" s="143">
        <f t="shared" si="887"/>
        <v>0</v>
      </c>
      <c r="M944" s="151">
        <f t="shared" si="894"/>
        <v>0</v>
      </c>
      <c r="N944" s="151">
        <f t="shared" si="888"/>
        <v>0</v>
      </c>
      <c r="O944" s="151">
        <f t="shared" si="896"/>
        <v>0</v>
      </c>
      <c r="P944" s="144"/>
      <c r="Q944" s="145">
        <f t="shared" si="890"/>
        <v>0</v>
      </c>
    </row>
    <row r="945" spans="1:17" s="20" customFormat="1" ht="18" customHeight="1" x14ac:dyDescent="0.4">
      <c r="A945" s="19">
        <v>9</v>
      </c>
      <c r="B945" s="145">
        <f>B937</f>
        <v>10</v>
      </c>
      <c r="C945" s="151">
        <f t="shared" si="891"/>
        <v>0</v>
      </c>
      <c r="D945" s="151">
        <f t="shared" si="882"/>
        <v>0</v>
      </c>
      <c r="E945" s="143">
        <f>VLOOKUP(B933,別紙1!$A$285:$AS$431,31,FALSE)+VLOOKUP(B933,別紙1!$A$285:$AS$431,32,FALSE)+VLOOKUP(B933,別紙1!$A$285:$AS$431,33,FALSE)</f>
        <v>27</v>
      </c>
      <c r="F945" s="143">
        <f t="shared" si="883"/>
        <v>27</v>
      </c>
      <c r="G945" s="151">
        <f t="shared" si="892"/>
        <v>0</v>
      </c>
      <c r="H945" s="151">
        <f t="shared" si="884"/>
        <v>0</v>
      </c>
      <c r="I945" s="143">
        <f t="shared" si="895"/>
        <v>0</v>
      </c>
      <c r="J945" s="151">
        <f t="shared" si="893"/>
        <v>0</v>
      </c>
      <c r="K945" s="151">
        <f t="shared" si="886"/>
        <v>0</v>
      </c>
      <c r="L945" s="143">
        <f t="shared" si="887"/>
        <v>0</v>
      </c>
      <c r="M945" s="151">
        <f t="shared" si="894"/>
        <v>0</v>
      </c>
      <c r="N945" s="151">
        <f t="shared" si="888"/>
        <v>0</v>
      </c>
      <c r="O945" s="151">
        <f t="shared" si="896"/>
        <v>0</v>
      </c>
      <c r="P945" s="144"/>
      <c r="Q945" s="145">
        <f t="shared" si="890"/>
        <v>0</v>
      </c>
    </row>
    <row r="946" spans="1:17" s="20" customFormat="1" ht="18" customHeight="1" x14ac:dyDescent="0.4">
      <c r="A946" s="19">
        <v>10</v>
      </c>
      <c r="B946" s="145">
        <f>B937</f>
        <v>10</v>
      </c>
      <c r="C946" s="151">
        <f t="shared" si="891"/>
        <v>0</v>
      </c>
      <c r="D946" s="151">
        <f t="shared" si="882"/>
        <v>0</v>
      </c>
      <c r="E946" s="143">
        <f>VLOOKUP(B933,別紙1!$A$285:$AS$431,34,FALSE)+VLOOKUP(B933,別紙1!$A$285:$AS$431,35,FALSE)+VLOOKUP(B933,別紙1!$A$285:$AS$431,36,FALSE)</f>
        <v>28</v>
      </c>
      <c r="F946" s="143">
        <f t="shared" si="883"/>
        <v>28</v>
      </c>
      <c r="G946" s="151">
        <f t="shared" si="892"/>
        <v>0</v>
      </c>
      <c r="H946" s="151">
        <f t="shared" si="884"/>
        <v>0</v>
      </c>
      <c r="I946" s="143">
        <f t="shared" si="895"/>
        <v>0</v>
      </c>
      <c r="J946" s="151">
        <f t="shared" si="893"/>
        <v>0</v>
      </c>
      <c r="K946" s="151">
        <f t="shared" si="886"/>
        <v>0</v>
      </c>
      <c r="L946" s="143">
        <f t="shared" si="887"/>
        <v>0</v>
      </c>
      <c r="M946" s="151">
        <f t="shared" si="894"/>
        <v>0</v>
      </c>
      <c r="N946" s="151">
        <f t="shared" si="888"/>
        <v>0</v>
      </c>
      <c r="O946" s="151">
        <f t="shared" si="896"/>
        <v>0</v>
      </c>
      <c r="P946" s="144"/>
      <c r="Q946" s="145">
        <f t="shared" si="890"/>
        <v>0</v>
      </c>
    </row>
    <row r="947" spans="1:17" s="20" customFormat="1" ht="18" customHeight="1" x14ac:dyDescent="0.4">
      <c r="A947" s="19">
        <v>11</v>
      </c>
      <c r="B947" s="145">
        <f>B937</f>
        <v>10</v>
      </c>
      <c r="C947" s="151">
        <f t="shared" si="891"/>
        <v>0</v>
      </c>
      <c r="D947" s="151">
        <f t="shared" si="882"/>
        <v>0</v>
      </c>
      <c r="E947" s="143">
        <f>VLOOKUP(B933,別紙1!$A$285:$AS$431,37,FALSE)+VLOOKUP(B933,別紙1!$A$285:$AS$431,38,FALSE)+VLOOKUP(B933,別紙1!$A$285:$AS$431,39,FALSE)</f>
        <v>25</v>
      </c>
      <c r="F947" s="143">
        <f t="shared" si="883"/>
        <v>25</v>
      </c>
      <c r="G947" s="151">
        <f t="shared" si="892"/>
        <v>0</v>
      </c>
      <c r="H947" s="151">
        <f t="shared" si="884"/>
        <v>0</v>
      </c>
      <c r="I947" s="143">
        <f t="shared" si="895"/>
        <v>0</v>
      </c>
      <c r="J947" s="151">
        <f t="shared" si="893"/>
        <v>0</v>
      </c>
      <c r="K947" s="151">
        <f t="shared" si="886"/>
        <v>0</v>
      </c>
      <c r="L947" s="143">
        <f t="shared" si="887"/>
        <v>0</v>
      </c>
      <c r="M947" s="151">
        <f t="shared" si="894"/>
        <v>0</v>
      </c>
      <c r="N947" s="151">
        <f t="shared" si="888"/>
        <v>0</v>
      </c>
      <c r="O947" s="151">
        <f t="shared" si="896"/>
        <v>0</v>
      </c>
      <c r="P947" s="144"/>
      <c r="Q947" s="145">
        <f t="shared" si="890"/>
        <v>0</v>
      </c>
    </row>
    <row r="948" spans="1:17" s="20" customFormat="1" ht="18" customHeight="1" thickBot="1" x14ac:dyDescent="0.45">
      <c r="A948" s="19">
        <v>12</v>
      </c>
      <c r="B948" s="145">
        <f>B937</f>
        <v>10</v>
      </c>
      <c r="C948" s="151">
        <f t="shared" si="891"/>
        <v>0</v>
      </c>
      <c r="D948" s="151">
        <f t="shared" si="882"/>
        <v>0</v>
      </c>
      <c r="E948" s="143">
        <f>VLOOKUP(B933,別紙1!$A$285:$AS$431,40,FALSE)+VLOOKUP(B933,別紙1!$A$285:$AS$431,41,FALSE)+VLOOKUP(B933,別紙1!$A$285:$AS$431,42,FALSE)</f>
        <v>21</v>
      </c>
      <c r="F948" s="143">
        <f t="shared" si="883"/>
        <v>21</v>
      </c>
      <c r="G948" s="151">
        <f t="shared" si="892"/>
        <v>0</v>
      </c>
      <c r="H948" s="198">
        <f t="shared" si="884"/>
        <v>0</v>
      </c>
      <c r="I948" s="143">
        <f t="shared" si="895"/>
        <v>0</v>
      </c>
      <c r="J948" s="198">
        <f t="shared" si="893"/>
        <v>0</v>
      </c>
      <c r="K948" s="198">
        <f t="shared" si="886"/>
        <v>0</v>
      </c>
      <c r="L948" s="143">
        <f t="shared" si="887"/>
        <v>0</v>
      </c>
      <c r="M948" s="151">
        <f t="shared" si="894"/>
        <v>0</v>
      </c>
      <c r="N948" s="198">
        <f t="shared" si="888"/>
        <v>0</v>
      </c>
      <c r="O948" s="151">
        <f>H948+K948+N948</f>
        <v>0</v>
      </c>
      <c r="P948" s="144"/>
      <c r="Q948" s="145">
        <f t="shared" si="890"/>
        <v>0</v>
      </c>
    </row>
    <row r="949" spans="1:17" s="20" customFormat="1" ht="18" customHeight="1" thickBot="1" x14ac:dyDescent="0.45">
      <c r="A949" s="19" t="s">
        <v>9</v>
      </c>
      <c r="B949" s="146"/>
      <c r="C949" s="146"/>
      <c r="D949" s="201"/>
      <c r="E949" s="143">
        <f t="shared" ref="E949:F949" si="897">SUM(E937:E948)</f>
        <v>281</v>
      </c>
      <c r="F949" s="143">
        <f t="shared" si="897"/>
        <v>281</v>
      </c>
      <c r="G949" s="146"/>
      <c r="H949" s="146"/>
      <c r="I949" s="143">
        <f t="shared" ref="I949" si="898">SUM(I937:I948)</f>
        <v>0</v>
      </c>
      <c r="J949" s="146"/>
      <c r="K949" s="146"/>
      <c r="L949" s="143">
        <f t="shared" ref="L949" si="899">SUM(L937:L948)</f>
        <v>0</v>
      </c>
      <c r="M949" s="146"/>
      <c r="N949" s="146"/>
      <c r="O949" s="202"/>
      <c r="P949" s="150">
        <f>SUM(P937:P948)</f>
        <v>0</v>
      </c>
      <c r="Q949" s="148">
        <f>IF(SUM(Q937:Q948)="","",SUM(Q937:Q948))</f>
        <v>0</v>
      </c>
    </row>
    <row r="950" spans="1:17" ht="78" customHeight="1" x14ac:dyDescent="0.4">
      <c r="A950" s="429" t="s">
        <v>376</v>
      </c>
      <c r="B950" s="430"/>
      <c r="C950" s="430"/>
      <c r="D950" s="430"/>
      <c r="E950" s="430"/>
      <c r="F950" s="430"/>
      <c r="G950" s="430"/>
      <c r="H950" s="430"/>
      <c r="I950" s="430"/>
      <c r="J950" s="430"/>
      <c r="K950" s="430"/>
      <c r="L950" s="430"/>
      <c r="M950" s="430"/>
      <c r="N950" s="430"/>
      <c r="O950" s="430"/>
      <c r="P950" s="430"/>
      <c r="Q950" s="431"/>
    </row>
    <row r="951" spans="1:17" ht="78" customHeight="1" x14ac:dyDescent="0.4">
      <c r="A951" s="432" t="s">
        <v>22</v>
      </c>
      <c r="B951" s="433"/>
      <c r="C951" s="433"/>
      <c r="D951" s="433"/>
      <c r="E951" s="433"/>
      <c r="F951" s="433"/>
      <c r="G951" s="433"/>
      <c r="H951" s="433"/>
      <c r="I951" s="433"/>
      <c r="J951" s="433"/>
      <c r="K951" s="433"/>
      <c r="L951" s="433"/>
      <c r="M951" s="433"/>
      <c r="N951" s="433"/>
      <c r="O951" s="433"/>
      <c r="P951" s="433"/>
      <c r="Q951" s="434"/>
    </row>
    <row r="952" spans="1:17" x14ac:dyDescent="0.4">
      <c r="A952" s="11" t="s">
        <v>12</v>
      </c>
      <c r="B952" s="15">
        <f>B933+1</f>
        <v>51</v>
      </c>
      <c r="C952" s="11" t="s">
        <v>13</v>
      </c>
      <c r="D952" s="13" t="str">
        <f>VLOOKUP(B952,別紙1!$A$285:$AS$431,3,FALSE)</f>
        <v>五代第２地下ポンプ場</v>
      </c>
      <c r="Q952" s="142" t="str">
        <f>VLOOKUP(B952,別紙1!$A$285:$AS$431,5,FALSE)</f>
        <v>東京従量電灯B15A</v>
      </c>
    </row>
    <row r="953" spans="1:17" s="11" customFormat="1" ht="20.25" customHeight="1" x14ac:dyDescent="0.4">
      <c r="A953" s="435" t="s">
        <v>14</v>
      </c>
      <c r="B953" s="438" t="s">
        <v>3</v>
      </c>
      <c r="C953" s="439"/>
      <c r="D953" s="440"/>
      <c r="E953" s="438" t="s">
        <v>4</v>
      </c>
      <c r="F953" s="439"/>
      <c r="G953" s="439"/>
      <c r="H953" s="439"/>
      <c r="I953" s="439"/>
      <c r="J953" s="439"/>
      <c r="K953" s="439"/>
      <c r="L953" s="439"/>
      <c r="M953" s="439"/>
      <c r="N953" s="439"/>
      <c r="O953" s="440"/>
      <c r="P953" s="426" t="s">
        <v>106</v>
      </c>
      <c r="Q953" s="435" t="s">
        <v>354</v>
      </c>
    </row>
    <row r="954" spans="1:17" s="11" customFormat="1" ht="60" x14ac:dyDescent="0.4">
      <c r="A954" s="436"/>
      <c r="B954" s="305" t="s">
        <v>26</v>
      </c>
      <c r="C954" s="305" t="s">
        <v>107</v>
      </c>
      <c r="D954" s="305" t="s">
        <v>27</v>
      </c>
      <c r="E954" s="16" t="s">
        <v>349</v>
      </c>
      <c r="F954" s="17" t="s">
        <v>108</v>
      </c>
      <c r="G954" s="17" t="s">
        <v>350</v>
      </c>
      <c r="H954" s="16" t="s">
        <v>28</v>
      </c>
      <c r="I954" s="17" t="s">
        <v>126</v>
      </c>
      <c r="J954" s="17" t="s">
        <v>352</v>
      </c>
      <c r="K954" s="16" t="s">
        <v>29</v>
      </c>
      <c r="L954" s="17" t="s">
        <v>127</v>
      </c>
      <c r="M954" s="17" t="s">
        <v>128</v>
      </c>
      <c r="N954" s="16" t="s">
        <v>30</v>
      </c>
      <c r="O954" s="306" t="s">
        <v>353</v>
      </c>
      <c r="P954" s="441"/>
      <c r="Q954" s="436"/>
    </row>
    <row r="955" spans="1:17" s="18" customFormat="1" ht="22.5" x14ac:dyDescent="0.4">
      <c r="A955" s="437"/>
      <c r="B955" s="12" t="s">
        <v>34</v>
      </c>
      <c r="C955" s="12" t="s">
        <v>123</v>
      </c>
      <c r="D955" s="12" t="s">
        <v>6</v>
      </c>
      <c r="E955" s="12" t="s">
        <v>20</v>
      </c>
      <c r="F955" s="12" t="s">
        <v>20</v>
      </c>
      <c r="G955" s="12" t="s">
        <v>8</v>
      </c>
      <c r="H955" s="12" t="s">
        <v>8</v>
      </c>
      <c r="I955" s="12" t="s">
        <v>20</v>
      </c>
      <c r="J955" s="12" t="s">
        <v>8</v>
      </c>
      <c r="K955" s="12" t="s">
        <v>8</v>
      </c>
      <c r="L955" s="12" t="s">
        <v>20</v>
      </c>
      <c r="M955" s="12" t="s">
        <v>8</v>
      </c>
      <c r="N955" s="12" t="s">
        <v>8</v>
      </c>
      <c r="O955" s="12" t="s">
        <v>8</v>
      </c>
      <c r="P955" s="4" t="s">
        <v>43</v>
      </c>
      <c r="Q955" s="12" t="s">
        <v>8</v>
      </c>
    </row>
    <row r="956" spans="1:17" s="20" customFormat="1" ht="18" customHeight="1" x14ac:dyDescent="0.4">
      <c r="A956" s="19">
        <v>1</v>
      </c>
      <c r="B956" s="143">
        <f>VLOOKUP(B952,別紙1!$A$285:$AS$431,6,FALSE)</f>
        <v>15</v>
      </c>
      <c r="C956" s="151">
        <f>内訳書!$C$9</f>
        <v>0</v>
      </c>
      <c r="D956" s="151">
        <f>IF(E956=0,ROUNDDOWN(C956*B956/10/2,2),ROUNDDOWN(C956*B956/10,2))</f>
        <v>0</v>
      </c>
      <c r="E956" s="143">
        <f>VLOOKUP(B952,別紙1!$A$285:$AS$431,7,FALSE)+VLOOKUP(B952,別紙1!$A$285:$AS$431,8,FALSE)+VLOOKUP(B952,別紙1!$A$285:$AS$431,9,FALSE)</f>
        <v>23</v>
      </c>
      <c r="F956" s="143">
        <f>IF(E956&lt;120,E956,120)</f>
        <v>23</v>
      </c>
      <c r="G956" s="151">
        <f>内訳書!$D$9</f>
        <v>0</v>
      </c>
      <c r="H956" s="151">
        <f>ROUNDDOWN(F956*G956,2)</f>
        <v>0</v>
      </c>
      <c r="I956" s="143">
        <f>IF(E956&lt;=300,IF(E956&lt;120,0,E956-120),180)</f>
        <v>0</v>
      </c>
      <c r="J956" s="151">
        <f>内訳書!$E$9</f>
        <v>0</v>
      </c>
      <c r="K956" s="151">
        <f>ROUNDDOWN(I956*J956,2)</f>
        <v>0</v>
      </c>
      <c r="L956" s="143">
        <f>IF(E956&lt;300,0,E956-300)</f>
        <v>0</v>
      </c>
      <c r="M956" s="151">
        <f>内訳書!$F$9</f>
        <v>0</v>
      </c>
      <c r="N956" s="151">
        <f>ROUNDDOWN(L956*M956,2)</f>
        <v>0</v>
      </c>
      <c r="O956" s="151">
        <f>H956+K956+N956</f>
        <v>0</v>
      </c>
      <c r="P956" s="144"/>
      <c r="Q956" s="145">
        <f>ROUNDDOWN(D956+O956+P956,0)</f>
        <v>0</v>
      </c>
    </row>
    <row r="957" spans="1:17" s="20" customFormat="1" ht="18" customHeight="1" x14ac:dyDescent="0.4">
      <c r="A957" s="19">
        <v>2</v>
      </c>
      <c r="B957" s="145">
        <f>B956</f>
        <v>15</v>
      </c>
      <c r="C957" s="151">
        <f>C956</f>
        <v>0</v>
      </c>
      <c r="D957" s="151">
        <f t="shared" ref="D957:D967" si="900">IF(E957=0,ROUNDDOWN(C957*B957/10/2,2),ROUNDDOWN(C957*B957/10,2))</f>
        <v>0</v>
      </c>
      <c r="E957" s="143">
        <f>VLOOKUP(B952,別紙1!$A$285:$AS$431,10,FALSE)+VLOOKUP(B952,別紙1!$A$285:$AS$431,11,FALSE)+VLOOKUP(B952,別紙1!$A$285:$AS$431,12,FALSE)</f>
        <v>27</v>
      </c>
      <c r="F957" s="143">
        <f t="shared" ref="F957:F967" si="901">IF(E957&lt;120,E957,120)</f>
        <v>27</v>
      </c>
      <c r="G957" s="151">
        <f>G956</f>
        <v>0</v>
      </c>
      <c r="H957" s="151">
        <f t="shared" ref="H957:H967" si="902">ROUNDDOWN(F957*G957,2)</f>
        <v>0</v>
      </c>
      <c r="I957" s="143">
        <f t="shared" ref="I957" si="903">IF(E957&lt;=300,IF(E957&lt;120,0,E957-120),180)</f>
        <v>0</v>
      </c>
      <c r="J957" s="151">
        <f>J956</f>
        <v>0</v>
      </c>
      <c r="K957" s="151">
        <f t="shared" ref="K957:K967" si="904">ROUNDDOWN(I957*J957,2)</f>
        <v>0</v>
      </c>
      <c r="L957" s="143">
        <f t="shared" ref="L957:L967" si="905">IF(E957&lt;300,0,E957-300)</f>
        <v>0</v>
      </c>
      <c r="M957" s="151">
        <f>M956</f>
        <v>0</v>
      </c>
      <c r="N957" s="151">
        <f t="shared" ref="N957:N967" si="906">ROUNDDOWN(L957*M957,2)</f>
        <v>0</v>
      </c>
      <c r="O957" s="151">
        <f t="shared" ref="O957:O960" si="907">H957+K957+N957</f>
        <v>0</v>
      </c>
      <c r="P957" s="144"/>
      <c r="Q957" s="145">
        <f t="shared" ref="Q957:Q967" si="908">ROUNDDOWN(D957+O957+P957,0)</f>
        <v>0</v>
      </c>
    </row>
    <row r="958" spans="1:17" s="20" customFormat="1" ht="18" customHeight="1" x14ac:dyDescent="0.4">
      <c r="A958" s="19">
        <v>3</v>
      </c>
      <c r="B958" s="145">
        <f>B956</f>
        <v>15</v>
      </c>
      <c r="C958" s="151">
        <f t="shared" ref="C958:C967" si="909">C957</f>
        <v>0</v>
      </c>
      <c r="D958" s="151">
        <f t="shared" si="900"/>
        <v>0</v>
      </c>
      <c r="E958" s="143">
        <f>VLOOKUP(B952,別紙1!$A$285:$AS$431,13,FALSE)+VLOOKUP(B952,別紙1!$A$285:$AS$431,14,FALSE)+VLOOKUP(B952,別紙1!$A$285:$AS$431,15,FALSE)</f>
        <v>20</v>
      </c>
      <c r="F958" s="143">
        <f t="shared" si="901"/>
        <v>20</v>
      </c>
      <c r="G958" s="151">
        <f t="shared" ref="G958:G967" si="910">G957</f>
        <v>0</v>
      </c>
      <c r="H958" s="151">
        <f t="shared" si="902"/>
        <v>0</v>
      </c>
      <c r="I958" s="143">
        <f>IF(E958&lt;=300,IF(E958&lt;120,0,E958-120),180)</f>
        <v>0</v>
      </c>
      <c r="J958" s="151">
        <f t="shared" ref="J958:J967" si="911">J957</f>
        <v>0</v>
      </c>
      <c r="K958" s="151">
        <f t="shared" si="904"/>
        <v>0</v>
      </c>
      <c r="L958" s="143">
        <f t="shared" si="905"/>
        <v>0</v>
      </c>
      <c r="M958" s="151">
        <f t="shared" ref="M958:M967" si="912">M957</f>
        <v>0</v>
      </c>
      <c r="N958" s="151">
        <f t="shared" si="906"/>
        <v>0</v>
      </c>
      <c r="O958" s="151">
        <f t="shared" si="907"/>
        <v>0</v>
      </c>
      <c r="P958" s="144"/>
      <c r="Q958" s="145">
        <f t="shared" si="908"/>
        <v>0</v>
      </c>
    </row>
    <row r="959" spans="1:17" s="20" customFormat="1" ht="18" customHeight="1" x14ac:dyDescent="0.4">
      <c r="A959" s="19">
        <v>4</v>
      </c>
      <c r="B959" s="145">
        <f>B956</f>
        <v>15</v>
      </c>
      <c r="C959" s="151">
        <f t="shared" si="909"/>
        <v>0</v>
      </c>
      <c r="D959" s="151">
        <f t="shared" si="900"/>
        <v>0</v>
      </c>
      <c r="E959" s="143">
        <f>VLOOKUP(B952,別紙1!$A$285:$AS$431,16,FALSE)+VLOOKUP(B952,別紙1!$A$285:$AS$431,17,FALSE)+VLOOKUP(B952,別紙1!$A$285:$AS$431,18,FALSE)</f>
        <v>20</v>
      </c>
      <c r="F959" s="143">
        <f t="shared" si="901"/>
        <v>20</v>
      </c>
      <c r="G959" s="151">
        <f t="shared" si="910"/>
        <v>0</v>
      </c>
      <c r="H959" s="151">
        <f t="shared" si="902"/>
        <v>0</v>
      </c>
      <c r="I959" s="143">
        <f t="shared" ref="I959:I967" si="913">IF(E959&lt;=300,IF(E959&lt;120,0,E959-120),180)</f>
        <v>0</v>
      </c>
      <c r="J959" s="151">
        <f t="shared" si="911"/>
        <v>0</v>
      </c>
      <c r="K959" s="151">
        <f t="shared" si="904"/>
        <v>0</v>
      </c>
      <c r="L959" s="143">
        <f t="shared" si="905"/>
        <v>0</v>
      </c>
      <c r="M959" s="151">
        <f t="shared" si="912"/>
        <v>0</v>
      </c>
      <c r="N959" s="151">
        <f t="shared" si="906"/>
        <v>0</v>
      </c>
      <c r="O959" s="151">
        <f t="shared" si="907"/>
        <v>0</v>
      </c>
      <c r="P959" s="144"/>
      <c r="Q959" s="145">
        <f t="shared" si="908"/>
        <v>0</v>
      </c>
    </row>
    <row r="960" spans="1:17" s="20" customFormat="1" ht="18" customHeight="1" x14ac:dyDescent="0.4">
      <c r="A960" s="19">
        <v>5</v>
      </c>
      <c r="B960" s="145">
        <f>B956</f>
        <v>15</v>
      </c>
      <c r="C960" s="151">
        <f t="shared" si="909"/>
        <v>0</v>
      </c>
      <c r="D960" s="151">
        <f t="shared" si="900"/>
        <v>0</v>
      </c>
      <c r="E960" s="143">
        <f>VLOOKUP(B952,別紙1!$A$285:$AS$431,19,FALSE)+VLOOKUP(B952,別紙1!$A$285:$AS$431,20,FALSE)+VLOOKUP(B952,別紙1!$A$285:$AS$431,21,FALSE)</f>
        <v>18</v>
      </c>
      <c r="F960" s="143">
        <f t="shared" si="901"/>
        <v>18</v>
      </c>
      <c r="G960" s="151">
        <f t="shared" si="910"/>
        <v>0</v>
      </c>
      <c r="H960" s="151">
        <f t="shared" si="902"/>
        <v>0</v>
      </c>
      <c r="I960" s="143">
        <f t="shared" si="913"/>
        <v>0</v>
      </c>
      <c r="J960" s="151">
        <f t="shared" si="911"/>
        <v>0</v>
      </c>
      <c r="K960" s="151">
        <f t="shared" si="904"/>
        <v>0</v>
      </c>
      <c r="L960" s="143">
        <f t="shared" si="905"/>
        <v>0</v>
      </c>
      <c r="M960" s="151">
        <f t="shared" si="912"/>
        <v>0</v>
      </c>
      <c r="N960" s="151">
        <f t="shared" si="906"/>
        <v>0</v>
      </c>
      <c r="O960" s="151">
        <f t="shared" si="907"/>
        <v>0</v>
      </c>
      <c r="P960" s="144"/>
      <c r="Q960" s="145">
        <f t="shared" si="908"/>
        <v>0</v>
      </c>
    </row>
    <row r="961" spans="1:17" s="20" customFormat="1" ht="18" customHeight="1" x14ac:dyDescent="0.4">
      <c r="A961" s="19">
        <v>6</v>
      </c>
      <c r="B961" s="145">
        <f>B956</f>
        <v>15</v>
      </c>
      <c r="C961" s="151">
        <f t="shared" si="909"/>
        <v>0</v>
      </c>
      <c r="D961" s="151">
        <f t="shared" si="900"/>
        <v>0</v>
      </c>
      <c r="E961" s="143">
        <f>VLOOKUP(B952,別紙1!$A$285:$AS$431,22,FALSE)+VLOOKUP(B952,別紙1!$A$285:$AS$431,23,FALSE)+VLOOKUP(B952,別紙1!$A$285:$AS$431,24,FALSE)</f>
        <v>21</v>
      </c>
      <c r="F961" s="143">
        <f t="shared" si="901"/>
        <v>21</v>
      </c>
      <c r="G961" s="151">
        <f t="shared" si="910"/>
        <v>0</v>
      </c>
      <c r="H961" s="151">
        <f t="shared" si="902"/>
        <v>0</v>
      </c>
      <c r="I961" s="143">
        <f t="shared" si="913"/>
        <v>0</v>
      </c>
      <c r="J961" s="151">
        <f t="shared" si="911"/>
        <v>0</v>
      </c>
      <c r="K961" s="151">
        <f t="shared" si="904"/>
        <v>0</v>
      </c>
      <c r="L961" s="143">
        <f t="shared" si="905"/>
        <v>0</v>
      </c>
      <c r="M961" s="151">
        <f t="shared" si="912"/>
        <v>0</v>
      </c>
      <c r="N961" s="151">
        <f t="shared" si="906"/>
        <v>0</v>
      </c>
      <c r="O961" s="151">
        <f>H961+K961+N961</f>
        <v>0</v>
      </c>
      <c r="P961" s="144"/>
      <c r="Q961" s="145">
        <f t="shared" si="908"/>
        <v>0</v>
      </c>
    </row>
    <row r="962" spans="1:17" s="20" customFormat="1" ht="18" customHeight="1" x14ac:dyDescent="0.4">
      <c r="A962" s="19">
        <v>7</v>
      </c>
      <c r="B962" s="145">
        <f>B956</f>
        <v>15</v>
      </c>
      <c r="C962" s="151">
        <f t="shared" si="909"/>
        <v>0</v>
      </c>
      <c r="D962" s="151">
        <f t="shared" si="900"/>
        <v>0</v>
      </c>
      <c r="E962" s="143">
        <f>VLOOKUP(B952,別紙1!$A$285:$AS$431,25,FALSE)+VLOOKUP(B952,別紙1!$A$285:$AS$431,26,FALSE)+VLOOKUP(B952,別紙1!$A$285:$AS$431,27,FALSE)</f>
        <v>20</v>
      </c>
      <c r="F962" s="143">
        <f t="shared" si="901"/>
        <v>20</v>
      </c>
      <c r="G962" s="151">
        <f t="shared" si="910"/>
        <v>0</v>
      </c>
      <c r="H962" s="151">
        <f t="shared" si="902"/>
        <v>0</v>
      </c>
      <c r="I962" s="143">
        <f t="shared" si="913"/>
        <v>0</v>
      </c>
      <c r="J962" s="151">
        <f t="shared" si="911"/>
        <v>0</v>
      </c>
      <c r="K962" s="151">
        <f t="shared" si="904"/>
        <v>0</v>
      </c>
      <c r="L962" s="143">
        <f t="shared" si="905"/>
        <v>0</v>
      </c>
      <c r="M962" s="151">
        <f t="shared" si="912"/>
        <v>0</v>
      </c>
      <c r="N962" s="151">
        <f t="shared" si="906"/>
        <v>0</v>
      </c>
      <c r="O962" s="151">
        <f t="shared" ref="O962:O966" si="914">H962+K962+N962</f>
        <v>0</v>
      </c>
      <c r="P962" s="144"/>
      <c r="Q962" s="145">
        <f t="shared" si="908"/>
        <v>0</v>
      </c>
    </row>
    <row r="963" spans="1:17" s="20" customFormat="1" ht="18" customHeight="1" x14ac:dyDescent="0.4">
      <c r="A963" s="19">
        <v>8</v>
      </c>
      <c r="B963" s="145">
        <f>B956</f>
        <v>15</v>
      </c>
      <c r="C963" s="151">
        <f t="shared" si="909"/>
        <v>0</v>
      </c>
      <c r="D963" s="151">
        <f t="shared" si="900"/>
        <v>0</v>
      </c>
      <c r="E963" s="143">
        <f>VLOOKUP(B952,別紙1!$A$285:$AS$431,28,FALSE)+VLOOKUP(B952,別紙1!$A$285:$AS$431,29,FALSE)+VLOOKUP(B952,別紙1!$A$285:$AS$431,30,FALSE)</f>
        <v>21</v>
      </c>
      <c r="F963" s="143">
        <f t="shared" si="901"/>
        <v>21</v>
      </c>
      <c r="G963" s="151">
        <f t="shared" si="910"/>
        <v>0</v>
      </c>
      <c r="H963" s="151">
        <f t="shared" si="902"/>
        <v>0</v>
      </c>
      <c r="I963" s="143">
        <f t="shared" si="913"/>
        <v>0</v>
      </c>
      <c r="J963" s="151">
        <f t="shared" si="911"/>
        <v>0</v>
      </c>
      <c r="K963" s="151">
        <f t="shared" si="904"/>
        <v>0</v>
      </c>
      <c r="L963" s="143">
        <f t="shared" si="905"/>
        <v>0</v>
      </c>
      <c r="M963" s="151">
        <f t="shared" si="912"/>
        <v>0</v>
      </c>
      <c r="N963" s="151">
        <f t="shared" si="906"/>
        <v>0</v>
      </c>
      <c r="O963" s="151">
        <f t="shared" si="914"/>
        <v>0</v>
      </c>
      <c r="P963" s="144"/>
      <c r="Q963" s="145">
        <f t="shared" si="908"/>
        <v>0</v>
      </c>
    </row>
    <row r="964" spans="1:17" s="20" customFormat="1" ht="18" customHeight="1" x14ac:dyDescent="0.4">
      <c r="A964" s="19">
        <v>9</v>
      </c>
      <c r="B964" s="145">
        <f>B956</f>
        <v>15</v>
      </c>
      <c r="C964" s="151">
        <f t="shared" si="909"/>
        <v>0</v>
      </c>
      <c r="D964" s="151">
        <f t="shared" si="900"/>
        <v>0</v>
      </c>
      <c r="E964" s="143">
        <f>VLOOKUP(B952,別紙1!$A$285:$AS$431,31,FALSE)+VLOOKUP(B952,別紙1!$A$285:$AS$431,32,FALSE)+VLOOKUP(B952,別紙1!$A$285:$AS$431,33,FALSE)</f>
        <v>21</v>
      </c>
      <c r="F964" s="143">
        <f t="shared" si="901"/>
        <v>21</v>
      </c>
      <c r="G964" s="151">
        <f t="shared" si="910"/>
        <v>0</v>
      </c>
      <c r="H964" s="151">
        <f t="shared" si="902"/>
        <v>0</v>
      </c>
      <c r="I964" s="143">
        <f t="shared" si="913"/>
        <v>0</v>
      </c>
      <c r="J964" s="151">
        <f t="shared" si="911"/>
        <v>0</v>
      </c>
      <c r="K964" s="151">
        <f t="shared" si="904"/>
        <v>0</v>
      </c>
      <c r="L964" s="143">
        <f t="shared" si="905"/>
        <v>0</v>
      </c>
      <c r="M964" s="151">
        <f t="shared" si="912"/>
        <v>0</v>
      </c>
      <c r="N964" s="151">
        <f t="shared" si="906"/>
        <v>0</v>
      </c>
      <c r="O964" s="151">
        <f t="shared" si="914"/>
        <v>0</v>
      </c>
      <c r="P964" s="144"/>
      <c r="Q964" s="145">
        <f t="shared" si="908"/>
        <v>0</v>
      </c>
    </row>
    <row r="965" spans="1:17" s="20" customFormat="1" ht="18" customHeight="1" x14ac:dyDescent="0.4">
      <c r="A965" s="19">
        <v>10</v>
      </c>
      <c r="B965" s="145">
        <f>B956</f>
        <v>15</v>
      </c>
      <c r="C965" s="151">
        <f t="shared" si="909"/>
        <v>0</v>
      </c>
      <c r="D965" s="151">
        <f t="shared" si="900"/>
        <v>0</v>
      </c>
      <c r="E965" s="143">
        <f>VLOOKUP(B952,別紙1!$A$285:$AS$431,34,FALSE)+VLOOKUP(B952,別紙1!$A$285:$AS$431,35,FALSE)+VLOOKUP(B952,別紙1!$A$285:$AS$431,36,FALSE)</f>
        <v>20</v>
      </c>
      <c r="F965" s="143">
        <f t="shared" si="901"/>
        <v>20</v>
      </c>
      <c r="G965" s="151">
        <f t="shared" si="910"/>
        <v>0</v>
      </c>
      <c r="H965" s="151">
        <f t="shared" si="902"/>
        <v>0</v>
      </c>
      <c r="I965" s="143">
        <f t="shared" si="913"/>
        <v>0</v>
      </c>
      <c r="J965" s="151">
        <f t="shared" si="911"/>
        <v>0</v>
      </c>
      <c r="K965" s="151">
        <f t="shared" si="904"/>
        <v>0</v>
      </c>
      <c r="L965" s="143">
        <f t="shared" si="905"/>
        <v>0</v>
      </c>
      <c r="M965" s="151">
        <f t="shared" si="912"/>
        <v>0</v>
      </c>
      <c r="N965" s="151">
        <f t="shared" si="906"/>
        <v>0</v>
      </c>
      <c r="O965" s="151">
        <f t="shared" si="914"/>
        <v>0</v>
      </c>
      <c r="P965" s="144"/>
      <c r="Q965" s="145">
        <f t="shared" si="908"/>
        <v>0</v>
      </c>
    </row>
    <row r="966" spans="1:17" s="20" customFormat="1" ht="18" customHeight="1" x14ac:dyDescent="0.4">
      <c r="A966" s="19">
        <v>11</v>
      </c>
      <c r="B966" s="145">
        <f>B956</f>
        <v>15</v>
      </c>
      <c r="C966" s="151">
        <f t="shared" si="909"/>
        <v>0</v>
      </c>
      <c r="D966" s="151">
        <f t="shared" si="900"/>
        <v>0</v>
      </c>
      <c r="E966" s="143">
        <f>VLOOKUP(B952,別紙1!$A$285:$AS$431,37,FALSE)+VLOOKUP(B952,別紙1!$A$285:$AS$431,38,FALSE)+VLOOKUP(B952,別紙1!$A$285:$AS$431,39,FALSE)</f>
        <v>22</v>
      </c>
      <c r="F966" s="143">
        <f t="shared" si="901"/>
        <v>22</v>
      </c>
      <c r="G966" s="151">
        <f t="shared" si="910"/>
        <v>0</v>
      </c>
      <c r="H966" s="151">
        <f t="shared" si="902"/>
        <v>0</v>
      </c>
      <c r="I966" s="143">
        <f t="shared" si="913"/>
        <v>0</v>
      </c>
      <c r="J966" s="151">
        <f t="shared" si="911"/>
        <v>0</v>
      </c>
      <c r="K966" s="151">
        <f t="shared" si="904"/>
        <v>0</v>
      </c>
      <c r="L966" s="143">
        <f t="shared" si="905"/>
        <v>0</v>
      </c>
      <c r="M966" s="151">
        <f t="shared" si="912"/>
        <v>0</v>
      </c>
      <c r="N966" s="151">
        <f t="shared" si="906"/>
        <v>0</v>
      </c>
      <c r="O966" s="151">
        <f t="shared" si="914"/>
        <v>0</v>
      </c>
      <c r="P966" s="144"/>
      <c r="Q966" s="145">
        <f t="shared" si="908"/>
        <v>0</v>
      </c>
    </row>
    <row r="967" spans="1:17" s="20" customFormat="1" ht="18" customHeight="1" thickBot="1" x14ac:dyDescent="0.45">
      <c r="A967" s="19">
        <v>12</v>
      </c>
      <c r="B967" s="145">
        <f>B956</f>
        <v>15</v>
      </c>
      <c r="C967" s="151">
        <f t="shared" si="909"/>
        <v>0</v>
      </c>
      <c r="D967" s="151">
        <f t="shared" si="900"/>
        <v>0</v>
      </c>
      <c r="E967" s="143">
        <f>VLOOKUP(B952,別紙1!$A$285:$AS$431,40,FALSE)+VLOOKUP(B952,別紙1!$A$285:$AS$431,41,FALSE)+VLOOKUP(B952,別紙1!$A$285:$AS$431,42,FALSE)</f>
        <v>22</v>
      </c>
      <c r="F967" s="143">
        <f t="shared" si="901"/>
        <v>22</v>
      </c>
      <c r="G967" s="151">
        <f t="shared" si="910"/>
        <v>0</v>
      </c>
      <c r="H967" s="198">
        <f t="shared" si="902"/>
        <v>0</v>
      </c>
      <c r="I967" s="143">
        <f t="shared" si="913"/>
        <v>0</v>
      </c>
      <c r="J967" s="198">
        <f t="shared" si="911"/>
        <v>0</v>
      </c>
      <c r="K967" s="198">
        <f t="shared" si="904"/>
        <v>0</v>
      </c>
      <c r="L967" s="143">
        <f t="shared" si="905"/>
        <v>0</v>
      </c>
      <c r="M967" s="151">
        <f t="shared" si="912"/>
        <v>0</v>
      </c>
      <c r="N967" s="198">
        <f t="shared" si="906"/>
        <v>0</v>
      </c>
      <c r="O967" s="151">
        <f>H967+K967+N967</f>
        <v>0</v>
      </c>
      <c r="P967" s="144"/>
      <c r="Q967" s="145">
        <f t="shared" si="908"/>
        <v>0</v>
      </c>
    </row>
    <row r="968" spans="1:17" s="20" customFormat="1" ht="18" customHeight="1" thickBot="1" x14ac:dyDescent="0.45">
      <c r="A968" s="19" t="s">
        <v>9</v>
      </c>
      <c r="B968" s="146"/>
      <c r="C968" s="146"/>
      <c r="D968" s="201"/>
      <c r="E968" s="143">
        <f t="shared" ref="E968:F968" si="915">SUM(E956:E967)</f>
        <v>255</v>
      </c>
      <c r="F968" s="143">
        <f t="shared" si="915"/>
        <v>255</v>
      </c>
      <c r="G968" s="146"/>
      <c r="H968" s="146"/>
      <c r="I968" s="143">
        <f t="shared" ref="I968" si="916">SUM(I956:I967)</f>
        <v>0</v>
      </c>
      <c r="J968" s="146"/>
      <c r="K968" s="146"/>
      <c r="L968" s="143">
        <f t="shared" ref="L968" si="917">SUM(L956:L967)</f>
        <v>0</v>
      </c>
      <c r="M968" s="146"/>
      <c r="N968" s="146"/>
      <c r="O968" s="202"/>
      <c r="P968" s="150">
        <f>SUM(P956:P967)</f>
        <v>0</v>
      </c>
      <c r="Q968" s="148">
        <f>IF(SUM(Q956:Q967)="","",SUM(Q956:Q967))</f>
        <v>0</v>
      </c>
    </row>
    <row r="969" spans="1:17" ht="78" customHeight="1" x14ac:dyDescent="0.4">
      <c r="A969" s="429" t="s">
        <v>376</v>
      </c>
      <c r="B969" s="430"/>
      <c r="C969" s="430"/>
      <c r="D969" s="430"/>
      <c r="E969" s="430"/>
      <c r="F969" s="430"/>
      <c r="G969" s="430"/>
      <c r="H969" s="430"/>
      <c r="I969" s="430"/>
      <c r="J969" s="430"/>
      <c r="K969" s="430"/>
      <c r="L969" s="430"/>
      <c r="M969" s="430"/>
      <c r="N969" s="430"/>
      <c r="O969" s="430"/>
      <c r="P969" s="430"/>
      <c r="Q969" s="431"/>
    </row>
    <row r="970" spans="1:17" ht="78" customHeight="1" x14ac:dyDescent="0.4">
      <c r="A970" s="432" t="s">
        <v>22</v>
      </c>
      <c r="B970" s="433"/>
      <c r="C970" s="433"/>
      <c r="D970" s="433"/>
      <c r="E970" s="433"/>
      <c r="F970" s="433"/>
      <c r="G970" s="433"/>
      <c r="H970" s="433"/>
      <c r="I970" s="433"/>
      <c r="J970" s="433"/>
      <c r="K970" s="433"/>
      <c r="L970" s="433"/>
      <c r="M970" s="433"/>
      <c r="N970" s="433"/>
      <c r="O970" s="433"/>
      <c r="P970" s="433"/>
      <c r="Q970" s="434"/>
    </row>
    <row r="971" spans="1:17" x14ac:dyDescent="0.4">
      <c r="A971" s="11" t="s">
        <v>12</v>
      </c>
      <c r="B971" s="15">
        <f>B952+1</f>
        <v>52</v>
      </c>
      <c r="C971" s="11" t="s">
        <v>13</v>
      </c>
      <c r="D971" s="13" t="str">
        <f>VLOOKUP(B971,別紙1!$A$285:$AS$431,3,FALSE)</f>
        <v>紅雲ポンプ場</v>
      </c>
      <c r="Q971" s="142" t="str">
        <f>VLOOKUP(B971,別紙1!$A$285:$AS$431,5,FALSE)</f>
        <v>東京従量電灯B10A</v>
      </c>
    </row>
    <row r="972" spans="1:17" s="11" customFormat="1" ht="20.25" customHeight="1" x14ac:dyDescent="0.4">
      <c r="A972" s="435" t="s">
        <v>14</v>
      </c>
      <c r="B972" s="438" t="s">
        <v>3</v>
      </c>
      <c r="C972" s="439"/>
      <c r="D972" s="440"/>
      <c r="E972" s="438" t="s">
        <v>4</v>
      </c>
      <c r="F972" s="439"/>
      <c r="G972" s="439"/>
      <c r="H972" s="439"/>
      <c r="I972" s="439"/>
      <c r="J972" s="439"/>
      <c r="K972" s="439"/>
      <c r="L972" s="439"/>
      <c r="M972" s="439"/>
      <c r="N972" s="439"/>
      <c r="O972" s="440"/>
      <c r="P972" s="426" t="s">
        <v>106</v>
      </c>
      <c r="Q972" s="435" t="s">
        <v>354</v>
      </c>
    </row>
    <row r="973" spans="1:17" s="11" customFormat="1" ht="60" x14ac:dyDescent="0.4">
      <c r="A973" s="436"/>
      <c r="B973" s="305" t="s">
        <v>26</v>
      </c>
      <c r="C973" s="305" t="s">
        <v>107</v>
      </c>
      <c r="D973" s="305" t="s">
        <v>27</v>
      </c>
      <c r="E973" s="16" t="s">
        <v>349</v>
      </c>
      <c r="F973" s="17" t="s">
        <v>108</v>
      </c>
      <c r="G973" s="17" t="s">
        <v>350</v>
      </c>
      <c r="H973" s="16" t="s">
        <v>28</v>
      </c>
      <c r="I973" s="17" t="s">
        <v>126</v>
      </c>
      <c r="J973" s="17" t="s">
        <v>352</v>
      </c>
      <c r="K973" s="16" t="s">
        <v>29</v>
      </c>
      <c r="L973" s="17" t="s">
        <v>127</v>
      </c>
      <c r="M973" s="17" t="s">
        <v>128</v>
      </c>
      <c r="N973" s="16" t="s">
        <v>30</v>
      </c>
      <c r="O973" s="306" t="s">
        <v>353</v>
      </c>
      <c r="P973" s="441"/>
      <c r="Q973" s="436"/>
    </row>
    <row r="974" spans="1:17" s="18" customFormat="1" ht="22.5" x14ac:dyDescent="0.4">
      <c r="A974" s="437"/>
      <c r="B974" s="12" t="s">
        <v>34</v>
      </c>
      <c r="C974" s="12" t="s">
        <v>123</v>
      </c>
      <c r="D974" s="12" t="s">
        <v>6</v>
      </c>
      <c r="E974" s="12" t="s">
        <v>20</v>
      </c>
      <c r="F974" s="12" t="s">
        <v>20</v>
      </c>
      <c r="G974" s="12" t="s">
        <v>8</v>
      </c>
      <c r="H974" s="12" t="s">
        <v>8</v>
      </c>
      <c r="I974" s="12" t="s">
        <v>20</v>
      </c>
      <c r="J974" s="12" t="s">
        <v>8</v>
      </c>
      <c r="K974" s="12" t="s">
        <v>8</v>
      </c>
      <c r="L974" s="12" t="s">
        <v>20</v>
      </c>
      <c r="M974" s="12" t="s">
        <v>8</v>
      </c>
      <c r="N974" s="12" t="s">
        <v>8</v>
      </c>
      <c r="O974" s="12" t="s">
        <v>8</v>
      </c>
      <c r="P974" s="4" t="s">
        <v>43</v>
      </c>
      <c r="Q974" s="12" t="s">
        <v>8</v>
      </c>
    </row>
    <row r="975" spans="1:17" s="20" customFormat="1" ht="18" customHeight="1" x14ac:dyDescent="0.4">
      <c r="A975" s="19">
        <v>1</v>
      </c>
      <c r="B975" s="143">
        <f>VLOOKUP(B971,別紙1!$A$285:$AS$431,6,FALSE)</f>
        <v>10</v>
      </c>
      <c r="C975" s="151">
        <f>内訳書!$C$9</f>
        <v>0</v>
      </c>
      <c r="D975" s="151">
        <f>IF(E975=0,ROUNDDOWN(C975*B975/10/2,2),ROUNDDOWN(C975*B975/10,2))</f>
        <v>0</v>
      </c>
      <c r="E975" s="143">
        <f>VLOOKUP(B971,別紙1!$A$285:$AS$431,7,FALSE)+VLOOKUP(B971,別紙1!$A$285:$AS$431,8,FALSE)+VLOOKUP(B971,別紙1!$A$285:$AS$431,9,FALSE)</f>
        <v>99</v>
      </c>
      <c r="F975" s="143">
        <f>IF(E975&lt;120,E975,120)</f>
        <v>99</v>
      </c>
      <c r="G975" s="151">
        <f>内訳書!$D$9</f>
        <v>0</v>
      </c>
      <c r="H975" s="151">
        <f>ROUNDDOWN(F975*G975,2)</f>
        <v>0</v>
      </c>
      <c r="I975" s="143">
        <f>IF(E975&lt;=300,IF(E975&lt;120,0,E975-120),180)</f>
        <v>0</v>
      </c>
      <c r="J975" s="151">
        <f>内訳書!$E$9</f>
        <v>0</v>
      </c>
      <c r="K975" s="151">
        <f>ROUNDDOWN(I975*J975,2)</f>
        <v>0</v>
      </c>
      <c r="L975" s="143">
        <f>IF(E975&lt;300,0,E975-300)</f>
        <v>0</v>
      </c>
      <c r="M975" s="151">
        <f>内訳書!$F$9</f>
        <v>0</v>
      </c>
      <c r="N975" s="151">
        <f>ROUNDDOWN(L975*M975,2)</f>
        <v>0</v>
      </c>
      <c r="O975" s="151">
        <f>H975+K975+N975</f>
        <v>0</v>
      </c>
      <c r="P975" s="144"/>
      <c r="Q975" s="145">
        <f>ROUNDDOWN(D975+O975+P975,0)</f>
        <v>0</v>
      </c>
    </row>
    <row r="976" spans="1:17" s="20" customFormat="1" ht="18" customHeight="1" x14ac:dyDescent="0.4">
      <c r="A976" s="19">
        <v>2</v>
      </c>
      <c r="B976" s="145">
        <f>B975</f>
        <v>10</v>
      </c>
      <c r="C976" s="151">
        <f>C975</f>
        <v>0</v>
      </c>
      <c r="D976" s="151">
        <f t="shared" ref="D976:D986" si="918">IF(E976=0,ROUNDDOWN(C976*B976/10/2,2),ROUNDDOWN(C976*B976/10,2))</f>
        <v>0</v>
      </c>
      <c r="E976" s="143">
        <f>VLOOKUP(B971,別紙1!$A$285:$AS$431,10,FALSE)+VLOOKUP(B971,別紙1!$A$285:$AS$431,11,FALSE)+VLOOKUP(B971,別紙1!$A$285:$AS$431,12,FALSE)</f>
        <v>99</v>
      </c>
      <c r="F976" s="143">
        <f t="shared" ref="F976:F986" si="919">IF(E976&lt;120,E976,120)</f>
        <v>99</v>
      </c>
      <c r="G976" s="151">
        <f>G975</f>
        <v>0</v>
      </c>
      <c r="H976" s="151">
        <f t="shared" ref="H976:H986" si="920">ROUNDDOWN(F976*G976,2)</f>
        <v>0</v>
      </c>
      <c r="I976" s="143">
        <f t="shared" ref="I976" si="921">IF(E976&lt;=300,IF(E976&lt;120,0,E976-120),180)</f>
        <v>0</v>
      </c>
      <c r="J976" s="151">
        <f>J975</f>
        <v>0</v>
      </c>
      <c r="K976" s="151">
        <f t="shared" ref="K976:K986" si="922">ROUNDDOWN(I976*J976,2)</f>
        <v>0</v>
      </c>
      <c r="L976" s="143">
        <f t="shared" ref="L976:L986" si="923">IF(E976&lt;300,0,E976-300)</f>
        <v>0</v>
      </c>
      <c r="M976" s="151">
        <f>M975</f>
        <v>0</v>
      </c>
      <c r="N976" s="151">
        <f t="shared" ref="N976:N986" si="924">ROUNDDOWN(L976*M976,2)</f>
        <v>0</v>
      </c>
      <c r="O976" s="151">
        <f t="shared" ref="O976:O979" si="925">H976+K976+N976</f>
        <v>0</v>
      </c>
      <c r="P976" s="144"/>
      <c r="Q976" s="145">
        <f t="shared" ref="Q976:Q986" si="926">ROUNDDOWN(D976+O976+P976,0)</f>
        <v>0</v>
      </c>
    </row>
    <row r="977" spans="1:17" s="20" customFormat="1" ht="18" customHeight="1" x14ac:dyDescent="0.4">
      <c r="A977" s="19">
        <v>3</v>
      </c>
      <c r="B977" s="145">
        <f>B975</f>
        <v>10</v>
      </c>
      <c r="C977" s="151">
        <f t="shared" ref="C977:C986" si="927">C976</f>
        <v>0</v>
      </c>
      <c r="D977" s="151">
        <f t="shared" si="918"/>
        <v>0</v>
      </c>
      <c r="E977" s="143">
        <f>VLOOKUP(B971,別紙1!$A$285:$AS$431,13,FALSE)+VLOOKUP(B971,別紙1!$A$285:$AS$431,14,FALSE)+VLOOKUP(B971,別紙1!$A$285:$AS$431,15,FALSE)</f>
        <v>92</v>
      </c>
      <c r="F977" s="143">
        <f t="shared" si="919"/>
        <v>92</v>
      </c>
      <c r="G977" s="151">
        <f t="shared" ref="G977:G986" si="928">G976</f>
        <v>0</v>
      </c>
      <c r="H977" s="151">
        <f t="shared" si="920"/>
        <v>0</v>
      </c>
      <c r="I977" s="143">
        <f>IF(E977&lt;=300,IF(E977&lt;120,0,E977-120),180)</f>
        <v>0</v>
      </c>
      <c r="J977" s="151">
        <f t="shared" ref="J977:J986" si="929">J976</f>
        <v>0</v>
      </c>
      <c r="K977" s="151">
        <f t="shared" si="922"/>
        <v>0</v>
      </c>
      <c r="L977" s="143">
        <f t="shared" si="923"/>
        <v>0</v>
      </c>
      <c r="M977" s="151">
        <f t="shared" ref="M977:M986" si="930">M976</f>
        <v>0</v>
      </c>
      <c r="N977" s="151">
        <f t="shared" si="924"/>
        <v>0</v>
      </c>
      <c r="O977" s="151">
        <f t="shared" si="925"/>
        <v>0</v>
      </c>
      <c r="P977" s="144"/>
      <c r="Q977" s="145">
        <f t="shared" si="926"/>
        <v>0</v>
      </c>
    </row>
    <row r="978" spans="1:17" s="20" customFormat="1" ht="18" customHeight="1" x14ac:dyDescent="0.4">
      <c r="A978" s="19">
        <v>4</v>
      </c>
      <c r="B978" s="145">
        <f>B975</f>
        <v>10</v>
      </c>
      <c r="C978" s="151">
        <f t="shared" si="927"/>
        <v>0</v>
      </c>
      <c r="D978" s="151">
        <f t="shared" si="918"/>
        <v>0</v>
      </c>
      <c r="E978" s="143">
        <f>VLOOKUP(B971,別紙1!$A$285:$AS$431,16,FALSE)+VLOOKUP(B971,別紙1!$A$285:$AS$431,17,FALSE)+VLOOKUP(B971,別紙1!$A$285:$AS$431,18,FALSE)</f>
        <v>98</v>
      </c>
      <c r="F978" s="143">
        <f t="shared" si="919"/>
        <v>98</v>
      </c>
      <c r="G978" s="151">
        <f t="shared" si="928"/>
        <v>0</v>
      </c>
      <c r="H978" s="151">
        <f t="shared" si="920"/>
        <v>0</v>
      </c>
      <c r="I978" s="143">
        <f t="shared" ref="I978:I986" si="931">IF(E978&lt;=300,IF(E978&lt;120,0,E978-120),180)</f>
        <v>0</v>
      </c>
      <c r="J978" s="151">
        <f t="shared" si="929"/>
        <v>0</v>
      </c>
      <c r="K978" s="151">
        <f t="shared" si="922"/>
        <v>0</v>
      </c>
      <c r="L978" s="143">
        <f t="shared" si="923"/>
        <v>0</v>
      </c>
      <c r="M978" s="151">
        <f t="shared" si="930"/>
        <v>0</v>
      </c>
      <c r="N978" s="151">
        <f t="shared" si="924"/>
        <v>0</v>
      </c>
      <c r="O978" s="151">
        <f t="shared" si="925"/>
        <v>0</v>
      </c>
      <c r="P978" s="144"/>
      <c r="Q978" s="145">
        <f t="shared" si="926"/>
        <v>0</v>
      </c>
    </row>
    <row r="979" spans="1:17" s="20" customFormat="1" ht="18" customHeight="1" x14ac:dyDescent="0.4">
      <c r="A979" s="19">
        <v>5</v>
      </c>
      <c r="B979" s="145">
        <f>B975</f>
        <v>10</v>
      </c>
      <c r="C979" s="151">
        <f t="shared" si="927"/>
        <v>0</v>
      </c>
      <c r="D979" s="151">
        <f t="shared" si="918"/>
        <v>0</v>
      </c>
      <c r="E979" s="143">
        <f>VLOOKUP(B971,別紙1!$A$285:$AS$431,19,FALSE)+VLOOKUP(B971,別紙1!$A$285:$AS$431,20,FALSE)+VLOOKUP(B971,別紙1!$A$285:$AS$431,21,FALSE)</f>
        <v>94</v>
      </c>
      <c r="F979" s="143">
        <f t="shared" si="919"/>
        <v>94</v>
      </c>
      <c r="G979" s="151">
        <f t="shared" si="928"/>
        <v>0</v>
      </c>
      <c r="H979" s="151">
        <f t="shared" si="920"/>
        <v>0</v>
      </c>
      <c r="I979" s="143">
        <f t="shared" si="931"/>
        <v>0</v>
      </c>
      <c r="J979" s="151">
        <f t="shared" si="929"/>
        <v>0</v>
      </c>
      <c r="K979" s="151">
        <f t="shared" si="922"/>
        <v>0</v>
      </c>
      <c r="L979" s="143">
        <f t="shared" si="923"/>
        <v>0</v>
      </c>
      <c r="M979" s="151">
        <f t="shared" si="930"/>
        <v>0</v>
      </c>
      <c r="N979" s="151">
        <f t="shared" si="924"/>
        <v>0</v>
      </c>
      <c r="O979" s="151">
        <f t="shared" si="925"/>
        <v>0</v>
      </c>
      <c r="P979" s="144"/>
      <c r="Q979" s="145">
        <f t="shared" si="926"/>
        <v>0</v>
      </c>
    </row>
    <row r="980" spans="1:17" s="20" customFormat="1" ht="18" customHeight="1" x14ac:dyDescent="0.4">
      <c r="A980" s="19">
        <v>6</v>
      </c>
      <c r="B980" s="145">
        <f>B975</f>
        <v>10</v>
      </c>
      <c r="C980" s="151">
        <f t="shared" si="927"/>
        <v>0</v>
      </c>
      <c r="D980" s="151">
        <f t="shared" si="918"/>
        <v>0</v>
      </c>
      <c r="E980" s="143">
        <f>VLOOKUP(B971,別紙1!$A$285:$AS$431,22,FALSE)+VLOOKUP(B971,別紙1!$A$285:$AS$431,23,FALSE)+VLOOKUP(B971,別紙1!$A$285:$AS$431,24,FALSE)</f>
        <v>97</v>
      </c>
      <c r="F980" s="143">
        <f t="shared" si="919"/>
        <v>97</v>
      </c>
      <c r="G980" s="151">
        <f t="shared" si="928"/>
        <v>0</v>
      </c>
      <c r="H980" s="151">
        <f t="shared" si="920"/>
        <v>0</v>
      </c>
      <c r="I980" s="143">
        <f t="shared" si="931"/>
        <v>0</v>
      </c>
      <c r="J980" s="151">
        <f t="shared" si="929"/>
        <v>0</v>
      </c>
      <c r="K980" s="151">
        <f t="shared" si="922"/>
        <v>0</v>
      </c>
      <c r="L980" s="143">
        <f t="shared" si="923"/>
        <v>0</v>
      </c>
      <c r="M980" s="151">
        <f t="shared" si="930"/>
        <v>0</v>
      </c>
      <c r="N980" s="151">
        <f t="shared" si="924"/>
        <v>0</v>
      </c>
      <c r="O980" s="151">
        <f>H980+K980+N980</f>
        <v>0</v>
      </c>
      <c r="P980" s="144"/>
      <c r="Q980" s="145">
        <f t="shared" si="926"/>
        <v>0</v>
      </c>
    </row>
    <row r="981" spans="1:17" s="20" customFormat="1" ht="18" customHeight="1" x14ac:dyDescent="0.4">
      <c r="A981" s="19">
        <v>7</v>
      </c>
      <c r="B981" s="145">
        <f>B975</f>
        <v>10</v>
      </c>
      <c r="C981" s="151">
        <f t="shared" si="927"/>
        <v>0</v>
      </c>
      <c r="D981" s="151">
        <f t="shared" si="918"/>
        <v>0</v>
      </c>
      <c r="E981" s="143">
        <f>VLOOKUP(B971,別紙1!$A$285:$AS$431,25,FALSE)+VLOOKUP(B971,別紙1!$A$285:$AS$431,26,FALSE)+VLOOKUP(B971,別紙1!$A$285:$AS$431,27,FALSE)</f>
        <v>97</v>
      </c>
      <c r="F981" s="143">
        <f t="shared" si="919"/>
        <v>97</v>
      </c>
      <c r="G981" s="151">
        <f t="shared" si="928"/>
        <v>0</v>
      </c>
      <c r="H981" s="151">
        <f t="shared" si="920"/>
        <v>0</v>
      </c>
      <c r="I981" s="143">
        <f t="shared" si="931"/>
        <v>0</v>
      </c>
      <c r="J981" s="151">
        <f t="shared" si="929"/>
        <v>0</v>
      </c>
      <c r="K981" s="151">
        <f t="shared" si="922"/>
        <v>0</v>
      </c>
      <c r="L981" s="143">
        <f t="shared" si="923"/>
        <v>0</v>
      </c>
      <c r="M981" s="151">
        <f t="shared" si="930"/>
        <v>0</v>
      </c>
      <c r="N981" s="151">
        <f t="shared" si="924"/>
        <v>0</v>
      </c>
      <c r="O981" s="151">
        <f t="shared" ref="O981:O985" si="932">H981+K981+N981</f>
        <v>0</v>
      </c>
      <c r="P981" s="144"/>
      <c r="Q981" s="145">
        <f t="shared" si="926"/>
        <v>0</v>
      </c>
    </row>
    <row r="982" spans="1:17" s="20" customFormat="1" ht="18" customHeight="1" x14ac:dyDescent="0.4">
      <c r="A982" s="19">
        <v>8</v>
      </c>
      <c r="B982" s="145">
        <f>B975</f>
        <v>10</v>
      </c>
      <c r="C982" s="151">
        <f t="shared" si="927"/>
        <v>0</v>
      </c>
      <c r="D982" s="151">
        <f t="shared" si="918"/>
        <v>0</v>
      </c>
      <c r="E982" s="143">
        <f>VLOOKUP(B971,別紙1!$A$285:$AS$431,28,FALSE)+VLOOKUP(B971,別紙1!$A$285:$AS$431,29,FALSE)+VLOOKUP(B971,別紙1!$A$285:$AS$431,30,FALSE)</f>
        <v>97</v>
      </c>
      <c r="F982" s="143">
        <f t="shared" si="919"/>
        <v>97</v>
      </c>
      <c r="G982" s="151">
        <f t="shared" si="928"/>
        <v>0</v>
      </c>
      <c r="H982" s="151">
        <f t="shared" si="920"/>
        <v>0</v>
      </c>
      <c r="I982" s="143">
        <f t="shared" si="931"/>
        <v>0</v>
      </c>
      <c r="J982" s="151">
        <f t="shared" si="929"/>
        <v>0</v>
      </c>
      <c r="K982" s="151">
        <f t="shared" si="922"/>
        <v>0</v>
      </c>
      <c r="L982" s="143">
        <f t="shared" si="923"/>
        <v>0</v>
      </c>
      <c r="M982" s="151">
        <f t="shared" si="930"/>
        <v>0</v>
      </c>
      <c r="N982" s="151">
        <f t="shared" si="924"/>
        <v>0</v>
      </c>
      <c r="O982" s="151">
        <f t="shared" si="932"/>
        <v>0</v>
      </c>
      <c r="P982" s="144"/>
      <c r="Q982" s="145">
        <f t="shared" si="926"/>
        <v>0</v>
      </c>
    </row>
    <row r="983" spans="1:17" s="20" customFormat="1" ht="18" customHeight="1" x14ac:dyDescent="0.4">
      <c r="A983" s="19">
        <v>9</v>
      </c>
      <c r="B983" s="145">
        <f>B975</f>
        <v>10</v>
      </c>
      <c r="C983" s="151">
        <f t="shared" si="927"/>
        <v>0</v>
      </c>
      <c r="D983" s="151">
        <f t="shared" si="918"/>
        <v>0</v>
      </c>
      <c r="E983" s="143">
        <f>VLOOKUP(B971,別紙1!$A$285:$AS$431,31,FALSE)+VLOOKUP(B971,別紙1!$A$285:$AS$431,32,FALSE)+VLOOKUP(B971,別紙1!$A$285:$AS$431,33,FALSE)</f>
        <v>98</v>
      </c>
      <c r="F983" s="143">
        <f t="shared" si="919"/>
        <v>98</v>
      </c>
      <c r="G983" s="151">
        <f t="shared" si="928"/>
        <v>0</v>
      </c>
      <c r="H983" s="151">
        <f t="shared" si="920"/>
        <v>0</v>
      </c>
      <c r="I983" s="143">
        <f t="shared" si="931"/>
        <v>0</v>
      </c>
      <c r="J983" s="151">
        <f t="shared" si="929"/>
        <v>0</v>
      </c>
      <c r="K983" s="151">
        <f t="shared" si="922"/>
        <v>0</v>
      </c>
      <c r="L983" s="143">
        <f t="shared" si="923"/>
        <v>0</v>
      </c>
      <c r="M983" s="151">
        <f t="shared" si="930"/>
        <v>0</v>
      </c>
      <c r="N983" s="151">
        <f t="shared" si="924"/>
        <v>0</v>
      </c>
      <c r="O983" s="151">
        <f t="shared" si="932"/>
        <v>0</v>
      </c>
      <c r="P983" s="144"/>
      <c r="Q983" s="145">
        <f t="shared" si="926"/>
        <v>0</v>
      </c>
    </row>
    <row r="984" spans="1:17" s="20" customFormat="1" ht="18" customHeight="1" x14ac:dyDescent="0.4">
      <c r="A984" s="19">
        <v>10</v>
      </c>
      <c r="B984" s="145">
        <f>B975</f>
        <v>10</v>
      </c>
      <c r="C984" s="151">
        <f t="shared" si="927"/>
        <v>0</v>
      </c>
      <c r="D984" s="151">
        <f t="shared" si="918"/>
        <v>0</v>
      </c>
      <c r="E984" s="143">
        <f>VLOOKUP(B971,別紙1!$A$285:$AS$431,34,FALSE)+VLOOKUP(B971,別紙1!$A$285:$AS$431,35,FALSE)+VLOOKUP(B971,別紙1!$A$285:$AS$431,36,FALSE)</f>
        <v>93</v>
      </c>
      <c r="F984" s="143">
        <f t="shared" si="919"/>
        <v>93</v>
      </c>
      <c r="G984" s="151">
        <f t="shared" si="928"/>
        <v>0</v>
      </c>
      <c r="H984" s="151">
        <f t="shared" si="920"/>
        <v>0</v>
      </c>
      <c r="I984" s="143">
        <f t="shared" si="931"/>
        <v>0</v>
      </c>
      <c r="J984" s="151">
        <f t="shared" si="929"/>
        <v>0</v>
      </c>
      <c r="K984" s="151">
        <f t="shared" si="922"/>
        <v>0</v>
      </c>
      <c r="L984" s="143">
        <f t="shared" si="923"/>
        <v>0</v>
      </c>
      <c r="M984" s="151">
        <f t="shared" si="930"/>
        <v>0</v>
      </c>
      <c r="N984" s="151">
        <f t="shared" si="924"/>
        <v>0</v>
      </c>
      <c r="O984" s="151">
        <f t="shared" si="932"/>
        <v>0</v>
      </c>
      <c r="P984" s="144"/>
      <c r="Q984" s="145">
        <f t="shared" si="926"/>
        <v>0</v>
      </c>
    </row>
    <row r="985" spans="1:17" s="20" customFormat="1" ht="18" customHeight="1" x14ac:dyDescent="0.4">
      <c r="A985" s="19">
        <v>11</v>
      </c>
      <c r="B985" s="145">
        <f>B975</f>
        <v>10</v>
      </c>
      <c r="C985" s="151">
        <f t="shared" si="927"/>
        <v>0</v>
      </c>
      <c r="D985" s="151">
        <f t="shared" si="918"/>
        <v>0</v>
      </c>
      <c r="E985" s="143">
        <f>VLOOKUP(B971,別紙1!$A$285:$AS$431,37,FALSE)+VLOOKUP(B971,別紙1!$A$285:$AS$431,38,FALSE)+VLOOKUP(B971,別紙1!$A$285:$AS$431,39,FALSE)</f>
        <v>96</v>
      </c>
      <c r="F985" s="143">
        <f t="shared" si="919"/>
        <v>96</v>
      </c>
      <c r="G985" s="151">
        <f t="shared" si="928"/>
        <v>0</v>
      </c>
      <c r="H985" s="151">
        <f t="shared" si="920"/>
        <v>0</v>
      </c>
      <c r="I985" s="143">
        <f t="shared" si="931"/>
        <v>0</v>
      </c>
      <c r="J985" s="151">
        <f t="shared" si="929"/>
        <v>0</v>
      </c>
      <c r="K985" s="151">
        <f t="shared" si="922"/>
        <v>0</v>
      </c>
      <c r="L985" s="143">
        <f t="shared" si="923"/>
        <v>0</v>
      </c>
      <c r="M985" s="151">
        <f t="shared" si="930"/>
        <v>0</v>
      </c>
      <c r="N985" s="151">
        <f t="shared" si="924"/>
        <v>0</v>
      </c>
      <c r="O985" s="151">
        <f t="shared" si="932"/>
        <v>0</v>
      </c>
      <c r="P985" s="144"/>
      <c r="Q985" s="145">
        <f t="shared" si="926"/>
        <v>0</v>
      </c>
    </row>
    <row r="986" spans="1:17" s="20" customFormat="1" ht="18" customHeight="1" thickBot="1" x14ac:dyDescent="0.45">
      <c r="A986" s="19">
        <v>12</v>
      </c>
      <c r="B986" s="145">
        <f>B975</f>
        <v>10</v>
      </c>
      <c r="C986" s="151">
        <f t="shared" si="927"/>
        <v>0</v>
      </c>
      <c r="D986" s="151">
        <f t="shared" si="918"/>
        <v>0</v>
      </c>
      <c r="E986" s="143">
        <f>VLOOKUP(B971,別紙1!$A$285:$AS$431,40,FALSE)+VLOOKUP(B971,別紙1!$A$285:$AS$431,41,FALSE)+VLOOKUP(B971,別紙1!$A$285:$AS$431,42,FALSE)</f>
        <v>94</v>
      </c>
      <c r="F986" s="143">
        <f t="shared" si="919"/>
        <v>94</v>
      </c>
      <c r="G986" s="151">
        <f t="shared" si="928"/>
        <v>0</v>
      </c>
      <c r="H986" s="198">
        <f t="shared" si="920"/>
        <v>0</v>
      </c>
      <c r="I986" s="143">
        <f t="shared" si="931"/>
        <v>0</v>
      </c>
      <c r="J986" s="198">
        <f t="shared" si="929"/>
        <v>0</v>
      </c>
      <c r="K986" s="198">
        <f t="shared" si="922"/>
        <v>0</v>
      </c>
      <c r="L986" s="143">
        <f t="shared" si="923"/>
        <v>0</v>
      </c>
      <c r="M986" s="151">
        <f t="shared" si="930"/>
        <v>0</v>
      </c>
      <c r="N986" s="198">
        <f t="shared" si="924"/>
        <v>0</v>
      </c>
      <c r="O986" s="151">
        <f>H986+K986+N986</f>
        <v>0</v>
      </c>
      <c r="P986" s="144"/>
      <c r="Q986" s="145">
        <f t="shared" si="926"/>
        <v>0</v>
      </c>
    </row>
    <row r="987" spans="1:17" s="20" customFormat="1" ht="18" customHeight="1" thickBot="1" x14ac:dyDescent="0.45">
      <c r="A987" s="19" t="s">
        <v>9</v>
      </c>
      <c r="B987" s="146"/>
      <c r="C987" s="146"/>
      <c r="D987" s="201"/>
      <c r="E987" s="143">
        <f t="shared" ref="E987:F987" si="933">SUM(E975:E986)</f>
        <v>1154</v>
      </c>
      <c r="F987" s="143">
        <f t="shared" si="933"/>
        <v>1154</v>
      </c>
      <c r="G987" s="146"/>
      <c r="H987" s="146"/>
      <c r="I987" s="143">
        <f t="shared" ref="I987" si="934">SUM(I975:I986)</f>
        <v>0</v>
      </c>
      <c r="J987" s="146"/>
      <c r="K987" s="146"/>
      <c r="L987" s="143">
        <f t="shared" ref="L987" si="935">SUM(L975:L986)</f>
        <v>0</v>
      </c>
      <c r="M987" s="146"/>
      <c r="N987" s="146"/>
      <c r="O987" s="202"/>
      <c r="P987" s="150">
        <f>SUM(P975:P986)</f>
        <v>0</v>
      </c>
      <c r="Q987" s="148">
        <f>IF(SUM(Q975:Q986)="","",SUM(Q975:Q986))</f>
        <v>0</v>
      </c>
    </row>
    <row r="988" spans="1:17" ht="78" customHeight="1" x14ac:dyDescent="0.4">
      <c r="A988" s="429" t="s">
        <v>376</v>
      </c>
      <c r="B988" s="430"/>
      <c r="C988" s="430"/>
      <c r="D988" s="430"/>
      <c r="E988" s="430"/>
      <c r="F988" s="430"/>
      <c r="G988" s="430"/>
      <c r="H988" s="430"/>
      <c r="I988" s="430"/>
      <c r="J988" s="430"/>
      <c r="K988" s="430"/>
      <c r="L988" s="430"/>
      <c r="M988" s="430"/>
      <c r="N988" s="430"/>
      <c r="O988" s="430"/>
      <c r="P988" s="430"/>
      <c r="Q988" s="431"/>
    </row>
    <row r="989" spans="1:17" ht="78" customHeight="1" x14ac:dyDescent="0.4">
      <c r="A989" s="432" t="s">
        <v>22</v>
      </c>
      <c r="B989" s="433"/>
      <c r="C989" s="433"/>
      <c r="D989" s="433"/>
      <c r="E989" s="433"/>
      <c r="F989" s="433"/>
      <c r="G989" s="433"/>
      <c r="H989" s="433"/>
      <c r="I989" s="433"/>
      <c r="J989" s="433"/>
      <c r="K989" s="433"/>
      <c r="L989" s="433"/>
      <c r="M989" s="433"/>
      <c r="N989" s="433"/>
      <c r="O989" s="433"/>
      <c r="P989" s="433"/>
      <c r="Q989" s="434"/>
    </row>
    <row r="990" spans="1:17" x14ac:dyDescent="0.4">
      <c r="A990" s="11" t="s">
        <v>12</v>
      </c>
      <c r="B990" s="15">
        <f>B971+1</f>
        <v>53</v>
      </c>
      <c r="C990" s="11" t="s">
        <v>13</v>
      </c>
      <c r="D990" s="13" t="str">
        <f>VLOOKUP(B990,別紙1!$A$285:$AS$431,3,FALSE)</f>
        <v>時沢第ニ地下ポンプ場</v>
      </c>
      <c r="Q990" s="142" t="str">
        <f>VLOOKUP(B990,別紙1!$A$285:$AS$431,5,FALSE)</f>
        <v>東京従量電灯B10A</v>
      </c>
    </row>
    <row r="991" spans="1:17" s="11" customFormat="1" ht="20.25" customHeight="1" x14ac:dyDescent="0.4">
      <c r="A991" s="435" t="s">
        <v>14</v>
      </c>
      <c r="B991" s="438" t="s">
        <v>3</v>
      </c>
      <c r="C991" s="439"/>
      <c r="D991" s="440"/>
      <c r="E991" s="438" t="s">
        <v>4</v>
      </c>
      <c r="F991" s="439"/>
      <c r="G991" s="439"/>
      <c r="H991" s="439"/>
      <c r="I991" s="439"/>
      <c r="J991" s="439"/>
      <c r="K991" s="439"/>
      <c r="L991" s="439"/>
      <c r="M991" s="439"/>
      <c r="N991" s="439"/>
      <c r="O991" s="440"/>
      <c r="P991" s="426" t="s">
        <v>106</v>
      </c>
      <c r="Q991" s="435" t="s">
        <v>354</v>
      </c>
    </row>
    <row r="992" spans="1:17" s="11" customFormat="1" ht="60" x14ac:dyDescent="0.4">
      <c r="A992" s="436"/>
      <c r="B992" s="305" t="s">
        <v>26</v>
      </c>
      <c r="C992" s="305" t="s">
        <v>107</v>
      </c>
      <c r="D992" s="305" t="s">
        <v>27</v>
      </c>
      <c r="E992" s="16" t="s">
        <v>349</v>
      </c>
      <c r="F992" s="17" t="s">
        <v>108</v>
      </c>
      <c r="G992" s="17" t="s">
        <v>350</v>
      </c>
      <c r="H992" s="16" t="s">
        <v>28</v>
      </c>
      <c r="I992" s="17" t="s">
        <v>126</v>
      </c>
      <c r="J992" s="17" t="s">
        <v>352</v>
      </c>
      <c r="K992" s="16" t="s">
        <v>29</v>
      </c>
      <c r="L992" s="17" t="s">
        <v>127</v>
      </c>
      <c r="M992" s="17" t="s">
        <v>128</v>
      </c>
      <c r="N992" s="16" t="s">
        <v>30</v>
      </c>
      <c r="O992" s="306" t="s">
        <v>353</v>
      </c>
      <c r="P992" s="441"/>
      <c r="Q992" s="436"/>
    </row>
    <row r="993" spans="1:17" s="18" customFormat="1" ht="22.5" x14ac:dyDescent="0.4">
      <c r="A993" s="437"/>
      <c r="B993" s="12" t="s">
        <v>34</v>
      </c>
      <c r="C993" s="12" t="s">
        <v>123</v>
      </c>
      <c r="D993" s="12" t="s">
        <v>6</v>
      </c>
      <c r="E993" s="12" t="s">
        <v>20</v>
      </c>
      <c r="F993" s="12" t="s">
        <v>20</v>
      </c>
      <c r="G993" s="12" t="s">
        <v>8</v>
      </c>
      <c r="H993" s="12" t="s">
        <v>8</v>
      </c>
      <c r="I993" s="12" t="s">
        <v>20</v>
      </c>
      <c r="J993" s="12" t="s">
        <v>8</v>
      </c>
      <c r="K993" s="12" t="s">
        <v>8</v>
      </c>
      <c r="L993" s="12" t="s">
        <v>20</v>
      </c>
      <c r="M993" s="12" t="s">
        <v>8</v>
      </c>
      <c r="N993" s="12" t="s">
        <v>8</v>
      </c>
      <c r="O993" s="12" t="s">
        <v>8</v>
      </c>
      <c r="P993" s="4" t="s">
        <v>43</v>
      </c>
      <c r="Q993" s="12" t="s">
        <v>8</v>
      </c>
    </row>
    <row r="994" spans="1:17" s="20" customFormat="1" ht="18" customHeight="1" x14ac:dyDescent="0.4">
      <c r="A994" s="19">
        <v>1</v>
      </c>
      <c r="B994" s="143">
        <f>VLOOKUP(B990,別紙1!$A$285:$AS$431,6,FALSE)</f>
        <v>10</v>
      </c>
      <c r="C994" s="151">
        <f>内訳書!$C$9</f>
        <v>0</v>
      </c>
      <c r="D994" s="151">
        <f>IF(E994=0,ROUNDDOWN(C994*B994/10/2,2),ROUNDDOWN(C994*B994/10,2))</f>
        <v>0</v>
      </c>
      <c r="E994" s="143">
        <f>VLOOKUP(B990,別紙1!$A$285:$AS$431,7,FALSE)+VLOOKUP(B990,別紙1!$A$285:$AS$431,8,FALSE)+VLOOKUP(B990,別紙1!$A$285:$AS$431,9,FALSE)</f>
        <v>21</v>
      </c>
      <c r="F994" s="143">
        <f>IF(E994&lt;120,E994,120)</f>
        <v>21</v>
      </c>
      <c r="G994" s="151">
        <f>内訳書!$D$9</f>
        <v>0</v>
      </c>
      <c r="H994" s="151">
        <f>ROUNDDOWN(F994*G994,2)</f>
        <v>0</v>
      </c>
      <c r="I994" s="143">
        <f>IF(E994&lt;=300,IF(E994&lt;120,0,E994-120),180)</f>
        <v>0</v>
      </c>
      <c r="J994" s="151">
        <f>内訳書!$E$9</f>
        <v>0</v>
      </c>
      <c r="K994" s="151">
        <f>ROUNDDOWN(I994*J994,2)</f>
        <v>0</v>
      </c>
      <c r="L994" s="143">
        <f>IF(E994&lt;300,0,E994-300)</f>
        <v>0</v>
      </c>
      <c r="M994" s="151">
        <f>内訳書!$F$9</f>
        <v>0</v>
      </c>
      <c r="N994" s="151">
        <f>ROUNDDOWN(L994*M994,2)</f>
        <v>0</v>
      </c>
      <c r="O994" s="151">
        <f>H994+K994+N994</f>
        <v>0</v>
      </c>
      <c r="P994" s="144"/>
      <c r="Q994" s="145">
        <f>ROUNDDOWN(D994+O994+P994,0)</f>
        <v>0</v>
      </c>
    </row>
    <row r="995" spans="1:17" s="20" customFormat="1" ht="18" customHeight="1" x14ac:dyDescent="0.4">
      <c r="A995" s="19">
        <v>2</v>
      </c>
      <c r="B995" s="145">
        <f>B994</f>
        <v>10</v>
      </c>
      <c r="C995" s="151">
        <f>C994</f>
        <v>0</v>
      </c>
      <c r="D995" s="151">
        <f t="shared" ref="D995:D1005" si="936">IF(E995=0,ROUNDDOWN(C995*B995/10/2,2),ROUNDDOWN(C995*B995/10,2))</f>
        <v>0</v>
      </c>
      <c r="E995" s="143">
        <f>VLOOKUP(B990,別紙1!$A$285:$AS$431,10,FALSE)+VLOOKUP(B990,別紙1!$A$285:$AS$431,11,FALSE)+VLOOKUP(B990,別紙1!$A$285:$AS$431,12,FALSE)</f>
        <v>22</v>
      </c>
      <c r="F995" s="143">
        <f t="shared" ref="F995:F1005" si="937">IF(E995&lt;120,E995,120)</f>
        <v>22</v>
      </c>
      <c r="G995" s="151">
        <f>G994</f>
        <v>0</v>
      </c>
      <c r="H995" s="151">
        <f t="shared" ref="H995:H1005" si="938">ROUNDDOWN(F995*G995,2)</f>
        <v>0</v>
      </c>
      <c r="I995" s="143">
        <f t="shared" ref="I995" si="939">IF(E995&lt;=300,IF(E995&lt;120,0,E995-120),180)</f>
        <v>0</v>
      </c>
      <c r="J995" s="151">
        <f>J994</f>
        <v>0</v>
      </c>
      <c r="K995" s="151">
        <f t="shared" ref="K995:K1005" si="940">ROUNDDOWN(I995*J995,2)</f>
        <v>0</v>
      </c>
      <c r="L995" s="143">
        <f t="shared" ref="L995:L1005" si="941">IF(E995&lt;300,0,E995-300)</f>
        <v>0</v>
      </c>
      <c r="M995" s="151">
        <f>M994</f>
        <v>0</v>
      </c>
      <c r="N995" s="151">
        <f t="shared" ref="N995:N1005" si="942">ROUNDDOWN(L995*M995,2)</f>
        <v>0</v>
      </c>
      <c r="O995" s="151">
        <f t="shared" ref="O995:O998" si="943">H995+K995+N995</f>
        <v>0</v>
      </c>
      <c r="P995" s="144"/>
      <c r="Q995" s="145">
        <f t="shared" ref="Q995:Q1005" si="944">ROUNDDOWN(D995+O995+P995,0)</f>
        <v>0</v>
      </c>
    </row>
    <row r="996" spans="1:17" s="20" customFormat="1" ht="18" customHeight="1" x14ac:dyDescent="0.4">
      <c r="A996" s="19">
        <v>3</v>
      </c>
      <c r="B996" s="145">
        <f>B994</f>
        <v>10</v>
      </c>
      <c r="C996" s="151">
        <f t="shared" ref="C996:C1005" si="945">C995</f>
        <v>0</v>
      </c>
      <c r="D996" s="151">
        <f t="shared" si="936"/>
        <v>0</v>
      </c>
      <c r="E996" s="143">
        <f>VLOOKUP(B990,別紙1!$A$285:$AS$431,13,FALSE)+VLOOKUP(B990,別紙1!$A$285:$AS$431,14,FALSE)+VLOOKUP(B990,別紙1!$A$285:$AS$431,15,FALSE)</f>
        <v>21</v>
      </c>
      <c r="F996" s="143">
        <f t="shared" si="937"/>
        <v>21</v>
      </c>
      <c r="G996" s="151">
        <f t="shared" ref="G996:G1005" si="946">G995</f>
        <v>0</v>
      </c>
      <c r="H996" s="151">
        <f t="shared" si="938"/>
        <v>0</v>
      </c>
      <c r="I996" s="143">
        <f>IF(E996&lt;=300,IF(E996&lt;120,0,E996-120),180)</f>
        <v>0</v>
      </c>
      <c r="J996" s="151">
        <f t="shared" ref="J996:J1005" si="947">J995</f>
        <v>0</v>
      </c>
      <c r="K996" s="151">
        <f t="shared" si="940"/>
        <v>0</v>
      </c>
      <c r="L996" s="143">
        <f t="shared" si="941"/>
        <v>0</v>
      </c>
      <c r="M996" s="151">
        <f t="shared" ref="M996:M1005" si="948">M995</f>
        <v>0</v>
      </c>
      <c r="N996" s="151">
        <f t="shared" si="942"/>
        <v>0</v>
      </c>
      <c r="O996" s="151">
        <f t="shared" si="943"/>
        <v>0</v>
      </c>
      <c r="P996" s="144"/>
      <c r="Q996" s="145">
        <f t="shared" si="944"/>
        <v>0</v>
      </c>
    </row>
    <row r="997" spans="1:17" s="20" customFormat="1" ht="18" customHeight="1" x14ac:dyDescent="0.4">
      <c r="A997" s="19">
        <v>4</v>
      </c>
      <c r="B997" s="145">
        <f>B994</f>
        <v>10</v>
      </c>
      <c r="C997" s="151">
        <f t="shared" si="945"/>
        <v>0</v>
      </c>
      <c r="D997" s="151">
        <f t="shared" si="936"/>
        <v>0</v>
      </c>
      <c r="E997" s="143">
        <f>VLOOKUP(B990,別紙1!$A$285:$AS$431,16,FALSE)+VLOOKUP(B990,別紙1!$A$285:$AS$431,17,FALSE)+VLOOKUP(B990,別紙1!$A$285:$AS$431,18,FALSE)</f>
        <v>20</v>
      </c>
      <c r="F997" s="143">
        <f t="shared" si="937"/>
        <v>20</v>
      </c>
      <c r="G997" s="151">
        <f t="shared" si="946"/>
        <v>0</v>
      </c>
      <c r="H997" s="151">
        <f t="shared" si="938"/>
        <v>0</v>
      </c>
      <c r="I997" s="143">
        <f t="shared" ref="I997:I1005" si="949">IF(E997&lt;=300,IF(E997&lt;120,0,E997-120),180)</f>
        <v>0</v>
      </c>
      <c r="J997" s="151">
        <f t="shared" si="947"/>
        <v>0</v>
      </c>
      <c r="K997" s="151">
        <f t="shared" si="940"/>
        <v>0</v>
      </c>
      <c r="L997" s="143">
        <f t="shared" si="941"/>
        <v>0</v>
      </c>
      <c r="M997" s="151">
        <f t="shared" si="948"/>
        <v>0</v>
      </c>
      <c r="N997" s="151">
        <f t="shared" si="942"/>
        <v>0</v>
      </c>
      <c r="O997" s="151">
        <f t="shared" si="943"/>
        <v>0</v>
      </c>
      <c r="P997" s="144"/>
      <c r="Q997" s="145">
        <f t="shared" si="944"/>
        <v>0</v>
      </c>
    </row>
    <row r="998" spans="1:17" s="20" customFormat="1" ht="18" customHeight="1" x14ac:dyDescent="0.4">
      <c r="A998" s="19">
        <v>5</v>
      </c>
      <c r="B998" s="145">
        <f>B994</f>
        <v>10</v>
      </c>
      <c r="C998" s="151">
        <f t="shared" si="945"/>
        <v>0</v>
      </c>
      <c r="D998" s="151">
        <f t="shared" si="936"/>
        <v>0</v>
      </c>
      <c r="E998" s="143">
        <f>VLOOKUP(B990,別紙1!$A$285:$AS$431,19,FALSE)+VLOOKUP(B990,別紙1!$A$285:$AS$431,20,FALSE)+VLOOKUP(B990,別紙1!$A$285:$AS$431,21,FALSE)</f>
        <v>12</v>
      </c>
      <c r="F998" s="143">
        <f t="shared" si="937"/>
        <v>12</v>
      </c>
      <c r="G998" s="151">
        <f t="shared" si="946"/>
        <v>0</v>
      </c>
      <c r="H998" s="151">
        <f t="shared" si="938"/>
        <v>0</v>
      </c>
      <c r="I998" s="143">
        <f t="shared" si="949"/>
        <v>0</v>
      </c>
      <c r="J998" s="151">
        <f t="shared" si="947"/>
        <v>0</v>
      </c>
      <c r="K998" s="151">
        <f t="shared" si="940"/>
        <v>0</v>
      </c>
      <c r="L998" s="143">
        <f t="shared" si="941"/>
        <v>0</v>
      </c>
      <c r="M998" s="151">
        <f t="shared" si="948"/>
        <v>0</v>
      </c>
      <c r="N998" s="151">
        <f t="shared" si="942"/>
        <v>0</v>
      </c>
      <c r="O998" s="151">
        <f t="shared" si="943"/>
        <v>0</v>
      </c>
      <c r="P998" s="144"/>
      <c r="Q998" s="145">
        <f t="shared" si="944"/>
        <v>0</v>
      </c>
    </row>
    <row r="999" spans="1:17" s="20" customFormat="1" ht="18" customHeight="1" x14ac:dyDescent="0.4">
      <c r="A999" s="19">
        <v>6</v>
      </c>
      <c r="B999" s="145">
        <f>B994</f>
        <v>10</v>
      </c>
      <c r="C999" s="151">
        <f t="shared" si="945"/>
        <v>0</v>
      </c>
      <c r="D999" s="151">
        <f t="shared" si="936"/>
        <v>0</v>
      </c>
      <c r="E999" s="143">
        <f>VLOOKUP(B990,別紙1!$A$285:$AS$431,22,FALSE)+VLOOKUP(B990,別紙1!$A$285:$AS$431,23,FALSE)+VLOOKUP(B990,別紙1!$A$285:$AS$431,24,FALSE)</f>
        <v>11</v>
      </c>
      <c r="F999" s="143">
        <f t="shared" si="937"/>
        <v>11</v>
      </c>
      <c r="G999" s="151">
        <f t="shared" si="946"/>
        <v>0</v>
      </c>
      <c r="H999" s="151">
        <f t="shared" si="938"/>
        <v>0</v>
      </c>
      <c r="I999" s="143">
        <f t="shared" si="949"/>
        <v>0</v>
      </c>
      <c r="J999" s="151">
        <f t="shared" si="947"/>
        <v>0</v>
      </c>
      <c r="K999" s="151">
        <f t="shared" si="940"/>
        <v>0</v>
      </c>
      <c r="L999" s="143">
        <f t="shared" si="941"/>
        <v>0</v>
      </c>
      <c r="M999" s="151">
        <f t="shared" si="948"/>
        <v>0</v>
      </c>
      <c r="N999" s="151">
        <f t="shared" si="942"/>
        <v>0</v>
      </c>
      <c r="O999" s="151">
        <f>H999+K999+N999</f>
        <v>0</v>
      </c>
      <c r="P999" s="144"/>
      <c r="Q999" s="145">
        <f t="shared" si="944"/>
        <v>0</v>
      </c>
    </row>
    <row r="1000" spans="1:17" s="20" customFormat="1" ht="18" customHeight="1" x14ac:dyDescent="0.4">
      <c r="A1000" s="19">
        <v>7</v>
      </c>
      <c r="B1000" s="145">
        <f>B994</f>
        <v>10</v>
      </c>
      <c r="C1000" s="151">
        <f t="shared" si="945"/>
        <v>0</v>
      </c>
      <c r="D1000" s="151">
        <f t="shared" si="936"/>
        <v>0</v>
      </c>
      <c r="E1000" s="143">
        <f>VLOOKUP(B990,別紙1!$A$285:$AS$431,25,FALSE)+VLOOKUP(B990,別紙1!$A$285:$AS$431,26,FALSE)+VLOOKUP(B990,別紙1!$A$285:$AS$431,27,FALSE)</f>
        <v>11</v>
      </c>
      <c r="F1000" s="143">
        <f t="shared" si="937"/>
        <v>11</v>
      </c>
      <c r="G1000" s="151">
        <f t="shared" si="946"/>
        <v>0</v>
      </c>
      <c r="H1000" s="151">
        <f t="shared" si="938"/>
        <v>0</v>
      </c>
      <c r="I1000" s="143">
        <f t="shared" si="949"/>
        <v>0</v>
      </c>
      <c r="J1000" s="151">
        <f t="shared" si="947"/>
        <v>0</v>
      </c>
      <c r="K1000" s="151">
        <f t="shared" si="940"/>
        <v>0</v>
      </c>
      <c r="L1000" s="143">
        <f t="shared" si="941"/>
        <v>0</v>
      </c>
      <c r="M1000" s="151">
        <f t="shared" si="948"/>
        <v>0</v>
      </c>
      <c r="N1000" s="151">
        <f t="shared" si="942"/>
        <v>0</v>
      </c>
      <c r="O1000" s="151">
        <f t="shared" ref="O1000:O1004" si="950">H1000+K1000+N1000</f>
        <v>0</v>
      </c>
      <c r="P1000" s="144"/>
      <c r="Q1000" s="145">
        <f t="shared" si="944"/>
        <v>0</v>
      </c>
    </row>
    <row r="1001" spans="1:17" s="20" customFormat="1" ht="18" customHeight="1" x14ac:dyDescent="0.4">
      <c r="A1001" s="19">
        <v>8</v>
      </c>
      <c r="B1001" s="145">
        <f>B994</f>
        <v>10</v>
      </c>
      <c r="C1001" s="151">
        <f t="shared" si="945"/>
        <v>0</v>
      </c>
      <c r="D1001" s="151">
        <f t="shared" si="936"/>
        <v>0</v>
      </c>
      <c r="E1001" s="143">
        <f>VLOOKUP(B990,別紙1!$A$285:$AS$431,28,FALSE)+VLOOKUP(B990,別紙1!$A$285:$AS$431,29,FALSE)+VLOOKUP(B990,別紙1!$A$285:$AS$431,30,FALSE)</f>
        <v>13</v>
      </c>
      <c r="F1001" s="143">
        <f t="shared" si="937"/>
        <v>13</v>
      </c>
      <c r="G1001" s="151">
        <f t="shared" si="946"/>
        <v>0</v>
      </c>
      <c r="H1001" s="151">
        <f t="shared" si="938"/>
        <v>0</v>
      </c>
      <c r="I1001" s="143">
        <f t="shared" si="949"/>
        <v>0</v>
      </c>
      <c r="J1001" s="151">
        <f t="shared" si="947"/>
        <v>0</v>
      </c>
      <c r="K1001" s="151">
        <f t="shared" si="940"/>
        <v>0</v>
      </c>
      <c r="L1001" s="143">
        <f t="shared" si="941"/>
        <v>0</v>
      </c>
      <c r="M1001" s="151">
        <f t="shared" si="948"/>
        <v>0</v>
      </c>
      <c r="N1001" s="151">
        <f t="shared" si="942"/>
        <v>0</v>
      </c>
      <c r="O1001" s="151">
        <f t="shared" si="950"/>
        <v>0</v>
      </c>
      <c r="P1001" s="144"/>
      <c r="Q1001" s="145">
        <f t="shared" si="944"/>
        <v>0</v>
      </c>
    </row>
    <row r="1002" spans="1:17" s="20" customFormat="1" ht="18" customHeight="1" x14ac:dyDescent="0.4">
      <c r="A1002" s="19">
        <v>9</v>
      </c>
      <c r="B1002" s="145">
        <f>B994</f>
        <v>10</v>
      </c>
      <c r="C1002" s="151">
        <f t="shared" si="945"/>
        <v>0</v>
      </c>
      <c r="D1002" s="151">
        <f t="shared" si="936"/>
        <v>0</v>
      </c>
      <c r="E1002" s="143">
        <f>VLOOKUP(B990,別紙1!$A$285:$AS$431,31,FALSE)+VLOOKUP(B990,別紙1!$A$285:$AS$431,32,FALSE)+VLOOKUP(B990,別紙1!$A$285:$AS$431,33,FALSE)</f>
        <v>14</v>
      </c>
      <c r="F1002" s="143">
        <f t="shared" si="937"/>
        <v>14</v>
      </c>
      <c r="G1002" s="151">
        <f t="shared" si="946"/>
        <v>0</v>
      </c>
      <c r="H1002" s="151">
        <f t="shared" si="938"/>
        <v>0</v>
      </c>
      <c r="I1002" s="143">
        <f t="shared" si="949"/>
        <v>0</v>
      </c>
      <c r="J1002" s="151">
        <f t="shared" si="947"/>
        <v>0</v>
      </c>
      <c r="K1002" s="151">
        <f t="shared" si="940"/>
        <v>0</v>
      </c>
      <c r="L1002" s="143">
        <f t="shared" si="941"/>
        <v>0</v>
      </c>
      <c r="M1002" s="151">
        <f t="shared" si="948"/>
        <v>0</v>
      </c>
      <c r="N1002" s="151">
        <f t="shared" si="942"/>
        <v>0</v>
      </c>
      <c r="O1002" s="151">
        <f t="shared" si="950"/>
        <v>0</v>
      </c>
      <c r="P1002" s="144"/>
      <c r="Q1002" s="145">
        <f t="shared" si="944"/>
        <v>0</v>
      </c>
    </row>
    <row r="1003" spans="1:17" s="20" customFormat="1" ht="18" customHeight="1" x14ac:dyDescent="0.4">
      <c r="A1003" s="19">
        <v>10</v>
      </c>
      <c r="B1003" s="145">
        <f>B994</f>
        <v>10</v>
      </c>
      <c r="C1003" s="151">
        <f t="shared" si="945"/>
        <v>0</v>
      </c>
      <c r="D1003" s="151">
        <f t="shared" si="936"/>
        <v>0</v>
      </c>
      <c r="E1003" s="143">
        <f>VLOOKUP(B990,別紙1!$A$285:$AS$431,34,FALSE)+VLOOKUP(B990,別紙1!$A$285:$AS$431,35,FALSE)+VLOOKUP(B990,別紙1!$A$285:$AS$431,36,FALSE)</f>
        <v>12</v>
      </c>
      <c r="F1003" s="143">
        <f t="shared" si="937"/>
        <v>12</v>
      </c>
      <c r="G1003" s="151">
        <f t="shared" si="946"/>
        <v>0</v>
      </c>
      <c r="H1003" s="151">
        <f t="shared" si="938"/>
        <v>0</v>
      </c>
      <c r="I1003" s="143">
        <f t="shared" si="949"/>
        <v>0</v>
      </c>
      <c r="J1003" s="151">
        <f t="shared" si="947"/>
        <v>0</v>
      </c>
      <c r="K1003" s="151">
        <f t="shared" si="940"/>
        <v>0</v>
      </c>
      <c r="L1003" s="143">
        <f t="shared" si="941"/>
        <v>0</v>
      </c>
      <c r="M1003" s="151">
        <f t="shared" si="948"/>
        <v>0</v>
      </c>
      <c r="N1003" s="151">
        <f t="shared" si="942"/>
        <v>0</v>
      </c>
      <c r="O1003" s="151">
        <f t="shared" si="950"/>
        <v>0</v>
      </c>
      <c r="P1003" s="144"/>
      <c r="Q1003" s="145">
        <f t="shared" si="944"/>
        <v>0</v>
      </c>
    </row>
    <row r="1004" spans="1:17" s="20" customFormat="1" ht="18" customHeight="1" x14ac:dyDescent="0.4">
      <c r="A1004" s="19">
        <v>11</v>
      </c>
      <c r="B1004" s="145">
        <f>B994</f>
        <v>10</v>
      </c>
      <c r="C1004" s="151">
        <f t="shared" si="945"/>
        <v>0</v>
      </c>
      <c r="D1004" s="151">
        <f t="shared" si="936"/>
        <v>0</v>
      </c>
      <c r="E1004" s="143">
        <f>VLOOKUP(B990,別紙1!$A$285:$AS$431,37,FALSE)+VLOOKUP(B990,別紙1!$A$285:$AS$431,38,FALSE)+VLOOKUP(B990,別紙1!$A$285:$AS$431,39,FALSE)</f>
        <v>11</v>
      </c>
      <c r="F1004" s="143">
        <f t="shared" si="937"/>
        <v>11</v>
      </c>
      <c r="G1004" s="151">
        <f t="shared" si="946"/>
        <v>0</v>
      </c>
      <c r="H1004" s="151">
        <f t="shared" si="938"/>
        <v>0</v>
      </c>
      <c r="I1004" s="143">
        <f t="shared" si="949"/>
        <v>0</v>
      </c>
      <c r="J1004" s="151">
        <f t="shared" si="947"/>
        <v>0</v>
      </c>
      <c r="K1004" s="151">
        <f t="shared" si="940"/>
        <v>0</v>
      </c>
      <c r="L1004" s="143">
        <f t="shared" si="941"/>
        <v>0</v>
      </c>
      <c r="M1004" s="151">
        <f t="shared" si="948"/>
        <v>0</v>
      </c>
      <c r="N1004" s="151">
        <f t="shared" si="942"/>
        <v>0</v>
      </c>
      <c r="O1004" s="151">
        <f t="shared" si="950"/>
        <v>0</v>
      </c>
      <c r="P1004" s="144"/>
      <c r="Q1004" s="145">
        <f t="shared" si="944"/>
        <v>0</v>
      </c>
    </row>
    <row r="1005" spans="1:17" s="20" customFormat="1" ht="18" customHeight="1" thickBot="1" x14ac:dyDescent="0.45">
      <c r="A1005" s="19">
        <v>12</v>
      </c>
      <c r="B1005" s="145">
        <f>B994</f>
        <v>10</v>
      </c>
      <c r="C1005" s="151">
        <f t="shared" si="945"/>
        <v>0</v>
      </c>
      <c r="D1005" s="151">
        <f t="shared" si="936"/>
        <v>0</v>
      </c>
      <c r="E1005" s="143">
        <f>VLOOKUP(B990,別紙1!$A$285:$AS$431,40,FALSE)+VLOOKUP(B990,別紙1!$A$285:$AS$431,41,FALSE)+VLOOKUP(B990,別紙1!$A$285:$AS$431,42,FALSE)</f>
        <v>16</v>
      </c>
      <c r="F1005" s="143">
        <f t="shared" si="937"/>
        <v>16</v>
      </c>
      <c r="G1005" s="151">
        <f t="shared" si="946"/>
        <v>0</v>
      </c>
      <c r="H1005" s="198">
        <f t="shared" si="938"/>
        <v>0</v>
      </c>
      <c r="I1005" s="143">
        <f t="shared" si="949"/>
        <v>0</v>
      </c>
      <c r="J1005" s="198">
        <f t="shared" si="947"/>
        <v>0</v>
      </c>
      <c r="K1005" s="198">
        <f t="shared" si="940"/>
        <v>0</v>
      </c>
      <c r="L1005" s="143">
        <f t="shared" si="941"/>
        <v>0</v>
      </c>
      <c r="M1005" s="151">
        <f t="shared" si="948"/>
        <v>0</v>
      </c>
      <c r="N1005" s="198">
        <f t="shared" si="942"/>
        <v>0</v>
      </c>
      <c r="O1005" s="151">
        <f>H1005+K1005+N1005</f>
        <v>0</v>
      </c>
      <c r="P1005" s="144"/>
      <c r="Q1005" s="145">
        <f t="shared" si="944"/>
        <v>0</v>
      </c>
    </row>
    <row r="1006" spans="1:17" s="20" customFormat="1" ht="18" customHeight="1" thickBot="1" x14ac:dyDescent="0.45">
      <c r="A1006" s="19" t="s">
        <v>9</v>
      </c>
      <c r="B1006" s="146"/>
      <c r="C1006" s="146"/>
      <c r="D1006" s="201"/>
      <c r="E1006" s="143">
        <f t="shared" ref="E1006:F1006" si="951">SUM(E994:E1005)</f>
        <v>184</v>
      </c>
      <c r="F1006" s="143">
        <f t="shared" si="951"/>
        <v>184</v>
      </c>
      <c r="G1006" s="146"/>
      <c r="H1006" s="146"/>
      <c r="I1006" s="143">
        <f t="shared" ref="I1006" si="952">SUM(I994:I1005)</f>
        <v>0</v>
      </c>
      <c r="J1006" s="146"/>
      <c r="K1006" s="146"/>
      <c r="L1006" s="143">
        <f t="shared" ref="L1006" si="953">SUM(L994:L1005)</f>
        <v>0</v>
      </c>
      <c r="M1006" s="146"/>
      <c r="N1006" s="146"/>
      <c r="O1006" s="202"/>
      <c r="P1006" s="150">
        <f>SUM(P994:P1005)</f>
        <v>0</v>
      </c>
      <c r="Q1006" s="148">
        <f>IF(SUM(Q994:Q1005)="","",SUM(Q994:Q1005))</f>
        <v>0</v>
      </c>
    </row>
    <row r="1007" spans="1:17" ht="78" customHeight="1" x14ac:dyDescent="0.4">
      <c r="A1007" s="429" t="s">
        <v>376</v>
      </c>
      <c r="B1007" s="430"/>
      <c r="C1007" s="430"/>
      <c r="D1007" s="430"/>
      <c r="E1007" s="430"/>
      <c r="F1007" s="430"/>
      <c r="G1007" s="430"/>
      <c r="H1007" s="430"/>
      <c r="I1007" s="430"/>
      <c r="J1007" s="430"/>
      <c r="K1007" s="430"/>
      <c r="L1007" s="430"/>
      <c r="M1007" s="430"/>
      <c r="N1007" s="430"/>
      <c r="O1007" s="430"/>
      <c r="P1007" s="430"/>
      <c r="Q1007" s="431"/>
    </row>
    <row r="1008" spans="1:17" ht="78" customHeight="1" x14ac:dyDescent="0.4">
      <c r="A1008" s="432" t="s">
        <v>22</v>
      </c>
      <c r="B1008" s="433"/>
      <c r="C1008" s="433"/>
      <c r="D1008" s="433"/>
      <c r="E1008" s="433"/>
      <c r="F1008" s="433"/>
      <c r="G1008" s="433"/>
      <c r="H1008" s="433"/>
      <c r="I1008" s="433"/>
      <c r="J1008" s="433"/>
      <c r="K1008" s="433"/>
      <c r="L1008" s="433"/>
      <c r="M1008" s="433"/>
      <c r="N1008" s="433"/>
      <c r="O1008" s="433"/>
      <c r="P1008" s="433"/>
      <c r="Q1008" s="434"/>
    </row>
    <row r="1009" spans="1:17" x14ac:dyDescent="0.4">
      <c r="A1009" s="11" t="s">
        <v>12</v>
      </c>
      <c r="B1009" s="15">
        <f>B990+1</f>
        <v>54</v>
      </c>
      <c r="C1009" s="11" t="s">
        <v>13</v>
      </c>
      <c r="D1009" s="13" t="str">
        <f>VLOOKUP(B1009,別紙1!$A$285:$AS$431,3,FALSE)</f>
        <v>時沢第三地下ポンプ場</v>
      </c>
      <c r="Q1009" s="142" t="str">
        <f>VLOOKUP(B1009,別紙1!$A$285:$AS$431,5,FALSE)</f>
        <v>東京従量電灯B10A</v>
      </c>
    </row>
    <row r="1010" spans="1:17" s="11" customFormat="1" ht="20.25" customHeight="1" x14ac:dyDescent="0.4">
      <c r="A1010" s="435" t="s">
        <v>14</v>
      </c>
      <c r="B1010" s="438" t="s">
        <v>3</v>
      </c>
      <c r="C1010" s="439"/>
      <c r="D1010" s="440"/>
      <c r="E1010" s="438" t="s">
        <v>4</v>
      </c>
      <c r="F1010" s="439"/>
      <c r="G1010" s="439"/>
      <c r="H1010" s="439"/>
      <c r="I1010" s="439"/>
      <c r="J1010" s="439"/>
      <c r="K1010" s="439"/>
      <c r="L1010" s="439"/>
      <c r="M1010" s="439"/>
      <c r="N1010" s="439"/>
      <c r="O1010" s="440"/>
      <c r="P1010" s="426" t="s">
        <v>106</v>
      </c>
      <c r="Q1010" s="435" t="s">
        <v>354</v>
      </c>
    </row>
    <row r="1011" spans="1:17" s="11" customFormat="1" ht="60" x14ac:dyDescent="0.4">
      <c r="A1011" s="436"/>
      <c r="B1011" s="305" t="s">
        <v>26</v>
      </c>
      <c r="C1011" s="305" t="s">
        <v>107</v>
      </c>
      <c r="D1011" s="305" t="s">
        <v>27</v>
      </c>
      <c r="E1011" s="16" t="s">
        <v>349</v>
      </c>
      <c r="F1011" s="17" t="s">
        <v>108</v>
      </c>
      <c r="G1011" s="17" t="s">
        <v>350</v>
      </c>
      <c r="H1011" s="16" t="s">
        <v>28</v>
      </c>
      <c r="I1011" s="17" t="s">
        <v>126</v>
      </c>
      <c r="J1011" s="17" t="s">
        <v>352</v>
      </c>
      <c r="K1011" s="16" t="s">
        <v>29</v>
      </c>
      <c r="L1011" s="17" t="s">
        <v>127</v>
      </c>
      <c r="M1011" s="17" t="s">
        <v>128</v>
      </c>
      <c r="N1011" s="16" t="s">
        <v>30</v>
      </c>
      <c r="O1011" s="306" t="s">
        <v>353</v>
      </c>
      <c r="P1011" s="441"/>
      <c r="Q1011" s="436"/>
    </row>
    <row r="1012" spans="1:17" s="18" customFormat="1" ht="22.5" x14ac:dyDescent="0.4">
      <c r="A1012" s="437"/>
      <c r="B1012" s="12" t="s">
        <v>34</v>
      </c>
      <c r="C1012" s="12" t="s">
        <v>123</v>
      </c>
      <c r="D1012" s="12" t="s">
        <v>6</v>
      </c>
      <c r="E1012" s="12" t="s">
        <v>20</v>
      </c>
      <c r="F1012" s="12" t="s">
        <v>20</v>
      </c>
      <c r="G1012" s="12" t="s">
        <v>8</v>
      </c>
      <c r="H1012" s="12" t="s">
        <v>8</v>
      </c>
      <c r="I1012" s="12" t="s">
        <v>20</v>
      </c>
      <c r="J1012" s="12" t="s">
        <v>8</v>
      </c>
      <c r="K1012" s="12" t="s">
        <v>8</v>
      </c>
      <c r="L1012" s="12" t="s">
        <v>20</v>
      </c>
      <c r="M1012" s="12" t="s">
        <v>8</v>
      </c>
      <c r="N1012" s="12" t="s">
        <v>8</v>
      </c>
      <c r="O1012" s="12" t="s">
        <v>8</v>
      </c>
      <c r="P1012" s="4" t="s">
        <v>43</v>
      </c>
      <c r="Q1012" s="12" t="s">
        <v>8</v>
      </c>
    </row>
    <row r="1013" spans="1:17" s="20" customFormat="1" ht="18" customHeight="1" x14ac:dyDescent="0.4">
      <c r="A1013" s="19">
        <v>1</v>
      </c>
      <c r="B1013" s="143">
        <f>VLOOKUP(B1009,別紙1!$A$285:$AS$431,6,FALSE)</f>
        <v>10</v>
      </c>
      <c r="C1013" s="151">
        <f>内訳書!$C$9</f>
        <v>0</v>
      </c>
      <c r="D1013" s="151">
        <f>IF(E1013=0,ROUNDDOWN(C1013*B1013/10/2,2),ROUNDDOWN(C1013*B1013/10,2))</f>
        <v>0</v>
      </c>
      <c r="E1013" s="143">
        <f>VLOOKUP(B1009,別紙1!$A$285:$AS$431,7,FALSE)+VLOOKUP(B1009,別紙1!$A$285:$AS$431,8,FALSE)+VLOOKUP(B1009,別紙1!$A$285:$AS$431,9,FALSE)</f>
        <v>15</v>
      </c>
      <c r="F1013" s="143">
        <f>IF(E1013&lt;120,E1013,120)</f>
        <v>15</v>
      </c>
      <c r="G1013" s="151">
        <f>内訳書!$D$9</f>
        <v>0</v>
      </c>
      <c r="H1013" s="151">
        <f>ROUNDDOWN(F1013*G1013,2)</f>
        <v>0</v>
      </c>
      <c r="I1013" s="143">
        <f>IF(E1013&lt;=300,IF(E1013&lt;120,0,E1013-120),180)</f>
        <v>0</v>
      </c>
      <c r="J1013" s="151">
        <f>内訳書!$E$9</f>
        <v>0</v>
      </c>
      <c r="K1013" s="151">
        <f>ROUNDDOWN(I1013*J1013,2)</f>
        <v>0</v>
      </c>
      <c r="L1013" s="143">
        <f>IF(E1013&lt;300,0,E1013-300)</f>
        <v>0</v>
      </c>
      <c r="M1013" s="151">
        <f>内訳書!$F$9</f>
        <v>0</v>
      </c>
      <c r="N1013" s="151">
        <f>ROUNDDOWN(L1013*M1013,2)</f>
        <v>0</v>
      </c>
      <c r="O1013" s="151">
        <f>H1013+K1013+N1013</f>
        <v>0</v>
      </c>
      <c r="P1013" s="144"/>
      <c r="Q1013" s="145">
        <f>ROUNDDOWN(D1013+O1013+P1013,0)</f>
        <v>0</v>
      </c>
    </row>
    <row r="1014" spans="1:17" s="20" customFormat="1" ht="18" customHeight="1" x14ac:dyDescent="0.4">
      <c r="A1014" s="19">
        <v>2</v>
      </c>
      <c r="B1014" s="145">
        <f>B1013</f>
        <v>10</v>
      </c>
      <c r="C1014" s="151">
        <f>C1013</f>
        <v>0</v>
      </c>
      <c r="D1014" s="151">
        <f t="shared" ref="D1014:D1024" si="954">IF(E1014=0,ROUNDDOWN(C1014*B1014/10/2,2),ROUNDDOWN(C1014*B1014/10,2))</f>
        <v>0</v>
      </c>
      <c r="E1014" s="143">
        <f>VLOOKUP(B1009,別紙1!$A$285:$AS$431,10,FALSE)+VLOOKUP(B1009,別紙1!$A$285:$AS$431,11,FALSE)+VLOOKUP(B1009,別紙1!$A$285:$AS$431,12,FALSE)</f>
        <v>17</v>
      </c>
      <c r="F1014" s="143">
        <f t="shared" ref="F1014:F1024" si="955">IF(E1014&lt;120,E1014,120)</f>
        <v>17</v>
      </c>
      <c r="G1014" s="151">
        <f>G1013</f>
        <v>0</v>
      </c>
      <c r="H1014" s="151">
        <f t="shared" ref="H1014:H1024" si="956">ROUNDDOWN(F1014*G1014,2)</f>
        <v>0</v>
      </c>
      <c r="I1014" s="143">
        <f t="shared" ref="I1014" si="957">IF(E1014&lt;=300,IF(E1014&lt;120,0,E1014-120),180)</f>
        <v>0</v>
      </c>
      <c r="J1014" s="151">
        <f>J1013</f>
        <v>0</v>
      </c>
      <c r="K1014" s="151">
        <f t="shared" ref="K1014:K1024" si="958">ROUNDDOWN(I1014*J1014,2)</f>
        <v>0</v>
      </c>
      <c r="L1014" s="143">
        <f t="shared" ref="L1014:L1024" si="959">IF(E1014&lt;300,0,E1014-300)</f>
        <v>0</v>
      </c>
      <c r="M1014" s="151">
        <f>M1013</f>
        <v>0</v>
      </c>
      <c r="N1014" s="151">
        <f t="shared" ref="N1014:N1024" si="960">ROUNDDOWN(L1014*M1014,2)</f>
        <v>0</v>
      </c>
      <c r="O1014" s="151">
        <f t="shared" ref="O1014:O1017" si="961">H1014+K1014+N1014</f>
        <v>0</v>
      </c>
      <c r="P1014" s="144"/>
      <c r="Q1014" s="145">
        <f t="shared" ref="Q1014:Q1024" si="962">ROUNDDOWN(D1014+O1014+P1014,0)</f>
        <v>0</v>
      </c>
    </row>
    <row r="1015" spans="1:17" s="20" customFormat="1" ht="18" customHeight="1" x14ac:dyDescent="0.4">
      <c r="A1015" s="19">
        <v>3</v>
      </c>
      <c r="B1015" s="145">
        <f>B1013</f>
        <v>10</v>
      </c>
      <c r="C1015" s="151">
        <f t="shared" ref="C1015:C1024" si="963">C1014</f>
        <v>0</v>
      </c>
      <c r="D1015" s="151">
        <f t="shared" si="954"/>
        <v>0</v>
      </c>
      <c r="E1015" s="143">
        <f>VLOOKUP(B1009,別紙1!$A$285:$AS$431,13,FALSE)+VLOOKUP(B1009,別紙1!$A$285:$AS$431,14,FALSE)+VLOOKUP(B1009,別紙1!$A$285:$AS$431,15,FALSE)</f>
        <v>15</v>
      </c>
      <c r="F1015" s="143">
        <f t="shared" si="955"/>
        <v>15</v>
      </c>
      <c r="G1015" s="151">
        <f t="shared" ref="G1015:G1024" si="964">G1014</f>
        <v>0</v>
      </c>
      <c r="H1015" s="151">
        <f t="shared" si="956"/>
        <v>0</v>
      </c>
      <c r="I1015" s="143">
        <f>IF(E1015&lt;=300,IF(E1015&lt;120,0,E1015-120),180)</f>
        <v>0</v>
      </c>
      <c r="J1015" s="151">
        <f t="shared" ref="J1015:J1024" si="965">J1014</f>
        <v>0</v>
      </c>
      <c r="K1015" s="151">
        <f t="shared" si="958"/>
        <v>0</v>
      </c>
      <c r="L1015" s="143">
        <f t="shared" si="959"/>
        <v>0</v>
      </c>
      <c r="M1015" s="151">
        <f t="shared" ref="M1015:M1024" si="966">M1014</f>
        <v>0</v>
      </c>
      <c r="N1015" s="151">
        <f t="shared" si="960"/>
        <v>0</v>
      </c>
      <c r="O1015" s="151">
        <f t="shared" si="961"/>
        <v>0</v>
      </c>
      <c r="P1015" s="144"/>
      <c r="Q1015" s="145">
        <f t="shared" si="962"/>
        <v>0</v>
      </c>
    </row>
    <row r="1016" spans="1:17" s="20" customFormat="1" ht="18" customHeight="1" x14ac:dyDescent="0.4">
      <c r="A1016" s="19">
        <v>4</v>
      </c>
      <c r="B1016" s="145">
        <f>B1013</f>
        <v>10</v>
      </c>
      <c r="C1016" s="151">
        <f t="shared" si="963"/>
        <v>0</v>
      </c>
      <c r="D1016" s="151">
        <f t="shared" si="954"/>
        <v>0</v>
      </c>
      <c r="E1016" s="143">
        <f>VLOOKUP(B1009,別紙1!$A$285:$AS$431,16,FALSE)+VLOOKUP(B1009,別紙1!$A$285:$AS$431,17,FALSE)+VLOOKUP(B1009,別紙1!$A$285:$AS$431,18,FALSE)</f>
        <v>15</v>
      </c>
      <c r="F1016" s="143">
        <f t="shared" si="955"/>
        <v>15</v>
      </c>
      <c r="G1016" s="151">
        <f t="shared" si="964"/>
        <v>0</v>
      </c>
      <c r="H1016" s="151">
        <f t="shared" si="956"/>
        <v>0</v>
      </c>
      <c r="I1016" s="143">
        <f t="shared" ref="I1016:I1024" si="967">IF(E1016&lt;=300,IF(E1016&lt;120,0,E1016-120),180)</f>
        <v>0</v>
      </c>
      <c r="J1016" s="151">
        <f t="shared" si="965"/>
        <v>0</v>
      </c>
      <c r="K1016" s="151">
        <f t="shared" si="958"/>
        <v>0</v>
      </c>
      <c r="L1016" s="143">
        <f t="shared" si="959"/>
        <v>0</v>
      </c>
      <c r="M1016" s="151">
        <f t="shared" si="966"/>
        <v>0</v>
      </c>
      <c r="N1016" s="151">
        <f t="shared" si="960"/>
        <v>0</v>
      </c>
      <c r="O1016" s="151">
        <f t="shared" si="961"/>
        <v>0</v>
      </c>
      <c r="P1016" s="144"/>
      <c r="Q1016" s="145">
        <f t="shared" si="962"/>
        <v>0</v>
      </c>
    </row>
    <row r="1017" spans="1:17" s="20" customFormat="1" ht="18" customHeight="1" x14ac:dyDescent="0.4">
      <c r="A1017" s="19">
        <v>5</v>
      </c>
      <c r="B1017" s="145">
        <f>B1013</f>
        <v>10</v>
      </c>
      <c r="C1017" s="151">
        <f t="shared" si="963"/>
        <v>0</v>
      </c>
      <c r="D1017" s="151">
        <f t="shared" si="954"/>
        <v>0</v>
      </c>
      <c r="E1017" s="143">
        <f>VLOOKUP(B1009,別紙1!$A$285:$AS$431,19,FALSE)+VLOOKUP(B1009,別紙1!$A$285:$AS$431,20,FALSE)+VLOOKUP(B1009,別紙1!$A$285:$AS$431,21,FALSE)</f>
        <v>8</v>
      </c>
      <c r="F1017" s="143">
        <f t="shared" si="955"/>
        <v>8</v>
      </c>
      <c r="G1017" s="151">
        <f t="shared" si="964"/>
        <v>0</v>
      </c>
      <c r="H1017" s="151">
        <f t="shared" si="956"/>
        <v>0</v>
      </c>
      <c r="I1017" s="143">
        <f t="shared" si="967"/>
        <v>0</v>
      </c>
      <c r="J1017" s="151">
        <f t="shared" si="965"/>
        <v>0</v>
      </c>
      <c r="K1017" s="151">
        <f t="shared" si="958"/>
        <v>0</v>
      </c>
      <c r="L1017" s="143">
        <f t="shared" si="959"/>
        <v>0</v>
      </c>
      <c r="M1017" s="151">
        <f t="shared" si="966"/>
        <v>0</v>
      </c>
      <c r="N1017" s="151">
        <f t="shared" si="960"/>
        <v>0</v>
      </c>
      <c r="O1017" s="151">
        <f t="shared" si="961"/>
        <v>0</v>
      </c>
      <c r="P1017" s="144"/>
      <c r="Q1017" s="145">
        <f t="shared" si="962"/>
        <v>0</v>
      </c>
    </row>
    <row r="1018" spans="1:17" s="20" customFormat="1" ht="18" customHeight="1" x14ac:dyDescent="0.4">
      <c r="A1018" s="19">
        <v>6</v>
      </c>
      <c r="B1018" s="145">
        <f>B1013</f>
        <v>10</v>
      </c>
      <c r="C1018" s="151">
        <f t="shared" si="963"/>
        <v>0</v>
      </c>
      <c r="D1018" s="151">
        <f t="shared" si="954"/>
        <v>0</v>
      </c>
      <c r="E1018" s="143">
        <f>VLOOKUP(B1009,別紙1!$A$285:$AS$431,22,FALSE)+VLOOKUP(B1009,別紙1!$A$285:$AS$431,23,FALSE)+VLOOKUP(B1009,別紙1!$A$285:$AS$431,24,FALSE)</f>
        <v>8</v>
      </c>
      <c r="F1018" s="143">
        <f t="shared" si="955"/>
        <v>8</v>
      </c>
      <c r="G1018" s="151">
        <f t="shared" si="964"/>
        <v>0</v>
      </c>
      <c r="H1018" s="151">
        <f t="shared" si="956"/>
        <v>0</v>
      </c>
      <c r="I1018" s="143">
        <f t="shared" si="967"/>
        <v>0</v>
      </c>
      <c r="J1018" s="151">
        <f t="shared" si="965"/>
        <v>0</v>
      </c>
      <c r="K1018" s="151">
        <f t="shared" si="958"/>
        <v>0</v>
      </c>
      <c r="L1018" s="143">
        <f t="shared" si="959"/>
        <v>0</v>
      </c>
      <c r="M1018" s="151">
        <f t="shared" si="966"/>
        <v>0</v>
      </c>
      <c r="N1018" s="151">
        <f t="shared" si="960"/>
        <v>0</v>
      </c>
      <c r="O1018" s="151">
        <f>H1018+K1018+N1018</f>
        <v>0</v>
      </c>
      <c r="P1018" s="144"/>
      <c r="Q1018" s="145">
        <f t="shared" si="962"/>
        <v>0</v>
      </c>
    </row>
    <row r="1019" spans="1:17" s="20" customFormat="1" ht="18" customHeight="1" x14ac:dyDescent="0.4">
      <c r="A1019" s="19">
        <v>7</v>
      </c>
      <c r="B1019" s="145">
        <f>B1013</f>
        <v>10</v>
      </c>
      <c r="C1019" s="151">
        <f t="shared" si="963"/>
        <v>0</v>
      </c>
      <c r="D1019" s="151">
        <f t="shared" si="954"/>
        <v>0</v>
      </c>
      <c r="E1019" s="143">
        <f>VLOOKUP(B1009,別紙1!$A$285:$AS$431,25,FALSE)+VLOOKUP(B1009,別紙1!$A$285:$AS$431,26,FALSE)+VLOOKUP(B1009,別紙1!$A$285:$AS$431,27,FALSE)</f>
        <v>8</v>
      </c>
      <c r="F1019" s="143">
        <f t="shared" si="955"/>
        <v>8</v>
      </c>
      <c r="G1019" s="151">
        <f t="shared" si="964"/>
        <v>0</v>
      </c>
      <c r="H1019" s="151">
        <f t="shared" si="956"/>
        <v>0</v>
      </c>
      <c r="I1019" s="143">
        <f t="shared" si="967"/>
        <v>0</v>
      </c>
      <c r="J1019" s="151">
        <f t="shared" si="965"/>
        <v>0</v>
      </c>
      <c r="K1019" s="151">
        <f t="shared" si="958"/>
        <v>0</v>
      </c>
      <c r="L1019" s="143">
        <f t="shared" si="959"/>
        <v>0</v>
      </c>
      <c r="M1019" s="151">
        <f t="shared" si="966"/>
        <v>0</v>
      </c>
      <c r="N1019" s="151">
        <f t="shared" si="960"/>
        <v>0</v>
      </c>
      <c r="O1019" s="151">
        <f t="shared" ref="O1019:O1023" si="968">H1019+K1019+N1019</f>
        <v>0</v>
      </c>
      <c r="P1019" s="144"/>
      <c r="Q1019" s="145">
        <f t="shared" si="962"/>
        <v>0</v>
      </c>
    </row>
    <row r="1020" spans="1:17" s="20" customFormat="1" ht="18" customHeight="1" x14ac:dyDescent="0.4">
      <c r="A1020" s="19">
        <v>8</v>
      </c>
      <c r="B1020" s="145">
        <f>B1013</f>
        <v>10</v>
      </c>
      <c r="C1020" s="151">
        <f t="shared" si="963"/>
        <v>0</v>
      </c>
      <c r="D1020" s="151">
        <f t="shared" si="954"/>
        <v>0</v>
      </c>
      <c r="E1020" s="143">
        <f>VLOOKUP(B1009,別紙1!$A$285:$AS$431,28,FALSE)+VLOOKUP(B1009,別紙1!$A$285:$AS$431,29,FALSE)+VLOOKUP(B1009,別紙1!$A$285:$AS$431,30,FALSE)</f>
        <v>10</v>
      </c>
      <c r="F1020" s="143">
        <f t="shared" si="955"/>
        <v>10</v>
      </c>
      <c r="G1020" s="151">
        <f t="shared" si="964"/>
        <v>0</v>
      </c>
      <c r="H1020" s="151">
        <f t="shared" si="956"/>
        <v>0</v>
      </c>
      <c r="I1020" s="143">
        <f t="shared" si="967"/>
        <v>0</v>
      </c>
      <c r="J1020" s="151">
        <f t="shared" si="965"/>
        <v>0</v>
      </c>
      <c r="K1020" s="151">
        <f t="shared" si="958"/>
        <v>0</v>
      </c>
      <c r="L1020" s="143">
        <f t="shared" si="959"/>
        <v>0</v>
      </c>
      <c r="M1020" s="151">
        <f t="shared" si="966"/>
        <v>0</v>
      </c>
      <c r="N1020" s="151">
        <f t="shared" si="960"/>
        <v>0</v>
      </c>
      <c r="O1020" s="151">
        <f t="shared" si="968"/>
        <v>0</v>
      </c>
      <c r="P1020" s="144"/>
      <c r="Q1020" s="145">
        <f t="shared" si="962"/>
        <v>0</v>
      </c>
    </row>
    <row r="1021" spans="1:17" s="20" customFormat="1" ht="18" customHeight="1" x14ac:dyDescent="0.4">
      <c r="A1021" s="19">
        <v>9</v>
      </c>
      <c r="B1021" s="145">
        <f>B1013</f>
        <v>10</v>
      </c>
      <c r="C1021" s="151">
        <f t="shared" si="963"/>
        <v>0</v>
      </c>
      <c r="D1021" s="151">
        <f t="shared" si="954"/>
        <v>0</v>
      </c>
      <c r="E1021" s="143">
        <f>VLOOKUP(B1009,別紙1!$A$285:$AS$431,31,FALSE)+VLOOKUP(B1009,別紙1!$A$285:$AS$431,32,FALSE)+VLOOKUP(B1009,別紙1!$A$285:$AS$431,33,FALSE)</f>
        <v>10</v>
      </c>
      <c r="F1021" s="143">
        <f t="shared" si="955"/>
        <v>10</v>
      </c>
      <c r="G1021" s="151">
        <f t="shared" si="964"/>
        <v>0</v>
      </c>
      <c r="H1021" s="151">
        <f t="shared" si="956"/>
        <v>0</v>
      </c>
      <c r="I1021" s="143">
        <f t="shared" si="967"/>
        <v>0</v>
      </c>
      <c r="J1021" s="151">
        <f t="shared" si="965"/>
        <v>0</v>
      </c>
      <c r="K1021" s="151">
        <f t="shared" si="958"/>
        <v>0</v>
      </c>
      <c r="L1021" s="143">
        <f t="shared" si="959"/>
        <v>0</v>
      </c>
      <c r="M1021" s="151">
        <f t="shared" si="966"/>
        <v>0</v>
      </c>
      <c r="N1021" s="151">
        <f t="shared" si="960"/>
        <v>0</v>
      </c>
      <c r="O1021" s="151">
        <f t="shared" si="968"/>
        <v>0</v>
      </c>
      <c r="P1021" s="144"/>
      <c r="Q1021" s="145">
        <f t="shared" si="962"/>
        <v>0</v>
      </c>
    </row>
    <row r="1022" spans="1:17" s="20" customFormat="1" ht="18" customHeight="1" x14ac:dyDescent="0.4">
      <c r="A1022" s="19">
        <v>10</v>
      </c>
      <c r="B1022" s="145">
        <f>B1013</f>
        <v>10</v>
      </c>
      <c r="C1022" s="151">
        <f t="shared" si="963"/>
        <v>0</v>
      </c>
      <c r="D1022" s="151">
        <f t="shared" si="954"/>
        <v>0</v>
      </c>
      <c r="E1022" s="143">
        <f>VLOOKUP(B1009,別紙1!$A$285:$AS$431,34,FALSE)+VLOOKUP(B1009,別紙1!$A$285:$AS$431,35,FALSE)+VLOOKUP(B1009,別紙1!$A$285:$AS$431,36,FALSE)</f>
        <v>10</v>
      </c>
      <c r="F1022" s="143">
        <f t="shared" si="955"/>
        <v>10</v>
      </c>
      <c r="G1022" s="151">
        <f t="shared" si="964"/>
        <v>0</v>
      </c>
      <c r="H1022" s="151">
        <f t="shared" si="956"/>
        <v>0</v>
      </c>
      <c r="I1022" s="143">
        <f t="shared" si="967"/>
        <v>0</v>
      </c>
      <c r="J1022" s="151">
        <f t="shared" si="965"/>
        <v>0</v>
      </c>
      <c r="K1022" s="151">
        <f t="shared" si="958"/>
        <v>0</v>
      </c>
      <c r="L1022" s="143">
        <f t="shared" si="959"/>
        <v>0</v>
      </c>
      <c r="M1022" s="151">
        <f t="shared" si="966"/>
        <v>0</v>
      </c>
      <c r="N1022" s="151">
        <f t="shared" si="960"/>
        <v>0</v>
      </c>
      <c r="O1022" s="151">
        <f t="shared" si="968"/>
        <v>0</v>
      </c>
      <c r="P1022" s="144"/>
      <c r="Q1022" s="145">
        <f t="shared" si="962"/>
        <v>0</v>
      </c>
    </row>
    <row r="1023" spans="1:17" s="20" customFormat="1" ht="18" customHeight="1" x14ac:dyDescent="0.4">
      <c r="A1023" s="19">
        <v>11</v>
      </c>
      <c r="B1023" s="145">
        <f>B1013</f>
        <v>10</v>
      </c>
      <c r="C1023" s="151">
        <f t="shared" si="963"/>
        <v>0</v>
      </c>
      <c r="D1023" s="151">
        <f t="shared" si="954"/>
        <v>0</v>
      </c>
      <c r="E1023" s="143">
        <f>VLOOKUP(B1009,別紙1!$A$285:$AS$431,37,FALSE)+VLOOKUP(B1009,別紙1!$A$285:$AS$431,38,FALSE)+VLOOKUP(B1009,別紙1!$A$285:$AS$431,39,FALSE)</f>
        <v>9</v>
      </c>
      <c r="F1023" s="143">
        <f t="shared" si="955"/>
        <v>9</v>
      </c>
      <c r="G1023" s="151">
        <f t="shared" si="964"/>
        <v>0</v>
      </c>
      <c r="H1023" s="151">
        <f t="shared" si="956"/>
        <v>0</v>
      </c>
      <c r="I1023" s="143">
        <f t="shared" si="967"/>
        <v>0</v>
      </c>
      <c r="J1023" s="151">
        <f t="shared" si="965"/>
        <v>0</v>
      </c>
      <c r="K1023" s="151">
        <f t="shared" si="958"/>
        <v>0</v>
      </c>
      <c r="L1023" s="143">
        <f t="shared" si="959"/>
        <v>0</v>
      </c>
      <c r="M1023" s="151">
        <f t="shared" si="966"/>
        <v>0</v>
      </c>
      <c r="N1023" s="151">
        <f t="shared" si="960"/>
        <v>0</v>
      </c>
      <c r="O1023" s="151">
        <f t="shared" si="968"/>
        <v>0</v>
      </c>
      <c r="P1023" s="144"/>
      <c r="Q1023" s="145">
        <f t="shared" si="962"/>
        <v>0</v>
      </c>
    </row>
    <row r="1024" spans="1:17" s="20" customFormat="1" ht="18" customHeight="1" thickBot="1" x14ac:dyDescent="0.45">
      <c r="A1024" s="19">
        <v>12</v>
      </c>
      <c r="B1024" s="145">
        <f>B1013</f>
        <v>10</v>
      </c>
      <c r="C1024" s="151">
        <f t="shared" si="963"/>
        <v>0</v>
      </c>
      <c r="D1024" s="151">
        <f t="shared" si="954"/>
        <v>0</v>
      </c>
      <c r="E1024" s="143">
        <f>VLOOKUP(B1009,別紙1!$A$285:$AS$431,40,FALSE)+VLOOKUP(B1009,別紙1!$A$285:$AS$431,41,FALSE)+VLOOKUP(B1009,別紙1!$A$285:$AS$431,42,FALSE)</f>
        <v>12</v>
      </c>
      <c r="F1024" s="143">
        <f t="shared" si="955"/>
        <v>12</v>
      </c>
      <c r="G1024" s="151">
        <f t="shared" si="964"/>
        <v>0</v>
      </c>
      <c r="H1024" s="198">
        <f t="shared" si="956"/>
        <v>0</v>
      </c>
      <c r="I1024" s="143">
        <f t="shared" si="967"/>
        <v>0</v>
      </c>
      <c r="J1024" s="198">
        <f t="shared" si="965"/>
        <v>0</v>
      </c>
      <c r="K1024" s="198">
        <f t="shared" si="958"/>
        <v>0</v>
      </c>
      <c r="L1024" s="143">
        <f t="shared" si="959"/>
        <v>0</v>
      </c>
      <c r="M1024" s="151">
        <f t="shared" si="966"/>
        <v>0</v>
      </c>
      <c r="N1024" s="198">
        <f t="shared" si="960"/>
        <v>0</v>
      </c>
      <c r="O1024" s="151">
        <f>H1024+K1024+N1024</f>
        <v>0</v>
      </c>
      <c r="P1024" s="144"/>
      <c r="Q1024" s="145">
        <f t="shared" si="962"/>
        <v>0</v>
      </c>
    </row>
    <row r="1025" spans="1:17" s="20" customFormat="1" ht="18" customHeight="1" thickBot="1" x14ac:dyDescent="0.45">
      <c r="A1025" s="19" t="s">
        <v>9</v>
      </c>
      <c r="B1025" s="146"/>
      <c r="C1025" s="146"/>
      <c r="D1025" s="201"/>
      <c r="E1025" s="143">
        <f t="shared" ref="E1025:F1025" si="969">SUM(E1013:E1024)</f>
        <v>137</v>
      </c>
      <c r="F1025" s="143">
        <f t="shared" si="969"/>
        <v>137</v>
      </c>
      <c r="G1025" s="146"/>
      <c r="H1025" s="146"/>
      <c r="I1025" s="143">
        <f t="shared" ref="I1025" si="970">SUM(I1013:I1024)</f>
        <v>0</v>
      </c>
      <c r="J1025" s="146"/>
      <c r="K1025" s="146"/>
      <c r="L1025" s="143">
        <f t="shared" ref="L1025" si="971">SUM(L1013:L1024)</f>
        <v>0</v>
      </c>
      <c r="M1025" s="146"/>
      <c r="N1025" s="146"/>
      <c r="O1025" s="202"/>
      <c r="P1025" s="150">
        <f>SUM(P1013:P1024)</f>
        <v>0</v>
      </c>
      <c r="Q1025" s="148">
        <f>IF(SUM(Q1013:Q1024)="","",SUM(Q1013:Q1024))</f>
        <v>0</v>
      </c>
    </row>
    <row r="1026" spans="1:17" ht="78" customHeight="1" x14ac:dyDescent="0.4">
      <c r="A1026" s="429" t="s">
        <v>376</v>
      </c>
      <c r="B1026" s="430"/>
      <c r="C1026" s="430"/>
      <c r="D1026" s="430"/>
      <c r="E1026" s="430"/>
      <c r="F1026" s="430"/>
      <c r="G1026" s="430"/>
      <c r="H1026" s="430"/>
      <c r="I1026" s="430"/>
      <c r="J1026" s="430"/>
      <c r="K1026" s="430"/>
      <c r="L1026" s="430"/>
      <c r="M1026" s="430"/>
      <c r="N1026" s="430"/>
      <c r="O1026" s="430"/>
      <c r="P1026" s="430"/>
      <c r="Q1026" s="431"/>
    </row>
    <row r="1027" spans="1:17" ht="78" customHeight="1" x14ac:dyDescent="0.4">
      <c r="A1027" s="432" t="s">
        <v>22</v>
      </c>
      <c r="B1027" s="433"/>
      <c r="C1027" s="433"/>
      <c r="D1027" s="433"/>
      <c r="E1027" s="433"/>
      <c r="F1027" s="433"/>
      <c r="G1027" s="433"/>
      <c r="H1027" s="433"/>
      <c r="I1027" s="433"/>
      <c r="J1027" s="433"/>
      <c r="K1027" s="433"/>
      <c r="L1027" s="433"/>
      <c r="M1027" s="433"/>
      <c r="N1027" s="433"/>
      <c r="O1027" s="433"/>
      <c r="P1027" s="433"/>
      <c r="Q1027" s="434"/>
    </row>
    <row r="1028" spans="1:17" x14ac:dyDescent="0.4">
      <c r="A1028" s="11" t="s">
        <v>12</v>
      </c>
      <c r="B1028" s="15">
        <f>B1009+1</f>
        <v>55</v>
      </c>
      <c r="C1028" s="11" t="s">
        <v>13</v>
      </c>
      <c r="D1028" s="13" t="str">
        <f>VLOOKUP(B1028,別紙1!$A$285:$AS$431,3,FALSE)</f>
        <v>時沢第四地下ポンプ場</v>
      </c>
      <c r="Q1028" s="142" t="str">
        <f>VLOOKUP(B1028,別紙1!$A$285:$AS$431,5,FALSE)</f>
        <v>東京従量電灯B10A</v>
      </c>
    </row>
    <row r="1029" spans="1:17" s="11" customFormat="1" ht="20.25" customHeight="1" x14ac:dyDescent="0.4">
      <c r="A1029" s="435" t="s">
        <v>14</v>
      </c>
      <c r="B1029" s="438" t="s">
        <v>3</v>
      </c>
      <c r="C1029" s="439"/>
      <c r="D1029" s="440"/>
      <c r="E1029" s="438" t="s">
        <v>4</v>
      </c>
      <c r="F1029" s="439"/>
      <c r="G1029" s="439"/>
      <c r="H1029" s="439"/>
      <c r="I1029" s="439"/>
      <c r="J1029" s="439"/>
      <c r="K1029" s="439"/>
      <c r="L1029" s="439"/>
      <c r="M1029" s="439"/>
      <c r="N1029" s="439"/>
      <c r="O1029" s="440"/>
      <c r="P1029" s="426" t="s">
        <v>106</v>
      </c>
      <c r="Q1029" s="435" t="s">
        <v>354</v>
      </c>
    </row>
    <row r="1030" spans="1:17" s="11" customFormat="1" ht="60" x14ac:dyDescent="0.4">
      <c r="A1030" s="436"/>
      <c r="B1030" s="305" t="s">
        <v>26</v>
      </c>
      <c r="C1030" s="305" t="s">
        <v>107</v>
      </c>
      <c r="D1030" s="305" t="s">
        <v>27</v>
      </c>
      <c r="E1030" s="16" t="s">
        <v>349</v>
      </c>
      <c r="F1030" s="17" t="s">
        <v>108</v>
      </c>
      <c r="G1030" s="17" t="s">
        <v>350</v>
      </c>
      <c r="H1030" s="16" t="s">
        <v>28</v>
      </c>
      <c r="I1030" s="17" t="s">
        <v>126</v>
      </c>
      <c r="J1030" s="17" t="s">
        <v>352</v>
      </c>
      <c r="K1030" s="16" t="s">
        <v>29</v>
      </c>
      <c r="L1030" s="17" t="s">
        <v>127</v>
      </c>
      <c r="M1030" s="17" t="s">
        <v>128</v>
      </c>
      <c r="N1030" s="16" t="s">
        <v>30</v>
      </c>
      <c r="O1030" s="306" t="s">
        <v>353</v>
      </c>
      <c r="P1030" s="441"/>
      <c r="Q1030" s="436"/>
    </row>
    <row r="1031" spans="1:17" s="18" customFormat="1" ht="22.5" x14ac:dyDescent="0.4">
      <c r="A1031" s="437"/>
      <c r="B1031" s="12" t="s">
        <v>34</v>
      </c>
      <c r="C1031" s="12" t="s">
        <v>123</v>
      </c>
      <c r="D1031" s="12" t="s">
        <v>6</v>
      </c>
      <c r="E1031" s="12" t="s">
        <v>20</v>
      </c>
      <c r="F1031" s="12" t="s">
        <v>20</v>
      </c>
      <c r="G1031" s="12" t="s">
        <v>8</v>
      </c>
      <c r="H1031" s="12" t="s">
        <v>8</v>
      </c>
      <c r="I1031" s="12" t="s">
        <v>20</v>
      </c>
      <c r="J1031" s="12" t="s">
        <v>8</v>
      </c>
      <c r="K1031" s="12" t="s">
        <v>8</v>
      </c>
      <c r="L1031" s="12" t="s">
        <v>20</v>
      </c>
      <c r="M1031" s="12" t="s">
        <v>8</v>
      </c>
      <c r="N1031" s="12" t="s">
        <v>8</v>
      </c>
      <c r="O1031" s="12" t="s">
        <v>8</v>
      </c>
      <c r="P1031" s="4" t="s">
        <v>43</v>
      </c>
      <c r="Q1031" s="12" t="s">
        <v>8</v>
      </c>
    </row>
    <row r="1032" spans="1:17" s="20" customFormat="1" ht="18" customHeight="1" x14ac:dyDescent="0.4">
      <c r="A1032" s="19">
        <v>1</v>
      </c>
      <c r="B1032" s="143">
        <f>VLOOKUP(B1028,別紙1!$A$285:$AS$431,6,FALSE)</f>
        <v>10</v>
      </c>
      <c r="C1032" s="151">
        <f>内訳書!$C$9</f>
        <v>0</v>
      </c>
      <c r="D1032" s="151">
        <f>IF(E1032=0,ROUNDDOWN(C1032*B1032/10/2,2),ROUNDDOWN(C1032*B1032/10,2))</f>
        <v>0</v>
      </c>
      <c r="E1032" s="143">
        <f>VLOOKUP(B1028,別紙1!$A$285:$AS$431,7,FALSE)+VLOOKUP(B1028,別紙1!$A$285:$AS$431,8,FALSE)+VLOOKUP(B1028,別紙1!$A$285:$AS$431,9,FALSE)</f>
        <v>35</v>
      </c>
      <c r="F1032" s="143">
        <f>IF(E1032&lt;120,E1032,120)</f>
        <v>35</v>
      </c>
      <c r="G1032" s="151">
        <f>内訳書!$D$9</f>
        <v>0</v>
      </c>
      <c r="H1032" s="151">
        <f>ROUNDDOWN(F1032*G1032,2)</f>
        <v>0</v>
      </c>
      <c r="I1032" s="143">
        <f>IF(E1032&lt;=300,IF(E1032&lt;120,0,E1032-120),180)</f>
        <v>0</v>
      </c>
      <c r="J1032" s="151">
        <f>内訳書!$E$9</f>
        <v>0</v>
      </c>
      <c r="K1032" s="151">
        <f>ROUNDDOWN(I1032*J1032,2)</f>
        <v>0</v>
      </c>
      <c r="L1032" s="143">
        <f>IF(E1032&lt;300,0,E1032-300)</f>
        <v>0</v>
      </c>
      <c r="M1032" s="151">
        <f>内訳書!$F$9</f>
        <v>0</v>
      </c>
      <c r="N1032" s="151">
        <f>ROUNDDOWN(L1032*M1032,2)</f>
        <v>0</v>
      </c>
      <c r="O1032" s="151">
        <f>H1032+K1032+N1032</f>
        <v>0</v>
      </c>
      <c r="P1032" s="144"/>
      <c r="Q1032" s="145">
        <f>ROUNDDOWN(D1032+O1032+P1032,0)</f>
        <v>0</v>
      </c>
    </row>
    <row r="1033" spans="1:17" s="20" customFormat="1" ht="18" customHeight="1" x14ac:dyDescent="0.4">
      <c r="A1033" s="19">
        <v>2</v>
      </c>
      <c r="B1033" s="145">
        <f>B1032</f>
        <v>10</v>
      </c>
      <c r="C1033" s="151">
        <f>C1032</f>
        <v>0</v>
      </c>
      <c r="D1033" s="151">
        <f t="shared" ref="D1033:D1043" si="972">IF(E1033=0,ROUNDDOWN(C1033*B1033/10/2,2),ROUNDDOWN(C1033*B1033/10,2))</f>
        <v>0</v>
      </c>
      <c r="E1033" s="143">
        <f>VLOOKUP(B1028,別紙1!$A$285:$AS$431,10,FALSE)+VLOOKUP(B1028,別紙1!$A$285:$AS$431,11,FALSE)+VLOOKUP(B1028,別紙1!$A$285:$AS$431,12,FALSE)</f>
        <v>35</v>
      </c>
      <c r="F1033" s="143">
        <f t="shared" ref="F1033:F1043" si="973">IF(E1033&lt;120,E1033,120)</f>
        <v>35</v>
      </c>
      <c r="G1033" s="151">
        <f>G1032</f>
        <v>0</v>
      </c>
      <c r="H1033" s="151">
        <f t="shared" ref="H1033:H1043" si="974">ROUNDDOWN(F1033*G1033,2)</f>
        <v>0</v>
      </c>
      <c r="I1033" s="143">
        <f t="shared" ref="I1033" si="975">IF(E1033&lt;=300,IF(E1033&lt;120,0,E1033-120),180)</f>
        <v>0</v>
      </c>
      <c r="J1033" s="151">
        <f>J1032</f>
        <v>0</v>
      </c>
      <c r="K1033" s="151">
        <f t="shared" ref="K1033:K1043" si="976">ROUNDDOWN(I1033*J1033,2)</f>
        <v>0</v>
      </c>
      <c r="L1033" s="143">
        <f t="shared" ref="L1033:L1043" si="977">IF(E1033&lt;300,0,E1033-300)</f>
        <v>0</v>
      </c>
      <c r="M1033" s="151">
        <f>M1032</f>
        <v>0</v>
      </c>
      <c r="N1033" s="151">
        <f t="shared" ref="N1033:N1043" si="978">ROUNDDOWN(L1033*M1033,2)</f>
        <v>0</v>
      </c>
      <c r="O1033" s="151">
        <f t="shared" ref="O1033:O1036" si="979">H1033+K1033+N1033</f>
        <v>0</v>
      </c>
      <c r="P1033" s="144"/>
      <c r="Q1033" s="145">
        <f t="shared" ref="Q1033:Q1043" si="980">ROUNDDOWN(D1033+O1033+P1033,0)</f>
        <v>0</v>
      </c>
    </row>
    <row r="1034" spans="1:17" s="20" customFormat="1" ht="18" customHeight="1" x14ac:dyDescent="0.4">
      <c r="A1034" s="19">
        <v>3</v>
      </c>
      <c r="B1034" s="145">
        <f>B1032</f>
        <v>10</v>
      </c>
      <c r="C1034" s="151">
        <f t="shared" ref="C1034:C1043" si="981">C1033</f>
        <v>0</v>
      </c>
      <c r="D1034" s="151">
        <f t="shared" si="972"/>
        <v>0</v>
      </c>
      <c r="E1034" s="143">
        <f>VLOOKUP(B1028,別紙1!$A$285:$AS$431,13,FALSE)+VLOOKUP(B1028,別紙1!$A$285:$AS$431,14,FALSE)+VLOOKUP(B1028,別紙1!$A$285:$AS$431,15,FALSE)</f>
        <v>33</v>
      </c>
      <c r="F1034" s="143">
        <f t="shared" si="973"/>
        <v>33</v>
      </c>
      <c r="G1034" s="151">
        <f t="shared" ref="G1034:G1043" si="982">G1033</f>
        <v>0</v>
      </c>
      <c r="H1034" s="151">
        <f t="shared" si="974"/>
        <v>0</v>
      </c>
      <c r="I1034" s="143">
        <f>IF(E1034&lt;=300,IF(E1034&lt;120,0,E1034-120),180)</f>
        <v>0</v>
      </c>
      <c r="J1034" s="151">
        <f t="shared" ref="J1034:J1043" si="983">J1033</f>
        <v>0</v>
      </c>
      <c r="K1034" s="151">
        <f t="shared" si="976"/>
        <v>0</v>
      </c>
      <c r="L1034" s="143">
        <f t="shared" si="977"/>
        <v>0</v>
      </c>
      <c r="M1034" s="151">
        <f t="shared" ref="M1034:M1043" si="984">M1033</f>
        <v>0</v>
      </c>
      <c r="N1034" s="151">
        <f t="shared" si="978"/>
        <v>0</v>
      </c>
      <c r="O1034" s="151">
        <f t="shared" si="979"/>
        <v>0</v>
      </c>
      <c r="P1034" s="144"/>
      <c r="Q1034" s="145">
        <f t="shared" si="980"/>
        <v>0</v>
      </c>
    </row>
    <row r="1035" spans="1:17" s="20" customFormat="1" ht="18" customHeight="1" x14ac:dyDescent="0.4">
      <c r="A1035" s="19">
        <v>4</v>
      </c>
      <c r="B1035" s="145">
        <f>B1032</f>
        <v>10</v>
      </c>
      <c r="C1035" s="151">
        <f t="shared" si="981"/>
        <v>0</v>
      </c>
      <c r="D1035" s="151">
        <f t="shared" si="972"/>
        <v>0</v>
      </c>
      <c r="E1035" s="143">
        <f>VLOOKUP(B1028,別紙1!$A$285:$AS$431,16,FALSE)+VLOOKUP(B1028,別紙1!$A$285:$AS$431,17,FALSE)+VLOOKUP(B1028,別紙1!$A$285:$AS$431,18,FALSE)</f>
        <v>35</v>
      </c>
      <c r="F1035" s="143">
        <f t="shared" si="973"/>
        <v>35</v>
      </c>
      <c r="G1035" s="151">
        <f t="shared" si="982"/>
        <v>0</v>
      </c>
      <c r="H1035" s="151">
        <f t="shared" si="974"/>
        <v>0</v>
      </c>
      <c r="I1035" s="143">
        <f t="shared" ref="I1035:I1043" si="985">IF(E1035&lt;=300,IF(E1035&lt;120,0,E1035-120),180)</f>
        <v>0</v>
      </c>
      <c r="J1035" s="151">
        <f t="shared" si="983"/>
        <v>0</v>
      </c>
      <c r="K1035" s="151">
        <f t="shared" si="976"/>
        <v>0</v>
      </c>
      <c r="L1035" s="143">
        <f t="shared" si="977"/>
        <v>0</v>
      </c>
      <c r="M1035" s="151">
        <f t="shared" si="984"/>
        <v>0</v>
      </c>
      <c r="N1035" s="151">
        <f t="shared" si="978"/>
        <v>0</v>
      </c>
      <c r="O1035" s="151">
        <f t="shared" si="979"/>
        <v>0</v>
      </c>
      <c r="P1035" s="144"/>
      <c r="Q1035" s="145">
        <f t="shared" si="980"/>
        <v>0</v>
      </c>
    </row>
    <row r="1036" spans="1:17" s="20" customFormat="1" ht="18" customHeight="1" x14ac:dyDescent="0.4">
      <c r="A1036" s="19">
        <v>5</v>
      </c>
      <c r="B1036" s="145">
        <f>B1032</f>
        <v>10</v>
      </c>
      <c r="C1036" s="151">
        <f t="shared" si="981"/>
        <v>0</v>
      </c>
      <c r="D1036" s="151">
        <f t="shared" si="972"/>
        <v>0</v>
      </c>
      <c r="E1036" s="143">
        <f>VLOOKUP(B1028,別紙1!$A$285:$AS$431,19,FALSE)+VLOOKUP(B1028,別紙1!$A$285:$AS$431,20,FALSE)+VLOOKUP(B1028,別紙1!$A$285:$AS$431,21,FALSE)</f>
        <v>33</v>
      </c>
      <c r="F1036" s="143">
        <f t="shared" si="973"/>
        <v>33</v>
      </c>
      <c r="G1036" s="151">
        <f t="shared" si="982"/>
        <v>0</v>
      </c>
      <c r="H1036" s="151">
        <f t="shared" si="974"/>
        <v>0</v>
      </c>
      <c r="I1036" s="143">
        <f t="shared" si="985"/>
        <v>0</v>
      </c>
      <c r="J1036" s="151">
        <f t="shared" si="983"/>
        <v>0</v>
      </c>
      <c r="K1036" s="151">
        <f t="shared" si="976"/>
        <v>0</v>
      </c>
      <c r="L1036" s="143">
        <f t="shared" si="977"/>
        <v>0</v>
      </c>
      <c r="M1036" s="151">
        <f t="shared" si="984"/>
        <v>0</v>
      </c>
      <c r="N1036" s="151">
        <f t="shared" si="978"/>
        <v>0</v>
      </c>
      <c r="O1036" s="151">
        <f t="shared" si="979"/>
        <v>0</v>
      </c>
      <c r="P1036" s="144"/>
      <c r="Q1036" s="145">
        <f t="shared" si="980"/>
        <v>0</v>
      </c>
    </row>
    <row r="1037" spans="1:17" s="20" customFormat="1" ht="18" customHeight="1" x14ac:dyDescent="0.4">
      <c r="A1037" s="19">
        <v>6</v>
      </c>
      <c r="B1037" s="145">
        <f>B1032</f>
        <v>10</v>
      </c>
      <c r="C1037" s="151">
        <f t="shared" si="981"/>
        <v>0</v>
      </c>
      <c r="D1037" s="151">
        <f t="shared" si="972"/>
        <v>0</v>
      </c>
      <c r="E1037" s="143">
        <f>VLOOKUP(B1028,別紙1!$A$285:$AS$431,22,FALSE)+VLOOKUP(B1028,別紙1!$A$285:$AS$431,23,FALSE)+VLOOKUP(B1028,別紙1!$A$285:$AS$431,24,FALSE)</f>
        <v>31</v>
      </c>
      <c r="F1037" s="143">
        <f t="shared" si="973"/>
        <v>31</v>
      </c>
      <c r="G1037" s="151">
        <f t="shared" si="982"/>
        <v>0</v>
      </c>
      <c r="H1037" s="151">
        <f t="shared" si="974"/>
        <v>0</v>
      </c>
      <c r="I1037" s="143">
        <f t="shared" si="985"/>
        <v>0</v>
      </c>
      <c r="J1037" s="151">
        <f t="shared" si="983"/>
        <v>0</v>
      </c>
      <c r="K1037" s="151">
        <f t="shared" si="976"/>
        <v>0</v>
      </c>
      <c r="L1037" s="143">
        <f t="shared" si="977"/>
        <v>0</v>
      </c>
      <c r="M1037" s="151">
        <f t="shared" si="984"/>
        <v>0</v>
      </c>
      <c r="N1037" s="151">
        <f t="shared" si="978"/>
        <v>0</v>
      </c>
      <c r="O1037" s="151">
        <f>H1037+K1037+N1037</f>
        <v>0</v>
      </c>
      <c r="P1037" s="144"/>
      <c r="Q1037" s="145">
        <f t="shared" si="980"/>
        <v>0</v>
      </c>
    </row>
    <row r="1038" spans="1:17" s="20" customFormat="1" ht="18" customHeight="1" x14ac:dyDescent="0.4">
      <c r="A1038" s="19">
        <v>7</v>
      </c>
      <c r="B1038" s="145">
        <f>B1032</f>
        <v>10</v>
      </c>
      <c r="C1038" s="151">
        <f t="shared" si="981"/>
        <v>0</v>
      </c>
      <c r="D1038" s="151">
        <f t="shared" si="972"/>
        <v>0</v>
      </c>
      <c r="E1038" s="143">
        <f>VLOOKUP(B1028,別紙1!$A$285:$AS$431,25,FALSE)+VLOOKUP(B1028,別紙1!$A$285:$AS$431,26,FALSE)+VLOOKUP(B1028,別紙1!$A$285:$AS$431,27,FALSE)</f>
        <v>26</v>
      </c>
      <c r="F1038" s="143">
        <f t="shared" si="973"/>
        <v>26</v>
      </c>
      <c r="G1038" s="151">
        <f t="shared" si="982"/>
        <v>0</v>
      </c>
      <c r="H1038" s="151">
        <f t="shared" si="974"/>
        <v>0</v>
      </c>
      <c r="I1038" s="143">
        <f t="shared" si="985"/>
        <v>0</v>
      </c>
      <c r="J1038" s="151">
        <f t="shared" si="983"/>
        <v>0</v>
      </c>
      <c r="K1038" s="151">
        <f t="shared" si="976"/>
        <v>0</v>
      </c>
      <c r="L1038" s="143">
        <f t="shared" si="977"/>
        <v>0</v>
      </c>
      <c r="M1038" s="151">
        <f t="shared" si="984"/>
        <v>0</v>
      </c>
      <c r="N1038" s="151">
        <f t="shared" si="978"/>
        <v>0</v>
      </c>
      <c r="O1038" s="151">
        <f t="shared" ref="O1038:O1042" si="986">H1038+K1038+N1038</f>
        <v>0</v>
      </c>
      <c r="P1038" s="144"/>
      <c r="Q1038" s="145">
        <f t="shared" si="980"/>
        <v>0</v>
      </c>
    </row>
    <row r="1039" spans="1:17" s="20" customFormat="1" ht="18" customHeight="1" x14ac:dyDescent="0.4">
      <c r="A1039" s="19">
        <v>8</v>
      </c>
      <c r="B1039" s="145">
        <f>B1032</f>
        <v>10</v>
      </c>
      <c r="C1039" s="151">
        <f t="shared" si="981"/>
        <v>0</v>
      </c>
      <c r="D1039" s="151">
        <f t="shared" si="972"/>
        <v>0</v>
      </c>
      <c r="E1039" s="143">
        <f>VLOOKUP(B1028,別紙1!$A$285:$AS$431,28,FALSE)+VLOOKUP(B1028,別紙1!$A$285:$AS$431,29,FALSE)+VLOOKUP(B1028,別紙1!$A$285:$AS$431,30,FALSE)</f>
        <v>26</v>
      </c>
      <c r="F1039" s="143">
        <f t="shared" si="973"/>
        <v>26</v>
      </c>
      <c r="G1039" s="151">
        <f t="shared" si="982"/>
        <v>0</v>
      </c>
      <c r="H1039" s="151">
        <f t="shared" si="974"/>
        <v>0</v>
      </c>
      <c r="I1039" s="143">
        <f t="shared" si="985"/>
        <v>0</v>
      </c>
      <c r="J1039" s="151">
        <f t="shared" si="983"/>
        <v>0</v>
      </c>
      <c r="K1039" s="151">
        <f t="shared" si="976"/>
        <v>0</v>
      </c>
      <c r="L1039" s="143">
        <f t="shared" si="977"/>
        <v>0</v>
      </c>
      <c r="M1039" s="151">
        <f t="shared" si="984"/>
        <v>0</v>
      </c>
      <c r="N1039" s="151">
        <f t="shared" si="978"/>
        <v>0</v>
      </c>
      <c r="O1039" s="151">
        <f t="shared" si="986"/>
        <v>0</v>
      </c>
      <c r="P1039" s="144"/>
      <c r="Q1039" s="145">
        <f t="shared" si="980"/>
        <v>0</v>
      </c>
    </row>
    <row r="1040" spans="1:17" s="20" customFormat="1" ht="18" customHeight="1" x14ac:dyDescent="0.4">
      <c r="A1040" s="19">
        <v>9</v>
      </c>
      <c r="B1040" s="145">
        <f>B1032</f>
        <v>10</v>
      </c>
      <c r="C1040" s="151">
        <f t="shared" si="981"/>
        <v>0</v>
      </c>
      <c r="D1040" s="151">
        <f t="shared" si="972"/>
        <v>0</v>
      </c>
      <c r="E1040" s="143">
        <f>VLOOKUP(B1028,別紙1!$A$285:$AS$431,31,FALSE)+VLOOKUP(B1028,別紙1!$A$285:$AS$431,32,FALSE)+VLOOKUP(B1028,別紙1!$A$285:$AS$431,33,FALSE)</f>
        <v>26</v>
      </c>
      <c r="F1040" s="143">
        <f t="shared" si="973"/>
        <v>26</v>
      </c>
      <c r="G1040" s="151">
        <f t="shared" si="982"/>
        <v>0</v>
      </c>
      <c r="H1040" s="151">
        <f t="shared" si="974"/>
        <v>0</v>
      </c>
      <c r="I1040" s="143">
        <f t="shared" si="985"/>
        <v>0</v>
      </c>
      <c r="J1040" s="151">
        <f t="shared" si="983"/>
        <v>0</v>
      </c>
      <c r="K1040" s="151">
        <f t="shared" si="976"/>
        <v>0</v>
      </c>
      <c r="L1040" s="143">
        <f t="shared" si="977"/>
        <v>0</v>
      </c>
      <c r="M1040" s="151">
        <f t="shared" si="984"/>
        <v>0</v>
      </c>
      <c r="N1040" s="151">
        <f t="shared" si="978"/>
        <v>0</v>
      </c>
      <c r="O1040" s="151">
        <f t="shared" si="986"/>
        <v>0</v>
      </c>
      <c r="P1040" s="144"/>
      <c r="Q1040" s="145">
        <f t="shared" si="980"/>
        <v>0</v>
      </c>
    </row>
    <row r="1041" spans="1:17" s="20" customFormat="1" ht="18" customHeight="1" x14ac:dyDescent="0.4">
      <c r="A1041" s="19">
        <v>10</v>
      </c>
      <c r="B1041" s="145">
        <f>B1032</f>
        <v>10</v>
      </c>
      <c r="C1041" s="151">
        <f t="shared" si="981"/>
        <v>0</v>
      </c>
      <c r="D1041" s="151">
        <f t="shared" si="972"/>
        <v>0</v>
      </c>
      <c r="E1041" s="143">
        <f>VLOOKUP(B1028,別紙1!$A$285:$AS$431,34,FALSE)+VLOOKUP(B1028,別紙1!$A$285:$AS$431,35,FALSE)+VLOOKUP(B1028,別紙1!$A$285:$AS$431,36,FALSE)</f>
        <v>26</v>
      </c>
      <c r="F1041" s="143">
        <f t="shared" si="973"/>
        <v>26</v>
      </c>
      <c r="G1041" s="151">
        <f t="shared" si="982"/>
        <v>0</v>
      </c>
      <c r="H1041" s="151">
        <f t="shared" si="974"/>
        <v>0</v>
      </c>
      <c r="I1041" s="143">
        <f t="shared" si="985"/>
        <v>0</v>
      </c>
      <c r="J1041" s="151">
        <f t="shared" si="983"/>
        <v>0</v>
      </c>
      <c r="K1041" s="151">
        <f t="shared" si="976"/>
        <v>0</v>
      </c>
      <c r="L1041" s="143">
        <f t="shared" si="977"/>
        <v>0</v>
      </c>
      <c r="M1041" s="151">
        <f t="shared" si="984"/>
        <v>0</v>
      </c>
      <c r="N1041" s="151">
        <f t="shared" si="978"/>
        <v>0</v>
      </c>
      <c r="O1041" s="151">
        <f t="shared" si="986"/>
        <v>0</v>
      </c>
      <c r="P1041" s="144"/>
      <c r="Q1041" s="145">
        <f t="shared" si="980"/>
        <v>0</v>
      </c>
    </row>
    <row r="1042" spans="1:17" s="20" customFormat="1" ht="18" customHeight="1" x14ac:dyDescent="0.4">
      <c r="A1042" s="19">
        <v>11</v>
      </c>
      <c r="B1042" s="145">
        <f>B1032</f>
        <v>10</v>
      </c>
      <c r="C1042" s="151">
        <f t="shared" si="981"/>
        <v>0</v>
      </c>
      <c r="D1042" s="151">
        <f t="shared" si="972"/>
        <v>0</v>
      </c>
      <c r="E1042" s="143">
        <f>VLOOKUP(B1028,別紙1!$A$285:$AS$431,37,FALSE)+VLOOKUP(B1028,別紙1!$A$285:$AS$431,38,FALSE)+VLOOKUP(B1028,別紙1!$A$285:$AS$431,39,FALSE)</f>
        <v>31</v>
      </c>
      <c r="F1042" s="143">
        <f t="shared" si="973"/>
        <v>31</v>
      </c>
      <c r="G1042" s="151">
        <f t="shared" si="982"/>
        <v>0</v>
      </c>
      <c r="H1042" s="151">
        <f t="shared" si="974"/>
        <v>0</v>
      </c>
      <c r="I1042" s="143">
        <f t="shared" si="985"/>
        <v>0</v>
      </c>
      <c r="J1042" s="151">
        <f t="shared" si="983"/>
        <v>0</v>
      </c>
      <c r="K1042" s="151">
        <f t="shared" si="976"/>
        <v>0</v>
      </c>
      <c r="L1042" s="143">
        <f t="shared" si="977"/>
        <v>0</v>
      </c>
      <c r="M1042" s="151">
        <f t="shared" si="984"/>
        <v>0</v>
      </c>
      <c r="N1042" s="151">
        <f t="shared" si="978"/>
        <v>0</v>
      </c>
      <c r="O1042" s="151">
        <f t="shared" si="986"/>
        <v>0</v>
      </c>
      <c r="P1042" s="144"/>
      <c r="Q1042" s="145">
        <f t="shared" si="980"/>
        <v>0</v>
      </c>
    </row>
    <row r="1043" spans="1:17" s="20" customFormat="1" ht="18" customHeight="1" thickBot="1" x14ac:dyDescent="0.45">
      <c r="A1043" s="19">
        <v>12</v>
      </c>
      <c r="B1043" s="145">
        <f>B1032</f>
        <v>10</v>
      </c>
      <c r="C1043" s="151">
        <f t="shared" si="981"/>
        <v>0</v>
      </c>
      <c r="D1043" s="151">
        <f t="shared" si="972"/>
        <v>0</v>
      </c>
      <c r="E1043" s="143">
        <f>VLOOKUP(B1028,別紙1!$A$285:$AS$431,40,FALSE)+VLOOKUP(B1028,別紙1!$A$285:$AS$431,41,FALSE)+VLOOKUP(B1028,別紙1!$A$285:$AS$431,42,FALSE)</f>
        <v>35</v>
      </c>
      <c r="F1043" s="143">
        <f t="shared" si="973"/>
        <v>35</v>
      </c>
      <c r="G1043" s="151">
        <f t="shared" si="982"/>
        <v>0</v>
      </c>
      <c r="H1043" s="198">
        <f t="shared" si="974"/>
        <v>0</v>
      </c>
      <c r="I1043" s="143">
        <f t="shared" si="985"/>
        <v>0</v>
      </c>
      <c r="J1043" s="198">
        <f t="shared" si="983"/>
        <v>0</v>
      </c>
      <c r="K1043" s="198">
        <f t="shared" si="976"/>
        <v>0</v>
      </c>
      <c r="L1043" s="143">
        <f t="shared" si="977"/>
        <v>0</v>
      </c>
      <c r="M1043" s="151">
        <f t="shared" si="984"/>
        <v>0</v>
      </c>
      <c r="N1043" s="198">
        <f t="shared" si="978"/>
        <v>0</v>
      </c>
      <c r="O1043" s="151">
        <f>H1043+K1043+N1043</f>
        <v>0</v>
      </c>
      <c r="P1043" s="144"/>
      <c r="Q1043" s="145">
        <f t="shared" si="980"/>
        <v>0</v>
      </c>
    </row>
    <row r="1044" spans="1:17" s="20" customFormat="1" ht="18" customHeight="1" thickBot="1" x14ac:dyDescent="0.45">
      <c r="A1044" s="19" t="s">
        <v>9</v>
      </c>
      <c r="B1044" s="146"/>
      <c r="C1044" s="146"/>
      <c r="D1044" s="201"/>
      <c r="E1044" s="143">
        <f t="shared" ref="E1044:F1044" si="987">SUM(E1032:E1043)</f>
        <v>372</v>
      </c>
      <c r="F1044" s="143">
        <f t="shared" si="987"/>
        <v>372</v>
      </c>
      <c r="G1044" s="146"/>
      <c r="H1044" s="146"/>
      <c r="I1044" s="143">
        <f t="shared" ref="I1044" si="988">SUM(I1032:I1043)</f>
        <v>0</v>
      </c>
      <c r="J1044" s="146"/>
      <c r="K1044" s="146"/>
      <c r="L1044" s="143">
        <f t="shared" ref="L1044" si="989">SUM(L1032:L1043)</f>
        <v>0</v>
      </c>
      <c r="M1044" s="146"/>
      <c r="N1044" s="146"/>
      <c r="O1044" s="202"/>
      <c r="P1044" s="150">
        <f>SUM(P1032:P1043)</f>
        <v>0</v>
      </c>
      <c r="Q1044" s="148">
        <f>IF(SUM(Q1032:Q1043)="","",SUM(Q1032:Q1043))</f>
        <v>0</v>
      </c>
    </row>
    <row r="1045" spans="1:17" ht="78" customHeight="1" x14ac:dyDescent="0.4">
      <c r="A1045" s="429" t="s">
        <v>376</v>
      </c>
      <c r="B1045" s="430"/>
      <c r="C1045" s="430"/>
      <c r="D1045" s="430"/>
      <c r="E1045" s="430"/>
      <c r="F1045" s="430"/>
      <c r="G1045" s="430"/>
      <c r="H1045" s="430"/>
      <c r="I1045" s="430"/>
      <c r="J1045" s="430"/>
      <c r="K1045" s="430"/>
      <c r="L1045" s="430"/>
      <c r="M1045" s="430"/>
      <c r="N1045" s="430"/>
      <c r="O1045" s="430"/>
      <c r="P1045" s="430"/>
      <c r="Q1045" s="431"/>
    </row>
    <row r="1046" spans="1:17" ht="78" customHeight="1" x14ac:dyDescent="0.4">
      <c r="A1046" s="432" t="s">
        <v>22</v>
      </c>
      <c r="B1046" s="433"/>
      <c r="C1046" s="433"/>
      <c r="D1046" s="433"/>
      <c r="E1046" s="433"/>
      <c r="F1046" s="433"/>
      <c r="G1046" s="433"/>
      <c r="H1046" s="433"/>
      <c r="I1046" s="433"/>
      <c r="J1046" s="433"/>
      <c r="K1046" s="433"/>
      <c r="L1046" s="433"/>
      <c r="M1046" s="433"/>
      <c r="N1046" s="433"/>
      <c r="O1046" s="433"/>
      <c r="P1046" s="433"/>
      <c r="Q1046" s="434"/>
    </row>
    <row r="1047" spans="1:17" x14ac:dyDescent="0.4">
      <c r="A1047" s="11" t="s">
        <v>12</v>
      </c>
      <c r="B1047" s="15">
        <f>B1028+1</f>
        <v>56</v>
      </c>
      <c r="C1047" s="11" t="s">
        <v>13</v>
      </c>
      <c r="D1047" s="13" t="str">
        <f>VLOOKUP(B1047,別紙1!$A$285:$AS$431,3,FALSE)</f>
        <v>時沢第五地下ポンプ場</v>
      </c>
      <c r="Q1047" s="142" t="str">
        <f>VLOOKUP(B1047,別紙1!$A$285:$AS$431,5,FALSE)</f>
        <v>東京従量電灯B10A</v>
      </c>
    </row>
    <row r="1048" spans="1:17" s="11" customFormat="1" ht="20.25" customHeight="1" x14ac:dyDescent="0.4">
      <c r="A1048" s="435" t="s">
        <v>14</v>
      </c>
      <c r="B1048" s="438" t="s">
        <v>3</v>
      </c>
      <c r="C1048" s="439"/>
      <c r="D1048" s="440"/>
      <c r="E1048" s="438" t="s">
        <v>4</v>
      </c>
      <c r="F1048" s="439"/>
      <c r="G1048" s="439"/>
      <c r="H1048" s="439"/>
      <c r="I1048" s="439"/>
      <c r="J1048" s="439"/>
      <c r="K1048" s="439"/>
      <c r="L1048" s="439"/>
      <c r="M1048" s="439"/>
      <c r="N1048" s="439"/>
      <c r="O1048" s="440"/>
      <c r="P1048" s="426" t="s">
        <v>106</v>
      </c>
      <c r="Q1048" s="435" t="s">
        <v>354</v>
      </c>
    </row>
    <row r="1049" spans="1:17" s="11" customFormat="1" ht="60" x14ac:dyDescent="0.4">
      <c r="A1049" s="436"/>
      <c r="B1049" s="305" t="s">
        <v>26</v>
      </c>
      <c r="C1049" s="305" t="s">
        <v>107</v>
      </c>
      <c r="D1049" s="305" t="s">
        <v>27</v>
      </c>
      <c r="E1049" s="16" t="s">
        <v>349</v>
      </c>
      <c r="F1049" s="17" t="s">
        <v>108</v>
      </c>
      <c r="G1049" s="17" t="s">
        <v>350</v>
      </c>
      <c r="H1049" s="16" t="s">
        <v>28</v>
      </c>
      <c r="I1049" s="17" t="s">
        <v>126</v>
      </c>
      <c r="J1049" s="17" t="s">
        <v>352</v>
      </c>
      <c r="K1049" s="16" t="s">
        <v>29</v>
      </c>
      <c r="L1049" s="17" t="s">
        <v>127</v>
      </c>
      <c r="M1049" s="17" t="s">
        <v>128</v>
      </c>
      <c r="N1049" s="16" t="s">
        <v>30</v>
      </c>
      <c r="O1049" s="306" t="s">
        <v>353</v>
      </c>
      <c r="P1049" s="441"/>
      <c r="Q1049" s="436"/>
    </row>
    <row r="1050" spans="1:17" s="18" customFormat="1" ht="22.5" x14ac:dyDescent="0.4">
      <c r="A1050" s="437"/>
      <c r="B1050" s="12" t="s">
        <v>34</v>
      </c>
      <c r="C1050" s="12" t="s">
        <v>123</v>
      </c>
      <c r="D1050" s="12" t="s">
        <v>6</v>
      </c>
      <c r="E1050" s="12" t="s">
        <v>20</v>
      </c>
      <c r="F1050" s="12" t="s">
        <v>20</v>
      </c>
      <c r="G1050" s="12" t="s">
        <v>8</v>
      </c>
      <c r="H1050" s="12" t="s">
        <v>8</v>
      </c>
      <c r="I1050" s="12" t="s">
        <v>20</v>
      </c>
      <c r="J1050" s="12" t="s">
        <v>8</v>
      </c>
      <c r="K1050" s="12" t="s">
        <v>8</v>
      </c>
      <c r="L1050" s="12" t="s">
        <v>20</v>
      </c>
      <c r="M1050" s="12" t="s">
        <v>8</v>
      </c>
      <c r="N1050" s="12" t="s">
        <v>8</v>
      </c>
      <c r="O1050" s="12" t="s">
        <v>8</v>
      </c>
      <c r="P1050" s="4" t="s">
        <v>43</v>
      </c>
      <c r="Q1050" s="12" t="s">
        <v>8</v>
      </c>
    </row>
    <row r="1051" spans="1:17" s="20" customFormat="1" ht="18" customHeight="1" x14ac:dyDescent="0.4">
      <c r="A1051" s="19">
        <v>1</v>
      </c>
      <c r="B1051" s="143">
        <f>VLOOKUP(B1047,別紙1!$A$285:$AS$431,6,FALSE)</f>
        <v>10</v>
      </c>
      <c r="C1051" s="151">
        <f>内訳書!$C$9</f>
        <v>0</v>
      </c>
      <c r="D1051" s="151">
        <f>IF(E1051=0,ROUNDDOWN(C1051*B1051/10/2,2),ROUNDDOWN(C1051*B1051/10,2))</f>
        <v>0</v>
      </c>
      <c r="E1051" s="143">
        <f>VLOOKUP(B1047,別紙1!$A$285:$AS$431,7,FALSE)+VLOOKUP(B1047,別紙1!$A$285:$AS$431,8,FALSE)+VLOOKUP(B1047,別紙1!$A$285:$AS$431,9,FALSE)</f>
        <v>23</v>
      </c>
      <c r="F1051" s="143">
        <f>IF(E1051&lt;120,E1051,120)</f>
        <v>23</v>
      </c>
      <c r="G1051" s="151">
        <f>内訳書!$D$9</f>
        <v>0</v>
      </c>
      <c r="H1051" s="151">
        <f>ROUNDDOWN(F1051*G1051,2)</f>
        <v>0</v>
      </c>
      <c r="I1051" s="143">
        <f>IF(E1051&lt;=300,IF(E1051&lt;120,0,E1051-120),180)</f>
        <v>0</v>
      </c>
      <c r="J1051" s="151">
        <f>内訳書!$E$9</f>
        <v>0</v>
      </c>
      <c r="K1051" s="151">
        <f>ROUNDDOWN(I1051*J1051,2)</f>
        <v>0</v>
      </c>
      <c r="L1051" s="143">
        <f>IF(E1051&lt;300,0,E1051-300)</f>
        <v>0</v>
      </c>
      <c r="M1051" s="151">
        <f>内訳書!$F$9</f>
        <v>0</v>
      </c>
      <c r="N1051" s="151">
        <f>ROUNDDOWN(L1051*M1051,2)</f>
        <v>0</v>
      </c>
      <c r="O1051" s="151">
        <f>H1051+K1051+N1051</f>
        <v>0</v>
      </c>
      <c r="P1051" s="144"/>
      <c r="Q1051" s="145">
        <f>ROUNDDOWN(D1051+O1051+P1051,0)</f>
        <v>0</v>
      </c>
    </row>
    <row r="1052" spans="1:17" s="20" customFormat="1" ht="18" customHeight="1" x14ac:dyDescent="0.4">
      <c r="A1052" s="19">
        <v>2</v>
      </c>
      <c r="B1052" s="145">
        <f>B1051</f>
        <v>10</v>
      </c>
      <c r="C1052" s="151">
        <f>C1051</f>
        <v>0</v>
      </c>
      <c r="D1052" s="151">
        <f t="shared" ref="D1052:D1062" si="990">IF(E1052=0,ROUNDDOWN(C1052*B1052/10/2,2),ROUNDDOWN(C1052*B1052/10,2))</f>
        <v>0</v>
      </c>
      <c r="E1052" s="143">
        <f>VLOOKUP(B1047,別紙1!$A$285:$AS$431,10,FALSE)+VLOOKUP(B1047,別紙1!$A$285:$AS$431,11,FALSE)+VLOOKUP(B1047,別紙1!$A$285:$AS$431,12,FALSE)</f>
        <v>23</v>
      </c>
      <c r="F1052" s="143">
        <f t="shared" ref="F1052:F1062" si="991">IF(E1052&lt;120,E1052,120)</f>
        <v>23</v>
      </c>
      <c r="G1052" s="151">
        <f>G1051</f>
        <v>0</v>
      </c>
      <c r="H1052" s="151">
        <f t="shared" ref="H1052:H1062" si="992">ROUNDDOWN(F1052*G1052,2)</f>
        <v>0</v>
      </c>
      <c r="I1052" s="143">
        <f t="shared" ref="I1052" si="993">IF(E1052&lt;=300,IF(E1052&lt;120,0,E1052-120),180)</f>
        <v>0</v>
      </c>
      <c r="J1052" s="151">
        <f>J1051</f>
        <v>0</v>
      </c>
      <c r="K1052" s="151">
        <f t="shared" ref="K1052:K1062" si="994">ROUNDDOWN(I1052*J1052,2)</f>
        <v>0</v>
      </c>
      <c r="L1052" s="143">
        <f t="shared" ref="L1052:L1062" si="995">IF(E1052&lt;300,0,E1052-300)</f>
        <v>0</v>
      </c>
      <c r="M1052" s="151">
        <f>M1051</f>
        <v>0</v>
      </c>
      <c r="N1052" s="151">
        <f t="shared" ref="N1052:N1062" si="996">ROUNDDOWN(L1052*M1052,2)</f>
        <v>0</v>
      </c>
      <c r="O1052" s="151">
        <f t="shared" ref="O1052:O1055" si="997">H1052+K1052+N1052</f>
        <v>0</v>
      </c>
      <c r="P1052" s="144"/>
      <c r="Q1052" s="145">
        <f t="shared" ref="Q1052:Q1062" si="998">ROUNDDOWN(D1052+O1052+P1052,0)</f>
        <v>0</v>
      </c>
    </row>
    <row r="1053" spans="1:17" s="20" customFormat="1" ht="18" customHeight="1" x14ac:dyDescent="0.4">
      <c r="A1053" s="19">
        <v>3</v>
      </c>
      <c r="B1053" s="145">
        <f>B1051</f>
        <v>10</v>
      </c>
      <c r="C1053" s="151">
        <f t="shared" ref="C1053:C1062" si="999">C1052</f>
        <v>0</v>
      </c>
      <c r="D1053" s="151">
        <f t="shared" si="990"/>
        <v>0</v>
      </c>
      <c r="E1053" s="143">
        <f>VLOOKUP(B1047,別紙1!$A$285:$AS$431,13,FALSE)+VLOOKUP(B1047,別紙1!$A$285:$AS$431,14,FALSE)+VLOOKUP(B1047,別紙1!$A$285:$AS$431,15,FALSE)</f>
        <v>22</v>
      </c>
      <c r="F1053" s="143">
        <f t="shared" si="991"/>
        <v>22</v>
      </c>
      <c r="G1053" s="151">
        <f t="shared" ref="G1053:G1062" si="1000">G1052</f>
        <v>0</v>
      </c>
      <c r="H1053" s="151">
        <f t="shared" si="992"/>
        <v>0</v>
      </c>
      <c r="I1053" s="143">
        <f>IF(E1053&lt;=300,IF(E1053&lt;120,0,E1053-120),180)</f>
        <v>0</v>
      </c>
      <c r="J1053" s="151">
        <f t="shared" ref="J1053:J1062" si="1001">J1052</f>
        <v>0</v>
      </c>
      <c r="K1053" s="151">
        <f t="shared" si="994"/>
        <v>0</v>
      </c>
      <c r="L1053" s="143">
        <f t="shared" si="995"/>
        <v>0</v>
      </c>
      <c r="M1053" s="151">
        <f t="shared" ref="M1053:M1062" si="1002">M1052</f>
        <v>0</v>
      </c>
      <c r="N1053" s="151">
        <f t="shared" si="996"/>
        <v>0</v>
      </c>
      <c r="O1053" s="151">
        <f t="shared" si="997"/>
        <v>0</v>
      </c>
      <c r="P1053" s="144"/>
      <c r="Q1053" s="145">
        <f t="shared" si="998"/>
        <v>0</v>
      </c>
    </row>
    <row r="1054" spans="1:17" s="20" customFormat="1" ht="18" customHeight="1" x14ac:dyDescent="0.4">
      <c r="A1054" s="19">
        <v>4</v>
      </c>
      <c r="B1054" s="145">
        <f>B1051</f>
        <v>10</v>
      </c>
      <c r="C1054" s="151">
        <f t="shared" si="999"/>
        <v>0</v>
      </c>
      <c r="D1054" s="151">
        <f t="shared" si="990"/>
        <v>0</v>
      </c>
      <c r="E1054" s="143">
        <f>VLOOKUP(B1047,別紙1!$A$285:$AS$431,16,FALSE)+VLOOKUP(B1047,別紙1!$A$285:$AS$431,17,FALSE)+VLOOKUP(B1047,別紙1!$A$285:$AS$431,18,FALSE)</f>
        <v>23</v>
      </c>
      <c r="F1054" s="143">
        <f t="shared" si="991"/>
        <v>23</v>
      </c>
      <c r="G1054" s="151">
        <f t="shared" si="1000"/>
        <v>0</v>
      </c>
      <c r="H1054" s="151">
        <f t="shared" si="992"/>
        <v>0</v>
      </c>
      <c r="I1054" s="143">
        <f t="shared" ref="I1054:I1062" si="1003">IF(E1054&lt;=300,IF(E1054&lt;120,0,E1054-120),180)</f>
        <v>0</v>
      </c>
      <c r="J1054" s="151">
        <f t="shared" si="1001"/>
        <v>0</v>
      </c>
      <c r="K1054" s="151">
        <f t="shared" si="994"/>
        <v>0</v>
      </c>
      <c r="L1054" s="143">
        <f t="shared" si="995"/>
        <v>0</v>
      </c>
      <c r="M1054" s="151">
        <f t="shared" si="1002"/>
        <v>0</v>
      </c>
      <c r="N1054" s="151">
        <f t="shared" si="996"/>
        <v>0</v>
      </c>
      <c r="O1054" s="151">
        <f t="shared" si="997"/>
        <v>0</v>
      </c>
      <c r="P1054" s="144"/>
      <c r="Q1054" s="145">
        <f t="shared" si="998"/>
        <v>0</v>
      </c>
    </row>
    <row r="1055" spans="1:17" s="20" customFormat="1" ht="18" customHeight="1" x14ac:dyDescent="0.4">
      <c r="A1055" s="19">
        <v>5</v>
      </c>
      <c r="B1055" s="145">
        <f>B1051</f>
        <v>10</v>
      </c>
      <c r="C1055" s="151">
        <f t="shared" si="999"/>
        <v>0</v>
      </c>
      <c r="D1055" s="151">
        <f t="shared" si="990"/>
        <v>0</v>
      </c>
      <c r="E1055" s="143">
        <f>VLOOKUP(B1047,別紙1!$A$285:$AS$431,19,FALSE)+VLOOKUP(B1047,別紙1!$A$285:$AS$431,20,FALSE)+VLOOKUP(B1047,別紙1!$A$285:$AS$431,21,FALSE)</f>
        <v>21</v>
      </c>
      <c r="F1055" s="143">
        <f t="shared" si="991"/>
        <v>21</v>
      </c>
      <c r="G1055" s="151">
        <f t="shared" si="1000"/>
        <v>0</v>
      </c>
      <c r="H1055" s="151">
        <f t="shared" si="992"/>
        <v>0</v>
      </c>
      <c r="I1055" s="143">
        <f t="shared" si="1003"/>
        <v>0</v>
      </c>
      <c r="J1055" s="151">
        <f t="shared" si="1001"/>
        <v>0</v>
      </c>
      <c r="K1055" s="151">
        <f t="shared" si="994"/>
        <v>0</v>
      </c>
      <c r="L1055" s="143">
        <f t="shared" si="995"/>
        <v>0</v>
      </c>
      <c r="M1055" s="151">
        <f t="shared" si="1002"/>
        <v>0</v>
      </c>
      <c r="N1055" s="151">
        <f t="shared" si="996"/>
        <v>0</v>
      </c>
      <c r="O1055" s="151">
        <f t="shared" si="997"/>
        <v>0</v>
      </c>
      <c r="P1055" s="144"/>
      <c r="Q1055" s="145">
        <f t="shared" si="998"/>
        <v>0</v>
      </c>
    </row>
    <row r="1056" spans="1:17" s="20" customFormat="1" ht="18" customHeight="1" x14ac:dyDescent="0.4">
      <c r="A1056" s="19">
        <v>6</v>
      </c>
      <c r="B1056" s="145">
        <f>B1051</f>
        <v>10</v>
      </c>
      <c r="C1056" s="151">
        <f t="shared" si="999"/>
        <v>0</v>
      </c>
      <c r="D1056" s="151">
        <f t="shared" si="990"/>
        <v>0</v>
      </c>
      <c r="E1056" s="143">
        <f>VLOOKUP(B1047,別紙1!$A$285:$AS$431,22,FALSE)+VLOOKUP(B1047,別紙1!$A$285:$AS$431,23,FALSE)+VLOOKUP(B1047,別紙1!$A$285:$AS$431,24,FALSE)</f>
        <v>21</v>
      </c>
      <c r="F1056" s="143">
        <f t="shared" si="991"/>
        <v>21</v>
      </c>
      <c r="G1056" s="151">
        <f t="shared" si="1000"/>
        <v>0</v>
      </c>
      <c r="H1056" s="151">
        <f t="shared" si="992"/>
        <v>0</v>
      </c>
      <c r="I1056" s="143">
        <f t="shared" si="1003"/>
        <v>0</v>
      </c>
      <c r="J1056" s="151">
        <f t="shared" si="1001"/>
        <v>0</v>
      </c>
      <c r="K1056" s="151">
        <f t="shared" si="994"/>
        <v>0</v>
      </c>
      <c r="L1056" s="143">
        <f t="shared" si="995"/>
        <v>0</v>
      </c>
      <c r="M1056" s="151">
        <f t="shared" si="1002"/>
        <v>0</v>
      </c>
      <c r="N1056" s="151">
        <f t="shared" si="996"/>
        <v>0</v>
      </c>
      <c r="O1056" s="151">
        <f>H1056+K1056+N1056</f>
        <v>0</v>
      </c>
      <c r="P1056" s="144"/>
      <c r="Q1056" s="145">
        <f t="shared" si="998"/>
        <v>0</v>
      </c>
    </row>
    <row r="1057" spans="1:17" s="20" customFormat="1" ht="18" customHeight="1" x14ac:dyDescent="0.4">
      <c r="A1057" s="19">
        <v>7</v>
      </c>
      <c r="B1057" s="145">
        <f>B1051</f>
        <v>10</v>
      </c>
      <c r="C1057" s="151">
        <f t="shared" si="999"/>
        <v>0</v>
      </c>
      <c r="D1057" s="151">
        <f t="shared" si="990"/>
        <v>0</v>
      </c>
      <c r="E1057" s="143">
        <f>VLOOKUP(B1047,別紙1!$A$285:$AS$431,25,FALSE)+VLOOKUP(B1047,別紙1!$A$285:$AS$431,26,FALSE)+VLOOKUP(B1047,別紙1!$A$285:$AS$431,27,FALSE)</f>
        <v>17</v>
      </c>
      <c r="F1057" s="143">
        <f t="shared" si="991"/>
        <v>17</v>
      </c>
      <c r="G1057" s="151">
        <f t="shared" si="1000"/>
        <v>0</v>
      </c>
      <c r="H1057" s="151">
        <f t="shared" si="992"/>
        <v>0</v>
      </c>
      <c r="I1057" s="143">
        <f t="shared" si="1003"/>
        <v>0</v>
      </c>
      <c r="J1057" s="151">
        <f t="shared" si="1001"/>
        <v>0</v>
      </c>
      <c r="K1057" s="151">
        <f t="shared" si="994"/>
        <v>0</v>
      </c>
      <c r="L1057" s="143">
        <f t="shared" si="995"/>
        <v>0</v>
      </c>
      <c r="M1057" s="151">
        <f t="shared" si="1002"/>
        <v>0</v>
      </c>
      <c r="N1057" s="151">
        <f t="shared" si="996"/>
        <v>0</v>
      </c>
      <c r="O1057" s="151">
        <f t="shared" ref="O1057:O1061" si="1004">H1057+K1057+N1057</f>
        <v>0</v>
      </c>
      <c r="P1057" s="144"/>
      <c r="Q1057" s="145">
        <f t="shared" si="998"/>
        <v>0</v>
      </c>
    </row>
    <row r="1058" spans="1:17" s="20" customFormat="1" ht="18" customHeight="1" x14ac:dyDescent="0.4">
      <c r="A1058" s="19">
        <v>8</v>
      </c>
      <c r="B1058" s="145">
        <f>B1051</f>
        <v>10</v>
      </c>
      <c r="C1058" s="151">
        <f t="shared" si="999"/>
        <v>0</v>
      </c>
      <c r="D1058" s="151">
        <f t="shared" si="990"/>
        <v>0</v>
      </c>
      <c r="E1058" s="143">
        <f>VLOOKUP(B1047,別紙1!$A$285:$AS$431,28,FALSE)+VLOOKUP(B1047,別紙1!$A$285:$AS$431,29,FALSE)+VLOOKUP(B1047,別紙1!$A$285:$AS$431,30,FALSE)</f>
        <v>17</v>
      </c>
      <c r="F1058" s="143">
        <f t="shared" si="991"/>
        <v>17</v>
      </c>
      <c r="G1058" s="151">
        <f t="shared" si="1000"/>
        <v>0</v>
      </c>
      <c r="H1058" s="151">
        <f t="shared" si="992"/>
        <v>0</v>
      </c>
      <c r="I1058" s="143">
        <f t="shared" si="1003"/>
        <v>0</v>
      </c>
      <c r="J1058" s="151">
        <f t="shared" si="1001"/>
        <v>0</v>
      </c>
      <c r="K1058" s="151">
        <f t="shared" si="994"/>
        <v>0</v>
      </c>
      <c r="L1058" s="143">
        <f t="shared" si="995"/>
        <v>0</v>
      </c>
      <c r="M1058" s="151">
        <f t="shared" si="1002"/>
        <v>0</v>
      </c>
      <c r="N1058" s="151">
        <f t="shared" si="996"/>
        <v>0</v>
      </c>
      <c r="O1058" s="151">
        <f t="shared" si="1004"/>
        <v>0</v>
      </c>
      <c r="P1058" s="144"/>
      <c r="Q1058" s="145">
        <f t="shared" si="998"/>
        <v>0</v>
      </c>
    </row>
    <row r="1059" spans="1:17" s="20" customFormat="1" ht="18" customHeight="1" x14ac:dyDescent="0.4">
      <c r="A1059" s="19">
        <v>9</v>
      </c>
      <c r="B1059" s="145">
        <f>B1051</f>
        <v>10</v>
      </c>
      <c r="C1059" s="151">
        <f t="shared" si="999"/>
        <v>0</v>
      </c>
      <c r="D1059" s="151">
        <f t="shared" si="990"/>
        <v>0</v>
      </c>
      <c r="E1059" s="143">
        <f>VLOOKUP(B1047,別紙1!$A$285:$AS$431,31,FALSE)+VLOOKUP(B1047,別紙1!$A$285:$AS$431,32,FALSE)+VLOOKUP(B1047,別紙1!$A$285:$AS$431,33,FALSE)</f>
        <v>16</v>
      </c>
      <c r="F1059" s="143">
        <f t="shared" si="991"/>
        <v>16</v>
      </c>
      <c r="G1059" s="151">
        <f t="shared" si="1000"/>
        <v>0</v>
      </c>
      <c r="H1059" s="151">
        <f t="shared" si="992"/>
        <v>0</v>
      </c>
      <c r="I1059" s="143">
        <f t="shared" si="1003"/>
        <v>0</v>
      </c>
      <c r="J1059" s="151">
        <f t="shared" si="1001"/>
        <v>0</v>
      </c>
      <c r="K1059" s="151">
        <f t="shared" si="994"/>
        <v>0</v>
      </c>
      <c r="L1059" s="143">
        <f t="shared" si="995"/>
        <v>0</v>
      </c>
      <c r="M1059" s="151">
        <f t="shared" si="1002"/>
        <v>0</v>
      </c>
      <c r="N1059" s="151">
        <f t="shared" si="996"/>
        <v>0</v>
      </c>
      <c r="O1059" s="151">
        <f t="shared" si="1004"/>
        <v>0</v>
      </c>
      <c r="P1059" s="144"/>
      <c r="Q1059" s="145">
        <f t="shared" si="998"/>
        <v>0</v>
      </c>
    </row>
    <row r="1060" spans="1:17" s="20" customFormat="1" ht="18" customHeight="1" x14ac:dyDescent="0.4">
      <c r="A1060" s="19">
        <v>10</v>
      </c>
      <c r="B1060" s="145">
        <f>B1051</f>
        <v>10</v>
      </c>
      <c r="C1060" s="151">
        <f t="shared" si="999"/>
        <v>0</v>
      </c>
      <c r="D1060" s="151">
        <f t="shared" si="990"/>
        <v>0</v>
      </c>
      <c r="E1060" s="143">
        <f>VLOOKUP(B1047,別紙1!$A$285:$AS$431,34,FALSE)+VLOOKUP(B1047,別紙1!$A$285:$AS$431,35,FALSE)+VLOOKUP(B1047,別紙1!$A$285:$AS$431,36,FALSE)</f>
        <v>16</v>
      </c>
      <c r="F1060" s="143">
        <f t="shared" si="991"/>
        <v>16</v>
      </c>
      <c r="G1060" s="151">
        <f t="shared" si="1000"/>
        <v>0</v>
      </c>
      <c r="H1060" s="151">
        <f t="shared" si="992"/>
        <v>0</v>
      </c>
      <c r="I1060" s="143">
        <f t="shared" si="1003"/>
        <v>0</v>
      </c>
      <c r="J1060" s="151">
        <f t="shared" si="1001"/>
        <v>0</v>
      </c>
      <c r="K1060" s="151">
        <f t="shared" si="994"/>
        <v>0</v>
      </c>
      <c r="L1060" s="143">
        <f t="shared" si="995"/>
        <v>0</v>
      </c>
      <c r="M1060" s="151">
        <f t="shared" si="1002"/>
        <v>0</v>
      </c>
      <c r="N1060" s="151">
        <f t="shared" si="996"/>
        <v>0</v>
      </c>
      <c r="O1060" s="151">
        <f t="shared" si="1004"/>
        <v>0</v>
      </c>
      <c r="P1060" s="144"/>
      <c r="Q1060" s="145">
        <f t="shared" si="998"/>
        <v>0</v>
      </c>
    </row>
    <row r="1061" spans="1:17" s="20" customFormat="1" ht="18" customHeight="1" x14ac:dyDescent="0.4">
      <c r="A1061" s="19">
        <v>11</v>
      </c>
      <c r="B1061" s="145">
        <f>B1051</f>
        <v>10</v>
      </c>
      <c r="C1061" s="151">
        <f t="shared" si="999"/>
        <v>0</v>
      </c>
      <c r="D1061" s="151">
        <f t="shared" si="990"/>
        <v>0</v>
      </c>
      <c r="E1061" s="143">
        <f>VLOOKUP(B1047,別紙1!$A$285:$AS$431,37,FALSE)+VLOOKUP(B1047,別紙1!$A$285:$AS$431,38,FALSE)+VLOOKUP(B1047,別紙1!$A$285:$AS$431,39,FALSE)</f>
        <v>20</v>
      </c>
      <c r="F1061" s="143">
        <f t="shared" si="991"/>
        <v>20</v>
      </c>
      <c r="G1061" s="151">
        <f t="shared" si="1000"/>
        <v>0</v>
      </c>
      <c r="H1061" s="151">
        <f t="shared" si="992"/>
        <v>0</v>
      </c>
      <c r="I1061" s="143">
        <f t="shared" si="1003"/>
        <v>0</v>
      </c>
      <c r="J1061" s="151">
        <f t="shared" si="1001"/>
        <v>0</v>
      </c>
      <c r="K1061" s="151">
        <f t="shared" si="994"/>
        <v>0</v>
      </c>
      <c r="L1061" s="143">
        <f t="shared" si="995"/>
        <v>0</v>
      </c>
      <c r="M1061" s="151">
        <f t="shared" si="1002"/>
        <v>0</v>
      </c>
      <c r="N1061" s="151">
        <f t="shared" si="996"/>
        <v>0</v>
      </c>
      <c r="O1061" s="151">
        <f t="shared" si="1004"/>
        <v>0</v>
      </c>
      <c r="P1061" s="144"/>
      <c r="Q1061" s="145">
        <f t="shared" si="998"/>
        <v>0</v>
      </c>
    </row>
    <row r="1062" spans="1:17" s="20" customFormat="1" ht="18" customHeight="1" thickBot="1" x14ac:dyDescent="0.45">
      <c r="A1062" s="19">
        <v>12</v>
      </c>
      <c r="B1062" s="145">
        <f>B1051</f>
        <v>10</v>
      </c>
      <c r="C1062" s="151">
        <f t="shared" si="999"/>
        <v>0</v>
      </c>
      <c r="D1062" s="151">
        <f t="shared" si="990"/>
        <v>0</v>
      </c>
      <c r="E1062" s="143">
        <f>VLOOKUP(B1047,別紙1!$A$285:$AS$431,40,FALSE)+VLOOKUP(B1047,別紙1!$A$285:$AS$431,41,FALSE)+VLOOKUP(B1047,別紙1!$A$285:$AS$431,42,FALSE)</f>
        <v>22</v>
      </c>
      <c r="F1062" s="143">
        <f t="shared" si="991"/>
        <v>22</v>
      </c>
      <c r="G1062" s="151">
        <f t="shared" si="1000"/>
        <v>0</v>
      </c>
      <c r="H1062" s="198">
        <f t="shared" si="992"/>
        <v>0</v>
      </c>
      <c r="I1062" s="143">
        <f t="shared" si="1003"/>
        <v>0</v>
      </c>
      <c r="J1062" s="198">
        <f t="shared" si="1001"/>
        <v>0</v>
      </c>
      <c r="K1062" s="198">
        <f t="shared" si="994"/>
        <v>0</v>
      </c>
      <c r="L1062" s="143">
        <f t="shared" si="995"/>
        <v>0</v>
      </c>
      <c r="M1062" s="151">
        <f t="shared" si="1002"/>
        <v>0</v>
      </c>
      <c r="N1062" s="198">
        <f t="shared" si="996"/>
        <v>0</v>
      </c>
      <c r="O1062" s="151">
        <f>H1062+K1062+N1062</f>
        <v>0</v>
      </c>
      <c r="P1062" s="144"/>
      <c r="Q1062" s="145">
        <f t="shared" si="998"/>
        <v>0</v>
      </c>
    </row>
    <row r="1063" spans="1:17" s="20" customFormat="1" ht="18" customHeight="1" thickBot="1" x14ac:dyDescent="0.45">
      <c r="A1063" s="19" t="s">
        <v>9</v>
      </c>
      <c r="B1063" s="146"/>
      <c r="C1063" s="146"/>
      <c r="D1063" s="201"/>
      <c r="E1063" s="143">
        <f t="shared" ref="E1063:F1063" si="1005">SUM(E1051:E1062)</f>
        <v>241</v>
      </c>
      <c r="F1063" s="143">
        <f t="shared" si="1005"/>
        <v>241</v>
      </c>
      <c r="G1063" s="146"/>
      <c r="H1063" s="146"/>
      <c r="I1063" s="143">
        <f t="shared" ref="I1063" si="1006">SUM(I1051:I1062)</f>
        <v>0</v>
      </c>
      <c r="J1063" s="146"/>
      <c r="K1063" s="146"/>
      <c r="L1063" s="143">
        <f t="shared" ref="L1063" si="1007">SUM(L1051:L1062)</f>
        <v>0</v>
      </c>
      <c r="M1063" s="146"/>
      <c r="N1063" s="146"/>
      <c r="O1063" s="202"/>
      <c r="P1063" s="150">
        <f>SUM(P1051:P1062)</f>
        <v>0</v>
      </c>
      <c r="Q1063" s="148">
        <f>IF(SUM(Q1051:Q1062)="","",SUM(Q1051:Q1062))</f>
        <v>0</v>
      </c>
    </row>
    <row r="1064" spans="1:17" ht="78" customHeight="1" x14ac:dyDescent="0.4">
      <c r="A1064" s="429" t="s">
        <v>376</v>
      </c>
      <c r="B1064" s="430"/>
      <c r="C1064" s="430"/>
      <c r="D1064" s="430"/>
      <c r="E1064" s="430"/>
      <c r="F1064" s="430"/>
      <c r="G1064" s="430"/>
      <c r="H1064" s="430"/>
      <c r="I1064" s="430"/>
      <c r="J1064" s="430"/>
      <c r="K1064" s="430"/>
      <c r="L1064" s="430"/>
      <c r="M1064" s="430"/>
      <c r="N1064" s="430"/>
      <c r="O1064" s="430"/>
      <c r="P1064" s="430"/>
      <c r="Q1064" s="431"/>
    </row>
    <row r="1065" spans="1:17" ht="78" customHeight="1" x14ac:dyDescent="0.4">
      <c r="A1065" s="432" t="s">
        <v>22</v>
      </c>
      <c r="B1065" s="433"/>
      <c r="C1065" s="433"/>
      <c r="D1065" s="433"/>
      <c r="E1065" s="433"/>
      <c r="F1065" s="433"/>
      <c r="G1065" s="433"/>
      <c r="H1065" s="433"/>
      <c r="I1065" s="433"/>
      <c r="J1065" s="433"/>
      <c r="K1065" s="433"/>
      <c r="L1065" s="433"/>
      <c r="M1065" s="433"/>
      <c r="N1065" s="433"/>
      <c r="O1065" s="433"/>
      <c r="P1065" s="433"/>
      <c r="Q1065" s="434"/>
    </row>
    <row r="1066" spans="1:17" x14ac:dyDescent="0.4">
      <c r="A1066" s="11" t="s">
        <v>12</v>
      </c>
      <c r="B1066" s="15">
        <f>B1047+1</f>
        <v>57</v>
      </c>
      <c r="C1066" s="11" t="s">
        <v>13</v>
      </c>
      <c r="D1066" s="13" t="str">
        <f>VLOOKUP(B1066,別紙1!$A$285:$AS$431,3,FALSE)</f>
        <v>時沢第６ポンプ場</v>
      </c>
      <c r="Q1066" s="142" t="str">
        <f>VLOOKUP(B1066,別紙1!$A$285:$AS$431,5,FALSE)</f>
        <v>東京従量電灯B10A</v>
      </c>
    </row>
    <row r="1067" spans="1:17" s="11" customFormat="1" ht="20.25" customHeight="1" x14ac:dyDescent="0.4">
      <c r="A1067" s="435" t="s">
        <v>14</v>
      </c>
      <c r="B1067" s="438" t="s">
        <v>3</v>
      </c>
      <c r="C1067" s="439"/>
      <c r="D1067" s="440"/>
      <c r="E1067" s="438" t="s">
        <v>4</v>
      </c>
      <c r="F1067" s="439"/>
      <c r="G1067" s="439"/>
      <c r="H1067" s="439"/>
      <c r="I1067" s="439"/>
      <c r="J1067" s="439"/>
      <c r="K1067" s="439"/>
      <c r="L1067" s="439"/>
      <c r="M1067" s="439"/>
      <c r="N1067" s="439"/>
      <c r="O1067" s="440"/>
      <c r="P1067" s="426" t="s">
        <v>106</v>
      </c>
      <c r="Q1067" s="435" t="s">
        <v>354</v>
      </c>
    </row>
    <row r="1068" spans="1:17" s="11" customFormat="1" ht="60" x14ac:dyDescent="0.4">
      <c r="A1068" s="436"/>
      <c r="B1068" s="305" t="s">
        <v>26</v>
      </c>
      <c r="C1068" s="305" t="s">
        <v>107</v>
      </c>
      <c r="D1068" s="305" t="s">
        <v>27</v>
      </c>
      <c r="E1068" s="16" t="s">
        <v>349</v>
      </c>
      <c r="F1068" s="17" t="s">
        <v>108</v>
      </c>
      <c r="G1068" s="17" t="s">
        <v>350</v>
      </c>
      <c r="H1068" s="16" t="s">
        <v>28</v>
      </c>
      <c r="I1068" s="17" t="s">
        <v>126</v>
      </c>
      <c r="J1068" s="17" t="s">
        <v>352</v>
      </c>
      <c r="K1068" s="16" t="s">
        <v>29</v>
      </c>
      <c r="L1068" s="17" t="s">
        <v>127</v>
      </c>
      <c r="M1068" s="17" t="s">
        <v>128</v>
      </c>
      <c r="N1068" s="16" t="s">
        <v>30</v>
      </c>
      <c r="O1068" s="306" t="s">
        <v>353</v>
      </c>
      <c r="P1068" s="441"/>
      <c r="Q1068" s="436"/>
    </row>
    <row r="1069" spans="1:17" s="18" customFormat="1" ht="22.5" x14ac:dyDescent="0.4">
      <c r="A1069" s="437"/>
      <c r="B1069" s="12" t="s">
        <v>34</v>
      </c>
      <c r="C1069" s="12" t="s">
        <v>123</v>
      </c>
      <c r="D1069" s="12" t="s">
        <v>6</v>
      </c>
      <c r="E1069" s="12" t="s">
        <v>20</v>
      </c>
      <c r="F1069" s="12" t="s">
        <v>20</v>
      </c>
      <c r="G1069" s="12" t="s">
        <v>8</v>
      </c>
      <c r="H1069" s="12" t="s">
        <v>8</v>
      </c>
      <c r="I1069" s="12" t="s">
        <v>20</v>
      </c>
      <c r="J1069" s="12" t="s">
        <v>8</v>
      </c>
      <c r="K1069" s="12" t="s">
        <v>8</v>
      </c>
      <c r="L1069" s="12" t="s">
        <v>20</v>
      </c>
      <c r="M1069" s="12" t="s">
        <v>8</v>
      </c>
      <c r="N1069" s="12" t="s">
        <v>8</v>
      </c>
      <c r="O1069" s="12" t="s">
        <v>8</v>
      </c>
      <c r="P1069" s="4" t="s">
        <v>43</v>
      </c>
      <c r="Q1069" s="12" t="s">
        <v>8</v>
      </c>
    </row>
    <row r="1070" spans="1:17" s="20" customFormat="1" ht="18" customHeight="1" x14ac:dyDescent="0.4">
      <c r="A1070" s="19">
        <v>1</v>
      </c>
      <c r="B1070" s="143">
        <f>VLOOKUP(B1066,別紙1!$A$285:$AS$431,6,FALSE)</f>
        <v>10</v>
      </c>
      <c r="C1070" s="151">
        <f>内訳書!$C$9</f>
        <v>0</v>
      </c>
      <c r="D1070" s="151">
        <f>IF(E1070=0,ROUNDDOWN(C1070*B1070/10/2,2),ROUNDDOWN(C1070*B1070/10,2))</f>
        <v>0</v>
      </c>
      <c r="E1070" s="143">
        <f>VLOOKUP(B1066,別紙1!$A$285:$AS$431,7,FALSE)+VLOOKUP(B1066,別紙1!$A$285:$AS$431,8,FALSE)+VLOOKUP(B1066,別紙1!$A$285:$AS$431,9,FALSE)</f>
        <v>21</v>
      </c>
      <c r="F1070" s="143">
        <f>IF(E1070&lt;120,E1070,120)</f>
        <v>21</v>
      </c>
      <c r="G1070" s="151">
        <f>内訳書!$D$9</f>
        <v>0</v>
      </c>
      <c r="H1070" s="151">
        <f>ROUNDDOWN(F1070*G1070,2)</f>
        <v>0</v>
      </c>
      <c r="I1070" s="143">
        <f>IF(E1070&lt;=300,IF(E1070&lt;120,0,E1070-120),180)</f>
        <v>0</v>
      </c>
      <c r="J1070" s="151">
        <f>内訳書!$E$9</f>
        <v>0</v>
      </c>
      <c r="K1070" s="151">
        <f>ROUNDDOWN(I1070*J1070,2)</f>
        <v>0</v>
      </c>
      <c r="L1070" s="143">
        <f>IF(E1070&lt;300,0,E1070-300)</f>
        <v>0</v>
      </c>
      <c r="M1070" s="151">
        <f>内訳書!$F$9</f>
        <v>0</v>
      </c>
      <c r="N1070" s="151">
        <f>ROUNDDOWN(L1070*M1070,2)</f>
        <v>0</v>
      </c>
      <c r="O1070" s="151">
        <f>H1070+K1070+N1070</f>
        <v>0</v>
      </c>
      <c r="P1070" s="144"/>
      <c r="Q1070" s="145">
        <f>ROUNDDOWN(D1070+O1070+P1070,0)</f>
        <v>0</v>
      </c>
    </row>
    <row r="1071" spans="1:17" s="20" customFormat="1" ht="18" customHeight="1" x14ac:dyDescent="0.4">
      <c r="A1071" s="19">
        <v>2</v>
      </c>
      <c r="B1071" s="145">
        <f>B1070</f>
        <v>10</v>
      </c>
      <c r="C1071" s="151">
        <f>C1070</f>
        <v>0</v>
      </c>
      <c r="D1071" s="151">
        <f t="shared" ref="D1071:D1081" si="1008">IF(E1071=0,ROUNDDOWN(C1071*B1071/10/2,2),ROUNDDOWN(C1071*B1071/10,2))</f>
        <v>0</v>
      </c>
      <c r="E1071" s="143">
        <f>VLOOKUP(B1066,別紙1!$A$285:$AS$431,10,FALSE)+VLOOKUP(B1066,別紙1!$A$285:$AS$431,11,FALSE)+VLOOKUP(B1066,別紙1!$A$285:$AS$431,12,FALSE)</f>
        <v>23</v>
      </c>
      <c r="F1071" s="143">
        <f t="shared" ref="F1071:F1081" si="1009">IF(E1071&lt;120,E1071,120)</f>
        <v>23</v>
      </c>
      <c r="G1071" s="151">
        <f>G1070</f>
        <v>0</v>
      </c>
      <c r="H1071" s="151">
        <f t="shared" ref="H1071:H1081" si="1010">ROUNDDOWN(F1071*G1071,2)</f>
        <v>0</v>
      </c>
      <c r="I1071" s="143">
        <f t="shared" ref="I1071" si="1011">IF(E1071&lt;=300,IF(E1071&lt;120,0,E1071-120),180)</f>
        <v>0</v>
      </c>
      <c r="J1071" s="151">
        <f>J1070</f>
        <v>0</v>
      </c>
      <c r="K1071" s="151">
        <f t="shared" ref="K1071:K1081" si="1012">ROUNDDOWN(I1071*J1071,2)</f>
        <v>0</v>
      </c>
      <c r="L1071" s="143">
        <f t="shared" ref="L1071:L1081" si="1013">IF(E1071&lt;300,0,E1071-300)</f>
        <v>0</v>
      </c>
      <c r="M1071" s="151">
        <f>M1070</f>
        <v>0</v>
      </c>
      <c r="N1071" s="151">
        <f t="shared" ref="N1071:N1081" si="1014">ROUNDDOWN(L1071*M1071,2)</f>
        <v>0</v>
      </c>
      <c r="O1071" s="151">
        <f t="shared" ref="O1071:O1074" si="1015">H1071+K1071+N1071</f>
        <v>0</v>
      </c>
      <c r="P1071" s="144"/>
      <c r="Q1071" s="145">
        <f t="shared" ref="Q1071:Q1081" si="1016">ROUNDDOWN(D1071+O1071+P1071,0)</f>
        <v>0</v>
      </c>
    </row>
    <row r="1072" spans="1:17" s="20" customFormat="1" ht="18" customHeight="1" x14ac:dyDescent="0.4">
      <c r="A1072" s="19">
        <v>3</v>
      </c>
      <c r="B1072" s="145">
        <f>B1070</f>
        <v>10</v>
      </c>
      <c r="C1072" s="151">
        <f t="shared" ref="C1072:C1081" si="1017">C1071</f>
        <v>0</v>
      </c>
      <c r="D1072" s="151">
        <f t="shared" si="1008"/>
        <v>0</v>
      </c>
      <c r="E1072" s="143">
        <f>VLOOKUP(B1066,別紙1!$A$285:$AS$431,13,FALSE)+VLOOKUP(B1066,別紙1!$A$285:$AS$431,14,FALSE)+VLOOKUP(B1066,別紙1!$A$285:$AS$431,15,FALSE)</f>
        <v>21</v>
      </c>
      <c r="F1072" s="143">
        <f t="shared" si="1009"/>
        <v>21</v>
      </c>
      <c r="G1072" s="151">
        <f t="shared" ref="G1072:G1081" si="1018">G1071</f>
        <v>0</v>
      </c>
      <c r="H1072" s="151">
        <f t="shared" si="1010"/>
        <v>0</v>
      </c>
      <c r="I1072" s="143">
        <f>IF(E1072&lt;=300,IF(E1072&lt;120,0,E1072-120),180)</f>
        <v>0</v>
      </c>
      <c r="J1072" s="151">
        <f t="shared" ref="J1072:J1081" si="1019">J1071</f>
        <v>0</v>
      </c>
      <c r="K1072" s="151">
        <f t="shared" si="1012"/>
        <v>0</v>
      </c>
      <c r="L1072" s="143">
        <f t="shared" si="1013"/>
        <v>0</v>
      </c>
      <c r="M1072" s="151">
        <f t="shared" ref="M1072:M1081" si="1020">M1071</f>
        <v>0</v>
      </c>
      <c r="N1072" s="151">
        <f t="shared" si="1014"/>
        <v>0</v>
      </c>
      <c r="O1072" s="151">
        <f t="shared" si="1015"/>
        <v>0</v>
      </c>
      <c r="P1072" s="144"/>
      <c r="Q1072" s="145">
        <f t="shared" si="1016"/>
        <v>0</v>
      </c>
    </row>
    <row r="1073" spans="1:17" s="20" customFormat="1" ht="18" customHeight="1" x14ac:dyDescent="0.4">
      <c r="A1073" s="19">
        <v>4</v>
      </c>
      <c r="B1073" s="145">
        <f>B1070</f>
        <v>10</v>
      </c>
      <c r="C1073" s="151">
        <f t="shared" si="1017"/>
        <v>0</v>
      </c>
      <c r="D1073" s="151">
        <f t="shared" si="1008"/>
        <v>0</v>
      </c>
      <c r="E1073" s="143">
        <f>VLOOKUP(B1066,別紙1!$A$285:$AS$431,16,FALSE)+VLOOKUP(B1066,別紙1!$A$285:$AS$431,17,FALSE)+VLOOKUP(B1066,別紙1!$A$285:$AS$431,18,FALSE)</f>
        <v>22</v>
      </c>
      <c r="F1073" s="143">
        <f t="shared" si="1009"/>
        <v>22</v>
      </c>
      <c r="G1073" s="151">
        <f t="shared" si="1018"/>
        <v>0</v>
      </c>
      <c r="H1073" s="151">
        <f t="shared" si="1010"/>
        <v>0</v>
      </c>
      <c r="I1073" s="143">
        <f t="shared" ref="I1073:I1081" si="1021">IF(E1073&lt;=300,IF(E1073&lt;120,0,E1073-120),180)</f>
        <v>0</v>
      </c>
      <c r="J1073" s="151">
        <f t="shared" si="1019"/>
        <v>0</v>
      </c>
      <c r="K1073" s="151">
        <f t="shared" si="1012"/>
        <v>0</v>
      </c>
      <c r="L1073" s="143">
        <f t="shared" si="1013"/>
        <v>0</v>
      </c>
      <c r="M1073" s="151">
        <f t="shared" si="1020"/>
        <v>0</v>
      </c>
      <c r="N1073" s="151">
        <f t="shared" si="1014"/>
        <v>0</v>
      </c>
      <c r="O1073" s="151">
        <f t="shared" si="1015"/>
        <v>0</v>
      </c>
      <c r="P1073" s="144"/>
      <c r="Q1073" s="145">
        <f t="shared" si="1016"/>
        <v>0</v>
      </c>
    </row>
    <row r="1074" spans="1:17" s="20" customFormat="1" ht="18" customHeight="1" x14ac:dyDescent="0.4">
      <c r="A1074" s="19">
        <v>5</v>
      </c>
      <c r="B1074" s="145">
        <f>B1070</f>
        <v>10</v>
      </c>
      <c r="C1074" s="151">
        <f t="shared" si="1017"/>
        <v>0</v>
      </c>
      <c r="D1074" s="151">
        <f t="shared" si="1008"/>
        <v>0</v>
      </c>
      <c r="E1074" s="143">
        <f>VLOOKUP(B1066,別紙1!$A$285:$AS$431,19,FALSE)+VLOOKUP(B1066,別紙1!$A$285:$AS$431,20,FALSE)+VLOOKUP(B1066,別紙1!$A$285:$AS$431,21,FALSE)</f>
        <v>19</v>
      </c>
      <c r="F1074" s="143">
        <f t="shared" si="1009"/>
        <v>19</v>
      </c>
      <c r="G1074" s="151">
        <f t="shared" si="1018"/>
        <v>0</v>
      </c>
      <c r="H1074" s="151">
        <f t="shared" si="1010"/>
        <v>0</v>
      </c>
      <c r="I1074" s="143">
        <f t="shared" si="1021"/>
        <v>0</v>
      </c>
      <c r="J1074" s="151">
        <f t="shared" si="1019"/>
        <v>0</v>
      </c>
      <c r="K1074" s="151">
        <f t="shared" si="1012"/>
        <v>0</v>
      </c>
      <c r="L1074" s="143">
        <f t="shared" si="1013"/>
        <v>0</v>
      </c>
      <c r="M1074" s="151">
        <f t="shared" si="1020"/>
        <v>0</v>
      </c>
      <c r="N1074" s="151">
        <f t="shared" si="1014"/>
        <v>0</v>
      </c>
      <c r="O1074" s="151">
        <f t="shared" si="1015"/>
        <v>0</v>
      </c>
      <c r="P1074" s="144"/>
      <c r="Q1074" s="145">
        <f t="shared" si="1016"/>
        <v>0</v>
      </c>
    </row>
    <row r="1075" spans="1:17" s="20" customFormat="1" ht="18" customHeight="1" x14ac:dyDescent="0.4">
      <c r="A1075" s="19">
        <v>6</v>
      </c>
      <c r="B1075" s="145">
        <f>B1070</f>
        <v>10</v>
      </c>
      <c r="C1075" s="151">
        <f t="shared" si="1017"/>
        <v>0</v>
      </c>
      <c r="D1075" s="151">
        <f t="shared" si="1008"/>
        <v>0</v>
      </c>
      <c r="E1075" s="143">
        <f>VLOOKUP(B1066,別紙1!$A$285:$AS$431,22,FALSE)+VLOOKUP(B1066,別紙1!$A$285:$AS$431,23,FALSE)+VLOOKUP(B1066,別紙1!$A$285:$AS$431,24,FALSE)</f>
        <v>20</v>
      </c>
      <c r="F1075" s="143">
        <f t="shared" si="1009"/>
        <v>20</v>
      </c>
      <c r="G1075" s="151">
        <f t="shared" si="1018"/>
        <v>0</v>
      </c>
      <c r="H1075" s="151">
        <f t="shared" si="1010"/>
        <v>0</v>
      </c>
      <c r="I1075" s="143">
        <f t="shared" si="1021"/>
        <v>0</v>
      </c>
      <c r="J1075" s="151">
        <f t="shared" si="1019"/>
        <v>0</v>
      </c>
      <c r="K1075" s="151">
        <f t="shared" si="1012"/>
        <v>0</v>
      </c>
      <c r="L1075" s="143">
        <f t="shared" si="1013"/>
        <v>0</v>
      </c>
      <c r="M1075" s="151">
        <f t="shared" si="1020"/>
        <v>0</v>
      </c>
      <c r="N1075" s="151">
        <f t="shared" si="1014"/>
        <v>0</v>
      </c>
      <c r="O1075" s="151">
        <f>H1075+K1075+N1075</f>
        <v>0</v>
      </c>
      <c r="P1075" s="144"/>
      <c r="Q1075" s="145">
        <f t="shared" si="1016"/>
        <v>0</v>
      </c>
    </row>
    <row r="1076" spans="1:17" s="20" customFormat="1" ht="18" customHeight="1" x14ac:dyDescent="0.4">
      <c r="A1076" s="19">
        <v>7</v>
      </c>
      <c r="B1076" s="145">
        <f>B1070</f>
        <v>10</v>
      </c>
      <c r="C1076" s="151">
        <f t="shared" si="1017"/>
        <v>0</v>
      </c>
      <c r="D1076" s="151">
        <f t="shared" si="1008"/>
        <v>0</v>
      </c>
      <c r="E1076" s="143">
        <f>VLOOKUP(B1066,別紙1!$A$285:$AS$431,25,FALSE)+VLOOKUP(B1066,別紙1!$A$285:$AS$431,26,FALSE)+VLOOKUP(B1066,別紙1!$A$285:$AS$431,27,FALSE)</f>
        <v>20</v>
      </c>
      <c r="F1076" s="143">
        <f t="shared" si="1009"/>
        <v>20</v>
      </c>
      <c r="G1076" s="151">
        <f t="shared" si="1018"/>
        <v>0</v>
      </c>
      <c r="H1076" s="151">
        <f t="shared" si="1010"/>
        <v>0</v>
      </c>
      <c r="I1076" s="143">
        <f t="shared" si="1021"/>
        <v>0</v>
      </c>
      <c r="J1076" s="151">
        <f t="shared" si="1019"/>
        <v>0</v>
      </c>
      <c r="K1076" s="151">
        <f t="shared" si="1012"/>
        <v>0</v>
      </c>
      <c r="L1076" s="143">
        <f t="shared" si="1013"/>
        <v>0</v>
      </c>
      <c r="M1076" s="151">
        <f t="shared" si="1020"/>
        <v>0</v>
      </c>
      <c r="N1076" s="151">
        <f t="shared" si="1014"/>
        <v>0</v>
      </c>
      <c r="O1076" s="151">
        <f t="shared" ref="O1076:O1080" si="1022">H1076+K1076+N1076</f>
        <v>0</v>
      </c>
      <c r="P1076" s="144"/>
      <c r="Q1076" s="145">
        <f t="shared" si="1016"/>
        <v>0</v>
      </c>
    </row>
    <row r="1077" spans="1:17" s="20" customFormat="1" ht="18" customHeight="1" x14ac:dyDescent="0.4">
      <c r="A1077" s="19">
        <v>8</v>
      </c>
      <c r="B1077" s="145">
        <f>B1070</f>
        <v>10</v>
      </c>
      <c r="C1077" s="151">
        <f t="shared" si="1017"/>
        <v>0</v>
      </c>
      <c r="D1077" s="151">
        <f t="shared" si="1008"/>
        <v>0</v>
      </c>
      <c r="E1077" s="143">
        <f>VLOOKUP(B1066,別紙1!$A$285:$AS$431,28,FALSE)+VLOOKUP(B1066,別紙1!$A$285:$AS$431,29,FALSE)+VLOOKUP(B1066,別紙1!$A$285:$AS$431,30,FALSE)</f>
        <v>21</v>
      </c>
      <c r="F1077" s="143">
        <f t="shared" si="1009"/>
        <v>21</v>
      </c>
      <c r="G1077" s="151">
        <f t="shared" si="1018"/>
        <v>0</v>
      </c>
      <c r="H1077" s="151">
        <f t="shared" si="1010"/>
        <v>0</v>
      </c>
      <c r="I1077" s="143">
        <f t="shared" si="1021"/>
        <v>0</v>
      </c>
      <c r="J1077" s="151">
        <f t="shared" si="1019"/>
        <v>0</v>
      </c>
      <c r="K1077" s="151">
        <f t="shared" si="1012"/>
        <v>0</v>
      </c>
      <c r="L1077" s="143">
        <f t="shared" si="1013"/>
        <v>0</v>
      </c>
      <c r="M1077" s="151">
        <f t="shared" si="1020"/>
        <v>0</v>
      </c>
      <c r="N1077" s="151">
        <f t="shared" si="1014"/>
        <v>0</v>
      </c>
      <c r="O1077" s="151">
        <f t="shared" si="1022"/>
        <v>0</v>
      </c>
      <c r="P1077" s="144"/>
      <c r="Q1077" s="145">
        <f t="shared" si="1016"/>
        <v>0</v>
      </c>
    </row>
    <row r="1078" spans="1:17" s="20" customFormat="1" ht="18" customHeight="1" x14ac:dyDescent="0.4">
      <c r="A1078" s="19">
        <v>9</v>
      </c>
      <c r="B1078" s="145">
        <f>B1070</f>
        <v>10</v>
      </c>
      <c r="C1078" s="151">
        <f t="shared" si="1017"/>
        <v>0</v>
      </c>
      <c r="D1078" s="151">
        <f t="shared" si="1008"/>
        <v>0</v>
      </c>
      <c r="E1078" s="143">
        <f>VLOOKUP(B1066,別紙1!$A$285:$AS$431,31,FALSE)+VLOOKUP(B1066,別紙1!$A$285:$AS$431,32,FALSE)+VLOOKUP(B1066,別紙1!$A$285:$AS$431,33,FALSE)</f>
        <v>22</v>
      </c>
      <c r="F1078" s="143">
        <f t="shared" si="1009"/>
        <v>22</v>
      </c>
      <c r="G1078" s="151">
        <f t="shared" si="1018"/>
        <v>0</v>
      </c>
      <c r="H1078" s="151">
        <f t="shared" si="1010"/>
        <v>0</v>
      </c>
      <c r="I1078" s="143">
        <f t="shared" si="1021"/>
        <v>0</v>
      </c>
      <c r="J1078" s="151">
        <f t="shared" si="1019"/>
        <v>0</v>
      </c>
      <c r="K1078" s="151">
        <f t="shared" si="1012"/>
        <v>0</v>
      </c>
      <c r="L1078" s="143">
        <f t="shared" si="1013"/>
        <v>0</v>
      </c>
      <c r="M1078" s="151">
        <f t="shared" si="1020"/>
        <v>0</v>
      </c>
      <c r="N1078" s="151">
        <f t="shared" si="1014"/>
        <v>0</v>
      </c>
      <c r="O1078" s="151">
        <f t="shared" si="1022"/>
        <v>0</v>
      </c>
      <c r="P1078" s="144"/>
      <c r="Q1078" s="145">
        <f t="shared" si="1016"/>
        <v>0</v>
      </c>
    </row>
    <row r="1079" spans="1:17" s="20" customFormat="1" ht="18" customHeight="1" x14ac:dyDescent="0.4">
      <c r="A1079" s="19">
        <v>10</v>
      </c>
      <c r="B1079" s="145">
        <f>B1070</f>
        <v>10</v>
      </c>
      <c r="C1079" s="151">
        <f t="shared" si="1017"/>
        <v>0</v>
      </c>
      <c r="D1079" s="151">
        <f t="shared" si="1008"/>
        <v>0</v>
      </c>
      <c r="E1079" s="143">
        <f>VLOOKUP(B1066,別紙1!$A$285:$AS$431,34,FALSE)+VLOOKUP(B1066,別紙1!$A$285:$AS$431,35,FALSE)+VLOOKUP(B1066,別紙1!$A$285:$AS$431,36,FALSE)</f>
        <v>20</v>
      </c>
      <c r="F1079" s="143">
        <f t="shared" si="1009"/>
        <v>20</v>
      </c>
      <c r="G1079" s="151">
        <f t="shared" si="1018"/>
        <v>0</v>
      </c>
      <c r="H1079" s="151">
        <f t="shared" si="1010"/>
        <v>0</v>
      </c>
      <c r="I1079" s="143">
        <f t="shared" si="1021"/>
        <v>0</v>
      </c>
      <c r="J1079" s="151">
        <f t="shared" si="1019"/>
        <v>0</v>
      </c>
      <c r="K1079" s="151">
        <f t="shared" si="1012"/>
        <v>0</v>
      </c>
      <c r="L1079" s="143">
        <f t="shared" si="1013"/>
        <v>0</v>
      </c>
      <c r="M1079" s="151">
        <f t="shared" si="1020"/>
        <v>0</v>
      </c>
      <c r="N1079" s="151">
        <f t="shared" si="1014"/>
        <v>0</v>
      </c>
      <c r="O1079" s="151">
        <f t="shared" si="1022"/>
        <v>0</v>
      </c>
      <c r="P1079" s="144"/>
      <c r="Q1079" s="145">
        <f t="shared" si="1016"/>
        <v>0</v>
      </c>
    </row>
    <row r="1080" spans="1:17" s="20" customFormat="1" ht="18" customHeight="1" x14ac:dyDescent="0.4">
      <c r="A1080" s="19">
        <v>11</v>
      </c>
      <c r="B1080" s="145">
        <f>B1070</f>
        <v>10</v>
      </c>
      <c r="C1080" s="151">
        <f t="shared" si="1017"/>
        <v>0</v>
      </c>
      <c r="D1080" s="151">
        <f t="shared" si="1008"/>
        <v>0</v>
      </c>
      <c r="E1080" s="143">
        <f>VLOOKUP(B1066,別紙1!$A$285:$AS$431,37,FALSE)+VLOOKUP(B1066,別紙1!$A$285:$AS$431,38,FALSE)+VLOOKUP(B1066,別紙1!$A$285:$AS$431,39,FALSE)</f>
        <v>19</v>
      </c>
      <c r="F1080" s="143">
        <f t="shared" si="1009"/>
        <v>19</v>
      </c>
      <c r="G1080" s="151">
        <f t="shared" si="1018"/>
        <v>0</v>
      </c>
      <c r="H1080" s="151">
        <f t="shared" si="1010"/>
        <v>0</v>
      </c>
      <c r="I1080" s="143">
        <f t="shared" si="1021"/>
        <v>0</v>
      </c>
      <c r="J1080" s="151">
        <f t="shared" si="1019"/>
        <v>0</v>
      </c>
      <c r="K1080" s="151">
        <f t="shared" si="1012"/>
        <v>0</v>
      </c>
      <c r="L1080" s="143">
        <f t="shared" si="1013"/>
        <v>0</v>
      </c>
      <c r="M1080" s="151">
        <f t="shared" si="1020"/>
        <v>0</v>
      </c>
      <c r="N1080" s="151">
        <f t="shared" si="1014"/>
        <v>0</v>
      </c>
      <c r="O1080" s="151">
        <f t="shared" si="1022"/>
        <v>0</v>
      </c>
      <c r="P1080" s="144"/>
      <c r="Q1080" s="145">
        <f t="shared" si="1016"/>
        <v>0</v>
      </c>
    </row>
    <row r="1081" spans="1:17" s="20" customFormat="1" ht="18" customHeight="1" thickBot="1" x14ac:dyDescent="0.45">
      <c r="A1081" s="19">
        <v>12</v>
      </c>
      <c r="B1081" s="145">
        <f>B1070</f>
        <v>10</v>
      </c>
      <c r="C1081" s="151">
        <f t="shared" si="1017"/>
        <v>0</v>
      </c>
      <c r="D1081" s="151">
        <f t="shared" si="1008"/>
        <v>0</v>
      </c>
      <c r="E1081" s="143">
        <f>VLOOKUP(B1066,別紙1!$A$285:$AS$431,40,FALSE)+VLOOKUP(B1066,別紙1!$A$285:$AS$431,41,FALSE)+VLOOKUP(B1066,別紙1!$A$285:$AS$431,42,FALSE)</f>
        <v>18</v>
      </c>
      <c r="F1081" s="143">
        <f t="shared" si="1009"/>
        <v>18</v>
      </c>
      <c r="G1081" s="151">
        <f t="shared" si="1018"/>
        <v>0</v>
      </c>
      <c r="H1081" s="198">
        <f t="shared" si="1010"/>
        <v>0</v>
      </c>
      <c r="I1081" s="143">
        <f t="shared" si="1021"/>
        <v>0</v>
      </c>
      <c r="J1081" s="198">
        <f t="shared" si="1019"/>
        <v>0</v>
      </c>
      <c r="K1081" s="198">
        <f t="shared" si="1012"/>
        <v>0</v>
      </c>
      <c r="L1081" s="143">
        <f t="shared" si="1013"/>
        <v>0</v>
      </c>
      <c r="M1081" s="151">
        <f t="shared" si="1020"/>
        <v>0</v>
      </c>
      <c r="N1081" s="198">
        <f t="shared" si="1014"/>
        <v>0</v>
      </c>
      <c r="O1081" s="151">
        <f>H1081+K1081+N1081</f>
        <v>0</v>
      </c>
      <c r="P1081" s="144"/>
      <c r="Q1081" s="145">
        <f t="shared" si="1016"/>
        <v>0</v>
      </c>
    </row>
    <row r="1082" spans="1:17" s="20" customFormat="1" ht="18" customHeight="1" thickBot="1" x14ac:dyDescent="0.45">
      <c r="A1082" s="19" t="s">
        <v>9</v>
      </c>
      <c r="B1082" s="146"/>
      <c r="C1082" s="146"/>
      <c r="D1082" s="201"/>
      <c r="E1082" s="143">
        <f t="shared" ref="E1082:F1082" si="1023">SUM(E1070:E1081)</f>
        <v>246</v>
      </c>
      <c r="F1082" s="143">
        <f t="shared" si="1023"/>
        <v>246</v>
      </c>
      <c r="G1082" s="146"/>
      <c r="H1082" s="146"/>
      <c r="I1082" s="143">
        <f t="shared" ref="I1082" si="1024">SUM(I1070:I1081)</f>
        <v>0</v>
      </c>
      <c r="J1082" s="146"/>
      <c r="K1082" s="146"/>
      <c r="L1082" s="143">
        <f t="shared" ref="L1082" si="1025">SUM(L1070:L1081)</f>
        <v>0</v>
      </c>
      <c r="M1082" s="146"/>
      <c r="N1082" s="146"/>
      <c r="O1082" s="202"/>
      <c r="P1082" s="150">
        <f>SUM(P1070:P1081)</f>
        <v>0</v>
      </c>
      <c r="Q1082" s="148">
        <f>IF(SUM(Q1070:Q1081)="","",SUM(Q1070:Q1081))</f>
        <v>0</v>
      </c>
    </row>
    <row r="1083" spans="1:17" ht="78" customHeight="1" x14ac:dyDescent="0.4">
      <c r="A1083" s="429" t="s">
        <v>376</v>
      </c>
      <c r="B1083" s="430"/>
      <c r="C1083" s="430"/>
      <c r="D1083" s="430"/>
      <c r="E1083" s="430"/>
      <c r="F1083" s="430"/>
      <c r="G1083" s="430"/>
      <c r="H1083" s="430"/>
      <c r="I1083" s="430"/>
      <c r="J1083" s="430"/>
      <c r="K1083" s="430"/>
      <c r="L1083" s="430"/>
      <c r="M1083" s="430"/>
      <c r="N1083" s="430"/>
      <c r="O1083" s="430"/>
      <c r="P1083" s="430"/>
      <c r="Q1083" s="431"/>
    </row>
    <row r="1084" spans="1:17" ht="78" customHeight="1" x14ac:dyDescent="0.4">
      <c r="A1084" s="432" t="s">
        <v>22</v>
      </c>
      <c r="B1084" s="433"/>
      <c r="C1084" s="433"/>
      <c r="D1084" s="433"/>
      <c r="E1084" s="433"/>
      <c r="F1084" s="433"/>
      <c r="G1084" s="433"/>
      <c r="H1084" s="433"/>
      <c r="I1084" s="433"/>
      <c r="J1084" s="433"/>
      <c r="K1084" s="433"/>
      <c r="L1084" s="433"/>
      <c r="M1084" s="433"/>
      <c r="N1084" s="433"/>
      <c r="O1084" s="433"/>
      <c r="P1084" s="433"/>
      <c r="Q1084" s="434"/>
    </row>
    <row r="1085" spans="1:17" x14ac:dyDescent="0.4">
      <c r="A1085" s="11" t="s">
        <v>12</v>
      </c>
      <c r="B1085" s="15">
        <f>B1066+1</f>
        <v>58</v>
      </c>
      <c r="C1085" s="11" t="s">
        <v>13</v>
      </c>
      <c r="D1085" s="13" t="str">
        <f>VLOOKUP(B1085,別紙1!$A$285:$AS$431,3,FALSE)</f>
        <v>時沢第７ポンプ場</v>
      </c>
      <c r="Q1085" s="142" t="str">
        <f>VLOOKUP(B1085,別紙1!$A$285:$AS$431,5,FALSE)</f>
        <v>東京従量電灯B10A</v>
      </c>
    </row>
    <row r="1086" spans="1:17" s="11" customFormat="1" ht="20.25" customHeight="1" x14ac:dyDescent="0.4">
      <c r="A1086" s="435" t="s">
        <v>14</v>
      </c>
      <c r="B1086" s="438" t="s">
        <v>3</v>
      </c>
      <c r="C1086" s="439"/>
      <c r="D1086" s="440"/>
      <c r="E1086" s="438" t="s">
        <v>4</v>
      </c>
      <c r="F1086" s="439"/>
      <c r="G1086" s="439"/>
      <c r="H1086" s="439"/>
      <c r="I1086" s="439"/>
      <c r="J1086" s="439"/>
      <c r="K1086" s="439"/>
      <c r="L1086" s="439"/>
      <c r="M1086" s="439"/>
      <c r="N1086" s="439"/>
      <c r="O1086" s="440"/>
      <c r="P1086" s="426" t="s">
        <v>106</v>
      </c>
      <c r="Q1086" s="435" t="s">
        <v>354</v>
      </c>
    </row>
    <row r="1087" spans="1:17" s="11" customFormat="1" ht="60" x14ac:dyDescent="0.4">
      <c r="A1087" s="436"/>
      <c r="B1087" s="305" t="s">
        <v>26</v>
      </c>
      <c r="C1087" s="305" t="s">
        <v>107</v>
      </c>
      <c r="D1087" s="305" t="s">
        <v>27</v>
      </c>
      <c r="E1087" s="16" t="s">
        <v>349</v>
      </c>
      <c r="F1087" s="17" t="s">
        <v>108</v>
      </c>
      <c r="G1087" s="17" t="s">
        <v>350</v>
      </c>
      <c r="H1087" s="16" t="s">
        <v>28</v>
      </c>
      <c r="I1087" s="17" t="s">
        <v>126</v>
      </c>
      <c r="J1087" s="17" t="s">
        <v>352</v>
      </c>
      <c r="K1087" s="16" t="s">
        <v>29</v>
      </c>
      <c r="L1087" s="17" t="s">
        <v>127</v>
      </c>
      <c r="M1087" s="17" t="s">
        <v>128</v>
      </c>
      <c r="N1087" s="16" t="s">
        <v>30</v>
      </c>
      <c r="O1087" s="306" t="s">
        <v>353</v>
      </c>
      <c r="P1087" s="441"/>
      <c r="Q1087" s="436"/>
    </row>
    <row r="1088" spans="1:17" s="18" customFormat="1" ht="22.5" x14ac:dyDescent="0.4">
      <c r="A1088" s="437"/>
      <c r="B1088" s="12" t="s">
        <v>34</v>
      </c>
      <c r="C1088" s="12" t="s">
        <v>123</v>
      </c>
      <c r="D1088" s="12" t="s">
        <v>6</v>
      </c>
      <c r="E1088" s="12" t="s">
        <v>20</v>
      </c>
      <c r="F1088" s="12" t="s">
        <v>20</v>
      </c>
      <c r="G1088" s="12" t="s">
        <v>8</v>
      </c>
      <c r="H1088" s="12" t="s">
        <v>8</v>
      </c>
      <c r="I1088" s="12" t="s">
        <v>20</v>
      </c>
      <c r="J1088" s="12" t="s">
        <v>8</v>
      </c>
      <c r="K1088" s="12" t="s">
        <v>8</v>
      </c>
      <c r="L1088" s="12" t="s">
        <v>20</v>
      </c>
      <c r="M1088" s="12" t="s">
        <v>8</v>
      </c>
      <c r="N1088" s="12" t="s">
        <v>8</v>
      </c>
      <c r="O1088" s="12" t="s">
        <v>8</v>
      </c>
      <c r="P1088" s="4" t="s">
        <v>43</v>
      </c>
      <c r="Q1088" s="12" t="s">
        <v>8</v>
      </c>
    </row>
    <row r="1089" spans="1:17" s="20" customFormat="1" ht="18" customHeight="1" x14ac:dyDescent="0.4">
      <c r="A1089" s="19">
        <v>1</v>
      </c>
      <c r="B1089" s="143">
        <f>VLOOKUP(B1085,別紙1!$A$285:$AS$431,6,FALSE)</f>
        <v>10</v>
      </c>
      <c r="C1089" s="151">
        <f>内訳書!$C$9</f>
        <v>0</v>
      </c>
      <c r="D1089" s="151">
        <f>IF(E1089=0,ROUNDDOWN(C1089*B1089/10/2,2),ROUNDDOWN(C1089*B1089/10,2))</f>
        <v>0</v>
      </c>
      <c r="E1089" s="143">
        <f>VLOOKUP(B1085,別紙1!$A$285:$AS$431,7,FALSE)+VLOOKUP(B1085,別紙1!$A$285:$AS$431,8,FALSE)+VLOOKUP(B1085,別紙1!$A$285:$AS$431,9,FALSE)</f>
        <v>14</v>
      </c>
      <c r="F1089" s="143">
        <f>IF(E1089&lt;120,E1089,120)</f>
        <v>14</v>
      </c>
      <c r="G1089" s="151">
        <f>内訳書!$D$9</f>
        <v>0</v>
      </c>
      <c r="H1089" s="151">
        <f>ROUNDDOWN(F1089*G1089,2)</f>
        <v>0</v>
      </c>
      <c r="I1089" s="143">
        <f>IF(E1089&lt;=300,IF(E1089&lt;120,0,E1089-120),180)</f>
        <v>0</v>
      </c>
      <c r="J1089" s="151">
        <f>内訳書!$E$9</f>
        <v>0</v>
      </c>
      <c r="K1089" s="151">
        <f>ROUNDDOWN(I1089*J1089,2)</f>
        <v>0</v>
      </c>
      <c r="L1089" s="143">
        <f>IF(E1089&lt;300,0,E1089-300)</f>
        <v>0</v>
      </c>
      <c r="M1089" s="151">
        <f>内訳書!$F$9</f>
        <v>0</v>
      </c>
      <c r="N1089" s="151">
        <f>ROUNDDOWN(L1089*M1089,2)</f>
        <v>0</v>
      </c>
      <c r="O1089" s="151">
        <f>H1089+K1089+N1089</f>
        <v>0</v>
      </c>
      <c r="P1089" s="144"/>
      <c r="Q1089" s="145">
        <f>ROUNDDOWN(D1089+O1089+P1089,0)</f>
        <v>0</v>
      </c>
    </row>
    <row r="1090" spans="1:17" s="20" customFormat="1" ht="18" customHeight="1" x14ac:dyDescent="0.4">
      <c r="A1090" s="19">
        <v>2</v>
      </c>
      <c r="B1090" s="145">
        <f>B1089</f>
        <v>10</v>
      </c>
      <c r="C1090" s="151">
        <f>C1089</f>
        <v>0</v>
      </c>
      <c r="D1090" s="151">
        <f t="shared" ref="D1090:D1100" si="1026">IF(E1090=0,ROUNDDOWN(C1090*B1090/10/2,2),ROUNDDOWN(C1090*B1090/10,2))</f>
        <v>0</v>
      </c>
      <c r="E1090" s="143">
        <f>VLOOKUP(B1085,別紙1!$A$285:$AS$431,10,FALSE)+VLOOKUP(B1085,別紙1!$A$285:$AS$431,11,FALSE)+VLOOKUP(B1085,別紙1!$A$285:$AS$431,12,FALSE)</f>
        <v>16</v>
      </c>
      <c r="F1090" s="143">
        <f t="shared" ref="F1090:F1100" si="1027">IF(E1090&lt;120,E1090,120)</f>
        <v>16</v>
      </c>
      <c r="G1090" s="151">
        <f>G1089</f>
        <v>0</v>
      </c>
      <c r="H1090" s="151">
        <f t="shared" ref="H1090:H1100" si="1028">ROUNDDOWN(F1090*G1090,2)</f>
        <v>0</v>
      </c>
      <c r="I1090" s="143">
        <f t="shared" ref="I1090" si="1029">IF(E1090&lt;=300,IF(E1090&lt;120,0,E1090-120),180)</f>
        <v>0</v>
      </c>
      <c r="J1090" s="151">
        <f>J1089</f>
        <v>0</v>
      </c>
      <c r="K1090" s="151">
        <f t="shared" ref="K1090:K1100" si="1030">ROUNDDOWN(I1090*J1090,2)</f>
        <v>0</v>
      </c>
      <c r="L1090" s="143">
        <f t="shared" ref="L1090:L1100" si="1031">IF(E1090&lt;300,0,E1090-300)</f>
        <v>0</v>
      </c>
      <c r="M1090" s="151">
        <f>M1089</f>
        <v>0</v>
      </c>
      <c r="N1090" s="151">
        <f t="shared" ref="N1090:N1100" si="1032">ROUNDDOWN(L1090*M1090,2)</f>
        <v>0</v>
      </c>
      <c r="O1090" s="151">
        <f t="shared" ref="O1090:O1093" si="1033">H1090+K1090+N1090</f>
        <v>0</v>
      </c>
      <c r="P1090" s="144"/>
      <c r="Q1090" s="145">
        <f t="shared" ref="Q1090:Q1100" si="1034">ROUNDDOWN(D1090+O1090+P1090,0)</f>
        <v>0</v>
      </c>
    </row>
    <row r="1091" spans="1:17" s="20" customFormat="1" ht="18" customHeight="1" x14ac:dyDescent="0.4">
      <c r="A1091" s="19">
        <v>3</v>
      </c>
      <c r="B1091" s="145">
        <f>B1089</f>
        <v>10</v>
      </c>
      <c r="C1091" s="151">
        <f t="shared" ref="C1091:C1100" si="1035">C1090</f>
        <v>0</v>
      </c>
      <c r="D1091" s="151">
        <f t="shared" si="1026"/>
        <v>0</v>
      </c>
      <c r="E1091" s="143">
        <f>VLOOKUP(B1085,別紙1!$A$285:$AS$431,13,FALSE)+VLOOKUP(B1085,別紙1!$A$285:$AS$431,14,FALSE)+VLOOKUP(B1085,別紙1!$A$285:$AS$431,15,FALSE)</f>
        <v>14</v>
      </c>
      <c r="F1091" s="143">
        <f t="shared" si="1027"/>
        <v>14</v>
      </c>
      <c r="G1091" s="151">
        <f t="shared" ref="G1091:G1100" si="1036">G1090</f>
        <v>0</v>
      </c>
      <c r="H1091" s="151">
        <f t="shared" si="1028"/>
        <v>0</v>
      </c>
      <c r="I1091" s="143">
        <f>IF(E1091&lt;=300,IF(E1091&lt;120,0,E1091-120),180)</f>
        <v>0</v>
      </c>
      <c r="J1091" s="151">
        <f t="shared" ref="J1091:J1100" si="1037">J1090</f>
        <v>0</v>
      </c>
      <c r="K1091" s="151">
        <f t="shared" si="1030"/>
        <v>0</v>
      </c>
      <c r="L1091" s="143">
        <f t="shared" si="1031"/>
        <v>0</v>
      </c>
      <c r="M1091" s="151">
        <f t="shared" ref="M1091:M1100" si="1038">M1090</f>
        <v>0</v>
      </c>
      <c r="N1091" s="151">
        <f t="shared" si="1032"/>
        <v>0</v>
      </c>
      <c r="O1091" s="151">
        <f t="shared" si="1033"/>
        <v>0</v>
      </c>
      <c r="P1091" s="144"/>
      <c r="Q1091" s="145">
        <f t="shared" si="1034"/>
        <v>0</v>
      </c>
    </row>
    <row r="1092" spans="1:17" s="20" customFormat="1" ht="18" customHeight="1" x14ac:dyDescent="0.4">
      <c r="A1092" s="19">
        <v>4</v>
      </c>
      <c r="B1092" s="145">
        <f>B1089</f>
        <v>10</v>
      </c>
      <c r="C1092" s="151">
        <f t="shared" si="1035"/>
        <v>0</v>
      </c>
      <c r="D1092" s="151">
        <f t="shared" si="1026"/>
        <v>0</v>
      </c>
      <c r="E1092" s="143">
        <f>VLOOKUP(B1085,別紙1!$A$285:$AS$431,16,FALSE)+VLOOKUP(B1085,別紙1!$A$285:$AS$431,17,FALSE)+VLOOKUP(B1085,別紙1!$A$285:$AS$431,18,FALSE)</f>
        <v>14</v>
      </c>
      <c r="F1092" s="143">
        <f t="shared" si="1027"/>
        <v>14</v>
      </c>
      <c r="G1092" s="151">
        <f t="shared" si="1036"/>
        <v>0</v>
      </c>
      <c r="H1092" s="151">
        <f t="shared" si="1028"/>
        <v>0</v>
      </c>
      <c r="I1092" s="143">
        <f t="shared" ref="I1092:I1100" si="1039">IF(E1092&lt;=300,IF(E1092&lt;120,0,E1092-120),180)</f>
        <v>0</v>
      </c>
      <c r="J1092" s="151">
        <f t="shared" si="1037"/>
        <v>0</v>
      </c>
      <c r="K1092" s="151">
        <f t="shared" si="1030"/>
        <v>0</v>
      </c>
      <c r="L1092" s="143">
        <f t="shared" si="1031"/>
        <v>0</v>
      </c>
      <c r="M1092" s="151">
        <f t="shared" si="1038"/>
        <v>0</v>
      </c>
      <c r="N1092" s="151">
        <f t="shared" si="1032"/>
        <v>0</v>
      </c>
      <c r="O1092" s="151">
        <f t="shared" si="1033"/>
        <v>0</v>
      </c>
      <c r="P1092" s="144"/>
      <c r="Q1092" s="145">
        <f t="shared" si="1034"/>
        <v>0</v>
      </c>
    </row>
    <row r="1093" spans="1:17" s="20" customFormat="1" ht="18" customHeight="1" x14ac:dyDescent="0.4">
      <c r="A1093" s="19">
        <v>5</v>
      </c>
      <c r="B1093" s="145">
        <f>B1089</f>
        <v>10</v>
      </c>
      <c r="C1093" s="151">
        <f t="shared" si="1035"/>
        <v>0</v>
      </c>
      <c r="D1093" s="151">
        <f t="shared" si="1026"/>
        <v>0</v>
      </c>
      <c r="E1093" s="143">
        <f>VLOOKUP(B1085,別紙1!$A$285:$AS$431,19,FALSE)+VLOOKUP(B1085,別紙1!$A$285:$AS$431,20,FALSE)+VLOOKUP(B1085,別紙1!$A$285:$AS$431,21,FALSE)</f>
        <v>11</v>
      </c>
      <c r="F1093" s="143">
        <f t="shared" si="1027"/>
        <v>11</v>
      </c>
      <c r="G1093" s="151">
        <f t="shared" si="1036"/>
        <v>0</v>
      </c>
      <c r="H1093" s="151">
        <f t="shared" si="1028"/>
        <v>0</v>
      </c>
      <c r="I1093" s="143">
        <f t="shared" si="1039"/>
        <v>0</v>
      </c>
      <c r="J1093" s="151">
        <f t="shared" si="1037"/>
        <v>0</v>
      </c>
      <c r="K1093" s="151">
        <f t="shared" si="1030"/>
        <v>0</v>
      </c>
      <c r="L1093" s="143">
        <f t="shared" si="1031"/>
        <v>0</v>
      </c>
      <c r="M1093" s="151">
        <f t="shared" si="1038"/>
        <v>0</v>
      </c>
      <c r="N1093" s="151">
        <f t="shared" si="1032"/>
        <v>0</v>
      </c>
      <c r="O1093" s="151">
        <f t="shared" si="1033"/>
        <v>0</v>
      </c>
      <c r="P1093" s="144"/>
      <c r="Q1093" s="145">
        <f t="shared" si="1034"/>
        <v>0</v>
      </c>
    </row>
    <row r="1094" spans="1:17" s="20" customFormat="1" ht="18" customHeight="1" x14ac:dyDescent="0.4">
      <c r="A1094" s="19">
        <v>6</v>
      </c>
      <c r="B1094" s="145">
        <f>B1089</f>
        <v>10</v>
      </c>
      <c r="C1094" s="151">
        <f t="shared" si="1035"/>
        <v>0</v>
      </c>
      <c r="D1094" s="151">
        <f t="shared" si="1026"/>
        <v>0</v>
      </c>
      <c r="E1094" s="143">
        <f>VLOOKUP(B1085,別紙1!$A$285:$AS$431,22,FALSE)+VLOOKUP(B1085,別紙1!$A$285:$AS$431,23,FALSE)+VLOOKUP(B1085,別紙1!$A$285:$AS$431,24,FALSE)</f>
        <v>13</v>
      </c>
      <c r="F1094" s="143">
        <f t="shared" si="1027"/>
        <v>13</v>
      </c>
      <c r="G1094" s="151">
        <f t="shared" si="1036"/>
        <v>0</v>
      </c>
      <c r="H1094" s="151">
        <f t="shared" si="1028"/>
        <v>0</v>
      </c>
      <c r="I1094" s="143">
        <f t="shared" si="1039"/>
        <v>0</v>
      </c>
      <c r="J1094" s="151">
        <f t="shared" si="1037"/>
        <v>0</v>
      </c>
      <c r="K1094" s="151">
        <f t="shared" si="1030"/>
        <v>0</v>
      </c>
      <c r="L1094" s="143">
        <f t="shared" si="1031"/>
        <v>0</v>
      </c>
      <c r="M1094" s="151">
        <f t="shared" si="1038"/>
        <v>0</v>
      </c>
      <c r="N1094" s="151">
        <f t="shared" si="1032"/>
        <v>0</v>
      </c>
      <c r="O1094" s="151">
        <f>H1094+K1094+N1094</f>
        <v>0</v>
      </c>
      <c r="P1094" s="144"/>
      <c r="Q1094" s="145">
        <f t="shared" si="1034"/>
        <v>0</v>
      </c>
    </row>
    <row r="1095" spans="1:17" s="20" customFormat="1" ht="18" customHeight="1" x14ac:dyDescent="0.4">
      <c r="A1095" s="19">
        <v>7</v>
      </c>
      <c r="B1095" s="145">
        <f>B1089</f>
        <v>10</v>
      </c>
      <c r="C1095" s="151">
        <f t="shared" si="1035"/>
        <v>0</v>
      </c>
      <c r="D1095" s="151">
        <f t="shared" si="1026"/>
        <v>0</v>
      </c>
      <c r="E1095" s="143">
        <f>VLOOKUP(B1085,別紙1!$A$285:$AS$431,25,FALSE)+VLOOKUP(B1085,別紙1!$A$285:$AS$431,26,FALSE)+VLOOKUP(B1085,別紙1!$A$285:$AS$431,27,FALSE)</f>
        <v>14</v>
      </c>
      <c r="F1095" s="143">
        <f t="shared" si="1027"/>
        <v>14</v>
      </c>
      <c r="G1095" s="151">
        <f t="shared" si="1036"/>
        <v>0</v>
      </c>
      <c r="H1095" s="151">
        <f t="shared" si="1028"/>
        <v>0</v>
      </c>
      <c r="I1095" s="143">
        <f t="shared" si="1039"/>
        <v>0</v>
      </c>
      <c r="J1095" s="151">
        <f t="shared" si="1037"/>
        <v>0</v>
      </c>
      <c r="K1095" s="151">
        <f t="shared" si="1030"/>
        <v>0</v>
      </c>
      <c r="L1095" s="143">
        <f t="shared" si="1031"/>
        <v>0</v>
      </c>
      <c r="M1095" s="151">
        <f t="shared" si="1038"/>
        <v>0</v>
      </c>
      <c r="N1095" s="151">
        <f t="shared" si="1032"/>
        <v>0</v>
      </c>
      <c r="O1095" s="151">
        <f t="shared" ref="O1095:O1099" si="1040">H1095+K1095+N1095</f>
        <v>0</v>
      </c>
      <c r="P1095" s="144"/>
      <c r="Q1095" s="145">
        <f t="shared" si="1034"/>
        <v>0</v>
      </c>
    </row>
    <row r="1096" spans="1:17" s="20" customFormat="1" ht="18" customHeight="1" x14ac:dyDescent="0.4">
      <c r="A1096" s="19">
        <v>8</v>
      </c>
      <c r="B1096" s="145">
        <f>B1089</f>
        <v>10</v>
      </c>
      <c r="C1096" s="151">
        <f t="shared" si="1035"/>
        <v>0</v>
      </c>
      <c r="D1096" s="151">
        <f t="shared" si="1026"/>
        <v>0</v>
      </c>
      <c r="E1096" s="143">
        <f>VLOOKUP(B1085,別紙1!$A$285:$AS$431,28,FALSE)+VLOOKUP(B1085,別紙1!$A$285:$AS$431,29,FALSE)+VLOOKUP(B1085,別紙1!$A$285:$AS$431,30,FALSE)</f>
        <v>18</v>
      </c>
      <c r="F1096" s="143">
        <f t="shared" si="1027"/>
        <v>18</v>
      </c>
      <c r="G1096" s="151">
        <f t="shared" si="1036"/>
        <v>0</v>
      </c>
      <c r="H1096" s="151">
        <f t="shared" si="1028"/>
        <v>0</v>
      </c>
      <c r="I1096" s="143">
        <f t="shared" si="1039"/>
        <v>0</v>
      </c>
      <c r="J1096" s="151">
        <f t="shared" si="1037"/>
        <v>0</v>
      </c>
      <c r="K1096" s="151">
        <f t="shared" si="1030"/>
        <v>0</v>
      </c>
      <c r="L1096" s="143">
        <f t="shared" si="1031"/>
        <v>0</v>
      </c>
      <c r="M1096" s="151">
        <f t="shared" si="1038"/>
        <v>0</v>
      </c>
      <c r="N1096" s="151">
        <f t="shared" si="1032"/>
        <v>0</v>
      </c>
      <c r="O1096" s="151">
        <f t="shared" si="1040"/>
        <v>0</v>
      </c>
      <c r="P1096" s="144"/>
      <c r="Q1096" s="145">
        <f t="shared" si="1034"/>
        <v>0</v>
      </c>
    </row>
    <row r="1097" spans="1:17" s="20" customFormat="1" ht="18" customHeight="1" x14ac:dyDescent="0.4">
      <c r="A1097" s="19">
        <v>9</v>
      </c>
      <c r="B1097" s="145">
        <f>B1089</f>
        <v>10</v>
      </c>
      <c r="C1097" s="151">
        <f t="shared" si="1035"/>
        <v>0</v>
      </c>
      <c r="D1097" s="151">
        <f t="shared" si="1026"/>
        <v>0</v>
      </c>
      <c r="E1097" s="143">
        <f>VLOOKUP(B1085,別紙1!$A$285:$AS$431,31,FALSE)+VLOOKUP(B1085,別紙1!$A$285:$AS$431,32,FALSE)+VLOOKUP(B1085,別紙1!$A$285:$AS$431,33,FALSE)</f>
        <v>18</v>
      </c>
      <c r="F1097" s="143">
        <f t="shared" si="1027"/>
        <v>18</v>
      </c>
      <c r="G1097" s="151">
        <f t="shared" si="1036"/>
        <v>0</v>
      </c>
      <c r="H1097" s="151">
        <f t="shared" si="1028"/>
        <v>0</v>
      </c>
      <c r="I1097" s="143">
        <f t="shared" si="1039"/>
        <v>0</v>
      </c>
      <c r="J1097" s="151">
        <f t="shared" si="1037"/>
        <v>0</v>
      </c>
      <c r="K1097" s="151">
        <f t="shared" si="1030"/>
        <v>0</v>
      </c>
      <c r="L1097" s="143">
        <f t="shared" si="1031"/>
        <v>0</v>
      </c>
      <c r="M1097" s="151">
        <f t="shared" si="1038"/>
        <v>0</v>
      </c>
      <c r="N1097" s="151">
        <f t="shared" si="1032"/>
        <v>0</v>
      </c>
      <c r="O1097" s="151">
        <f t="shared" si="1040"/>
        <v>0</v>
      </c>
      <c r="P1097" s="144"/>
      <c r="Q1097" s="145">
        <f t="shared" si="1034"/>
        <v>0</v>
      </c>
    </row>
    <row r="1098" spans="1:17" s="20" customFormat="1" ht="18" customHeight="1" x14ac:dyDescent="0.4">
      <c r="A1098" s="19">
        <v>10</v>
      </c>
      <c r="B1098" s="145">
        <f>B1089</f>
        <v>10</v>
      </c>
      <c r="C1098" s="151">
        <f t="shared" si="1035"/>
        <v>0</v>
      </c>
      <c r="D1098" s="151">
        <f t="shared" si="1026"/>
        <v>0</v>
      </c>
      <c r="E1098" s="143">
        <f>VLOOKUP(B1085,別紙1!$A$285:$AS$431,34,FALSE)+VLOOKUP(B1085,別紙1!$A$285:$AS$431,35,FALSE)+VLOOKUP(B1085,別紙1!$A$285:$AS$431,36,FALSE)</f>
        <v>16</v>
      </c>
      <c r="F1098" s="143">
        <f t="shared" si="1027"/>
        <v>16</v>
      </c>
      <c r="G1098" s="151">
        <f t="shared" si="1036"/>
        <v>0</v>
      </c>
      <c r="H1098" s="151">
        <f t="shared" si="1028"/>
        <v>0</v>
      </c>
      <c r="I1098" s="143">
        <f t="shared" si="1039"/>
        <v>0</v>
      </c>
      <c r="J1098" s="151">
        <f t="shared" si="1037"/>
        <v>0</v>
      </c>
      <c r="K1098" s="151">
        <f t="shared" si="1030"/>
        <v>0</v>
      </c>
      <c r="L1098" s="143">
        <f t="shared" si="1031"/>
        <v>0</v>
      </c>
      <c r="M1098" s="151">
        <f t="shared" si="1038"/>
        <v>0</v>
      </c>
      <c r="N1098" s="151">
        <f t="shared" si="1032"/>
        <v>0</v>
      </c>
      <c r="O1098" s="151">
        <f t="shared" si="1040"/>
        <v>0</v>
      </c>
      <c r="P1098" s="144"/>
      <c r="Q1098" s="145">
        <f t="shared" si="1034"/>
        <v>0</v>
      </c>
    </row>
    <row r="1099" spans="1:17" s="20" customFormat="1" ht="18" customHeight="1" x14ac:dyDescent="0.4">
      <c r="A1099" s="19">
        <v>11</v>
      </c>
      <c r="B1099" s="145">
        <f>B1089</f>
        <v>10</v>
      </c>
      <c r="C1099" s="151">
        <f t="shared" si="1035"/>
        <v>0</v>
      </c>
      <c r="D1099" s="151">
        <f t="shared" si="1026"/>
        <v>0</v>
      </c>
      <c r="E1099" s="143">
        <f>VLOOKUP(B1085,別紙1!$A$285:$AS$431,37,FALSE)+VLOOKUP(B1085,別紙1!$A$285:$AS$431,38,FALSE)+VLOOKUP(B1085,別紙1!$A$285:$AS$431,39,FALSE)</f>
        <v>12</v>
      </c>
      <c r="F1099" s="143">
        <f t="shared" si="1027"/>
        <v>12</v>
      </c>
      <c r="G1099" s="151">
        <f t="shared" si="1036"/>
        <v>0</v>
      </c>
      <c r="H1099" s="151">
        <f t="shared" si="1028"/>
        <v>0</v>
      </c>
      <c r="I1099" s="143">
        <f t="shared" si="1039"/>
        <v>0</v>
      </c>
      <c r="J1099" s="151">
        <f t="shared" si="1037"/>
        <v>0</v>
      </c>
      <c r="K1099" s="151">
        <f t="shared" si="1030"/>
        <v>0</v>
      </c>
      <c r="L1099" s="143">
        <f t="shared" si="1031"/>
        <v>0</v>
      </c>
      <c r="M1099" s="151">
        <f t="shared" si="1038"/>
        <v>0</v>
      </c>
      <c r="N1099" s="151">
        <f t="shared" si="1032"/>
        <v>0</v>
      </c>
      <c r="O1099" s="151">
        <f t="shared" si="1040"/>
        <v>0</v>
      </c>
      <c r="P1099" s="144"/>
      <c r="Q1099" s="145">
        <f t="shared" si="1034"/>
        <v>0</v>
      </c>
    </row>
    <row r="1100" spans="1:17" s="20" customFormat="1" ht="18" customHeight="1" thickBot="1" x14ac:dyDescent="0.45">
      <c r="A1100" s="19">
        <v>12</v>
      </c>
      <c r="B1100" s="145">
        <f>B1089</f>
        <v>10</v>
      </c>
      <c r="C1100" s="151">
        <f t="shared" si="1035"/>
        <v>0</v>
      </c>
      <c r="D1100" s="151">
        <f t="shared" si="1026"/>
        <v>0</v>
      </c>
      <c r="E1100" s="143">
        <f>VLOOKUP(B1085,別紙1!$A$285:$AS$431,40,FALSE)+VLOOKUP(B1085,別紙1!$A$285:$AS$431,41,FALSE)+VLOOKUP(B1085,別紙1!$A$285:$AS$431,42,FALSE)</f>
        <v>11</v>
      </c>
      <c r="F1100" s="143">
        <f t="shared" si="1027"/>
        <v>11</v>
      </c>
      <c r="G1100" s="151">
        <f t="shared" si="1036"/>
        <v>0</v>
      </c>
      <c r="H1100" s="198">
        <f t="shared" si="1028"/>
        <v>0</v>
      </c>
      <c r="I1100" s="143">
        <f t="shared" si="1039"/>
        <v>0</v>
      </c>
      <c r="J1100" s="198">
        <f t="shared" si="1037"/>
        <v>0</v>
      </c>
      <c r="K1100" s="198">
        <f t="shared" si="1030"/>
        <v>0</v>
      </c>
      <c r="L1100" s="143">
        <f t="shared" si="1031"/>
        <v>0</v>
      </c>
      <c r="M1100" s="151">
        <f t="shared" si="1038"/>
        <v>0</v>
      </c>
      <c r="N1100" s="198">
        <f t="shared" si="1032"/>
        <v>0</v>
      </c>
      <c r="O1100" s="151">
        <f>H1100+K1100+N1100</f>
        <v>0</v>
      </c>
      <c r="P1100" s="144"/>
      <c r="Q1100" s="145">
        <f t="shared" si="1034"/>
        <v>0</v>
      </c>
    </row>
    <row r="1101" spans="1:17" s="20" customFormat="1" ht="18" customHeight="1" thickBot="1" x14ac:dyDescent="0.45">
      <c r="A1101" s="19" t="s">
        <v>9</v>
      </c>
      <c r="B1101" s="146"/>
      <c r="C1101" s="146"/>
      <c r="D1101" s="201"/>
      <c r="E1101" s="143">
        <f t="shared" ref="E1101:F1101" si="1041">SUM(E1089:E1100)</f>
        <v>171</v>
      </c>
      <c r="F1101" s="143">
        <f t="shared" si="1041"/>
        <v>171</v>
      </c>
      <c r="G1101" s="146"/>
      <c r="H1101" s="146"/>
      <c r="I1101" s="143">
        <f t="shared" ref="I1101" si="1042">SUM(I1089:I1100)</f>
        <v>0</v>
      </c>
      <c r="J1101" s="146"/>
      <c r="K1101" s="146"/>
      <c r="L1101" s="143">
        <f t="shared" ref="L1101" si="1043">SUM(L1089:L1100)</f>
        <v>0</v>
      </c>
      <c r="M1101" s="146"/>
      <c r="N1101" s="146"/>
      <c r="O1101" s="202"/>
      <c r="P1101" s="150">
        <f>SUM(P1089:P1100)</f>
        <v>0</v>
      </c>
      <c r="Q1101" s="148">
        <f>IF(SUM(Q1089:Q1100)="","",SUM(Q1089:Q1100))</f>
        <v>0</v>
      </c>
    </row>
    <row r="1102" spans="1:17" ht="78" customHeight="1" x14ac:dyDescent="0.4">
      <c r="A1102" s="429" t="s">
        <v>376</v>
      </c>
      <c r="B1102" s="430"/>
      <c r="C1102" s="430"/>
      <c r="D1102" s="430"/>
      <c r="E1102" s="430"/>
      <c r="F1102" s="430"/>
      <c r="G1102" s="430"/>
      <c r="H1102" s="430"/>
      <c r="I1102" s="430"/>
      <c r="J1102" s="430"/>
      <c r="K1102" s="430"/>
      <c r="L1102" s="430"/>
      <c r="M1102" s="430"/>
      <c r="N1102" s="430"/>
      <c r="O1102" s="430"/>
      <c r="P1102" s="430"/>
      <c r="Q1102" s="431"/>
    </row>
    <row r="1103" spans="1:17" ht="78" customHeight="1" x14ac:dyDescent="0.4">
      <c r="A1103" s="432" t="s">
        <v>22</v>
      </c>
      <c r="B1103" s="433"/>
      <c r="C1103" s="433"/>
      <c r="D1103" s="433"/>
      <c r="E1103" s="433"/>
      <c r="F1103" s="433"/>
      <c r="G1103" s="433"/>
      <c r="H1103" s="433"/>
      <c r="I1103" s="433"/>
      <c r="J1103" s="433"/>
      <c r="K1103" s="433"/>
      <c r="L1103" s="433"/>
      <c r="M1103" s="433"/>
      <c r="N1103" s="433"/>
      <c r="O1103" s="433"/>
      <c r="P1103" s="433"/>
      <c r="Q1103" s="434"/>
    </row>
    <row r="1104" spans="1:17" x14ac:dyDescent="0.4">
      <c r="A1104" s="11" t="s">
        <v>12</v>
      </c>
      <c r="B1104" s="15">
        <f>B1085+1</f>
        <v>59</v>
      </c>
      <c r="C1104" s="11" t="s">
        <v>13</v>
      </c>
      <c r="D1104" s="13" t="str">
        <f>VLOOKUP(B1104,別紙1!$A$285:$AS$431,3,FALSE)</f>
        <v>小屋原地下ポンプ場</v>
      </c>
      <c r="Q1104" s="142" t="str">
        <f>VLOOKUP(B1104,別紙1!$A$285:$AS$431,5,FALSE)</f>
        <v>東京従量電灯B10A</v>
      </c>
    </row>
    <row r="1105" spans="1:17" s="11" customFormat="1" ht="20.25" customHeight="1" x14ac:dyDescent="0.4">
      <c r="A1105" s="435" t="s">
        <v>14</v>
      </c>
      <c r="B1105" s="438" t="s">
        <v>3</v>
      </c>
      <c r="C1105" s="439"/>
      <c r="D1105" s="440"/>
      <c r="E1105" s="438" t="s">
        <v>4</v>
      </c>
      <c r="F1105" s="439"/>
      <c r="G1105" s="439"/>
      <c r="H1105" s="439"/>
      <c r="I1105" s="439"/>
      <c r="J1105" s="439"/>
      <c r="K1105" s="439"/>
      <c r="L1105" s="439"/>
      <c r="M1105" s="439"/>
      <c r="N1105" s="439"/>
      <c r="O1105" s="440"/>
      <c r="P1105" s="426" t="s">
        <v>106</v>
      </c>
      <c r="Q1105" s="435" t="s">
        <v>354</v>
      </c>
    </row>
    <row r="1106" spans="1:17" s="11" customFormat="1" ht="60" x14ac:dyDescent="0.4">
      <c r="A1106" s="436"/>
      <c r="B1106" s="305" t="s">
        <v>26</v>
      </c>
      <c r="C1106" s="305" t="s">
        <v>107</v>
      </c>
      <c r="D1106" s="305" t="s">
        <v>27</v>
      </c>
      <c r="E1106" s="16" t="s">
        <v>349</v>
      </c>
      <c r="F1106" s="17" t="s">
        <v>108</v>
      </c>
      <c r="G1106" s="17" t="s">
        <v>350</v>
      </c>
      <c r="H1106" s="16" t="s">
        <v>28</v>
      </c>
      <c r="I1106" s="17" t="s">
        <v>126</v>
      </c>
      <c r="J1106" s="17" t="s">
        <v>352</v>
      </c>
      <c r="K1106" s="16" t="s">
        <v>29</v>
      </c>
      <c r="L1106" s="17" t="s">
        <v>127</v>
      </c>
      <c r="M1106" s="17" t="s">
        <v>128</v>
      </c>
      <c r="N1106" s="16" t="s">
        <v>30</v>
      </c>
      <c r="O1106" s="306" t="s">
        <v>353</v>
      </c>
      <c r="P1106" s="441"/>
      <c r="Q1106" s="436"/>
    </row>
    <row r="1107" spans="1:17" s="18" customFormat="1" ht="22.5" x14ac:dyDescent="0.4">
      <c r="A1107" s="437"/>
      <c r="B1107" s="12" t="s">
        <v>34</v>
      </c>
      <c r="C1107" s="12" t="s">
        <v>123</v>
      </c>
      <c r="D1107" s="12" t="s">
        <v>6</v>
      </c>
      <c r="E1107" s="12" t="s">
        <v>20</v>
      </c>
      <c r="F1107" s="12" t="s">
        <v>20</v>
      </c>
      <c r="G1107" s="12" t="s">
        <v>8</v>
      </c>
      <c r="H1107" s="12" t="s">
        <v>8</v>
      </c>
      <c r="I1107" s="12" t="s">
        <v>20</v>
      </c>
      <c r="J1107" s="12" t="s">
        <v>8</v>
      </c>
      <c r="K1107" s="12" t="s">
        <v>8</v>
      </c>
      <c r="L1107" s="12" t="s">
        <v>20</v>
      </c>
      <c r="M1107" s="12" t="s">
        <v>8</v>
      </c>
      <c r="N1107" s="12" t="s">
        <v>8</v>
      </c>
      <c r="O1107" s="12" t="s">
        <v>8</v>
      </c>
      <c r="P1107" s="4" t="s">
        <v>43</v>
      </c>
      <c r="Q1107" s="12" t="s">
        <v>8</v>
      </c>
    </row>
    <row r="1108" spans="1:17" s="20" customFormat="1" ht="18" customHeight="1" x14ac:dyDescent="0.4">
      <c r="A1108" s="19">
        <v>1</v>
      </c>
      <c r="B1108" s="143">
        <f>VLOOKUP(B1104,別紙1!$A$285:$AS$431,6,FALSE)</f>
        <v>10</v>
      </c>
      <c r="C1108" s="151">
        <f>内訳書!$C$9</f>
        <v>0</v>
      </c>
      <c r="D1108" s="151">
        <f>IF(E1108=0,ROUNDDOWN(C1108*B1108/10/2,2),ROUNDDOWN(C1108*B1108/10,2))</f>
        <v>0</v>
      </c>
      <c r="E1108" s="143">
        <f>VLOOKUP(B1104,別紙1!$A$285:$AS$431,7,FALSE)+VLOOKUP(B1104,別紙1!$A$285:$AS$431,8,FALSE)+VLOOKUP(B1104,別紙1!$A$285:$AS$431,9,FALSE)</f>
        <v>13</v>
      </c>
      <c r="F1108" s="143">
        <f>IF(E1108&lt;120,E1108,120)</f>
        <v>13</v>
      </c>
      <c r="G1108" s="151">
        <f>内訳書!$D$9</f>
        <v>0</v>
      </c>
      <c r="H1108" s="151">
        <f>ROUNDDOWN(F1108*G1108,2)</f>
        <v>0</v>
      </c>
      <c r="I1108" s="143">
        <f>IF(E1108&lt;=300,IF(E1108&lt;120,0,E1108-120),180)</f>
        <v>0</v>
      </c>
      <c r="J1108" s="151">
        <f>内訳書!$E$9</f>
        <v>0</v>
      </c>
      <c r="K1108" s="151">
        <f>ROUNDDOWN(I1108*J1108,2)</f>
        <v>0</v>
      </c>
      <c r="L1108" s="143">
        <f>IF(E1108&lt;300,0,E1108-300)</f>
        <v>0</v>
      </c>
      <c r="M1108" s="151">
        <f>内訳書!$F$9</f>
        <v>0</v>
      </c>
      <c r="N1108" s="151">
        <f>ROUNDDOWN(L1108*M1108,2)</f>
        <v>0</v>
      </c>
      <c r="O1108" s="151">
        <f>H1108+K1108+N1108</f>
        <v>0</v>
      </c>
      <c r="P1108" s="144"/>
      <c r="Q1108" s="145">
        <f>ROUNDDOWN(D1108+O1108+P1108,0)</f>
        <v>0</v>
      </c>
    </row>
    <row r="1109" spans="1:17" s="20" customFormat="1" ht="18" customHeight="1" x14ac:dyDescent="0.4">
      <c r="A1109" s="19">
        <v>2</v>
      </c>
      <c r="B1109" s="145">
        <f>B1108</f>
        <v>10</v>
      </c>
      <c r="C1109" s="151">
        <f>C1108</f>
        <v>0</v>
      </c>
      <c r="D1109" s="151">
        <f t="shared" ref="D1109:D1119" si="1044">IF(E1109=0,ROUNDDOWN(C1109*B1109/10/2,2),ROUNDDOWN(C1109*B1109/10,2))</f>
        <v>0</v>
      </c>
      <c r="E1109" s="143">
        <f>VLOOKUP(B1104,別紙1!$A$285:$AS$431,10,FALSE)+VLOOKUP(B1104,別紙1!$A$285:$AS$431,11,FALSE)+VLOOKUP(B1104,別紙1!$A$285:$AS$431,12,FALSE)</f>
        <v>15</v>
      </c>
      <c r="F1109" s="143">
        <f t="shared" ref="F1109:F1119" si="1045">IF(E1109&lt;120,E1109,120)</f>
        <v>15</v>
      </c>
      <c r="G1109" s="151">
        <f>G1108</f>
        <v>0</v>
      </c>
      <c r="H1109" s="151">
        <f t="shared" ref="H1109:H1119" si="1046">ROUNDDOWN(F1109*G1109,2)</f>
        <v>0</v>
      </c>
      <c r="I1109" s="143">
        <f t="shared" ref="I1109" si="1047">IF(E1109&lt;=300,IF(E1109&lt;120,0,E1109-120),180)</f>
        <v>0</v>
      </c>
      <c r="J1109" s="151">
        <f>J1108</f>
        <v>0</v>
      </c>
      <c r="K1109" s="151">
        <f t="shared" ref="K1109:K1119" si="1048">ROUNDDOWN(I1109*J1109,2)</f>
        <v>0</v>
      </c>
      <c r="L1109" s="143">
        <f t="shared" ref="L1109:L1119" si="1049">IF(E1109&lt;300,0,E1109-300)</f>
        <v>0</v>
      </c>
      <c r="M1109" s="151">
        <f>M1108</f>
        <v>0</v>
      </c>
      <c r="N1109" s="151">
        <f t="shared" ref="N1109:N1119" si="1050">ROUNDDOWN(L1109*M1109,2)</f>
        <v>0</v>
      </c>
      <c r="O1109" s="151">
        <f t="shared" ref="O1109:O1112" si="1051">H1109+K1109+N1109</f>
        <v>0</v>
      </c>
      <c r="P1109" s="144"/>
      <c r="Q1109" s="145">
        <f t="shared" ref="Q1109:Q1119" si="1052">ROUNDDOWN(D1109+O1109+P1109,0)</f>
        <v>0</v>
      </c>
    </row>
    <row r="1110" spans="1:17" s="20" customFormat="1" ht="18" customHeight="1" x14ac:dyDescent="0.4">
      <c r="A1110" s="19">
        <v>3</v>
      </c>
      <c r="B1110" s="145">
        <f>B1108</f>
        <v>10</v>
      </c>
      <c r="C1110" s="151">
        <f t="shared" ref="C1110:C1119" si="1053">C1109</f>
        <v>0</v>
      </c>
      <c r="D1110" s="151">
        <f t="shared" si="1044"/>
        <v>0</v>
      </c>
      <c r="E1110" s="143">
        <f>VLOOKUP(B1104,別紙1!$A$285:$AS$431,13,FALSE)+VLOOKUP(B1104,別紙1!$A$285:$AS$431,14,FALSE)+VLOOKUP(B1104,別紙1!$A$285:$AS$431,15,FALSE)</f>
        <v>12</v>
      </c>
      <c r="F1110" s="143">
        <f t="shared" si="1045"/>
        <v>12</v>
      </c>
      <c r="G1110" s="151">
        <f t="shared" ref="G1110:G1119" si="1054">G1109</f>
        <v>0</v>
      </c>
      <c r="H1110" s="151">
        <f t="shared" si="1046"/>
        <v>0</v>
      </c>
      <c r="I1110" s="143">
        <f>IF(E1110&lt;=300,IF(E1110&lt;120,0,E1110-120),180)</f>
        <v>0</v>
      </c>
      <c r="J1110" s="151">
        <f t="shared" ref="J1110:J1119" si="1055">J1109</f>
        <v>0</v>
      </c>
      <c r="K1110" s="151">
        <f t="shared" si="1048"/>
        <v>0</v>
      </c>
      <c r="L1110" s="143">
        <f t="shared" si="1049"/>
        <v>0</v>
      </c>
      <c r="M1110" s="151">
        <f t="shared" ref="M1110:M1119" si="1056">M1109</f>
        <v>0</v>
      </c>
      <c r="N1110" s="151">
        <f t="shared" si="1050"/>
        <v>0</v>
      </c>
      <c r="O1110" s="151">
        <f t="shared" si="1051"/>
        <v>0</v>
      </c>
      <c r="P1110" s="144"/>
      <c r="Q1110" s="145">
        <f t="shared" si="1052"/>
        <v>0</v>
      </c>
    </row>
    <row r="1111" spans="1:17" s="20" customFormat="1" ht="18" customHeight="1" x14ac:dyDescent="0.4">
      <c r="A1111" s="19">
        <v>4</v>
      </c>
      <c r="B1111" s="145">
        <f>B1108</f>
        <v>10</v>
      </c>
      <c r="C1111" s="151">
        <f t="shared" si="1053"/>
        <v>0</v>
      </c>
      <c r="D1111" s="151">
        <f t="shared" si="1044"/>
        <v>0</v>
      </c>
      <c r="E1111" s="143">
        <f>VLOOKUP(B1104,別紙1!$A$285:$AS$431,16,FALSE)+VLOOKUP(B1104,別紙1!$A$285:$AS$431,17,FALSE)+VLOOKUP(B1104,別紙1!$A$285:$AS$431,18,FALSE)</f>
        <v>12</v>
      </c>
      <c r="F1111" s="143">
        <f t="shared" si="1045"/>
        <v>12</v>
      </c>
      <c r="G1111" s="151">
        <f t="shared" si="1054"/>
        <v>0</v>
      </c>
      <c r="H1111" s="151">
        <f t="shared" si="1046"/>
        <v>0</v>
      </c>
      <c r="I1111" s="143">
        <f t="shared" ref="I1111:I1119" si="1057">IF(E1111&lt;=300,IF(E1111&lt;120,0,E1111-120),180)</f>
        <v>0</v>
      </c>
      <c r="J1111" s="151">
        <f t="shared" si="1055"/>
        <v>0</v>
      </c>
      <c r="K1111" s="151">
        <f t="shared" si="1048"/>
        <v>0</v>
      </c>
      <c r="L1111" s="143">
        <f t="shared" si="1049"/>
        <v>0</v>
      </c>
      <c r="M1111" s="151">
        <f t="shared" si="1056"/>
        <v>0</v>
      </c>
      <c r="N1111" s="151">
        <f t="shared" si="1050"/>
        <v>0</v>
      </c>
      <c r="O1111" s="151">
        <f t="shared" si="1051"/>
        <v>0</v>
      </c>
      <c r="P1111" s="144"/>
      <c r="Q1111" s="145">
        <f t="shared" si="1052"/>
        <v>0</v>
      </c>
    </row>
    <row r="1112" spans="1:17" s="20" customFormat="1" ht="18" customHeight="1" x14ac:dyDescent="0.4">
      <c r="A1112" s="19">
        <v>5</v>
      </c>
      <c r="B1112" s="145">
        <f>B1108</f>
        <v>10</v>
      </c>
      <c r="C1112" s="151">
        <f t="shared" si="1053"/>
        <v>0</v>
      </c>
      <c r="D1112" s="151">
        <f t="shared" si="1044"/>
        <v>0</v>
      </c>
      <c r="E1112" s="143">
        <f>VLOOKUP(B1104,別紙1!$A$285:$AS$431,19,FALSE)+VLOOKUP(B1104,別紙1!$A$285:$AS$431,20,FALSE)+VLOOKUP(B1104,別紙1!$A$285:$AS$431,21,FALSE)</f>
        <v>10</v>
      </c>
      <c r="F1112" s="143">
        <f t="shared" si="1045"/>
        <v>10</v>
      </c>
      <c r="G1112" s="151">
        <f t="shared" si="1054"/>
        <v>0</v>
      </c>
      <c r="H1112" s="151">
        <f t="shared" si="1046"/>
        <v>0</v>
      </c>
      <c r="I1112" s="143">
        <f t="shared" si="1057"/>
        <v>0</v>
      </c>
      <c r="J1112" s="151">
        <f t="shared" si="1055"/>
        <v>0</v>
      </c>
      <c r="K1112" s="151">
        <f t="shared" si="1048"/>
        <v>0</v>
      </c>
      <c r="L1112" s="143">
        <f t="shared" si="1049"/>
        <v>0</v>
      </c>
      <c r="M1112" s="151">
        <f t="shared" si="1056"/>
        <v>0</v>
      </c>
      <c r="N1112" s="151">
        <f t="shared" si="1050"/>
        <v>0</v>
      </c>
      <c r="O1112" s="151">
        <f t="shared" si="1051"/>
        <v>0</v>
      </c>
      <c r="P1112" s="144"/>
      <c r="Q1112" s="145">
        <f t="shared" si="1052"/>
        <v>0</v>
      </c>
    </row>
    <row r="1113" spans="1:17" s="20" customFormat="1" ht="18" customHeight="1" x14ac:dyDescent="0.4">
      <c r="A1113" s="19">
        <v>6</v>
      </c>
      <c r="B1113" s="145">
        <f>B1108</f>
        <v>10</v>
      </c>
      <c r="C1113" s="151">
        <f t="shared" si="1053"/>
        <v>0</v>
      </c>
      <c r="D1113" s="151">
        <f t="shared" si="1044"/>
        <v>0</v>
      </c>
      <c r="E1113" s="143">
        <f>VLOOKUP(B1104,別紙1!$A$285:$AS$431,22,FALSE)+VLOOKUP(B1104,別紙1!$A$285:$AS$431,23,FALSE)+VLOOKUP(B1104,別紙1!$A$285:$AS$431,24,FALSE)</f>
        <v>11</v>
      </c>
      <c r="F1113" s="143">
        <f t="shared" si="1045"/>
        <v>11</v>
      </c>
      <c r="G1113" s="151">
        <f t="shared" si="1054"/>
        <v>0</v>
      </c>
      <c r="H1113" s="151">
        <f t="shared" si="1046"/>
        <v>0</v>
      </c>
      <c r="I1113" s="143">
        <f t="shared" si="1057"/>
        <v>0</v>
      </c>
      <c r="J1113" s="151">
        <f t="shared" si="1055"/>
        <v>0</v>
      </c>
      <c r="K1113" s="151">
        <f t="shared" si="1048"/>
        <v>0</v>
      </c>
      <c r="L1113" s="143">
        <f t="shared" si="1049"/>
        <v>0</v>
      </c>
      <c r="M1113" s="151">
        <f t="shared" si="1056"/>
        <v>0</v>
      </c>
      <c r="N1113" s="151">
        <f t="shared" si="1050"/>
        <v>0</v>
      </c>
      <c r="O1113" s="151">
        <f>H1113+K1113+N1113</f>
        <v>0</v>
      </c>
      <c r="P1113" s="144"/>
      <c r="Q1113" s="145">
        <f t="shared" si="1052"/>
        <v>0</v>
      </c>
    </row>
    <row r="1114" spans="1:17" s="20" customFormat="1" ht="18" customHeight="1" x14ac:dyDescent="0.4">
      <c r="A1114" s="19">
        <v>7</v>
      </c>
      <c r="B1114" s="145">
        <f>B1108</f>
        <v>10</v>
      </c>
      <c r="C1114" s="151">
        <f t="shared" si="1053"/>
        <v>0</v>
      </c>
      <c r="D1114" s="151">
        <f t="shared" si="1044"/>
        <v>0</v>
      </c>
      <c r="E1114" s="143">
        <f>VLOOKUP(B1104,別紙1!$A$285:$AS$431,25,FALSE)+VLOOKUP(B1104,別紙1!$A$285:$AS$431,26,FALSE)+VLOOKUP(B1104,別紙1!$A$285:$AS$431,27,FALSE)</f>
        <v>14</v>
      </c>
      <c r="F1114" s="143">
        <f t="shared" si="1045"/>
        <v>14</v>
      </c>
      <c r="G1114" s="151">
        <f t="shared" si="1054"/>
        <v>0</v>
      </c>
      <c r="H1114" s="151">
        <f t="shared" si="1046"/>
        <v>0</v>
      </c>
      <c r="I1114" s="143">
        <f t="shared" si="1057"/>
        <v>0</v>
      </c>
      <c r="J1114" s="151">
        <f t="shared" si="1055"/>
        <v>0</v>
      </c>
      <c r="K1114" s="151">
        <f t="shared" si="1048"/>
        <v>0</v>
      </c>
      <c r="L1114" s="143">
        <f t="shared" si="1049"/>
        <v>0</v>
      </c>
      <c r="M1114" s="151">
        <f t="shared" si="1056"/>
        <v>0</v>
      </c>
      <c r="N1114" s="151">
        <f t="shared" si="1050"/>
        <v>0</v>
      </c>
      <c r="O1114" s="151">
        <f t="shared" ref="O1114:O1118" si="1058">H1114+K1114+N1114</f>
        <v>0</v>
      </c>
      <c r="P1114" s="144"/>
      <c r="Q1114" s="145">
        <f t="shared" si="1052"/>
        <v>0</v>
      </c>
    </row>
    <row r="1115" spans="1:17" s="20" customFormat="1" ht="18" customHeight="1" x14ac:dyDescent="0.4">
      <c r="A1115" s="19">
        <v>8</v>
      </c>
      <c r="B1115" s="145">
        <f>B1108</f>
        <v>10</v>
      </c>
      <c r="C1115" s="151">
        <f t="shared" si="1053"/>
        <v>0</v>
      </c>
      <c r="D1115" s="151">
        <f t="shared" si="1044"/>
        <v>0</v>
      </c>
      <c r="E1115" s="143">
        <f>VLOOKUP(B1104,別紙1!$A$285:$AS$431,28,FALSE)+VLOOKUP(B1104,別紙1!$A$285:$AS$431,29,FALSE)+VLOOKUP(B1104,別紙1!$A$285:$AS$431,30,FALSE)</f>
        <v>16</v>
      </c>
      <c r="F1115" s="143">
        <f t="shared" si="1045"/>
        <v>16</v>
      </c>
      <c r="G1115" s="151">
        <f t="shared" si="1054"/>
        <v>0</v>
      </c>
      <c r="H1115" s="151">
        <f t="shared" si="1046"/>
        <v>0</v>
      </c>
      <c r="I1115" s="143">
        <f t="shared" si="1057"/>
        <v>0</v>
      </c>
      <c r="J1115" s="151">
        <f t="shared" si="1055"/>
        <v>0</v>
      </c>
      <c r="K1115" s="151">
        <f t="shared" si="1048"/>
        <v>0</v>
      </c>
      <c r="L1115" s="143">
        <f t="shared" si="1049"/>
        <v>0</v>
      </c>
      <c r="M1115" s="151">
        <f t="shared" si="1056"/>
        <v>0</v>
      </c>
      <c r="N1115" s="151">
        <f t="shared" si="1050"/>
        <v>0</v>
      </c>
      <c r="O1115" s="151">
        <f t="shared" si="1058"/>
        <v>0</v>
      </c>
      <c r="P1115" s="144"/>
      <c r="Q1115" s="145">
        <f t="shared" si="1052"/>
        <v>0</v>
      </c>
    </row>
    <row r="1116" spans="1:17" s="20" customFormat="1" ht="18" customHeight="1" x14ac:dyDescent="0.4">
      <c r="A1116" s="19">
        <v>9</v>
      </c>
      <c r="B1116" s="145">
        <f>B1108</f>
        <v>10</v>
      </c>
      <c r="C1116" s="151">
        <f t="shared" si="1053"/>
        <v>0</v>
      </c>
      <c r="D1116" s="151">
        <f t="shared" si="1044"/>
        <v>0</v>
      </c>
      <c r="E1116" s="143">
        <f>VLOOKUP(B1104,別紙1!$A$285:$AS$431,31,FALSE)+VLOOKUP(B1104,別紙1!$A$285:$AS$431,32,FALSE)+VLOOKUP(B1104,別紙1!$A$285:$AS$431,33,FALSE)</f>
        <v>16</v>
      </c>
      <c r="F1116" s="143">
        <f t="shared" si="1045"/>
        <v>16</v>
      </c>
      <c r="G1116" s="151">
        <f t="shared" si="1054"/>
        <v>0</v>
      </c>
      <c r="H1116" s="151">
        <f t="shared" si="1046"/>
        <v>0</v>
      </c>
      <c r="I1116" s="143">
        <f t="shared" si="1057"/>
        <v>0</v>
      </c>
      <c r="J1116" s="151">
        <f t="shared" si="1055"/>
        <v>0</v>
      </c>
      <c r="K1116" s="151">
        <f t="shared" si="1048"/>
        <v>0</v>
      </c>
      <c r="L1116" s="143">
        <f t="shared" si="1049"/>
        <v>0</v>
      </c>
      <c r="M1116" s="151">
        <f t="shared" si="1056"/>
        <v>0</v>
      </c>
      <c r="N1116" s="151">
        <f t="shared" si="1050"/>
        <v>0</v>
      </c>
      <c r="O1116" s="151">
        <f t="shared" si="1058"/>
        <v>0</v>
      </c>
      <c r="P1116" s="144"/>
      <c r="Q1116" s="145">
        <f t="shared" si="1052"/>
        <v>0</v>
      </c>
    </row>
    <row r="1117" spans="1:17" s="20" customFormat="1" ht="18" customHeight="1" x14ac:dyDescent="0.4">
      <c r="A1117" s="19">
        <v>10</v>
      </c>
      <c r="B1117" s="145">
        <f>B1108</f>
        <v>10</v>
      </c>
      <c r="C1117" s="151">
        <f t="shared" si="1053"/>
        <v>0</v>
      </c>
      <c r="D1117" s="151">
        <f t="shared" si="1044"/>
        <v>0</v>
      </c>
      <c r="E1117" s="143">
        <f>VLOOKUP(B1104,別紙1!$A$285:$AS$431,34,FALSE)+VLOOKUP(B1104,別紙1!$A$285:$AS$431,35,FALSE)+VLOOKUP(B1104,別紙1!$A$285:$AS$431,36,FALSE)</f>
        <v>14</v>
      </c>
      <c r="F1117" s="143">
        <f t="shared" si="1045"/>
        <v>14</v>
      </c>
      <c r="G1117" s="151">
        <f t="shared" si="1054"/>
        <v>0</v>
      </c>
      <c r="H1117" s="151">
        <f t="shared" si="1046"/>
        <v>0</v>
      </c>
      <c r="I1117" s="143">
        <f t="shared" si="1057"/>
        <v>0</v>
      </c>
      <c r="J1117" s="151">
        <f t="shared" si="1055"/>
        <v>0</v>
      </c>
      <c r="K1117" s="151">
        <f t="shared" si="1048"/>
        <v>0</v>
      </c>
      <c r="L1117" s="143">
        <f t="shared" si="1049"/>
        <v>0</v>
      </c>
      <c r="M1117" s="151">
        <f t="shared" si="1056"/>
        <v>0</v>
      </c>
      <c r="N1117" s="151">
        <f t="shared" si="1050"/>
        <v>0</v>
      </c>
      <c r="O1117" s="151">
        <f t="shared" si="1058"/>
        <v>0</v>
      </c>
      <c r="P1117" s="144"/>
      <c r="Q1117" s="145">
        <f t="shared" si="1052"/>
        <v>0</v>
      </c>
    </row>
    <row r="1118" spans="1:17" s="20" customFormat="1" ht="18" customHeight="1" x14ac:dyDescent="0.4">
      <c r="A1118" s="19">
        <v>11</v>
      </c>
      <c r="B1118" s="145">
        <f>B1108</f>
        <v>10</v>
      </c>
      <c r="C1118" s="151">
        <f t="shared" si="1053"/>
        <v>0</v>
      </c>
      <c r="D1118" s="151">
        <f t="shared" si="1044"/>
        <v>0</v>
      </c>
      <c r="E1118" s="143">
        <f>VLOOKUP(B1104,別紙1!$A$285:$AS$431,37,FALSE)+VLOOKUP(B1104,別紙1!$A$285:$AS$431,38,FALSE)+VLOOKUP(B1104,別紙1!$A$285:$AS$431,39,FALSE)</f>
        <v>10</v>
      </c>
      <c r="F1118" s="143">
        <f t="shared" si="1045"/>
        <v>10</v>
      </c>
      <c r="G1118" s="151">
        <f t="shared" si="1054"/>
        <v>0</v>
      </c>
      <c r="H1118" s="151">
        <f t="shared" si="1046"/>
        <v>0</v>
      </c>
      <c r="I1118" s="143">
        <f t="shared" si="1057"/>
        <v>0</v>
      </c>
      <c r="J1118" s="151">
        <f t="shared" si="1055"/>
        <v>0</v>
      </c>
      <c r="K1118" s="151">
        <f t="shared" si="1048"/>
        <v>0</v>
      </c>
      <c r="L1118" s="143">
        <f t="shared" si="1049"/>
        <v>0</v>
      </c>
      <c r="M1118" s="151">
        <f t="shared" si="1056"/>
        <v>0</v>
      </c>
      <c r="N1118" s="151">
        <f t="shared" si="1050"/>
        <v>0</v>
      </c>
      <c r="O1118" s="151">
        <f t="shared" si="1058"/>
        <v>0</v>
      </c>
      <c r="P1118" s="144"/>
      <c r="Q1118" s="145">
        <f t="shared" si="1052"/>
        <v>0</v>
      </c>
    </row>
    <row r="1119" spans="1:17" s="20" customFormat="1" ht="18" customHeight="1" thickBot="1" x14ac:dyDescent="0.45">
      <c r="A1119" s="19">
        <v>12</v>
      </c>
      <c r="B1119" s="145">
        <f>B1108</f>
        <v>10</v>
      </c>
      <c r="C1119" s="151">
        <f t="shared" si="1053"/>
        <v>0</v>
      </c>
      <c r="D1119" s="151">
        <f t="shared" si="1044"/>
        <v>0</v>
      </c>
      <c r="E1119" s="143">
        <f>VLOOKUP(B1104,別紙1!$A$285:$AS$431,40,FALSE)+VLOOKUP(B1104,別紙1!$A$285:$AS$431,41,FALSE)+VLOOKUP(B1104,別紙1!$A$285:$AS$431,42,FALSE)</f>
        <v>9</v>
      </c>
      <c r="F1119" s="143">
        <f t="shared" si="1045"/>
        <v>9</v>
      </c>
      <c r="G1119" s="151">
        <f t="shared" si="1054"/>
        <v>0</v>
      </c>
      <c r="H1119" s="198">
        <f t="shared" si="1046"/>
        <v>0</v>
      </c>
      <c r="I1119" s="143">
        <f t="shared" si="1057"/>
        <v>0</v>
      </c>
      <c r="J1119" s="198">
        <f t="shared" si="1055"/>
        <v>0</v>
      </c>
      <c r="K1119" s="198">
        <f t="shared" si="1048"/>
        <v>0</v>
      </c>
      <c r="L1119" s="143">
        <f t="shared" si="1049"/>
        <v>0</v>
      </c>
      <c r="M1119" s="151">
        <f t="shared" si="1056"/>
        <v>0</v>
      </c>
      <c r="N1119" s="198">
        <f t="shared" si="1050"/>
        <v>0</v>
      </c>
      <c r="O1119" s="151">
        <f>H1119+K1119+N1119</f>
        <v>0</v>
      </c>
      <c r="P1119" s="144"/>
      <c r="Q1119" s="145">
        <f t="shared" si="1052"/>
        <v>0</v>
      </c>
    </row>
    <row r="1120" spans="1:17" s="20" customFormat="1" ht="18" customHeight="1" thickBot="1" x14ac:dyDescent="0.45">
      <c r="A1120" s="19" t="s">
        <v>9</v>
      </c>
      <c r="B1120" s="146"/>
      <c r="C1120" s="146"/>
      <c r="D1120" s="201"/>
      <c r="E1120" s="143">
        <f t="shared" ref="E1120:F1120" si="1059">SUM(E1108:E1119)</f>
        <v>152</v>
      </c>
      <c r="F1120" s="143">
        <f t="shared" si="1059"/>
        <v>152</v>
      </c>
      <c r="G1120" s="146"/>
      <c r="H1120" s="146"/>
      <c r="I1120" s="143">
        <f t="shared" ref="I1120" si="1060">SUM(I1108:I1119)</f>
        <v>0</v>
      </c>
      <c r="J1120" s="146"/>
      <c r="K1120" s="146"/>
      <c r="L1120" s="143">
        <f t="shared" ref="L1120" si="1061">SUM(L1108:L1119)</f>
        <v>0</v>
      </c>
      <c r="M1120" s="146"/>
      <c r="N1120" s="146"/>
      <c r="O1120" s="202"/>
      <c r="P1120" s="150">
        <f>SUM(P1108:P1119)</f>
        <v>0</v>
      </c>
      <c r="Q1120" s="148">
        <f>IF(SUM(Q1108:Q1119)="","",SUM(Q1108:Q1119))</f>
        <v>0</v>
      </c>
    </row>
    <row r="1121" spans="1:17" ht="78" customHeight="1" x14ac:dyDescent="0.4">
      <c r="A1121" s="429" t="s">
        <v>376</v>
      </c>
      <c r="B1121" s="430"/>
      <c r="C1121" s="430"/>
      <c r="D1121" s="430"/>
      <c r="E1121" s="430"/>
      <c r="F1121" s="430"/>
      <c r="G1121" s="430"/>
      <c r="H1121" s="430"/>
      <c r="I1121" s="430"/>
      <c r="J1121" s="430"/>
      <c r="K1121" s="430"/>
      <c r="L1121" s="430"/>
      <c r="M1121" s="430"/>
      <c r="N1121" s="430"/>
      <c r="O1121" s="430"/>
      <c r="P1121" s="430"/>
      <c r="Q1121" s="431"/>
    </row>
    <row r="1122" spans="1:17" ht="78" customHeight="1" x14ac:dyDescent="0.4">
      <c r="A1122" s="432" t="s">
        <v>22</v>
      </c>
      <c r="B1122" s="433"/>
      <c r="C1122" s="433"/>
      <c r="D1122" s="433"/>
      <c r="E1122" s="433"/>
      <c r="F1122" s="433"/>
      <c r="G1122" s="433"/>
      <c r="H1122" s="433"/>
      <c r="I1122" s="433"/>
      <c r="J1122" s="433"/>
      <c r="K1122" s="433"/>
      <c r="L1122" s="433"/>
      <c r="M1122" s="433"/>
      <c r="N1122" s="433"/>
      <c r="O1122" s="433"/>
      <c r="P1122" s="433"/>
      <c r="Q1122" s="434"/>
    </row>
    <row r="1123" spans="1:17" x14ac:dyDescent="0.4">
      <c r="A1123" s="11" t="s">
        <v>12</v>
      </c>
      <c r="B1123" s="15">
        <f>B1104+1</f>
        <v>60</v>
      </c>
      <c r="C1123" s="11" t="s">
        <v>13</v>
      </c>
      <c r="D1123" s="13" t="str">
        <f>VLOOKUP(B1123,別紙1!$A$285:$AS$431,3,FALSE)</f>
        <v>小相木地下ポンプ場</v>
      </c>
      <c r="Q1123" s="142" t="str">
        <f>VLOOKUP(B1123,別紙1!$A$285:$AS$431,5,FALSE)</f>
        <v>東京従量電灯B10A</v>
      </c>
    </row>
    <row r="1124" spans="1:17" s="11" customFormat="1" ht="20.25" customHeight="1" x14ac:dyDescent="0.4">
      <c r="A1124" s="435" t="s">
        <v>14</v>
      </c>
      <c r="B1124" s="438" t="s">
        <v>3</v>
      </c>
      <c r="C1124" s="439"/>
      <c r="D1124" s="440"/>
      <c r="E1124" s="438" t="s">
        <v>4</v>
      </c>
      <c r="F1124" s="439"/>
      <c r="G1124" s="439"/>
      <c r="H1124" s="439"/>
      <c r="I1124" s="439"/>
      <c r="J1124" s="439"/>
      <c r="K1124" s="439"/>
      <c r="L1124" s="439"/>
      <c r="M1124" s="439"/>
      <c r="N1124" s="439"/>
      <c r="O1124" s="440"/>
      <c r="P1124" s="426" t="s">
        <v>106</v>
      </c>
      <c r="Q1124" s="435" t="s">
        <v>354</v>
      </c>
    </row>
    <row r="1125" spans="1:17" s="11" customFormat="1" ht="60" x14ac:dyDescent="0.4">
      <c r="A1125" s="436"/>
      <c r="B1125" s="305" t="s">
        <v>26</v>
      </c>
      <c r="C1125" s="305" t="s">
        <v>107</v>
      </c>
      <c r="D1125" s="305" t="s">
        <v>27</v>
      </c>
      <c r="E1125" s="16" t="s">
        <v>349</v>
      </c>
      <c r="F1125" s="17" t="s">
        <v>108</v>
      </c>
      <c r="G1125" s="17" t="s">
        <v>350</v>
      </c>
      <c r="H1125" s="16" t="s">
        <v>28</v>
      </c>
      <c r="I1125" s="17" t="s">
        <v>126</v>
      </c>
      <c r="J1125" s="17" t="s">
        <v>352</v>
      </c>
      <c r="K1125" s="16" t="s">
        <v>29</v>
      </c>
      <c r="L1125" s="17" t="s">
        <v>127</v>
      </c>
      <c r="M1125" s="17" t="s">
        <v>128</v>
      </c>
      <c r="N1125" s="16" t="s">
        <v>30</v>
      </c>
      <c r="O1125" s="306" t="s">
        <v>353</v>
      </c>
      <c r="P1125" s="441"/>
      <c r="Q1125" s="436"/>
    </row>
    <row r="1126" spans="1:17" s="18" customFormat="1" ht="22.5" x14ac:dyDescent="0.4">
      <c r="A1126" s="437"/>
      <c r="B1126" s="12" t="s">
        <v>34</v>
      </c>
      <c r="C1126" s="12" t="s">
        <v>123</v>
      </c>
      <c r="D1126" s="12" t="s">
        <v>6</v>
      </c>
      <c r="E1126" s="12" t="s">
        <v>20</v>
      </c>
      <c r="F1126" s="12" t="s">
        <v>20</v>
      </c>
      <c r="G1126" s="12" t="s">
        <v>8</v>
      </c>
      <c r="H1126" s="12" t="s">
        <v>8</v>
      </c>
      <c r="I1126" s="12" t="s">
        <v>20</v>
      </c>
      <c r="J1126" s="12" t="s">
        <v>8</v>
      </c>
      <c r="K1126" s="12" t="s">
        <v>8</v>
      </c>
      <c r="L1126" s="12" t="s">
        <v>20</v>
      </c>
      <c r="M1126" s="12" t="s">
        <v>8</v>
      </c>
      <c r="N1126" s="12" t="s">
        <v>8</v>
      </c>
      <c r="O1126" s="12" t="s">
        <v>8</v>
      </c>
      <c r="P1126" s="4" t="s">
        <v>43</v>
      </c>
      <c r="Q1126" s="12" t="s">
        <v>8</v>
      </c>
    </row>
    <row r="1127" spans="1:17" s="20" customFormat="1" ht="18" customHeight="1" x14ac:dyDescent="0.4">
      <c r="A1127" s="19">
        <v>1</v>
      </c>
      <c r="B1127" s="143">
        <f>VLOOKUP(B1123,別紙1!$A$285:$AS$431,6,FALSE)</f>
        <v>10</v>
      </c>
      <c r="C1127" s="151">
        <f>内訳書!$C$9</f>
        <v>0</v>
      </c>
      <c r="D1127" s="151">
        <f>IF(E1127=0,ROUNDDOWN(C1127*B1127/10/2,2),ROUNDDOWN(C1127*B1127/10,2))</f>
        <v>0</v>
      </c>
      <c r="E1127" s="143">
        <f>VLOOKUP(B1123,別紙1!$A$285:$AS$431,7,FALSE)+VLOOKUP(B1123,別紙1!$A$285:$AS$431,8,FALSE)+VLOOKUP(B1123,別紙1!$A$285:$AS$431,9,FALSE)</f>
        <v>41</v>
      </c>
      <c r="F1127" s="143">
        <f>IF(E1127&lt;120,E1127,120)</f>
        <v>41</v>
      </c>
      <c r="G1127" s="151">
        <f>内訳書!$D$9</f>
        <v>0</v>
      </c>
      <c r="H1127" s="151">
        <f>ROUNDDOWN(F1127*G1127,2)</f>
        <v>0</v>
      </c>
      <c r="I1127" s="143">
        <f>IF(E1127&lt;=300,IF(E1127&lt;120,0,E1127-120),180)</f>
        <v>0</v>
      </c>
      <c r="J1127" s="151">
        <f>内訳書!$E$9</f>
        <v>0</v>
      </c>
      <c r="K1127" s="151">
        <f>ROUNDDOWN(I1127*J1127,2)</f>
        <v>0</v>
      </c>
      <c r="L1127" s="143">
        <f>IF(E1127&lt;300,0,E1127-300)</f>
        <v>0</v>
      </c>
      <c r="M1127" s="151">
        <f>内訳書!$F$9</f>
        <v>0</v>
      </c>
      <c r="N1127" s="151">
        <f>ROUNDDOWN(L1127*M1127,2)</f>
        <v>0</v>
      </c>
      <c r="O1127" s="151">
        <f>H1127+K1127+N1127</f>
        <v>0</v>
      </c>
      <c r="P1127" s="144"/>
      <c r="Q1127" s="145">
        <f>ROUNDDOWN(D1127+O1127+P1127,0)</f>
        <v>0</v>
      </c>
    </row>
    <row r="1128" spans="1:17" s="20" customFormat="1" ht="18" customHeight="1" x14ac:dyDescent="0.4">
      <c r="A1128" s="19">
        <v>2</v>
      </c>
      <c r="B1128" s="145">
        <f>B1127</f>
        <v>10</v>
      </c>
      <c r="C1128" s="151">
        <f>C1127</f>
        <v>0</v>
      </c>
      <c r="D1128" s="151">
        <f t="shared" ref="D1128:D1138" si="1062">IF(E1128=0,ROUNDDOWN(C1128*B1128/10/2,2),ROUNDDOWN(C1128*B1128/10,2))</f>
        <v>0</v>
      </c>
      <c r="E1128" s="143">
        <f>VLOOKUP(B1123,別紙1!$A$285:$AS$431,10,FALSE)+VLOOKUP(B1123,別紙1!$A$285:$AS$431,11,FALSE)+VLOOKUP(B1123,別紙1!$A$285:$AS$431,12,FALSE)</f>
        <v>39</v>
      </c>
      <c r="F1128" s="143">
        <f t="shared" ref="F1128:F1138" si="1063">IF(E1128&lt;120,E1128,120)</f>
        <v>39</v>
      </c>
      <c r="G1128" s="151">
        <f>G1127</f>
        <v>0</v>
      </c>
      <c r="H1128" s="151">
        <f t="shared" ref="H1128:H1138" si="1064">ROUNDDOWN(F1128*G1128,2)</f>
        <v>0</v>
      </c>
      <c r="I1128" s="143">
        <f t="shared" ref="I1128" si="1065">IF(E1128&lt;=300,IF(E1128&lt;120,0,E1128-120),180)</f>
        <v>0</v>
      </c>
      <c r="J1128" s="151">
        <f>J1127</f>
        <v>0</v>
      </c>
      <c r="K1128" s="151">
        <f t="shared" ref="K1128:K1138" si="1066">ROUNDDOWN(I1128*J1128,2)</f>
        <v>0</v>
      </c>
      <c r="L1128" s="143">
        <f t="shared" ref="L1128:L1138" si="1067">IF(E1128&lt;300,0,E1128-300)</f>
        <v>0</v>
      </c>
      <c r="M1128" s="151">
        <f>M1127</f>
        <v>0</v>
      </c>
      <c r="N1128" s="151">
        <f t="shared" ref="N1128:N1138" si="1068">ROUNDDOWN(L1128*M1128,2)</f>
        <v>0</v>
      </c>
      <c r="O1128" s="151">
        <f t="shared" ref="O1128:O1131" si="1069">H1128+K1128+N1128</f>
        <v>0</v>
      </c>
      <c r="P1128" s="144"/>
      <c r="Q1128" s="145">
        <f t="shared" ref="Q1128:Q1138" si="1070">ROUNDDOWN(D1128+O1128+P1128,0)</f>
        <v>0</v>
      </c>
    </row>
    <row r="1129" spans="1:17" s="20" customFormat="1" ht="18" customHeight="1" x14ac:dyDescent="0.4">
      <c r="A1129" s="19">
        <v>3</v>
      </c>
      <c r="B1129" s="145">
        <f>B1127</f>
        <v>10</v>
      </c>
      <c r="C1129" s="151">
        <f t="shared" ref="C1129:C1138" si="1071">C1128</f>
        <v>0</v>
      </c>
      <c r="D1129" s="151">
        <f t="shared" si="1062"/>
        <v>0</v>
      </c>
      <c r="E1129" s="143">
        <f>VLOOKUP(B1123,別紙1!$A$285:$AS$431,13,FALSE)+VLOOKUP(B1123,別紙1!$A$285:$AS$431,14,FALSE)+VLOOKUP(B1123,別紙1!$A$285:$AS$431,15,FALSE)</f>
        <v>35</v>
      </c>
      <c r="F1129" s="143">
        <f t="shared" si="1063"/>
        <v>35</v>
      </c>
      <c r="G1129" s="151">
        <f t="shared" ref="G1129:G1138" si="1072">G1128</f>
        <v>0</v>
      </c>
      <c r="H1129" s="151">
        <f t="shared" si="1064"/>
        <v>0</v>
      </c>
      <c r="I1129" s="143">
        <f>IF(E1129&lt;=300,IF(E1129&lt;120,0,E1129-120),180)</f>
        <v>0</v>
      </c>
      <c r="J1129" s="151">
        <f t="shared" ref="J1129:J1138" si="1073">J1128</f>
        <v>0</v>
      </c>
      <c r="K1129" s="151">
        <f t="shared" si="1066"/>
        <v>0</v>
      </c>
      <c r="L1129" s="143">
        <f t="shared" si="1067"/>
        <v>0</v>
      </c>
      <c r="M1129" s="151">
        <f t="shared" ref="M1129:M1138" si="1074">M1128</f>
        <v>0</v>
      </c>
      <c r="N1129" s="151">
        <f t="shared" si="1068"/>
        <v>0</v>
      </c>
      <c r="O1129" s="151">
        <f t="shared" si="1069"/>
        <v>0</v>
      </c>
      <c r="P1129" s="144"/>
      <c r="Q1129" s="145">
        <f t="shared" si="1070"/>
        <v>0</v>
      </c>
    </row>
    <row r="1130" spans="1:17" s="20" customFormat="1" ht="18" customHeight="1" x14ac:dyDescent="0.4">
      <c r="A1130" s="19">
        <v>4</v>
      </c>
      <c r="B1130" s="145">
        <f>B1127</f>
        <v>10</v>
      </c>
      <c r="C1130" s="151">
        <f t="shared" si="1071"/>
        <v>0</v>
      </c>
      <c r="D1130" s="151">
        <f t="shared" si="1062"/>
        <v>0</v>
      </c>
      <c r="E1130" s="143">
        <f>VLOOKUP(B1123,別紙1!$A$285:$AS$431,16,FALSE)+VLOOKUP(B1123,別紙1!$A$285:$AS$431,17,FALSE)+VLOOKUP(B1123,別紙1!$A$285:$AS$431,18,FALSE)</f>
        <v>19</v>
      </c>
      <c r="F1130" s="143">
        <f t="shared" si="1063"/>
        <v>19</v>
      </c>
      <c r="G1130" s="151">
        <f t="shared" si="1072"/>
        <v>0</v>
      </c>
      <c r="H1130" s="151">
        <f t="shared" si="1064"/>
        <v>0</v>
      </c>
      <c r="I1130" s="143">
        <f t="shared" ref="I1130:I1138" si="1075">IF(E1130&lt;=300,IF(E1130&lt;120,0,E1130-120),180)</f>
        <v>0</v>
      </c>
      <c r="J1130" s="151">
        <f t="shared" si="1073"/>
        <v>0</v>
      </c>
      <c r="K1130" s="151">
        <f t="shared" si="1066"/>
        <v>0</v>
      </c>
      <c r="L1130" s="143">
        <f t="shared" si="1067"/>
        <v>0</v>
      </c>
      <c r="M1130" s="151">
        <f t="shared" si="1074"/>
        <v>0</v>
      </c>
      <c r="N1130" s="151">
        <f t="shared" si="1068"/>
        <v>0</v>
      </c>
      <c r="O1130" s="151">
        <f t="shared" si="1069"/>
        <v>0</v>
      </c>
      <c r="P1130" s="144"/>
      <c r="Q1130" s="145">
        <f t="shared" si="1070"/>
        <v>0</v>
      </c>
    </row>
    <row r="1131" spans="1:17" s="20" customFormat="1" ht="18" customHeight="1" x14ac:dyDescent="0.4">
      <c r="A1131" s="19">
        <v>5</v>
      </c>
      <c r="B1131" s="145">
        <f>B1127</f>
        <v>10</v>
      </c>
      <c r="C1131" s="151">
        <f t="shared" si="1071"/>
        <v>0</v>
      </c>
      <c r="D1131" s="151">
        <f t="shared" si="1062"/>
        <v>0</v>
      </c>
      <c r="E1131" s="143">
        <f>VLOOKUP(B1123,別紙1!$A$285:$AS$431,19,FALSE)+VLOOKUP(B1123,別紙1!$A$285:$AS$431,20,FALSE)+VLOOKUP(B1123,別紙1!$A$285:$AS$431,21,FALSE)</f>
        <v>14</v>
      </c>
      <c r="F1131" s="143">
        <f t="shared" si="1063"/>
        <v>14</v>
      </c>
      <c r="G1131" s="151">
        <f t="shared" si="1072"/>
        <v>0</v>
      </c>
      <c r="H1131" s="151">
        <f t="shared" si="1064"/>
        <v>0</v>
      </c>
      <c r="I1131" s="143">
        <f t="shared" si="1075"/>
        <v>0</v>
      </c>
      <c r="J1131" s="151">
        <f t="shared" si="1073"/>
        <v>0</v>
      </c>
      <c r="K1131" s="151">
        <f t="shared" si="1066"/>
        <v>0</v>
      </c>
      <c r="L1131" s="143">
        <f t="shared" si="1067"/>
        <v>0</v>
      </c>
      <c r="M1131" s="151">
        <f t="shared" si="1074"/>
        <v>0</v>
      </c>
      <c r="N1131" s="151">
        <f t="shared" si="1068"/>
        <v>0</v>
      </c>
      <c r="O1131" s="151">
        <f t="shared" si="1069"/>
        <v>0</v>
      </c>
      <c r="P1131" s="144"/>
      <c r="Q1131" s="145">
        <f t="shared" si="1070"/>
        <v>0</v>
      </c>
    </row>
    <row r="1132" spans="1:17" s="20" customFormat="1" ht="18" customHeight="1" x14ac:dyDescent="0.4">
      <c r="A1132" s="19">
        <v>6</v>
      </c>
      <c r="B1132" s="145">
        <f>B1127</f>
        <v>10</v>
      </c>
      <c r="C1132" s="151">
        <f t="shared" si="1071"/>
        <v>0</v>
      </c>
      <c r="D1132" s="151">
        <f t="shared" si="1062"/>
        <v>0</v>
      </c>
      <c r="E1132" s="143">
        <f>VLOOKUP(B1123,別紙1!$A$285:$AS$431,22,FALSE)+VLOOKUP(B1123,別紙1!$A$285:$AS$431,23,FALSE)+VLOOKUP(B1123,別紙1!$A$285:$AS$431,24,FALSE)</f>
        <v>16</v>
      </c>
      <c r="F1132" s="143">
        <f t="shared" si="1063"/>
        <v>16</v>
      </c>
      <c r="G1132" s="151">
        <f t="shared" si="1072"/>
        <v>0</v>
      </c>
      <c r="H1132" s="151">
        <f t="shared" si="1064"/>
        <v>0</v>
      </c>
      <c r="I1132" s="143">
        <f t="shared" si="1075"/>
        <v>0</v>
      </c>
      <c r="J1132" s="151">
        <f t="shared" si="1073"/>
        <v>0</v>
      </c>
      <c r="K1132" s="151">
        <f t="shared" si="1066"/>
        <v>0</v>
      </c>
      <c r="L1132" s="143">
        <f t="shared" si="1067"/>
        <v>0</v>
      </c>
      <c r="M1132" s="151">
        <f t="shared" si="1074"/>
        <v>0</v>
      </c>
      <c r="N1132" s="151">
        <f t="shared" si="1068"/>
        <v>0</v>
      </c>
      <c r="O1132" s="151">
        <f>H1132+K1132+N1132</f>
        <v>0</v>
      </c>
      <c r="P1132" s="144"/>
      <c r="Q1132" s="145">
        <f t="shared" si="1070"/>
        <v>0</v>
      </c>
    </row>
    <row r="1133" spans="1:17" s="20" customFormat="1" ht="18" customHeight="1" x14ac:dyDescent="0.4">
      <c r="A1133" s="19">
        <v>7</v>
      </c>
      <c r="B1133" s="145">
        <f>B1127</f>
        <v>10</v>
      </c>
      <c r="C1133" s="151">
        <f t="shared" si="1071"/>
        <v>0</v>
      </c>
      <c r="D1133" s="151">
        <f t="shared" si="1062"/>
        <v>0</v>
      </c>
      <c r="E1133" s="143">
        <f>VLOOKUP(B1123,別紙1!$A$285:$AS$431,25,FALSE)+VLOOKUP(B1123,別紙1!$A$285:$AS$431,26,FALSE)+VLOOKUP(B1123,別紙1!$A$285:$AS$431,27,FALSE)</f>
        <v>18</v>
      </c>
      <c r="F1133" s="143">
        <f t="shared" si="1063"/>
        <v>18</v>
      </c>
      <c r="G1133" s="151">
        <f t="shared" si="1072"/>
        <v>0</v>
      </c>
      <c r="H1133" s="151">
        <f t="shared" si="1064"/>
        <v>0</v>
      </c>
      <c r="I1133" s="143">
        <f t="shared" si="1075"/>
        <v>0</v>
      </c>
      <c r="J1133" s="151">
        <f t="shared" si="1073"/>
        <v>0</v>
      </c>
      <c r="K1133" s="151">
        <f t="shared" si="1066"/>
        <v>0</v>
      </c>
      <c r="L1133" s="143">
        <f t="shared" si="1067"/>
        <v>0</v>
      </c>
      <c r="M1133" s="151">
        <f t="shared" si="1074"/>
        <v>0</v>
      </c>
      <c r="N1133" s="151">
        <f t="shared" si="1068"/>
        <v>0</v>
      </c>
      <c r="O1133" s="151">
        <f t="shared" ref="O1133:O1137" si="1076">H1133+K1133+N1133</f>
        <v>0</v>
      </c>
      <c r="P1133" s="144"/>
      <c r="Q1133" s="145">
        <f t="shared" si="1070"/>
        <v>0</v>
      </c>
    </row>
    <row r="1134" spans="1:17" s="20" customFormat="1" ht="18" customHeight="1" x14ac:dyDescent="0.4">
      <c r="A1134" s="19">
        <v>8</v>
      </c>
      <c r="B1134" s="145">
        <f>B1127</f>
        <v>10</v>
      </c>
      <c r="C1134" s="151">
        <f t="shared" si="1071"/>
        <v>0</v>
      </c>
      <c r="D1134" s="151">
        <f t="shared" si="1062"/>
        <v>0</v>
      </c>
      <c r="E1134" s="143">
        <f>VLOOKUP(B1123,別紙1!$A$285:$AS$431,28,FALSE)+VLOOKUP(B1123,別紙1!$A$285:$AS$431,29,FALSE)+VLOOKUP(B1123,別紙1!$A$285:$AS$431,30,FALSE)</f>
        <v>23</v>
      </c>
      <c r="F1134" s="143">
        <f t="shared" si="1063"/>
        <v>23</v>
      </c>
      <c r="G1134" s="151">
        <f t="shared" si="1072"/>
        <v>0</v>
      </c>
      <c r="H1134" s="151">
        <f t="shared" si="1064"/>
        <v>0</v>
      </c>
      <c r="I1134" s="143">
        <f t="shared" si="1075"/>
        <v>0</v>
      </c>
      <c r="J1134" s="151">
        <f t="shared" si="1073"/>
        <v>0</v>
      </c>
      <c r="K1134" s="151">
        <f t="shared" si="1066"/>
        <v>0</v>
      </c>
      <c r="L1134" s="143">
        <f t="shared" si="1067"/>
        <v>0</v>
      </c>
      <c r="M1134" s="151">
        <f t="shared" si="1074"/>
        <v>0</v>
      </c>
      <c r="N1134" s="151">
        <f t="shared" si="1068"/>
        <v>0</v>
      </c>
      <c r="O1134" s="151">
        <f t="shared" si="1076"/>
        <v>0</v>
      </c>
      <c r="P1134" s="144"/>
      <c r="Q1134" s="145">
        <f t="shared" si="1070"/>
        <v>0</v>
      </c>
    </row>
    <row r="1135" spans="1:17" s="20" customFormat="1" ht="18" customHeight="1" x14ac:dyDescent="0.4">
      <c r="A1135" s="19">
        <v>9</v>
      </c>
      <c r="B1135" s="145">
        <f>B1127</f>
        <v>10</v>
      </c>
      <c r="C1135" s="151">
        <f t="shared" si="1071"/>
        <v>0</v>
      </c>
      <c r="D1135" s="151">
        <f t="shared" si="1062"/>
        <v>0</v>
      </c>
      <c r="E1135" s="143">
        <f>VLOOKUP(B1123,別紙1!$A$285:$AS$431,31,FALSE)+VLOOKUP(B1123,別紙1!$A$285:$AS$431,32,FALSE)+VLOOKUP(B1123,別紙1!$A$285:$AS$431,33,FALSE)</f>
        <v>18</v>
      </c>
      <c r="F1135" s="143">
        <f t="shared" si="1063"/>
        <v>18</v>
      </c>
      <c r="G1135" s="151">
        <f t="shared" si="1072"/>
        <v>0</v>
      </c>
      <c r="H1135" s="151">
        <f t="shared" si="1064"/>
        <v>0</v>
      </c>
      <c r="I1135" s="143">
        <f t="shared" si="1075"/>
        <v>0</v>
      </c>
      <c r="J1135" s="151">
        <f t="shared" si="1073"/>
        <v>0</v>
      </c>
      <c r="K1135" s="151">
        <f t="shared" si="1066"/>
        <v>0</v>
      </c>
      <c r="L1135" s="143">
        <f t="shared" si="1067"/>
        <v>0</v>
      </c>
      <c r="M1135" s="151">
        <f t="shared" si="1074"/>
        <v>0</v>
      </c>
      <c r="N1135" s="151">
        <f t="shared" si="1068"/>
        <v>0</v>
      </c>
      <c r="O1135" s="151">
        <f t="shared" si="1076"/>
        <v>0</v>
      </c>
      <c r="P1135" s="144"/>
      <c r="Q1135" s="145">
        <f t="shared" si="1070"/>
        <v>0</v>
      </c>
    </row>
    <row r="1136" spans="1:17" s="20" customFormat="1" ht="18" customHeight="1" x14ac:dyDescent="0.4">
      <c r="A1136" s="19">
        <v>10</v>
      </c>
      <c r="B1136" s="145">
        <f>B1127</f>
        <v>10</v>
      </c>
      <c r="C1136" s="151">
        <f t="shared" si="1071"/>
        <v>0</v>
      </c>
      <c r="D1136" s="151">
        <f t="shared" si="1062"/>
        <v>0</v>
      </c>
      <c r="E1136" s="143">
        <f>VLOOKUP(B1123,別紙1!$A$285:$AS$431,34,FALSE)+VLOOKUP(B1123,別紙1!$A$285:$AS$431,35,FALSE)+VLOOKUP(B1123,別紙1!$A$285:$AS$431,36,FALSE)</f>
        <v>14</v>
      </c>
      <c r="F1136" s="143">
        <f t="shared" si="1063"/>
        <v>14</v>
      </c>
      <c r="G1136" s="151">
        <f t="shared" si="1072"/>
        <v>0</v>
      </c>
      <c r="H1136" s="151">
        <f t="shared" si="1064"/>
        <v>0</v>
      </c>
      <c r="I1136" s="143">
        <f t="shared" si="1075"/>
        <v>0</v>
      </c>
      <c r="J1136" s="151">
        <f t="shared" si="1073"/>
        <v>0</v>
      </c>
      <c r="K1136" s="151">
        <f t="shared" si="1066"/>
        <v>0</v>
      </c>
      <c r="L1136" s="143">
        <f t="shared" si="1067"/>
        <v>0</v>
      </c>
      <c r="M1136" s="151">
        <f t="shared" si="1074"/>
        <v>0</v>
      </c>
      <c r="N1136" s="151">
        <f t="shared" si="1068"/>
        <v>0</v>
      </c>
      <c r="O1136" s="151">
        <f t="shared" si="1076"/>
        <v>0</v>
      </c>
      <c r="P1136" s="144"/>
      <c r="Q1136" s="145">
        <f t="shared" si="1070"/>
        <v>0</v>
      </c>
    </row>
    <row r="1137" spans="1:17" s="20" customFormat="1" ht="18" customHeight="1" x14ac:dyDescent="0.4">
      <c r="A1137" s="19">
        <v>11</v>
      </c>
      <c r="B1137" s="145">
        <f>B1127</f>
        <v>10</v>
      </c>
      <c r="C1137" s="151">
        <f t="shared" si="1071"/>
        <v>0</v>
      </c>
      <c r="D1137" s="151">
        <f t="shared" si="1062"/>
        <v>0</v>
      </c>
      <c r="E1137" s="143">
        <f>VLOOKUP(B1123,別紙1!$A$285:$AS$431,37,FALSE)+VLOOKUP(B1123,別紙1!$A$285:$AS$431,38,FALSE)+VLOOKUP(B1123,別紙1!$A$285:$AS$431,39,FALSE)</f>
        <v>20</v>
      </c>
      <c r="F1137" s="143">
        <f t="shared" si="1063"/>
        <v>20</v>
      </c>
      <c r="G1137" s="151">
        <f t="shared" si="1072"/>
        <v>0</v>
      </c>
      <c r="H1137" s="151">
        <f t="shared" si="1064"/>
        <v>0</v>
      </c>
      <c r="I1137" s="143">
        <f t="shared" si="1075"/>
        <v>0</v>
      </c>
      <c r="J1137" s="151">
        <f t="shared" si="1073"/>
        <v>0</v>
      </c>
      <c r="K1137" s="151">
        <f t="shared" si="1066"/>
        <v>0</v>
      </c>
      <c r="L1137" s="143">
        <f t="shared" si="1067"/>
        <v>0</v>
      </c>
      <c r="M1137" s="151">
        <f t="shared" si="1074"/>
        <v>0</v>
      </c>
      <c r="N1137" s="151">
        <f t="shared" si="1068"/>
        <v>0</v>
      </c>
      <c r="O1137" s="151">
        <f t="shared" si="1076"/>
        <v>0</v>
      </c>
      <c r="P1137" s="144"/>
      <c r="Q1137" s="145">
        <f t="shared" si="1070"/>
        <v>0</v>
      </c>
    </row>
    <row r="1138" spans="1:17" s="20" customFormat="1" ht="18" customHeight="1" thickBot="1" x14ac:dyDescent="0.45">
      <c r="A1138" s="19">
        <v>12</v>
      </c>
      <c r="B1138" s="145">
        <f>B1127</f>
        <v>10</v>
      </c>
      <c r="C1138" s="151">
        <f t="shared" si="1071"/>
        <v>0</v>
      </c>
      <c r="D1138" s="151">
        <f t="shared" si="1062"/>
        <v>0</v>
      </c>
      <c r="E1138" s="143">
        <f>VLOOKUP(B1123,別紙1!$A$285:$AS$431,40,FALSE)+VLOOKUP(B1123,別紙1!$A$285:$AS$431,41,FALSE)+VLOOKUP(B1123,別紙1!$A$285:$AS$431,42,FALSE)</f>
        <v>37</v>
      </c>
      <c r="F1138" s="143">
        <f t="shared" si="1063"/>
        <v>37</v>
      </c>
      <c r="G1138" s="151">
        <f t="shared" si="1072"/>
        <v>0</v>
      </c>
      <c r="H1138" s="198">
        <f t="shared" si="1064"/>
        <v>0</v>
      </c>
      <c r="I1138" s="143">
        <f t="shared" si="1075"/>
        <v>0</v>
      </c>
      <c r="J1138" s="198">
        <f t="shared" si="1073"/>
        <v>0</v>
      </c>
      <c r="K1138" s="198">
        <f t="shared" si="1066"/>
        <v>0</v>
      </c>
      <c r="L1138" s="143">
        <f t="shared" si="1067"/>
        <v>0</v>
      </c>
      <c r="M1138" s="151">
        <f t="shared" si="1074"/>
        <v>0</v>
      </c>
      <c r="N1138" s="198">
        <f t="shared" si="1068"/>
        <v>0</v>
      </c>
      <c r="O1138" s="151">
        <f>H1138+K1138+N1138</f>
        <v>0</v>
      </c>
      <c r="P1138" s="144"/>
      <c r="Q1138" s="145">
        <f t="shared" si="1070"/>
        <v>0</v>
      </c>
    </row>
    <row r="1139" spans="1:17" s="20" customFormat="1" ht="18" customHeight="1" thickBot="1" x14ac:dyDescent="0.45">
      <c r="A1139" s="19" t="s">
        <v>9</v>
      </c>
      <c r="B1139" s="146"/>
      <c r="C1139" s="146"/>
      <c r="D1139" s="201"/>
      <c r="E1139" s="143">
        <f t="shared" ref="E1139:F1139" si="1077">SUM(E1127:E1138)</f>
        <v>294</v>
      </c>
      <c r="F1139" s="143">
        <f t="shared" si="1077"/>
        <v>294</v>
      </c>
      <c r="G1139" s="146"/>
      <c r="H1139" s="146"/>
      <c r="I1139" s="143">
        <f t="shared" ref="I1139" si="1078">SUM(I1127:I1138)</f>
        <v>0</v>
      </c>
      <c r="J1139" s="146"/>
      <c r="K1139" s="146"/>
      <c r="L1139" s="143">
        <f t="shared" ref="L1139" si="1079">SUM(L1127:L1138)</f>
        <v>0</v>
      </c>
      <c r="M1139" s="146"/>
      <c r="N1139" s="146"/>
      <c r="O1139" s="202"/>
      <c r="P1139" s="150">
        <f>SUM(P1127:P1138)</f>
        <v>0</v>
      </c>
      <c r="Q1139" s="148">
        <f>IF(SUM(Q1127:Q1138)="","",SUM(Q1127:Q1138))</f>
        <v>0</v>
      </c>
    </row>
    <row r="1140" spans="1:17" ht="78" customHeight="1" x14ac:dyDescent="0.4">
      <c r="A1140" s="429" t="s">
        <v>376</v>
      </c>
      <c r="B1140" s="430"/>
      <c r="C1140" s="430"/>
      <c r="D1140" s="430"/>
      <c r="E1140" s="430"/>
      <c r="F1140" s="430"/>
      <c r="G1140" s="430"/>
      <c r="H1140" s="430"/>
      <c r="I1140" s="430"/>
      <c r="J1140" s="430"/>
      <c r="K1140" s="430"/>
      <c r="L1140" s="430"/>
      <c r="M1140" s="430"/>
      <c r="N1140" s="430"/>
      <c r="O1140" s="430"/>
      <c r="P1140" s="430"/>
      <c r="Q1140" s="431"/>
    </row>
    <row r="1141" spans="1:17" ht="78" customHeight="1" x14ac:dyDescent="0.4">
      <c r="A1141" s="432" t="s">
        <v>22</v>
      </c>
      <c r="B1141" s="433"/>
      <c r="C1141" s="433"/>
      <c r="D1141" s="433"/>
      <c r="E1141" s="433"/>
      <c r="F1141" s="433"/>
      <c r="G1141" s="433"/>
      <c r="H1141" s="433"/>
      <c r="I1141" s="433"/>
      <c r="J1141" s="433"/>
      <c r="K1141" s="433"/>
      <c r="L1141" s="433"/>
      <c r="M1141" s="433"/>
      <c r="N1141" s="433"/>
      <c r="O1141" s="433"/>
      <c r="P1141" s="433"/>
      <c r="Q1141" s="434"/>
    </row>
    <row r="1142" spans="1:17" x14ac:dyDescent="0.4">
      <c r="A1142" s="11" t="s">
        <v>12</v>
      </c>
      <c r="B1142" s="15">
        <f>B1123+1</f>
        <v>61</v>
      </c>
      <c r="C1142" s="11" t="s">
        <v>13</v>
      </c>
      <c r="D1142" s="13" t="str">
        <f>VLOOKUP(B1142,別紙1!$A$285:$AS$431,3,FALSE)</f>
        <v>小島田地下ポンプ場</v>
      </c>
      <c r="Q1142" s="142" t="str">
        <f>VLOOKUP(B1142,別紙1!$A$285:$AS$431,5,FALSE)</f>
        <v>東京従量電灯B10A</v>
      </c>
    </row>
    <row r="1143" spans="1:17" s="11" customFormat="1" ht="20.25" customHeight="1" x14ac:dyDescent="0.4">
      <c r="A1143" s="435" t="s">
        <v>14</v>
      </c>
      <c r="B1143" s="438" t="s">
        <v>3</v>
      </c>
      <c r="C1143" s="439"/>
      <c r="D1143" s="440"/>
      <c r="E1143" s="438" t="s">
        <v>4</v>
      </c>
      <c r="F1143" s="439"/>
      <c r="G1143" s="439"/>
      <c r="H1143" s="439"/>
      <c r="I1143" s="439"/>
      <c r="J1143" s="439"/>
      <c r="K1143" s="439"/>
      <c r="L1143" s="439"/>
      <c r="M1143" s="439"/>
      <c r="N1143" s="439"/>
      <c r="O1143" s="440"/>
      <c r="P1143" s="426" t="s">
        <v>106</v>
      </c>
      <c r="Q1143" s="435" t="s">
        <v>354</v>
      </c>
    </row>
    <row r="1144" spans="1:17" s="11" customFormat="1" ht="60" x14ac:dyDescent="0.4">
      <c r="A1144" s="436"/>
      <c r="B1144" s="305" t="s">
        <v>26</v>
      </c>
      <c r="C1144" s="305" t="s">
        <v>107</v>
      </c>
      <c r="D1144" s="305" t="s">
        <v>27</v>
      </c>
      <c r="E1144" s="16" t="s">
        <v>349</v>
      </c>
      <c r="F1144" s="17" t="s">
        <v>108</v>
      </c>
      <c r="G1144" s="17" t="s">
        <v>350</v>
      </c>
      <c r="H1144" s="16" t="s">
        <v>28</v>
      </c>
      <c r="I1144" s="17" t="s">
        <v>126</v>
      </c>
      <c r="J1144" s="17" t="s">
        <v>352</v>
      </c>
      <c r="K1144" s="16" t="s">
        <v>29</v>
      </c>
      <c r="L1144" s="17" t="s">
        <v>127</v>
      </c>
      <c r="M1144" s="17" t="s">
        <v>128</v>
      </c>
      <c r="N1144" s="16" t="s">
        <v>30</v>
      </c>
      <c r="O1144" s="306" t="s">
        <v>353</v>
      </c>
      <c r="P1144" s="441"/>
      <c r="Q1144" s="436"/>
    </row>
    <row r="1145" spans="1:17" s="18" customFormat="1" ht="22.5" x14ac:dyDescent="0.4">
      <c r="A1145" s="437"/>
      <c r="B1145" s="12" t="s">
        <v>34</v>
      </c>
      <c r="C1145" s="12" t="s">
        <v>123</v>
      </c>
      <c r="D1145" s="12" t="s">
        <v>6</v>
      </c>
      <c r="E1145" s="12" t="s">
        <v>20</v>
      </c>
      <c r="F1145" s="12" t="s">
        <v>20</v>
      </c>
      <c r="G1145" s="12" t="s">
        <v>8</v>
      </c>
      <c r="H1145" s="12" t="s">
        <v>8</v>
      </c>
      <c r="I1145" s="12" t="s">
        <v>20</v>
      </c>
      <c r="J1145" s="12" t="s">
        <v>8</v>
      </c>
      <c r="K1145" s="12" t="s">
        <v>8</v>
      </c>
      <c r="L1145" s="12" t="s">
        <v>20</v>
      </c>
      <c r="M1145" s="12" t="s">
        <v>8</v>
      </c>
      <c r="N1145" s="12" t="s">
        <v>8</v>
      </c>
      <c r="O1145" s="12" t="s">
        <v>8</v>
      </c>
      <c r="P1145" s="4" t="s">
        <v>43</v>
      </c>
      <c r="Q1145" s="12" t="s">
        <v>8</v>
      </c>
    </row>
    <row r="1146" spans="1:17" s="20" customFormat="1" ht="18" customHeight="1" x14ac:dyDescent="0.4">
      <c r="A1146" s="19">
        <v>1</v>
      </c>
      <c r="B1146" s="143">
        <f>VLOOKUP(B1142,別紙1!$A$285:$AS$431,6,FALSE)</f>
        <v>10</v>
      </c>
      <c r="C1146" s="151">
        <f>内訳書!$C$9</f>
        <v>0</v>
      </c>
      <c r="D1146" s="151">
        <f>IF(E1146=0,ROUNDDOWN(C1146*B1146/10/2,2),ROUNDDOWN(C1146*B1146/10,2))</f>
        <v>0</v>
      </c>
      <c r="E1146" s="143">
        <f>VLOOKUP(B1142,別紙1!$A$285:$AS$431,7,FALSE)+VLOOKUP(B1142,別紙1!$A$285:$AS$431,8,FALSE)+VLOOKUP(B1142,別紙1!$A$285:$AS$431,9,FALSE)</f>
        <v>20</v>
      </c>
      <c r="F1146" s="143">
        <f>IF(E1146&lt;120,E1146,120)</f>
        <v>20</v>
      </c>
      <c r="G1146" s="151">
        <f>内訳書!$D$9</f>
        <v>0</v>
      </c>
      <c r="H1146" s="151">
        <f>ROUNDDOWN(F1146*G1146,2)</f>
        <v>0</v>
      </c>
      <c r="I1146" s="143">
        <f>IF(E1146&lt;=300,IF(E1146&lt;120,0,E1146-120),180)</f>
        <v>0</v>
      </c>
      <c r="J1146" s="151">
        <f>内訳書!$E$9</f>
        <v>0</v>
      </c>
      <c r="K1146" s="151">
        <f>ROUNDDOWN(I1146*J1146,2)</f>
        <v>0</v>
      </c>
      <c r="L1146" s="143">
        <f>IF(E1146&lt;300,0,E1146-300)</f>
        <v>0</v>
      </c>
      <c r="M1146" s="151">
        <f>内訳書!$F$9</f>
        <v>0</v>
      </c>
      <c r="N1146" s="151">
        <f>ROUNDDOWN(L1146*M1146,2)</f>
        <v>0</v>
      </c>
      <c r="O1146" s="151">
        <f>H1146+K1146+N1146</f>
        <v>0</v>
      </c>
      <c r="P1146" s="144"/>
      <c r="Q1146" s="145">
        <f>ROUNDDOWN(D1146+O1146+P1146,0)</f>
        <v>0</v>
      </c>
    </row>
    <row r="1147" spans="1:17" s="20" customFormat="1" ht="18" customHeight="1" x14ac:dyDescent="0.4">
      <c r="A1147" s="19">
        <v>2</v>
      </c>
      <c r="B1147" s="145">
        <f>B1146</f>
        <v>10</v>
      </c>
      <c r="C1147" s="151">
        <f>C1146</f>
        <v>0</v>
      </c>
      <c r="D1147" s="151">
        <f t="shared" ref="D1147:D1157" si="1080">IF(E1147=0,ROUNDDOWN(C1147*B1147/10/2,2),ROUNDDOWN(C1147*B1147/10,2))</f>
        <v>0</v>
      </c>
      <c r="E1147" s="143">
        <f>VLOOKUP(B1142,別紙1!$A$285:$AS$431,10,FALSE)+VLOOKUP(B1142,別紙1!$A$285:$AS$431,11,FALSE)+VLOOKUP(B1142,別紙1!$A$285:$AS$431,12,FALSE)</f>
        <v>20</v>
      </c>
      <c r="F1147" s="143">
        <f t="shared" ref="F1147:F1157" si="1081">IF(E1147&lt;120,E1147,120)</f>
        <v>20</v>
      </c>
      <c r="G1147" s="151">
        <f>G1146</f>
        <v>0</v>
      </c>
      <c r="H1147" s="151">
        <f t="shared" ref="H1147:H1157" si="1082">ROUNDDOWN(F1147*G1147,2)</f>
        <v>0</v>
      </c>
      <c r="I1147" s="143">
        <f t="shared" ref="I1147" si="1083">IF(E1147&lt;=300,IF(E1147&lt;120,0,E1147-120),180)</f>
        <v>0</v>
      </c>
      <c r="J1147" s="151">
        <f>J1146</f>
        <v>0</v>
      </c>
      <c r="K1147" s="151">
        <f t="shared" ref="K1147:K1157" si="1084">ROUNDDOWN(I1147*J1147,2)</f>
        <v>0</v>
      </c>
      <c r="L1147" s="143">
        <f t="shared" ref="L1147:L1157" si="1085">IF(E1147&lt;300,0,E1147-300)</f>
        <v>0</v>
      </c>
      <c r="M1147" s="151">
        <f>M1146</f>
        <v>0</v>
      </c>
      <c r="N1147" s="151">
        <f t="shared" ref="N1147:N1157" si="1086">ROUNDDOWN(L1147*M1147,2)</f>
        <v>0</v>
      </c>
      <c r="O1147" s="151">
        <f t="shared" ref="O1147:O1150" si="1087">H1147+K1147+N1147</f>
        <v>0</v>
      </c>
      <c r="P1147" s="144"/>
      <c r="Q1147" s="145">
        <f t="shared" ref="Q1147:Q1157" si="1088">ROUNDDOWN(D1147+O1147+P1147,0)</f>
        <v>0</v>
      </c>
    </row>
    <row r="1148" spans="1:17" s="20" customFormat="1" ht="18" customHeight="1" x14ac:dyDescent="0.4">
      <c r="A1148" s="19">
        <v>3</v>
      </c>
      <c r="B1148" s="145">
        <f>B1146</f>
        <v>10</v>
      </c>
      <c r="C1148" s="151">
        <f t="shared" ref="C1148:C1157" si="1089">C1147</f>
        <v>0</v>
      </c>
      <c r="D1148" s="151">
        <f t="shared" si="1080"/>
        <v>0</v>
      </c>
      <c r="E1148" s="143">
        <f>VLOOKUP(B1142,別紙1!$A$285:$AS$431,13,FALSE)+VLOOKUP(B1142,別紙1!$A$285:$AS$431,14,FALSE)+VLOOKUP(B1142,別紙1!$A$285:$AS$431,15,FALSE)</f>
        <v>19</v>
      </c>
      <c r="F1148" s="143">
        <f t="shared" si="1081"/>
        <v>19</v>
      </c>
      <c r="G1148" s="151">
        <f t="shared" ref="G1148:G1157" si="1090">G1147</f>
        <v>0</v>
      </c>
      <c r="H1148" s="151">
        <f t="shared" si="1082"/>
        <v>0</v>
      </c>
      <c r="I1148" s="143">
        <f>IF(E1148&lt;=300,IF(E1148&lt;120,0,E1148-120),180)</f>
        <v>0</v>
      </c>
      <c r="J1148" s="151">
        <f t="shared" ref="J1148:J1157" si="1091">J1147</f>
        <v>0</v>
      </c>
      <c r="K1148" s="151">
        <f t="shared" si="1084"/>
        <v>0</v>
      </c>
      <c r="L1148" s="143">
        <f t="shared" si="1085"/>
        <v>0</v>
      </c>
      <c r="M1148" s="151">
        <f t="shared" ref="M1148:M1157" si="1092">M1147</f>
        <v>0</v>
      </c>
      <c r="N1148" s="151">
        <f t="shared" si="1086"/>
        <v>0</v>
      </c>
      <c r="O1148" s="151">
        <f t="shared" si="1087"/>
        <v>0</v>
      </c>
      <c r="P1148" s="144"/>
      <c r="Q1148" s="145">
        <f t="shared" si="1088"/>
        <v>0</v>
      </c>
    </row>
    <row r="1149" spans="1:17" s="20" customFormat="1" ht="18" customHeight="1" x14ac:dyDescent="0.4">
      <c r="A1149" s="19">
        <v>4</v>
      </c>
      <c r="B1149" s="145">
        <f>B1146</f>
        <v>10</v>
      </c>
      <c r="C1149" s="151">
        <f t="shared" si="1089"/>
        <v>0</v>
      </c>
      <c r="D1149" s="151">
        <f t="shared" si="1080"/>
        <v>0</v>
      </c>
      <c r="E1149" s="143">
        <f>VLOOKUP(B1142,別紙1!$A$285:$AS$431,16,FALSE)+VLOOKUP(B1142,別紙1!$A$285:$AS$431,17,FALSE)+VLOOKUP(B1142,別紙1!$A$285:$AS$431,18,FALSE)</f>
        <v>21</v>
      </c>
      <c r="F1149" s="143">
        <f t="shared" si="1081"/>
        <v>21</v>
      </c>
      <c r="G1149" s="151">
        <f t="shared" si="1090"/>
        <v>0</v>
      </c>
      <c r="H1149" s="151">
        <f t="shared" si="1082"/>
        <v>0</v>
      </c>
      <c r="I1149" s="143">
        <f t="shared" ref="I1149:I1157" si="1093">IF(E1149&lt;=300,IF(E1149&lt;120,0,E1149-120),180)</f>
        <v>0</v>
      </c>
      <c r="J1149" s="151">
        <f t="shared" si="1091"/>
        <v>0</v>
      </c>
      <c r="K1149" s="151">
        <f t="shared" si="1084"/>
        <v>0</v>
      </c>
      <c r="L1149" s="143">
        <f t="shared" si="1085"/>
        <v>0</v>
      </c>
      <c r="M1149" s="151">
        <f t="shared" si="1092"/>
        <v>0</v>
      </c>
      <c r="N1149" s="151">
        <f t="shared" si="1086"/>
        <v>0</v>
      </c>
      <c r="O1149" s="151">
        <f t="shared" si="1087"/>
        <v>0</v>
      </c>
      <c r="P1149" s="144"/>
      <c r="Q1149" s="145">
        <f t="shared" si="1088"/>
        <v>0</v>
      </c>
    </row>
    <row r="1150" spans="1:17" s="20" customFormat="1" ht="18" customHeight="1" x14ac:dyDescent="0.4">
      <c r="A1150" s="19">
        <v>5</v>
      </c>
      <c r="B1150" s="145">
        <f>B1146</f>
        <v>10</v>
      </c>
      <c r="C1150" s="151">
        <f t="shared" si="1089"/>
        <v>0</v>
      </c>
      <c r="D1150" s="151">
        <f t="shared" si="1080"/>
        <v>0</v>
      </c>
      <c r="E1150" s="143">
        <f>VLOOKUP(B1142,別紙1!$A$285:$AS$431,19,FALSE)+VLOOKUP(B1142,別紙1!$A$285:$AS$431,20,FALSE)+VLOOKUP(B1142,別紙1!$A$285:$AS$431,21,FALSE)</f>
        <v>23</v>
      </c>
      <c r="F1150" s="143">
        <f t="shared" si="1081"/>
        <v>23</v>
      </c>
      <c r="G1150" s="151">
        <f t="shared" si="1090"/>
        <v>0</v>
      </c>
      <c r="H1150" s="151">
        <f t="shared" si="1082"/>
        <v>0</v>
      </c>
      <c r="I1150" s="143">
        <f t="shared" si="1093"/>
        <v>0</v>
      </c>
      <c r="J1150" s="151">
        <f t="shared" si="1091"/>
        <v>0</v>
      </c>
      <c r="K1150" s="151">
        <f t="shared" si="1084"/>
        <v>0</v>
      </c>
      <c r="L1150" s="143">
        <f t="shared" si="1085"/>
        <v>0</v>
      </c>
      <c r="M1150" s="151">
        <f t="shared" si="1092"/>
        <v>0</v>
      </c>
      <c r="N1150" s="151">
        <f t="shared" si="1086"/>
        <v>0</v>
      </c>
      <c r="O1150" s="151">
        <f t="shared" si="1087"/>
        <v>0</v>
      </c>
      <c r="P1150" s="144"/>
      <c r="Q1150" s="145">
        <f t="shared" si="1088"/>
        <v>0</v>
      </c>
    </row>
    <row r="1151" spans="1:17" s="20" customFormat="1" ht="18" customHeight="1" x14ac:dyDescent="0.4">
      <c r="A1151" s="19">
        <v>6</v>
      </c>
      <c r="B1151" s="145">
        <f>B1146</f>
        <v>10</v>
      </c>
      <c r="C1151" s="151">
        <f t="shared" si="1089"/>
        <v>0</v>
      </c>
      <c r="D1151" s="151">
        <f t="shared" si="1080"/>
        <v>0</v>
      </c>
      <c r="E1151" s="143">
        <f>VLOOKUP(B1142,別紙1!$A$285:$AS$431,22,FALSE)+VLOOKUP(B1142,別紙1!$A$285:$AS$431,23,FALSE)+VLOOKUP(B1142,別紙1!$A$285:$AS$431,24,FALSE)</f>
        <v>25</v>
      </c>
      <c r="F1151" s="143">
        <f t="shared" si="1081"/>
        <v>25</v>
      </c>
      <c r="G1151" s="151">
        <f t="shared" si="1090"/>
        <v>0</v>
      </c>
      <c r="H1151" s="151">
        <f t="shared" si="1082"/>
        <v>0</v>
      </c>
      <c r="I1151" s="143">
        <f t="shared" si="1093"/>
        <v>0</v>
      </c>
      <c r="J1151" s="151">
        <f t="shared" si="1091"/>
        <v>0</v>
      </c>
      <c r="K1151" s="151">
        <f t="shared" si="1084"/>
        <v>0</v>
      </c>
      <c r="L1151" s="143">
        <f t="shared" si="1085"/>
        <v>0</v>
      </c>
      <c r="M1151" s="151">
        <f t="shared" si="1092"/>
        <v>0</v>
      </c>
      <c r="N1151" s="151">
        <f t="shared" si="1086"/>
        <v>0</v>
      </c>
      <c r="O1151" s="151">
        <f>H1151+K1151+N1151</f>
        <v>0</v>
      </c>
      <c r="P1151" s="144"/>
      <c r="Q1151" s="145">
        <f t="shared" si="1088"/>
        <v>0</v>
      </c>
    </row>
    <row r="1152" spans="1:17" s="20" customFormat="1" ht="18" customHeight="1" x14ac:dyDescent="0.4">
      <c r="A1152" s="19">
        <v>7</v>
      </c>
      <c r="B1152" s="145">
        <f>B1146</f>
        <v>10</v>
      </c>
      <c r="C1152" s="151">
        <f t="shared" si="1089"/>
        <v>0</v>
      </c>
      <c r="D1152" s="151">
        <f t="shared" si="1080"/>
        <v>0</v>
      </c>
      <c r="E1152" s="143">
        <f>VLOOKUP(B1142,別紙1!$A$285:$AS$431,25,FALSE)+VLOOKUP(B1142,別紙1!$A$285:$AS$431,26,FALSE)+VLOOKUP(B1142,別紙1!$A$285:$AS$431,27,FALSE)</f>
        <v>27</v>
      </c>
      <c r="F1152" s="143">
        <f t="shared" si="1081"/>
        <v>27</v>
      </c>
      <c r="G1152" s="151">
        <f t="shared" si="1090"/>
        <v>0</v>
      </c>
      <c r="H1152" s="151">
        <f t="shared" si="1082"/>
        <v>0</v>
      </c>
      <c r="I1152" s="143">
        <f t="shared" si="1093"/>
        <v>0</v>
      </c>
      <c r="J1152" s="151">
        <f t="shared" si="1091"/>
        <v>0</v>
      </c>
      <c r="K1152" s="151">
        <f t="shared" si="1084"/>
        <v>0</v>
      </c>
      <c r="L1152" s="143">
        <f t="shared" si="1085"/>
        <v>0</v>
      </c>
      <c r="M1152" s="151">
        <f t="shared" si="1092"/>
        <v>0</v>
      </c>
      <c r="N1152" s="151">
        <f t="shared" si="1086"/>
        <v>0</v>
      </c>
      <c r="O1152" s="151">
        <f t="shared" ref="O1152:O1156" si="1094">H1152+K1152+N1152</f>
        <v>0</v>
      </c>
      <c r="P1152" s="144"/>
      <c r="Q1152" s="145">
        <f t="shared" si="1088"/>
        <v>0</v>
      </c>
    </row>
    <row r="1153" spans="1:17" s="20" customFormat="1" ht="18" customHeight="1" x14ac:dyDescent="0.4">
      <c r="A1153" s="19">
        <v>8</v>
      </c>
      <c r="B1153" s="145">
        <f>B1146</f>
        <v>10</v>
      </c>
      <c r="C1153" s="151">
        <f t="shared" si="1089"/>
        <v>0</v>
      </c>
      <c r="D1153" s="151">
        <f t="shared" si="1080"/>
        <v>0</v>
      </c>
      <c r="E1153" s="143">
        <f>VLOOKUP(B1142,別紙1!$A$285:$AS$431,28,FALSE)+VLOOKUP(B1142,別紙1!$A$285:$AS$431,29,FALSE)+VLOOKUP(B1142,別紙1!$A$285:$AS$431,30,FALSE)</f>
        <v>28</v>
      </c>
      <c r="F1153" s="143">
        <f t="shared" si="1081"/>
        <v>28</v>
      </c>
      <c r="G1153" s="151">
        <f t="shared" si="1090"/>
        <v>0</v>
      </c>
      <c r="H1153" s="151">
        <f t="shared" si="1082"/>
        <v>0</v>
      </c>
      <c r="I1153" s="143">
        <f t="shared" si="1093"/>
        <v>0</v>
      </c>
      <c r="J1153" s="151">
        <f t="shared" si="1091"/>
        <v>0</v>
      </c>
      <c r="K1153" s="151">
        <f t="shared" si="1084"/>
        <v>0</v>
      </c>
      <c r="L1153" s="143">
        <f t="shared" si="1085"/>
        <v>0</v>
      </c>
      <c r="M1153" s="151">
        <f t="shared" si="1092"/>
        <v>0</v>
      </c>
      <c r="N1153" s="151">
        <f t="shared" si="1086"/>
        <v>0</v>
      </c>
      <c r="O1153" s="151">
        <f t="shared" si="1094"/>
        <v>0</v>
      </c>
      <c r="P1153" s="144"/>
      <c r="Q1153" s="145">
        <f t="shared" si="1088"/>
        <v>0</v>
      </c>
    </row>
    <row r="1154" spans="1:17" s="20" customFormat="1" ht="18" customHeight="1" x14ac:dyDescent="0.4">
      <c r="A1154" s="19">
        <v>9</v>
      </c>
      <c r="B1154" s="145">
        <f>B1146</f>
        <v>10</v>
      </c>
      <c r="C1154" s="151">
        <f t="shared" si="1089"/>
        <v>0</v>
      </c>
      <c r="D1154" s="151">
        <f t="shared" si="1080"/>
        <v>0</v>
      </c>
      <c r="E1154" s="143">
        <f>VLOOKUP(B1142,別紙1!$A$285:$AS$431,31,FALSE)+VLOOKUP(B1142,別紙1!$A$285:$AS$431,32,FALSE)+VLOOKUP(B1142,別紙1!$A$285:$AS$431,33,FALSE)</f>
        <v>28</v>
      </c>
      <c r="F1154" s="143">
        <f t="shared" si="1081"/>
        <v>28</v>
      </c>
      <c r="G1154" s="151">
        <f t="shared" si="1090"/>
        <v>0</v>
      </c>
      <c r="H1154" s="151">
        <f t="shared" si="1082"/>
        <v>0</v>
      </c>
      <c r="I1154" s="143">
        <f t="shared" si="1093"/>
        <v>0</v>
      </c>
      <c r="J1154" s="151">
        <f t="shared" si="1091"/>
        <v>0</v>
      </c>
      <c r="K1154" s="151">
        <f t="shared" si="1084"/>
        <v>0</v>
      </c>
      <c r="L1154" s="143">
        <f t="shared" si="1085"/>
        <v>0</v>
      </c>
      <c r="M1154" s="151">
        <f t="shared" si="1092"/>
        <v>0</v>
      </c>
      <c r="N1154" s="151">
        <f t="shared" si="1086"/>
        <v>0</v>
      </c>
      <c r="O1154" s="151">
        <f t="shared" si="1094"/>
        <v>0</v>
      </c>
      <c r="P1154" s="144"/>
      <c r="Q1154" s="145">
        <f t="shared" si="1088"/>
        <v>0</v>
      </c>
    </row>
    <row r="1155" spans="1:17" s="20" customFormat="1" ht="18" customHeight="1" x14ac:dyDescent="0.4">
      <c r="A1155" s="19">
        <v>10</v>
      </c>
      <c r="B1155" s="145">
        <f>B1146</f>
        <v>10</v>
      </c>
      <c r="C1155" s="151">
        <f t="shared" si="1089"/>
        <v>0</v>
      </c>
      <c r="D1155" s="151">
        <f t="shared" si="1080"/>
        <v>0</v>
      </c>
      <c r="E1155" s="143">
        <f>VLOOKUP(B1142,別紙1!$A$285:$AS$431,34,FALSE)+VLOOKUP(B1142,別紙1!$A$285:$AS$431,35,FALSE)+VLOOKUP(B1142,別紙1!$A$285:$AS$431,36,FALSE)</f>
        <v>26</v>
      </c>
      <c r="F1155" s="143">
        <f t="shared" si="1081"/>
        <v>26</v>
      </c>
      <c r="G1155" s="151">
        <f t="shared" si="1090"/>
        <v>0</v>
      </c>
      <c r="H1155" s="151">
        <f t="shared" si="1082"/>
        <v>0</v>
      </c>
      <c r="I1155" s="143">
        <f t="shared" si="1093"/>
        <v>0</v>
      </c>
      <c r="J1155" s="151">
        <f t="shared" si="1091"/>
        <v>0</v>
      </c>
      <c r="K1155" s="151">
        <f t="shared" si="1084"/>
        <v>0</v>
      </c>
      <c r="L1155" s="143">
        <f t="shared" si="1085"/>
        <v>0</v>
      </c>
      <c r="M1155" s="151">
        <f t="shared" si="1092"/>
        <v>0</v>
      </c>
      <c r="N1155" s="151">
        <f t="shared" si="1086"/>
        <v>0</v>
      </c>
      <c r="O1155" s="151">
        <f t="shared" si="1094"/>
        <v>0</v>
      </c>
      <c r="P1155" s="144"/>
      <c r="Q1155" s="145">
        <f t="shared" si="1088"/>
        <v>0</v>
      </c>
    </row>
    <row r="1156" spans="1:17" s="20" customFormat="1" ht="18" customHeight="1" x14ac:dyDescent="0.4">
      <c r="A1156" s="19">
        <v>11</v>
      </c>
      <c r="B1156" s="145">
        <f>B1146</f>
        <v>10</v>
      </c>
      <c r="C1156" s="151">
        <f t="shared" si="1089"/>
        <v>0</v>
      </c>
      <c r="D1156" s="151">
        <f t="shared" si="1080"/>
        <v>0</v>
      </c>
      <c r="E1156" s="143">
        <f>VLOOKUP(B1142,別紙1!$A$285:$AS$431,37,FALSE)+VLOOKUP(B1142,別紙1!$A$285:$AS$431,38,FALSE)+VLOOKUP(B1142,別紙1!$A$285:$AS$431,39,FALSE)</f>
        <v>23</v>
      </c>
      <c r="F1156" s="143">
        <f t="shared" si="1081"/>
        <v>23</v>
      </c>
      <c r="G1156" s="151">
        <f t="shared" si="1090"/>
        <v>0</v>
      </c>
      <c r="H1156" s="151">
        <f t="shared" si="1082"/>
        <v>0</v>
      </c>
      <c r="I1156" s="143">
        <f t="shared" si="1093"/>
        <v>0</v>
      </c>
      <c r="J1156" s="151">
        <f t="shared" si="1091"/>
        <v>0</v>
      </c>
      <c r="K1156" s="151">
        <f t="shared" si="1084"/>
        <v>0</v>
      </c>
      <c r="L1156" s="143">
        <f t="shared" si="1085"/>
        <v>0</v>
      </c>
      <c r="M1156" s="151">
        <f t="shared" si="1092"/>
        <v>0</v>
      </c>
      <c r="N1156" s="151">
        <f t="shared" si="1086"/>
        <v>0</v>
      </c>
      <c r="O1156" s="151">
        <f t="shared" si="1094"/>
        <v>0</v>
      </c>
      <c r="P1156" s="144"/>
      <c r="Q1156" s="145">
        <f t="shared" si="1088"/>
        <v>0</v>
      </c>
    </row>
    <row r="1157" spans="1:17" s="20" customFormat="1" ht="18" customHeight="1" thickBot="1" x14ac:dyDescent="0.45">
      <c r="A1157" s="19">
        <v>12</v>
      </c>
      <c r="B1157" s="145">
        <f>B1146</f>
        <v>10</v>
      </c>
      <c r="C1157" s="151">
        <f t="shared" si="1089"/>
        <v>0</v>
      </c>
      <c r="D1157" s="151">
        <f t="shared" si="1080"/>
        <v>0</v>
      </c>
      <c r="E1157" s="143">
        <f>VLOOKUP(B1142,別紙1!$A$285:$AS$431,40,FALSE)+VLOOKUP(B1142,別紙1!$A$285:$AS$431,41,FALSE)+VLOOKUP(B1142,別紙1!$A$285:$AS$431,42,FALSE)</f>
        <v>20</v>
      </c>
      <c r="F1157" s="143">
        <f t="shared" si="1081"/>
        <v>20</v>
      </c>
      <c r="G1157" s="151">
        <f t="shared" si="1090"/>
        <v>0</v>
      </c>
      <c r="H1157" s="198">
        <f t="shared" si="1082"/>
        <v>0</v>
      </c>
      <c r="I1157" s="143">
        <f t="shared" si="1093"/>
        <v>0</v>
      </c>
      <c r="J1157" s="198">
        <f t="shared" si="1091"/>
        <v>0</v>
      </c>
      <c r="K1157" s="198">
        <f t="shared" si="1084"/>
        <v>0</v>
      </c>
      <c r="L1157" s="143">
        <f t="shared" si="1085"/>
        <v>0</v>
      </c>
      <c r="M1157" s="151">
        <f t="shared" si="1092"/>
        <v>0</v>
      </c>
      <c r="N1157" s="198">
        <f t="shared" si="1086"/>
        <v>0</v>
      </c>
      <c r="O1157" s="151">
        <f>H1157+K1157+N1157</f>
        <v>0</v>
      </c>
      <c r="P1157" s="144"/>
      <c r="Q1157" s="145">
        <f t="shared" si="1088"/>
        <v>0</v>
      </c>
    </row>
    <row r="1158" spans="1:17" s="20" customFormat="1" ht="18" customHeight="1" thickBot="1" x14ac:dyDescent="0.45">
      <c r="A1158" s="19" t="s">
        <v>9</v>
      </c>
      <c r="B1158" s="146"/>
      <c r="C1158" s="146"/>
      <c r="D1158" s="201"/>
      <c r="E1158" s="143">
        <f t="shared" ref="E1158:F1158" si="1095">SUM(E1146:E1157)</f>
        <v>280</v>
      </c>
      <c r="F1158" s="143">
        <f t="shared" si="1095"/>
        <v>280</v>
      </c>
      <c r="G1158" s="146"/>
      <c r="H1158" s="146"/>
      <c r="I1158" s="143">
        <f t="shared" ref="I1158" si="1096">SUM(I1146:I1157)</f>
        <v>0</v>
      </c>
      <c r="J1158" s="146"/>
      <c r="K1158" s="146"/>
      <c r="L1158" s="143">
        <f t="shared" ref="L1158" si="1097">SUM(L1146:L1157)</f>
        <v>0</v>
      </c>
      <c r="M1158" s="146"/>
      <c r="N1158" s="146"/>
      <c r="O1158" s="202"/>
      <c r="P1158" s="150">
        <f>SUM(P1146:P1157)</f>
        <v>0</v>
      </c>
      <c r="Q1158" s="148">
        <f>IF(SUM(Q1146:Q1157)="","",SUM(Q1146:Q1157))</f>
        <v>0</v>
      </c>
    </row>
    <row r="1159" spans="1:17" ht="78" customHeight="1" x14ac:dyDescent="0.4">
      <c r="A1159" s="429" t="s">
        <v>376</v>
      </c>
      <c r="B1159" s="430"/>
      <c r="C1159" s="430"/>
      <c r="D1159" s="430"/>
      <c r="E1159" s="430"/>
      <c r="F1159" s="430"/>
      <c r="G1159" s="430"/>
      <c r="H1159" s="430"/>
      <c r="I1159" s="430"/>
      <c r="J1159" s="430"/>
      <c r="K1159" s="430"/>
      <c r="L1159" s="430"/>
      <c r="M1159" s="430"/>
      <c r="N1159" s="430"/>
      <c r="O1159" s="430"/>
      <c r="P1159" s="430"/>
      <c r="Q1159" s="431"/>
    </row>
    <row r="1160" spans="1:17" ht="78" customHeight="1" x14ac:dyDescent="0.4">
      <c r="A1160" s="432" t="s">
        <v>22</v>
      </c>
      <c r="B1160" s="433"/>
      <c r="C1160" s="433"/>
      <c r="D1160" s="433"/>
      <c r="E1160" s="433"/>
      <c r="F1160" s="433"/>
      <c r="G1160" s="433"/>
      <c r="H1160" s="433"/>
      <c r="I1160" s="433"/>
      <c r="J1160" s="433"/>
      <c r="K1160" s="433"/>
      <c r="L1160" s="433"/>
      <c r="M1160" s="433"/>
      <c r="N1160" s="433"/>
      <c r="O1160" s="433"/>
      <c r="P1160" s="433"/>
      <c r="Q1160" s="434"/>
    </row>
    <row r="1161" spans="1:17" x14ac:dyDescent="0.4">
      <c r="A1161" s="11" t="s">
        <v>12</v>
      </c>
      <c r="B1161" s="15">
        <f>B1142+1</f>
        <v>62</v>
      </c>
      <c r="C1161" s="11" t="s">
        <v>13</v>
      </c>
      <c r="D1161" s="13" t="str">
        <f>VLOOKUP(B1161,別紙1!$A$285:$AS$431,3,FALSE)</f>
        <v>小暮地下ポンプ場</v>
      </c>
      <c r="Q1161" s="142" t="str">
        <f>VLOOKUP(B1161,別紙1!$A$285:$AS$431,5,FALSE)</f>
        <v>東京従量電灯B10A</v>
      </c>
    </row>
    <row r="1162" spans="1:17" s="11" customFormat="1" ht="20.25" customHeight="1" x14ac:dyDescent="0.4">
      <c r="A1162" s="435" t="s">
        <v>14</v>
      </c>
      <c r="B1162" s="443" t="s">
        <v>3</v>
      </c>
      <c r="C1162" s="443"/>
      <c r="D1162" s="443"/>
      <c r="E1162" s="438" t="s">
        <v>4</v>
      </c>
      <c r="F1162" s="439"/>
      <c r="G1162" s="439"/>
      <c r="H1162" s="439"/>
      <c r="I1162" s="439"/>
      <c r="J1162" s="439"/>
      <c r="K1162" s="439"/>
      <c r="L1162" s="439"/>
      <c r="M1162" s="439"/>
      <c r="N1162" s="439"/>
      <c r="O1162" s="440"/>
      <c r="P1162" s="426" t="s">
        <v>106</v>
      </c>
      <c r="Q1162" s="435" t="s">
        <v>354</v>
      </c>
    </row>
    <row r="1163" spans="1:17" s="11" customFormat="1" ht="60" x14ac:dyDescent="0.4">
      <c r="A1163" s="436"/>
      <c r="B1163" s="305" t="s">
        <v>26</v>
      </c>
      <c r="C1163" s="305" t="s">
        <v>107</v>
      </c>
      <c r="D1163" s="305" t="s">
        <v>27</v>
      </c>
      <c r="E1163" s="16" t="s">
        <v>349</v>
      </c>
      <c r="F1163" s="17" t="s">
        <v>108</v>
      </c>
      <c r="G1163" s="17" t="s">
        <v>350</v>
      </c>
      <c r="H1163" s="16" t="s">
        <v>28</v>
      </c>
      <c r="I1163" s="17" t="s">
        <v>126</v>
      </c>
      <c r="J1163" s="17" t="s">
        <v>352</v>
      </c>
      <c r="K1163" s="16" t="s">
        <v>29</v>
      </c>
      <c r="L1163" s="17" t="s">
        <v>127</v>
      </c>
      <c r="M1163" s="17" t="s">
        <v>128</v>
      </c>
      <c r="N1163" s="16" t="s">
        <v>30</v>
      </c>
      <c r="O1163" s="306" t="s">
        <v>353</v>
      </c>
      <c r="P1163" s="441"/>
      <c r="Q1163" s="436"/>
    </row>
    <row r="1164" spans="1:17" s="18" customFormat="1" ht="22.5" x14ac:dyDescent="0.4">
      <c r="A1164" s="442"/>
      <c r="B1164" s="12" t="s">
        <v>34</v>
      </c>
      <c r="C1164" s="12" t="s">
        <v>123</v>
      </c>
      <c r="D1164" s="12" t="s">
        <v>6</v>
      </c>
      <c r="E1164" s="12" t="s">
        <v>20</v>
      </c>
      <c r="F1164" s="12" t="s">
        <v>20</v>
      </c>
      <c r="G1164" s="12" t="s">
        <v>8</v>
      </c>
      <c r="H1164" s="12" t="s">
        <v>8</v>
      </c>
      <c r="I1164" s="12" t="s">
        <v>20</v>
      </c>
      <c r="J1164" s="12" t="s">
        <v>8</v>
      </c>
      <c r="K1164" s="12" t="s">
        <v>8</v>
      </c>
      <c r="L1164" s="12" t="s">
        <v>20</v>
      </c>
      <c r="M1164" s="12" t="s">
        <v>8</v>
      </c>
      <c r="N1164" s="12" t="s">
        <v>8</v>
      </c>
      <c r="O1164" s="12" t="s">
        <v>8</v>
      </c>
      <c r="P1164" s="4" t="s">
        <v>43</v>
      </c>
      <c r="Q1164" s="12" t="s">
        <v>8</v>
      </c>
    </row>
    <row r="1165" spans="1:17" s="20" customFormat="1" ht="18" customHeight="1" x14ac:dyDescent="0.4">
      <c r="A1165" s="19">
        <v>1</v>
      </c>
      <c r="B1165" s="143">
        <f>VLOOKUP(B1161,別紙1!$A$285:$AS$431,6,FALSE)</f>
        <v>10</v>
      </c>
      <c r="C1165" s="151">
        <f>内訳書!$C$9</f>
        <v>0</v>
      </c>
      <c r="D1165" s="151">
        <f>IF(E1165=0,ROUNDDOWN(C1165*B1165/10/2,2),ROUNDDOWN(C1165*B1165/10,2))</f>
        <v>0</v>
      </c>
      <c r="E1165" s="143">
        <f>VLOOKUP(B1161,別紙1!$A$285:$AS$431,7,FALSE)+VLOOKUP(B1161,別紙1!$A$285:$AS$431,8,FALSE)+VLOOKUP(B1161,別紙1!$A$285:$AS$431,9,FALSE)</f>
        <v>23</v>
      </c>
      <c r="F1165" s="143">
        <f>IF(E1165&lt;120,E1165,120)</f>
        <v>23</v>
      </c>
      <c r="G1165" s="151">
        <f>内訳書!$D$9</f>
        <v>0</v>
      </c>
      <c r="H1165" s="151">
        <f>ROUNDDOWN(F1165*G1165,2)</f>
        <v>0</v>
      </c>
      <c r="I1165" s="143">
        <f>IF(E1165&lt;=300,IF(E1165&lt;120,0,E1165-120),180)</f>
        <v>0</v>
      </c>
      <c r="J1165" s="151">
        <f>内訳書!$E$9</f>
        <v>0</v>
      </c>
      <c r="K1165" s="151">
        <f>ROUNDDOWN(I1165*J1165,2)</f>
        <v>0</v>
      </c>
      <c r="L1165" s="143">
        <f>IF(E1165&lt;300,0,E1165-300)</f>
        <v>0</v>
      </c>
      <c r="M1165" s="151">
        <f>内訳書!$F$9</f>
        <v>0</v>
      </c>
      <c r="N1165" s="151">
        <f>ROUNDDOWN(L1165*M1165,2)</f>
        <v>0</v>
      </c>
      <c r="O1165" s="151">
        <f>H1165+K1165+N1165</f>
        <v>0</v>
      </c>
      <c r="P1165" s="144"/>
      <c r="Q1165" s="145">
        <f>ROUNDDOWN(D1165+O1165+P1165,0)</f>
        <v>0</v>
      </c>
    </row>
    <row r="1166" spans="1:17" s="20" customFormat="1" ht="18" customHeight="1" x14ac:dyDescent="0.4">
      <c r="A1166" s="19">
        <v>2</v>
      </c>
      <c r="B1166" s="145">
        <f>B1165</f>
        <v>10</v>
      </c>
      <c r="C1166" s="151">
        <f>C1165</f>
        <v>0</v>
      </c>
      <c r="D1166" s="151">
        <f t="shared" ref="D1166:D1176" si="1098">IF(E1166=0,ROUNDDOWN(C1166*B1166/10/2,2),ROUNDDOWN(C1166*B1166/10,2))</f>
        <v>0</v>
      </c>
      <c r="E1166" s="143">
        <f>VLOOKUP(B1161,別紙1!$A$285:$AS$431,10,FALSE)+VLOOKUP(B1161,別紙1!$A$285:$AS$431,11,FALSE)+VLOOKUP(B1161,別紙1!$A$285:$AS$431,12,FALSE)</f>
        <v>23</v>
      </c>
      <c r="F1166" s="143">
        <f t="shared" ref="F1166:F1176" si="1099">IF(E1166&lt;120,E1166,120)</f>
        <v>23</v>
      </c>
      <c r="G1166" s="151">
        <f>G1165</f>
        <v>0</v>
      </c>
      <c r="H1166" s="151">
        <f t="shared" ref="H1166:H1176" si="1100">ROUNDDOWN(F1166*G1166,2)</f>
        <v>0</v>
      </c>
      <c r="I1166" s="143">
        <f t="shared" ref="I1166" si="1101">IF(E1166&lt;=300,IF(E1166&lt;120,0,E1166-120),180)</f>
        <v>0</v>
      </c>
      <c r="J1166" s="151">
        <f>J1165</f>
        <v>0</v>
      </c>
      <c r="K1166" s="151">
        <f t="shared" ref="K1166:K1176" si="1102">ROUNDDOWN(I1166*J1166,2)</f>
        <v>0</v>
      </c>
      <c r="L1166" s="143">
        <f t="shared" ref="L1166:L1176" si="1103">IF(E1166&lt;300,0,E1166-300)</f>
        <v>0</v>
      </c>
      <c r="M1166" s="151">
        <f>M1165</f>
        <v>0</v>
      </c>
      <c r="N1166" s="151">
        <f t="shared" ref="N1166:N1176" si="1104">ROUNDDOWN(L1166*M1166,2)</f>
        <v>0</v>
      </c>
      <c r="O1166" s="151">
        <f t="shared" ref="O1166:O1169" si="1105">H1166+K1166+N1166</f>
        <v>0</v>
      </c>
      <c r="P1166" s="144"/>
      <c r="Q1166" s="145">
        <f t="shared" ref="Q1166:Q1176" si="1106">ROUNDDOWN(D1166+O1166+P1166,0)</f>
        <v>0</v>
      </c>
    </row>
    <row r="1167" spans="1:17" s="20" customFormat="1" ht="18" customHeight="1" x14ac:dyDescent="0.4">
      <c r="A1167" s="19">
        <v>3</v>
      </c>
      <c r="B1167" s="145">
        <f>B1165</f>
        <v>10</v>
      </c>
      <c r="C1167" s="151">
        <f t="shared" ref="C1167:C1176" si="1107">C1166</f>
        <v>0</v>
      </c>
      <c r="D1167" s="151">
        <f t="shared" si="1098"/>
        <v>0</v>
      </c>
      <c r="E1167" s="143">
        <f>VLOOKUP(B1161,別紙1!$A$285:$AS$431,13,FALSE)+VLOOKUP(B1161,別紙1!$A$285:$AS$431,14,FALSE)+VLOOKUP(B1161,別紙1!$A$285:$AS$431,15,FALSE)</f>
        <v>21</v>
      </c>
      <c r="F1167" s="143">
        <f t="shared" si="1099"/>
        <v>21</v>
      </c>
      <c r="G1167" s="151">
        <f t="shared" ref="G1167:G1176" si="1108">G1166</f>
        <v>0</v>
      </c>
      <c r="H1167" s="151">
        <f t="shared" si="1100"/>
        <v>0</v>
      </c>
      <c r="I1167" s="143">
        <f>IF(E1167&lt;=300,IF(E1167&lt;120,0,E1167-120),180)</f>
        <v>0</v>
      </c>
      <c r="J1167" s="151">
        <f t="shared" ref="J1167:J1176" si="1109">J1166</f>
        <v>0</v>
      </c>
      <c r="K1167" s="151">
        <f t="shared" si="1102"/>
        <v>0</v>
      </c>
      <c r="L1167" s="143">
        <f t="shared" si="1103"/>
        <v>0</v>
      </c>
      <c r="M1167" s="151">
        <f t="shared" ref="M1167:M1176" si="1110">M1166</f>
        <v>0</v>
      </c>
      <c r="N1167" s="151">
        <f t="shared" si="1104"/>
        <v>0</v>
      </c>
      <c r="O1167" s="151">
        <f t="shared" si="1105"/>
        <v>0</v>
      </c>
      <c r="P1167" s="144"/>
      <c r="Q1167" s="145">
        <f t="shared" si="1106"/>
        <v>0</v>
      </c>
    </row>
    <row r="1168" spans="1:17" s="20" customFormat="1" ht="18" customHeight="1" x14ac:dyDescent="0.4">
      <c r="A1168" s="19">
        <v>4</v>
      </c>
      <c r="B1168" s="145">
        <f>B1165</f>
        <v>10</v>
      </c>
      <c r="C1168" s="151">
        <f t="shared" si="1107"/>
        <v>0</v>
      </c>
      <c r="D1168" s="151">
        <f t="shared" si="1098"/>
        <v>0</v>
      </c>
      <c r="E1168" s="143">
        <f>VLOOKUP(B1161,別紙1!$A$285:$AS$431,16,FALSE)+VLOOKUP(B1161,別紙1!$A$285:$AS$431,17,FALSE)+VLOOKUP(B1161,別紙1!$A$285:$AS$431,18,FALSE)</f>
        <v>22</v>
      </c>
      <c r="F1168" s="143">
        <f t="shared" si="1099"/>
        <v>22</v>
      </c>
      <c r="G1168" s="151">
        <f t="shared" si="1108"/>
        <v>0</v>
      </c>
      <c r="H1168" s="151">
        <f t="shared" si="1100"/>
        <v>0</v>
      </c>
      <c r="I1168" s="143">
        <f t="shared" ref="I1168:I1176" si="1111">IF(E1168&lt;=300,IF(E1168&lt;120,0,E1168-120),180)</f>
        <v>0</v>
      </c>
      <c r="J1168" s="151">
        <f t="shared" si="1109"/>
        <v>0</v>
      </c>
      <c r="K1168" s="151">
        <f t="shared" si="1102"/>
        <v>0</v>
      </c>
      <c r="L1168" s="143">
        <f t="shared" si="1103"/>
        <v>0</v>
      </c>
      <c r="M1168" s="151">
        <f t="shared" si="1110"/>
        <v>0</v>
      </c>
      <c r="N1168" s="151">
        <f t="shared" si="1104"/>
        <v>0</v>
      </c>
      <c r="O1168" s="151">
        <f t="shared" si="1105"/>
        <v>0</v>
      </c>
      <c r="P1168" s="144"/>
      <c r="Q1168" s="145">
        <f t="shared" si="1106"/>
        <v>0</v>
      </c>
    </row>
    <row r="1169" spans="1:17" s="20" customFormat="1" ht="18" customHeight="1" x14ac:dyDescent="0.4">
      <c r="A1169" s="19">
        <v>5</v>
      </c>
      <c r="B1169" s="145">
        <f>B1165</f>
        <v>10</v>
      </c>
      <c r="C1169" s="151">
        <f t="shared" si="1107"/>
        <v>0</v>
      </c>
      <c r="D1169" s="151">
        <f t="shared" si="1098"/>
        <v>0</v>
      </c>
      <c r="E1169" s="143">
        <f>VLOOKUP(B1161,別紙1!$A$285:$AS$431,19,FALSE)+VLOOKUP(B1161,別紙1!$A$285:$AS$431,20,FALSE)+VLOOKUP(B1161,別紙1!$A$285:$AS$431,21,FALSE)</f>
        <v>17</v>
      </c>
      <c r="F1169" s="143">
        <f t="shared" si="1099"/>
        <v>17</v>
      </c>
      <c r="G1169" s="151">
        <f t="shared" si="1108"/>
        <v>0</v>
      </c>
      <c r="H1169" s="151">
        <f t="shared" si="1100"/>
        <v>0</v>
      </c>
      <c r="I1169" s="143">
        <f t="shared" si="1111"/>
        <v>0</v>
      </c>
      <c r="J1169" s="151">
        <f t="shared" si="1109"/>
        <v>0</v>
      </c>
      <c r="K1169" s="151">
        <f t="shared" si="1102"/>
        <v>0</v>
      </c>
      <c r="L1169" s="143">
        <f t="shared" si="1103"/>
        <v>0</v>
      </c>
      <c r="M1169" s="151">
        <f t="shared" si="1110"/>
        <v>0</v>
      </c>
      <c r="N1169" s="151">
        <f t="shared" si="1104"/>
        <v>0</v>
      </c>
      <c r="O1169" s="151">
        <f t="shared" si="1105"/>
        <v>0</v>
      </c>
      <c r="P1169" s="144"/>
      <c r="Q1169" s="145">
        <f t="shared" si="1106"/>
        <v>0</v>
      </c>
    </row>
    <row r="1170" spans="1:17" s="20" customFormat="1" ht="18" customHeight="1" x14ac:dyDescent="0.4">
      <c r="A1170" s="19">
        <v>6</v>
      </c>
      <c r="B1170" s="145">
        <f>B1165</f>
        <v>10</v>
      </c>
      <c r="C1170" s="151">
        <f t="shared" si="1107"/>
        <v>0</v>
      </c>
      <c r="D1170" s="151">
        <f t="shared" si="1098"/>
        <v>0</v>
      </c>
      <c r="E1170" s="143">
        <f>VLOOKUP(B1161,別紙1!$A$285:$AS$431,22,FALSE)+VLOOKUP(B1161,別紙1!$A$285:$AS$431,23,FALSE)+VLOOKUP(B1161,別紙1!$A$285:$AS$431,24,FALSE)</f>
        <v>15</v>
      </c>
      <c r="F1170" s="143">
        <f t="shared" si="1099"/>
        <v>15</v>
      </c>
      <c r="G1170" s="151">
        <f t="shared" si="1108"/>
        <v>0</v>
      </c>
      <c r="H1170" s="151">
        <f t="shared" si="1100"/>
        <v>0</v>
      </c>
      <c r="I1170" s="143">
        <f t="shared" si="1111"/>
        <v>0</v>
      </c>
      <c r="J1170" s="151">
        <f t="shared" si="1109"/>
        <v>0</v>
      </c>
      <c r="K1170" s="151">
        <f t="shared" si="1102"/>
        <v>0</v>
      </c>
      <c r="L1170" s="143">
        <f t="shared" si="1103"/>
        <v>0</v>
      </c>
      <c r="M1170" s="151">
        <f t="shared" si="1110"/>
        <v>0</v>
      </c>
      <c r="N1170" s="151">
        <f t="shared" si="1104"/>
        <v>0</v>
      </c>
      <c r="O1170" s="151">
        <f>H1170+K1170+N1170</f>
        <v>0</v>
      </c>
      <c r="P1170" s="144"/>
      <c r="Q1170" s="145">
        <f t="shared" si="1106"/>
        <v>0</v>
      </c>
    </row>
    <row r="1171" spans="1:17" s="20" customFormat="1" ht="18" customHeight="1" x14ac:dyDescent="0.4">
      <c r="A1171" s="19">
        <v>7</v>
      </c>
      <c r="B1171" s="145">
        <f>B1165</f>
        <v>10</v>
      </c>
      <c r="C1171" s="151">
        <f t="shared" si="1107"/>
        <v>0</v>
      </c>
      <c r="D1171" s="151">
        <f t="shared" si="1098"/>
        <v>0</v>
      </c>
      <c r="E1171" s="143">
        <f>VLOOKUP(B1161,別紙1!$A$285:$AS$431,25,FALSE)+VLOOKUP(B1161,別紙1!$A$285:$AS$431,26,FALSE)+VLOOKUP(B1161,別紙1!$A$285:$AS$431,27,FALSE)</f>
        <v>10</v>
      </c>
      <c r="F1171" s="143">
        <f t="shared" si="1099"/>
        <v>10</v>
      </c>
      <c r="G1171" s="151">
        <f t="shared" si="1108"/>
        <v>0</v>
      </c>
      <c r="H1171" s="151">
        <f t="shared" si="1100"/>
        <v>0</v>
      </c>
      <c r="I1171" s="143">
        <f t="shared" si="1111"/>
        <v>0</v>
      </c>
      <c r="J1171" s="151">
        <f t="shared" si="1109"/>
        <v>0</v>
      </c>
      <c r="K1171" s="151">
        <f t="shared" si="1102"/>
        <v>0</v>
      </c>
      <c r="L1171" s="143">
        <f t="shared" si="1103"/>
        <v>0</v>
      </c>
      <c r="M1171" s="151">
        <f t="shared" si="1110"/>
        <v>0</v>
      </c>
      <c r="N1171" s="151">
        <f t="shared" si="1104"/>
        <v>0</v>
      </c>
      <c r="O1171" s="151">
        <f t="shared" ref="O1171:O1175" si="1112">H1171+K1171+N1171</f>
        <v>0</v>
      </c>
      <c r="P1171" s="144"/>
      <c r="Q1171" s="145">
        <f t="shared" si="1106"/>
        <v>0</v>
      </c>
    </row>
    <row r="1172" spans="1:17" s="20" customFormat="1" ht="18" customHeight="1" x14ac:dyDescent="0.4">
      <c r="A1172" s="19">
        <v>8</v>
      </c>
      <c r="B1172" s="145">
        <f>B1165</f>
        <v>10</v>
      </c>
      <c r="C1172" s="151">
        <f t="shared" si="1107"/>
        <v>0</v>
      </c>
      <c r="D1172" s="151">
        <f t="shared" si="1098"/>
        <v>0</v>
      </c>
      <c r="E1172" s="143">
        <f>VLOOKUP(B1161,別紙1!$A$285:$AS$431,28,FALSE)+VLOOKUP(B1161,別紙1!$A$285:$AS$431,29,FALSE)+VLOOKUP(B1161,別紙1!$A$285:$AS$431,30,FALSE)</f>
        <v>8</v>
      </c>
      <c r="F1172" s="143">
        <f t="shared" si="1099"/>
        <v>8</v>
      </c>
      <c r="G1172" s="151">
        <f t="shared" si="1108"/>
        <v>0</v>
      </c>
      <c r="H1172" s="151">
        <f t="shared" si="1100"/>
        <v>0</v>
      </c>
      <c r="I1172" s="143">
        <f t="shared" si="1111"/>
        <v>0</v>
      </c>
      <c r="J1172" s="151">
        <f t="shared" si="1109"/>
        <v>0</v>
      </c>
      <c r="K1172" s="151">
        <f t="shared" si="1102"/>
        <v>0</v>
      </c>
      <c r="L1172" s="143">
        <f t="shared" si="1103"/>
        <v>0</v>
      </c>
      <c r="M1172" s="151">
        <f t="shared" si="1110"/>
        <v>0</v>
      </c>
      <c r="N1172" s="151">
        <f t="shared" si="1104"/>
        <v>0</v>
      </c>
      <c r="O1172" s="151">
        <f t="shared" si="1112"/>
        <v>0</v>
      </c>
      <c r="P1172" s="144"/>
      <c r="Q1172" s="145">
        <f t="shared" si="1106"/>
        <v>0</v>
      </c>
    </row>
    <row r="1173" spans="1:17" s="20" customFormat="1" ht="18" customHeight="1" x14ac:dyDescent="0.4">
      <c r="A1173" s="19">
        <v>9</v>
      </c>
      <c r="B1173" s="145">
        <f>B1165</f>
        <v>10</v>
      </c>
      <c r="C1173" s="151">
        <f t="shared" si="1107"/>
        <v>0</v>
      </c>
      <c r="D1173" s="151">
        <f t="shared" si="1098"/>
        <v>0</v>
      </c>
      <c r="E1173" s="143">
        <f>VLOOKUP(B1161,別紙1!$A$285:$AS$431,31,FALSE)+VLOOKUP(B1161,別紙1!$A$285:$AS$431,32,FALSE)+VLOOKUP(B1161,別紙1!$A$285:$AS$431,33,FALSE)</f>
        <v>8</v>
      </c>
      <c r="F1173" s="143">
        <f t="shared" si="1099"/>
        <v>8</v>
      </c>
      <c r="G1173" s="151">
        <f t="shared" si="1108"/>
        <v>0</v>
      </c>
      <c r="H1173" s="151">
        <f t="shared" si="1100"/>
        <v>0</v>
      </c>
      <c r="I1173" s="143">
        <f t="shared" si="1111"/>
        <v>0</v>
      </c>
      <c r="J1173" s="151">
        <f t="shared" si="1109"/>
        <v>0</v>
      </c>
      <c r="K1173" s="151">
        <f t="shared" si="1102"/>
        <v>0</v>
      </c>
      <c r="L1173" s="143">
        <f t="shared" si="1103"/>
        <v>0</v>
      </c>
      <c r="M1173" s="151">
        <f t="shared" si="1110"/>
        <v>0</v>
      </c>
      <c r="N1173" s="151">
        <f t="shared" si="1104"/>
        <v>0</v>
      </c>
      <c r="O1173" s="151">
        <f t="shared" si="1112"/>
        <v>0</v>
      </c>
      <c r="P1173" s="144"/>
      <c r="Q1173" s="145">
        <f t="shared" si="1106"/>
        <v>0</v>
      </c>
    </row>
    <row r="1174" spans="1:17" s="20" customFormat="1" ht="18" customHeight="1" x14ac:dyDescent="0.4">
      <c r="A1174" s="19">
        <v>10</v>
      </c>
      <c r="B1174" s="145">
        <f>B1165</f>
        <v>10</v>
      </c>
      <c r="C1174" s="151">
        <f t="shared" si="1107"/>
        <v>0</v>
      </c>
      <c r="D1174" s="151">
        <f t="shared" si="1098"/>
        <v>0</v>
      </c>
      <c r="E1174" s="143">
        <f>VLOOKUP(B1161,別紙1!$A$285:$AS$431,34,FALSE)+VLOOKUP(B1161,別紙1!$A$285:$AS$431,35,FALSE)+VLOOKUP(B1161,別紙1!$A$285:$AS$431,36,FALSE)</f>
        <v>8</v>
      </c>
      <c r="F1174" s="143">
        <f t="shared" si="1099"/>
        <v>8</v>
      </c>
      <c r="G1174" s="151">
        <f t="shared" si="1108"/>
        <v>0</v>
      </c>
      <c r="H1174" s="151">
        <f t="shared" si="1100"/>
        <v>0</v>
      </c>
      <c r="I1174" s="143">
        <f t="shared" si="1111"/>
        <v>0</v>
      </c>
      <c r="J1174" s="151">
        <f t="shared" si="1109"/>
        <v>0</v>
      </c>
      <c r="K1174" s="151">
        <f t="shared" si="1102"/>
        <v>0</v>
      </c>
      <c r="L1174" s="143">
        <f t="shared" si="1103"/>
        <v>0</v>
      </c>
      <c r="M1174" s="151">
        <f t="shared" si="1110"/>
        <v>0</v>
      </c>
      <c r="N1174" s="151">
        <f t="shared" si="1104"/>
        <v>0</v>
      </c>
      <c r="O1174" s="151">
        <f t="shared" si="1112"/>
        <v>0</v>
      </c>
      <c r="P1174" s="144"/>
      <c r="Q1174" s="145">
        <f t="shared" si="1106"/>
        <v>0</v>
      </c>
    </row>
    <row r="1175" spans="1:17" s="20" customFormat="1" ht="18" customHeight="1" x14ac:dyDescent="0.4">
      <c r="A1175" s="19">
        <v>11</v>
      </c>
      <c r="B1175" s="145">
        <f>B1165</f>
        <v>10</v>
      </c>
      <c r="C1175" s="151">
        <f t="shared" si="1107"/>
        <v>0</v>
      </c>
      <c r="D1175" s="151">
        <f t="shared" si="1098"/>
        <v>0</v>
      </c>
      <c r="E1175" s="143">
        <f>VLOOKUP(B1161,別紙1!$A$285:$AS$431,37,FALSE)+VLOOKUP(B1161,別紙1!$A$285:$AS$431,38,FALSE)+VLOOKUP(B1161,別紙1!$A$285:$AS$431,39,FALSE)</f>
        <v>15</v>
      </c>
      <c r="F1175" s="143">
        <f t="shared" si="1099"/>
        <v>15</v>
      </c>
      <c r="G1175" s="151">
        <f t="shared" si="1108"/>
        <v>0</v>
      </c>
      <c r="H1175" s="151">
        <f t="shared" si="1100"/>
        <v>0</v>
      </c>
      <c r="I1175" s="143">
        <f t="shared" si="1111"/>
        <v>0</v>
      </c>
      <c r="J1175" s="151">
        <f t="shared" si="1109"/>
        <v>0</v>
      </c>
      <c r="K1175" s="151">
        <f t="shared" si="1102"/>
        <v>0</v>
      </c>
      <c r="L1175" s="143">
        <f t="shared" si="1103"/>
        <v>0</v>
      </c>
      <c r="M1175" s="151">
        <f t="shared" si="1110"/>
        <v>0</v>
      </c>
      <c r="N1175" s="151">
        <f t="shared" si="1104"/>
        <v>0</v>
      </c>
      <c r="O1175" s="151">
        <f t="shared" si="1112"/>
        <v>0</v>
      </c>
      <c r="P1175" s="144"/>
      <c r="Q1175" s="145">
        <f t="shared" si="1106"/>
        <v>0</v>
      </c>
    </row>
    <row r="1176" spans="1:17" s="20" customFormat="1" ht="18" customHeight="1" thickBot="1" x14ac:dyDescent="0.45">
      <c r="A1176" s="19">
        <v>12</v>
      </c>
      <c r="B1176" s="145">
        <f>B1165</f>
        <v>10</v>
      </c>
      <c r="C1176" s="151">
        <f t="shared" si="1107"/>
        <v>0</v>
      </c>
      <c r="D1176" s="151">
        <f t="shared" si="1098"/>
        <v>0</v>
      </c>
      <c r="E1176" s="143">
        <f>VLOOKUP(B1161,別紙1!$A$285:$AS$431,40,FALSE)+VLOOKUP(B1161,別紙1!$A$285:$AS$431,41,FALSE)+VLOOKUP(B1161,別紙1!$A$285:$AS$431,42,FALSE)</f>
        <v>21</v>
      </c>
      <c r="F1176" s="143">
        <f t="shared" si="1099"/>
        <v>21</v>
      </c>
      <c r="G1176" s="151">
        <f t="shared" si="1108"/>
        <v>0</v>
      </c>
      <c r="H1176" s="198">
        <f t="shared" si="1100"/>
        <v>0</v>
      </c>
      <c r="I1176" s="143">
        <f t="shared" si="1111"/>
        <v>0</v>
      </c>
      <c r="J1176" s="198">
        <f t="shared" si="1109"/>
        <v>0</v>
      </c>
      <c r="K1176" s="198">
        <f t="shared" si="1102"/>
        <v>0</v>
      </c>
      <c r="L1176" s="143">
        <f t="shared" si="1103"/>
        <v>0</v>
      </c>
      <c r="M1176" s="151">
        <f t="shared" si="1110"/>
        <v>0</v>
      </c>
      <c r="N1176" s="198">
        <f t="shared" si="1104"/>
        <v>0</v>
      </c>
      <c r="O1176" s="151">
        <f>H1176+K1176+N1176</f>
        <v>0</v>
      </c>
      <c r="P1176" s="144"/>
      <c r="Q1176" s="145">
        <f t="shared" si="1106"/>
        <v>0</v>
      </c>
    </row>
    <row r="1177" spans="1:17" s="20" customFormat="1" ht="18" customHeight="1" thickBot="1" x14ac:dyDescent="0.45">
      <c r="A1177" s="19" t="s">
        <v>9</v>
      </c>
      <c r="B1177" s="146"/>
      <c r="C1177" s="146"/>
      <c r="D1177" s="201"/>
      <c r="E1177" s="143">
        <f t="shared" ref="E1177:F1177" si="1113">SUM(E1165:E1176)</f>
        <v>191</v>
      </c>
      <c r="F1177" s="149">
        <f t="shared" si="1113"/>
        <v>191</v>
      </c>
      <c r="G1177" s="146"/>
      <c r="H1177" s="146"/>
      <c r="I1177" s="149">
        <f t="shared" ref="I1177" si="1114">SUM(I1165:I1176)</f>
        <v>0</v>
      </c>
      <c r="J1177" s="146"/>
      <c r="K1177" s="146"/>
      <c r="L1177" s="149">
        <f t="shared" ref="L1177" si="1115">SUM(L1165:L1176)</f>
        <v>0</v>
      </c>
      <c r="M1177" s="146"/>
      <c r="N1177" s="146"/>
      <c r="O1177" s="202"/>
      <c r="P1177" s="150">
        <f>SUM(P1165:P1176)</f>
        <v>0</v>
      </c>
      <c r="Q1177" s="148">
        <f>IF(SUM(Q1165:Q1176)="","",SUM(Q1165:Q1176))</f>
        <v>0</v>
      </c>
    </row>
    <row r="1178" spans="1:17" ht="78" customHeight="1" x14ac:dyDescent="0.4">
      <c r="A1178" s="444" t="s">
        <v>376</v>
      </c>
      <c r="B1178" s="445"/>
      <c r="C1178" s="445"/>
      <c r="D1178" s="445"/>
      <c r="E1178" s="446"/>
      <c r="F1178" s="446"/>
      <c r="G1178" s="446"/>
      <c r="H1178" s="445"/>
      <c r="I1178" s="446"/>
      <c r="J1178" s="446"/>
      <c r="K1178" s="445"/>
      <c r="L1178" s="446"/>
      <c r="M1178" s="446"/>
      <c r="N1178" s="445"/>
      <c r="O1178" s="445"/>
      <c r="P1178" s="445"/>
      <c r="Q1178" s="445"/>
    </row>
    <row r="1179" spans="1:17" ht="78" customHeight="1" x14ac:dyDescent="0.4">
      <c r="A1179" s="447" t="s">
        <v>22</v>
      </c>
      <c r="B1179" s="447"/>
      <c r="C1179" s="447"/>
      <c r="D1179" s="447"/>
      <c r="E1179" s="447"/>
      <c r="F1179" s="447"/>
      <c r="G1179" s="447"/>
      <c r="H1179" s="447"/>
      <c r="I1179" s="447"/>
      <c r="J1179" s="447"/>
      <c r="K1179" s="447"/>
      <c r="L1179" s="447"/>
      <c r="M1179" s="447"/>
      <c r="N1179" s="447"/>
      <c r="O1179" s="447"/>
      <c r="P1179" s="447"/>
      <c r="Q1179" s="447"/>
    </row>
    <row r="1180" spans="1:17" x14ac:dyDescent="0.4">
      <c r="A1180" s="11" t="s">
        <v>12</v>
      </c>
      <c r="B1180" s="15">
        <f>B1161+1</f>
        <v>63</v>
      </c>
      <c r="C1180" s="11" t="s">
        <v>13</v>
      </c>
      <c r="D1180" s="13" t="str">
        <f>VLOOKUP(B1180,別紙1!$A$285:$AS$431,3,FALSE)</f>
        <v>小暮第二地下ポンプ場</v>
      </c>
      <c r="Q1180" s="142" t="str">
        <f>VLOOKUP(B1180,別紙1!$A$285:$AS$431,5,FALSE)</f>
        <v>東京従量電灯B15A</v>
      </c>
    </row>
    <row r="1181" spans="1:17" s="11" customFormat="1" ht="20.25" customHeight="1" x14ac:dyDescent="0.4">
      <c r="A1181" s="435" t="s">
        <v>14</v>
      </c>
      <c r="B1181" s="443" t="s">
        <v>3</v>
      </c>
      <c r="C1181" s="443"/>
      <c r="D1181" s="443"/>
      <c r="E1181" s="438" t="s">
        <v>4</v>
      </c>
      <c r="F1181" s="439"/>
      <c r="G1181" s="439"/>
      <c r="H1181" s="439"/>
      <c r="I1181" s="439"/>
      <c r="J1181" s="439"/>
      <c r="K1181" s="439"/>
      <c r="L1181" s="439"/>
      <c r="M1181" s="439"/>
      <c r="N1181" s="439"/>
      <c r="O1181" s="440"/>
      <c r="P1181" s="426" t="s">
        <v>106</v>
      </c>
      <c r="Q1181" s="435" t="s">
        <v>354</v>
      </c>
    </row>
    <row r="1182" spans="1:17" s="11" customFormat="1" ht="60" x14ac:dyDescent="0.4">
      <c r="A1182" s="436"/>
      <c r="B1182" s="305" t="s">
        <v>26</v>
      </c>
      <c r="C1182" s="305" t="s">
        <v>107</v>
      </c>
      <c r="D1182" s="305" t="s">
        <v>27</v>
      </c>
      <c r="E1182" s="16" t="s">
        <v>349</v>
      </c>
      <c r="F1182" s="17" t="s">
        <v>108</v>
      </c>
      <c r="G1182" s="17" t="s">
        <v>350</v>
      </c>
      <c r="H1182" s="16" t="s">
        <v>28</v>
      </c>
      <c r="I1182" s="17" t="s">
        <v>126</v>
      </c>
      <c r="J1182" s="17" t="s">
        <v>352</v>
      </c>
      <c r="K1182" s="16" t="s">
        <v>29</v>
      </c>
      <c r="L1182" s="17" t="s">
        <v>127</v>
      </c>
      <c r="M1182" s="17" t="s">
        <v>128</v>
      </c>
      <c r="N1182" s="16" t="s">
        <v>30</v>
      </c>
      <c r="O1182" s="306" t="s">
        <v>353</v>
      </c>
      <c r="P1182" s="441"/>
      <c r="Q1182" s="436"/>
    </row>
    <row r="1183" spans="1:17" s="18" customFormat="1" ht="22.5" x14ac:dyDescent="0.4">
      <c r="A1183" s="442"/>
      <c r="B1183" s="12" t="s">
        <v>34</v>
      </c>
      <c r="C1183" s="12" t="s">
        <v>123</v>
      </c>
      <c r="D1183" s="12" t="s">
        <v>6</v>
      </c>
      <c r="E1183" s="12" t="s">
        <v>20</v>
      </c>
      <c r="F1183" s="12" t="s">
        <v>20</v>
      </c>
      <c r="G1183" s="12" t="s">
        <v>8</v>
      </c>
      <c r="H1183" s="12" t="s">
        <v>8</v>
      </c>
      <c r="I1183" s="12" t="s">
        <v>20</v>
      </c>
      <c r="J1183" s="12" t="s">
        <v>8</v>
      </c>
      <c r="K1183" s="12" t="s">
        <v>8</v>
      </c>
      <c r="L1183" s="12" t="s">
        <v>20</v>
      </c>
      <c r="M1183" s="12" t="s">
        <v>8</v>
      </c>
      <c r="N1183" s="12" t="s">
        <v>8</v>
      </c>
      <c r="O1183" s="12" t="s">
        <v>8</v>
      </c>
      <c r="P1183" s="4" t="s">
        <v>43</v>
      </c>
      <c r="Q1183" s="12" t="s">
        <v>8</v>
      </c>
    </row>
    <row r="1184" spans="1:17" s="20" customFormat="1" ht="18" customHeight="1" x14ac:dyDescent="0.4">
      <c r="A1184" s="19">
        <v>1</v>
      </c>
      <c r="B1184" s="143">
        <f>VLOOKUP(B1180,別紙1!$A$285:$AS$431,6,FALSE)</f>
        <v>15</v>
      </c>
      <c r="C1184" s="151">
        <f>内訳書!$C$9</f>
        <v>0</v>
      </c>
      <c r="D1184" s="151">
        <f>IF(E1184=0,ROUNDDOWN(C1184*B1184/10/2,2),ROUNDDOWN(C1184*B1184/10,2))</f>
        <v>0</v>
      </c>
      <c r="E1184" s="143">
        <f>VLOOKUP(B1180,別紙1!$A$285:$AS$431,7,FALSE)+VLOOKUP(B1180,別紙1!$A$285:$AS$431,8,FALSE)+VLOOKUP(B1180,別紙1!$A$285:$AS$431,9,FALSE)</f>
        <v>24</v>
      </c>
      <c r="F1184" s="143">
        <f>IF(E1184&lt;120,E1184,120)</f>
        <v>24</v>
      </c>
      <c r="G1184" s="151">
        <f>内訳書!$D$9</f>
        <v>0</v>
      </c>
      <c r="H1184" s="151">
        <f>ROUNDDOWN(F1184*G1184,2)</f>
        <v>0</v>
      </c>
      <c r="I1184" s="143">
        <f>IF(E1184&lt;=300,IF(E1184&lt;120,0,E1184-120),180)</f>
        <v>0</v>
      </c>
      <c r="J1184" s="151">
        <f>内訳書!$E$9</f>
        <v>0</v>
      </c>
      <c r="K1184" s="151">
        <f>ROUNDDOWN(I1184*J1184,2)</f>
        <v>0</v>
      </c>
      <c r="L1184" s="143">
        <f>IF(E1184&lt;300,0,E1184-300)</f>
        <v>0</v>
      </c>
      <c r="M1184" s="151">
        <f>内訳書!$F$9</f>
        <v>0</v>
      </c>
      <c r="N1184" s="151">
        <f>ROUNDDOWN(L1184*M1184,2)</f>
        <v>0</v>
      </c>
      <c r="O1184" s="151">
        <f>H1184+K1184+N1184</f>
        <v>0</v>
      </c>
      <c r="P1184" s="144"/>
      <c r="Q1184" s="145">
        <f>ROUNDDOWN(D1184+O1184+P1184,0)</f>
        <v>0</v>
      </c>
    </row>
    <row r="1185" spans="1:17" s="20" customFormat="1" ht="18" customHeight="1" x14ac:dyDescent="0.4">
      <c r="A1185" s="19">
        <v>2</v>
      </c>
      <c r="B1185" s="145">
        <f>B1184</f>
        <v>15</v>
      </c>
      <c r="C1185" s="151">
        <f>C1184</f>
        <v>0</v>
      </c>
      <c r="D1185" s="151">
        <f t="shared" ref="D1185:D1195" si="1116">IF(E1185=0,ROUNDDOWN(C1185*B1185/10/2,2),ROUNDDOWN(C1185*B1185/10,2))</f>
        <v>0</v>
      </c>
      <c r="E1185" s="143">
        <f>VLOOKUP(B1180,別紙1!$A$285:$AS$431,10,FALSE)+VLOOKUP(B1180,別紙1!$A$285:$AS$431,11,FALSE)+VLOOKUP(B1180,別紙1!$A$285:$AS$431,12,FALSE)</f>
        <v>27</v>
      </c>
      <c r="F1185" s="143">
        <f t="shared" ref="F1185:F1195" si="1117">IF(E1185&lt;120,E1185,120)</f>
        <v>27</v>
      </c>
      <c r="G1185" s="151">
        <f>G1184</f>
        <v>0</v>
      </c>
      <c r="H1185" s="151">
        <f t="shared" ref="H1185:H1195" si="1118">ROUNDDOWN(F1185*G1185,2)</f>
        <v>0</v>
      </c>
      <c r="I1185" s="143">
        <f t="shared" ref="I1185" si="1119">IF(E1185&lt;=300,IF(E1185&lt;120,0,E1185-120),180)</f>
        <v>0</v>
      </c>
      <c r="J1185" s="151">
        <f>J1184</f>
        <v>0</v>
      </c>
      <c r="K1185" s="151">
        <f t="shared" ref="K1185:K1195" si="1120">ROUNDDOWN(I1185*J1185,2)</f>
        <v>0</v>
      </c>
      <c r="L1185" s="143">
        <f t="shared" ref="L1185:L1195" si="1121">IF(E1185&lt;300,0,E1185-300)</f>
        <v>0</v>
      </c>
      <c r="M1185" s="151">
        <f>M1184</f>
        <v>0</v>
      </c>
      <c r="N1185" s="151">
        <f t="shared" ref="N1185:N1195" si="1122">ROUNDDOWN(L1185*M1185,2)</f>
        <v>0</v>
      </c>
      <c r="O1185" s="151">
        <f t="shared" ref="O1185:O1188" si="1123">H1185+K1185+N1185</f>
        <v>0</v>
      </c>
      <c r="P1185" s="144"/>
      <c r="Q1185" s="145">
        <f t="shared" ref="Q1185:Q1195" si="1124">ROUNDDOWN(D1185+O1185+P1185,0)</f>
        <v>0</v>
      </c>
    </row>
    <row r="1186" spans="1:17" s="20" customFormat="1" ht="18" customHeight="1" x14ac:dyDescent="0.4">
      <c r="A1186" s="19">
        <v>3</v>
      </c>
      <c r="B1186" s="145">
        <f>B1184</f>
        <v>15</v>
      </c>
      <c r="C1186" s="151">
        <f t="shared" ref="C1186:C1195" si="1125">C1185</f>
        <v>0</v>
      </c>
      <c r="D1186" s="151">
        <f t="shared" si="1116"/>
        <v>0</v>
      </c>
      <c r="E1186" s="143">
        <f>VLOOKUP(B1180,別紙1!$A$285:$AS$431,13,FALSE)+VLOOKUP(B1180,別紙1!$A$285:$AS$431,14,FALSE)+VLOOKUP(B1180,別紙1!$A$285:$AS$431,15,FALSE)</f>
        <v>23</v>
      </c>
      <c r="F1186" s="143">
        <f t="shared" si="1117"/>
        <v>23</v>
      </c>
      <c r="G1186" s="151">
        <f t="shared" ref="G1186:G1195" si="1126">G1185</f>
        <v>0</v>
      </c>
      <c r="H1186" s="151">
        <f t="shared" si="1118"/>
        <v>0</v>
      </c>
      <c r="I1186" s="143">
        <f>IF(E1186&lt;=300,IF(E1186&lt;120,0,E1186-120),180)</f>
        <v>0</v>
      </c>
      <c r="J1186" s="151">
        <f t="shared" ref="J1186:J1195" si="1127">J1185</f>
        <v>0</v>
      </c>
      <c r="K1186" s="151">
        <f t="shared" si="1120"/>
        <v>0</v>
      </c>
      <c r="L1186" s="143">
        <f t="shared" si="1121"/>
        <v>0</v>
      </c>
      <c r="M1186" s="151">
        <f t="shared" ref="M1186:M1195" si="1128">M1185</f>
        <v>0</v>
      </c>
      <c r="N1186" s="151">
        <f t="shared" si="1122"/>
        <v>0</v>
      </c>
      <c r="O1186" s="151">
        <f t="shared" si="1123"/>
        <v>0</v>
      </c>
      <c r="P1186" s="144"/>
      <c r="Q1186" s="145">
        <f t="shared" si="1124"/>
        <v>0</v>
      </c>
    </row>
    <row r="1187" spans="1:17" s="20" customFormat="1" ht="18" customHeight="1" x14ac:dyDescent="0.4">
      <c r="A1187" s="19">
        <v>4</v>
      </c>
      <c r="B1187" s="145">
        <f>B1184</f>
        <v>15</v>
      </c>
      <c r="C1187" s="151">
        <f t="shared" si="1125"/>
        <v>0</v>
      </c>
      <c r="D1187" s="151">
        <f t="shared" si="1116"/>
        <v>0</v>
      </c>
      <c r="E1187" s="143">
        <f>VLOOKUP(B1180,別紙1!$A$285:$AS$431,16,FALSE)+VLOOKUP(B1180,別紙1!$A$285:$AS$431,17,FALSE)+VLOOKUP(B1180,別紙1!$A$285:$AS$431,18,FALSE)</f>
        <v>24</v>
      </c>
      <c r="F1187" s="143">
        <f t="shared" si="1117"/>
        <v>24</v>
      </c>
      <c r="G1187" s="151">
        <f t="shared" si="1126"/>
        <v>0</v>
      </c>
      <c r="H1187" s="151">
        <f t="shared" si="1118"/>
        <v>0</v>
      </c>
      <c r="I1187" s="143">
        <f t="shared" ref="I1187:I1195" si="1129">IF(E1187&lt;=300,IF(E1187&lt;120,0,E1187-120),180)</f>
        <v>0</v>
      </c>
      <c r="J1187" s="151">
        <f t="shared" si="1127"/>
        <v>0</v>
      </c>
      <c r="K1187" s="151">
        <f t="shared" si="1120"/>
        <v>0</v>
      </c>
      <c r="L1187" s="143">
        <f t="shared" si="1121"/>
        <v>0</v>
      </c>
      <c r="M1187" s="151">
        <f t="shared" si="1128"/>
        <v>0</v>
      </c>
      <c r="N1187" s="151">
        <f t="shared" si="1122"/>
        <v>0</v>
      </c>
      <c r="O1187" s="151">
        <f t="shared" si="1123"/>
        <v>0</v>
      </c>
      <c r="P1187" s="144"/>
      <c r="Q1187" s="145">
        <f t="shared" si="1124"/>
        <v>0</v>
      </c>
    </row>
    <row r="1188" spans="1:17" s="20" customFormat="1" ht="18" customHeight="1" x14ac:dyDescent="0.4">
      <c r="A1188" s="19">
        <v>5</v>
      </c>
      <c r="B1188" s="145">
        <f>B1184</f>
        <v>15</v>
      </c>
      <c r="C1188" s="151">
        <f t="shared" si="1125"/>
        <v>0</v>
      </c>
      <c r="D1188" s="151">
        <f t="shared" si="1116"/>
        <v>0</v>
      </c>
      <c r="E1188" s="143">
        <f>VLOOKUP(B1180,別紙1!$A$285:$AS$431,19,FALSE)+VLOOKUP(B1180,別紙1!$A$285:$AS$431,20,FALSE)+VLOOKUP(B1180,別紙1!$A$285:$AS$431,21,FALSE)</f>
        <v>23</v>
      </c>
      <c r="F1188" s="143">
        <f t="shared" si="1117"/>
        <v>23</v>
      </c>
      <c r="G1188" s="151">
        <f t="shared" si="1126"/>
        <v>0</v>
      </c>
      <c r="H1188" s="151">
        <f t="shared" si="1118"/>
        <v>0</v>
      </c>
      <c r="I1188" s="143">
        <f t="shared" si="1129"/>
        <v>0</v>
      </c>
      <c r="J1188" s="151">
        <f t="shared" si="1127"/>
        <v>0</v>
      </c>
      <c r="K1188" s="151">
        <f t="shared" si="1120"/>
        <v>0</v>
      </c>
      <c r="L1188" s="143">
        <f t="shared" si="1121"/>
        <v>0</v>
      </c>
      <c r="M1188" s="151">
        <f t="shared" si="1128"/>
        <v>0</v>
      </c>
      <c r="N1188" s="151">
        <f t="shared" si="1122"/>
        <v>0</v>
      </c>
      <c r="O1188" s="151">
        <f t="shared" si="1123"/>
        <v>0</v>
      </c>
      <c r="P1188" s="144"/>
      <c r="Q1188" s="145">
        <f t="shared" si="1124"/>
        <v>0</v>
      </c>
    </row>
    <row r="1189" spans="1:17" s="20" customFormat="1" ht="18" customHeight="1" x14ac:dyDescent="0.4">
      <c r="A1189" s="19">
        <v>6</v>
      </c>
      <c r="B1189" s="145">
        <f>B1184</f>
        <v>15</v>
      </c>
      <c r="C1189" s="151">
        <f t="shared" si="1125"/>
        <v>0</v>
      </c>
      <c r="D1189" s="151">
        <f t="shared" si="1116"/>
        <v>0</v>
      </c>
      <c r="E1189" s="143">
        <f>VLOOKUP(B1180,別紙1!$A$285:$AS$431,22,FALSE)+VLOOKUP(B1180,別紙1!$A$285:$AS$431,23,FALSE)+VLOOKUP(B1180,別紙1!$A$285:$AS$431,24,FALSE)</f>
        <v>24</v>
      </c>
      <c r="F1189" s="143">
        <f t="shared" si="1117"/>
        <v>24</v>
      </c>
      <c r="G1189" s="151">
        <f t="shared" si="1126"/>
        <v>0</v>
      </c>
      <c r="H1189" s="151">
        <f t="shared" si="1118"/>
        <v>0</v>
      </c>
      <c r="I1189" s="143">
        <f t="shared" si="1129"/>
        <v>0</v>
      </c>
      <c r="J1189" s="151">
        <f t="shared" si="1127"/>
        <v>0</v>
      </c>
      <c r="K1189" s="151">
        <f t="shared" si="1120"/>
        <v>0</v>
      </c>
      <c r="L1189" s="143">
        <f t="shared" si="1121"/>
        <v>0</v>
      </c>
      <c r="M1189" s="151">
        <f t="shared" si="1128"/>
        <v>0</v>
      </c>
      <c r="N1189" s="151">
        <f t="shared" si="1122"/>
        <v>0</v>
      </c>
      <c r="O1189" s="151">
        <f>H1189+K1189+N1189</f>
        <v>0</v>
      </c>
      <c r="P1189" s="144"/>
      <c r="Q1189" s="145">
        <f t="shared" si="1124"/>
        <v>0</v>
      </c>
    </row>
    <row r="1190" spans="1:17" s="20" customFormat="1" ht="18" customHeight="1" x14ac:dyDescent="0.4">
      <c r="A1190" s="19">
        <v>7</v>
      </c>
      <c r="B1190" s="145">
        <f>B1184</f>
        <v>15</v>
      </c>
      <c r="C1190" s="151">
        <f t="shared" si="1125"/>
        <v>0</v>
      </c>
      <c r="D1190" s="151">
        <f t="shared" si="1116"/>
        <v>0</v>
      </c>
      <c r="E1190" s="143">
        <f>VLOOKUP(B1180,別紙1!$A$285:$AS$431,25,FALSE)+VLOOKUP(B1180,別紙1!$A$285:$AS$431,26,FALSE)+VLOOKUP(B1180,別紙1!$A$285:$AS$431,27,FALSE)</f>
        <v>24</v>
      </c>
      <c r="F1190" s="143">
        <f t="shared" si="1117"/>
        <v>24</v>
      </c>
      <c r="G1190" s="151">
        <f t="shared" si="1126"/>
        <v>0</v>
      </c>
      <c r="H1190" s="151">
        <f t="shared" si="1118"/>
        <v>0</v>
      </c>
      <c r="I1190" s="143">
        <f t="shared" si="1129"/>
        <v>0</v>
      </c>
      <c r="J1190" s="151">
        <f t="shared" si="1127"/>
        <v>0</v>
      </c>
      <c r="K1190" s="151">
        <f t="shared" si="1120"/>
        <v>0</v>
      </c>
      <c r="L1190" s="143">
        <f t="shared" si="1121"/>
        <v>0</v>
      </c>
      <c r="M1190" s="151">
        <f t="shared" si="1128"/>
        <v>0</v>
      </c>
      <c r="N1190" s="151">
        <f t="shared" si="1122"/>
        <v>0</v>
      </c>
      <c r="O1190" s="151">
        <f t="shared" ref="O1190:O1194" si="1130">H1190+K1190+N1190</f>
        <v>0</v>
      </c>
      <c r="P1190" s="144"/>
      <c r="Q1190" s="145">
        <f t="shared" si="1124"/>
        <v>0</v>
      </c>
    </row>
    <row r="1191" spans="1:17" s="20" customFormat="1" ht="18" customHeight="1" x14ac:dyDescent="0.4">
      <c r="A1191" s="19">
        <v>8</v>
      </c>
      <c r="B1191" s="145">
        <f>B1184</f>
        <v>15</v>
      </c>
      <c r="C1191" s="151">
        <f t="shared" si="1125"/>
        <v>0</v>
      </c>
      <c r="D1191" s="151">
        <f t="shared" si="1116"/>
        <v>0</v>
      </c>
      <c r="E1191" s="143">
        <f>VLOOKUP(B1180,別紙1!$A$285:$AS$431,28,FALSE)+VLOOKUP(B1180,別紙1!$A$285:$AS$431,29,FALSE)+VLOOKUP(B1180,別紙1!$A$285:$AS$431,30,FALSE)</f>
        <v>28</v>
      </c>
      <c r="F1191" s="143">
        <f t="shared" si="1117"/>
        <v>28</v>
      </c>
      <c r="G1191" s="151">
        <f t="shared" si="1126"/>
        <v>0</v>
      </c>
      <c r="H1191" s="151">
        <f t="shared" si="1118"/>
        <v>0</v>
      </c>
      <c r="I1191" s="143">
        <f t="shared" si="1129"/>
        <v>0</v>
      </c>
      <c r="J1191" s="151">
        <f t="shared" si="1127"/>
        <v>0</v>
      </c>
      <c r="K1191" s="151">
        <f t="shared" si="1120"/>
        <v>0</v>
      </c>
      <c r="L1191" s="143">
        <f t="shared" si="1121"/>
        <v>0</v>
      </c>
      <c r="M1191" s="151">
        <f t="shared" si="1128"/>
        <v>0</v>
      </c>
      <c r="N1191" s="151">
        <f t="shared" si="1122"/>
        <v>0</v>
      </c>
      <c r="O1191" s="151">
        <f t="shared" si="1130"/>
        <v>0</v>
      </c>
      <c r="P1191" s="144"/>
      <c r="Q1191" s="145">
        <f t="shared" si="1124"/>
        <v>0</v>
      </c>
    </row>
    <row r="1192" spans="1:17" s="20" customFormat="1" ht="18" customHeight="1" x14ac:dyDescent="0.4">
      <c r="A1192" s="19">
        <v>9</v>
      </c>
      <c r="B1192" s="145">
        <f>B1184</f>
        <v>15</v>
      </c>
      <c r="C1192" s="151">
        <f t="shared" si="1125"/>
        <v>0</v>
      </c>
      <c r="D1192" s="151">
        <f t="shared" si="1116"/>
        <v>0</v>
      </c>
      <c r="E1192" s="143">
        <f>VLOOKUP(B1180,別紙1!$A$285:$AS$431,31,FALSE)+VLOOKUP(B1180,別紙1!$A$285:$AS$431,32,FALSE)+VLOOKUP(B1180,別紙1!$A$285:$AS$431,33,FALSE)</f>
        <v>30</v>
      </c>
      <c r="F1192" s="143">
        <f t="shared" si="1117"/>
        <v>30</v>
      </c>
      <c r="G1192" s="151">
        <f t="shared" si="1126"/>
        <v>0</v>
      </c>
      <c r="H1192" s="151">
        <f t="shared" si="1118"/>
        <v>0</v>
      </c>
      <c r="I1192" s="143">
        <f t="shared" si="1129"/>
        <v>0</v>
      </c>
      <c r="J1192" s="151">
        <f t="shared" si="1127"/>
        <v>0</v>
      </c>
      <c r="K1192" s="151">
        <f t="shared" si="1120"/>
        <v>0</v>
      </c>
      <c r="L1192" s="143">
        <f t="shared" si="1121"/>
        <v>0</v>
      </c>
      <c r="M1192" s="151">
        <f t="shared" si="1128"/>
        <v>0</v>
      </c>
      <c r="N1192" s="151">
        <f t="shared" si="1122"/>
        <v>0</v>
      </c>
      <c r="O1192" s="151">
        <f t="shared" si="1130"/>
        <v>0</v>
      </c>
      <c r="P1192" s="144"/>
      <c r="Q1192" s="145">
        <f t="shared" si="1124"/>
        <v>0</v>
      </c>
    </row>
    <row r="1193" spans="1:17" s="20" customFormat="1" ht="18" customHeight="1" x14ac:dyDescent="0.4">
      <c r="A1193" s="19">
        <v>10</v>
      </c>
      <c r="B1193" s="145">
        <f>B1184</f>
        <v>15</v>
      </c>
      <c r="C1193" s="151">
        <f t="shared" si="1125"/>
        <v>0</v>
      </c>
      <c r="D1193" s="151">
        <f t="shared" si="1116"/>
        <v>0</v>
      </c>
      <c r="E1193" s="143">
        <f>VLOOKUP(B1180,別紙1!$A$285:$AS$431,34,FALSE)+VLOOKUP(B1180,別紙1!$A$285:$AS$431,35,FALSE)+VLOOKUP(B1180,別紙1!$A$285:$AS$431,36,FALSE)</f>
        <v>28</v>
      </c>
      <c r="F1193" s="143">
        <f t="shared" si="1117"/>
        <v>28</v>
      </c>
      <c r="G1193" s="151">
        <f t="shared" si="1126"/>
        <v>0</v>
      </c>
      <c r="H1193" s="151">
        <f t="shared" si="1118"/>
        <v>0</v>
      </c>
      <c r="I1193" s="143">
        <f t="shared" si="1129"/>
        <v>0</v>
      </c>
      <c r="J1193" s="151">
        <f t="shared" si="1127"/>
        <v>0</v>
      </c>
      <c r="K1193" s="151">
        <f t="shared" si="1120"/>
        <v>0</v>
      </c>
      <c r="L1193" s="143">
        <f t="shared" si="1121"/>
        <v>0</v>
      </c>
      <c r="M1193" s="151">
        <f t="shared" si="1128"/>
        <v>0</v>
      </c>
      <c r="N1193" s="151">
        <f t="shared" si="1122"/>
        <v>0</v>
      </c>
      <c r="O1193" s="151">
        <f t="shared" si="1130"/>
        <v>0</v>
      </c>
      <c r="P1193" s="144"/>
      <c r="Q1193" s="145">
        <f t="shared" si="1124"/>
        <v>0</v>
      </c>
    </row>
    <row r="1194" spans="1:17" s="20" customFormat="1" ht="18" customHeight="1" x14ac:dyDescent="0.4">
      <c r="A1194" s="19">
        <v>11</v>
      </c>
      <c r="B1194" s="145">
        <f>B1184</f>
        <v>15</v>
      </c>
      <c r="C1194" s="151">
        <f t="shared" si="1125"/>
        <v>0</v>
      </c>
      <c r="D1194" s="151">
        <f t="shared" si="1116"/>
        <v>0</v>
      </c>
      <c r="E1194" s="143">
        <f>VLOOKUP(B1180,別紙1!$A$285:$AS$431,37,FALSE)+VLOOKUP(B1180,別紙1!$A$285:$AS$431,38,FALSE)+VLOOKUP(B1180,別紙1!$A$285:$AS$431,39,FALSE)</f>
        <v>25</v>
      </c>
      <c r="F1194" s="143">
        <f t="shared" si="1117"/>
        <v>25</v>
      </c>
      <c r="G1194" s="151">
        <f t="shared" si="1126"/>
        <v>0</v>
      </c>
      <c r="H1194" s="151">
        <f t="shared" si="1118"/>
        <v>0</v>
      </c>
      <c r="I1194" s="143">
        <f t="shared" si="1129"/>
        <v>0</v>
      </c>
      <c r="J1194" s="151">
        <f t="shared" si="1127"/>
        <v>0</v>
      </c>
      <c r="K1194" s="151">
        <f t="shared" si="1120"/>
        <v>0</v>
      </c>
      <c r="L1194" s="143">
        <f t="shared" si="1121"/>
        <v>0</v>
      </c>
      <c r="M1194" s="151">
        <f t="shared" si="1128"/>
        <v>0</v>
      </c>
      <c r="N1194" s="151">
        <f t="shared" si="1122"/>
        <v>0</v>
      </c>
      <c r="O1194" s="151">
        <f t="shared" si="1130"/>
        <v>0</v>
      </c>
      <c r="P1194" s="144"/>
      <c r="Q1194" s="145">
        <f t="shared" si="1124"/>
        <v>0</v>
      </c>
    </row>
    <row r="1195" spans="1:17" s="20" customFormat="1" ht="18" customHeight="1" thickBot="1" x14ac:dyDescent="0.45">
      <c r="A1195" s="19">
        <v>12</v>
      </c>
      <c r="B1195" s="145">
        <f>B1184</f>
        <v>15</v>
      </c>
      <c r="C1195" s="151">
        <f t="shared" si="1125"/>
        <v>0</v>
      </c>
      <c r="D1195" s="151">
        <f t="shared" si="1116"/>
        <v>0</v>
      </c>
      <c r="E1195" s="143">
        <f>VLOOKUP(B1180,別紙1!$A$285:$AS$431,40,FALSE)+VLOOKUP(B1180,別紙1!$A$285:$AS$431,41,FALSE)+VLOOKUP(B1180,別紙1!$A$285:$AS$431,42,FALSE)</f>
        <v>23</v>
      </c>
      <c r="F1195" s="143">
        <f t="shared" si="1117"/>
        <v>23</v>
      </c>
      <c r="G1195" s="151">
        <f t="shared" si="1126"/>
        <v>0</v>
      </c>
      <c r="H1195" s="198">
        <f t="shared" si="1118"/>
        <v>0</v>
      </c>
      <c r="I1195" s="143">
        <f t="shared" si="1129"/>
        <v>0</v>
      </c>
      <c r="J1195" s="198">
        <f t="shared" si="1127"/>
        <v>0</v>
      </c>
      <c r="K1195" s="198">
        <f t="shared" si="1120"/>
        <v>0</v>
      </c>
      <c r="L1195" s="143">
        <f t="shared" si="1121"/>
        <v>0</v>
      </c>
      <c r="M1195" s="151">
        <f t="shared" si="1128"/>
        <v>0</v>
      </c>
      <c r="N1195" s="198">
        <f t="shared" si="1122"/>
        <v>0</v>
      </c>
      <c r="O1195" s="151">
        <f>H1195+K1195+N1195</f>
        <v>0</v>
      </c>
      <c r="P1195" s="144"/>
      <c r="Q1195" s="145">
        <f t="shared" si="1124"/>
        <v>0</v>
      </c>
    </row>
    <row r="1196" spans="1:17" s="20" customFormat="1" ht="18" customHeight="1" thickBot="1" x14ac:dyDescent="0.45">
      <c r="A1196" s="19" t="s">
        <v>9</v>
      </c>
      <c r="B1196" s="146"/>
      <c r="C1196" s="146"/>
      <c r="D1196" s="201"/>
      <c r="E1196" s="143">
        <f t="shared" ref="E1196:F1196" si="1131">SUM(E1184:E1195)</f>
        <v>303</v>
      </c>
      <c r="F1196" s="149">
        <f t="shared" si="1131"/>
        <v>303</v>
      </c>
      <c r="G1196" s="146"/>
      <c r="H1196" s="146"/>
      <c r="I1196" s="149">
        <f t="shared" ref="I1196" si="1132">SUM(I1184:I1195)</f>
        <v>0</v>
      </c>
      <c r="J1196" s="146"/>
      <c r="K1196" s="146"/>
      <c r="L1196" s="149">
        <f t="shared" ref="L1196" si="1133">SUM(L1184:L1195)</f>
        <v>0</v>
      </c>
      <c r="M1196" s="146"/>
      <c r="N1196" s="146"/>
      <c r="O1196" s="202"/>
      <c r="P1196" s="150">
        <f>SUM(P1184:P1195)</f>
        <v>0</v>
      </c>
      <c r="Q1196" s="148">
        <f>IF(SUM(Q1184:Q1195)="","",SUM(Q1184:Q1195))</f>
        <v>0</v>
      </c>
    </row>
    <row r="1197" spans="1:17" ht="78" customHeight="1" x14ac:dyDescent="0.4">
      <c r="A1197" s="444" t="s">
        <v>376</v>
      </c>
      <c r="B1197" s="445"/>
      <c r="C1197" s="445"/>
      <c r="D1197" s="445"/>
      <c r="E1197" s="446"/>
      <c r="F1197" s="446"/>
      <c r="G1197" s="446"/>
      <c r="H1197" s="445"/>
      <c r="I1197" s="446"/>
      <c r="J1197" s="446"/>
      <c r="K1197" s="445"/>
      <c r="L1197" s="446"/>
      <c r="M1197" s="446"/>
      <c r="N1197" s="445"/>
      <c r="O1197" s="445"/>
      <c r="P1197" s="445"/>
      <c r="Q1197" s="445"/>
    </row>
    <row r="1198" spans="1:17" ht="78" customHeight="1" x14ac:dyDescent="0.4">
      <c r="A1198" s="447" t="s">
        <v>22</v>
      </c>
      <c r="B1198" s="447"/>
      <c r="C1198" s="447"/>
      <c r="D1198" s="447"/>
      <c r="E1198" s="447"/>
      <c r="F1198" s="447"/>
      <c r="G1198" s="447"/>
      <c r="H1198" s="447"/>
      <c r="I1198" s="447"/>
      <c r="J1198" s="447"/>
      <c r="K1198" s="447"/>
      <c r="L1198" s="447"/>
      <c r="M1198" s="447"/>
      <c r="N1198" s="447"/>
      <c r="O1198" s="447"/>
      <c r="P1198" s="447"/>
      <c r="Q1198" s="447"/>
    </row>
    <row r="1199" spans="1:17" x14ac:dyDescent="0.4">
      <c r="A1199" s="11" t="s">
        <v>12</v>
      </c>
      <c r="B1199" s="15">
        <f>B1180+1</f>
        <v>64</v>
      </c>
      <c r="C1199" s="11" t="s">
        <v>13</v>
      </c>
      <c r="D1199" s="13" t="str">
        <f>VLOOKUP(B1199,別紙1!$A$285:$AS$431,3,FALSE)</f>
        <v>青梨子第一地下ポンプ場</v>
      </c>
      <c r="Q1199" s="142" t="str">
        <f>VLOOKUP(B1199,別紙1!$A$285:$AS$431,5,FALSE)</f>
        <v>東京従量電灯B15A</v>
      </c>
    </row>
    <row r="1200" spans="1:17" s="11" customFormat="1" ht="20.25" customHeight="1" x14ac:dyDescent="0.4">
      <c r="A1200" s="435" t="s">
        <v>14</v>
      </c>
      <c r="B1200" s="443" t="s">
        <v>3</v>
      </c>
      <c r="C1200" s="443"/>
      <c r="D1200" s="443"/>
      <c r="E1200" s="438" t="s">
        <v>4</v>
      </c>
      <c r="F1200" s="439"/>
      <c r="G1200" s="439"/>
      <c r="H1200" s="439"/>
      <c r="I1200" s="439"/>
      <c r="J1200" s="439"/>
      <c r="K1200" s="439"/>
      <c r="L1200" s="439"/>
      <c r="M1200" s="439"/>
      <c r="N1200" s="439"/>
      <c r="O1200" s="440"/>
      <c r="P1200" s="426" t="s">
        <v>106</v>
      </c>
      <c r="Q1200" s="435" t="s">
        <v>354</v>
      </c>
    </row>
    <row r="1201" spans="1:17" s="11" customFormat="1" ht="60" x14ac:dyDescent="0.4">
      <c r="A1201" s="436"/>
      <c r="B1201" s="305" t="s">
        <v>26</v>
      </c>
      <c r="C1201" s="305" t="s">
        <v>107</v>
      </c>
      <c r="D1201" s="305" t="s">
        <v>27</v>
      </c>
      <c r="E1201" s="16" t="s">
        <v>349</v>
      </c>
      <c r="F1201" s="17" t="s">
        <v>108</v>
      </c>
      <c r="G1201" s="17" t="s">
        <v>350</v>
      </c>
      <c r="H1201" s="16" t="s">
        <v>28</v>
      </c>
      <c r="I1201" s="17" t="s">
        <v>126</v>
      </c>
      <c r="J1201" s="17" t="s">
        <v>352</v>
      </c>
      <c r="K1201" s="16" t="s">
        <v>29</v>
      </c>
      <c r="L1201" s="17" t="s">
        <v>127</v>
      </c>
      <c r="M1201" s="17" t="s">
        <v>128</v>
      </c>
      <c r="N1201" s="16" t="s">
        <v>30</v>
      </c>
      <c r="O1201" s="306" t="s">
        <v>353</v>
      </c>
      <c r="P1201" s="441"/>
      <c r="Q1201" s="436"/>
    </row>
    <row r="1202" spans="1:17" s="18" customFormat="1" ht="22.5" x14ac:dyDescent="0.4">
      <c r="A1202" s="442"/>
      <c r="B1202" s="12" t="s">
        <v>34</v>
      </c>
      <c r="C1202" s="12" t="s">
        <v>123</v>
      </c>
      <c r="D1202" s="12" t="s">
        <v>6</v>
      </c>
      <c r="E1202" s="12" t="s">
        <v>20</v>
      </c>
      <c r="F1202" s="12" t="s">
        <v>20</v>
      </c>
      <c r="G1202" s="12" t="s">
        <v>8</v>
      </c>
      <c r="H1202" s="12" t="s">
        <v>8</v>
      </c>
      <c r="I1202" s="12" t="s">
        <v>20</v>
      </c>
      <c r="J1202" s="12" t="s">
        <v>8</v>
      </c>
      <c r="K1202" s="12" t="s">
        <v>8</v>
      </c>
      <c r="L1202" s="12" t="s">
        <v>20</v>
      </c>
      <c r="M1202" s="12" t="s">
        <v>8</v>
      </c>
      <c r="N1202" s="12" t="s">
        <v>8</v>
      </c>
      <c r="O1202" s="12" t="s">
        <v>8</v>
      </c>
      <c r="P1202" s="4" t="s">
        <v>43</v>
      </c>
      <c r="Q1202" s="12" t="s">
        <v>8</v>
      </c>
    </row>
    <row r="1203" spans="1:17" s="20" customFormat="1" ht="18" customHeight="1" x14ac:dyDescent="0.4">
      <c r="A1203" s="19">
        <v>1</v>
      </c>
      <c r="B1203" s="143">
        <f>VLOOKUP(B1199,別紙1!$A$285:$AS$431,6,FALSE)</f>
        <v>15</v>
      </c>
      <c r="C1203" s="151">
        <f>内訳書!$C$9</f>
        <v>0</v>
      </c>
      <c r="D1203" s="151">
        <f>IF(E1203=0,ROUNDDOWN(C1203*B1203/10/2,2),ROUNDDOWN(C1203*B1203/10,2))</f>
        <v>0</v>
      </c>
      <c r="E1203" s="143">
        <f>VLOOKUP(B1199,別紙1!$A$285:$AS$431,7,FALSE)+VLOOKUP(B1199,別紙1!$A$285:$AS$431,8,FALSE)+VLOOKUP(B1199,別紙1!$A$285:$AS$431,9,FALSE)</f>
        <v>8</v>
      </c>
      <c r="F1203" s="143">
        <f>IF(E1203&lt;120,E1203,120)</f>
        <v>8</v>
      </c>
      <c r="G1203" s="151">
        <f>内訳書!$D$9</f>
        <v>0</v>
      </c>
      <c r="H1203" s="151">
        <f>ROUNDDOWN(F1203*G1203,2)</f>
        <v>0</v>
      </c>
      <c r="I1203" s="143">
        <f>IF(E1203&lt;=300,IF(E1203&lt;120,0,E1203-120),180)</f>
        <v>0</v>
      </c>
      <c r="J1203" s="151">
        <f>内訳書!$E$9</f>
        <v>0</v>
      </c>
      <c r="K1203" s="151">
        <f>ROUNDDOWN(I1203*J1203,2)</f>
        <v>0</v>
      </c>
      <c r="L1203" s="143">
        <f>IF(E1203&lt;300,0,E1203-300)</f>
        <v>0</v>
      </c>
      <c r="M1203" s="151">
        <f>内訳書!$F$9</f>
        <v>0</v>
      </c>
      <c r="N1203" s="151">
        <f>ROUNDDOWN(L1203*M1203,2)</f>
        <v>0</v>
      </c>
      <c r="O1203" s="151">
        <f>H1203+K1203+N1203</f>
        <v>0</v>
      </c>
      <c r="P1203" s="144"/>
      <c r="Q1203" s="145">
        <f>ROUNDDOWN(D1203+O1203+P1203,0)</f>
        <v>0</v>
      </c>
    </row>
    <row r="1204" spans="1:17" s="20" customFormat="1" ht="18" customHeight="1" x14ac:dyDescent="0.4">
      <c r="A1204" s="19">
        <v>2</v>
      </c>
      <c r="B1204" s="145">
        <f>B1203</f>
        <v>15</v>
      </c>
      <c r="C1204" s="151">
        <f>C1203</f>
        <v>0</v>
      </c>
      <c r="D1204" s="151">
        <f t="shared" ref="D1204:D1214" si="1134">IF(E1204=0,ROUNDDOWN(C1204*B1204/10/2,2),ROUNDDOWN(C1204*B1204/10,2))</f>
        <v>0</v>
      </c>
      <c r="E1204" s="143">
        <f>VLOOKUP(B1199,別紙1!$A$285:$AS$431,10,FALSE)+VLOOKUP(B1199,別紙1!$A$285:$AS$431,11,FALSE)+VLOOKUP(B1199,別紙1!$A$285:$AS$431,12,FALSE)</f>
        <v>8</v>
      </c>
      <c r="F1204" s="143">
        <f t="shared" ref="F1204:F1214" si="1135">IF(E1204&lt;120,E1204,120)</f>
        <v>8</v>
      </c>
      <c r="G1204" s="151">
        <f>G1203</f>
        <v>0</v>
      </c>
      <c r="H1204" s="151">
        <f t="shared" ref="H1204:H1214" si="1136">ROUNDDOWN(F1204*G1204,2)</f>
        <v>0</v>
      </c>
      <c r="I1204" s="143">
        <f t="shared" ref="I1204" si="1137">IF(E1204&lt;=300,IF(E1204&lt;120,0,E1204-120),180)</f>
        <v>0</v>
      </c>
      <c r="J1204" s="151">
        <f>J1203</f>
        <v>0</v>
      </c>
      <c r="K1204" s="151">
        <f t="shared" ref="K1204:K1214" si="1138">ROUNDDOWN(I1204*J1204,2)</f>
        <v>0</v>
      </c>
      <c r="L1204" s="143">
        <f t="shared" ref="L1204:L1214" si="1139">IF(E1204&lt;300,0,E1204-300)</f>
        <v>0</v>
      </c>
      <c r="M1204" s="151">
        <f>M1203</f>
        <v>0</v>
      </c>
      <c r="N1204" s="151">
        <f t="shared" ref="N1204:N1214" si="1140">ROUNDDOWN(L1204*M1204,2)</f>
        <v>0</v>
      </c>
      <c r="O1204" s="151">
        <f t="shared" ref="O1204:O1207" si="1141">H1204+K1204+N1204</f>
        <v>0</v>
      </c>
      <c r="P1204" s="144"/>
      <c r="Q1204" s="145">
        <f t="shared" ref="Q1204:Q1214" si="1142">ROUNDDOWN(D1204+O1204+P1204,0)</f>
        <v>0</v>
      </c>
    </row>
    <row r="1205" spans="1:17" s="20" customFormat="1" ht="18" customHeight="1" x14ac:dyDescent="0.4">
      <c r="A1205" s="19">
        <v>3</v>
      </c>
      <c r="B1205" s="145">
        <f>B1203</f>
        <v>15</v>
      </c>
      <c r="C1205" s="151">
        <f t="shared" ref="C1205:C1214" si="1143">C1204</f>
        <v>0</v>
      </c>
      <c r="D1205" s="151">
        <f t="shared" si="1134"/>
        <v>0</v>
      </c>
      <c r="E1205" s="143">
        <f>VLOOKUP(B1199,別紙1!$A$285:$AS$431,13,FALSE)+VLOOKUP(B1199,別紙1!$A$285:$AS$431,14,FALSE)+VLOOKUP(B1199,別紙1!$A$285:$AS$431,15,FALSE)</f>
        <v>8</v>
      </c>
      <c r="F1205" s="143">
        <f t="shared" si="1135"/>
        <v>8</v>
      </c>
      <c r="G1205" s="151">
        <f t="shared" ref="G1205:G1214" si="1144">G1204</f>
        <v>0</v>
      </c>
      <c r="H1205" s="151">
        <f t="shared" si="1136"/>
        <v>0</v>
      </c>
      <c r="I1205" s="143">
        <f>IF(E1205&lt;=300,IF(E1205&lt;120,0,E1205-120),180)</f>
        <v>0</v>
      </c>
      <c r="J1205" s="151">
        <f t="shared" ref="J1205:J1214" si="1145">J1204</f>
        <v>0</v>
      </c>
      <c r="K1205" s="151">
        <f t="shared" si="1138"/>
        <v>0</v>
      </c>
      <c r="L1205" s="143">
        <f t="shared" si="1139"/>
        <v>0</v>
      </c>
      <c r="M1205" s="151">
        <f t="shared" ref="M1205:M1214" si="1146">M1204</f>
        <v>0</v>
      </c>
      <c r="N1205" s="151">
        <f t="shared" si="1140"/>
        <v>0</v>
      </c>
      <c r="O1205" s="151">
        <f t="shared" si="1141"/>
        <v>0</v>
      </c>
      <c r="P1205" s="144"/>
      <c r="Q1205" s="145">
        <f t="shared" si="1142"/>
        <v>0</v>
      </c>
    </row>
    <row r="1206" spans="1:17" s="20" customFormat="1" ht="18" customHeight="1" x14ac:dyDescent="0.4">
      <c r="A1206" s="19">
        <v>4</v>
      </c>
      <c r="B1206" s="145">
        <f>B1203</f>
        <v>15</v>
      </c>
      <c r="C1206" s="151">
        <f t="shared" si="1143"/>
        <v>0</v>
      </c>
      <c r="D1206" s="151">
        <f t="shared" si="1134"/>
        <v>0</v>
      </c>
      <c r="E1206" s="143">
        <f>VLOOKUP(B1199,別紙1!$A$285:$AS$431,16,FALSE)+VLOOKUP(B1199,別紙1!$A$285:$AS$431,17,FALSE)+VLOOKUP(B1199,別紙1!$A$285:$AS$431,18,FALSE)</f>
        <v>8</v>
      </c>
      <c r="F1206" s="143">
        <f t="shared" si="1135"/>
        <v>8</v>
      </c>
      <c r="G1206" s="151">
        <f t="shared" si="1144"/>
        <v>0</v>
      </c>
      <c r="H1206" s="151">
        <f t="shared" si="1136"/>
        <v>0</v>
      </c>
      <c r="I1206" s="143">
        <f t="shared" ref="I1206:I1214" si="1147">IF(E1206&lt;=300,IF(E1206&lt;120,0,E1206-120),180)</f>
        <v>0</v>
      </c>
      <c r="J1206" s="151">
        <f t="shared" si="1145"/>
        <v>0</v>
      </c>
      <c r="K1206" s="151">
        <f t="shared" si="1138"/>
        <v>0</v>
      </c>
      <c r="L1206" s="143">
        <f t="shared" si="1139"/>
        <v>0</v>
      </c>
      <c r="M1206" s="151">
        <f t="shared" si="1146"/>
        <v>0</v>
      </c>
      <c r="N1206" s="151">
        <f t="shared" si="1140"/>
        <v>0</v>
      </c>
      <c r="O1206" s="151">
        <f t="shared" si="1141"/>
        <v>0</v>
      </c>
      <c r="P1206" s="144"/>
      <c r="Q1206" s="145">
        <f t="shared" si="1142"/>
        <v>0</v>
      </c>
    </row>
    <row r="1207" spans="1:17" s="20" customFormat="1" ht="18" customHeight="1" x14ac:dyDescent="0.4">
      <c r="A1207" s="19">
        <v>5</v>
      </c>
      <c r="B1207" s="145">
        <f>B1203</f>
        <v>15</v>
      </c>
      <c r="C1207" s="151">
        <f t="shared" si="1143"/>
        <v>0</v>
      </c>
      <c r="D1207" s="151">
        <f t="shared" si="1134"/>
        <v>0</v>
      </c>
      <c r="E1207" s="143">
        <f>VLOOKUP(B1199,別紙1!$A$285:$AS$431,19,FALSE)+VLOOKUP(B1199,別紙1!$A$285:$AS$431,20,FALSE)+VLOOKUP(B1199,別紙1!$A$285:$AS$431,21,FALSE)</f>
        <v>8</v>
      </c>
      <c r="F1207" s="143">
        <f t="shared" si="1135"/>
        <v>8</v>
      </c>
      <c r="G1207" s="151">
        <f t="shared" si="1144"/>
        <v>0</v>
      </c>
      <c r="H1207" s="151">
        <f t="shared" si="1136"/>
        <v>0</v>
      </c>
      <c r="I1207" s="143">
        <f t="shared" si="1147"/>
        <v>0</v>
      </c>
      <c r="J1207" s="151">
        <f t="shared" si="1145"/>
        <v>0</v>
      </c>
      <c r="K1207" s="151">
        <f t="shared" si="1138"/>
        <v>0</v>
      </c>
      <c r="L1207" s="143">
        <f t="shared" si="1139"/>
        <v>0</v>
      </c>
      <c r="M1207" s="151">
        <f t="shared" si="1146"/>
        <v>0</v>
      </c>
      <c r="N1207" s="151">
        <f t="shared" si="1140"/>
        <v>0</v>
      </c>
      <c r="O1207" s="151">
        <f t="shared" si="1141"/>
        <v>0</v>
      </c>
      <c r="P1207" s="144"/>
      <c r="Q1207" s="145">
        <f t="shared" si="1142"/>
        <v>0</v>
      </c>
    </row>
    <row r="1208" spans="1:17" s="20" customFormat="1" ht="18" customHeight="1" x14ac:dyDescent="0.4">
      <c r="A1208" s="19">
        <v>6</v>
      </c>
      <c r="B1208" s="145">
        <f>B1203</f>
        <v>15</v>
      </c>
      <c r="C1208" s="151">
        <f t="shared" si="1143"/>
        <v>0</v>
      </c>
      <c r="D1208" s="151">
        <f t="shared" si="1134"/>
        <v>0</v>
      </c>
      <c r="E1208" s="143">
        <f>VLOOKUP(B1199,別紙1!$A$285:$AS$431,22,FALSE)+VLOOKUP(B1199,別紙1!$A$285:$AS$431,23,FALSE)+VLOOKUP(B1199,別紙1!$A$285:$AS$431,24,FALSE)</f>
        <v>8</v>
      </c>
      <c r="F1208" s="143">
        <f t="shared" si="1135"/>
        <v>8</v>
      </c>
      <c r="G1208" s="151">
        <f t="shared" si="1144"/>
        <v>0</v>
      </c>
      <c r="H1208" s="151">
        <f t="shared" si="1136"/>
        <v>0</v>
      </c>
      <c r="I1208" s="143">
        <f t="shared" si="1147"/>
        <v>0</v>
      </c>
      <c r="J1208" s="151">
        <f t="shared" si="1145"/>
        <v>0</v>
      </c>
      <c r="K1208" s="151">
        <f t="shared" si="1138"/>
        <v>0</v>
      </c>
      <c r="L1208" s="143">
        <f t="shared" si="1139"/>
        <v>0</v>
      </c>
      <c r="M1208" s="151">
        <f t="shared" si="1146"/>
        <v>0</v>
      </c>
      <c r="N1208" s="151">
        <f t="shared" si="1140"/>
        <v>0</v>
      </c>
      <c r="O1208" s="151">
        <f>H1208+K1208+N1208</f>
        <v>0</v>
      </c>
      <c r="P1208" s="144"/>
      <c r="Q1208" s="145">
        <f t="shared" si="1142"/>
        <v>0</v>
      </c>
    </row>
    <row r="1209" spans="1:17" s="20" customFormat="1" ht="18" customHeight="1" x14ac:dyDescent="0.4">
      <c r="A1209" s="19">
        <v>7</v>
      </c>
      <c r="B1209" s="145">
        <f>B1203</f>
        <v>15</v>
      </c>
      <c r="C1209" s="151">
        <f t="shared" si="1143"/>
        <v>0</v>
      </c>
      <c r="D1209" s="151">
        <f t="shared" si="1134"/>
        <v>0</v>
      </c>
      <c r="E1209" s="143">
        <f>VLOOKUP(B1199,別紙1!$A$285:$AS$431,25,FALSE)+VLOOKUP(B1199,別紙1!$A$285:$AS$431,26,FALSE)+VLOOKUP(B1199,別紙1!$A$285:$AS$431,27,FALSE)</f>
        <v>9</v>
      </c>
      <c r="F1209" s="143">
        <f t="shared" si="1135"/>
        <v>9</v>
      </c>
      <c r="G1209" s="151">
        <f t="shared" si="1144"/>
        <v>0</v>
      </c>
      <c r="H1209" s="151">
        <f t="shared" si="1136"/>
        <v>0</v>
      </c>
      <c r="I1209" s="143">
        <f t="shared" si="1147"/>
        <v>0</v>
      </c>
      <c r="J1209" s="151">
        <f t="shared" si="1145"/>
        <v>0</v>
      </c>
      <c r="K1209" s="151">
        <f t="shared" si="1138"/>
        <v>0</v>
      </c>
      <c r="L1209" s="143">
        <f t="shared" si="1139"/>
        <v>0</v>
      </c>
      <c r="M1209" s="151">
        <f t="shared" si="1146"/>
        <v>0</v>
      </c>
      <c r="N1209" s="151">
        <f t="shared" si="1140"/>
        <v>0</v>
      </c>
      <c r="O1209" s="151">
        <f t="shared" ref="O1209:O1213" si="1148">H1209+K1209+N1209</f>
        <v>0</v>
      </c>
      <c r="P1209" s="144"/>
      <c r="Q1209" s="145">
        <f t="shared" si="1142"/>
        <v>0</v>
      </c>
    </row>
    <row r="1210" spans="1:17" s="20" customFormat="1" ht="18" customHeight="1" x14ac:dyDescent="0.4">
      <c r="A1210" s="19">
        <v>8</v>
      </c>
      <c r="B1210" s="145">
        <f>B1203</f>
        <v>15</v>
      </c>
      <c r="C1210" s="151">
        <f t="shared" si="1143"/>
        <v>0</v>
      </c>
      <c r="D1210" s="151">
        <f t="shared" si="1134"/>
        <v>0</v>
      </c>
      <c r="E1210" s="143">
        <f>VLOOKUP(B1199,別紙1!$A$285:$AS$431,28,FALSE)+VLOOKUP(B1199,別紙1!$A$285:$AS$431,29,FALSE)+VLOOKUP(B1199,別紙1!$A$285:$AS$431,30,FALSE)</f>
        <v>10</v>
      </c>
      <c r="F1210" s="143">
        <f t="shared" si="1135"/>
        <v>10</v>
      </c>
      <c r="G1210" s="151">
        <f t="shared" si="1144"/>
        <v>0</v>
      </c>
      <c r="H1210" s="151">
        <f t="shared" si="1136"/>
        <v>0</v>
      </c>
      <c r="I1210" s="143">
        <f t="shared" si="1147"/>
        <v>0</v>
      </c>
      <c r="J1210" s="151">
        <f t="shared" si="1145"/>
        <v>0</v>
      </c>
      <c r="K1210" s="151">
        <f t="shared" si="1138"/>
        <v>0</v>
      </c>
      <c r="L1210" s="143">
        <f t="shared" si="1139"/>
        <v>0</v>
      </c>
      <c r="M1210" s="151">
        <f t="shared" si="1146"/>
        <v>0</v>
      </c>
      <c r="N1210" s="151">
        <f t="shared" si="1140"/>
        <v>0</v>
      </c>
      <c r="O1210" s="151">
        <f t="shared" si="1148"/>
        <v>0</v>
      </c>
      <c r="P1210" s="144"/>
      <c r="Q1210" s="145">
        <f t="shared" si="1142"/>
        <v>0</v>
      </c>
    </row>
    <row r="1211" spans="1:17" s="20" customFormat="1" ht="18" customHeight="1" x14ac:dyDescent="0.4">
      <c r="A1211" s="19">
        <v>9</v>
      </c>
      <c r="B1211" s="145">
        <f>B1203</f>
        <v>15</v>
      </c>
      <c r="C1211" s="151">
        <f t="shared" si="1143"/>
        <v>0</v>
      </c>
      <c r="D1211" s="151">
        <f t="shared" si="1134"/>
        <v>0</v>
      </c>
      <c r="E1211" s="143">
        <f>VLOOKUP(B1199,別紙1!$A$285:$AS$431,31,FALSE)+VLOOKUP(B1199,別紙1!$A$285:$AS$431,32,FALSE)+VLOOKUP(B1199,別紙1!$A$285:$AS$431,33,FALSE)</f>
        <v>10</v>
      </c>
      <c r="F1211" s="143">
        <f t="shared" si="1135"/>
        <v>10</v>
      </c>
      <c r="G1211" s="151">
        <f t="shared" si="1144"/>
        <v>0</v>
      </c>
      <c r="H1211" s="151">
        <f t="shared" si="1136"/>
        <v>0</v>
      </c>
      <c r="I1211" s="143">
        <f t="shared" si="1147"/>
        <v>0</v>
      </c>
      <c r="J1211" s="151">
        <f t="shared" si="1145"/>
        <v>0</v>
      </c>
      <c r="K1211" s="151">
        <f t="shared" si="1138"/>
        <v>0</v>
      </c>
      <c r="L1211" s="143">
        <f t="shared" si="1139"/>
        <v>0</v>
      </c>
      <c r="M1211" s="151">
        <f t="shared" si="1146"/>
        <v>0</v>
      </c>
      <c r="N1211" s="151">
        <f t="shared" si="1140"/>
        <v>0</v>
      </c>
      <c r="O1211" s="151">
        <f t="shared" si="1148"/>
        <v>0</v>
      </c>
      <c r="P1211" s="144"/>
      <c r="Q1211" s="145">
        <f t="shared" si="1142"/>
        <v>0</v>
      </c>
    </row>
    <row r="1212" spans="1:17" s="20" customFormat="1" ht="18" customHeight="1" x14ac:dyDescent="0.4">
      <c r="A1212" s="19">
        <v>10</v>
      </c>
      <c r="B1212" s="145">
        <f>B1203</f>
        <v>15</v>
      </c>
      <c r="C1212" s="151">
        <f t="shared" si="1143"/>
        <v>0</v>
      </c>
      <c r="D1212" s="151">
        <f t="shared" si="1134"/>
        <v>0</v>
      </c>
      <c r="E1212" s="143">
        <f>VLOOKUP(B1199,別紙1!$A$285:$AS$431,34,FALSE)+VLOOKUP(B1199,別紙1!$A$285:$AS$431,35,FALSE)+VLOOKUP(B1199,別紙1!$A$285:$AS$431,36,FALSE)</f>
        <v>9</v>
      </c>
      <c r="F1212" s="143">
        <f t="shared" si="1135"/>
        <v>9</v>
      </c>
      <c r="G1212" s="151">
        <f t="shared" si="1144"/>
        <v>0</v>
      </c>
      <c r="H1212" s="151">
        <f t="shared" si="1136"/>
        <v>0</v>
      </c>
      <c r="I1212" s="143">
        <f t="shared" si="1147"/>
        <v>0</v>
      </c>
      <c r="J1212" s="151">
        <f t="shared" si="1145"/>
        <v>0</v>
      </c>
      <c r="K1212" s="151">
        <f t="shared" si="1138"/>
        <v>0</v>
      </c>
      <c r="L1212" s="143">
        <f t="shared" si="1139"/>
        <v>0</v>
      </c>
      <c r="M1212" s="151">
        <f t="shared" si="1146"/>
        <v>0</v>
      </c>
      <c r="N1212" s="151">
        <f t="shared" si="1140"/>
        <v>0</v>
      </c>
      <c r="O1212" s="151">
        <f t="shared" si="1148"/>
        <v>0</v>
      </c>
      <c r="P1212" s="144"/>
      <c r="Q1212" s="145">
        <f t="shared" si="1142"/>
        <v>0</v>
      </c>
    </row>
    <row r="1213" spans="1:17" s="20" customFormat="1" ht="18" customHeight="1" x14ac:dyDescent="0.4">
      <c r="A1213" s="19">
        <v>11</v>
      </c>
      <c r="B1213" s="145">
        <f>B1203</f>
        <v>15</v>
      </c>
      <c r="C1213" s="151">
        <f t="shared" si="1143"/>
        <v>0</v>
      </c>
      <c r="D1213" s="151">
        <f t="shared" si="1134"/>
        <v>0</v>
      </c>
      <c r="E1213" s="143">
        <f>VLOOKUP(B1199,別紙1!$A$285:$AS$431,37,FALSE)+VLOOKUP(B1199,別紙1!$A$285:$AS$431,38,FALSE)+VLOOKUP(B1199,別紙1!$A$285:$AS$431,39,FALSE)</f>
        <v>10</v>
      </c>
      <c r="F1213" s="143">
        <f t="shared" si="1135"/>
        <v>10</v>
      </c>
      <c r="G1213" s="151">
        <f t="shared" si="1144"/>
        <v>0</v>
      </c>
      <c r="H1213" s="151">
        <f t="shared" si="1136"/>
        <v>0</v>
      </c>
      <c r="I1213" s="143">
        <f t="shared" si="1147"/>
        <v>0</v>
      </c>
      <c r="J1213" s="151">
        <f t="shared" si="1145"/>
        <v>0</v>
      </c>
      <c r="K1213" s="151">
        <f t="shared" si="1138"/>
        <v>0</v>
      </c>
      <c r="L1213" s="143">
        <f t="shared" si="1139"/>
        <v>0</v>
      </c>
      <c r="M1213" s="151">
        <f t="shared" si="1146"/>
        <v>0</v>
      </c>
      <c r="N1213" s="151">
        <f t="shared" si="1140"/>
        <v>0</v>
      </c>
      <c r="O1213" s="151">
        <f t="shared" si="1148"/>
        <v>0</v>
      </c>
      <c r="P1213" s="144"/>
      <c r="Q1213" s="145">
        <f t="shared" si="1142"/>
        <v>0</v>
      </c>
    </row>
    <row r="1214" spans="1:17" s="20" customFormat="1" ht="18" customHeight="1" thickBot="1" x14ac:dyDescent="0.45">
      <c r="A1214" s="19">
        <v>12</v>
      </c>
      <c r="B1214" s="145">
        <f>B1203</f>
        <v>15</v>
      </c>
      <c r="C1214" s="151">
        <f t="shared" si="1143"/>
        <v>0</v>
      </c>
      <c r="D1214" s="151">
        <f t="shared" si="1134"/>
        <v>0</v>
      </c>
      <c r="E1214" s="143">
        <f>VLOOKUP(B1199,別紙1!$A$285:$AS$431,40,FALSE)+VLOOKUP(B1199,別紙1!$A$285:$AS$431,41,FALSE)+VLOOKUP(B1199,別紙1!$A$285:$AS$431,42,FALSE)</f>
        <v>9</v>
      </c>
      <c r="F1214" s="143">
        <f t="shared" si="1135"/>
        <v>9</v>
      </c>
      <c r="G1214" s="151">
        <f t="shared" si="1144"/>
        <v>0</v>
      </c>
      <c r="H1214" s="198">
        <f t="shared" si="1136"/>
        <v>0</v>
      </c>
      <c r="I1214" s="143">
        <f t="shared" si="1147"/>
        <v>0</v>
      </c>
      <c r="J1214" s="198">
        <f t="shared" si="1145"/>
        <v>0</v>
      </c>
      <c r="K1214" s="198">
        <f t="shared" si="1138"/>
        <v>0</v>
      </c>
      <c r="L1214" s="143">
        <f t="shared" si="1139"/>
        <v>0</v>
      </c>
      <c r="M1214" s="151">
        <f t="shared" si="1146"/>
        <v>0</v>
      </c>
      <c r="N1214" s="198">
        <f t="shared" si="1140"/>
        <v>0</v>
      </c>
      <c r="O1214" s="151">
        <f>H1214+K1214+N1214</f>
        <v>0</v>
      </c>
      <c r="P1214" s="144"/>
      <c r="Q1214" s="145">
        <f t="shared" si="1142"/>
        <v>0</v>
      </c>
    </row>
    <row r="1215" spans="1:17" s="20" customFormat="1" ht="18" customHeight="1" thickBot="1" x14ac:dyDescent="0.45">
      <c r="A1215" s="19" t="s">
        <v>9</v>
      </c>
      <c r="B1215" s="146"/>
      <c r="C1215" s="146"/>
      <c r="D1215" s="201"/>
      <c r="E1215" s="143">
        <f t="shared" ref="E1215:F1215" si="1149">SUM(E1203:E1214)</f>
        <v>105</v>
      </c>
      <c r="F1215" s="149">
        <f t="shared" si="1149"/>
        <v>105</v>
      </c>
      <c r="G1215" s="146"/>
      <c r="H1215" s="146"/>
      <c r="I1215" s="149">
        <f t="shared" ref="I1215" si="1150">SUM(I1203:I1214)</f>
        <v>0</v>
      </c>
      <c r="J1215" s="146"/>
      <c r="K1215" s="146"/>
      <c r="L1215" s="149">
        <f t="shared" ref="L1215" si="1151">SUM(L1203:L1214)</f>
        <v>0</v>
      </c>
      <c r="M1215" s="146"/>
      <c r="N1215" s="146"/>
      <c r="O1215" s="202"/>
      <c r="P1215" s="150">
        <f>SUM(P1203:P1214)</f>
        <v>0</v>
      </c>
      <c r="Q1215" s="148">
        <f>IF(SUM(Q1203:Q1214)="","",SUM(Q1203:Q1214))</f>
        <v>0</v>
      </c>
    </row>
    <row r="1216" spans="1:17" ht="78" customHeight="1" x14ac:dyDescent="0.4">
      <c r="A1216" s="444" t="s">
        <v>376</v>
      </c>
      <c r="B1216" s="445"/>
      <c r="C1216" s="445"/>
      <c r="D1216" s="445"/>
      <c r="E1216" s="446"/>
      <c r="F1216" s="446"/>
      <c r="G1216" s="446"/>
      <c r="H1216" s="445"/>
      <c r="I1216" s="446"/>
      <c r="J1216" s="446"/>
      <c r="K1216" s="445"/>
      <c r="L1216" s="446"/>
      <c r="M1216" s="446"/>
      <c r="N1216" s="445"/>
      <c r="O1216" s="445"/>
      <c r="P1216" s="445"/>
      <c r="Q1216" s="445"/>
    </row>
    <row r="1217" spans="1:17" ht="78" customHeight="1" x14ac:dyDescent="0.4">
      <c r="A1217" s="447" t="s">
        <v>22</v>
      </c>
      <c r="B1217" s="447"/>
      <c r="C1217" s="447"/>
      <c r="D1217" s="447"/>
      <c r="E1217" s="447"/>
      <c r="F1217" s="447"/>
      <c r="G1217" s="447"/>
      <c r="H1217" s="447"/>
      <c r="I1217" s="447"/>
      <c r="J1217" s="447"/>
      <c r="K1217" s="447"/>
      <c r="L1217" s="447"/>
      <c r="M1217" s="447"/>
      <c r="N1217" s="447"/>
      <c r="O1217" s="447"/>
      <c r="P1217" s="447"/>
      <c r="Q1217" s="447"/>
    </row>
    <row r="1218" spans="1:17" x14ac:dyDescent="0.4">
      <c r="A1218" s="11" t="s">
        <v>12</v>
      </c>
      <c r="B1218" s="15">
        <f>B1199+1</f>
        <v>65</v>
      </c>
      <c r="C1218" s="11" t="s">
        <v>13</v>
      </c>
      <c r="D1218" s="13" t="str">
        <f>VLOOKUP(B1218,別紙1!$A$285:$AS$431,3,FALSE)</f>
        <v>赤城山大洞処理場</v>
      </c>
      <c r="Q1218" s="142" t="str">
        <f>VLOOKUP(B1218,別紙1!$A$285:$AS$431,5,FALSE)</f>
        <v>東京従量電灯B30A</v>
      </c>
    </row>
    <row r="1219" spans="1:17" s="11" customFormat="1" ht="20.25" customHeight="1" x14ac:dyDescent="0.4">
      <c r="A1219" s="435" t="s">
        <v>14</v>
      </c>
      <c r="B1219" s="443" t="s">
        <v>3</v>
      </c>
      <c r="C1219" s="443"/>
      <c r="D1219" s="443"/>
      <c r="E1219" s="438" t="s">
        <v>4</v>
      </c>
      <c r="F1219" s="439"/>
      <c r="G1219" s="439"/>
      <c r="H1219" s="439"/>
      <c r="I1219" s="439"/>
      <c r="J1219" s="439"/>
      <c r="K1219" s="439"/>
      <c r="L1219" s="439"/>
      <c r="M1219" s="439"/>
      <c r="N1219" s="439"/>
      <c r="O1219" s="440"/>
      <c r="P1219" s="426" t="s">
        <v>106</v>
      </c>
      <c r="Q1219" s="435" t="s">
        <v>354</v>
      </c>
    </row>
    <row r="1220" spans="1:17" s="11" customFormat="1" ht="60" x14ac:dyDescent="0.4">
      <c r="A1220" s="436"/>
      <c r="B1220" s="305" t="s">
        <v>26</v>
      </c>
      <c r="C1220" s="305" t="s">
        <v>107</v>
      </c>
      <c r="D1220" s="305" t="s">
        <v>27</v>
      </c>
      <c r="E1220" s="16" t="s">
        <v>349</v>
      </c>
      <c r="F1220" s="17" t="s">
        <v>108</v>
      </c>
      <c r="G1220" s="17" t="s">
        <v>350</v>
      </c>
      <c r="H1220" s="16" t="s">
        <v>28</v>
      </c>
      <c r="I1220" s="17" t="s">
        <v>126</v>
      </c>
      <c r="J1220" s="17" t="s">
        <v>352</v>
      </c>
      <c r="K1220" s="16" t="s">
        <v>29</v>
      </c>
      <c r="L1220" s="17" t="s">
        <v>127</v>
      </c>
      <c r="M1220" s="17" t="s">
        <v>128</v>
      </c>
      <c r="N1220" s="16" t="s">
        <v>30</v>
      </c>
      <c r="O1220" s="306" t="s">
        <v>353</v>
      </c>
      <c r="P1220" s="441"/>
      <c r="Q1220" s="436"/>
    </row>
    <row r="1221" spans="1:17" s="18" customFormat="1" ht="22.5" x14ac:dyDescent="0.4">
      <c r="A1221" s="442"/>
      <c r="B1221" s="12" t="s">
        <v>34</v>
      </c>
      <c r="C1221" s="12" t="s">
        <v>123</v>
      </c>
      <c r="D1221" s="12" t="s">
        <v>6</v>
      </c>
      <c r="E1221" s="12" t="s">
        <v>20</v>
      </c>
      <c r="F1221" s="12" t="s">
        <v>20</v>
      </c>
      <c r="G1221" s="12" t="s">
        <v>8</v>
      </c>
      <c r="H1221" s="12" t="s">
        <v>8</v>
      </c>
      <c r="I1221" s="12" t="s">
        <v>20</v>
      </c>
      <c r="J1221" s="12" t="s">
        <v>8</v>
      </c>
      <c r="K1221" s="12" t="s">
        <v>8</v>
      </c>
      <c r="L1221" s="12" t="s">
        <v>20</v>
      </c>
      <c r="M1221" s="12" t="s">
        <v>8</v>
      </c>
      <c r="N1221" s="12" t="s">
        <v>8</v>
      </c>
      <c r="O1221" s="12" t="s">
        <v>8</v>
      </c>
      <c r="P1221" s="4" t="s">
        <v>43</v>
      </c>
      <c r="Q1221" s="12" t="s">
        <v>8</v>
      </c>
    </row>
    <row r="1222" spans="1:17" s="20" customFormat="1" ht="18" customHeight="1" x14ac:dyDescent="0.4">
      <c r="A1222" s="19">
        <v>1</v>
      </c>
      <c r="B1222" s="143">
        <f>VLOOKUP(B1218,別紙1!$A$285:$AS$431,6,FALSE)</f>
        <v>30</v>
      </c>
      <c r="C1222" s="151">
        <f>内訳書!$C$9</f>
        <v>0</v>
      </c>
      <c r="D1222" s="151">
        <f>IF(E1222=0,ROUNDDOWN(C1222*B1222/10/2,2),ROUNDDOWN(C1222*B1222/10,2))</f>
        <v>0</v>
      </c>
      <c r="E1222" s="143">
        <f>VLOOKUP(B1218,別紙1!$A$285:$AS$431,7,FALSE)+VLOOKUP(B1218,別紙1!$A$285:$AS$431,8,FALSE)+VLOOKUP(B1218,別紙1!$A$285:$AS$431,9,FALSE)</f>
        <v>378</v>
      </c>
      <c r="F1222" s="143">
        <f>IF(E1222&lt;120,E1222,120)</f>
        <v>120</v>
      </c>
      <c r="G1222" s="151">
        <f>内訳書!$D$9</f>
        <v>0</v>
      </c>
      <c r="H1222" s="151">
        <f>ROUNDDOWN(F1222*G1222,2)</f>
        <v>0</v>
      </c>
      <c r="I1222" s="143">
        <f>IF(E1222&lt;=300,IF(E1222&lt;120,0,E1222-120),180)</f>
        <v>180</v>
      </c>
      <c r="J1222" s="151">
        <f>内訳書!$E$9</f>
        <v>0</v>
      </c>
      <c r="K1222" s="151">
        <f>ROUNDDOWN(I1222*J1222,2)</f>
        <v>0</v>
      </c>
      <c r="L1222" s="143">
        <f>IF(E1222&lt;300,0,E1222-300)</f>
        <v>78</v>
      </c>
      <c r="M1222" s="151">
        <f>内訳書!$F$9</f>
        <v>0</v>
      </c>
      <c r="N1222" s="151">
        <f>ROUNDDOWN(L1222*M1222,2)</f>
        <v>0</v>
      </c>
      <c r="O1222" s="151">
        <f>H1222+K1222+N1222</f>
        <v>0</v>
      </c>
      <c r="P1222" s="144"/>
      <c r="Q1222" s="145">
        <f>ROUNDDOWN(D1222+O1222+P1222,0)</f>
        <v>0</v>
      </c>
    </row>
    <row r="1223" spans="1:17" s="20" customFormat="1" ht="18" customHeight="1" x14ac:dyDescent="0.4">
      <c r="A1223" s="19">
        <v>2</v>
      </c>
      <c r="B1223" s="145">
        <f>B1222</f>
        <v>30</v>
      </c>
      <c r="C1223" s="151">
        <f>C1222</f>
        <v>0</v>
      </c>
      <c r="D1223" s="151">
        <f t="shared" ref="D1223:D1233" si="1152">IF(E1223=0,ROUNDDOWN(C1223*B1223/10/2,2),ROUNDDOWN(C1223*B1223/10,2))</f>
        <v>0</v>
      </c>
      <c r="E1223" s="143">
        <f>VLOOKUP(B1218,別紙1!$A$285:$AS$431,10,FALSE)+VLOOKUP(B1218,別紙1!$A$285:$AS$431,11,FALSE)+VLOOKUP(B1218,別紙1!$A$285:$AS$431,12,FALSE)</f>
        <v>423</v>
      </c>
      <c r="F1223" s="143">
        <f t="shared" ref="F1223:F1233" si="1153">IF(E1223&lt;120,E1223,120)</f>
        <v>120</v>
      </c>
      <c r="G1223" s="151">
        <f>G1222</f>
        <v>0</v>
      </c>
      <c r="H1223" s="151">
        <f t="shared" ref="H1223:H1233" si="1154">ROUNDDOWN(F1223*G1223,2)</f>
        <v>0</v>
      </c>
      <c r="I1223" s="143">
        <f t="shared" ref="I1223" si="1155">IF(E1223&lt;=300,IF(E1223&lt;120,0,E1223-120),180)</f>
        <v>180</v>
      </c>
      <c r="J1223" s="151">
        <f>J1222</f>
        <v>0</v>
      </c>
      <c r="K1223" s="151">
        <f t="shared" ref="K1223:K1233" si="1156">ROUNDDOWN(I1223*J1223,2)</f>
        <v>0</v>
      </c>
      <c r="L1223" s="143">
        <f t="shared" ref="L1223:L1233" si="1157">IF(E1223&lt;300,0,E1223-300)</f>
        <v>123</v>
      </c>
      <c r="M1223" s="151">
        <f>M1222</f>
        <v>0</v>
      </c>
      <c r="N1223" s="151">
        <f t="shared" ref="N1223:N1233" si="1158">ROUNDDOWN(L1223*M1223,2)</f>
        <v>0</v>
      </c>
      <c r="O1223" s="151">
        <f t="shared" ref="O1223:O1226" si="1159">H1223+K1223+N1223</f>
        <v>0</v>
      </c>
      <c r="P1223" s="144"/>
      <c r="Q1223" s="145">
        <f t="shared" ref="Q1223:Q1233" si="1160">ROUNDDOWN(D1223+O1223+P1223,0)</f>
        <v>0</v>
      </c>
    </row>
    <row r="1224" spans="1:17" s="20" customFormat="1" ht="18" customHeight="1" x14ac:dyDescent="0.4">
      <c r="A1224" s="19">
        <v>3</v>
      </c>
      <c r="B1224" s="145">
        <f>B1222</f>
        <v>30</v>
      </c>
      <c r="C1224" s="151">
        <f t="shared" ref="C1224:C1233" si="1161">C1223</f>
        <v>0</v>
      </c>
      <c r="D1224" s="151">
        <f t="shared" si="1152"/>
        <v>0</v>
      </c>
      <c r="E1224" s="143">
        <f>VLOOKUP(B1218,別紙1!$A$285:$AS$431,13,FALSE)+VLOOKUP(B1218,別紙1!$A$285:$AS$431,14,FALSE)+VLOOKUP(B1218,別紙1!$A$285:$AS$431,15,FALSE)</f>
        <v>357</v>
      </c>
      <c r="F1224" s="143">
        <f t="shared" si="1153"/>
        <v>120</v>
      </c>
      <c r="G1224" s="151">
        <f t="shared" ref="G1224:G1233" si="1162">G1223</f>
        <v>0</v>
      </c>
      <c r="H1224" s="151">
        <f t="shared" si="1154"/>
        <v>0</v>
      </c>
      <c r="I1224" s="143">
        <f>IF(E1224&lt;=300,IF(E1224&lt;120,0,E1224-120),180)</f>
        <v>180</v>
      </c>
      <c r="J1224" s="151">
        <f t="shared" ref="J1224:J1233" si="1163">J1223</f>
        <v>0</v>
      </c>
      <c r="K1224" s="151">
        <f t="shared" si="1156"/>
        <v>0</v>
      </c>
      <c r="L1224" s="143">
        <f t="shared" si="1157"/>
        <v>57</v>
      </c>
      <c r="M1224" s="151">
        <f t="shared" ref="M1224:M1233" si="1164">M1223</f>
        <v>0</v>
      </c>
      <c r="N1224" s="151">
        <f t="shared" si="1158"/>
        <v>0</v>
      </c>
      <c r="O1224" s="151">
        <f t="shared" si="1159"/>
        <v>0</v>
      </c>
      <c r="P1224" s="144"/>
      <c r="Q1224" s="145">
        <f t="shared" si="1160"/>
        <v>0</v>
      </c>
    </row>
    <row r="1225" spans="1:17" s="20" customFormat="1" ht="18" customHeight="1" x14ac:dyDescent="0.4">
      <c r="A1225" s="19">
        <v>4</v>
      </c>
      <c r="B1225" s="145">
        <f>B1222</f>
        <v>30</v>
      </c>
      <c r="C1225" s="151">
        <f t="shared" si="1161"/>
        <v>0</v>
      </c>
      <c r="D1225" s="151">
        <f t="shared" si="1152"/>
        <v>0</v>
      </c>
      <c r="E1225" s="143">
        <f>VLOOKUP(B1218,別紙1!$A$285:$AS$431,16,FALSE)+VLOOKUP(B1218,別紙1!$A$285:$AS$431,17,FALSE)+VLOOKUP(B1218,別紙1!$A$285:$AS$431,18,FALSE)</f>
        <v>367</v>
      </c>
      <c r="F1225" s="143">
        <f t="shared" si="1153"/>
        <v>120</v>
      </c>
      <c r="G1225" s="151">
        <f t="shared" si="1162"/>
        <v>0</v>
      </c>
      <c r="H1225" s="151">
        <f t="shared" si="1154"/>
        <v>0</v>
      </c>
      <c r="I1225" s="143">
        <f t="shared" ref="I1225:I1233" si="1165">IF(E1225&lt;=300,IF(E1225&lt;120,0,E1225-120),180)</f>
        <v>180</v>
      </c>
      <c r="J1225" s="151">
        <f t="shared" si="1163"/>
        <v>0</v>
      </c>
      <c r="K1225" s="151">
        <f t="shared" si="1156"/>
        <v>0</v>
      </c>
      <c r="L1225" s="143">
        <f t="shared" si="1157"/>
        <v>67</v>
      </c>
      <c r="M1225" s="151">
        <f t="shared" si="1164"/>
        <v>0</v>
      </c>
      <c r="N1225" s="151">
        <f t="shared" si="1158"/>
        <v>0</v>
      </c>
      <c r="O1225" s="151">
        <f t="shared" si="1159"/>
        <v>0</v>
      </c>
      <c r="P1225" s="144"/>
      <c r="Q1225" s="145">
        <f t="shared" si="1160"/>
        <v>0</v>
      </c>
    </row>
    <row r="1226" spans="1:17" s="20" customFormat="1" ht="18" customHeight="1" x14ac:dyDescent="0.4">
      <c r="A1226" s="19">
        <v>5</v>
      </c>
      <c r="B1226" s="145">
        <f>B1222</f>
        <v>30</v>
      </c>
      <c r="C1226" s="151">
        <f t="shared" si="1161"/>
        <v>0</v>
      </c>
      <c r="D1226" s="151">
        <f t="shared" si="1152"/>
        <v>0</v>
      </c>
      <c r="E1226" s="143">
        <f>VLOOKUP(B1218,別紙1!$A$285:$AS$431,19,FALSE)+VLOOKUP(B1218,別紙1!$A$285:$AS$431,20,FALSE)+VLOOKUP(B1218,別紙1!$A$285:$AS$431,21,FALSE)</f>
        <v>283</v>
      </c>
      <c r="F1226" s="143">
        <f t="shared" si="1153"/>
        <v>120</v>
      </c>
      <c r="G1226" s="151">
        <f t="shared" si="1162"/>
        <v>0</v>
      </c>
      <c r="H1226" s="151">
        <f t="shared" si="1154"/>
        <v>0</v>
      </c>
      <c r="I1226" s="143">
        <f t="shared" si="1165"/>
        <v>163</v>
      </c>
      <c r="J1226" s="151">
        <f t="shared" si="1163"/>
        <v>0</v>
      </c>
      <c r="K1226" s="151">
        <f t="shared" si="1156"/>
        <v>0</v>
      </c>
      <c r="L1226" s="143">
        <f t="shared" si="1157"/>
        <v>0</v>
      </c>
      <c r="M1226" s="151">
        <f t="shared" si="1164"/>
        <v>0</v>
      </c>
      <c r="N1226" s="151">
        <f t="shared" si="1158"/>
        <v>0</v>
      </c>
      <c r="O1226" s="151">
        <f t="shared" si="1159"/>
        <v>0</v>
      </c>
      <c r="P1226" s="144"/>
      <c r="Q1226" s="145">
        <f t="shared" si="1160"/>
        <v>0</v>
      </c>
    </row>
    <row r="1227" spans="1:17" s="20" customFormat="1" ht="18" customHeight="1" x14ac:dyDescent="0.4">
      <c r="A1227" s="19">
        <v>6</v>
      </c>
      <c r="B1227" s="145">
        <f>B1222</f>
        <v>30</v>
      </c>
      <c r="C1227" s="151">
        <f t="shared" si="1161"/>
        <v>0</v>
      </c>
      <c r="D1227" s="151">
        <f t="shared" si="1152"/>
        <v>0</v>
      </c>
      <c r="E1227" s="143">
        <f>VLOOKUP(B1218,別紙1!$A$285:$AS$431,22,FALSE)+VLOOKUP(B1218,別紙1!$A$285:$AS$431,23,FALSE)+VLOOKUP(B1218,別紙1!$A$285:$AS$431,24,FALSE)</f>
        <v>67</v>
      </c>
      <c r="F1227" s="143">
        <f t="shared" si="1153"/>
        <v>67</v>
      </c>
      <c r="G1227" s="151">
        <f t="shared" si="1162"/>
        <v>0</v>
      </c>
      <c r="H1227" s="151">
        <f t="shared" si="1154"/>
        <v>0</v>
      </c>
      <c r="I1227" s="143">
        <f t="shared" si="1165"/>
        <v>0</v>
      </c>
      <c r="J1227" s="151">
        <f t="shared" si="1163"/>
        <v>0</v>
      </c>
      <c r="K1227" s="151">
        <f t="shared" si="1156"/>
        <v>0</v>
      </c>
      <c r="L1227" s="143">
        <f t="shared" si="1157"/>
        <v>0</v>
      </c>
      <c r="M1227" s="151">
        <f t="shared" si="1164"/>
        <v>0</v>
      </c>
      <c r="N1227" s="151">
        <f t="shared" si="1158"/>
        <v>0</v>
      </c>
      <c r="O1227" s="151">
        <f>H1227+K1227+N1227</f>
        <v>0</v>
      </c>
      <c r="P1227" s="144"/>
      <c r="Q1227" s="145">
        <f t="shared" si="1160"/>
        <v>0</v>
      </c>
    </row>
    <row r="1228" spans="1:17" s="20" customFormat="1" ht="18" customHeight="1" x14ac:dyDescent="0.4">
      <c r="A1228" s="19">
        <v>7</v>
      </c>
      <c r="B1228" s="145">
        <f>B1222</f>
        <v>30</v>
      </c>
      <c r="C1228" s="151">
        <f t="shared" si="1161"/>
        <v>0</v>
      </c>
      <c r="D1228" s="151">
        <f t="shared" si="1152"/>
        <v>0</v>
      </c>
      <c r="E1228" s="143">
        <f>VLOOKUP(B1218,別紙1!$A$285:$AS$431,25,FALSE)+VLOOKUP(B1218,別紙1!$A$285:$AS$431,26,FALSE)+VLOOKUP(B1218,別紙1!$A$285:$AS$431,27,FALSE)</f>
        <v>48</v>
      </c>
      <c r="F1228" s="143">
        <f t="shared" si="1153"/>
        <v>48</v>
      </c>
      <c r="G1228" s="151">
        <f t="shared" si="1162"/>
        <v>0</v>
      </c>
      <c r="H1228" s="151">
        <f t="shared" si="1154"/>
        <v>0</v>
      </c>
      <c r="I1228" s="143">
        <f t="shared" si="1165"/>
        <v>0</v>
      </c>
      <c r="J1228" s="151">
        <f t="shared" si="1163"/>
        <v>0</v>
      </c>
      <c r="K1228" s="151">
        <f t="shared" si="1156"/>
        <v>0</v>
      </c>
      <c r="L1228" s="143">
        <f t="shared" si="1157"/>
        <v>0</v>
      </c>
      <c r="M1228" s="151">
        <f t="shared" si="1164"/>
        <v>0</v>
      </c>
      <c r="N1228" s="151">
        <f t="shared" si="1158"/>
        <v>0</v>
      </c>
      <c r="O1228" s="151">
        <f t="shared" ref="O1228:O1232" si="1166">H1228+K1228+N1228</f>
        <v>0</v>
      </c>
      <c r="P1228" s="144"/>
      <c r="Q1228" s="145">
        <f t="shared" si="1160"/>
        <v>0</v>
      </c>
    </row>
    <row r="1229" spans="1:17" s="20" customFormat="1" ht="18" customHeight="1" x14ac:dyDescent="0.4">
      <c r="A1229" s="19">
        <v>8</v>
      </c>
      <c r="B1229" s="145">
        <f>B1222</f>
        <v>30</v>
      </c>
      <c r="C1229" s="151">
        <f t="shared" si="1161"/>
        <v>0</v>
      </c>
      <c r="D1229" s="151">
        <f t="shared" si="1152"/>
        <v>0</v>
      </c>
      <c r="E1229" s="143">
        <f>VLOOKUP(B1218,別紙1!$A$285:$AS$431,28,FALSE)+VLOOKUP(B1218,別紙1!$A$285:$AS$431,29,FALSE)+VLOOKUP(B1218,別紙1!$A$285:$AS$431,30,FALSE)</f>
        <v>51</v>
      </c>
      <c r="F1229" s="143">
        <f t="shared" si="1153"/>
        <v>51</v>
      </c>
      <c r="G1229" s="151">
        <f t="shared" si="1162"/>
        <v>0</v>
      </c>
      <c r="H1229" s="151">
        <f t="shared" si="1154"/>
        <v>0</v>
      </c>
      <c r="I1229" s="143">
        <f t="shared" si="1165"/>
        <v>0</v>
      </c>
      <c r="J1229" s="151">
        <f t="shared" si="1163"/>
        <v>0</v>
      </c>
      <c r="K1229" s="151">
        <f t="shared" si="1156"/>
        <v>0</v>
      </c>
      <c r="L1229" s="143">
        <f t="shared" si="1157"/>
        <v>0</v>
      </c>
      <c r="M1229" s="151">
        <f t="shared" si="1164"/>
        <v>0</v>
      </c>
      <c r="N1229" s="151">
        <f t="shared" si="1158"/>
        <v>0</v>
      </c>
      <c r="O1229" s="151">
        <f t="shared" si="1166"/>
        <v>0</v>
      </c>
      <c r="P1229" s="144"/>
      <c r="Q1229" s="145">
        <f t="shared" si="1160"/>
        <v>0</v>
      </c>
    </row>
    <row r="1230" spans="1:17" s="20" customFormat="1" ht="18" customHeight="1" x14ac:dyDescent="0.4">
      <c r="A1230" s="19">
        <v>9</v>
      </c>
      <c r="B1230" s="145">
        <f>B1222</f>
        <v>30</v>
      </c>
      <c r="C1230" s="151">
        <f t="shared" si="1161"/>
        <v>0</v>
      </c>
      <c r="D1230" s="151">
        <f t="shared" si="1152"/>
        <v>0</v>
      </c>
      <c r="E1230" s="143">
        <f>VLOOKUP(B1218,別紙1!$A$285:$AS$431,31,FALSE)+VLOOKUP(B1218,別紙1!$A$285:$AS$431,32,FALSE)+VLOOKUP(B1218,別紙1!$A$285:$AS$431,33,FALSE)</f>
        <v>40</v>
      </c>
      <c r="F1230" s="143">
        <f t="shared" si="1153"/>
        <v>40</v>
      </c>
      <c r="G1230" s="151">
        <f t="shared" si="1162"/>
        <v>0</v>
      </c>
      <c r="H1230" s="151">
        <f t="shared" si="1154"/>
        <v>0</v>
      </c>
      <c r="I1230" s="143">
        <f t="shared" si="1165"/>
        <v>0</v>
      </c>
      <c r="J1230" s="151">
        <f t="shared" si="1163"/>
        <v>0</v>
      </c>
      <c r="K1230" s="151">
        <f t="shared" si="1156"/>
        <v>0</v>
      </c>
      <c r="L1230" s="143">
        <f t="shared" si="1157"/>
        <v>0</v>
      </c>
      <c r="M1230" s="151">
        <f t="shared" si="1164"/>
        <v>0</v>
      </c>
      <c r="N1230" s="151">
        <f t="shared" si="1158"/>
        <v>0</v>
      </c>
      <c r="O1230" s="151">
        <f t="shared" si="1166"/>
        <v>0</v>
      </c>
      <c r="P1230" s="144"/>
      <c r="Q1230" s="145">
        <f t="shared" si="1160"/>
        <v>0</v>
      </c>
    </row>
    <row r="1231" spans="1:17" s="20" customFormat="1" ht="18" customHeight="1" x14ac:dyDescent="0.4">
      <c r="A1231" s="19">
        <v>10</v>
      </c>
      <c r="B1231" s="145">
        <f>B1222</f>
        <v>30</v>
      </c>
      <c r="C1231" s="151">
        <f t="shared" si="1161"/>
        <v>0</v>
      </c>
      <c r="D1231" s="151">
        <f t="shared" si="1152"/>
        <v>0</v>
      </c>
      <c r="E1231" s="143">
        <f>VLOOKUP(B1218,別紙1!$A$285:$AS$431,34,FALSE)+VLOOKUP(B1218,別紙1!$A$285:$AS$431,35,FALSE)+VLOOKUP(B1218,別紙1!$A$285:$AS$431,36,FALSE)</f>
        <v>36</v>
      </c>
      <c r="F1231" s="143">
        <f t="shared" si="1153"/>
        <v>36</v>
      </c>
      <c r="G1231" s="151">
        <f t="shared" si="1162"/>
        <v>0</v>
      </c>
      <c r="H1231" s="151">
        <f t="shared" si="1154"/>
        <v>0</v>
      </c>
      <c r="I1231" s="143">
        <f t="shared" si="1165"/>
        <v>0</v>
      </c>
      <c r="J1231" s="151">
        <f t="shared" si="1163"/>
        <v>0</v>
      </c>
      <c r="K1231" s="151">
        <f t="shared" si="1156"/>
        <v>0</v>
      </c>
      <c r="L1231" s="143">
        <f t="shared" si="1157"/>
        <v>0</v>
      </c>
      <c r="M1231" s="151">
        <f t="shared" si="1164"/>
        <v>0</v>
      </c>
      <c r="N1231" s="151">
        <f t="shared" si="1158"/>
        <v>0</v>
      </c>
      <c r="O1231" s="151">
        <f t="shared" si="1166"/>
        <v>0</v>
      </c>
      <c r="P1231" s="144"/>
      <c r="Q1231" s="145">
        <f t="shared" si="1160"/>
        <v>0</v>
      </c>
    </row>
    <row r="1232" spans="1:17" s="20" customFormat="1" ht="18" customHeight="1" x14ac:dyDescent="0.4">
      <c r="A1232" s="19">
        <v>11</v>
      </c>
      <c r="B1232" s="145">
        <f>B1222</f>
        <v>30</v>
      </c>
      <c r="C1232" s="151">
        <f t="shared" si="1161"/>
        <v>0</v>
      </c>
      <c r="D1232" s="151">
        <f t="shared" si="1152"/>
        <v>0</v>
      </c>
      <c r="E1232" s="143">
        <f>VLOOKUP(B1218,別紙1!$A$285:$AS$431,37,FALSE)+VLOOKUP(B1218,別紙1!$A$285:$AS$431,38,FALSE)+VLOOKUP(B1218,別紙1!$A$285:$AS$431,39,FALSE)</f>
        <v>44</v>
      </c>
      <c r="F1232" s="143">
        <f t="shared" si="1153"/>
        <v>44</v>
      </c>
      <c r="G1232" s="151">
        <f t="shared" si="1162"/>
        <v>0</v>
      </c>
      <c r="H1232" s="151">
        <f t="shared" si="1154"/>
        <v>0</v>
      </c>
      <c r="I1232" s="143">
        <f t="shared" si="1165"/>
        <v>0</v>
      </c>
      <c r="J1232" s="151">
        <f t="shared" si="1163"/>
        <v>0</v>
      </c>
      <c r="K1232" s="151">
        <f t="shared" si="1156"/>
        <v>0</v>
      </c>
      <c r="L1232" s="143">
        <f t="shared" si="1157"/>
        <v>0</v>
      </c>
      <c r="M1232" s="151">
        <f t="shared" si="1164"/>
        <v>0</v>
      </c>
      <c r="N1232" s="151">
        <f t="shared" si="1158"/>
        <v>0</v>
      </c>
      <c r="O1232" s="151">
        <f t="shared" si="1166"/>
        <v>0</v>
      </c>
      <c r="P1232" s="144"/>
      <c r="Q1232" s="145">
        <f t="shared" si="1160"/>
        <v>0</v>
      </c>
    </row>
    <row r="1233" spans="1:17" s="20" customFormat="1" ht="18" customHeight="1" thickBot="1" x14ac:dyDescent="0.45">
      <c r="A1233" s="19">
        <v>12</v>
      </c>
      <c r="B1233" s="145">
        <f>B1222</f>
        <v>30</v>
      </c>
      <c r="C1233" s="151">
        <f t="shared" si="1161"/>
        <v>0</v>
      </c>
      <c r="D1233" s="151">
        <f t="shared" si="1152"/>
        <v>0</v>
      </c>
      <c r="E1233" s="143">
        <f>VLOOKUP(B1218,別紙1!$A$285:$AS$431,40,FALSE)+VLOOKUP(B1218,別紙1!$A$285:$AS$431,41,FALSE)+VLOOKUP(B1218,別紙1!$A$285:$AS$431,42,FALSE)</f>
        <v>295</v>
      </c>
      <c r="F1233" s="143">
        <f t="shared" si="1153"/>
        <v>120</v>
      </c>
      <c r="G1233" s="151">
        <f t="shared" si="1162"/>
        <v>0</v>
      </c>
      <c r="H1233" s="198">
        <f t="shared" si="1154"/>
        <v>0</v>
      </c>
      <c r="I1233" s="143">
        <f t="shared" si="1165"/>
        <v>175</v>
      </c>
      <c r="J1233" s="198">
        <f t="shared" si="1163"/>
        <v>0</v>
      </c>
      <c r="K1233" s="198">
        <f t="shared" si="1156"/>
        <v>0</v>
      </c>
      <c r="L1233" s="143">
        <f t="shared" si="1157"/>
        <v>0</v>
      </c>
      <c r="M1233" s="151">
        <f t="shared" si="1164"/>
        <v>0</v>
      </c>
      <c r="N1233" s="198">
        <f t="shared" si="1158"/>
        <v>0</v>
      </c>
      <c r="O1233" s="151">
        <f>H1233+K1233+N1233</f>
        <v>0</v>
      </c>
      <c r="P1233" s="144"/>
      <c r="Q1233" s="145">
        <f t="shared" si="1160"/>
        <v>0</v>
      </c>
    </row>
    <row r="1234" spans="1:17" s="20" customFormat="1" ht="18" customHeight="1" thickBot="1" x14ac:dyDescent="0.45">
      <c r="A1234" s="19" t="s">
        <v>9</v>
      </c>
      <c r="B1234" s="146"/>
      <c r="C1234" s="146"/>
      <c r="D1234" s="201"/>
      <c r="E1234" s="143">
        <f t="shared" ref="E1234:F1234" si="1167">SUM(E1222:E1233)</f>
        <v>2389</v>
      </c>
      <c r="F1234" s="149">
        <f t="shared" si="1167"/>
        <v>1006</v>
      </c>
      <c r="G1234" s="146"/>
      <c r="H1234" s="146"/>
      <c r="I1234" s="149">
        <f t="shared" ref="I1234" si="1168">SUM(I1222:I1233)</f>
        <v>1058</v>
      </c>
      <c r="J1234" s="146"/>
      <c r="K1234" s="146"/>
      <c r="L1234" s="149">
        <f t="shared" ref="L1234" si="1169">SUM(L1222:L1233)</f>
        <v>325</v>
      </c>
      <c r="M1234" s="146"/>
      <c r="N1234" s="146"/>
      <c r="O1234" s="202"/>
      <c r="P1234" s="150">
        <f>SUM(P1222:P1233)</f>
        <v>0</v>
      </c>
      <c r="Q1234" s="148">
        <f>IF(SUM(Q1222:Q1233)="","",SUM(Q1222:Q1233))</f>
        <v>0</v>
      </c>
    </row>
    <row r="1235" spans="1:17" ht="78" customHeight="1" x14ac:dyDescent="0.4">
      <c r="A1235" s="444" t="s">
        <v>376</v>
      </c>
      <c r="B1235" s="445"/>
      <c r="C1235" s="445"/>
      <c r="D1235" s="445"/>
      <c r="E1235" s="446"/>
      <c r="F1235" s="446"/>
      <c r="G1235" s="446"/>
      <c r="H1235" s="445"/>
      <c r="I1235" s="446"/>
      <c r="J1235" s="446"/>
      <c r="K1235" s="445"/>
      <c r="L1235" s="446"/>
      <c r="M1235" s="446"/>
      <c r="N1235" s="445"/>
      <c r="O1235" s="445"/>
      <c r="P1235" s="445"/>
      <c r="Q1235" s="445"/>
    </row>
    <row r="1236" spans="1:17" ht="78" customHeight="1" x14ac:dyDescent="0.4">
      <c r="A1236" s="447" t="s">
        <v>22</v>
      </c>
      <c r="B1236" s="447"/>
      <c r="C1236" s="447"/>
      <c r="D1236" s="447"/>
      <c r="E1236" s="447"/>
      <c r="F1236" s="447"/>
      <c r="G1236" s="447"/>
      <c r="H1236" s="447"/>
      <c r="I1236" s="447"/>
      <c r="J1236" s="447"/>
      <c r="K1236" s="447"/>
      <c r="L1236" s="447"/>
      <c r="M1236" s="447"/>
      <c r="N1236" s="447"/>
      <c r="O1236" s="447"/>
      <c r="P1236" s="447"/>
      <c r="Q1236" s="447"/>
    </row>
    <row r="1237" spans="1:17" x14ac:dyDescent="0.4">
      <c r="A1237" s="11" t="s">
        <v>12</v>
      </c>
      <c r="B1237" s="15">
        <f>B1218+1</f>
        <v>66</v>
      </c>
      <c r="C1237" s="11" t="s">
        <v>13</v>
      </c>
      <c r="D1237" s="13" t="str">
        <f>VLOOKUP(B1237,別紙1!$A$285:$AS$431,3,FALSE)</f>
        <v>泉沢地下ポンプ場</v>
      </c>
      <c r="Q1237" s="142" t="str">
        <f>VLOOKUP(B1237,別紙1!$A$285:$AS$431,5,FALSE)</f>
        <v>東京従量電灯B10A</v>
      </c>
    </row>
    <row r="1238" spans="1:17" s="11" customFormat="1" ht="20.25" customHeight="1" x14ac:dyDescent="0.4">
      <c r="A1238" s="435" t="s">
        <v>14</v>
      </c>
      <c r="B1238" s="443" t="s">
        <v>3</v>
      </c>
      <c r="C1238" s="443"/>
      <c r="D1238" s="443"/>
      <c r="E1238" s="438" t="s">
        <v>4</v>
      </c>
      <c r="F1238" s="439"/>
      <c r="G1238" s="439"/>
      <c r="H1238" s="439"/>
      <c r="I1238" s="439"/>
      <c r="J1238" s="439"/>
      <c r="K1238" s="439"/>
      <c r="L1238" s="439"/>
      <c r="M1238" s="439"/>
      <c r="N1238" s="439"/>
      <c r="O1238" s="440"/>
      <c r="P1238" s="426" t="s">
        <v>106</v>
      </c>
      <c r="Q1238" s="435" t="s">
        <v>354</v>
      </c>
    </row>
    <row r="1239" spans="1:17" s="11" customFormat="1" ht="60" x14ac:dyDescent="0.4">
      <c r="A1239" s="436"/>
      <c r="B1239" s="305" t="s">
        <v>26</v>
      </c>
      <c r="C1239" s="305" t="s">
        <v>107</v>
      </c>
      <c r="D1239" s="305" t="s">
        <v>27</v>
      </c>
      <c r="E1239" s="16" t="s">
        <v>349</v>
      </c>
      <c r="F1239" s="17" t="s">
        <v>108</v>
      </c>
      <c r="G1239" s="17" t="s">
        <v>350</v>
      </c>
      <c r="H1239" s="16" t="s">
        <v>28</v>
      </c>
      <c r="I1239" s="17" t="s">
        <v>126</v>
      </c>
      <c r="J1239" s="17" t="s">
        <v>352</v>
      </c>
      <c r="K1239" s="16" t="s">
        <v>29</v>
      </c>
      <c r="L1239" s="17" t="s">
        <v>127</v>
      </c>
      <c r="M1239" s="17" t="s">
        <v>128</v>
      </c>
      <c r="N1239" s="16" t="s">
        <v>30</v>
      </c>
      <c r="O1239" s="306" t="s">
        <v>353</v>
      </c>
      <c r="P1239" s="441"/>
      <c r="Q1239" s="436"/>
    </row>
    <row r="1240" spans="1:17" s="18" customFormat="1" ht="22.5" x14ac:dyDescent="0.4">
      <c r="A1240" s="442"/>
      <c r="B1240" s="12" t="s">
        <v>34</v>
      </c>
      <c r="C1240" s="12" t="s">
        <v>123</v>
      </c>
      <c r="D1240" s="12" t="s">
        <v>6</v>
      </c>
      <c r="E1240" s="12" t="s">
        <v>20</v>
      </c>
      <c r="F1240" s="12" t="s">
        <v>20</v>
      </c>
      <c r="G1240" s="12" t="s">
        <v>8</v>
      </c>
      <c r="H1240" s="12" t="s">
        <v>8</v>
      </c>
      <c r="I1240" s="12" t="s">
        <v>20</v>
      </c>
      <c r="J1240" s="12" t="s">
        <v>8</v>
      </c>
      <c r="K1240" s="12" t="s">
        <v>8</v>
      </c>
      <c r="L1240" s="12" t="s">
        <v>20</v>
      </c>
      <c r="M1240" s="12" t="s">
        <v>8</v>
      </c>
      <c r="N1240" s="12" t="s">
        <v>8</v>
      </c>
      <c r="O1240" s="12" t="s">
        <v>8</v>
      </c>
      <c r="P1240" s="4" t="s">
        <v>43</v>
      </c>
      <c r="Q1240" s="12" t="s">
        <v>8</v>
      </c>
    </row>
    <row r="1241" spans="1:17" s="20" customFormat="1" ht="18" customHeight="1" x14ac:dyDescent="0.4">
      <c r="A1241" s="19">
        <v>1</v>
      </c>
      <c r="B1241" s="143">
        <f>VLOOKUP(B1237,別紙1!$A$285:$AS$431,6,FALSE)</f>
        <v>10</v>
      </c>
      <c r="C1241" s="151">
        <f>内訳書!$C$9</f>
        <v>0</v>
      </c>
      <c r="D1241" s="151">
        <f>IF(E1241=0,ROUNDDOWN(C1241*B1241/10/2,2),ROUNDDOWN(C1241*B1241/10,2))</f>
        <v>0</v>
      </c>
      <c r="E1241" s="143">
        <f>VLOOKUP(B1237,別紙1!$A$285:$AS$431,7,FALSE)+VLOOKUP(B1237,別紙1!$A$285:$AS$431,8,FALSE)+VLOOKUP(B1237,別紙1!$A$285:$AS$431,9,FALSE)</f>
        <v>14</v>
      </c>
      <c r="F1241" s="143">
        <f>IF(E1241&lt;120,E1241,120)</f>
        <v>14</v>
      </c>
      <c r="G1241" s="151">
        <f>内訳書!$D$9</f>
        <v>0</v>
      </c>
      <c r="H1241" s="151">
        <f>ROUNDDOWN(F1241*G1241,2)</f>
        <v>0</v>
      </c>
      <c r="I1241" s="143">
        <f>IF(E1241&lt;=300,IF(E1241&lt;120,0,E1241-120),180)</f>
        <v>0</v>
      </c>
      <c r="J1241" s="151">
        <f>内訳書!$E$9</f>
        <v>0</v>
      </c>
      <c r="K1241" s="151">
        <f>ROUNDDOWN(I1241*J1241,2)</f>
        <v>0</v>
      </c>
      <c r="L1241" s="143">
        <f>IF(E1241&lt;300,0,E1241-300)</f>
        <v>0</v>
      </c>
      <c r="M1241" s="151">
        <f>内訳書!$F$9</f>
        <v>0</v>
      </c>
      <c r="N1241" s="151">
        <f>ROUNDDOWN(L1241*M1241,2)</f>
        <v>0</v>
      </c>
      <c r="O1241" s="151">
        <f>H1241+K1241+N1241</f>
        <v>0</v>
      </c>
      <c r="P1241" s="144"/>
      <c r="Q1241" s="145">
        <f>ROUNDDOWN(D1241+O1241+P1241,0)</f>
        <v>0</v>
      </c>
    </row>
    <row r="1242" spans="1:17" s="20" customFormat="1" ht="18" customHeight="1" x14ac:dyDescent="0.4">
      <c r="A1242" s="19">
        <v>2</v>
      </c>
      <c r="B1242" s="145">
        <f>B1241</f>
        <v>10</v>
      </c>
      <c r="C1242" s="151">
        <f>C1241</f>
        <v>0</v>
      </c>
      <c r="D1242" s="151">
        <f t="shared" ref="D1242:D1252" si="1170">IF(E1242=0,ROUNDDOWN(C1242*B1242/10/2,2),ROUNDDOWN(C1242*B1242/10,2))</f>
        <v>0</v>
      </c>
      <c r="E1242" s="143">
        <f>VLOOKUP(B1237,別紙1!$A$285:$AS$431,10,FALSE)+VLOOKUP(B1237,別紙1!$A$285:$AS$431,11,FALSE)+VLOOKUP(B1237,別紙1!$A$285:$AS$431,12,FALSE)</f>
        <v>16</v>
      </c>
      <c r="F1242" s="143">
        <f t="shared" ref="F1242:F1252" si="1171">IF(E1242&lt;120,E1242,120)</f>
        <v>16</v>
      </c>
      <c r="G1242" s="151">
        <f>G1241</f>
        <v>0</v>
      </c>
      <c r="H1242" s="151">
        <f t="shared" ref="H1242:H1252" si="1172">ROUNDDOWN(F1242*G1242,2)</f>
        <v>0</v>
      </c>
      <c r="I1242" s="143">
        <f t="shared" ref="I1242" si="1173">IF(E1242&lt;=300,IF(E1242&lt;120,0,E1242-120),180)</f>
        <v>0</v>
      </c>
      <c r="J1242" s="151">
        <f>J1241</f>
        <v>0</v>
      </c>
      <c r="K1242" s="151">
        <f t="shared" ref="K1242:K1252" si="1174">ROUNDDOWN(I1242*J1242,2)</f>
        <v>0</v>
      </c>
      <c r="L1242" s="143">
        <f t="shared" ref="L1242:L1252" si="1175">IF(E1242&lt;300,0,E1242-300)</f>
        <v>0</v>
      </c>
      <c r="M1242" s="151">
        <f>M1241</f>
        <v>0</v>
      </c>
      <c r="N1242" s="151">
        <f t="shared" ref="N1242:N1252" si="1176">ROUNDDOWN(L1242*M1242,2)</f>
        <v>0</v>
      </c>
      <c r="O1242" s="151">
        <f t="shared" ref="O1242:O1245" si="1177">H1242+K1242+N1242</f>
        <v>0</v>
      </c>
      <c r="P1242" s="144"/>
      <c r="Q1242" s="145">
        <f t="shared" ref="Q1242:Q1252" si="1178">ROUNDDOWN(D1242+O1242+P1242,0)</f>
        <v>0</v>
      </c>
    </row>
    <row r="1243" spans="1:17" s="20" customFormat="1" ht="18" customHeight="1" x14ac:dyDescent="0.4">
      <c r="A1243" s="19">
        <v>3</v>
      </c>
      <c r="B1243" s="145">
        <f>B1241</f>
        <v>10</v>
      </c>
      <c r="C1243" s="151">
        <f t="shared" ref="C1243:C1252" si="1179">C1242</f>
        <v>0</v>
      </c>
      <c r="D1243" s="151">
        <f t="shared" si="1170"/>
        <v>0</v>
      </c>
      <c r="E1243" s="143">
        <f>VLOOKUP(B1237,別紙1!$A$285:$AS$431,13,FALSE)+VLOOKUP(B1237,別紙1!$A$285:$AS$431,14,FALSE)+VLOOKUP(B1237,別紙1!$A$285:$AS$431,15,FALSE)</f>
        <v>13</v>
      </c>
      <c r="F1243" s="143">
        <f t="shared" si="1171"/>
        <v>13</v>
      </c>
      <c r="G1243" s="151">
        <f t="shared" ref="G1243:G1252" si="1180">G1242</f>
        <v>0</v>
      </c>
      <c r="H1243" s="151">
        <f t="shared" si="1172"/>
        <v>0</v>
      </c>
      <c r="I1243" s="143">
        <f>IF(E1243&lt;=300,IF(E1243&lt;120,0,E1243-120),180)</f>
        <v>0</v>
      </c>
      <c r="J1243" s="151">
        <f t="shared" ref="J1243:J1252" si="1181">J1242</f>
        <v>0</v>
      </c>
      <c r="K1243" s="151">
        <f t="shared" si="1174"/>
        <v>0</v>
      </c>
      <c r="L1243" s="143">
        <f t="shared" si="1175"/>
        <v>0</v>
      </c>
      <c r="M1243" s="151">
        <f t="shared" ref="M1243:M1252" si="1182">M1242</f>
        <v>0</v>
      </c>
      <c r="N1243" s="151">
        <f t="shared" si="1176"/>
        <v>0</v>
      </c>
      <c r="O1243" s="151">
        <f t="shared" si="1177"/>
        <v>0</v>
      </c>
      <c r="P1243" s="144"/>
      <c r="Q1243" s="145">
        <f t="shared" si="1178"/>
        <v>0</v>
      </c>
    </row>
    <row r="1244" spans="1:17" s="20" customFormat="1" ht="18" customHeight="1" x14ac:dyDescent="0.4">
      <c r="A1244" s="19">
        <v>4</v>
      </c>
      <c r="B1244" s="145">
        <f>B1241</f>
        <v>10</v>
      </c>
      <c r="C1244" s="151">
        <f t="shared" si="1179"/>
        <v>0</v>
      </c>
      <c r="D1244" s="151">
        <f t="shared" si="1170"/>
        <v>0</v>
      </c>
      <c r="E1244" s="143">
        <f>VLOOKUP(B1237,別紙1!$A$285:$AS$431,16,FALSE)+VLOOKUP(B1237,別紙1!$A$285:$AS$431,17,FALSE)+VLOOKUP(B1237,別紙1!$A$285:$AS$431,18,FALSE)</f>
        <v>11</v>
      </c>
      <c r="F1244" s="143">
        <f t="shared" si="1171"/>
        <v>11</v>
      </c>
      <c r="G1244" s="151">
        <f t="shared" si="1180"/>
        <v>0</v>
      </c>
      <c r="H1244" s="151">
        <f t="shared" si="1172"/>
        <v>0</v>
      </c>
      <c r="I1244" s="143">
        <f t="shared" ref="I1244:I1252" si="1183">IF(E1244&lt;=300,IF(E1244&lt;120,0,E1244-120),180)</f>
        <v>0</v>
      </c>
      <c r="J1244" s="151">
        <f t="shared" si="1181"/>
        <v>0</v>
      </c>
      <c r="K1244" s="151">
        <f t="shared" si="1174"/>
        <v>0</v>
      </c>
      <c r="L1244" s="143">
        <f t="shared" si="1175"/>
        <v>0</v>
      </c>
      <c r="M1244" s="151">
        <f t="shared" si="1182"/>
        <v>0</v>
      </c>
      <c r="N1244" s="151">
        <f t="shared" si="1176"/>
        <v>0</v>
      </c>
      <c r="O1244" s="151">
        <f t="shared" si="1177"/>
        <v>0</v>
      </c>
      <c r="P1244" s="144"/>
      <c r="Q1244" s="145">
        <f t="shared" si="1178"/>
        <v>0</v>
      </c>
    </row>
    <row r="1245" spans="1:17" s="20" customFormat="1" ht="18" customHeight="1" x14ac:dyDescent="0.4">
      <c r="A1245" s="19">
        <v>5</v>
      </c>
      <c r="B1245" s="145">
        <f>B1241</f>
        <v>10</v>
      </c>
      <c r="C1245" s="151">
        <f t="shared" si="1179"/>
        <v>0</v>
      </c>
      <c r="D1245" s="151">
        <f t="shared" si="1170"/>
        <v>0</v>
      </c>
      <c r="E1245" s="143">
        <f>VLOOKUP(B1237,別紙1!$A$285:$AS$431,19,FALSE)+VLOOKUP(B1237,別紙1!$A$285:$AS$431,20,FALSE)+VLOOKUP(B1237,別紙1!$A$285:$AS$431,21,FALSE)</f>
        <v>9</v>
      </c>
      <c r="F1245" s="143">
        <f t="shared" si="1171"/>
        <v>9</v>
      </c>
      <c r="G1245" s="151">
        <f t="shared" si="1180"/>
        <v>0</v>
      </c>
      <c r="H1245" s="151">
        <f t="shared" si="1172"/>
        <v>0</v>
      </c>
      <c r="I1245" s="143">
        <f t="shared" si="1183"/>
        <v>0</v>
      </c>
      <c r="J1245" s="151">
        <f t="shared" si="1181"/>
        <v>0</v>
      </c>
      <c r="K1245" s="151">
        <f t="shared" si="1174"/>
        <v>0</v>
      </c>
      <c r="L1245" s="143">
        <f t="shared" si="1175"/>
        <v>0</v>
      </c>
      <c r="M1245" s="151">
        <f t="shared" si="1182"/>
        <v>0</v>
      </c>
      <c r="N1245" s="151">
        <f t="shared" si="1176"/>
        <v>0</v>
      </c>
      <c r="O1245" s="151">
        <f t="shared" si="1177"/>
        <v>0</v>
      </c>
      <c r="P1245" s="144"/>
      <c r="Q1245" s="145">
        <f t="shared" si="1178"/>
        <v>0</v>
      </c>
    </row>
    <row r="1246" spans="1:17" s="20" customFormat="1" ht="18" customHeight="1" x14ac:dyDescent="0.4">
      <c r="A1246" s="19">
        <v>6</v>
      </c>
      <c r="B1246" s="145">
        <f>B1241</f>
        <v>10</v>
      </c>
      <c r="C1246" s="151">
        <f t="shared" si="1179"/>
        <v>0</v>
      </c>
      <c r="D1246" s="151">
        <f t="shared" si="1170"/>
        <v>0</v>
      </c>
      <c r="E1246" s="143">
        <f>VLOOKUP(B1237,別紙1!$A$285:$AS$431,22,FALSE)+VLOOKUP(B1237,別紙1!$A$285:$AS$431,23,FALSE)+VLOOKUP(B1237,別紙1!$A$285:$AS$431,24,FALSE)</f>
        <v>10</v>
      </c>
      <c r="F1246" s="143">
        <f t="shared" si="1171"/>
        <v>10</v>
      </c>
      <c r="G1246" s="151">
        <f t="shared" si="1180"/>
        <v>0</v>
      </c>
      <c r="H1246" s="151">
        <f t="shared" si="1172"/>
        <v>0</v>
      </c>
      <c r="I1246" s="143">
        <f t="shared" si="1183"/>
        <v>0</v>
      </c>
      <c r="J1246" s="151">
        <f t="shared" si="1181"/>
        <v>0</v>
      </c>
      <c r="K1246" s="151">
        <f t="shared" si="1174"/>
        <v>0</v>
      </c>
      <c r="L1246" s="143">
        <f t="shared" si="1175"/>
        <v>0</v>
      </c>
      <c r="M1246" s="151">
        <f t="shared" si="1182"/>
        <v>0</v>
      </c>
      <c r="N1246" s="151">
        <f t="shared" si="1176"/>
        <v>0</v>
      </c>
      <c r="O1246" s="151">
        <f>H1246+K1246+N1246</f>
        <v>0</v>
      </c>
      <c r="P1246" s="144"/>
      <c r="Q1246" s="145">
        <f t="shared" si="1178"/>
        <v>0</v>
      </c>
    </row>
    <row r="1247" spans="1:17" s="20" customFormat="1" ht="18" customHeight="1" x14ac:dyDescent="0.4">
      <c r="A1247" s="19">
        <v>7</v>
      </c>
      <c r="B1247" s="145">
        <f>B1241</f>
        <v>10</v>
      </c>
      <c r="C1247" s="151">
        <f t="shared" si="1179"/>
        <v>0</v>
      </c>
      <c r="D1247" s="151">
        <f t="shared" si="1170"/>
        <v>0</v>
      </c>
      <c r="E1247" s="143">
        <f>VLOOKUP(B1237,別紙1!$A$285:$AS$431,25,FALSE)+VLOOKUP(B1237,別紙1!$A$285:$AS$431,26,FALSE)+VLOOKUP(B1237,別紙1!$A$285:$AS$431,27,FALSE)</f>
        <v>13</v>
      </c>
      <c r="F1247" s="143">
        <f t="shared" si="1171"/>
        <v>13</v>
      </c>
      <c r="G1247" s="151">
        <f t="shared" si="1180"/>
        <v>0</v>
      </c>
      <c r="H1247" s="151">
        <f t="shared" si="1172"/>
        <v>0</v>
      </c>
      <c r="I1247" s="143">
        <f t="shared" si="1183"/>
        <v>0</v>
      </c>
      <c r="J1247" s="151">
        <f t="shared" si="1181"/>
        <v>0</v>
      </c>
      <c r="K1247" s="151">
        <f t="shared" si="1174"/>
        <v>0</v>
      </c>
      <c r="L1247" s="143">
        <f t="shared" si="1175"/>
        <v>0</v>
      </c>
      <c r="M1247" s="151">
        <f t="shared" si="1182"/>
        <v>0</v>
      </c>
      <c r="N1247" s="151">
        <f t="shared" si="1176"/>
        <v>0</v>
      </c>
      <c r="O1247" s="151">
        <f t="shared" ref="O1247:O1251" si="1184">H1247+K1247+N1247</f>
        <v>0</v>
      </c>
      <c r="P1247" s="144"/>
      <c r="Q1247" s="145">
        <f t="shared" si="1178"/>
        <v>0</v>
      </c>
    </row>
    <row r="1248" spans="1:17" s="20" customFormat="1" ht="18" customHeight="1" x14ac:dyDescent="0.4">
      <c r="A1248" s="19">
        <v>8</v>
      </c>
      <c r="B1248" s="145">
        <f>B1241</f>
        <v>10</v>
      </c>
      <c r="C1248" s="151">
        <f t="shared" si="1179"/>
        <v>0</v>
      </c>
      <c r="D1248" s="151">
        <f t="shared" si="1170"/>
        <v>0</v>
      </c>
      <c r="E1248" s="143">
        <f>VLOOKUP(B1237,別紙1!$A$285:$AS$431,28,FALSE)+VLOOKUP(B1237,別紙1!$A$285:$AS$431,29,FALSE)+VLOOKUP(B1237,別紙1!$A$285:$AS$431,30,FALSE)</f>
        <v>15</v>
      </c>
      <c r="F1248" s="143">
        <f t="shared" si="1171"/>
        <v>15</v>
      </c>
      <c r="G1248" s="151">
        <f t="shared" si="1180"/>
        <v>0</v>
      </c>
      <c r="H1248" s="151">
        <f t="shared" si="1172"/>
        <v>0</v>
      </c>
      <c r="I1248" s="143">
        <f t="shared" si="1183"/>
        <v>0</v>
      </c>
      <c r="J1248" s="151">
        <f t="shared" si="1181"/>
        <v>0</v>
      </c>
      <c r="K1248" s="151">
        <f t="shared" si="1174"/>
        <v>0</v>
      </c>
      <c r="L1248" s="143">
        <f t="shared" si="1175"/>
        <v>0</v>
      </c>
      <c r="M1248" s="151">
        <f t="shared" si="1182"/>
        <v>0</v>
      </c>
      <c r="N1248" s="151">
        <f t="shared" si="1176"/>
        <v>0</v>
      </c>
      <c r="O1248" s="151">
        <f t="shared" si="1184"/>
        <v>0</v>
      </c>
      <c r="P1248" s="144"/>
      <c r="Q1248" s="145">
        <f t="shared" si="1178"/>
        <v>0</v>
      </c>
    </row>
    <row r="1249" spans="1:17" s="20" customFormat="1" ht="18" customHeight="1" x14ac:dyDescent="0.4">
      <c r="A1249" s="19">
        <v>9</v>
      </c>
      <c r="B1249" s="145">
        <f>B1241</f>
        <v>10</v>
      </c>
      <c r="C1249" s="151">
        <f t="shared" si="1179"/>
        <v>0</v>
      </c>
      <c r="D1249" s="151">
        <f t="shared" si="1170"/>
        <v>0</v>
      </c>
      <c r="E1249" s="143">
        <f>VLOOKUP(B1237,別紙1!$A$285:$AS$431,31,FALSE)+VLOOKUP(B1237,別紙1!$A$285:$AS$431,32,FALSE)+VLOOKUP(B1237,別紙1!$A$285:$AS$431,33,FALSE)</f>
        <v>16</v>
      </c>
      <c r="F1249" s="143">
        <f t="shared" si="1171"/>
        <v>16</v>
      </c>
      <c r="G1249" s="151">
        <f t="shared" si="1180"/>
        <v>0</v>
      </c>
      <c r="H1249" s="151">
        <f t="shared" si="1172"/>
        <v>0</v>
      </c>
      <c r="I1249" s="143">
        <f t="shared" si="1183"/>
        <v>0</v>
      </c>
      <c r="J1249" s="151">
        <f t="shared" si="1181"/>
        <v>0</v>
      </c>
      <c r="K1249" s="151">
        <f t="shared" si="1174"/>
        <v>0</v>
      </c>
      <c r="L1249" s="143">
        <f t="shared" si="1175"/>
        <v>0</v>
      </c>
      <c r="M1249" s="151">
        <f t="shared" si="1182"/>
        <v>0</v>
      </c>
      <c r="N1249" s="151">
        <f t="shared" si="1176"/>
        <v>0</v>
      </c>
      <c r="O1249" s="151">
        <f t="shared" si="1184"/>
        <v>0</v>
      </c>
      <c r="P1249" s="144"/>
      <c r="Q1249" s="145">
        <f t="shared" si="1178"/>
        <v>0</v>
      </c>
    </row>
    <row r="1250" spans="1:17" s="20" customFormat="1" ht="18" customHeight="1" x14ac:dyDescent="0.4">
      <c r="A1250" s="19">
        <v>10</v>
      </c>
      <c r="B1250" s="145">
        <f>B1241</f>
        <v>10</v>
      </c>
      <c r="C1250" s="151">
        <f t="shared" si="1179"/>
        <v>0</v>
      </c>
      <c r="D1250" s="151">
        <f t="shared" si="1170"/>
        <v>0</v>
      </c>
      <c r="E1250" s="143">
        <f>VLOOKUP(B1237,別紙1!$A$285:$AS$431,34,FALSE)+VLOOKUP(B1237,別紙1!$A$285:$AS$431,35,FALSE)+VLOOKUP(B1237,別紙1!$A$285:$AS$431,36,FALSE)</f>
        <v>12</v>
      </c>
      <c r="F1250" s="143">
        <f t="shared" si="1171"/>
        <v>12</v>
      </c>
      <c r="G1250" s="151">
        <f t="shared" si="1180"/>
        <v>0</v>
      </c>
      <c r="H1250" s="151">
        <f t="shared" si="1172"/>
        <v>0</v>
      </c>
      <c r="I1250" s="143">
        <f t="shared" si="1183"/>
        <v>0</v>
      </c>
      <c r="J1250" s="151">
        <f t="shared" si="1181"/>
        <v>0</v>
      </c>
      <c r="K1250" s="151">
        <f t="shared" si="1174"/>
        <v>0</v>
      </c>
      <c r="L1250" s="143">
        <f t="shared" si="1175"/>
        <v>0</v>
      </c>
      <c r="M1250" s="151">
        <f t="shared" si="1182"/>
        <v>0</v>
      </c>
      <c r="N1250" s="151">
        <f t="shared" si="1176"/>
        <v>0</v>
      </c>
      <c r="O1250" s="151">
        <f t="shared" si="1184"/>
        <v>0</v>
      </c>
      <c r="P1250" s="144"/>
      <c r="Q1250" s="145">
        <f t="shared" si="1178"/>
        <v>0</v>
      </c>
    </row>
    <row r="1251" spans="1:17" s="20" customFormat="1" ht="18" customHeight="1" x14ac:dyDescent="0.4">
      <c r="A1251" s="19">
        <v>11</v>
      </c>
      <c r="B1251" s="145">
        <f>B1241</f>
        <v>10</v>
      </c>
      <c r="C1251" s="151">
        <f t="shared" si="1179"/>
        <v>0</v>
      </c>
      <c r="D1251" s="151">
        <f t="shared" si="1170"/>
        <v>0</v>
      </c>
      <c r="E1251" s="143">
        <f>VLOOKUP(B1237,別紙1!$A$285:$AS$431,37,FALSE)+VLOOKUP(B1237,別紙1!$A$285:$AS$431,38,FALSE)+VLOOKUP(B1237,別紙1!$A$285:$AS$431,39,FALSE)</f>
        <v>9</v>
      </c>
      <c r="F1251" s="143">
        <f t="shared" si="1171"/>
        <v>9</v>
      </c>
      <c r="G1251" s="151">
        <f t="shared" si="1180"/>
        <v>0</v>
      </c>
      <c r="H1251" s="151">
        <f t="shared" si="1172"/>
        <v>0</v>
      </c>
      <c r="I1251" s="143">
        <f t="shared" si="1183"/>
        <v>0</v>
      </c>
      <c r="J1251" s="151">
        <f t="shared" si="1181"/>
        <v>0</v>
      </c>
      <c r="K1251" s="151">
        <f t="shared" si="1174"/>
        <v>0</v>
      </c>
      <c r="L1251" s="143">
        <f t="shared" si="1175"/>
        <v>0</v>
      </c>
      <c r="M1251" s="151">
        <f t="shared" si="1182"/>
        <v>0</v>
      </c>
      <c r="N1251" s="151">
        <f t="shared" si="1176"/>
        <v>0</v>
      </c>
      <c r="O1251" s="151">
        <f t="shared" si="1184"/>
        <v>0</v>
      </c>
      <c r="P1251" s="144"/>
      <c r="Q1251" s="145">
        <f t="shared" si="1178"/>
        <v>0</v>
      </c>
    </row>
    <row r="1252" spans="1:17" s="20" customFormat="1" ht="18" customHeight="1" thickBot="1" x14ac:dyDescent="0.45">
      <c r="A1252" s="19">
        <v>12</v>
      </c>
      <c r="B1252" s="145">
        <f>B1241</f>
        <v>10</v>
      </c>
      <c r="C1252" s="151">
        <f t="shared" si="1179"/>
        <v>0</v>
      </c>
      <c r="D1252" s="151">
        <f t="shared" si="1170"/>
        <v>0</v>
      </c>
      <c r="E1252" s="143">
        <f>VLOOKUP(B1237,別紙1!$A$285:$AS$431,40,FALSE)+VLOOKUP(B1237,別紙1!$A$285:$AS$431,41,FALSE)+VLOOKUP(B1237,別紙1!$A$285:$AS$431,42,FALSE)</f>
        <v>10</v>
      </c>
      <c r="F1252" s="143">
        <f t="shared" si="1171"/>
        <v>10</v>
      </c>
      <c r="G1252" s="151">
        <f t="shared" si="1180"/>
        <v>0</v>
      </c>
      <c r="H1252" s="198">
        <f t="shared" si="1172"/>
        <v>0</v>
      </c>
      <c r="I1252" s="143">
        <f t="shared" si="1183"/>
        <v>0</v>
      </c>
      <c r="J1252" s="198">
        <f t="shared" si="1181"/>
        <v>0</v>
      </c>
      <c r="K1252" s="198">
        <f t="shared" si="1174"/>
        <v>0</v>
      </c>
      <c r="L1252" s="143">
        <f t="shared" si="1175"/>
        <v>0</v>
      </c>
      <c r="M1252" s="151">
        <f t="shared" si="1182"/>
        <v>0</v>
      </c>
      <c r="N1252" s="198">
        <f t="shared" si="1176"/>
        <v>0</v>
      </c>
      <c r="O1252" s="151">
        <f>H1252+K1252+N1252</f>
        <v>0</v>
      </c>
      <c r="P1252" s="144"/>
      <c r="Q1252" s="145">
        <f t="shared" si="1178"/>
        <v>0</v>
      </c>
    </row>
    <row r="1253" spans="1:17" s="20" customFormat="1" ht="18" customHeight="1" thickBot="1" x14ac:dyDescent="0.45">
      <c r="A1253" s="19" t="s">
        <v>9</v>
      </c>
      <c r="B1253" s="146"/>
      <c r="C1253" s="146"/>
      <c r="D1253" s="201"/>
      <c r="E1253" s="143">
        <f t="shared" ref="E1253:F1253" si="1185">SUM(E1241:E1252)</f>
        <v>148</v>
      </c>
      <c r="F1253" s="149">
        <f t="shared" si="1185"/>
        <v>148</v>
      </c>
      <c r="G1253" s="146"/>
      <c r="H1253" s="146"/>
      <c r="I1253" s="149">
        <f t="shared" ref="I1253" si="1186">SUM(I1241:I1252)</f>
        <v>0</v>
      </c>
      <c r="J1253" s="146"/>
      <c r="K1253" s="146"/>
      <c r="L1253" s="149">
        <f t="shared" ref="L1253" si="1187">SUM(L1241:L1252)</f>
        <v>0</v>
      </c>
      <c r="M1253" s="146"/>
      <c r="N1253" s="146"/>
      <c r="O1253" s="202"/>
      <c r="P1253" s="150">
        <f>SUM(P1241:P1252)</f>
        <v>0</v>
      </c>
      <c r="Q1253" s="148">
        <f>IF(SUM(Q1241:Q1252)="","",SUM(Q1241:Q1252))</f>
        <v>0</v>
      </c>
    </row>
    <row r="1254" spans="1:17" ht="78" customHeight="1" x14ac:dyDescent="0.4">
      <c r="A1254" s="444" t="s">
        <v>376</v>
      </c>
      <c r="B1254" s="445"/>
      <c r="C1254" s="445"/>
      <c r="D1254" s="445"/>
      <c r="E1254" s="446"/>
      <c r="F1254" s="446"/>
      <c r="G1254" s="446"/>
      <c r="H1254" s="445"/>
      <c r="I1254" s="446"/>
      <c r="J1254" s="446"/>
      <c r="K1254" s="445"/>
      <c r="L1254" s="446"/>
      <c r="M1254" s="446"/>
      <c r="N1254" s="445"/>
      <c r="O1254" s="445"/>
      <c r="P1254" s="445"/>
      <c r="Q1254" s="445"/>
    </row>
    <row r="1255" spans="1:17" ht="78" customHeight="1" x14ac:dyDescent="0.4">
      <c r="A1255" s="447" t="s">
        <v>22</v>
      </c>
      <c r="B1255" s="447"/>
      <c r="C1255" s="447"/>
      <c r="D1255" s="447"/>
      <c r="E1255" s="447"/>
      <c r="F1255" s="447"/>
      <c r="G1255" s="447"/>
      <c r="H1255" s="447"/>
      <c r="I1255" s="447"/>
      <c r="J1255" s="447"/>
      <c r="K1255" s="447"/>
      <c r="L1255" s="447"/>
      <c r="M1255" s="447"/>
      <c r="N1255" s="447"/>
      <c r="O1255" s="447"/>
      <c r="P1255" s="447"/>
      <c r="Q1255" s="447"/>
    </row>
    <row r="1256" spans="1:17" x14ac:dyDescent="0.4">
      <c r="A1256" s="11" t="s">
        <v>12</v>
      </c>
      <c r="B1256" s="15">
        <f>B1237+1</f>
        <v>67</v>
      </c>
      <c r="C1256" s="11" t="s">
        <v>13</v>
      </c>
      <c r="D1256" s="13" t="str">
        <f>VLOOKUP(B1256,別紙1!$A$285:$AS$431,3,FALSE)</f>
        <v>総社植野第二地下ポンプ場</v>
      </c>
      <c r="Q1256" s="142" t="str">
        <f>VLOOKUP(B1256,別紙1!$A$285:$AS$431,5,FALSE)</f>
        <v>東京従量電灯B10A</v>
      </c>
    </row>
    <row r="1257" spans="1:17" s="11" customFormat="1" ht="20.25" customHeight="1" x14ac:dyDescent="0.4">
      <c r="A1257" s="435" t="s">
        <v>14</v>
      </c>
      <c r="B1257" s="443" t="s">
        <v>3</v>
      </c>
      <c r="C1257" s="443"/>
      <c r="D1257" s="443"/>
      <c r="E1257" s="438" t="s">
        <v>4</v>
      </c>
      <c r="F1257" s="439"/>
      <c r="G1257" s="439"/>
      <c r="H1257" s="439"/>
      <c r="I1257" s="439"/>
      <c r="J1257" s="439"/>
      <c r="K1257" s="439"/>
      <c r="L1257" s="439"/>
      <c r="M1257" s="439"/>
      <c r="N1257" s="439"/>
      <c r="O1257" s="440"/>
      <c r="P1257" s="426" t="s">
        <v>106</v>
      </c>
      <c r="Q1257" s="435" t="s">
        <v>354</v>
      </c>
    </row>
    <row r="1258" spans="1:17" s="11" customFormat="1" ht="60" x14ac:dyDescent="0.4">
      <c r="A1258" s="436"/>
      <c r="B1258" s="305" t="s">
        <v>26</v>
      </c>
      <c r="C1258" s="305" t="s">
        <v>107</v>
      </c>
      <c r="D1258" s="305" t="s">
        <v>27</v>
      </c>
      <c r="E1258" s="16" t="s">
        <v>349</v>
      </c>
      <c r="F1258" s="17" t="s">
        <v>108</v>
      </c>
      <c r="G1258" s="17" t="s">
        <v>350</v>
      </c>
      <c r="H1258" s="16" t="s">
        <v>28</v>
      </c>
      <c r="I1258" s="17" t="s">
        <v>126</v>
      </c>
      <c r="J1258" s="17" t="s">
        <v>352</v>
      </c>
      <c r="K1258" s="16" t="s">
        <v>29</v>
      </c>
      <c r="L1258" s="17" t="s">
        <v>127</v>
      </c>
      <c r="M1258" s="17" t="s">
        <v>128</v>
      </c>
      <c r="N1258" s="16" t="s">
        <v>30</v>
      </c>
      <c r="O1258" s="306" t="s">
        <v>353</v>
      </c>
      <c r="P1258" s="441"/>
      <c r="Q1258" s="436"/>
    </row>
    <row r="1259" spans="1:17" s="18" customFormat="1" ht="22.5" x14ac:dyDescent="0.4">
      <c r="A1259" s="442"/>
      <c r="B1259" s="12" t="s">
        <v>34</v>
      </c>
      <c r="C1259" s="12" t="s">
        <v>123</v>
      </c>
      <c r="D1259" s="12" t="s">
        <v>6</v>
      </c>
      <c r="E1259" s="12" t="s">
        <v>20</v>
      </c>
      <c r="F1259" s="12" t="s">
        <v>20</v>
      </c>
      <c r="G1259" s="12" t="s">
        <v>8</v>
      </c>
      <c r="H1259" s="12" t="s">
        <v>8</v>
      </c>
      <c r="I1259" s="12" t="s">
        <v>20</v>
      </c>
      <c r="J1259" s="12" t="s">
        <v>8</v>
      </c>
      <c r="K1259" s="12" t="s">
        <v>8</v>
      </c>
      <c r="L1259" s="12" t="s">
        <v>20</v>
      </c>
      <c r="M1259" s="12" t="s">
        <v>8</v>
      </c>
      <c r="N1259" s="12" t="s">
        <v>8</v>
      </c>
      <c r="O1259" s="12" t="s">
        <v>8</v>
      </c>
      <c r="P1259" s="4" t="s">
        <v>43</v>
      </c>
      <c r="Q1259" s="12" t="s">
        <v>8</v>
      </c>
    </row>
    <row r="1260" spans="1:17" s="20" customFormat="1" ht="18" customHeight="1" x14ac:dyDescent="0.4">
      <c r="A1260" s="19">
        <v>1</v>
      </c>
      <c r="B1260" s="143">
        <f>VLOOKUP(B1256,別紙1!$A$285:$AS$431,6,FALSE)</f>
        <v>10</v>
      </c>
      <c r="C1260" s="151">
        <f>内訳書!$C$9</f>
        <v>0</v>
      </c>
      <c r="D1260" s="151">
        <f>IF(E1260=0,ROUNDDOWN(C1260*B1260/10/2,2),ROUNDDOWN(C1260*B1260/10,2))</f>
        <v>0</v>
      </c>
      <c r="E1260" s="143">
        <f>VLOOKUP(B1256,別紙1!$A$285:$AS$431,7,FALSE)+VLOOKUP(B1256,別紙1!$A$285:$AS$431,8,FALSE)+VLOOKUP(B1256,別紙1!$A$285:$AS$431,9,FALSE)</f>
        <v>0</v>
      </c>
      <c r="F1260" s="143">
        <f>IF(E1260&lt;120,E1260,120)</f>
        <v>0</v>
      </c>
      <c r="G1260" s="151">
        <f>内訳書!$D$9</f>
        <v>0</v>
      </c>
      <c r="H1260" s="151">
        <f>ROUNDDOWN(F1260*G1260,2)</f>
        <v>0</v>
      </c>
      <c r="I1260" s="143">
        <f>IF(E1260&lt;=300,IF(E1260&lt;120,0,E1260-120),180)</f>
        <v>0</v>
      </c>
      <c r="J1260" s="151">
        <f>内訳書!$E$9</f>
        <v>0</v>
      </c>
      <c r="K1260" s="151">
        <f>ROUNDDOWN(I1260*J1260,2)</f>
        <v>0</v>
      </c>
      <c r="L1260" s="143">
        <f>IF(E1260&lt;300,0,E1260-300)</f>
        <v>0</v>
      </c>
      <c r="M1260" s="151">
        <f>内訳書!$F$9</f>
        <v>0</v>
      </c>
      <c r="N1260" s="151">
        <f>ROUNDDOWN(L1260*M1260,2)</f>
        <v>0</v>
      </c>
      <c r="O1260" s="151">
        <f>H1260+K1260+N1260</f>
        <v>0</v>
      </c>
      <c r="P1260" s="144"/>
      <c r="Q1260" s="145">
        <f>ROUNDDOWN(D1260+O1260+P1260,0)</f>
        <v>0</v>
      </c>
    </row>
    <row r="1261" spans="1:17" s="20" customFormat="1" ht="18" customHeight="1" x14ac:dyDescent="0.4">
      <c r="A1261" s="19">
        <v>2</v>
      </c>
      <c r="B1261" s="145">
        <f>B1260</f>
        <v>10</v>
      </c>
      <c r="C1261" s="151">
        <f>C1260</f>
        <v>0</v>
      </c>
      <c r="D1261" s="151">
        <f t="shared" ref="D1261:D1271" si="1188">IF(E1261=0,ROUNDDOWN(C1261*B1261/10/2,2),ROUNDDOWN(C1261*B1261/10,2))</f>
        <v>0</v>
      </c>
      <c r="E1261" s="143">
        <f>VLOOKUP(B1256,別紙1!$A$285:$AS$431,10,FALSE)+VLOOKUP(B1256,別紙1!$A$285:$AS$431,11,FALSE)+VLOOKUP(B1256,別紙1!$A$285:$AS$431,12,FALSE)</f>
        <v>0</v>
      </c>
      <c r="F1261" s="143">
        <f t="shared" ref="F1261:F1271" si="1189">IF(E1261&lt;120,E1261,120)</f>
        <v>0</v>
      </c>
      <c r="G1261" s="151">
        <f>G1260</f>
        <v>0</v>
      </c>
      <c r="H1261" s="151">
        <f t="shared" ref="H1261:H1271" si="1190">ROUNDDOWN(F1261*G1261,2)</f>
        <v>0</v>
      </c>
      <c r="I1261" s="143">
        <f t="shared" ref="I1261" si="1191">IF(E1261&lt;=300,IF(E1261&lt;120,0,E1261-120),180)</f>
        <v>0</v>
      </c>
      <c r="J1261" s="151">
        <f>J1260</f>
        <v>0</v>
      </c>
      <c r="K1261" s="151">
        <f t="shared" ref="K1261:K1271" si="1192">ROUNDDOWN(I1261*J1261,2)</f>
        <v>0</v>
      </c>
      <c r="L1261" s="143">
        <f t="shared" ref="L1261:L1271" si="1193">IF(E1261&lt;300,0,E1261-300)</f>
        <v>0</v>
      </c>
      <c r="M1261" s="151">
        <f>M1260</f>
        <v>0</v>
      </c>
      <c r="N1261" s="151">
        <f t="shared" ref="N1261:N1271" si="1194">ROUNDDOWN(L1261*M1261,2)</f>
        <v>0</v>
      </c>
      <c r="O1261" s="151">
        <f t="shared" ref="O1261:O1264" si="1195">H1261+K1261+N1261</f>
        <v>0</v>
      </c>
      <c r="P1261" s="144"/>
      <c r="Q1261" s="145">
        <f t="shared" ref="Q1261:Q1271" si="1196">ROUNDDOWN(D1261+O1261+P1261,0)</f>
        <v>0</v>
      </c>
    </row>
    <row r="1262" spans="1:17" s="20" customFormat="1" ht="18" customHeight="1" x14ac:dyDescent="0.4">
      <c r="A1262" s="19">
        <v>3</v>
      </c>
      <c r="B1262" s="145">
        <f>B1260</f>
        <v>10</v>
      </c>
      <c r="C1262" s="151">
        <f t="shared" ref="C1262:C1271" si="1197">C1261</f>
        <v>0</v>
      </c>
      <c r="D1262" s="151">
        <f t="shared" si="1188"/>
        <v>0</v>
      </c>
      <c r="E1262" s="143">
        <f>VLOOKUP(B1256,別紙1!$A$285:$AS$431,13,FALSE)+VLOOKUP(B1256,別紙1!$A$285:$AS$431,14,FALSE)+VLOOKUP(B1256,別紙1!$A$285:$AS$431,15,FALSE)</f>
        <v>0</v>
      </c>
      <c r="F1262" s="143">
        <f t="shared" si="1189"/>
        <v>0</v>
      </c>
      <c r="G1262" s="151">
        <f t="shared" ref="G1262:G1271" si="1198">G1261</f>
        <v>0</v>
      </c>
      <c r="H1262" s="151">
        <f t="shared" si="1190"/>
        <v>0</v>
      </c>
      <c r="I1262" s="143">
        <f>IF(E1262&lt;=300,IF(E1262&lt;120,0,E1262-120),180)</f>
        <v>0</v>
      </c>
      <c r="J1262" s="151">
        <f t="shared" ref="J1262:J1271" si="1199">J1261</f>
        <v>0</v>
      </c>
      <c r="K1262" s="151">
        <f t="shared" si="1192"/>
        <v>0</v>
      </c>
      <c r="L1262" s="143">
        <f t="shared" si="1193"/>
        <v>0</v>
      </c>
      <c r="M1262" s="151">
        <f t="shared" ref="M1262:M1271" si="1200">M1261</f>
        <v>0</v>
      </c>
      <c r="N1262" s="151">
        <f t="shared" si="1194"/>
        <v>0</v>
      </c>
      <c r="O1262" s="151">
        <f t="shared" si="1195"/>
        <v>0</v>
      </c>
      <c r="P1262" s="144"/>
      <c r="Q1262" s="145">
        <f t="shared" si="1196"/>
        <v>0</v>
      </c>
    </row>
    <row r="1263" spans="1:17" s="20" customFormat="1" ht="18" customHeight="1" x14ac:dyDescent="0.4">
      <c r="A1263" s="19">
        <v>4</v>
      </c>
      <c r="B1263" s="145">
        <f>B1260</f>
        <v>10</v>
      </c>
      <c r="C1263" s="151">
        <f t="shared" si="1197"/>
        <v>0</v>
      </c>
      <c r="D1263" s="151">
        <f t="shared" si="1188"/>
        <v>0</v>
      </c>
      <c r="E1263" s="143">
        <f>VLOOKUP(B1256,別紙1!$A$285:$AS$431,16,FALSE)+VLOOKUP(B1256,別紙1!$A$285:$AS$431,17,FALSE)+VLOOKUP(B1256,別紙1!$A$285:$AS$431,18,FALSE)</f>
        <v>0</v>
      </c>
      <c r="F1263" s="143">
        <f t="shared" si="1189"/>
        <v>0</v>
      </c>
      <c r="G1263" s="151">
        <f t="shared" si="1198"/>
        <v>0</v>
      </c>
      <c r="H1263" s="151">
        <f t="shared" si="1190"/>
        <v>0</v>
      </c>
      <c r="I1263" s="143">
        <f t="shared" ref="I1263:I1271" si="1201">IF(E1263&lt;=300,IF(E1263&lt;120,0,E1263-120),180)</f>
        <v>0</v>
      </c>
      <c r="J1263" s="151">
        <f t="shared" si="1199"/>
        <v>0</v>
      </c>
      <c r="K1263" s="151">
        <f t="shared" si="1192"/>
        <v>0</v>
      </c>
      <c r="L1263" s="143">
        <f t="shared" si="1193"/>
        <v>0</v>
      </c>
      <c r="M1263" s="151">
        <f t="shared" si="1200"/>
        <v>0</v>
      </c>
      <c r="N1263" s="151">
        <f t="shared" si="1194"/>
        <v>0</v>
      </c>
      <c r="O1263" s="151">
        <f t="shared" si="1195"/>
        <v>0</v>
      </c>
      <c r="P1263" s="144"/>
      <c r="Q1263" s="145">
        <f t="shared" si="1196"/>
        <v>0</v>
      </c>
    </row>
    <row r="1264" spans="1:17" s="20" customFormat="1" ht="18" customHeight="1" x14ac:dyDescent="0.4">
      <c r="A1264" s="19">
        <v>5</v>
      </c>
      <c r="B1264" s="145">
        <f>B1260</f>
        <v>10</v>
      </c>
      <c r="C1264" s="151">
        <f t="shared" si="1197"/>
        <v>0</v>
      </c>
      <c r="D1264" s="151">
        <f t="shared" si="1188"/>
        <v>0</v>
      </c>
      <c r="E1264" s="143">
        <f>VLOOKUP(B1256,別紙1!$A$285:$AS$431,19,FALSE)+VLOOKUP(B1256,別紙1!$A$285:$AS$431,20,FALSE)+VLOOKUP(B1256,別紙1!$A$285:$AS$431,21,FALSE)</f>
        <v>0</v>
      </c>
      <c r="F1264" s="143">
        <f t="shared" si="1189"/>
        <v>0</v>
      </c>
      <c r="G1264" s="151">
        <f t="shared" si="1198"/>
        <v>0</v>
      </c>
      <c r="H1264" s="151">
        <f t="shared" si="1190"/>
        <v>0</v>
      </c>
      <c r="I1264" s="143">
        <f t="shared" si="1201"/>
        <v>0</v>
      </c>
      <c r="J1264" s="151">
        <f t="shared" si="1199"/>
        <v>0</v>
      </c>
      <c r="K1264" s="151">
        <f t="shared" si="1192"/>
        <v>0</v>
      </c>
      <c r="L1264" s="143">
        <f t="shared" si="1193"/>
        <v>0</v>
      </c>
      <c r="M1264" s="151">
        <f t="shared" si="1200"/>
        <v>0</v>
      </c>
      <c r="N1264" s="151">
        <f t="shared" si="1194"/>
        <v>0</v>
      </c>
      <c r="O1264" s="151">
        <f t="shared" si="1195"/>
        <v>0</v>
      </c>
      <c r="P1264" s="144"/>
      <c r="Q1264" s="145">
        <f t="shared" si="1196"/>
        <v>0</v>
      </c>
    </row>
    <row r="1265" spans="1:17" s="20" customFormat="1" ht="18" customHeight="1" x14ac:dyDescent="0.4">
      <c r="A1265" s="19">
        <v>6</v>
      </c>
      <c r="B1265" s="145">
        <f>B1260</f>
        <v>10</v>
      </c>
      <c r="C1265" s="151">
        <f t="shared" si="1197"/>
        <v>0</v>
      </c>
      <c r="D1265" s="151">
        <f t="shared" si="1188"/>
        <v>0</v>
      </c>
      <c r="E1265" s="143">
        <f>VLOOKUP(B1256,別紙1!$A$285:$AS$431,22,FALSE)+VLOOKUP(B1256,別紙1!$A$285:$AS$431,23,FALSE)+VLOOKUP(B1256,別紙1!$A$285:$AS$431,24,FALSE)</f>
        <v>0</v>
      </c>
      <c r="F1265" s="143">
        <f t="shared" si="1189"/>
        <v>0</v>
      </c>
      <c r="G1265" s="151">
        <f t="shared" si="1198"/>
        <v>0</v>
      </c>
      <c r="H1265" s="151">
        <f t="shared" si="1190"/>
        <v>0</v>
      </c>
      <c r="I1265" s="143">
        <f t="shared" si="1201"/>
        <v>0</v>
      </c>
      <c r="J1265" s="151">
        <f t="shared" si="1199"/>
        <v>0</v>
      </c>
      <c r="K1265" s="151">
        <f t="shared" si="1192"/>
        <v>0</v>
      </c>
      <c r="L1265" s="143">
        <f t="shared" si="1193"/>
        <v>0</v>
      </c>
      <c r="M1265" s="151">
        <f t="shared" si="1200"/>
        <v>0</v>
      </c>
      <c r="N1265" s="151">
        <f t="shared" si="1194"/>
        <v>0</v>
      </c>
      <c r="O1265" s="151">
        <f>H1265+K1265+N1265</f>
        <v>0</v>
      </c>
      <c r="P1265" s="144"/>
      <c r="Q1265" s="145">
        <f t="shared" si="1196"/>
        <v>0</v>
      </c>
    </row>
    <row r="1266" spans="1:17" s="20" customFormat="1" ht="18" customHeight="1" x14ac:dyDescent="0.4">
      <c r="A1266" s="19">
        <v>7</v>
      </c>
      <c r="B1266" s="145">
        <f>B1260</f>
        <v>10</v>
      </c>
      <c r="C1266" s="151">
        <f t="shared" si="1197"/>
        <v>0</v>
      </c>
      <c r="D1266" s="151">
        <f t="shared" si="1188"/>
        <v>0</v>
      </c>
      <c r="E1266" s="143">
        <f>VLOOKUP(B1256,別紙1!$A$285:$AS$431,25,FALSE)+VLOOKUP(B1256,別紙1!$A$285:$AS$431,26,FALSE)+VLOOKUP(B1256,別紙1!$A$285:$AS$431,27,FALSE)</f>
        <v>0</v>
      </c>
      <c r="F1266" s="143">
        <f t="shared" si="1189"/>
        <v>0</v>
      </c>
      <c r="G1266" s="151">
        <f t="shared" si="1198"/>
        <v>0</v>
      </c>
      <c r="H1266" s="151">
        <f t="shared" si="1190"/>
        <v>0</v>
      </c>
      <c r="I1266" s="143">
        <f t="shared" si="1201"/>
        <v>0</v>
      </c>
      <c r="J1266" s="151">
        <f t="shared" si="1199"/>
        <v>0</v>
      </c>
      <c r="K1266" s="151">
        <f t="shared" si="1192"/>
        <v>0</v>
      </c>
      <c r="L1266" s="143">
        <f t="shared" si="1193"/>
        <v>0</v>
      </c>
      <c r="M1266" s="151">
        <f t="shared" si="1200"/>
        <v>0</v>
      </c>
      <c r="N1266" s="151">
        <f t="shared" si="1194"/>
        <v>0</v>
      </c>
      <c r="O1266" s="151">
        <f t="shared" ref="O1266:O1270" si="1202">H1266+K1266+N1266</f>
        <v>0</v>
      </c>
      <c r="P1266" s="144"/>
      <c r="Q1266" s="145">
        <f t="shared" si="1196"/>
        <v>0</v>
      </c>
    </row>
    <row r="1267" spans="1:17" s="20" customFormat="1" ht="18" customHeight="1" x14ac:dyDescent="0.4">
      <c r="A1267" s="19">
        <v>8</v>
      </c>
      <c r="B1267" s="145">
        <f>B1260</f>
        <v>10</v>
      </c>
      <c r="C1267" s="151">
        <f t="shared" si="1197"/>
        <v>0</v>
      </c>
      <c r="D1267" s="151">
        <f t="shared" si="1188"/>
        <v>0</v>
      </c>
      <c r="E1267" s="143">
        <f>VLOOKUP(B1256,別紙1!$A$285:$AS$431,28,FALSE)+VLOOKUP(B1256,別紙1!$A$285:$AS$431,29,FALSE)+VLOOKUP(B1256,別紙1!$A$285:$AS$431,30,FALSE)</f>
        <v>0</v>
      </c>
      <c r="F1267" s="143">
        <f t="shared" si="1189"/>
        <v>0</v>
      </c>
      <c r="G1267" s="151">
        <f t="shared" si="1198"/>
        <v>0</v>
      </c>
      <c r="H1267" s="151">
        <f t="shared" si="1190"/>
        <v>0</v>
      </c>
      <c r="I1267" s="143">
        <f t="shared" si="1201"/>
        <v>0</v>
      </c>
      <c r="J1267" s="151">
        <f t="shared" si="1199"/>
        <v>0</v>
      </c>
      <c r="K1267" s="151">
        <f t="shared" si="1192"/>
        <v>0</v>
      </c>
      <c r="L1267" s="143">
        <f t="shared" si="1193"/>
        <v>0</v>
      </c>
      <c r="M1267" s="151">
        <f t="shared" si="1200"/>
        <v>0</v>
      </c>
      <c r="N1267" s="151">
        <f t="shared" si="1194"/>
        <v>0</v>
      </c>
      <c r="O1267" s="151">
        <f t="shared" si="1202"/>
        <v>0</v>
      </c>
      <c r="P1267" s="144"/>
      <c r="Q1267" s="145">
        <f t="shared" si="1196"/>
        <v>0</v>
      </c>
    </row>
    <row r="1268" spans="1:17" s="20" customFormat="1" ht="18" customHeight="1" x14ac:dyDescent="0.4">
      <c r="A1268" s="19">
        <v>9</v>
      </c>
      <c r="B1268" s="145">
        <f>B1260</f>
        <v>10</v>
      </c>
      <c r="C1268" s="151">
        <f t="shared" si="1197"/>
        <v>0</v>
      </c>
      <c r="D1268" s="151">
        <f t="shared" si="1188"/>
        <v>0</v>
      </c>
      <c r="E1268" s="143">
        <f>VLOOKUP(B1256,別紙1!$A$285:$AS$431,31,FALSE)+VLOOKUP(B1256,別紙1!$A$285:$AS$431,32,FALSE)+VLOOKUP(B1256,別紙1!$A$285:$AS$431,33,FALSE)</f>
        <v>0</v>
      </c>
      <c r="F1268" s="143">
        <f t="shared" si="1189"/>
        <v>0</v>
      </c>
      <c r="G1268" s="151">
        <f t="shared" si="1198"/>
        <v>0</v>
      </c>
      <c r="H1268" s="151">
        <f t="shared" si="1190"/>
        <v>0</v>
      </c>
      <c r="I1268" s="143">
        <f t="shared" si="1201"/>
        <v>0</v>
      </c>
      <c r="J1268" s="151">
        <f t="shared" si="1199"/>
        <v>0</v>
      </c>
      <c r="K1268" s="151">
        <f t="shared" si="1192"/>
        <v>0</v>
      </c>
      <c r="L1268" s="143">
        <f t="shared" si="1193"/>
        <v>0</v>
      </c>
      <c r="M1268" s="151">
        <f t="shared" si="1200"/>
        <v>0</v>
      </c>
      <c r="N1268" s="151">
        <f t="shared" si="1194"/>
        <v>0</v>
      </c>
      <c r="O1268" s="151">
        <f t="shared" si="1202"/>
        <v>0</v>
      </c>
      <c r="P1268" s="144"/>
      <c r="Q1268" s="145">
        <f t="shared" si="1196"/>
        <v>0</v>
      </c>
    </row>
    <row r="1269" spans="1:17" s="20" customFormat="1" ht="18" customHeight="1" x14ac:dyDescent="0.4">
      <c r="A1269" s="19">
        <v>10</v>
      </c>
      <c r="B1269" s="145">
        <f>B1260</f>
        <v>10</v>
      </c>
      <c r="C1269" s="151">
        <f t="shared" si="1197"/>
        <v>0</v>
      </c>
      <c r="D1269" s="151">
        <f t="shared" si="1188"/>
        <v>0</v>
      </c>
      <c r="E1269" s="143">
        <f>VLOOKUP(B1256,別紙1!$A$285:$AS$431,34,FALSE)+VLOOKUP(B1256,別紙1!$A$285:$AS$431,35,FALSE)+VLOOKUP(B1256,別紙1!$A$285:$AS$431,36,FALSE)</f>
        <v>0</v>
      </c>
      <c r="F1269" s="143">
        <f t="shared" si="1189"/>
        <v>0</v>
      </c>
      <c r="G1269" s="151">
        <f t="shared" si="1198"/>
        <v>0</v>
      </c>
      <c r="H1269" s="151">
        <f t="shared" si="1190"/>
        <v>0</v>
      </c>
      <c r="I1269" s="143">
        <f t="shared" si="1201"/>
        <v>0</v>
      </c>
      <c r="J1269" s="151">
        <f t="shared" si="1199"/>
        <v>0</v>
      </c>
      <c r="K1269" s="151">
        <f t="shared" si="1192"/>
        <v>0</v>
      </c>
      <c r="L1269" s="143">
        <f t="shared" si="1193"/>
        <v>0</v>
      </c>
      <c r="M1269" s="151">
        <f t="shared" si="1200"/>
        <v>0</v>
      </c>
      <c r="N1269" s="151">
        <f t="shared" si="1194"/>
        <v>0</v>
      </c>
      <c r="O1269" s="151">
        <f t="shared" si="1202"/>
        <v>0</v>
      </c>
      <c r="P1269" s="144"/>
      <c r="Q1269" s="145">
        <f t="shared" si="1196"/>
        <v>0</v>
      </c>
    </row>
    <row r="1270" spans="1:17" s="20" customFormat="1" ht="18" customHeight="1" x14ac:dyDescent="0.4">
      <c r="A1270" s="19">
        <v>11</v>
      </c>
      <c r="B1270" s="145">
        <f>B1260</f>
        <v>10</v>
      </c>
      <c r="C1270" s="151">
        <f t="shared" si="1197"/>
        <v>0</v>
      </c>
      <c r="D1270" s="151">
        <f t="shared" si="1188"/>
        <v>0</v>
      </c>
      <c r="E1270" s="143">
        <f>VLOOKUP(B1256,別紙1!$A$285:$AS$431,37,FALSE)+VLOOKUP(B1256,別紙1!$A$285:$AS$431,38,FALSE)+VLOOKUP(B1256,別紙1!$A$285:$AS$431,39,FALSE)</f>
        <v>0</v>
      </c>
      <c r="F1270" s="143">
        <f t="shared" si="1189"/>
        <v>0</v>
      </c>
      <c r="G1270" s="151">
        <f t="shared" si="1198"/>
        <v>0</v>
      </c>
      <c r="H1270" s="151">
        <f t="shared" si="1190"/>
        <v>0</v>
      </c>
      <c r="I1270" s="143">
        <f t="shared" si="1201"/>
        <v>0</v>
      </c>
      <c r="J1270" s="151">
        <f t="shared" si="1199"/>
        <v>0</v>
      </c>
      <c r="K1270" s="151">
        <f t="shared" si="1192"/>
        <v>0</v>
      </c>
      <c r="L1270" s="143">
        <f t="shared" si="1193"/>
        <v>0</v>
      </c>
      <c r="M1270" s="151">
        <f t="shared" si="1200"/>
        <v>0</v>
      </c>
      <c r="N1270" s="151">
        <f t="shared" si="1194"/>
        <v>0</v>
      </c>
      <c r="O1270" s="151">
        <f t="shared" si="1202"/>
        <v>0</v>
      </c>
      <c r="P1270" s="144"/>
      <c r="Q1270" s="145">
        <f t="shared" si="1196"/>
        <v>0</v>
      </c>
    </row>
    <row r="1271" spans="1:17" s="20" customFormat="1" ht="18" customHeight="1" thickBot="1" x14ac:dyDescent="0.45">
      <c r="A1271" s="19">
        <v>12</v>
      </c>
      <c r="B1271" s="145">
        <f>B1260</f>
        <v>10</v>
      </c>
      <c r="C1271" s="151">
        <f t="shared" si="1197"/>
        <v>0</v>
      </c>
      <c r="D1271" s="151">
        <f t="shared" si="1188"/>
        <v>0</v>
      </c>
      <c r="E1271" s="143">
        <f>VLOOKUP(B1256,別紙1!$A$285:$AS$431,40,FALSE)+VLOOKUP(B1256,別紙1!$A$285:$AS$431,41,FALSE)+VLOOKUP(B1256,別紙1!$A$285:$AS$431,42,FALSE)</f>
        <v>0</v>
      </c>
      <c r="F1271" s="143">
        <f t="shared" si="1189"/>
        <v>0</v>
      </c>
      <c r="G1271" s="151">
        <f t="shared" si="1198"/>
        <v>0</v>
      </c>
      <c r="H1271" s="198">
        <f t="shared" si="1190"/>
        <v>0</v>
      </c>
      <c r="I1271" s="143">
        <f t="shared" si="1201"/>
        <v>0</v>
      </c>
      <c r="J1271" s="198">
        <f t="shared" si="1199"/>
        <v>0</v>
      </c>
      <c r="K1271" s="198">
        <f t="shared" si="1192"/>
        <v>0</v>
      </c>
      <c r="L1271" s="143">
        <f t="shared" si="1193"/>
        <v>0</v>
      </c>
      <c r="M1271" s="151">
        <f t="shared" si="1200"/>
        <v>0</v>
      </c>
      <c r="N1271" s="198">
        <f t="shared" si="1194"/>
        <v>0</v>
      </c>
      <c r="O1271" s="151">
        <f>H1271+K1271+N1271</f>
        <v>0</v>
      </c>
      <c r="P1271" s="144"/>
      <c r="Q1271" s="145">
        <f t="shared" si="1196"/>
        <v>0</v>
      </c>
    </row>
    <row r="1272" spans="1:17" s="20" customFormat="1" ht="18" customHeight="1" thickBot="1" x14ac:dyDescent="0.45">
      <c r="A1272" s="19" t="s">
        <v>9</v>
      </c>
      <c r="B1272" s="146"/>
      <c r="C1272" s="146"/>
      <c r="D1272" s="201"/>
      <c r="E1272" s="143">
        <f t="shared" ref="E1272:F1272" si="1203">SUM(E1260:E1271)</f>
        <v>0</v>
      </c>
      <c r="F1272" s="149">
        <f t="shared" si="1203"/>
        <v>0</v>
      </c>
      <c r="G1272" s="146"/>
      <c r="H1272" s="146"/>
      <c r="I1272" s="149">
        <f t="shared" ref="I1272" si="1204">SUM(I1260:I1271)</f>
        <v>0</v>
      </c>
      <c r="J1272" s="146"/>
      <c r="K1272" s="146"/>
      <c r="L1272" s="149">
        <f t="shared" ref="L1272" si="1205">SUM(L1260:L1271)</f>
        <v>0</v>
      </c>
      <c r="M1272" s="146"/>
      <c r="N1272" s="146"/>
      <c r="O1272" s="202"/>
      <c r="P1272" s="150">
        <f>SUM(P1260:P1271)</f>
        <v>0</v>
      </c>
      <c r="Q1272" s="148">
        <f>IF(SUM(Q1260:Q1271)="","",SUM(Q1260:Q1271))</f>
        <v>0</v>
      </c>
    </row>
    <row r="1273" spans="1:17" ht="78" customHeight="1" x14ac:dyDescent="0.4">
      <c r="A1273" s="444" t="s">
        <v>376</v>
      </c>
      <c r="B1273" s="445"/>
      <c r="C1273" s="445"/>
      <c r="D1273" s="445"/>
      <c r="E1273" s="446"/>
      <c r="F1273" s="446"/>
      <c r="G1273" s="446"/>
      <c r="H1273" s="445"/>
      <c r="I1273" s="446"/>
      <c r="J1273" s="446"/>
      <c r="K1273" s="445"/>
      <c r="L1273" s="446"/>
      <c r="M1273" s="446"/>
      <c r="N1273" s="445"/>
      <c r="O1273" s="445"/>
      <c r="P1273" s="445"/>
      <c r="Q1273" s="445"/>
    </row>
    <row r="1274" spans="1:17" ht="78" customHeight="1" x14ac:dyDescent="0.4">
      <c r="A1274" s="447" t="s">
        <v>22</v>
      </c>
      <c r="B1274" s="447"/>
      <c r="C1274" s="447"/>
      <c r="D1274" s="447"/>
      <c r="E1274" s="447"/>
      <c r="F1274" s="447"/>
      <c r="G1274" s="447"/>
      <c r="H1274" s="447"/>
      <c r="I1274" s="447"/>
      <c r="J1274" s="447"/>
      <c r="K1274" s="447"/>
      <c r="L1274" s="447"/>
      <c r="M1274" s="447"/>
      <c r="N1274" s="447"/>
      <c r="O1274" s="447"/>
      <c r="P1274" s="447"/>
      <c r="Q1274" s="447"/>
    </row>
    <row r="1275" spans="1:17" x14ac:dyDescent="0.4">
      <c r="A1275" s="11" t="s">
        <v>12</v>
      </c>
      <c r="B1275" s="15">
        <f>B1256+1</f>
        <v>68</v>
      </c>
      <c r="C1275" s="11" t="s">
        <v>13</v>
      </c>
      <c r="D1275" s="13" t="str">
        <f>VLOOKUP(B1275,別紙1!$A$285:$AS$431,3,FALSE)</f>
        <v>総社町植野第三地下ポンプ場</v>
      </c>
      <c r="Q1275" s="142" t="str">
        <f>VLOOKUP(B1275,別紙1!$A$285:$AS$431,5,FALSE)</f>
        <v>東京従量電灯B15A</v>
      </c>
    </row>
    <row r="1276" spans="1:17" s="11" customFormat="1" ht="20.25" customHeight="1" x14ac:dyDescent="0.4">
      <c r="A1276" s="435" t="s">
        <v>14</v>
      </c>
      <c r="B1276" s="443" t="s">
        <v>3</v>
      </c>
      <c r="C1276" s="443"/>
      <c r="D1276" s="443"/>
      <c r="E1276" s="438" t="s">
        <v>4</v>
      </c>
      <c r="F1276" s="439"/>
      <c r="G1276" s="439"/>
      <c r="H1276" s="439"/>
      <c r="I1276" s="439"/>
      <c r="J1276" s="439"/>
      <c r="K1276" s="439"/>
      <c r="L1276" s="439"/>
      <c r="M1276" s="439"/>
      <c r="N1276" s="439"/>
      <c r="O1276" s="440"/>
      <c r="P1276" s="426" t="s">
        <v>106</v>
      </c>
      <c r="Q1276" s="435" t="s">
        <v>354</v>
      </c>
    </row>
    <row r="1277" spans="1:17" s="11" customFormat="1" ht="60" x14ac:dyDescent="0.4">
      <c r="A1277" s="436"/>
      <c r="B1277" s="305" t="s">
        <v>26</v>
      </c>
      <c r="C1277" s="305" t="s">
        <v>107</v>
      </c>
      <c r="D1277" s="305" t="s">
        <v>27</v>
      </c>
      <c r="E1277" s="16" t="s">
        <v>349</v>
      </c>
      <c r="F1277" s="17" t="s">
        <v>108</v>
      </c>
      <c r="G1277" s="17" t="s">
        <v>350</v>
      </c>
      <c r="H1277" s="16" t="s">
        <v>28</v>
      </c>
      <c r="I1277" s="17" t="s">
        <v>126</v>
      </c>
      <c r="J1277" s="17" t="s">
        <v>352</v>
      </c>
      <c r="K1277" s="16" t="s">
        <v>29</v>
      </c>
      <c r="L1277" s="17" t="s">
        <v>127</v>
      </c>
      <c r="M1277" s="17" t="s">
        <v>128</v>
      </c>
      <c r="N1277" s="16" t="s">
        <v>30</v>
      </c>
      <c r="O1277" s="306" t="s">
        <v>353</v>
      </c>
      <c r="P1277" s="441"/>
      <c r="Q1277" s="436"/>
    </row>
    <row r="1278" spans="1:17" s="18" customFormat="1" ht="22.5" x14ac:dyDescent="0.4">
      <c r="A1278" s="442"/>
      <c r="B1278" s="12" t="s">
        <v>34</v>
      </c>
      <c r="C1278" s="12" t="s">
        <v>123</v>
      </c>
      <c r="D1278" s="12" t="s">
        <v>6</v>
      </c>
      <c r="E1278" s="12" t="s">
        <v>20</v>
      </c>
      <c r="F1278" s="12" t="s">
        <v>20</v>
      </c>
      <c r="G1278" s="12" t="s">
        <v>8</v>
      </c>
      <c r="H1278" s="12" t="s">
        <v>8</v>
      </c>
      <c r="I1278" s="12" t="s">
        <v>20</v>
      </c>
      <c r="J1278" s="12" t="s">
        <v>8</v>
      </c>
      <c r="K1278" s="12" t="s">
        <v>8</v>
      </c>
      <c r="L1278" s="12" t="s">
        <v>20</v>
      </c>
      <c r="M1278" s="12" t="s">
        <v>8</v>
      </c>
      <c r="N1278" s="12" t="s">
        <v>8</v>
      </c>
      <c r="O1278" s="12" t="s">
        <v>8</v>
      </c>
      <c r="P1278" s="4" t="s">
        <v>43</v>
      </c>
      <c r="Q1278" s="12" t="s">
        <v>8</v>
      </c>
    </row>
    <row r="1279" spans="1:17" s="20" customFormat="1" ht="18" customHeight="1" x14ac:dyDescent="0.4">
      <c r="A1279" s="19">
        <v>1</v>
      </c>
      <c r="B1279" s="143">
        <f>VLOOKUP(B1275,別紙1!$A$285:$AS$431,6,FALSE)</f>
        <v>15</v>
      </c>
      <c r="C1279" s="151">
        <f>内訳書!$C$9</f>
        <v>0</v>
      </c>
      <c r="D1279" s="151">
        <f>IF(E1279=0,ROUNDDOWN(C1279*B1279/10/2,2),ROUNDDOWN(C1279*B1279/10,2))</f>
        <v>0</v>
      </c>
      <c r="E1279" s="143">
        <f>VLOOKUP(B1275,別紙1!$A$285:$AS$431,7,FALSE)+VLOOKUP(B1275,別紙1!$A$285:$AS$431,8,FALSE)+VLOOKUP(B1275,別紙1!$A$285:$AS$431,9,FALSE)</f>
        <v>26</v>
      </c>
      <c r="F1279" s="143">
        <f>IF(E1279&lt;120,E1279,120)</f>
        <v>26</v>
      </c>
      <c r="G1279" s="151">
        <f>内訳書!$D$9</f>
        <v>0</v>
      </c>
      <c r="H1279" s="151">
        <f>ROUNDDOWN(F1279*G1279,2)</f>
        <v>0</v>
      </c>
      <c r="I1279" s="143">
        <f>IF(E1279&lt;=300,IF(E1279&lt;120,0,E1279-120),180)</f>
        <v>0</v>
      </c>
      <c r="J1279" s="151">
        <f>内訳書!$E$9</f>
        <v>0</v>
      </c>
      <c r="K1279" s="151">
        <f>ROUNDDOWN(I1279*J1279,2)</f>
        <v>0</v>
      </c>
      <c r="L1279" s="143">
        <f>IF(E1279&lt;300,0,E1279-300)</f>
        <v>0</v>
      </c>
      <c r="M1279" s="151">
        <f>内訳書!$F$9</f>
        <v>0</v>
      </c>
      <c r="N1279" s="151">
        <f>ROUNDDOWN(L1279*M1279,2)</f>
        <v>0</v>
      </c>
      <c r="O1279" s="151">
        <f>H1279+K1279+N1279</f>
        <v>0</v>
      </c>
      <c r="P1279" s="144"/>
      <c r="Q1279" s="145">
        <f>ROUNDDOWN(D1279+O1279+P1279,0)</f>
        <v>0</v>
      </c>
    </row>
    <row r="1280" spans="1:17" s="20" customFormat="1" ht="18" customHeight="1" x14ac:dyDescent="0.4">
      <c r="A1280" s="19">
        <v>2</v>
      </c>
      <c r="B1280" s="145">
        <f>B1279</f>
        <v>15</v>
      </c>
      <c r="C1280" s="151">
        <f>C1279</f>
        <v>0</v>
      </c>
      <c r="D1280" s="151">
        <f t="shared" ref="D1280:D1290" si="1206">IF(E1280=0,ROUNDDOWN(C1280*B1280/10/2,2),ROUNDDOWN(C1280*B1280/10,2))</f>
        <v>0</v>
      </c>
      <c r="E1280" s="143">
        <f>VLOOKUP(B1275,別紙1!$A$285:$AS$431,10,FALSE)+VLOOKUP(B1275,別紙1!$A$285:$AS$431,11,FALSE)+VLOOKUP(B1275,別紙1!$A$285:$AS$431,12,FALSE)</f>
        <v>27</v>
      </c>
      <c r="F1280" s="143">
        <f t="shared" ref="F1280:F1290" si="1207">IF(E1280&lt;120,E1280,120)</f>
        <v>27</v>
      </c>
      <c r="G1280" s="151">
        <f>G1279</f>
        <v>0</v>
      </c>
      <c r="H1280" s="151">
        <f t="shared" ref="H1280:H1290" si="1208">ROUNDDOWN(F1280*G1280,2)</f>
        <v>0</v>
      </c>
      <c r="I1280" s="143">
        <f t="shared" ref="I1280" si="1209">IF(E1280&lt;=300,IF(E1280&lt;120,0,E1280-120),180)</f>
        <v>0</v>
      </c>
      <c r="J1280" s="151">
        <f>J1279</f>
        <v>0</v>
      </c>
      <c r="K1280" s="151">
        <f t="shared" ref="K1280:K1290" si="1210">ROUNDDOWN(I1280*J1280,2)</f>
        <v>0</v>
      </c>
      <c r="L1280" s="143">
        <f t="shared" ref="L1280:L1290" si="1211">IF(E1280&lt;300,0,E1280-300)</f>
        <v>0</v>
      </c>
      <c r="M1280" s="151">
        <f>M1279</f>
        <v>0</v>
      </c>
      <c r="N1280" s="151">
        <f t="shared" ref="N1280:N1290" si="1212">ROUNDDOWN(L1280*M1280,2)</f>
        <v>0</v>
      </c>
      <c r="O1280" s="151">
        <f t="shared" ref="O1280:O1283" si="1213">H1280+K1280+N1280</f>
        <v>0</v>
      </c>
      <c r="P1280" s="144"/>
      <c r="Q1280" s="145">
        <f t="shared" ref="Q1280:Q1290" si="1214">ROUNDDOWN(D1280+O1280+P1280,0)</f>
        <v>0</v>
      </c>
    </row>
    <row r="1281" spans="1:17" s="20" customFormat="1" ht="18" customHeight="1" x14ac:dyDescent="0.4">
      <c r="A1281" s="19">
        <v>3</v>
      </c>
      <c r="B1281" s="145">
        <f>B1279</f>
        <v>15</v>
      </c>
      <c r="C1281" s="151">
        <f t="shared" ref="C1281:C1290" si="1215">C1280</f>
        <v>0</v>
      </c>
      <c r="D1281" s="151">
        <f t="shared" si="1206"/>
        <v>0</v>
      </c>
      <c r="E1281" s="143">
        <f>VLOOKUP(B1275,別紙1!$A$285:$AS$431,13,FALSE)+VLOOKUP(B1275,別紙1!$A$285:$AS$431,14,FALSE)+VLOOKUP(B1275,別紙1!$A$285:$AS$431,15,FALSE)</f>
        <v>24</v>
      </c>
      <c r="F1281" s="143">
        <f t="shared" si="1207"/>
        <v>24</v>
      </c>
      <c r="G1281" s="151">
        <f t="shared" ref="G1281:G1290" si="1216">G1280</f>
        <v>0</v>
      </c>
      <c r="H1281" s="151">
        <f t="shared" si="1208"/>
        <v>0</v>
      </c>
      <c r="I1281" s="143">
        <f>IF(E1281&lt;=300,IF(E1281&lt;120,0,E1281-120),180)</f>
        <v>0</v>
      </c>
      <c r="J1281" s="151">
        <f t="shared" ref="J1281:J1290" si="1217">J1280</f>
        <v>0</v>
      </c>
      <c r="K1281" s="151">
        <f t="shared" si="1210"/>
        <v>0</v>
      </c>
      <c r="L1281" s="143">
        <f t="shared" si="1211"/>
        <v>0</v>
      </c>
      <c r="M1281" s="151">
        <f t="shared" ref="M1281:M1290" si="1218">M1280</f>
        <v>0</v>
      </c>
      <c r="N1281" s="151">
        <f t="shared" si="1212"/>
        <v>0</v>
      </c>
      <c r="O1281" s="151">
        <f t="shared" si="1213"/>
        <v>0</v>
      </c>
      <c r="P1281" s="144"/>
      <c r="Q1281" s="145">
        <f t="shared" si="1214"/>
        <v>0</v>
      </c>
    </row>
    <row r="1282" spans="1:17" s="20" customFormat="1" ht="18" customHeight="1" x14ac:dyDescent="0.4">
      <c r="A1282" s="19">
        <v>4</v>
      </c>
      <c r="B1282" s="145">
        <f>B1279</f>
        <v>15</v>
      </c>
      <c r="C1282" s="151">
        <f t="shared" si="1215"/>
        <v>0</v>
      </c>
      <c r="D1282" s="151">
        <f t="shared" si="1206"/>
        <v>0</v>
      </c>
      <c r="E1282" s="143">
        <f>VLOOKUP(B1275,別紙1!$A$285:$AS$431,16,FALSE)+VLOOKUP(B1275,別紙1!$A$285:$AS$431,17,FALSE)+VLOOKUP(B1275,別紙1!$A$285:$AS$431,18,FALSE)</f>
        <v>23</v>
      </c>
      <c r="F1282" s="143">
        <f t="shared" si="1207"/>
        <v>23</v>
      </c>
      <c r="G1282" s="151">
        <f t="shared" si="1216"/>
        <v>0</v>
      </c>
      <c r="H1282" s="151">
        <f t="shared" si="1208"/>
        <v>0</v>
      </c>
      <c r="I1282" s="143">
        <f t="shared" ref="I1282:I1290" si="1219">IF(E1282&lt;=300,IF(E1282&lt;120,0,E1282-120),180)</f>
        <v>0</v>
      </c>
      <c r="J1282" s="151">
        <f t="shared" si="1217"/>
        <v>0</v>
      </c>
      <c r="K1282" s="151">
        <f t="shared" si="1210"/>
        <v>0</v>
      </c>
      <c r="L1282" s="143">
        <f t="shared" si="1211"/>
        <v>0</v>
      </c>
      <c r="M1282" s="151">
        <f t="shared" si="1218"/>
        <v>0</v>
      </c>
      <c r="N1282" s="151">
        <f t="shared" si="1212"/>
        <v>0</v>
      </c>
      <c r="O1282" s="151">
        <f t="shared" si="1213"/>
        <v>0</v>
      </c>
      <c r="P1282" s="144"/>
      <c r="Q1282" s="145">
        <f t="shared" si="1214"/>
        <v>0</v>
      </c>
    </row>
    <row r="1283" spans="1:17" s="20" customFormat="1" ht="18" customHeight="1" x14ac:dyDescent="0.4">
      <c r="A1283" s="19">
        <v>5</v>
      </c>
      <c r="B1283" s="145">
        <f>B1279</f>
        <v>15</v>
      </c>
      <c r="C1283" s="151">
        <f t="shared" si="1215"/>
        <v>0</v>
      </c>
      <c r="D1283" s="151">
        <f t="shared" si="1206"/>
        <v>0</v>
      </c>
      <c r="E1283" s="143">
        <f>VLOOKUP(B1275,別紙1!$A$285:$AS$431,19,FALSE)+VLOOKUP(B1275,別紙1!$A$285:$AS$431,20,FALSE)+VLOOKUP(B1275,別紙1!$A$285:$AS$431,21,FALSE)</f>
        <v>16</v>
      </c>
      <c r="F1283" s="143">
        <f t="shared" si="1207"/>
        <v>16</v>
      </c>
      <c r="G1283" s="151">
        <f t="shared" si="1216"/>
        <v>0</v>
      </c>
      <c r="H1283" s="151">
        <f t="shared" si="1208"/>
        <v>0</v>
      </c>
      <c r="I1283" s="143">
        <f t="shared" si="1219"/>
        <v>0</v>
      </c>
      <c r="J1283" s="151">
        <f t="shared" si="1217"/>
        <v>0</v>
      </c>
      <c r="K1283" s="151">
        <f t="shared" si="1210"/>
        <v>0</v>
      </c>
      <c r="L1283" s="143">
        <f t="shared" si="1211"/>
        <v>0</v>
      </c>
      <c r="M1283" s="151">
        <f t="shared" si="1218"/>
        <v>0</v>
      </c>
      <c r="N1283" s="151">
        <f t="shared" si="1212"/>
        <v>0</v>
      </c>
      <c r="O1283" s="151">
        <f t="shared" si="1213"/>
        <v>0</v>
      </c>
      <c r="P1283" s="144"/>
      <c r="Q1283" s="145">
        <f t="shared" si="1214"/>
        <v>0</v>
      </c>
    </row>
    <row r="1284" spans="1:17" s="20" customFormat="1" ht="18" customHeight="1" x14ac:dyDescent="0.4">
      <c r="A1284" s="19">
        <v>6</v>
      </c>
      <c r="B1284" s="145">
        <f>B1279</f>
        <v>15</v>
      </c>
      <c r="C1284" s="151">
        <f t="shared" si="1215"/>
        <v>0</v>
      </c>
      <c r="D1284" s="151">
        <f t="shared" si="1206"/>
        <v>0</v>
      </c>
      <c r="E1284" s="143">
        <f>VLOOKUP(B1275,別紙1!$A$285:$AS$431,22,FALSE)+VLOOKUP(B1275,別紙1!$A$285:$AS$431,23,FALSE)+VLOOKUP(B1275,別紙1!$A$285:$AS$431,24,FALSE)</f>
        <v>15</v>
      </c>
      <c r="F1284" s="143">
        <f t="shared" si="1207"/>
        <v>15</v>
      </c>
      <c r="G1284" s="151">
        <f t="shared" si="1216"/>
        <v>0</v>
      </c>
      <c r="H1284" s="151">
        <f t="shared" si="1208"/>
        <v>0</v>
      </c>
      <c r="I1284" s="143">
        <f t="shared" si="1219"/>
        <v>0</v>
      </c>
      <c r="J1284" s="151">
        <f t="shared" si="1217"/>
        <v>0</v>
      </c>
      <c r="K1284" s="151">
        <f t="shared" si="1210"/>
        <v>0</v>
      </c>
      <c r="L1284" s="143">
        <f t="shared" si="1211"/>
        <v>0</v>
      </c>
      <c r="M1284" s="151">
        <f t="shared" si="1218"/>
        <v>0</v>
      </c>
      <c r="N1284" s="151">
        <f t="shared" si="1212"/>
        <v>0</v>
      </c>
      <c r="O1284" s="151">
        <f>H1284+K1284+N1284</f>
        <v>0</v>
      </c>
      <c r="P1284" s="144"/>
      <c r="Q1284" s="145">
        <f t="shared" si="1214"/>
        <v>0</v>
      </c>
    </row>
    <row r="1285" spans="1:17" s="20" customFormat="1" ht="18" customHeight="1" x14ac:dyDescent="0.4">
      <c r="A1285" s="19">
        <v>7</v>
      </c>
      <c r="B1285" s="145">
        <f>B1279</f>
        <v>15</v>
      </c>
      <c r="C1285" s="151">
        <f t="shared" si="1215"/>
        <v>0</v>
      </c>
      <c r="D1285" s="151">
        <f t="shared" si="1206"/>
        <v>0</v>
      </c>
      <c r="E1285" s="143">
        <f>VLOOKUP(B1275,別紙1!$A$285:$AS$431,25,FALSE)+VLOOKUP(B1275,別紙1!$A$285:$AS$431,26,FALSE)+VLOOKUP(B1275,別紙1!$A$285:$AS$431,27,FALSE)</f>
        <v>17</v>
      </c>
      <c r="F1285" s="143">
        <f t="shared" si="1207"/>
        <v>17</v>
      </c>
      <c r="G1285" s="151">
        <f t="shared" si="1216"/>
        <v>0</v>
      </c>
      <c r="H1285" s="151">
        <f t="shared" si="1208"/>
        <v>0</v>
      </c>
      <c r="I1285" s="143">
        <f t="shared" si="1219"/>
        <v>0</v>
      </c>
      <c r="J1285" s="151">
        <f t="shared" si="1217"/>
        <v>0</v>
      </c>
      <c r="K1285" s="151">
        <f t="shared" si="1210"/>
        <v>0</v>
      </c>
      <c r="L1285" s="143">
        <f t="shared" si="1211"/>
        <v>0</v>
      </c>
      <c r="M1285" s="151">
        <f t="shared" si="1218"/>
        <v>0</v>
      </c>
      <c r="N1285" s="151">
        <f t="shared" si="1212"/>
        <v>0</v>
      </c>
      <c r="O1285" s="151">
        <f t="shared" ref="O1285:O1289" si="1220">H1285+K1285+N1285</f>
        <v>0</v>
      </c>
      <c r="P1285" s="144"/>
      <c r="Q1285" s="145">
        <f t="shared" si="1214"/>
        <v>0</v>
      </c>
    </row>
    <row r="1286" spans="1:17" s="20" customFormat="1" ht="18" customHeight="1" x14ac:dyDescent="0.4">
      <c r="A1286" s="19">
        <v>8</v>
      </c>
      <c r="B1286" s="145">
        <f>B1279</f>
        <v>15</v>
      </c>
      <c r="C1286" s="151">
        <f t="shared" si="1215"/>
        <v>0</v>
      </c>
      <c r="D1286" s="151">
        <f t="shared" si="1206"/>
        <v>0</v>
      </c>
      <c r="E1286" s="143">
        <f>VLOOKUP(B1275,別紙1!$A$285:$AS$431,28,FALSE)+VLOOKUP(B1275,別紙1!$A$285:$AS$431,29,FALSE)+VLOOKUP(B1275,別紙1!$A$285:$AS$431,30,FALSE)</f>
        <v>18</v>
      </c>
      <c r="F1286" s="143">
        <f t="shared" si="1207"/>
        <v>18</v>
      </c>
      <c r="G1286" s="151">
        <f t="shared" si="1216"/>
        <v>0</v>
      </c>
      <c r="H1286" s="151">
        <f t="shared" si="1208"/>
        <v>0</v>
      </c>
      <c r="I1286" s="143">
        <f t="shared" si="1219"/>
        <v>0</v>
      </c>
      <c r="J1286" s="151">
        <f t="shared" si="1217"/>
        <v>0</v>
      </c>
      <c r="K1286" s="151">
        <f t="shared" si="1210"/>
        <v>0</v>
      </c>
      <c r="L1286" s="143">
        <f t="shared" si="1211"/>
        <v>0</v>
      </c>
      <c r="M1286" s="151">
        <f t="shared" si="1218"/>
        <v>0</v>
      </c>
      <c r="N1286" s="151">
        <f t="shared" si="1212"/>
        <v>0</v>
      </c>
      <c r="O1286" s="151">
        <f t="shared" si="1220"/>
        <v>0</v>
      </c>
      <c r="P1286" s="144"/>
      <c r="Q1286" s="145">
        <f t="shared" si="1214"/>
        <v>0</v>
      </c>
    </row>
    <row r="1287" spans="1:17" s="20" customFormat="1" ht="18" customHeight="1" x14ac:dyDescent="0.4">
      <c r="A1287" s="19">
        <v>9</v>
      </c>
      <c r="B1287" s="145">
        <f>B1279</f>
        <v>15</v>
      </c>
      <c r="C1287" s="151">
        <f t="shared" si="1215"/>
        <v>0</v>
      </c>
      <c r="D1287" s="151">
        <f t="shared" si="1206"/>
        <v>0</v>
      </c>
      <c r="E1287" s="143">
        <f>VLOOKUP(B1275,別紙1!$A$285:$AS$431,31,FALSE)+VLOOKUP(B1275,別紙1!$A$285:$AS$431,32,FALSE)+VLOOKUP(B1275,別紙1!$A$285:$AS$431,33,FALSE)</f>
        <v>18</v>
      </c>
      <c r="F1287" s="143">
        <f t="shared" si="1207"/>
        <v>18</v>
      </c>
      <c r="G1287" s="151">
        <f t="shared" si="1216"/>
        <v>0</v>
      </c>
      <c r="H1287" s="151">
        <f t="shared" si="1208"/>
        <v>0</v>
      </c>
      <c r="I1287" s="143">
        <f t="shared" si="1219"/>
        <v>0</v>
      </c>
      <c r="J1287" s="151">
        <f t="shared" si="1217"/>
        <v>0</v>
      </c>
      <c r="K1287" s="151">
        <f t="shared" si="1210"/>
        <v>0</v>
      </c>
      <c r="L1287" s="143">
        <f t="shared" si="1211"/>
        <v>0</v>
      </c>
      <c r="M1287" s="151">
        <f t="shared" si="1218"/>
        <v>0</v>
      </c>
      <c r="N1287" s="151">
        <f t="shared" si="1212"/>
        <v>0</v>
      </c>
      <c r="O1287" s="151">
        <f t="shared" si="1220"/>
        <v>0</v>
      </c>
      <c r="P1287" s="144"/>
      <c r="Q1287" s="145">
        <f t="shared" si="1214"/>
        <v>0</v>
      </c>
    </row>
    <row r="1288" spans="1:17" s="20" customFormat="1" ht="18" customHeight="1" x14ac:dyDescent="0.4">
      <c r="A1288" s="19">
        <v>10</v>
      </c>
      <c r="B1288" s="145">
        <f>B1279</f>
        <v>15</v>
      </c>
      <c r="C1288" s="151">
        <f t="shared" si="1215"/>
        <v>0</v>
      </c>
      <c r="D1288" s="151">
        <f t="shared" si="1206"/>
        <v>0</v>
      </c>
      <c r="E1288" s="143">
        <f>VLOOKUP(B1275,別紙1!$A$285:$AS$431,34,FALSE)+VLOOKUP(B1275,別紙1!$A$285:$AS$431,35,FALSE)+VLOOKUP(B1275,別紙1!$A$285:$AS$431,36,FALSE)</f>
        <v>17</v>
      </c>
      <c r="F1288" s="143">
        <f t="shared" si="1207"/>
        <v>17</v>
      </c>
      <c r="G1288" s="151">
        <f t="shared" si="1216"/>
        <v>0</v>
      </c>
      <c r="H1288" s="151">
        <f t="shared" si="1208"/>
        <v>0</v>
      </c>
      <c r="I1288" s="143">
        <f t="shared" si="1219"/>
        <v>0</v>
      </c>
      <c r="J1288" s="151">
        <f t="shared" si="1217"/>
        <v>0</v>
      </c>
      <c r="K1288" s="151">
        <f t="shared" si="1210"/>
        <v>0</v>
      </c>
      <c r="L1288" s="143">
        <f t="shared" si="1211"/>
        <v>0</v>
      </c>
      <c r="M1288" s="151">
        <f t="shared" si="1218"/>
        <v>0</v>
      </c>
      <c r="N1288" s="151">
        <f t="shared" si="1212"/>
        <v>0</v>
      </c>
      <c r="O1288" s="151">
        <f t="shared" si="1220"/>
        <v>0</v>
      </c>
      <c r="P1288" s="144"/>
      <c r="Q1288" s="145">
        <f t="shared" si="1214"/>
        <v>0</v>
      </c>
    </row>
    <row r="1289" spans="1:17" s="20" customFormat="1" ht="18" customHeight="1" x14ac:dyDescent="0.4">
      <c r="A1289" s="19">
        <v>11</v>
      </c>
      <c r="B1289" s="145">
        <f>B1279</f>
        <v>15</v>
      </c>
      <c r="C1289" s="151">
        <f t="shared" si="1215"/>
        <v>0</v>
      </c>
      <c r="D1289" s="151">
        <f t="shared" si="1206"/>
        <v>0</v>
      </c>
      <c r="E1289" s="143">
        <f>VLOOKUP(B1275,別紙1!$A$285:$AS$431,37,FALSE)+VLOOKUP(B1275,別紙1!$A$285:$AS$431,38,FALSE)+VLOOKUP(B1275,別紙1!$A$285:$AS$431,39,FALSE)</f>
        <v>20</v>
      </c>
      <c r="F1289" s="143">
        <f t="shared" si="1207"/>
        <v>20</v>
      </c>
      <c r="G1289" s="151">
        <f t="shared" si="1216"/>
        <v>0</v>
      </c>
      <c r="H1289" s="151">
        <f t="shared" si="1208"/>
        <v>0</v>
      </c>
      <c r="I1289" s="143">
        <f t="shared" si="1219"/>
        <v>0</v>
      </c>
      <c r="J1289" s="151">
        <f t="shared" si="1217"/>
        <v>0</v>
      </c>
      <c r="K1289" s="151">
        <f t="shared" si="1210"/>
        <v>0</v>
      </c>
      <c r="L1289" s="143">
        <f t="shared" si="1211"/>
        <v>0</v>
      </c>
      <c r="M1289" s="151">
        <f t="shared" si="1218"/>
        <v>0</v>
      </c>
      <c r="N1289" s="151">
        <f t="shared" si="1212"/>
        <v>0</v>
      </c>
      <c r="O1289" s="151">
        <f t="shared" si="1220"/>
        <v>0</v>
      </c>
      <c r="P1289" s="144"/>
      <c r="Q1289" s="145">
        <f t="shared" si="1214"/>
        <v>0</v>
      </c>
    </row>
    <row r="1290" spans="1:17" s="20" customFormat="1" ht="18" customHeight="1" thickBot="1" x14ac:dyDescent="0.45">
      <c r="A1290" s="19">
        <v>12</v>
      </c>
      <c r="B1290" s="145">
        <f>B1279</f>
        <v>15</v>
      </c>
      <c r="C1290" s="151">
        <f t="shared" si="1215"/>
        <v>0</v>
      </c>
      <c r="D1290" s="151">
        <f t="shared" si="1206"/>
        <v>0</v>
      </c>
      <c r="E1290" s="143">
        <f>VLOOKUP(B1275,別紙1!$A$285:$AS$431,40,FALSE)+VLOOKUP(B1275,別紙1!$A$285:$AS$431,41,FALSE)+VLOOKUP(B1275,別紙1!$A$285:$AS$431,42,FALSE)</f>
        <v>24</v>
      </c>
      <c r="F1290" s="143">
        <f t="shared" si="1207"/>
        <v>24</v>
      </c>
      <c r="G1290" s="151">
        <f t="shared" si="1216"/>
        <v>0</v>
      </c>
      <c r="H1290" s="198">
        <f t="shared" si="1208"/>
        <v>0</v>
      </c>
      <c r="I1290" s="143">
        <f t="shared" si="1219"/>
        <v>0</v>
      </c>
      <c r="J1290" s="198">
        <f t="shared" si="1217"/>
        <v>0</v>
      </c>
      <c r="K1290" s="198">
        <f t="shared" si="1210"/>
        <v>0</v>
      </c>
      <c r="L1290" s="143">
        <f t="shared" si="1211"/>
        <v>0</v>
      </c>
      <c r="M1290" s="151">
        <f t="shared" si="1218"/>
        <v>0</v>
      </c>
      <c r="N1290" s="198">
        <f t="shared" si="1212"/>
        <v>0</v>
      </c>
      <c r="O1290" s="151">
        <f>H1290+K1290+N1290</f>
        <v>0</v>
      </c>
      <c r="P1290" s="144"/>
      <c r="Q1290" s="145">
        <f t="shared" si="1214"/>
        <v>0</v>
      </c>
    </row>
    <row r="1291" spans="1:17" s="20" customFormat="1" ht="18" customHeight="1" thickBot="1" x14ac:dyDescent="0.45">
      <c r="A1291" s="19" t="s">
        <v>9</v>
      </c>
      <c r="B1291" s="146"/>
      <c r="C1291" s="146"/>
      <c r="D1291" s="201"/>
      <c r="E1291" s="143">
        <f t="shared" ref="E1291:F1291" si="1221">SUM(E1279:E1290)</f>
        <v>245</v>
      </c>
      <c r="F1291" s="149">
        <f t="shared" si="1221"/>
        <v>245</v>
      </c>
      <c r="G1291" s="146"/>
      <c r="H1291" s="146"/>
      <c r="I1291" s="149">
        <f t="shared" ref="I1291" si="1222">SUM(I1279:I1290)</f>
        <v>0</v>
      </c>
      <c r="J1291" s="146"/>
      <c r="K1291" s="146"/>
      <c r="L1291" s="149">
        <f t="shared" ref="L1291" si="1223">SUM(L1279:L1290)</f>
        <v>0</v>
      </c>
      <c r="M1291" s="146"/>
      <c r="N1291" s="146"/>
      <c r="O1291" s="202"/>
      <c r="P1291" s="150">
        <f>SUM(P1279:P1290)</f>
        <v>0</v>
      </c>
      <c r="Q1291" s="148">
        <f>IF(SUM(Q1279:Q1290)="","",SUM(Q1279:Q1290))</f>
        <v>0</v>
      </c>
    </row>
    <row r="1292" spans="1:17" ht="78" customHeight="1" x14ac:dyDescent="0.4">
      <c r="A1292" s="444" t="s">
        <v>376</v>
      </c>
      <c r="B1292" s="445"/>
      <c r="C1292" s="445"/>
      <c r="D1292" s="445"/>
      <c r="E1292" s="446"/>
      <c r="F1292" s="446"/>
      <c r="G1292" s="446"/>
      <c r="H1292" s="445"/>
      <c r="I1292" s="446"/>
      <c r="J1292" s="446"/>
      <c r="K1292" s="445"/>
      <c r="L1292" s="446"/>
      <c r="M1292" s="446"/>
      <c r="N1292" s="445"/>
      <c r="O1292" s="445"/>
      <c r="P1292" s="445"/>
      <c r="Q1292" s="445"/>
    </row>
    <row r="1293" spans="1:17" ht="78" customHeight="1" x14ac:dyDescent="0.4">
      <c r="A1293" s="447" t="s">
        <v>22</v>
      </c>
      <c r="B1293" s="447"/>
      <c r="C1293" s="447"/>
      <c r="D1293" s="447"/>
      <c r="E1293" s="447"/>
      <c r="F1293" s="447"/>
      <c r="G1293" s="447"/>
      <c r="H1293" s="447"/>
      <c r="I1293" s="447"/>
      <c r="J1293" s="447"/>
      <c r="K1293" s="447"/>
      <c r="L1293" s="447"/>
      <c r="M1293" s="447"/>
      <c r="N1293" s="447"/>
      <c r="O1293" s="447"/>
      <c r="P1293" s="447"/>
      <c r="Q1293" s="447"/>
    </row>
    <row r="1294" spans="1:17" x14ac:dyDescent="0.4">
      <c r="A1294" s="11" t="s">
        <v>12</v>
      </c>
      <c r="B1294" s="15">
        <f>B1275+1</f>
        <v>69</v>
      </c>
      <c r="C1294" s="11" t="s">
        <v>13</v>
      </c>
      <c r="D1294" s="13" t="str">
        <f>VLOOKUP(B1294,別紙1!$A$285:$AS$431,3,FALSE)</f>
        <v>総社町総社第四地下ポンプ場</v>
      </c>
      <c r="Q1294" s="142" t="str">
        <f>VLOOKUP(B1294,別紙1!$A$285:$AS$431,5,FALSE)</f>
        <v>東京従量電灯B15A</v>
      </c>
    </row>
    <row r="1295" spans="1:17" s="11" customFormat="1" ht="20.25" customHeight="1" x14ac:dyDescent="0.4">
      <c r="A1295" s="435" t="s">
        <v>14</v>
      </c>
      <c r="B1295" s="443" t="s">
        <v>3</v>
      </c>
      <c r="C1295" s="443"/>
      <c r="D1295" s="443"/>
      <c r="E1295" s="438" t="s">
        <v>4</v>
      </c>
      <c r="F1295" s="439"/>
      <c r="G1295" s="439"/>
      <c r="H1295" s="439"/>
      <c r="I1295" s="439"/>
      <c r="J1295" s="439"/>
      <c r="K1295" s="439"/>
      <c r="L1295" s="439"/>
      <c r="M1295" s="439"/>
      <c r="N1295" s="439"/>
      <c r="O1295" s="440"/>
      <c r="P1295" s="426" t="s">
        <v>106</v>
      </c>
      <c r="Q1295" s="435" t="s">
        <v>354</v>
      </c>
    </row>
    <row r="1296" spans="1:17" s="11" customFormat="1" ht="60" x14ac:dyDescent="0.4">
      <c r="A1296" s="436"/>
      <c r="B1296" s="305" t="s">
        <v>26</v>
      </c>
      <c r="C1296" s="305" t="s">
        <v>107</v>
      </c>
      <c r="D1296" s="305" t="s">
        <v>27</v>
      </c>
      <c r="E1296" s="16" t="s">
        <v>349</v>
      </c>
      <c r="F1296" s="17" t="s">
        <v>108</v>
      </c>
      <c r="G1296" s="17" t="s">
        <v>350</v>
      </c>
      <c r="H1296" s="16" t="s">
        <v>28</v>
      </c>
      <c r="I1296" s="17" t="s">
        <v>126</v>
      </c>
      <c r="J1296" s="17" t="s">
        <v>352</v>
      </c>
      <c r="K1296" s="16" t="s">
        <v>29</v>
      </c>
      <c r="L1296" s="17" t="s">
        <v>127</v>
      </c>
      <c r="M1296" s="17" t="s">
        <v>128</v>
      </c>
      <c r="N1296" s="16" t="s">
        <v>30</v>
      </c>
      <c r="O1296" s="306" t="s">
        <v>353</v>
      </c>
      <c r="P1296" s="441"/>
      <c r="Q1296" s="436"/>
    </row>
    <row r="1297" spans="1:17" s="18" customFormat="1" ht="22.5" x14ac:dyDescent="0.4">
      <c r="A1297" s="442"/>
      <c r="B1297" s="12" t="s">
        <v>34</v>
      </c>
      <c r="C1297" s="12" t="s">
        <v>123</v>
      </c>
      <c r="D1297" s="12" t="s">
        <v>6</v>
      </c>
      <c r="E1297" s="12" t="s">
        <v>20</v>
      </c>
      <c r="F1297" s="12" t="s">
        <v>20</v>
      </c>
      <c r="G1297" s="12" t="s">
        <v>8</v>
      </c>
      <c r="H1297" s="12" t="s">
        <v>8</v>
      </c>
      <c r="I1297" s="12" t="s">
        <v>20</v>
      </c>
      <c r="J1297" s="12" t="s">
        <v>8</v>
      </c>
      <c r="K1297" s="12" t="s">
        <v>8</v>
      </c>
      <c r="L1297" s="12" t="s">
        <v>20</v>
      </c>
      <c r="M1297" s="12" t="s">
        <v>8</v>
      </c>
      <c r="N1297" s="12" t="s">
        <v>8</v>
      </c>
      <c r="O1297" s="12" t="s">
        <v>8</v>
      </c>
      <c r="P1297" s="4" t="s">
        <v>43</v>
      </c>
      <c r="Q1297" s="12" t="s">
        <v>8</v>
      </c>
    </row>
    <row r="1298" spans="1:17" s="20" customFormat="1" ht="18" customHeight="1" x14ac:dyDescent="0.4">
      <c r="A1298" s="19">
        <v>1</v>
      </c>
      <c r="B1298" s="143">
        <f>VLOOKUP(B1294,別紙1!$A$285:$AS$431,6,FALSE)</f>
        <v>15</v>
      </c>
      <c r="C1298" s="151">
        <f>内訳書!$C$9</f>
        <v>0</v>
      </c>
      <c r="D1298" s="151">
        <f>IF(E1298=0,ROUNDDOWN(C1298*B1298/10/2,2),ROUNDDOWN(C1298*B1298/10,2))</f>
        <v>0</v>
      </c>
      <c r="E1298" s="143">
        <f>VLOOKUP(B1294,別紙1!$A$285:$AS$431,7,FALSE)+VLOOKUP(B1294,別紙1!$A$285:$AS$431,8,FALSE)+VLOOKUP(B1294,別紙1!$A$285:$AS$431,9,FALSE)</f>
        <v>18</v>
      </c>
      <c r="F1298" s="143">
        <f>IF(E1298&lt;120,E1298,120)</f>
        <v>18</v>
      </c>
      <c r="G1298" s="151">
        <f>内訳書!$D$9</f>
        <v>0</v>
      </c>
      <c r="H1298" s="151">
        <f>ROUNDDOWN(F1298*G1298,2)</f>
        <v>0</v>
      </c>
      <c r="I1298" s="143">
        <f>IF(E1298&lt;=300,IF(E1298&lt;120,0,E1298-120),180)</f>
        <v>0</v>
      </c>
      <c r="J1298" s="151">
        <f>内訳書!$E$9</f>
        <v>0</v>
      </c>
      <c r="K1298" s="151">
        <f>ROUNDDOWN(I1298*J1298,2)</f>
        <v>0</v>
      </c>
      <c r="L1298" s="143">
        <f>IF(E1298&lt;300,0,E1298-300)</f>
        <v>0</v>
      </c>
      <c r="M1298" s="151">
        <f>内訳書!$F$9</f>
        <v>0</v>
      </c>
      <c r="N1298" s="151">
        <f>ROUNDDOWN(L1298*M1298,2)</f>
        <v>0</v>
      </c>
      <c r="O1298" s="151">
        <f>H1298+K1298+N1298</f>
        <v>0</v>
      </c>
      <c r="P1298" s="144"/>
      <c r="Q1298" s="145">
        <f>ROUNDDOWN(D1298+O1298+P1298,0)</f>
        <v>0</v>
      </c>
    </row>
    <row r="1299" spans="1:17" s="20" customFormat="1" ht="18" customHeight="1" x14ac:dyDescent="0.4">
      <c r="A1299" s="19">
        <v>2</v>
      </c>
      <c r="B1299" s="145">
        <f>B1298</f>
        <v>15</v>
      </c>
      <c r="C1299" s="151">
        <f>C1298</f>
        <v>0</v>
      </c>
      <c r="D1299" s="151">
        <f t="shared" ref="D1299:D1309" si="1224">IF(E1299=0,ROUNDDOWN(C1299*B1299/10/2,2),ROUNDDOWN(C1299*B1299/10,2))</f>
        <v>0</v>
      </c>
      <c r="E1299" s="143">
        <f>VLOOKUP(B1294,別紙1!$A$285:$AS$431,10,FALSE)+VLOOKUP(B1294,別紙1!$A$285:$AS$431,11,FALSE)+VLOOKUP(B1294,別紙1!$A$285:$AS$431,12,FALSE)</f>
        <v>19</v>
      </c>
      <c r="F1299" s="143">
        <f t="shared" ref="F1299:F1309" si="1225">IF(E1299&lt;120,E1299,120)</f>
        <v>19</v>
      </c>
      <c r="G1299" s="151">
        <f>G1298</f>
        <v>0</v>
      </c>
      <c r="H1299" s="151">
        <f t="shared" ref="H1299:H1309" si="1226">ROUNDDOWN(F1299*G1299,2)</f>
        <v>0</v>
      </c>
      <c r="I1299" s="143">
        <f t="shared" ref="I1299" si="1227">IF(E1299&lt;=300,IF(E1299&lt;120,0,E1299-120),180)</f>
        <v>0</v>
      </c>
      <c r="J1299" s="151">
        <f>J1298</f>
        <v>0</v>
      </c>
      <c r="K1299" s="151">
        <f t="shared" ref="K1299:K1309" si="1228">ROUNDDOWN(I1299*J1299,2)</f>
        <v>0</v>
      </c>
      <c r="L1299" s="143">
        <f t="shared" ref="L1299:L1309" si="1229">IF(E1299&lt;300,0,E1299-300)</f>
        <v>0</v>
      </c>
      <c r="M1299" s="151">
        <f>M1298</f>
        <v>0</v>
      </c>
      <c r="N1299" s="151">
        <f t="shared" ref="N1299:N1309" si="1230">ROUNDDOWN(L1299*M1299,2)</f>
        <v>0</v>
      </c>
      <c r="O1299" s="151">
        <f t="shared" ref="O1299:O1302" si="1231">H1299+K1299+N1299</f>
        <v>0</v>
      </c>
      <c r="P1299" s="144"/>
      <c r="Q1299" s="145">
        <f t="shared" ref="Q1299:Q1309" si="1232">ROUNDDOWN(D1299+O1299+P1299,0)</f>
        <v>0</v>
      </c>
    </row>
    <row r="1300" spans="1:17" s="20" customFormat="1" ht="18" customHeight="1" x14ac:dyDescent="0.4">
      <c r="A1300" s="19">
        <v>3</v>
      </c>
      <c r="B1300" s="145">
        <f>B1298</f>
        <v>15</v>
      </c>
      <c r="C1300" s="151">
        <f t="shared" ref="C1300:C1309" si="1233">C1299</f>
        <v>0</v>
      </c>
      <c r="D1300" s="151">
        <f t="shared" si="1224"/>
        <v>0</v>
      </c>
      <c r="E1300" s="143">
        <f>VLOOKUP(B1294,別紙1!$A$285:$AS$431,13,FALSE)+VLOOKUP(B1294,別紙1!$A$285:$AS$431,14,FALSE)+VLOOKUP(B1294,別紙1!$A$285:$AS$431,15,FALSE)</f>
        <v>17</v>
      </c>
      <c r="F1300" s="143">
        <f t="shared" si="1225"/>
        <v>17</v>
      </c>
      <c r="G1300" s="151">
        <f t="shared" ref="G1300:G1309" si="1234">G1299</f>
        <v>0</v>
      </c>
      <c r="H1300" s="151">
        <f t="shared" si="1226"/>
        <v>0</v>
      </c>
      <c r="I1300" s="143">
        <f>IF(E1300&lt;=300,IF(E1300&lt;120,0,E1300-120),180)</f>
        <v>0</v>
      </c>
      <c r="J1300" s="151">
        <f t="shared" ref="J1300:J1309" si="1235">J1299</f>
        <v>0</v>
      </c>
      <c r="K1300" s="151">
        <f t="shared" si="1228"/>
        <v>0</v>
      </c>
      <c r="L1300" s="143">
        <f t="shared" si="1229"/>
        <v>0</v>
      </c>
      <c r="M1300" s="151">
        <f t="shared" ref="M1300:M1309" si="1236">M1299</f>
        <v>0</v>
      </c>
      <c r="N1300" s="151">
        <f t="shared" si="1230"/>
        <v>0</v>
      </c>
      <c r="O1300" s="151">
        <f t="shared" si="1231"/>
        <v>0</v>
      </c>
      <c r="P1300" s="144"/>
      <c r="Q1300" s="145">
        <f t="shared" si="1232"/>
        <v>0</v>
      </c>
    </row>
    <row r="1301" spans="1:17" s="20" customFormat="1" ht="18" customHeight="1" x14ac:dyDescent="0.4">
      <c r="A1301" s="19">
        <v>4</v>
      </c>
      <c r="B1301" s="145">
        <f>B1298</f>
        <v>15</v>
      </c>
      <c r="C1301" s="151">
        <f t="shared" si="1233"/>
        <v>0</v>
      </c>
      <c r="D1301" s="151">
        <f t="shared" si="1224"/>
        <v>0</v>
      </c>
      <c r="E1301" s="143">
        <f>VLOOKUP(B1294,別紙1!$A$285:$AS$431,16,FALSE)+VLOOKUP(B1294,別紙1!$A$285:$AS$431,17,FALSE)+VLOOKUP(B1294,別紙1!$A$285:$AS$431,18,FALSE)</f>
        <v>15</v>
      </c>
      <c r="F1301" s="143">
        <f t="shared" si="1225"/>
        <v>15</v>
      </c>
      <c r="G1301" s="151">
        <f t="shared" si="1234"/>
        <v>0</v>
      </c>
      <c r="H1301" s="151">
        <f t="shared" si="1226"/>
        <v>0</v>
      </c>
      <c r="I1301" s="143">
        <f t="shared" ref="I1301:I1309" si="1237">IF(E1301&lt;=300,IF(E1301&lt;120,0,E1301-120),180)</f>
        <v>0</v>
      </c>
      <c r="J1301" s="151">
        <f t="shared" si="1235"/>
        <v>0</v>
      </c>
      <c r="K1301" s="151">
        <f t="shared" si="1228"/>
        <v>0</v>
      </c>
      <c r="L1301" s="143">
        <f t="shared" si="1229"/>
        <v>0</v>
      </c>
      <c r="M1301" s="151">
        <f t="shared" si="1236"/>
        <v>0</v>
      </c>
      <c r="N1301" s="151">
        <f t="shared" si="1230"/>
        <v>0</v>
      </c>
      <c r="O1301" s="151">
        <f t="shared" si="1231"/>
        <v>0</v>
      </c>
      <c r="P1301" s="144"/>
      <c r="Q1301" s="145">
        <f t="shared" si="1232"/>
        <v>0</v>
      </c>
    </row>
    <row r="1302" spans="1:17" s="20" customFormat="1" ht="18" customHeight="1" x14ac:dyDescent="0.4">
      <c r="A1302" s="19">
        <v>5</v>
      </c>
      <c r="B1302" s="145">
        <f>B1298</f>
        <v>15</v>
      </c>
      <c r="C1302" s="151">
        <f t="shared" si="1233"/>
        <v>0</v>
      </c>
      <c r="D1302" s="151">
        <f t="shared" si="1224"/>
        <v>0</v>
      </c>
      <c r="E1302" s="143">
        <f>VLOOKUP(B1294,別紙1!$A$285:$AS$431,19,FALSE)+VLOOKUP(B1294,別紙1!$A$285:$AS$431,20,FALSE)+VLOOKUP(B1294,別紙1!$A$285:$AS$431,21,FALSE)</f>
        <v>8</v>
      </c>
      <c r="F1302" s="143">
        <f t="shared" si="1225"/>
        <v>8</v>
      </c>
      <c r="G1302" s="151">
        <f t="shared" si="1234"/>
        <v>0</v>
      </c>
      <c r="H1302" s="151">
        <f t="shared" si="1226"/>
        <v>0</v>
      </c>
      <c r="I1302" s="143">
        <f t="shared" si="1237"/>
        <v>0</v>
      </c>
      <c r="J1302" s="151">
        <f t="shared" si="1235"/>
        <v>0</v>
      </c>
      <c r="K1302" s="151">
        <f t="shared" si="1228"/>
        <v>0</v>
      </c>
      <c r="L1302" s="143">
        <f t="shared" si="1229"/>
        <v>0</v>
      </c>
      <c r="M1302" s="151">
        <f t="shared" si="1236"/>
        <v>0</v>
      </c>
      <c r="N1302" s="151">
        <f t="shared" si="1230"/>
        <v>0</v>
      </c>
      <c r="O1302" s="151">
        <f t="shared" si="1231"/>
        <v>0</v>
      </c>
      <c r="P1302" s="144"/>
      <c r="Q1302" s="145">
        <f t="shared" si="1232"/>
        <v>0</v>
      </c>
    </row>
    <row r="1303" spans="1:17" s="20" customFormat="1" ht="18" customHeight="1" x14ac:dyDescent="0.4">
      <c r="A1303" s="19">
        <v>6</v>
      </c>
      <c r="B1303" s="145">
        <f>B1298</f>
        <v>15</v>
      </c>
      <c r="C1303" s="151">
        <f t="shared" si="1233"/>
        <v>0</v>
      </c>
      <c r="D1303" s="151">
        <f t="shared" si="1224"/>
        <v>0</v>
      </c>
      <c r="E1303" s="143">
        <f>VLOOKUP(B1294,別紙1!$A$285:$AS$431,22,FALSE)+VLOOKUP(B1294,別紙1!$A$285:$AS$431,23,FALSE)+VLOOKUP(B1294,別紙1!$A$285:$AS$431,24,FALSE)</f>
        <v>6</v>
      </c>
      <c r="F1303" s="143">
        <f t="shared" si="1225"/>
        <v>6</v>
      </c>
      <c r="G1303" s="151">
        <f t="shared" si="1234"/>
        <v>0</v>
      </c>
      <c r="H1303" s="151">
        <f t="shared" si="1226"/>
        <v>0</v>
      </c>
      <c r="I1303" s="143">
        <f t="shared" si="1237"/>
        <v>0</v>
      </c>
      <c r="J1303" s="151">
        <f t="shared" si="1235"/>
        <v>0</v>
      </c>
      <c r="K1303" s="151">
        <f t="shared" si="1228"/>
        <v>0</v>
      </c>
      <c r="L1303" s="143">
        <f t="shared" si="1229"/>
        <v>0</v>
      </c>
      <c r="M1303" s="151">
        <f t="shared" si="1236"/>
        <v>0</v>
      </c>
      <c r="N1303" s="151">
        <f t="shared" si="1230"/>
        <v>0</v>
      </c>
      <c r="O1303" s="151">
        <f>H1303+K1303+N1303</f>
        <v>0</v>
      </c>
      <c r="P1303" s="144"/>
      <c r="Q1303" s="145">
        <f t="shared" si="1232"/>
        <v>0</v>
      </c>
    </row>
    <row r="1304" spans="1:17" s="20" customFormat="1" ht="18" customHeight="1" x14ac:dyDescent="0.4">
      <c r="A1304" s="19">
        <v>7</v>
      </c>
      <c r="B1304" s="145">
        <f>B1298</f>
        <v>15</v>
      </c>
      <c r="C1304" s="151">
        <f t="shared" si="1233"/>
        <v>0</v>
      </c>
      <c r="D1304" s="151">
        <f t="shared" si="1224"/>
        <v>0</v>
      </c>
      <c r="E1304" s="143">
        <f>VLOOKUP(B1294,別紙1!$A$285:$AS$431,25,FALSE)+VLOOKUP(B1294,別紙1!$A$285:$AS$431,26,FALSE)+VLOOKUP(B1294,別紙1!$A$285:$AS$431,27,FALSE)</f>
        <v>5</v>
      </c>
      <c r="F1304" s="143">
        <f t="shared" si="1225"/>
        <v>5</v>
      </c>
      <c r="G1304" s="151">
        <f t="shared" si="1234"/>
        <v>0</v>
      </c>
      <c r="H1304" s="151">
        <f t="shared" si="1226"/>
        <v>0</v>
      </c>
      <c r="I1304" s="143">
        <f t="shared" si="1237"/>
        <v>0</v>
      </c>
      <c r="J1304" s="151">
        <f t="shared" si="1235"/>
        <v>0</v>
      </c>
      <c r="K1304" s="151">
        <f t="shared" si="1228"/>
        <v>0</v>
      </c>
      <c r="L1304" s="143">
        <f t="shared" si="1229"/>
        <v>0</v>
      </c>
      <c r="M1304" s="151">
        <f t="shared" si="1236"/>
        <v>0</v>
      </c>
      <c r="N1304" s="151">
        <f t="shared" si="1230"/>
        <v>0</v>
      </c>
      <c r="O1304" s="151">
        <f t="shared" ref="O1304:O1308" si="1238">H1304+K1304+N1304</f>
        <v>0</v>
      </c>
      <c r="P1304" s="144"/>
      <c r="Q1304" s="145">
        <f t="shared" si="1232"/>
        <v>0</v>
      </c>
    </row>
    <row r="1305" spans="1:17" s="20" customFormat="1" ht="18" customHeight="1" x14ac:dyDescent="0.4">
      <c r="A1305" s="19">
        <v>8</v>
      </c>
      <c r="B1305" s="145">
        <f>B1298</f>
        <v>15</v>
      </c>
      <c r="C1305" s="151">
        <f t="shared" si="1233"/>
        <v>0</v>
      </c>
      <c r="D1305" s="151">
        <f t="shared" si="1224"/>
        <v>0</v>
      </c>
      <c r="E1305" s="143">
        <f>VLOOKUP(B1294,別紙1!$A$285:$AS$431,28,FALSE)+VLOOKUP(B1294,別紙1!$A$285:$AS$431,29,FALSE)+VLOOKUP(B1294,別紙1!$A$285:$AS$431,30,FALSE)</f>
        <v>5</v>
      </c>
      <c r="F1305" s="143">
        <f t="shared" si="1225"/>
        <v>5</v>
      </c>
      <c r="G1305" s="151">
        <f t="shared" si="1234"/>
        <v>0</v>
      </c>
      <c r="H1305" s="151">
        <f t="shared" si="1226"/>
        <v>0</v>
      </c>
      <c r="I1305" s="143">
        <f t="shared" si="1237"/>
        <v>0</v>
      </c>
      <c r="J1305" s="151">
        <f t="shared" si="1235"/>
        <v>0</v>
      </c>
      <c r="K1305" s="151">
        <f t="shared" si="1228"/>
        <v>0</v>
      </c>
      <c r="L1305" s="143">
        <f t="shared" si="1229"/>
        <v>0</v>
      </c>
      <c r="M1305" s="151">
        <f t="shared" si="1236"/>
        <v>0</v>
      </c>
      <c r="N1305" s="151">
        <f t="shared" si="1230"/>
        <v>0</v>
      </c>
      <c r="O1305" s="151">
        <f t="shared" si="1238"/>
        <v>0</v>
      </c>
      <c r="P1305" s="144"/>
      <c r="Q1305" s="145">
        <f t="shared" si="1232"/>
        <v>0</v>
      </c>
    </row>
    <row r="1306" spans="1:17" s="20" customFormat="1" ht="18" customHeight="1" x14ac:dyDescent="0.4">
      <c r="A1306" s="19">
        <v>9</v>
      </c>
      <c r="B1306" s="145">
        <f>B1298</f>
        <v>15</v>
      </c>
      <c r="C1306" s="151">
        <f t="shared" si="1233"/>
        <v>0</v>
      </c>
      <c r="D1306" s="151">
        <f t="shared" si="1224"/>
        <v>0</v>
      </c>
      <c r="E1306" s="143">
        <f>VLOOKUP(B1294,別紙1!$A$285:$AS$431,31,FALSE)+VLOOKUP(B1294,別紙1!$A$285:$AS$431,32,FALSE)+VLOOKUP(B1294,別紙1!$A$285:$AS$431,33,FALSE)</f>
        <v>5</v>
      </c>
      <c r="F1306" s="143">
        <f t="shared" si="1225"/>
        <v>5</v>
      </c>
      <c r="G1306" s="151">
        <f t="shared" si="1234"/>
        <v>0</v>
      </c>
      <c r="H1306" s="151">
        <f t="shared" si="1226"/>
        <v>0</v>
      </c>
      <c r="I1306" s="143">
        <f t="shared" si="1237"/>
        <v>0</v>
      </c>
      <c r="J1306" s="151">
        <f t="shared" si="1235"/>
        <v>0</v>
      </c>
      <c r="K1306" s="151">
        <f t="shared" si="1228"/>
        <v>0</v>
      </c>
      <c r="L1306" s="143">
        <f t="shared" si="1229"/>
        <v>0</v>
      </c>
      <c r="M1306" s="151">
        <f t="shared" si="1236"/>
        <v>0</v>
      </c>
      <c r="N1306" s="151">
        <f t="shared" si="1230"/>
        <v>0</v>
      </c>
      <c r="O1306" s="151">
        <f t="shared" si="1238"/>
        <v>0</v>
      </c>
      <c r="P1306" s="144"/>
      <c r="Q1306" s="145">
        <f t="shared" si="1232"/>
        <v>0</v>
      </c>
    </row>
    <row r="1307" spans="1:17" s="20" customFormat="1" ht="18" customHeight="1" x14ac:dyDescent="0.4">
      <c r="A1307" s="19">
        <v>10</v>
      </c>
      <c r="B1307" s="145">
        <f>B1298</f>
        <v>15</v>
      </c>
      <c r="C1307" s="151">
        <f t="shared" si="1233"/>
        <v>0</v>
      </c>
      <c r="D1307" s="151">
        <f t="shared" si="1224"/>
        <v>0</v>
      </c>
      <c r="E1307" s="143">
        <f>VLOOKUP(B1294,別紙1!$A$285:$AS$431,34,FALSE)+VLOOKUP(B1294,別紙1!$A$285:$AS$431,35,FALSE)+VLOOKUP(B1294,別紙1!$A$285:$AS$431,36,FALSE)</f>
        <v>6</v>
      </c>
      <c r="F1307" s="143">
        <f t="shared" si="1225"/>
        <v>6</v>
      </c>
      <c r="G1307" s="151">
        <f t="shared" si="1234"/>
        <v>0</v>
      </c>
      <c r="H1307" s="151">
        <f t="shared" si="1226"/>
        <v>0</v>
      </c>
      <c r="I1307" s="143">
        <f t="shared" si="1237"/>
        <v>0</v>
      </c>
      <c r="J1307" s="151">
        <f t="shared" si="1235"/>
        <v>0</v>
      </c>
      <c r="K1307" s="151">
        <f t="shared" si="1228"/>
        <v>0</v>
      </c>
      <c r="L1307" s="143">
        <f t="shared" si="1229"/>
        <v>0</v>
      </c>
      <c r="M1307" s="151">
        <f t="shared" si="1236"/>
        <v>0</v>
      </c>
      <c r="N1307" s="151">
        <f t="shared" si="1230"/>
        <v>0</v>
      </c>
      <c r="O1307" s="151">
        <f t="shared" si="1238"/>
        <v>0</v>
      </c>
      <c r="P1307" s="144"/>
      <c r="Q1307" s="145">
        <f t="shared" si="1232"/>
        <v>0</v>
      </c>
    </row>
    <row r="1308" spans="1:17" s="20" customFormat="1" ht="18" customHeight="1" x14ac:dyDescent="0.4">
      <c r="A1308" s="19">
        <v>11</v>
      </c>
      <c r="B1308" s="145">
        <f>B1298</f>
        <v>15</v>
      </c>
      <c r="C1308" s="151">
        <f t="shared" si="1233"/>
        <v>0</v>
      </c>
      <c r="D1308" s="151">
        <f t="shared" si="1224"/>
        <v>0</v>
      </c>
      <c r="E1308" s="143">
        <f>VLOOKUP(B1294,別紙1!$A$285:$AS$431,37,FALSE)+VLOOKUP(B1294,別紙1!$A$285:$AS$431,38,FALSE)+VLOOKUP(B1294,別紙1!$A$285:$AS$431,39,FALSE)</f>
        <v>10</v>
      </c>
      <c r="F1308" s="143">
        <f t="shared" si="1225"/>
        <v>10</v>
      </c>
      <c r="G1308" s="151">
        <f t="shared" si="1234"/>
        <v>0</v>
      </c>
      <c r="H1308" s="151">
        <f t="shared" si="1226"/>
        <v>0</v>
      </c>
      <c r="I1308" s="143">
        <f t="shared" si="1237"/>
        <v>0</v>
      </c>
      <c r="J1308" s="151">
        <f t="shared" si="1235"/>
        <v>0</v>
      </c>
      <c r="K1308" s="151">
        <f t="shared" si="1228"/>
        <v>0</v>
      </c>
      <c r="L1308" s="143">
        <f t="shared" si="1229"/>
        <v>0</v>
      </c>
      <c r="M1308" s="151">
        <f t="shared" si="1236"/>
        <v>0</v>
      </c>
      <c r="N1308" s="151">
        <f t="shared" si="1230"/>
        <v>0</v>
      </c>
      <c r="O1308" s="151">
        <f t="shared" si="1238"/>
        <v>0</v>
      </c>
      <c r="P1308" s="144"/>
      <c r="Q1308" s="145">
        <f t="shared" si="1232"/>
        <v>0</v>
      </c>
    </row>
    <row r="1309" spans="1:17" s="20" customFormat="1" ht="18" customHeight="1" thickBot="1" x14ac:dyDescent="0.45">
      <c r="A1309" s="19">
        <v>12</v>
      </c>
      <c r="B1309" s="145">
        <f>B1298</f>
        <v>15</v>
      </c>
      <c r="C1309" s="151">
        <f t="shared" si="1233"/>
        <v>0</v>
      </c>
      <c r="D1309" s="151">
        <f t="shared" si="1224"/>
        <v>0</v>
      </c>
      <c r="E1309" s="143">
        <f>VLOOKUP(B1294,別紙1!$A$285:$AS$431,40,FALSE)+VLOOKUP(B1294,別紙1!$A$285:$AS$431,41,FALSE)+VLOOKUP(B1294,別紙1!$A$285:$AS$431,42,FALSE)</f>
        <v>17</v>
      </c>
      <c r="F1309" s="143">
        <f t="shared" si="1225"/>
        <v>17</v>
      </c>
      <c r="G1309" s="151">
        <f t="shared" si="1234"/>
        <v>0</v>
      </c>
      <c r="H1309" s="198">
        <f t="shared" si="1226"/>
        <v>0</v>
      </c>
      <c r="I1309" s="143">
        <f t="shared" si="1237"/>
        <v>0</v>
      </c>
      <c r="J1309" s="198">
        <f t="shared" si="1235"/>
        <v>0</v>
      </c>
      <c r="K1309" s="198">
        <f t="shared" si="1228"/>
        <v>0</v>
      </c>
      <c r="L1309" s="143">
        <f t="shared" si="1229"/>
        <v>0</v>
      </c>
      <c r="M1309" s="151">
        <f t="shared" si="1236"/>
        <v>0</v>
      </c>
      <c r="N1309" s="198">
        <f t="shared" si="1230"/>
        <v>0</v>
      </c>
      <c r="O1309" s="151">
        <f>H1309+K1309+N1309</f>
        <v>0</v>
      </c>
      <c r="P1309" s="144"/>
      <c r="Q1309" s="145">
        <f t="shared" si="1232"/>
        <v>0</v>
      </c>
    </row>
    <row r="1310" spans="1:17" s="20" customFormat="1" ht="18" customHeight="1" thickBot="1" x14ac:dyDescent="0.45">
      <c r="A1310" s="19" t="s">
        <v>9</v>
      </c>
      <c r="B1310" s="146"/>
      <c r="C1310" s="146"/>
      <c r="D1310" s="201"/>
      <c r="E1310" s="143">
        <f t="shared" ref="E1310:F1310" si="1239">SUM(E1298:E1309)</f>
        <v>131</v>
      </c>
      <c r="F1310" s="149">
        <f t="shared" si="1239"/>
        <v>131</v>
      </c>
      <c r="G1310" s="146"/>
      <c r="H1310" s="146"/>
      <c r="I1310" s="149">
        <f t="shared" ref="I1310" si="1240">SUM(I1298:I1309)</f>
        <v>0</v>
      </c>
      <c r="J1310" s="146"/>
      <c r="K1310" s="146"/>
      <c r="L1310" s="149">
        <f t="shared" ref="L1310" si="1241">SUM(L1298:L1309)</f>
        <v>0</v>
      </c>
      <c r="M1310" s="146"/>
      <c r="N1310" s="146"/>
      <c r="O1310" s="202"/>
      <c r="P1310" s="150">
        <f>SUM(P1298:P1309)</f>
        <v>0</v>
      </c>
      <c r="Q1310" s="148">
        <f>IF(SUM(Q1298:Q1309)="","",SUM(Q1298:Q1309))</f>
        <v>0</v>
      </c>
    </row>
    <row r="1311" spans="1:17" ht="78" customHeight="1" x14ac:dyDescent="0.4">
      <c r="A1311" s="444" t="s">
        <v>376</v>
      </c>
      <c r="B1311" s="445"/>
      <c r="C1311" s="445"/>
      <c r="D1311" s="445"/>
      <c r="E1311" s="446"/>
      <c r="F1311" s="446"/>
      <c r="G1311" s="446"/>
      <c r="H1311" s="445"/>
      <c r="I1311" s="446"/>
      <c r="J1311" s="446"/>
      <c r="K1311" s="445"/>
      <c r="L1311" s="446"/>
      <c r="M1311" s="446"/>
      <c r="N1311" s="445"/>
      <c r="O1311" s="445"/>
      <c r="P1311" s="445"/>
      <c r="Q1311" s="445"/>
    </row>
    <row r="1312" spans="1:17" ht="78" customHeight="1" x14ac:dyDescent="0.4">
      <c r="A1312" s="447" t="s">
        <v>22</v>
      </c>
      <c r="B1312" s="447"/>
      <c r="C1312" s="447"/>
      <c r="D1312" s="447"/>
      <c r="E1312" s="447"/>
      <c r="F1312" s="447"/>
      <c r="G1312" s="447"/>
      <c r="H1312" s="447"/>
      <c r="I1312" s="447"/>
      <c r="J1312" s="447"/>
      <c r="K1312" s="447"/>
      <c r="L1312" s="447"/>
      <c r="M1312" s="447"/>
      <c r="N1312" s="447"/>
      <c r="O1312" s="447"/>
      <c r="P1312" s="447"/>
      <c r="Q1312" s="447"/>
    </row>
    <row r="1313" spans="1:17" x14ac:dyDescent="0.4">
      <c r="A1313" s="11" t="s">
        <v>12</v>
      </c>
      <c r="B1313" s="15">
        <f>B1294+1</f>
        <v>70</v>
      </c>
      <c r="C1313" s="11" t="s">
        <v>13</v>
      </c>
      <c r="D1313" s="13" t="str">
        <f>VLOOKUP(B1313,別紙1!$A$285:$AS$431,3,FALSE)</f>
        <v>総社町総社第五地下ポンプ場</v>
      </c>
      <c r="Q1313" s="142" t="str">
        <f>VLOOKUP(B1313,別紙1!$A$285:$AS$431,5,FALSE)</f>
        <v>東京従量電灯B10A</v>
      </c>
    </row>
    <row r="1314" spans="1:17" s="11" customFormat="1" ht="20.25" customHeight="1" x14ac:dyDescent="0.4">
      <c r="A1314" s="435" t="s">
        <v>14</v>
      </c>
      <c r="B1314" s="443" t="s">
        <v>3</v>
      </c>
      <c r="C1314" s="443"/>
      <c r="D1314" s="443"/>
      <c r="E1314" s="438" t="s">
        <v>4</v>
      </c>
      <c r="F1314" s="439"/>
      <c r="G1314" s="439"/>
      <c r="H1314" s="439"/>
      <c r="I1314" s="439"/>
      <c r="J1314" s="439"/>
      <c r="K1314" s="439"/>
      <c r="L1314" s="439"/>
      <c r="M1314" s="439"/>
      <c r="N1314" s="439"/>
      <c r="O1314" s="440"/>
      <c r="P1314" s="426" t="s">
        <v>106</v>
      </c>
      <c r="Q1314" s="435" t="s">
        <v>354</v>
      </c>
    </row>
    <row r="1315" spans="1:17" s="11" customFormat="1" ht="60" x14ac:dyDescent="0.4">
      <c r="A1315" s="436"/>
      <c r="B1315" s="305" t="s">
        <v>26</v>
      </c>
      <c r="C1315" s="305" t="s">
        <v>107</v>
      </c>
      <c r="D1315" s="305" t="s">
        <v>27</v>
      </c>
      <c r="E1315" s="16" t="s">
        <v>349</v>
      </c>
      <c r="F1315" s="17" t="s">
        <v>108</v>
      </c>
      <c r="G1315" s="17" t="s">
        <v>350</v>
      </c>
      <c r="H1315" s="16" t="s">
        <v>28</v>
      </c>
      <c r="I1315" s="17" t="s">
        <v>126</v>
      </c>
      <c r="J1315" s="17" t="s">
        <v>352</v>
      </c>
      <c r="K1315" s="16" t="s">
        <v>29</v>
      </c>
      <c r="L1315" s="17" t="s">
        <v>127</v>
      </c>
      <c r="M1315" s="17" t="s">
        <v>128</v>
      </c>
      <c r="N1315" s="16" t="s">
        <v>30</v>
      </c>
      <c r="O1315" s="306" t="s">
        <v>353</v>
      </c>
      <c r="P1315" s="441"/>
      <c r="Q1315" s="436"/>
    </row>
    <row r="1316" spans="1:17" s="18" customFormat="1" ht="22.5" x14ac:dyDescent="0.4">
      <c r="A1316" s="442"/>
      <c r="B1316" s="12" t="s">
        <v>34</v>
      </c>
      <c r="C1316" s="12" t="s">
        <v>123</v>
      </c>
      <c r="D1316" s="12" t="s">
        <v>6</v>
      </c>
      <c r="E1316" s="12" t="s">
        <v>20</v>
      </c>
      <c r="F1316" s="12" t="s">
        <v>20</v>
      </c>
      <c r="G1316" s="12" t="s">
        <v>8</v>
      </c>
      <c r="H1316" s="12" t="s">
        <v>8</v>
      </c>
      <c r="I1316" s="12" t="s">
        <v>20</v>
      </c>
      <c r="J1316" s="12" t="s">
        <v>8</v>
      </c>
      <c r="K1316" s="12" t="s">
        <v>8</v>
      </c>
      <c r="L1316" s="12" t="s">
        <v>20</v>
      </c>
      <c r="M1316" s="12" t="s">
        <v>8</v>
      </c>
      <c r="N1316" s="12" t="s">
        <v>8</v>
      </c>
      <c r="O1316" s="12" t="s">
        <v>8</v>
      </c>
      <c r="P1316" s="4" t="s">
        <v>43</v>
      </c>
      <c r="Q1316" s="12" t="s">
        <v>8</v>
      </c>
    </row>
    <row r="1317" spans="1:17" s="20" customFormat="1" ht="18" customHeight="1" x14ac:dyDescent="0.4">
      <c r="A1317" s="19">
        <v>1</v>
      </c>
      <c r="B1317" s="143">
        <f>VLOOKUP(B1313,別紙1!$A$285:$AS$431,6,FALSE)</f>
        <v>10</v>
      </c>
      <c r="C1317" s="151">
        <f>内訳書!$C$9</f>
        <v>0</v>
      </c>
      <c r="D1317" s="151">
        <f>IF(E1317=0,ROUNDDOWN(C1317*B1317/10/2,2),ROUNDDOWN(C1317*B1317/10,2))</f>
        <v>0</v>
      </c>
      <c r="E1317" s="143">
        <f>VLOOKUP(B1313,別紙1!$A$285:$AS$431,7,FALSE)+VLOOKUP(B1313,別紙1!$A$285:$AS$431,8,FALSE)+VLOOKUP(B1313,別紙1!$A$285:$AS$431,9,FALSE)</f>
        <v>21</v>
      </c>
      <c r="F1317" s="143">
        <f>IF(E1317&lt;120,E1317,120)</f>
        <v>21</v>
      </c>
      <c r="G1317" s="151">
        <f>内訳書!$D$9</f>
        <v>0</v>
      </c>
      <c r="H1317" s="151">
        <f>ROUNDDOWN(F1317*G1317,2)</f>
        <v>0</v>
      </c>
      <c r="I1317" s="143">
        <f>IF(E1317&lt;=300,IF(E1317&lt;120,0,E1317-120),180)</f>
        <v>0</v>
      </c>
      <c r="J1317" s="151">
        <f>内訳書!$E$9</f>
        <v>0</v>
      </c>
      <c r="K1317" s="151">
        <f>ROUNDDOWN(I1317*J1317,2)</f>
        <v>0</v>
      </c>
      <c r="L1317" s="143">
        <f>IF(E1317&lt;300,0,E1317-300)</f>
        <v>0</v>
      </c>
      <c r="M1317" s="151">
        <f>内訳書!$F$9</f>
        <v>0</v>
      </c>
      <c r="N1317" s="151">
        <f>ROUNDDOWN(L1317*M1317,2)</f>
        <v>0</v>
      </c>
      <c r="O1317" s="151">
        <f>H1317+K1317+N1317</f>
        <v>0</v>
      </c>
      <c r="P1317" s="144"/>
      <c r="Q1317" s="145">
        <f>ROUNDDOWN(D1317+O1317+P1317,0)</f>
        <v>0</v>
      </c>
    </row>
    <row r="1318" spans="1:17" s="20" customFormat="1" ht="18" customHeight="1" x14ac:dyDescent="0.4">
      <c r="A1318" s="19">
        <v>2</v>
      </c>
      <c r="B1318" s="145">
        <f>B1317</f>
        <v>10</v>
      </c>
      <c r="C1318" s="151">
        <f>C1317</f>
        <v>0</v>
      </c>
      <c r="D1318" s="151">
        <f t="shared" ref="D1318:D1328" si="1242">IF(E1318=0,ROUNDDOWN(C1318*B1318/10/2,2),ROUNDDOWN(C1318*B1318/10,2))</f>
        <v>0</v>
      </c>
      <c r="E1318" s="143">
        <f>VLOOKUP(B1313,別紙1!$A$285:$AS$431,10,FALSE)+VLOOKUP(B1313,別紙1!$A$285:$AS$431,11,FALSE)+VLOOKUP(B1313,別紙1!$A$285:$AS$431,12,FALSE)</f>
        <v>22</v>
      </c>
      <c r="F1318" s="143">
        <f t="shared" ref="F1318:F1328" si="1243">IF(E1318&lt;120,E1318,120)</f>
        <v>22</v>
      </c>
      <c r="G1318" s="151">
        <f>G1317</f>
        <v>0</v>
      </c>
      <c r="H1318" s="151">
        <f t="shared" ref="H1318:H1328" si="1244">ROUNDDOWN(F1318*G1318,2)</f>
        <v>0</v>
      </c>
      <c r="I1318" s="143">
        <f t="shared" ref="I1318" si="1245">IF(E1318&lt;=300,IF(E1318&lt;120,0,E1318-120),180)</f>
        <v>0</v>
      </c>
      <c r="J1318" s="151">
        <f>J1317</f>
        <v>0</v>
      </c>
      <c r="K1318" s="151">
        <f t="shared" ref="K1318:K1328" si="1246">ROUNDDOWN(I1318*J1318,2)</f>
        <v>0</v>
      </c>
      <c r="L1318" s="143">
        <f t="shared" ref="L1318:L1328" si="1247">IF(E1318&lt;300,0,E1318-300)</f>
        <v>0</v>
      </c>
      <c r="M1318" s="151">
        <f>M1317</f>
        <v>0</v>
      </c>
      <c r="N1318" s="151">
        <f t="shared" ref="N1318:N1328" si="1248">ROUNDDOWN(L1318*M1318,2)</f>
        <v>0</v>
      </c>
      <c r="O1318" s="151">
        <f t="shared" ref="O1318:O1321" si="1249">H1318+K1318+N1318</f>
        <v>0</v>
      </c>
      <c r="P1318" s="144"/>
      <c r="Q1318" s="145">
        <f t="shared" ref="Q1318:Q1328" si="1250">ROUNDDOWN(D1318+O1318+P1318,0)</f>
        <v>0</v>
      </c>
    </row>
    <row r="1319" spans="1:17" s="20" customFormat="1" ht="18" customHeight="1" x14ac:dyDescent="0.4">
      <c r="A1319" s="19">
        <v>3</v>
      </c>
      <c r="B1319" s="145">
        <f>B1317</f>
        <v>10</v>
      </c>
      <c r="C1319" s="151">
        <f t="shared" ref="C1319:C1328" si="1251">C1318</f>
        <v>0</v>
      </c>
      <c r="D1319" s="151">
        <f t="shared" si="1242"/>
        <v>0</v>
      </c>
      <c r="E1319" s="143">
        <f>VLOOKUP(B1313,別紙1!$A$285:$AS$431,13,FALSE)+VLOOKUP(B1313,別紙1!$A$285:$AS$431,14,FALSE)+VLOOKUP(B1313,別紙1!$A$285:$AS$431,15,FALSE)</f>
        <v>19</v>
      </c>
      <c r="F1319" s="143">
        <f t="shared" si="1243"/>
        <v>19</v>
      </c>
      <c r="G1319" s="151">
        <f t="shared" ref="G1319:G1328" si="1252">G1318</f>
        <v>0</v>
      </c>
      <c r="H1319" s="151">
        <f t="shared" si="1244"/>
        <v>0</v>
      </c>
      <c r="I1319" s="143">
        <f>IF(E1319&lt;=300,IF(E1319&lt;120,0,E1319-120),180)</f>
        <v>0</v>
      </c>
      <c r="J1319" s="151">
        <f t="shared" ref="J1319:J1328" si="1253">J1318</f>
        <v>0</v>
      </c>
      <c r="K1319" s="151">
        <f t="shared" si="1246"/>
        <v>0</v>
      </c>
      <c r="L1319" s="143">
        <f t="shared" si="1247"/>
        <v>0</v>
      </c>
      <c r="M1319" s="151">
        <f t="shared" ref="M1319:M1328" si="1254">M1318</f>
        <v>0</v>
      </c>
      <c r="N1319" s="151">
        <f t="shared" si="1248"/>
        <v>0</v>
      </c>
      <c r="O1319" s="151">
        <f t="shared" si="1249"/>
        <v>0</v>
      </c>
      <c r="P1319" s="144"/>
      <c r="Q1319" s="145">
        <f t="shared" si="1250"/>
        <v>0</v>
      </c>
    </row>
    <row r="1320" spans="1:17" s="20" customFormat="1" ht="18" customHeight="1" x14ac:dyDescent="0.4">
      <c r="A1320" s="19">
        <v>4</v>
      </c>
      <c r="B1320" s="145">
        <f>B1317</f>
        <v>10</v>
      </c>
      <c r="C1320" s="151">
        <f t="shared" si="1251"/>
        <v>0</v>
      </c>
      <c r="D1320" s="151">
        <f t="shared" si="1242"/>
        <v>0</v>
      </c>
      <c r="E1320" s="143">
        <f>VLOOKUP(B1313,別紙1!$A$285:$AS$431,16,FALSE)+VLOOKUP(B1313,別紙1!$A$285:$AS$431,17,FALSE)+VLOOKUP(B1313,別紙1!$A$285:$AS$431,18,FALSE)</f>
        <v>21</v>
      </c>
      <c r="F1320" s="143">
        <f t="shared" si="1243"/>
        <v>21</v>
      </c>
      <c r="G1320" s="151">
        <f t="shared" si="1252"/>
        <v>0</v>
      </c>
      <c r="H1320" s="151">
        <f t="shared" si="1244"/>
        <v>0</v>
      </c>
      <c r="I1320" s="143">
        <f t="shared" ref="I1320:I1328" si="1255">IF(E1320&lt;=300,IF(E1320&lt;120,0,E1320-120),180)</f>
        <v>0</v>
      </c>
      <c r="J1320" s="151">
        <f t="shared" si="1253"/>
        <v>0</v>
      </c>
      <c r="K1320" s="151">
        <f t="shared" si="1246"/>
        <v>0</v>
      </c>
      <c r="L1320" s="143">
        <f t="shared" si="1247"/>
        <v>0</v>
      </c>
      <c r="M1320" s="151">
        <f t="shared" si="1254"/>
        <v>0</v>
      </c>
      <c r="N1320" s="151">
        <f t="shared" si="1248"/>
        <v>0</v>
      </c>
      <c r="O1320" s="151">
        <f t="shared" si="1249"/>
        <v>0</v>
      </c>
      <c r="P1320" s="144"/>
      <c r="Q1320" s="145">
        <f t="shared" si="1250"/>
        <v>0</v>
      </c>
    </row>
    <row r="1321" spans="1:17" s="20" customFormat="1" ht="18" customHeight="1" x14ac:dyDescent="0.4">
      <c r="A1321" s="19">
        <v>5</v>
      </c>
      <c r="B1321" s="145">
        <f>B1317</f>
        <v>10</v>
      </c>
      <c r="C1321" s="151">
        <f t="shared" si="1251"/>
        <v>0</v>
      </c>
      <c r="D1321" s="151">
        <f t="shared" si="1242"/>
        <v>0</v>
      </c>
      <c r="E1321" s="143">
        <f>VLOOKUP(B1313,別紙1!$A$285:$AS$431,19,FALSE)+VLOOKUP(B1313,別紙1!$A$285:$AS$431,20,FALSE)+VLOOKUP(B1313,別紙1!$A$285:$AS$431,21,FALSE)</f>
        <v>21</v>
      </c>
      <c r="F1321" s="143">
        <f t="shared" si="1243"/>
        <v>21</v>
      </c>
      <c r="G1321" s="151">
        <f t="shared" si="1252"/>
        <v>0</v>
      </c>
      <c r="H1321" s="151">
        <f t="shared" si="1244"/>
        <v>0</v>
      </c>
      <c r="I1321" s="143">
        <f t="shared" si="1255"/>
        <v>0</v>
      </c>
      <c r="J1321" s="151">
        <f t="shared" si="1253"/>
        <v>0</v>
      </c>
      <c r="K1321" s="151">
        <f t="shared" si="1246"/>
        <v>0</v>
      </c>
      <c r="L1321" s="143">
        <f t="shared" si="1247"/>
        <v>0</v>
      </c>
      <c r="M1321" s="151">
        <f t="shared" si="1254"/>
        <v>0</v>
      </c>
      <c r="N1321" s="151">
        <f t="shared" si="1248"/>
        <v>0</v>
      </c>
      <c r="O1321" s="151">
        <f t="shared" si="1249"/>
        <v>0</v>
      </c>
      <c r="P1321" s="144"/>
      <c r="Q1321" s="145">
        <f t="shared" si="1250"/>
        <v>0</v>
      </c>
    </row>
    <row r="1322" spans="1:17" s="20" customFormat="1" ht="18" customHeight="1" x14ac:dyDescent="0.4">
      <c r="A1322" s="19">
        <v>6</v>
      </c>
      <c r="B1322" s="145">
        <f>B1317</f>
        <v>10</v>
      </c>
      <c r="C1322" s="151">
        <f t="shared" si="1251"/>
        <v>0</v>
      </c>
      <c r="D1322" s="151">
        <f t="shared" si="1242"/>
        <v>0</v>
      </c>
      <c r="E1322" s="143">
        <f>VLOOKUP(B1313,別紙1!$A$285:$AS$431,22,FALSE)+VLOOKUP(B1313,別紙1!$A$285:$AS$431,23,FALSE)+VLOOKUP(B1313,別紙1!$A$285:$AS$431,24,FALSE)</f>
        <v>23</v>
      </c>
      <c r="F1322" s="143">
        <f t="shared" si="1243"/>
        <v>23</v>
      </c>
      <c r="G1322" s="151">
        <f t="shared" si="1252"/>
        <v>0</v>
      </c>
      <c r="H1322" s="151">
        <f t="shared" si="1244"/>
        <v>0</v>
      </c>
      <c r="I1322" s="143">
        <f t="shared" si="1255"/>
        <v>0</v>
      </c>
      <c r="J1322" s="151">
        <f t="shared" si="1253"/>
        <v>0</v>
      </c>
      <c r="K1322" s="151">
        <f t="shared" si="1246"/>
        <v>0</v>
      </c>
      <c r="L1322" s="143">
        <f t="shared" si="1247"/>
        <v>0</v>
      </c>
      <c r="M1322" s="151">
        <f t="shared" si="1254"/>
        <v>0</v>
      </c>
      <c r="N1322" s="151">
        <f t="shared" si="1248"/>
        <v>0</v>
      </c>
      <c r="O1322" s="151">
        <f>H1322+K1322+N1322</f>
        <v>0</v>
      </c>
      <c r="P1322" s="144"/>
      <c r="Q1322" s="145">
        <f t="shared" si="1250"/>
        <v>0</v>
      </c>
    </row>
    <row r="1323" spans="1:17" s="20" customFormat="1" ht="18" customHeight="1" x14ac:dyDescent="0.4">
      <c r="A1323" s="19">
        <v>7</v>
      </c>
      <c r="B1323" s="145">
        <f>B1317</f>
        <v>10</v>
      </c>
      <c r="C1323" s="151">
        <f t="shared" si="1251"/>
        <v>0</v>
      </c>
      <c r="D1323" s="151">
        <f t="shared" si="1242"/>
        <v>0</v>
      </c>
      <c r="E1323" s="143">
        <f>VLOOKUP(B1313,別紙1!$A$285:$AS$431,25,FALSE)+VLOOKUP(B1313,別紙1!$A$285:$AS$431,26,FALSE)+VLOOKUP(B1313,別紙1!$A$285:$AS$431,27,FALSE)</f>
        <v>24</v>
      </c>
      <c r="F1323" s="143">
        <f t="shared" si="1243"/>
        <v>24</v>
      </c>
      <c r="G1323" s="151">
        <f t="shared" si="1252"/>
        <v>0</v>
      </c>
      <c r="H1323" s="151">
        <f t="shared" si="1244"/>
        <v>0</v>
      </c>
      <c r="I1323" s="143">
        <f t="shared" si="1255"/>
        <v>0</v>
      </c>
      <c r="J1323" s="151">
        <f t="shared" si="1253"/>
        <v>0</v>
      </c>
      <c r="K1323" s="151">
        <f t="shared" si="1246"/>
        <v>0</v>
      </c>
      <c r="L1323" s="143">
        <f t="shared" si="1247"/>
        <v>0</v>
      </c>
      <c r="M1323" s="151">
        <f t="shared" si="1254"/>
        <v>0</v>
      </c>
      <c r="N1323" s="151">
        <f t="shared" si="1248"/>
        <v>0</v>
      </c>
      <c r="O1323" s="151">
        <f t="shared" ref="O1323:O1327" si="1256">H1323+K1323+N1323</f>
        <v>0</v>
      </c>
      <c r="P1323" s="144"/>
      <c r="Q1323" s="145">
        <f t="shared" si="1250"/>
        <v>0</v>
      </c>
    </row>
    <row r="1324" spans="1:17" s="20" customFormat="1" ht="18" customHeight="1" x14ac:dyDescent="0.4">
      <c r="A1324" s="19">
        <v>8</v>
      </c>
      <c r="B1324" s="145">
        <f>B1317</f>
        <v>10</v>
      </c>
      <c r="C1324" s="151">
        <f t="shared" si="1251"/>
        <v>0</v>
      </c>
      <c r="D1324" s="151">
        <f t="shared" si="1242"/>
        <v>0</v>
      </c>
      <c r="E1324" s="143">
        <f>VLOOKUP(B1313,別紙1!$A$285:$AS$431,28,FALSE)+VLOOKUP(B1313,別紙1!$A$285:$AS$431,29,FALSE)+VLOOKUP(B1313,別紙1!$A$285:$AS$431,30,FALSE)</f>
        <v>26</v>
      </c>
      <c r="F1324" s="143">
        <f t="shared" si="1243"/>
        <v>26</v>
      </c>
      <c r="G1324" s="151">
        <f t="shared" si="1252"/>
        <v>0</v>
      </c>
      <c r="H1324" s="151">
        <f t="shared" si="1244"/>
        <v>0</v>
      </c>
      <c r="I1324" s="143">
        <f t="shared" si="1255"/>
        <v>0</v>
      </c>
      <c r="J1324" s="151">
        <f t="shared" si="1253"/>
        <v>0</v>
      </c>
      <c r="K1324" s="151">
        <f t="shared" si="1246"/>
        <v>0</v>
      </c>
      <c r="L1324" s="143">
        <f t="shared" si="1247"/>
        <v>0</v>
      </c>
      <c r="M1324" s="151">
        <f t="shared" si="1254"/>
        <v>0</v>
      </c>
      <c r="N1324" s="151">
        <f t="shared" si="1248"/>
        <v>0</v>
      </c>
      <c r="O1324" s="151">
        <f t="shared" si="1256"/>
        <v>0</v>
      </c>
      <c r="P1324" s="144"/>
      <c r="Q1324" s="145">
        <f t="shared" si="1250"/>
        <v>0</v>
      </c>
    </row>
    <row r="1325" spans="1:17" s="20" customFormat="1" ht="18" customHeight="1" x14ac:dyDescent="0.4">
      <c r="A1325" s="19">
        <v>9</v>
      </c>
      <c r="B1325" s="145">
        <f>B1317</f>
        <v>10</v>
      </c>
      <c r="C1325" s="151">
        <f t="shared" si="1251"/>
        <v>0</v>
      </c>
      <c r="D1325" s="151">
        <f t="shared" si="1242"/>
        <v>0</v>
      </c>
      <c r="E1325" s="143">
        <f>VLOOKUP(B1313,別紙1!$A$285:$AS$431,31,FALSE)+VLOOKUP(B1313,別紙1!$A$285:$AS$431,32,FALSE)+VLOOKUP(B1313,別紙1!$A$285:$AS$431,33,FALSE)</f>
        <v>26</v>
      </c>
      <c r="F1325" s="143">
        <f t="shared" si="1243"/>
        <v>26</v>
      </c>
      <c r="G1325" s="151">
        <f t="shared" si="1252"/>
        <v>0</v>
      </c>
      <c r="H1325" s="151">
        <f t="shared" si="1244"/>
        <v>0</v>
      </c>
      <c r="I1325" s="143">
        <f t="shared" si="1255"/>
        <v>0</v>
      </c>
      <c r="J1325" s="151">
        <f t="shared" si="1253"/>
        <v>0</v>
      </c>
      <c r="K1325" s="151">
        <f t="shared" si="1246"/>
        <v>0</v>
      </c>
      <c r="L1325" s="143">
        <f t="shared" si="1247"/>
        <v>0</v>
      </c>
      <c r="M1325" s="151">
        <f t="shared" si="1254"/>
        <v>0</v>
      </c>
      <c r="N1325" s="151">
        <f t="shared" si="1248"/>
        <v>0</v>
      </c>
      <c r="O1325" s="151">
        <f t="shared" si="1256"/>
        <v>0</v>
      </c>
      <c r="P1325" s="144"/>
      <c r="Q1325" s="145">
        <f t="shared" si="1250"/>
        <v>0</v>
      </c>
    </row>
    <row r="1326" spans="1:17" s="20" customFormat="1" ht="18" customHeight="1" x14ac:dyDescent="0.4">
      <c r="A1326" s="19">
        <v>10</v>
      </c>
      <c r="B1326" s="145">
        <f>B1317</f>
        <v>10</v>
      </c>
      <c r="C1326" s="151">
        <f t="shared" si="1251"/>
        <v>0</v>
      </c>
      <c r="D1326" s="151">
        <f t="shared" si="1242"/>
        <v>0</v>
      </c>
      <c r="E1326" s="143">
        <f>VLOOKUP(B1313,別紙1!$A$285:$AS$431,34,FALSE)+VLOOKUP(B1313,別紙1!$A$285:$AS$431,35,FALSE)+VLOOKUP(B1313,別紙1!$A$285:$AS$431,36,FALSE)</f>
        <v>24</v>
      </c>
      <c r="F1326" s="143">
        <f t="shared" si="1243"/>
        <v>24</v>
      </c>
      <c r="G1326" s="151">
        <f t="shared" si="1252"/>
        <v>0</v>
      </c>
      <c r="H1326" s="151">
        <f t="shared" si="1244"/>
        <v>0</v>
      </c>
      <c r="I1326" s="143">
        <f t="shared" si="1255"/>
        <v>0</v>
      </c>
      <c r="J1326" s="151">
        <f t="shared" si="1253"/>
        <v>0</v>
      </c>
      <c r="K1326" s="151">
        <f t="shared" si="1246"/>
        <v>0</v>
      </c>
      <c r="L1326" s="143">
        <f t="shared" si="1247"/>
        <v>0</v>
      </c>
      <c r="M1326" s="151">
        <f t="shared" si="1254"/>
        <v>0</v>
      </c>
      <c r="N1326" s="151">
        <f t="shared" si="1248"/>
        <v>0</v>
      </c>
      <c r="O1326" s="151">
        <f t="shared" si="1256"/>
        <v>0</v>
      </c>
      <c r="P1326" s="144"/>
      <c r="Q1326" s="145">
        <f t="shared" si="1250"/>
        <v>0</v>
      </c>
    </row>
    <row r="1327" spans="1:17" s="20" customFormat="1" ht="18" customHeight="1" x14ac:dyDescent="0.4">
      <c r="A1327" s="19">
        <v>11</v>
      </c>
      <c r="B1327" s="145">
        <f>B1317</f>
        <v>10</v>
      </c>
      <c r="C1327" s="151">
        <f t="shared" si="1251"/>
        <v>0</v>
      </c>
      <c r="D1327" s="151">
        <f t="shared" si="1242"/>
        <v>0</v>
      </c>
      <c r="E1327" s="143">
        <f>VLOOKUP(B1313,別紙1!$A$285:$AS$431,37,FALSE)+VLOOKUP(B1313,別紙1!$A$285:$AS$431,38,FALSE)+VLOOKUP(B1313,別紙1!$A$285:$AS$431,39,FALSE)</f>
        <v>22</v>
      </c>
      <c r="F1327" s="143">
        <f t="shared" si="1243"/>
        <v>22</v>
      </c>
      <c r="G1327" s="151">
        <f t="shared" si="1252"/>
        <v>0</v>
      </c>
      <c r="H1327" s="151">
        <f t="shared" si="1244"/>
        <v>0</v>
      </c>
      <c r="I1327" s="143">
        <f t="shared" si="1255"/>
        <v>0</v>
      </c>
      <c r="J1327" s="151">
        <f t="shared" si="1253"/>
        <v>0</v>
      </c>
      <c r="K1327" s="151">
        <f t="shared" si="1246"/>
        <v>0</v>
      </c>
      <c r="L1327" s="143">
        <f t="shared" si="1247"/>
        <v>0</v>
      </c>
      <c r="M1327" s="151">
        <f t="shared" si="1254"/>
        <v>0</v>
      </c>
      <c r="N1327" s="151">
        <f t="shared" si="1248"/>
        <v>0</v>
      </c>
      <c r="O1327" s="151">
        <f t="shared" si="1256"/>
        <v>0</v>
      </c>
      <c r="P1327" s="144"/>
      <c r="Q1327" s="145">
        <f t="shared" si="1250"/>
        <v>0</v>
      </c>
    </row>
    <row r="1328" spans="1:17" s="20" customFormat="1" ht="18" customHeight="1" thickBot="1" x14ac:dyDescent="0.45">
      <c r="A1328" s="19">
        <v>12</v>
      </c>
      <c r="B1328" s="145">
        <f>B1317</f>
        <v>10</v>
      </c>
      <c r="C1328" s="151">
        <f t="shared" si="1251"/>
        <v>0</v>
      </c>
      <c r="D1328" s="151">
        <f t="shared" si="1242"/>
        <v>0</v>
      </c>
      <c r="E1328" s="143">
        <f>VLOOKUP(B1313,別紙1!$A$285:$AS$431,40,FALSE)+VLOOKUP(B1313,別紙1!$A$285:$AS$431,41,FALSE)+VLOOKUP(B1313,別紙1!$A$285:$AS$431,42,FALSE)</f>
        <v>19</v>
      </c>
      <c r="F1328" s="143">
        <f t="shared" si="1243"/>
        <v>19</v>
      </c>
      <c r="G1328" s="151">
        <f t="shared" si="1252"/>
        <v>0</v>
      </c>
      <c r="H1328" s="198">
        <f t="shared" si="1244"/>
        <v>0</v>
      </c>
      <c r="I1328" s="143">
        <f t="shared" si="1255"/>
        <v>0</v>
      </c>
      <c r="J1328" s="198">
        <f t="shared" si="1253"/>
        <v>0</v>
      </c>
      <c r="K1328" s="198">
        <f t="shared" si="1246"/>
        <v>0</v>
      </c>
      <c r="L1328" s="143">
        <f t="shared" si="1247"/>
        <v>0</v>
      </c>
      <c r="M1328" s="151">
        <f t="shared" si="1254"/>
        <v>0</v>
      </c>
      <c r="N1328" s="198">
        <f t="shared" si="1248"/>
        <v>0</v>
      </c>
      <c r="O1328" s="151">
        <f>H1328+K1328+N1328</f>
        <v>0</v>
      </c>
      <c r="P1328" s="144"/>
      <c r="Q1328" s="145">
        <f t="shared" si="1250"/>
        <v>0</v>
      </c>
    </row>
    <row r="1329" spans="1:17" s="20" customFormat="1" ht="18" customHeight="1" thickBot="1" x14ac:dyDescent="0.45">
      <c r="A1329" s="19" t="s">
        <v>9</v>
      </c>
      <c r="B1329" s="146"/>
      <c r="C1329" s="146"/>
      <c r="D1329" s="201"/>
      <c r="E1329" s="143">
        <f t="shared" ref="E1329:F1329" si="1257">SUM(E1317:E1328)</f>
        <v>268</v>
      </c>
      <c r="F1329" s="149">
        <f t="shared" si="1257"/>
        <v>268</v>
      </c>
      <c r="G1329" s="146"/>
      <c r="H1329" s="146"/>
      <c r="I1329" s="149">
        <f t="shared" ref="I1329" si="1258">SUM(I1317:I1328)</f>
        <v>0</v>
      </c>
      <c r="J1329" s="146"/>
      <c r="K1329" s="146"/>
      <c r="L1329" s="149">
        <f t="shared" ref="L1329" si="1259">SUM(L1317:L1328)</f>
        <v>0</v>
      </c>
      <c r="M1329" s="146"/>
      <c r="N1329" s="146"/>
      <c r="O1329" s="202"/>
      <c r="P1329" s="150">
        <f>SUM(P1317:P1328)</f>
        <v>0</v>
      </c>
      <c r="Q1329" s="148">
        <f>IF(SUM(Q1317:Q1328)="","",SUM(Q1317:Q1328))</f>
        <v>0</v>
      </c>
    </row>
    <row r="1330" spans="1:17" ht="78" customHeight="1" x14ac:dyDescent="0.4">
      <c r="A1330" s="444" t="s">
        <v>376</v>
      </c>
      <c r="B1330" s="445"/>
      <c r="C1330" s="445"/>
      <c r="D1330" s="445"/>
      <c r="E1330" s="446"/>
      <c r="F1330" s="446"/>
      <c r="G1330" s="446"/>
      <c r="H1330" s="445"/>
      <c r="I1330" s="446"/>
      <c r="J1330" s="446"/>
      <c r="K1330" s="445"/>
      <c r="L1330" s="446"/>
      <c r="M1330" s="446"/>
      <c r="N1330" s="445"/>
      <c r="O1330" s="445"/>
      <c r="P1330" s="445"/>
      <c r="Q1330" s="445"/>
    </row>
    <row r="1331" spans="1:17" ht="78" customHeight="1" x14ac:dyDescent="0.4">
      <c r="A1331" s="447" t="s">
        <v>22</v>
      </c>
      <c r="B1331" s="447"/>
      <c r="C1331" s="447"/>
      <c r="D1331" s="447"/>
      <c r="E1331" s="447"/>
      <c r="F1331" s="447"/>
      <c r="G1331" s="447"/>
      <c r="H1331" s="447"/>
      <c r="I1331" s="447"/>
      <c r="J1331" s="447"/>
      <c r="K1331" s="447"/>
      <c r="L1331" s="447"/>
      <c r="M1331" s="447"/>
      <c r="N1331" s="447"/>
      <c r="O1331" s="447"/>
      <c r="P1331" s="447"/>
      <c r="Q1331" s="447"/>
    </row>
    <row r="1332" spans="1:17" x14ac:dyDescent="0.4">
      <c r="A1332" s="11" t="s">
        <v>12</v>
      </c>
      <c r="B1332" s="15">
        <f>B1313+1</f>
        <v>71</v>
      </c>
      <c r="C1332" s="11" t="s">
        <v>13</v>
      </c>
      <c r="D1332" s="13" t="str">
        <f>VLOOKUP(B1332,別紙1!$A$285:$AS$431,3,FALSE)</f>
        <v>大胡地下ポンプ場</v>
      </c>
      <c r="Q1332" s="142" t="str">
        <f>VLOOKUP(B1332,別紙1!$A$285:$AS$431,5,FALSE)</f>
        <v>東京従量電灯B15A</v>
      </c>
    </row>
    <row r="1333" spans="1:17" s="11" customFormat="1" ht="20.25" customHeight="1" x14ac:dyDescent="0.4">
      <c r="A1333" s="435" t="s">
        <v>14</v>
      </c>
      <c r="B1333" s="443" t="s">
        <v>3</v>
      </c>
      <c r="C1333" s="443"/>
      <c r="D1333" s="443"/>
      <c r="E1333" s="438" t="s">
        <v>4</v>
      </c>
      <c r="F1333" s="439"/>
      <c r="G1333" s="439"/>
      <c r="H1333" s="439"/>
      <c r="I1333" s="439"/>
      <c r="J1333" s="439"/>
      <c r="K1333" s="439"/>
      <c r="L1333" s="439"/>
      <c r="M1333" s="439"/>
      <c r="N1333" s="439"/>
      <c r="O1333" s="440"/>
      <c r="P1333" s="426" t="s">
        <v>106</v>
      </c>
      <c r="Q1333" s="435" t="s">
        <v>354</v>
      </c>
    </row>
    <row r="1334" spans="1:17" s="11" customFormat="1" ht="60" x14ac:dyDescent="0.4">
      <c r="A1334" s="436"/>
      <c r="B1334" s="305" t="s">
        <v>26</v>
      </c>
      <c r="C1334" s="305" t="s">
        <v>107</v>
      </c>
      <c r="D1334" s="305" t="s">
        <v>27</v>
      </c>
      <c r="E1334" s="16" t="s">
        <v>349</v>
      </c>
      <c r="F1334" s="17" t="s">
        <v>108</v>
      </c>
      <c r="G1334" s="17" t="s">
        <v>350</v>
      </c>
      <c r="H1334" s="16" t="s">
        <v>28</v>
      </c>
      <c r="I1334" s="17" t="s">
        <v>126</v>
      </c>
      <c r="J1334" s="17" t="s">
        <v>352</v>
      </c>
      <c r="K1334" s="16" t="s">
        <v>29</v>
      </c>
      <c r="L1334" s="17" t="s">
        <v>127</v>
      </c>
      <c r="M1334" s="17" t="s">
        <v>128</v>
      </c>
      <c r="N1334" s="16" t="s">
        <v>30</v>
      </c>
      <c r="O1334" s="306" t="s">
        <v>353</v>
      </c>
      <c r="P1334" s="441"/>
      <c r="Q1334" s="436"/>
    </row>
    <row r="1335" spans="1:17" s="18" customFormat="1" ht="22.5" x14ac:dyDescent="0.4">
      <c r="A1335" s="442"/>
      <c r="B1335" s="12" t="s">
        <v>34</v>
      </c>
      <c r="C1335" s="12" t="s">
        <v>123</v>
      </c>
      <c r="D1335" s="12" t="s">
        <v>6</v>
      </c>
      <c r="E1335" s="12" t="s">
        <v>20</v>
      </c>
      <c r="F1335" s="12" t="s">
        <v>20</v>
      </c>
      <c r="G1335" s="12" t="s">
        <v>8</v>
      </c>
      <c r="H1335" s="12" t="s">
        <v>8</v>
      </c>
      <c r="I1335" s="12" t="s">
        <v>20</v>
      </c>
      <c r="J1335" s="12" t="s">
        <v>8</v>
      </c>
      <c r="K1335" s="12" t="s">
        <v>8</v>
      </c>
      <c r="L1335" s="12" t="s">
        <v>20</v>
      </c>
      <c r="M1335" s="12" t="s">
        <v>8</v>
      </c>
      <c r="N1335" s="12" t="s">
        <v>8</v>
      </c>
      <c r="O1335" s="12" t="s">
        <v>8</v>
      </c>
      <c r="P1335" s="4" t="s">
        <v>43</v>
      </c>
      <c r="Q1335" s="12" t="s">
        <v>8</v>
      </c>
    </row>
    <row r="1336" spans="1:17" s="20" customFormat="1" ht="18" customHeight="1" x14ac:dyDescent="0.4">
      <c r="A1336" s="19">
        <v>1</v>
      </c>
      <c r="B1336" s="143">
        <f>VLOOKUP(B1332,別紙1!$A$285:$AS$431,6,FALSE)</f>
        <v>15</v>
      </c>
      <c r="C1336" s="151">
        <f>内訳書!$C$9</f>
        <v>0</v>
      </c>
      <c r="D1336" s="151">
        <f>IF(E1336=0,ROUNDDOWN(C1336*B1336/10/2,2),ROUNDDOWN(C1336*B1336/10,2))</f>
        <v>0</v>
      </c>
      <c r="E1336" s="143">
        <f>VLOOKUP(B1332,別紙1!$A$285:$AS$431,7,FALSE)+VLOOKUP(B1332,別紙1!$A$285:$AS$431,8,FALSE)+VLOOKUP(B1332,別紙1!$A$285:$AS$431,9,FALSE)</f>
        <v>21</v>
      </c>
      <c r="F1336" s="143">
        <f>IF(E1336&lt;120,E1336,120)</f>
        <v>21</v>
      </c>
      <c r="G1336" s="151">
        <f>内訳書!$D$9</f>
        <v>0</v>
      </c>
      <c r="H1336" s="151">
        <f>ROUNDDOWN(F1336*G1336,2)</f>
        <v>0</v>
      </c>
      <c r="I1336" s="143">
        <f>IF(E1336&lt;=300,IF(E1336&lt;120,0,E1336-120),180)</f>
        <v>0</v>
      </c>
      <c r="J1336" s="151">
        <f>内訳書!$E$9</f>
        <v>0</v>
      </c>
      <c r="K1336" s="151">
        <f>ROUNDDOWN(I1336*J1336,2)</f>
        <v>0</v>
      </c>
      <c r="L1336" s="143">
        <f>IF(E1336&lt;300,0,E1336-300)</f>
        <v>0</v>
      </c>
      <c r="M1336" s="151">
        <f>内訳書!$F$9</f>
        <v>0</v>
      </c>
      <c r="N1336" s="151">
        <f>ROUNDDOWN(L1336*M1336,2)</f>
        <v>0</v>
      </c>
      <c r="O1336" s="151">
        <f>H1336+K1336+N1336</f>
        <v>0</v>
      </c>
      <c r="P1336" s="144"/>
      <c r="Q1336" s="145">
        <f>ROUNDDOWN(D1336+O1336+P1336,0)</f>
        <v>0</v>
      </c>
    </row>
    <row r="1337" spans="1:17" s="20" customFormat="1" ht="18" customHeight="1" x14ac:dyDescent="0.4">
      <c r="A1337" s="19">
        <v>2</v>
      </c>
      <c r="B1337" s="145">
        <f>B1336</f>
        <v>15</v>
      </c>
      <c r="C1337" s="151">
        <f>C1336</f>
        <v>0</v>
      </c>
      <c r="D1337" s="151">
        <f t="shared" ref="D1337:D1347" si="1260">IF(E1337=0,ROUNDDOWN(C1337*B1337/10/2,2),ROUNDDOWN(C1337*B1337/10,2))</f>
        <v>0</v>
      </c>
      <c r="E1337" s="143">
        <f>VLOOKUP(B1332,別紙1!$A$285:$AS$431,10,FALSE)+VLOOKUP(B1332,別紙1!$A$285:$AS$431,11,FALSE)+VLOOKUP(B1332,別紙1!$A$285:$AS$431,12,FALSE)</f>
        <v>21</v>
      </c>
      <c r="F1337" s="143">
        <f t="shared" ref="F1337:F1347" si="1261">IF(E1337&lt;120,E1337,120)</f>
        <v>21</v>
      </c>
      <c r="G1337" s="151">
        <f>G1336</f>
        <v>0</v>
      </c>
      <c r="H1337" s="151">
        <f t="shared" ref="H1337:H1347" si="1262">ROUNDDOWN(F1337*G1337,2)</f>
        <v>0</v>
      </c>
      <c r="I1337" s="143">
        <f t="shared" ref="I1337" si="1263">IF(E1337&lt;=300,IF(E1337&lt;120,0,E1337-120),180)</f>
        <v>0</v>
      </c>
      <c r="J1337" s="151">
        <f>J1336</f>
        <v>0</v>
      </c>
      <c r="K1337" s="151">
        <f t="shared" ref="K1337:K1347" si="1264">ROUNDDOWN(I1337*J1337,2)</f>
        <v>0</v>
      </c>
      <c r="L1337" s="143">
        <f t="shared" ref="L1337:L1347" si="1265">IF(E1337&lt;300,0,E1337-300)</f>
        <v>0</v>
      </c>
      <c r="M1337" s="151">
        <f>M1336</f>
        <v>0</v>
      </c>
      <c r="N1337" s="151">
        <f t="shared" ref="N1337:N1347" si="1266">ROUNDDOWN(L1337*M1337,2)</f>
        <v>0</v>
      </c>
      <c r="O1337" s="151">
        <f t="shared" ref="O1337:O1340" si="1267">H1337+K1337+N1337</f>
        <v>0</v>
      </c>
      <c r="P1337" s="144"/>
      <c r="Q1337" s="145">
        <f t="shared" ref="Q1337:Q1347" si="1268">ROUNDDOWN(D1337+O1337+P1337,0)</f>
        <v>0</v>
      </c>
    </row>
    <row r="1338" spans="1:17" s="20" customFormat="1" ht="18" customHeight="1" x14ac:dyDescent="0.4">
      <c r="A1338" s="19">
        <v>3</v>
      </c>
      <c r="B1338" s="145">
        <f>B1336</f>
        <v>15</v>
      </c>
      <c r="C1338" s="151">
        <f t="shared" ref="C1338:C1347" si="1269">C1337</f>
        <v>0</v>
      </c>
      <c r="D1338" s="151">
        <f t="shared" si="1260"/>
        <v>0</v>
      </c>
      <c r="E1338" s="143">
        <f>VLOOKUP(B1332,別紙1!$A$285:$AS$431,13,FALSE)+VLOOKUP(B1332,別紙1!$A$285:$AS$431,14,FALSE)+VLOOKUP(B1332,別紙1!$A$285:$AS$431,15,FALSE)</f>
        <v>19</v>
      </c>
      <c r="F1338" s="143">
        <f t="shared" si="1261"/>
        <v>19</v>
      </c>
      <c r="G1338" s="151">
        <f t="shared" ref="G1338:G1347" si="1270">G1337</f>
        <v>0</v>
      </c>
      <c r="H1338" s="151">
        <f t="shared" si="1262"/>
        <v>0</v>
      </c>
      <c r="I1338" s="143">
        <f>IF(E1338&lt;=300,IF(E1338&lt;120,0,E1338-120),180)</f>
        <v>0</v>
      </c>
      <c r="J1338" s="151">
        <f t="shared" ref="J1338:J1347" si="1271">J1337</f>
        <v>0</v>
      </c>
      <c r="K1338" s="151">
        <f t="shared" si="1264"/>
        <v>0</v>
      </c>
      <c r="L1338" s="143">
        <f t="shared" si="1265"/>
        <v>0</v>
      </c>
      <c r="M1338" s="151">
        <f t="shared" ref="M1338:M1347" si="1272">M1337</f>
        <v>0</v>
      </c>
      <c r="N1338" s="151">
        <f t="shared" si="1266"/>
        <v>0</v>
      </c>
      <c r="O1338" s="151">
        <f t="shared" si="1267"/>
        <v>0</v>
      </c>
      <c r="P1338" s="144"/>
      <c r="Q1338" s="145">
        <f t="shared" si="1268"/>
        <v>0</v>
      </c>
    </row>
    <row r="1339" spans="1:17" s="20" customFormat="1" ht="18" customHeight="1" x14ac:dyDescent="0.4">
      <c r="A1339" s="19">
        <v>4</v>
      </c>
      <c r="B1339" s="145">
        <f>B1336</f>
        <v>15</v>
      </c>
      <c r="C1339" s="151">
        <f t="shared" si="1269"/>
        <v>0</v>
      </c>
      <c r="D1339" s="151">
        <f t="shared" si="1260"/>
        <v>0</v>
      </c>
      <c r="E1339" s="143">
        <f>VLOOKUP(B1332,別紙1!$A$285:$AS$431,16,FALSE)+VLOOKUP(B1332,別紙1!$A$285:$AS$431,17,FALSE)+VLOOKUP(B1332,別紙1!$A$285:$AS$431,18,FALSE)</f>
        <v>21</v>
      </c>
      <c r="F1339" s="143">
        <f t="shared" si="1261"/>
        <v>21</v>
      </c>
      <c r="G1339" s="151">
        <f t="shared" si="1270"/>
        <v>0</v>
      </c>
      <c r="H1339" s="151">
        <f t="shared" si="1262"/>
        <v>0</v>
      </c>
      <c r="I1339" s="143">
        <f t="shared" ref="I1339:I1347" si="1273">IF(E1339&lt;=300,IF(E1339&lt;120,0,E1339-120),180)</f>
        <v>0</v>
      </c>
      <c r="J1339" s="151">
        <f t="shared" si="1271"/>
        <v>0</v>
      </c>
      <c r="K1339" s="151">
        <f t="shared" si="1264"/>
        <v>0</v>
      </c>
      <c r="L1339" s="143">
        <f t="shared" si="1265"/>
        <v>0</v>
      </c>
      <c r="M1339" s="151">
        <f t="shared" si="1272"/>
        <v>0</v>
      </c>
      <c r="N1339" s="151">
        <f t="shared" si="1266"/>
        <v>0</v>
      </c>
      <c r="O1339" s="151">
        <f t="shared" si="1267"/>
        <v>0</v>
      </c>
      <c r="P1339" s="144"/>
      <c r="Q1339" s="145">
        <f t="shared" si="1268"/>
        <v>0</v>
      </c>
    </row>
    <row r="1340" spans="1:17" s="20" customFormat="1" ht="18" customHeight="1" x14ac:dyDescent="0.4">
      <c r="A1340" s="19">
        <v>5</v>
      </c>
      <c r="B1340" s="145">
        <f>B1336</f>
        <v>15</v>
      </c>
      <c r="C1340" s="151">
        <f t="shared" si="1269"/>
        <v>0</v>
      </c>
      <c r="D1340" s="151">
        <f t="shared" si="1260"/>
        <v>0</v>
      </c>
      <c r="E1340" s="143">
        <f>VLOOKUP(B1332,別紙1!$A$285:$AS$431,19,FALSE)+VLOOKUP(B1332,別紙1!$A$285:$AS$431,20,FALSE)+VLOOKUP(B1332,別紙1!$A$285:$AS$431,21,FALSE)</f>
        <v>20</v>
      </c>
      <c r="F1340" s="143">
        <f t="shared" si="1261"/>
        <v>20</v>
      </c>
      <c r="G1340" s="151">
        <f t="shared" si="1270"/>
        <v>0</v>
      </c>
      <c r="H1340" s="151">
        <f t="shared" si="1262"/>
        <v>0</v>
      </c>
      <c r="I1340" s="143">
        <f t="shared" si="1273"/>
        <v>0</v>
      </c>
      <c r="J1340" s="151">
        <f t="shared" si="1271"/>
        <v>0</v>
      </c>
      <c r="K1340" s="151">
        <f t="shared" si="1264"/>
        <v>0</v>
      </c>
      <c r="L1340" s="143">
        <f t="shared" si="1265"/>
        <v>0</v>
      </c>
      <c r="M1340" s="151">
        <f t="shared" si="1272"/>
        <v>0</v>
      </c>
      <c r="N1340" s="151">
        <f t="shared" si="1266"/>
        <v>0</v>
      </c>
      <c r="O1340" s="151">
        <f t="shared" si="1267"/>
        <v>0</v>
      </c>
      <c r="P1340" s="144"/>
      <c r="Q1340" s="145">
        <f t="shared" si="1268"/>
        <v>0</v>
      </c>
    </row>
    <row r="1341" spans="1:17" s="20" customFormat="1" ht="18" customHeight="1" x14ac:dyDescent="0.4">
      <c r="A1341" s="19">
        <v>6</v>
      </c>
      <c r="B1341" s="145">
        <f>B1336</f>
        <v>15</v>
      </c>
      <c r="C1341" s="151">
        <f t="shared" si="1269"/>
        <v>0</v>
      </c>
      <c r="D1341" s="151">
        <f t="shared" si="1260"/>
        <v>0</v>
      </c>
      <c r="E1341" s="143">
        <f>VLOOKUP(B1332,別紙1!$A$285:$AS$431,22,FALSE)+VLOOKUP(B1332,別紙1!$A$285:$AS$431,23,FALSE)+VLOOKUP(B1332,別紙1!$A$285:$AS$431,24,FALSE)</f>
        <v>20</v>
      </c>
      <c r="F1341" s="143">
        <f t="shared" si="1261"/>
        <v>20</v>
      </c>
      <c r="G1341" s="151">
        <f t="shared" si="1270"/>
        <v>0</v>
      </c>
      <c r="H1341" s="151">
        <f t="shared" si="1262"/>
        <v>0</v>
      </c>
      <c r="I1341" s="143">
        <f t="shared" si="1273"/>
        <v>0</v>
      </c>
      <c r="J1341" s="151">
        <f t="shared" si="1271"/>
        <v>0</v>
      </c>
      <c r="K1341" s="151">
        <f t="shared" si="1264"/>
        <v>0</v>
      </c>
      <c r="L1341" s="143">
        <f t="shared" si="1265"/>
        <v>0</v>
      </c>
      <c r="M1341" s="151">
        <f t="shared" si="1272"/>
        <v>0</v>
      </c>
      <c r="N1341" s="151">
        <f t="shared" si="1266"/>
        <v>0</v>
      </c>
      <c r="O1341" s="151">
        <f>H1341+K1341+N1341</f>
        <v>0</v>
      </c>
      <c r="P1341" s="144"/>
      <c r="Q1341" s="145">
        <f t="shared" si="1268"/>
        <v>0</v>
      </c>
    </row>
    <row r="1342" spans="1:17" s="20" customFormat="1" ht="18" customHeight="1" x14ac:dyDescent="0.4">
      <c r="A1342" s="19">
        <v>7</v>
      </c>
      <c r="B1342" s="145">
        <f>B1336</f>
        <v>15</v>
      </c>
      <c r="C1342" s="151">
        <f t="shared" si="1269"/>
        <v>0</v>
      </c>
      <c r="D1342" s="151">
        <f t="shared" si="1260"/>
        <v>0</v>
      </c>
      <c r="E1342" s="143">
        <f>VLOOKUP(B1332,別紙1!$A$285:$AS$431,25,FALSE)+VLOOKUP(B1332,別紙1!$A$285:$AS$431,26,FALSE)+VLOOKUP(B1332,別紙1!$A$285:$AS$431,27,FALSE)</f>
        <v>20</v>
      </c>
      <c r="F1342" s="143">
        <f t="shared" si="1261"/>
        <v>20</v>
      </c>
      <c r="G1342" s="151">
        <f t="shared" si="1270"/>
        <v>0</v>
      </c>
      <c r="H1342" s="151">
        <f t="shared" si="1262"/>
        <v>0</v>
      </c>
      <c r="I1342" s="143">
        <f t="shared" si="1273"/>
        <v>0</v>
      </c>
      <c r="J1342" s="151">
        <f t="shared" si="1271"/>
        <v>0</v>
      </c>
      <c r="K1342" s="151">
        <f t="shared" si="1264"/>
        <v>0</v>
      </c>
      <c r="L1342" s="143">
        <f t="shared" si="1265"/>
        <v>0</v>
      </c>
      <c r="M1342" s="151">
        <f t="shared" si="1272"/>
        <v>0</v>
      </c>
      <c r="N1342" s="151">
        <f t="shared" si="1266"/>
        <v>0</v>
      </c>
      <c r="O1342" s="151">
        <f t="shared" ref="O1342:O1346" si="1274">H1342+K1342+N1342</f>
        <v>0</v>
      </c>
      <c r="P1342" s="144"/>
      <c r="Q1342" s="145">
        <f t="shared" si="1268"/>
        <v>0</v>
      </c>
    </row>
    <row r="1343" spans="1:17" s="20" customFormat="1" ht="18" customHeight="1" x14ac:dyDescent="0.4">
      <c r="A1343" s="19">
        <v>8</v>
      </c>
      <c r="B1343" s="145">
        <f>B1336</f>
        <v>15</v>
      </c>
      <c r="C1343" s="151">
        <f t="shared" si="1269"/>
        <v>0</v>
      </c>
      <c r="D1343" s="151">
        <f t="shared" si="1260"/>
        <v>0</v>
      </c>
      <c r="E1343" s="143">
        <f>VLOOKUP(B1332,別紙1!$A$285:$AS$431,28,FALSE)+VLOOKUP(B1332,別紙1!$A$285:$AS$431,29,FALSE)+VLOOKUP(B1332,別紙1!$A$285:$AS$431,30,FALSE)</f>
        <v>20</v>
      </c>
      <c r="F1343" s="143">
        <f t="shared" si="1261"/>
        <v>20</v>
      </c>
      <c r="G1343" s="151">
        <f t="shared" si="1270"/>
        <v>0</v>
      </c>
      <c r="H1343" s="151">
        <f t="shared" si="1262"/>
        <v>0</v>
      </c>
      <c r="I1343" s="143">
        <f t="shared" si="1273"/>
        <v>0</v>
      </c>
      <c r="J1343" s="151">
        <f t="shared" si="1271"/>
        <v>0</v>
      </c>
      <c r="K1343" s="151">
        <f t="shared" si="1264"/>
        <v>0</v>
      </c>
      <c r="L1343" s="143">
        <f t="shared" si="1265"/>
        <v>0</v>
      </c>
      <c r="M1343" s="151">
        <f t="shared" si="1272"/>
        <v>0</v>
      </c>
      <c r="N1343" s="151">
        <f t="shared" si="1266"/>
        <v>0</v>
      </c>
      <c r="O1343" s="151">
        <f t="shared" si="1274"/>
        <v>0</v>
      </c>
      <c r="P1343" s="144"/>
      <c r="Q1343" s="145">
        <f t="shared" si="1268"/>
        <v>0</v>
      </c>
    </row>
    <row r="1344" spans="1:17" s="20" customFormat="1" ht="18" customHeight="1" x14ac:dyDescent="0.4">
      <c r="A1344" s="19">
        <v>9</v>
      </c>
      <c r="B1344" s="145">
        <f>B1336</f>
        <v>15</v>
      </c>
      <c r="C1344" s="151">
        <f t="shared" si="1269"/>
        <v>0</v>
      </c>
      <c r="D1344" s="151">
        <f t="shared" si="1260"/>
        <v>0</v>
      </c>
      <c r="E1344" s="143">
        <f>VLOOKUP(B1332,別紙1!$A$285:$AS$431,31,FALSE)+VLOOKUP(B1332,別紙1!$A$285:$AS$431,32,FALSE)+VLOOKUP(B1332,別紙1!$A$285:$AS$431,33,FALSE)</f>
        <v>20</v>
      </c>
      <c r="F1344" s="143">
        <f t="shared" si="1261"/>
        <v>20</v>
      </c>
      <c r="G1344" s="151">
        <f t="shared" si="1270"/>
        <v>0</v>
      </c>
      <c r="H1344" s="151">
        <f t="shared" si="1262"/>
        <v>0</v>
      </c>
      <c r="I1344" s="143">
        <f t="shared" si="1273"/>
        <v>0</v>
      </c>
      <c r="J1344" s="151">
        <f t="shared" si="1271"/>
        <v>0</v>
      </c>
      <c r="K1344" s="151">
        <f t="shared" si="1264"/>
        <v>0</v>
      </c>
      <c r="L1344" s="143">
        <f t="shared" si="1265"/>
        <v>0</v>
      </c>
      <c r="M1344" s="151">
        <f t="shared" si="1272"/>
        <v>0</v>
      </c>
      <c r="N1344" s="151">
        <f t="shared" si="1266"/>
        <v>0</v>
      </c>
      <c r="O1344" s="151">
        <f t="shared" si="1274"/>
        <v>0</v>
      </c>
      <c r="P1344" s="144"/>
      <c r="Q1344" s="145">
        <f t="shared" si="1268"/>
        <v>0</v>
      </c>
    </row>
    <row r="1345" spans="1:17" s="20" customFormat="1" ht="18" customHeight="1" x14ac:dyDescent="0.4">
      <c r="A1345" s="19">
        <v>10</v>
      </c>
      <c r="B1345" s="145">
        <f>B1336</f>
        <v>15</v>
      </c>
      <c r="C1345" s="151">
        <f t="shared" si="1269"/>
        <v>0</v>
      </c>
      <c r="D1345" s="151">
        <f t="shared" si="1260"/>
        <v>0</v>
      </c>
      <c r="E1345" s="143">
        <f>VLOOKUP(B1332,別紙1!$A$285:$AS$431,34,FALSE)+VLOOKUP(B1332,別紙1!$A$285:$AS$431,35,FALSE)+VLOOKUP(B1332,別紙1!$A$285:$AS$431,36,FALSE)</f>
        <v>20</v>
      </c>
      <c r="F1345" s="143">
        <f t="shared" si="1261"/>
        <v>20</v>
      </c>
      <c r="G1345" s="151">
        <f t="shared" si="1270"/>
        <v>0</v>
      </c>
      <c r="H1345" s="151">
        <f t="shared" si="1262"/>
        <v>0</v>
      </c>
      <c r="I1345" s="143">
        <f t="shared" si="1273"/>
        <v>0</v>
      </c>
      <c r="J1345" s="151">
        <f t="shared" si="1271"/>
        <v>0</v>
      </c>
      <c r="K1345" s="151">
        <f t="shared" si="1264"/>
        <v>0</v>
      </c>
      <c r="L1345" s="143">
        <f t="shared" si="1265"/>
        <v>0</v>
      </c>
      <c r="M1345" s="151">
        <f t="shared" si="1272"/>
        <v>0</v>
      </c>
      <c r="N1345" s="151">
        <f t="shared" si="1266"/>
        <v>0</v>
      </c>
      <c r="O1345" s="151">
        <f t="shared" si="1274"/>
        <v>0</v>
      </c>
      <c r="P1345" s="144"/>
      <c r="Q1345" s="145">
        <f t="shared" si="1268"/>
        <v>0</v>
      </c>
    </row>
    <row r="1346" spans="1:17" s="20" customFormat="1" ht="18" customHeight="1" x14ac:dyDescent="0.4">
      <c r="A1346" s="19">
        <v>11</v>
      </c>
      <c r="B1346" s="145">
        <f>B1336</f>
        <v>15</v>
      </c>
      <c r="C1346" s="151">
        <f t="shared" si="1269"/>
        <v>0</v>
      </c>
      <c r="D1346" s="151">
        <f t="shared" si="1260"/>
        <v>0</v>
      </c>
      <c r="E1346" s="143">
        <f>VLOOKUP(B1332,別紙1!$A$285:$AS$431,37,FALSE)+VLOOKUP(B1332,別紙1!$A$285:$AS$431,38,FALSE)+VLOOKUP(B1332,別紙1!$A$285:$AS$431,39,FALSE)</f>
        <v>21</v>
      </c>
      <c r="F1346" s="143">
        <f t="shared" si="1261"/>
        <v>21</v>
      </c>
      <c r="G1346" s="151">
        <f t="shared" si="1270"/>
        <v>0</v>
      </c>
      <c r="H1346" s="151">
        <f t="shared" si="1262"/>
        <v>0</v>
      </c>
      <c r="I1346" s="143">
        <f t="shared" si="1273"/>
        <v>0</v>
      </c>
      <c r="J1346" s="151">
        <f t="shared" si="1271"/>
        <v>0</v>
      </c>
      <c r="K1346" s="151">
        <f t="shared" si="1264"/>
        <v>0</v>
      </c>
      <c r="L1346" s="143">
        <f t="shared" si="1265"/>
        <v>0</v>
      </c>
      <c r="M1346" s="151">
        <f t="shared" si="1272"/>
        <v>0</v>
      </c>
      <c r="N1346" s="151">
        <f t="shared" si="1266"/>
        <v>0</v>
      </c>
      <c r="O1346" s="151">
        <f t="shared" si="1274"/>
        <v>0</v>
      </c>
      <c r="P1346" s="144"/>
      <c r="Q1346" s="145">
        <f t="shared" si="1268"/>
        <v>0</v>
      </c>
    </row>
    <row r="1347" spans="1:17" s="20" customFormat="1" ht="18" customHeight="1" thickBot="1" x14ac:dyDescent="0.45">
      <c r="A1347" s="19">
        <v>12</v>
      </c>
      <c r="B1347" s="145">
        <f>B1336</f>
        <v>15</v>
      </c>
      <c r="C1347" s="151">
        <f t="shared" si="1269"/>
        <v>0</v>
      </c>
      <c r="D1347" s="151">
        <f t="shared" si="1260"/>
        <v>0</v>
      </c>
      <c r="E1347" s="143">
        <f>VLOOKUP(B1332,別紙1!$A$285:$AS$431,40,FALSE)+VLOOKUP(B1332,別紙1!$A$285:$AS$431,41,FALSE)+VLOOKUP(B1332,別紙1!$A$285:$AS$431,42,FALSE)</f>
        <v>20</v>
      </c>
      <c r="F1347" s="143">
        <f t="shared" si="1261"/>
        <v>20</v>
      </c>
      <c r="G1347" s="151">
        <f t="shared" si="1270"/>
        <v>0</v>
      </c>
      <c r="H1347" s="198">
        <f t="shared" si="1262"/>
        <v>0</v>
      </c>
      <c r="I1347" s="143">
        <f t="shared" si="1273"/>
        <v>0</v>
      </c>
      <c r="J1347" s="198">
        <f t="shared" si="1271"/>
        <v>0</v>
      </c>
      <c r="K1347" s="198">
        <f t="shared" si="1264"/>
        <v>0</v>
      </c>
      <c r="L1347" s="143">
        <f t="shared" si="1265"/>
        <v>0</v>
      </c>
      <c r="M1347" s="151">
        <f t="shared" si="1272"/>
        <v>0</v>
      </c>
      <c r="N1347" s="198">
        <f t="shared" si="1266"/>
        <v>0</v>
      </c>
      <c r="O1347" s="151">
        <f>H1347+K1347+N1347</f>
        <v>0</v>
      </c>
      <c r="P1347" s="144"/>
      <c r="Q1347" s="145">
        <f t="shared" si="1268"/>
        <v>0</v>
      </c>
    </row>
    <row r="1348" spans="1:17" s="20" customFormat="1" ht="18" customHeight="1" thickBot="1" x14ac:dyDescent="0.45">
      <c r="A1348" s="19" t="s">
        <v>9</v>
      </c>
      <c r="B1348" s="146"/>
      <c r="C1348" s="146"/>
      <c r="D1348" s="201"/>
      <c r="E1348" s="143">
        <f t="shared" ref="E1348:F1348" si="1275">SUM(E1336:E1347)</f>
        <v>243</v>
      </c>
      <c r="F1348" s="149">
        <f t="shared" si="1275"/>
        <v>243</v>
      </c>
      <c r="G1348" s="146"/>
      <c r="H1348" s="146"/>
      <c r="I1348" s="149">
        <f t="shared" ref="I1348" si="1276">SUM(I1336:I1347)</f>
        <v>0</v>
      </c>
      <c r="J1348" s="146"/>
      <c r="K1348" s="146"/>
      <c r="L1348" s="149">
        <f t="shared" ref="L1348" si="1277">SUM(L1336:L1347)</f>
        <v>0</v>
      </c>
      <c r="M1348" s="146"/>
      <c r="N1348" s="146"/>
      <c r="O1348" s="202"/>
      <c r="P1348" s="150">
        <f>SUM(P1336:P1347)</f>
        <v>0</v>
      </c>
      <c r="Q1348" s="148">
        <f>IF(SUM(Q1336:Q1347)="","",SUM(Q1336:Q1347))</f>
        <v>0</v>
      </c>
    </row>
    <row r="1349" spans="1:17" ht="78" customHeight="1" x14ac:dyDescent="0.4">
      <c r="A1349" s="444" t="s">
        <v>376</v>
      </c>
      <c r="B1349" s="445"/>
      <c r="C1349" s="445"/>
      <c r="D1349" s="445"/>
      <c r="E1349" s="446"/>
      <c r="F1349" s="446"/>
      <c r="G1349" s="446"/>
      <c r="H1349" s="445"/>
      <c r="I1349" s="446"/>
      <c r="J1349" s="446"/>
      <c r="K1349" s="445"/>
      <c r="L1349" s="446"/>
      <c r="M1349" s="446"/>
      <c r="N1349" s="445"/>
      <c r="O1349" s="445"/>
      <c r="P1349" s="445"/>
      <c r="Q1349" s="445"/>
    </row>
    <row r="1350" spans="1:17" ht="78" customHeight="1" x14ac:dyDescent="0.4">
      <c r="A1350" s="447" t="s">
        <v>22</v>
      </c>
      <c r="B1350" s="447"/>
      <c r="C1350" s="447"/>
      <c r="D1350" s="447"/>
      <c r="E1350" s="447"/>
      <c r="F1350" s="447"/>
      <c r="G1350" s="447"/>
      <c r="H1350" s="447"/>
      <c r="I1350" s="447"/>
      <c r="J1350" s="447"/>
      <c r="K1350" s="447"/>
      <c r="L1350" s="447"/>
      <c r="M1350" s="447"/>
      <c r="N1350" s="447"/>
      <c r="O1350" s="447"/>
      <c r="P1350" s="447"/>
      <c r="Q1350" s="447"/>
    </row>
    <row r="1351" spans="1:17" x14ac:dyDescent="0.4">
      <c r="A1351" s="11" t="s">
        <v>12</v>
      </c>
      <c r="B1351" s="15">
        <f>B1332+1</f>
        <v>72</v>
      </c>
      <c r="C1351" s="11" t="s">
        <v>13</v>
      </c>
      <c r="D1351" s="13" t="str">
        <f>VLOOKUP(B1351,別紙1!$A$285:$AS$431,3,FALSE)</f>
        <v>大手ポンプ場</v>
      </c>
      <c r="Q1351" s="142" t="str">
        <f>VLOOKUP(B1351,別紙1!$A$285:$AS$431,5,FALSE)</f>
        <v>東京従量電灯B10A</v>
      </c>
    </row>
    <row r="1352" spans="1:17" s="11" customFormat="1" ht="20.25" customHeight="1" x14ac:dyDescent="0.4">
      <c r="A1352" s="435" t="s">
        <v>14</v>
      </c>
      <c r="B1352" s="443" t="s">
        <v>3</v>
      </c>
      <c r="C1352" s="443"/>
      <c r="D1352" s="443"/>
      <c r="E1352" s="438" t="s">
        <v>4</v>
      </c>
      <c r="F1352" s="439"/>
      <c r="G1352" s="439"/>
      <c r="H1352" s="439"/>
      <c r="I1352" s="439"/>
      <c r="J1352" s="439"/>
      <c r="K1352" s="439"/>
      <c r="L1352" s="439"/>
      <c r="M1352" s="439"/>
      <c r="N1352" s="439"/>
      <c r="O1352" s="440"/>
      <c r="P1352" s="426" t="s">
        <v>106</v>
      </c>
      <c r="Q1352" s="435" t="s">
        <v>354</v>
      </c>
    </row>
    <row r="1353" spans="1:17" s="11" customFormat="1" ht="60" x14ac:dyDescent="0.4">
      <c r="A1353" s="436"/>
      <c r="B1353" s="305" t="s">
        <v>26</v>
      </c>
      <c r="C1353" s="305" t="s">
        <v>107</v>
      </c>
      <c r="D1353" s="305" t="s">
        <v>27</v>
      </c>
      <c r="E1353" s="16" t="s">
        <v>349</v>
      </c>
      <c r="F1353" s="17" t="s">
        <v>108</v>
      </c>
      <c r="G1353" s="17" t="s">
        <v>350</v>
      </c>
      <c r="H1353" s="16" t="s">
        <v>28</v>
      </c>
      <c r="I1353" s="17" t="s">
        <v>126</v>
      </c>
      <c r="J1353" s="17" t="s">
        <v>352</v>
      </c>
      <c r="K1353" s="16" t="s">
        <v>29</v>
      </c>
      <c r="L1353" s="17" t="s">
        <v>127</v>
      </c>
      <c r="M1353" s="17" t="s">
        <v>128</v>
      </c>
      <c r="N1353" s="16" t="s">
        <v>30</v>
      </c>
      <c r="O1353" s="306" t="s">
        <v>353</v>
      </c>
      <c r="P1353" s="441"/>
      <c r="Q1353" s="436"/>
    </row>
    <row r="1354" spans="1:17" s="18" customFormat="1" ht="22.5" x14ac:dyDescent="0.4">
      <c r="A1354" s="442"/>
      <c r="B1354" s="12" t="s">
        <v>34</v>
      </c>
      <c r="C1354" s="12" t="s">
        <v>123</v>
      </c>
      <c r="D1354" s="12" t="s">
        <v>6</v>
      </c>
      <c r="E1354" s="12" t="s">
        <v>20</v>
      </c>
      <c r="F1354" s="12" t="s">
        <v>20</v>
      </c>
      <c r="G1354" s="12" t="s">
        <v>8</v>
      </c>
      <c r="H1354" s="12" t="s">
        <v>8</v>
      </c>
      <c r="I1354" s="12" t="s">
        <v>20</v>
      </c>
      <c r="J1354" s="12" t="s">
        <v>8</v>
      </c>
      <c r="K1354" s="12" t="s">
        <v>8</v>
      </c>
      <c r="L1354" s="12" t="s">
        <v>20</v>
      </c>
      <c r="M1354" s="12" t="s">
        <v>8</v>
      </c>
      <c r="N1354" s="12" t="s">
        <v>8</v>
      </c>
      <c r="O1354" s="12" t="s">
        <v>8</v>
      </c>
      <c r="P1354" s="4" t="s">
        <v>43</v>
      </c>
      <c r="Q1354" s="12" t="s">
        <v>8</v>
      </c>
    </row>
    <row r="1355" spans="1:17" s="20" customFormat="1" ht="18" customHeight="1" x14ac:dyDescent="0.4">
      <c r="A1355" s="19">
        <v>1</v>
      </c>
      <c r="B1355" s="143">
        <f>VLOOKUP(B1351,別紙1!$A$285:$AS$431,6,FALSE)</f>
        <v>10</v>
      </c>
      <c r="C1355" s="151">
        <f>内訳書!$C$9</f>
        <v>0</v>
      </c>
      <c r="D1355" s="151">
        <f>IF(E1355=0,ROUNDDOWN(C1355*B1355/10/2,2),ROUNDDOWN(C1355*B1355/10,2))</f>
        <v>0</v>
      </c>
      <c r="E1355" s="143">
        <f>VLOOKUP(B1351,別紙1!$A$285:$AS$431,7,FALSE)+VLOOKUP(B1351,別紙1!$A$285:$AS$431,8,FALSE)+VLOOKUP(B1351,別紙1!$A$285:$AS$431,9,FALSE)</f>
        <v>3</v>
      </c>
      <c r="F1355" s="143">
        <f>IF(E1355&lt;120,E1355,120)</f>
        <v>3</v>
      </c>
      <c r="G1355" s="151">
        <f>内訳書!$D$9</f>
        <v>0</v>
      </c>
      <c r="H1355" s="151">
        <f>ROUNDDOWN(F1355*G1355,2)</f>
        <v>0</v>
      </c>
      <c r="I1355" s="143">
        <f>IF(E1355&lt;=300,IF(E1355&lt;120,0,E1355-120),180)</f>
        <v>0</v>
      </c>
      <c r="J1355" s="151">
        <f>内訳書!$E$9</f>
        <v>0</v>
      </c>
      <c r="K1355" s="151">
        <f>ROUNDDOWN(I1355*J1355,2)</f>
        <v>0</v>
      </c>
      <c r="L1355" s="143">
        <f>IF(E1355&lt;300,0,E1355-300)</f>
        <v>0</v>
      </c>
      <c r="M1355" s="151">
        <f>内訳書!$F$9</f>
        <v>0</v>
      </c>
      <c r="N1355" s="151">
        <f>ROUNDDOWN(L1355*M1355,2)</f>
        <v>0</v>
      </c>
      <c r="O1355" s="151">
        <f>H1355+K1355+N1355</f>
        <v>0</v>
      </c>
      <c r="P1355" s="144"/>
      <c r="Q1355" s="145">
        <f>ROUNDDOWN(D1355+O1355+P1355,0)</f>
        <v>0</v>
      </c>
    </row>
    <row r="1356" spans="1:17" s="20" customFormat="1" ht="18" customHeight="1" x14ac:dyDescent="0.4">
      <c r="A1356" s="19">
        <v>2</v>
      </c>
      <c r="B1356" s="145">
        <f>B1355</f>
        <v>10</v>
      </c>
      <c r="C1356" s="151">
        <f>C1355</f>
        <v>0</v>
      </c>
      <c r="D1356" s="151">
        <f t="shared" ref="D1356:D1366" si="1278">IF(E1356=0,ROUNDDOWN(C1356*B1356/10/2,2),ROUNDDOWN(C1356*B1356/10,2))</f>
        <v>0</v>
      </c>
      <c r="E1356" s="143">
        <f>VLOOKUP(B1351,別紙1!$A$285:$AS$431,10,FALSE)+VLOOKUP(B1351,別紙1!$A$285:$AS$431,11,FALSE)+VLOOKUP(B1351,別紙1!$A$285:$AS$431,12,FALSE)</f>
        <v>3</v>
      </c>
      <c r="F1356" s="143">
        <f t="shared" ref="F1356:F1366" si="1279">IF(E1356&lt;120,E1356,120)</f>
        <v>3</v>
      </c>
      <c r="G1356" s="151">
        <f>G1355</f>
        <v>0</v>
      </c>
      <c r="H1356" s="151">
        <f t="shared" ref="H1356:H1366" si="1280">ROUNDDOWN(F1356*G1356,2)</f>
        <v>0</v>
      </c>
      <c r="I1356" s="143">
        <f t="shared" ref="I1356" si="1281">IF(E1356&lt;=300,IF(E1356&lt;120,0,E1356-120),180)</f>
        <v>0</v>
      </c>
      <c r="J1356" s="151">
        <f>J1355</f>
        <v>0</v>
      </c>
      <c r="K1356" s="151">
        <f t="shared" ref="K1356:K1366" si="1282">ROUNDDOWN(I1356*J1356,2)</f>
        <v>0</v>
      </c>
      <c r="L1356" s="143">
        <f t="shared" ref="L1356:L1366" si="1283">IF(E1356&lt;300,0,E1356-300)</f>
        <v>0</v>
      </c>
      <c r="M1356" s="151">
        <f>M1355</f>
        <v>0</v>
      </c>
      <c r="N1356" s="151">
        <f t="shared" ref="N1356:N1366" si="1284">ROUNDDOWN(L1356*M1356,2)</f>
        <v>0</v>
      </c>
      <c r="O1356" s="151">
        <f t="shared" ref="O1356:O1359" si="1285">H1356+K1356+N1356</f>
        <v>0</v>
      </c>
      <c r="P1356" s="144"/>
      <c r="Q1356" s="145">
        <f t="shared" ref="Q1356:Q1366" si="1286">ROUNDDOWN(D1356+O1356+P1356,0)</f>
        <v>0</v>
      </c>
    </row>
    <row r="1357" spans="1:17" s="20" customFormat="1" ht="18" customHeight="1" x14ac:dyDescent="0.4">
      <c r="A1357" s="19">
        <v>3</v>
      </c>
      <c r="B1357" s="145">
        <f>B1355</f>
        <v>10</v>
      </c>
      <c r="C1357" s="151">
        <f t="shared" ref="C1357:C1366" si="1287">C1356</f>
        <v>0</v>
      </c>
      <c r="D1357" s="151">
        <f t="shared" si="1278"/>
        <v>0</v>
      </c>
      <c r="E1357" s="143">
        <f>VLOOKUP(B1351,別紙1!$A$285:$AS$431,13,FALSE)+VLOOKUP(B1351,別紙1!$A$285:$AS$431,14,FALSE)+VLOOKUP(B1351,別紙1!$A$285:$AS$431,15,FALSE)</f>
        <v>3</v>
      </c>
      <c r="F1357" s="143">
        <f t="shared" si="1279"/>
        <v>3</v>
      </c>
      <c r="G1357" s="151">
        <f t="shared" ref="G1357:G1366" si="1288">G1356</f>
        <v>0</v>
      </c>
      <c r="H1357" s="151">
        <f t="shared" si="1280"/>
        <v>0</v>
      </c>
      <c r="I1357" s="143">
        <f>IF(E1357&lt;=300,IF(E1357&lt;120,0,E1357-120),180)</f>
        <v>0</v>
      </c>
      <c r="J1357" s="151">
        <f t="shared" ref="J1357:J1366" si="1289">J1356</f>
        <v>0</v>
      </c>
      <c r="K1357" s="151">
        <f t="shared" si="1282"/>
        <v>0</v>
      </c>
      <c r="L1357" s="143">
        <f t="shared" si="1283"/>
        <v>0</v>
      </c>
      <c r="M1357" s="151">
        <f t="shared" ref="M1357:M1366" si="1290">M1356</f>
        <v>0</v>
      </c>
      <c r="N1357" s="151">
        <f t="shared" si="1284"/>
        <v>0</v>
      </c>
      <c r="O1357" s="151">
        <f t="shared" si="1285"/>
        <v>0</v>
      </c>
      <c r="P1357" s="144"/>
      <c r="Q1357" s="145">
        <f t="shared" si="1286"/>
        <v>0</v>
      </c>
    </row>
    <row r="1358" spans="1:17" s="20" customFormat="1" ht="18" customHeight="1" x14ac:dyDescent="0.4">
      <c r="A1358" s="19">
        <v>4</v>
      </c>
      <c r="B1358" s="145">
        <f>B1355</f>
        <v>10</v>
      </c>
      <c r="C1358" s="151">
        <f t="shared" si="1287"/>
        <v>0</v>
      </c>
      <c r="D1358" s="151">
        <f t="shared" si="1278"/>
        <v>0</v>
      </c>
      <c r="E1358" s="143">
        <f>VLOOKUP(B1351,別紙1!$A$285:$AS$431,16,FALSE)+VLOOKUP(B1351,別紙1!$A$285:$AS$431,17,FALSE)+VLOOKUP(B1351,別紙1!$A$285:$AS$431,18,FALSE)</f>
        <v>3</v>
      </c>
      <c r="F1358" s="143">
        <f t="shared" si="1279"/>
        <v>3</v>
      </c>
      <c r="G1358" s="151">
        <f t="shared" si="1288"/>
        <v>0</v>
      </c>
      <c r="H1358" s="151">
        <f t="shared" si="1280"/>
        <v>0</v>
      </c>
      <c r="I1358" s="143">
        <f t="shared" ref="I1358:I1366" si="1291">IF(E1358&lt;=300,IF(E1358&lt;120,0,E1358-120),180)</f>
        <v>0</v>
      </c>
      <c r="J1358" s="151">
        <f t="shared" si="1289"/>
        <v>0</v>
      </c>
      <c r="K1358" s="151">
        <f t="shared" si="1282"/>
        <v>0</v>
      </c>
      <c r="L1358" s="143">
        <f t="shared" si="1283"/>
        <v>0</v>
      </c>
      <c r="M1358" s="151">
        <f t="shared" si="1290"/>
        <v>0</v>
      </c>
      <c r="N1358" s="151">
        <f t="shared" si="1284"/>
        <v>0</v>
      </c>
      <c r="O1358" s="151">
        <f t="shared" si="1285"/>
        <v>0</v>
      </c>
      <c r="P1358" s="144"/>
      <c r="Q1358" s="145">
        <f t="shared" si="1286"/>
        <v>0</v>
      </c>
    </row>
    <row r="1359" spans="1:17" s="20" customFormat="1" ht="18" customHeight="1" x14ac:dyDescent="0.4">
      <c r="A1359" s="19">
        <v>5</v>
      </c>
      <c r="B1359" s="145">
        <f>B1355</f>
        <v>10</v>
      </c>
      <c r="C1359" s="151">
        <f t="shared" si="1287"/>
        <v>0</v>
      </c>
      <c r="D1359" s="151">
        <f t="shared" si="1278"/>
        <v>0</v>
      </c>
      <c r="E1359" s="143">
        <f>VLOOKUP(B1351,別紙1!$A$285:$AS$431,19,FALSE)+VLOOKUP(B1351,別紙1!$A$285:$AS$431,20,FALSE)+VLOOKUP(B1351,別紙1!$A$285:$AS$431,21,FALSE)</f>
        <v>3</v>
      </c>
      <c r="F1359" s="143">
        <f t="shared" si="1279"/>
        <v>3</v>
      </c>
      <c r="G1359" s="151">
        <f t="shared" si="1288"/>
        <v>0</v>
      </c>
      <c r="H1359" s="151">
        <f t="shared" si="1280"/>
        <v>0</v>
      </c>
      <c r="I1359" s="143">
        <f t="shared" si="1291"/>
        <v>0</v>
      </c>
      <c r="J1359" s="151">
        <f t="shared" si="1289"/>
        <v>0</v>
      </c>
      <c r="K1359" s="151">
        <f t="shared" si="1282"/>
        <v>0</v>
      </c>
      <c r="L1359" s="143">
        <f t="shared" si="1283"/>
        <v>0</v>
      </c>
      <c r="M1359" s="151">
        <f t="shared" si="1290"/>
        <v>0</v>
      </c>
      <c r="N1359" s="151">
        <f t="shared" si="1284"/>
        <v>0</v>
      </c>
      <c r="O1359" s="151">
        <f t="shared" si="1285"/>
        <v>0</v>
      </c>
      <c r="P1359" s="144"/>
      <c r="Q1359" s="145">
        <f t="shared" si="1286"/>
        <v>0</v>
      </c>
    </row>
    <row r="1360" spans="1:17" s="20" customFormat="1" ht="18" customHeight="1" x14ac:dyDescent="0.4">
      <c r="A1360" s="19">
        <v>6</v>
      </c>
      <c r="B1360" s="145">
        <f>B1355</f>
        <v>10</v>
      </c>
      <c r="C1360" s="151">
        <f t="shared" si="1287"/>
        <v>0</v>
      </c>
      <c r="D1360" s="151">
        <f t="shared" si="1278"/>
        <v>0</v>
      </c>
      <c r="E1360" s="143">
        <f>VLOOKUP(B1351,別紙1!$A$285:$AS$431,22,FALSE)+VLOOKUP(B1351,別紙1!$A$285:$AS$431,23,FALSE)+VLOOKUP(B1351,別紙1!$A$285:$AS$431,24,FALSE)</f>
        <v>3</v>
      </c>
      <c r="F1360" s="143">
        <f t="shared" si="1279"/>
        <v>3</v>
      </c>
      <c r="G1360" s="151">
        <f t="shared" si="1288"/>
        <v>0</v>
      </c>
      <c r="H1360" s="151">
        <f t="shared" si="1280"/>
        <v>0</v>
      </c>
      <c r="I1360" s="143">
        <f t="shared" si="1291"/>
        <v>0</v>
      </c>
      <c r="J1360" s="151">
        <f t="shared" si="1289"/>
        <v>0</v>
      </c>
      <c r="K1360" s="151">
        <f t="shared" si="1282"/>
        <v>0</v>
      </c>
      <c r="L1360" s="143">
        <f t="shared" si="1283"/>
        <v>0</v>
      </c>
      <c r="M1360" s="151">
        <f t="shared" si="1290"/>
        <v>0</v>
      </c>
      <c r="N1360" s="151">
        <f t="shared" si="1284"/>
        <v>0</v>
      </c>
      <c r="O1360" s="151">
        <f>H1360+K1360+N1360</f>
        <v>0</v>
      </c>
      <c r="P1360" s="144"/>
      <c r="Q1360" s="145">
        <f t="shared" si="1286"/>
        <v>0</v>
      </c>
    </row>
    <row r="1361" spans="1:17" s="20" customFormat="1" ht="18" customHeight="1" x14ac:dyDescent="0.4">
      <c r="A1361" s="19">
        <v>7</v>
      </c>
      <c r="B1361" s="145">
        <f>B1355</f>
        <v>10</v>
      </c>
      <c r="C1361" s="151">
        <f t="shared" si="1287"/>
        <v>0</v>
      </c>
      <c r="D1361" s="151">
        <f t="shared" si="1278"/>
        <v>0</v>
      </c>
      <c r="E1361" s="143">
        <f>VLOOKUP(B1351,別紙1!$A$285:$AS$431,25,FALSE)+VLOOKUP(B1351,別紙1!$A$285:$AS$431,26,FALSE)+VLOOKUP(B1351,別紙1!$A$285:$AS$431,27,FALSE)</f>
        <v>3</v>
      </c>
      <c r="F1361" s="143">
        <f t="shared" si="1279"/>
        <v>3</v>
      </c>
      <c r="G1361" s="151">
        <f t="shared" si="1288"/>
        <v>0</v>
      </c>
      <c r="H1361" s="151">
        <f t="shared" si="1280"/>
        <v>0</v>
      </c>
      <c r="I1361" s="143">
        <f t="shared" si="1291"/>
        <v>0</v>
      </c>
      <c r="J1361" s="151">
        <f t="shared" si="1289"/>
        <v>0</v>
      </c>
      <c r="K1361" s="151">
        <f t="shared" si="1282"/>
        <v>0</v>
      </c>
      <c r="L1361" s="143">
        <f t="shared" si="1283"/>
        <v>0</v>
      </c>
      <c r="M1361" s="151">
        <f t="shared" si="1290"/>
        <v>0</v>
      </c>
      <c r="N1361" s="151">
        <f t="shared" si="1284"/>
        <v>0</v>
      </c>
      <c r="O1361" s="151">
        <f t="shared" ref="O1361:O1365" si="1292">H1361+K1361+N1361</f>
        <v>0</v>
      </c>
      <c r="P1361" s="144"/>
      <c r="Q1361" s="145">
        <f t="shared" si="1286"/>
        <v>0</v>
      </c>
    </row>
    <row r="1362" spans="1:17" s="20" customFormat="1" ht="18" customHeight="1" x14ac:dyDescent="0.4">
      <c r="A1362" s="19">
        <v>8</v>
      </c>
      <c r="B1362" s="145">
        <f>B1355</f>
        <v>10</v>
      </c>
      <c r="C1362" s="151">
        <f t="shared" si="1287"/>
        <v>0</v>
      </c>
      <c r="D1362" s="151">
        <f t="shared" si="1278"/>
        <v>0</v>
      </c>
      <c r="E1362" s="143">
        <f>VLOOKUP(B1351,別紙1!$A$285:$AS$431,28,FALSE)+VLOOKUP(B1351,別紙1!$A$285:$AS$431,29,FALSE)+VLOOKUP(B1351,別紙1!$A$285:$AS$431,30,FALSE)</f>
        <v>3</v>
      </c>
      <c r="F1362" s="143">
        <f t="shared" si="1279"/>
        <v>3</v>
      </c>
      <c r="G1362" s="151">
        <f t="shared" si="1288"/>
        <v>0</v>
      </c>
      <c r="H1362" s="151">
        <f t="shared" si="1280"/>
        <v>0</v>
      </c>
      <c r="I1362" s="143">
        <f t="shared" si="1291"/>
        <v>0</v>
      </c>
      <c r="J1362" s="151">
        <f t="shared" si="1289"/>
        <v>0</v>
      </c>
      <c r="K1362" s="151">
        <f t="shared" si="1282"/>
        <v>0</v>
      </c>
      <c r="L1362" s="143">
        <f t="shared" si="1283"/>
        <v>0</v>
      </c>
      <c r="M1362" s="151">
        <f t="shared" si="1290"/>
        <v>0</v>
      </c>
      <c r="N1362" s="151">
        <f t="shared" si="1284"/>
        <v>0</v>
      </c>
      <c r="O1362" s="151">
        <f t="shared" si="1292"/>
        <v>0</v>
      </c>
      <c r="P1362" s="144"/>
      <c r="Q1362" s="145">
        <f t="shared" si="1286"/>
        <v>0</v>
      </c>
    </row>
    <row r="1363" spans="1:17" s="20" customFormat="1" ht="18" customHeight="1" x14ac:dyDescent="0.4">
      <c r="A1363" s="19">
        <v>9</v>
      </c>
      <c r="B1363" s="145">
        <f>B1355</f>
        <v>10</v>
      </c>
      <c r="C1363" s="151">
        <f t="shared" si="1287"/>
        <v>0</v>
      </c>
      <c r="D1363" s="151">
        <f t="shared" si="1278"/>
        <v>0</v>
      </c>
      <c r="E1363" s="143">
        <f>VLOOKUP(B1351,別紙1!$A$285:$AS$431,31,FALSE)+VLOOKUP(B1351,別紙1!$A$285:$AS$431,32,FALSE)+VLOOKUP(B1351,別紙1!$A$285:$AS$431,33,FALSE)</f>
        <v>3</v>
      </c>
      <c r="F1363" s="143">
        <f t="shared" si="1279"/>
        <v>3</v>
      </c>
      <c r="G1363" s="151">
        <f t="shared" si="1288"/>
        <v>0</v>
      </c>
      <c r="H1363" s="151">
        <f t="shared" si="1280"/>
        <v>0</v>
      </c>
      <c r="I1363" s="143">
        <f t="shared" si="1291"/>
        <v>0</v>
      </c>
      <c r="J1363" s="151">
        <f t="shared" si="1289"/>
        <v>0</v>
      </c>
      <c r="K1363" s="151">
        <f t="shared" si="1282"/>
        <v>0</v>
      </c>
      <c r="L1363" s="143">
        <f t="shared" si="1283"/>
        <v>0</v>
      </c>
      <c r="M1363" s="151">
        <f t="shared" si="1290"/>
        <v>0</v>
      </c>
      <c r="N1363" s="151">
        <f t="shared" si="1284"/>
        <v>0</v>
      </c>
      <c r="O1363" s="151">
        <f t="shared" si="1292"/>
        <v>0</v>
      </c>
      <c r="P1363" s="144"/>
      <c r="Q1363" s="145">
        <f t="shared" si="1286"/>
        <v>0</v>
      </c>
    </row>
    <row r="1364" spans="1:17" s="20" customFormat="1" ht="18" customHeight="1" x14ac:dyDescent="0.4">
      <c r="A1364" s="19">
        <v>10</v>
      </c>
      <c r="B1364" s="145">
        <f>B1355</f>
        <v>10</v>
      </c>
      <c r="C1364" s="151">
        <f t="shared" si="1287"/>
        <v>0</v>
      </c>
      <c r="D1364" s="151">
        <f t="shared" si="1278"/>
        <v>0</v>
      </c>
      <c r="E1364" s="143">
        <f>VLOOKUP(B1351,別紙1!$A$285:$AS$431,34,FALSE)+VLOOKUP(B1351,別紙1!$A$285:$AS$431,35,FALSE)+VLOOKUP(B1351,別紙1!$A$285:$AS$431,36,FALSE)</f>
        <v>3</v>
      </c>
      <c r="F1364" s="143">
        <f t="shared" si="1279"/>
        <v>3</v>
      </c>
      <c r="G1364" s="151">
        <f t="shared" si="1288"/>
        <v>0</v>
      </c>
      <c r="H1364" s="151">
        <f t="shared" si="1280"/>
        <v>0</v>
      </c>
      <c r="I1364" s="143">
        <f t="shared" si="1291"/>
        <v>0</v>
      </c>
      <c r="J1364" s="151">
        <f t="shared" si="1289"/>
        <v>0</v>
      </c>
      <c r="K1364" s="151">
        <f t="shared" si="1282"/>
        <v>0</v>
      </c>
      <c r="L1364" s="143">
        <f t="shared" si="1283"/>
        <v>0</v>
      </c>
      <c r="M1364" s="151">
        <f t="shared" si="1290"/>
        <v>0</v>
      </c>
      <c r="N1364" s="151">
        <f t="shared" si="1284"/>
        <v>0</v>
      </c>
      <c r="O1364" s="151">
        <f t="shared" si="1292"/>
        <v>0</v>
      </c>
      <c r="P1364" s="144"/>
      <c r="Q1364" s="145">
        <f t="shared" si="1286"/>
        <v>0</v>
      </c>
    </row>
    <row r="1365" spans="1:17" s="20" customFormat="1" ht="18" customHeight="1" x14ac:dyDescent="0.4">
      <c r="A1365" s="19">
        <v>11</v>
      </c>
      <c r="B1365" s="145">
        <f>B1355</f>
        <v>10</v>
      </c>
      <c r="C1365" s="151">
        <f t="shared" si="1287"/>
        <v>0</v>
      </c>
      <c r="D1365" s="151">
        <f t="shared" si="1278"/>
        <v>0</v>
      </c>
      <c r="E1365" s="143">
        <f>VLOOKUP(B1351,別紙1!$A$285:$AS$431,37,FALSE)+VLOOKUP(B1351,別紙1!$A$285:$AS$431,38,FALSE)+VLOOKUP(B1351,別紙1!$A$285:$AS$431,39,FALSE)</f>
        <v>3</v>
      </c>
      <c r="F1365" s="143">
        <f t="shared" si="1279"/>
        <v>3</v>
      </c>
      <c r="G1365" s="151">
        <f t="shared" si="1288"/>
        <v>0</v>
      </c>
      <c r="H1365" s="151">
        <f t="shared" si="1280"/>
        <v>0</v>
      </c>
      <c r="I1365" s="143">
        <f t="shared" si="1291"/>
        <v>0</v>
      </c>
      <c r="J1365" s="151">
        <f t="shared" si="1289"/>
        <v>0</v>
      </c>
      <c r="K1365" s="151">
        <f t="shared" si="1282"/>
        <v>0</v>
      </c>
      <c r="L1365" s="143">
        <f t="shared" si="1283"/>
        <v>0</v>
      </c>
      <c r="M1365" s="151">
        <f t="shared" si="1290"/>
        <v>0</v>
      </c>
      <c r="N1365" s="151">
        <f t="shared" si="1284"/>
        <v>0</v>
      </c>
      <c r="O1365" s="151">
        <f t="shared" si="1292"/>
        <v>0</v>
      </c>
      <c r="P1365" s="144"/>
      <c r="Q1365" s="145">
        <f t="shared" si="1286"/>
        <v>0</v>
      </c>
    </row>
    <row r="1366" spans="1:17" s="20" customFormat="1" ht="18" customHeight="1" thickBot="1" x14ac:dyDescent="0.45">
      <c r="A1366" s="19">
        <v>12</v>
      </c>
      <c r="B1366" s="145">
        <f>B1355</f>
        <v>10</v>
      </c>
      <c r="C1366" s="151">
        <f t="shared" si="1287"/>
        <v>0</v>
      </c>
      <c r="D1366" s="151">
        <f t="shared" si="1278"/>
        <v>0</v>
      </c>
      <c r="E1366" s="143">
        <f>VLOOKUP(B1351,別紙1!$A$285:$AS$431,40,FALSE)+VLOOKUP(B1351,別紙1!$A$285:$AS$431,41,FALSE)+VLOOKUP(B1351,別紙1!$A$285:$AS$431,42,FALSE)</f>
        <v>6</v>
      </c>
      <c r="F1366" s="143">
        <f t="shared" si="1279"/>
        <v>6</v>
      </c>
      <c r="G1366" s="151">
        <f t="shared" si="1288"/>
        <v>0</v>
      </c>
      <c r="H1366" s="198">
        <f t="shared" si="1280"/>
        <v>0</v>
      </c>
      <c r="I1366" s="143">
        <f t="shared" si="1291"/>
        <v>0</v>
      </c>
      <c r="J1366" s="198">
        <f t="shared" si="1289"/>
        <v>0</v>
      </c>
      <c r="K1366" s="198">
        <f t="shared" si="1282"/>
        <v>0</v>
      </c>
      <c r="L1366" s="143">
        <f t="shared" si="1283"/>
        <v>0</v>
      </c>
      <c r="M1366" s="151">
        <f t="shared" si="1290"/>
        <v>0</v>
      </c>
      <c r="N1366" s="198">
        <f t="shared" si="1284"/>
        <v>0</v>
      </c>
      <c r="O1366" s="151">
        <f>H1366+K1366+N1366</f>
        <v>0</v>
      </c>
      <c r="P1366" s="144"/>
      <c r="Q1366" s="145">
        <f t="shared" si="1286"/>
        <v>0</v>
      </c>
    </row>
    <row r="1367" spans="1:17" s="20" customFormat="1" ht="18" customHeight="1" thickBot="1" x14ac:dyDescent="0.45">
      <c r="A1367" s="19" t="s">
        <v>9</v>
      </c>
      <c r="B1367" s="146"/>
      <c r="C1367" s="146"/>
      <c r="D1367" s="201"/>
      <c r="E1367" s="143">
        <f t="shared" ref="E1367:F1367" si="1293">SUM(E1355:E1366)</f>
        <v>39</v>
      </c>
      <c r="F1367" s="149">
        <f t="shared" si="1293"/>
        <v>39</v>
      </c>
      <c r="G1367" s="146"/>
      <c r="H1367" s="146"/>
      <c r="I1367" s="149">
        <f t="shared" ref="I1367" si="1294">SUM(I1355:I1366)</f>
        <v>0</v>
      </c>
      <c r="J1367" s="146"/>
      <c r="K1367" s="146"/>
      <c r="L1367" s="149">
        <f t="shared" ref="L1367" si="1295">SUM(L1355:L1366)</f>
        <v>0</v>
      </c>
      <c r="M1367" s="146"/>
      <c r="N1367" s="146"/>
      <c r="O1367" s="202"/>
      <c r="P1367" s="150">
        <f>SUM(P1355:P1366)</f>
        <v>0</v>
      </c>
      <c r="Q1367" s="148">
        <f>IF(SUM(Q1355:Q1366)="","",SUM(Q1355:Q1366))</f>
        <v>0</v>
      </c>
    </row>
    <row r="1368" spans="1:17" ht="78" customHeight="1" x14ac:dyDescent="0.4">
      <c r="A1368" s="444" t="s">
        <v>376</v>
      </c>
      <c r="B1368" s="445"/>
      <c r="C1368" s="445"/>
      <c r="D1368" s="445"/>
      <c r="E1368" s="446"/>
      <c r="F1368" s="446"/>
      <c r="G1368" s="446"/>
      <c r="H1368" s="445"/>
      <c r="I1368" s="446"/>
      <c r="J1368" s="446"/>
      <c r="K1368" s="445"/>
      <c r="L1368" s="446"/>
      <c r="M1368" s="446"/>
      <c r="N1368" s="445"/>
      <c r="O1368" s="445"/>
      <c r="P1368" s="445"/>
      <c r="Q1368" s="445"/>
    </row>
    <row r="1369" spans="1:17" ht="78" customHeight="1" x14ac:dyDescent="0.4">
      <c r="A1369" s="447" t="s">
        <v>22</v>
      </c>
      <c r="B1369" s="447"/>
      <c r="C1369" s="447"/>
      <c r="D1369" s="447"/>
      <c r="E1369" s="447"/>
      <c r="F1369" s="447"/>
      <c r="G1369" s="447"/>
      <c r="H1369" s="447"/>
      <c r="I1369" s="447"/>
      <c r="J1369" s="447"/>
      <c r="K1369" s="447"/>
      <c r="L1369" s="447"/>
      <c r="M1369" s="447"/>
      <c r="N1369" s="447"/>
      <c r="O1369" s="447"/>
      <c r="P1369" s="447"/>
      <c r="Q1369" s="447"/>
    </row>
    <row r="1370" spans="1:17" x14ac:dyDescent="0.4">
      <c r="A1370" s="11" t="s">
        <v>12</v>
      </c>
      <c r="B1370" s="15">
        <f>B1351+1</f>
        <v>73</v>
      </c>
      <c r="C1370" s="11" t="s">
        <v>13</v>
      </c>
      <c r="D1370" s="13" t="str">
        <f>VLOOKUP(B1370,別紙1!$A$285:$AS$431,3,FALSE)</f>
        <v>大手第二地下ポンプ場</v>
      </c>
      <c r="Q1370" s="142" t="str">
        <f>VLOOKUP(B1370,別紙1!$A$285:$AS$431,5,FALSE)</f>
        <v>東京従量電灯B10A</v>
      </c>
    </row>
    <row r="1371" spans="1:17" s="11" customFormat="1" ht="20.25" customHeight="1" x14ac:dyDescent="0.4">
      <c r="A1371" s="435" t="s">
        <v>14</v>
      </c>
      <c r="B1371" s="443" t="s">
        <v>3</v>
      </c>
      <c r="C1371" s="443"/>
      <c r="D1371" s="443"/>
      <c r="E1371" s="438" t="s">
        <v>4</v>
      </c>
      <c r="F1371" s="439"/>
      <c r="G1371" s="439"/>
      <c r="H1371" s="439"/>
      <c r="I1371" s="439"/>
      <c r="J1371" s="439"/>
      <c r="K1371" s="439"/>
      <c r="L1371" s="439"/>
      <c r="M1371" s="439"/>
      <c r="N1371" s="439"/>
      <c r="O1371" s="440"/>
      <c r="P1371" s="426" t="s">
        <v>106</v>
      </c>
      <c r="Q1371" s="435" t="s">
        <v>354</v>
      </c>
    </row>
    <row r="1372" spans="1:17" s="11" customFormat="1" ht="60" x14ac:dyDescent="0.4">
      <c r="A1372" s="436"/>
      <c r="B1372" s="305" t="s">
        <v>26</v>
      </c>
      <c r="C1372" s="305" t="s">
        <v>107</v>
      </c>
      <c r="D1372" s="305" t="s">
        <v>27</v>
      </c>
      <c r="E1372" s="16" t="s">
        <v>349</v>
      </c>
      <c r="F1372" s="17" t="s">
        <v>108</v>
      </c>
      <c r="G1372" s="17" t="s">
        <v>350</v>
      </c>
      <c r="H1372" s="16" t="s">
        <v>28</v>
      </c>
      <c r="I1372" s="17" t="s">
        <v>126</v>
      </c>
      <c r="J1372" s="17" t="s">
        <v>352</v>
      </c>
      <c r="K1372" s="16" t="s">
        <v>29</v>
      </c>
      <c r="L1372" s="17" t="s">
        <v>127</v>
      </c>
      <c r="M1372" s="17" t="s">
        <v>128</v>
      </c>
      <c r="N1372" s="16" t="s">
        <v>30</v>
      </c>
      <c r="O1372" s="306" t="s">
        <v>353</v>
      </c>
      <c r="P1372" s="441"/>
      <c r="Q1372" s="436"/>
    </row>
    <row r="1373" spans="1:17" s="18" customFormat="1" ht="22.5" x14ac:dyDescent="0.4">
      <c r="A1373" s="442"/>
      <c r="B1373" s="12" t="s">
        <v>34</v>
      </c>
      <c r="C1373" s="12" t="s">
        <v>123</v>
      </c>
      <c r="D1373" s="12" t="s">
        <v>6</v>
      </c>
      <c r="E1373" s="12" t="s">
        <v>20</v>
      </c>
      <c r="F1373" s="12" t="s">
        <v>20</v>
      </c>
      <c r="G1373" s="12" t="s">
        <v>8</v>
      </c>
      <c r="H1373" s="12" t="s">
        <v>8</v>
      </c>
      <c r="I1373" s="12" t="s">
        <v>20</v>
      </c>
      <c r="J1373" s="12" t="s">
        <v>8</v>
      </c>
      <c r="K1373" s="12" t="s">
        <v>8</v>
      </c>
      <c r="L1373" s="12" t="s">
        <v>20</v>
      </c>
      <c r="M1373" s="12" t="s">
        <v>8</v>
      </c>
      <c r="N1373" s="12" t="s">
        <v>8</v>
      </c>
      <c r="O1373" s="12" t="s">
        <v>8</v>
      </c>
      <c r="P1373" s="4" t="s">
        <v>43</v>
      </c>
      <c r="Q1373" s="12" t="s">
        <v>8</v>
      </c>
    </row>
    <row r="1374" spans="1:17" s="20" customFormat="1" ht="18" customHeight="1" x14ac:dyDescent="0.4">
      <c r="A1374" s="19">
        <v>1</v>
      </c>
      <c r="B1374" s="143">
        <f>VLOOKUP(B1370,別紙1!$A$285:$AS$431,6,FALSE)</f>
        <v>10</v>
      </c>
      <c r="C1374" s="151">
        <f>内訳書!$C$9</f>
        <v>0</v>
      </c>
      <c r="D1374" s="151">
        <f>IF(E1374=0,ROUNDDOWN(C1374*B1374/10/2,2),ROUNDDOWN(C1374*B1374/10,2))</f>
        <v>0</v>
      </c>
      <c r="E1374" s="143">
        <f>VLOOKUP(B1370,別紙1!$A$285:$AS$431,7,FALSE)+VLOOKUP(B1370,別紙1!$A$285:$AS$431,8,FALSE)+VLOOKUP(B1370,別紙1!$A$285:$AS$431,9,FALSE)</f>
        <v>15</v>
      </c>
      <c r="F1374" s="143">
        <f>IF(E1374&lt;120,E1374,120)</f>
        <v>15</v>
      </c>
      <c r="G1374" s="151">
        <f>内訳書!$D$9</f>
        <v>0</v>
      </c>
      <c r="H1374" s="151">
        <f>ROUNDDOWN(F1374*G1374,2)</f>
        <v>0</v>
      </c>
      <c r="I1374" s="143">
        <f>IF(E1374&lt;=300,IF(E1374&lt;120,0,E1374-120),180)</f>
        <v>0</v>
      </c>
      <c r="J1374" s="151">
        <f>内訳書!$E$9</f>
        <v>0</v>
      </c>
      <c r="K1374" s="151">
        <f>ROUNDDOWN(I1374*J1374,2)</f>
        <v>0</v>
      </c>
      <c r="L1374" s="143">
        <f>IF(E1374&lt;300,0,E1374-300)</f>
        <v>0</v>
      </c>
      <c r="M1374" s="151">
        <f>内訳書!$F$9</f>
        <v>0</v>
      </c>
      <c r="N1374" s="151">
        <f>ROUNDDOWN(L1374*M1374,2)</f>
        <v>0</v>
      </c>
      <c r="O1374" s="151">
        <f>H1374+K1374+N1374</f>
        <v>0</v>
      </c>
      <c r="P1374" s="144"/>
      <c r="Q1374" s="145">
        <f>ROUNDDOWN(D1374+O1374+P1374,0)</f>
        <v>0</v>
      </c>
    </row>
    <row r="1375" spans="1:17" s="20" customFormat="1" ht="18" customHeight="1" x14ac:dyDescent="0.4">
      <c r="A1375" s="19">
        <v>2</v>
      </c>
      <c r="B1375" s="145">
        <f>B1374</f>
        <v>10</v>
      </c>
      <c r="C1375" s="151">
        <f>C1374</f>
        <v>0</v>
      </c>
      <c r="D1375" s="151">
        <f t="shared" ref="D1375:D1385" si="1296">IF(E1375=0,ROUNDDOWN(C1375*B1375/10/2,2),ROUNDDOWN(C1375*B1375/10,2))</f>
        <v>0</v>
      </c>
      <c r="E1375" s="143">
        <f>VLOOKUP(B1370,別紙1!$A$285:$AS$431,10,FALSE)+VLOOKUP(B1370,別紙1!$A$285:$AS$431,11,FALSE)+VLOOKUP(B1370,別紙1!$A$285:$AS$431,12,FALSE)</f>
        <v>16</v>
      </c>
      <c r="F1375" s="143">
        <f t="shared" ref="F1375:F1385" si="1297">IF(E1375&lt;120,E1375,120)</f>
        <v>16</v>
      </c>
      <c r="G1375" s="151">
        <f>G1374</f>
        <v>0</v>
      </c>
      <c r="H1375" s="151">
        <f t="shared" ref="H1375:H1385" si="1298">ROUNDDOWN(F1375*G1375,2)</f>
        <v>0</v>
      </c>
      <c r="I1375" s="143">
        <f t="shared" ref="I1375" si="1299">IF(E1375&lt;=300,IF(E1375&lt;120,0,E1375-120),180)</f>
        <v>0</v>
      </c>
      <c r="J1375" s="151">
        <f>J1374</f>
        <v>0</v>
      </c>
      <c r="K1375" s="151">
        <f t="shared" ref="K1375:K1385" si="1300">ROUNDDOWN(I1375*J1375,2)</f>
        <v>0</v>
      </c>
      <c r="L1375" s="143">
        <f t="shared" ref="L1375:L1385" si="1301">IF(E1375&lt;300,0,E1375-300)</f>
        <v>0</v>
      </c>
      <c r="M1375" s="151">
        <f>M1374</f>
        <v>0</v>
      </c>
      <c r="N1375" s="151">
        <f t="shared" ref="N1375:N1385" si="1302">ROUNDDOWN(L1375*M1375,2)</f>
        <v>0</v>
      </c>
      <c r="O1375" s="151">
        <f t="shared" ref="O1375:O1378" si="1303">H1375+K1375+N1375</f>
        <v>0</v>
      </c>
      <c r="P1375" s="144"/>
      <c r="Q1375" s="145">
        <f t="shared" ref="Q1375:Q1385" si="1304">ROUNDDOWN(D1375+O1375+P1375,0)</f>
        <v>0</v>
      </c>
    </row>
    <row r="1376" spans="1:17" s="20" customFormat="1" ht="18" customHeight="1" x14ac:dyDescent="0.4">
      <c r="A1376" s="19">
        <v>3</v>
      </c>
      <c r="B1376" s="145">
        <f>B1374</f>
        <v>10</v>
      </c>
      <c r="C1376" s="151">
        <f t="shared" ref="C1376:C1385" si="1305">C1375</f>
        <v>0</v>
      </c>
      <c r="D1376" s="151">
        <f t="shared" si="1296"/>
        <v>0</v>
      </c>
      <c r="E1376" s="143">
        <f>VLOOKUP(B1370,別紙1!$A$285:$AS$431,13,FALSE)+VLOOKUP(B1370,別紙1!$A$285:$AS$431,14,FALSE)+VLOOKUP(B1370,別紙1!$A$285:$AS$431,15,FALSE)</f>
        <v>13</v>
      </c>
      <c r="F1376" s="143">
        <f t="shared" si="1297"/>
        <v>13</v>
      </c>
      <c r="G1376" s="151">
        <f t="shared" ref="G1376:G1385" si="1306">G1375</f>
        <v>0</v>
      </c>
      <c r="H1376" s="151">
        <f t="shared" si="1298"/>
        <v>0</v>
      </c>
      <c r="I1376" s="143">
        <f>IF(E1376&lt;=300,IF(E1376&lt;120,0,E1376-120),180)</f>
        <v>0</v>
      </c>
      <c r="J1376" s="151">
        <f t="shared" ref="J1376:J1385" si="1307">J1375</f>
        <v>0</v>
      </c>
      <c r="K1376" s="151">
        <f t="shared" si="1300"/>
        <v>0</v>
      </c>
      <c r="L1376" s="143">
        <f t="shared" si="1301"/>
        <v>0</v>
      </c>
      <c r="M1376" s="151">
        <f t="shared" ref="M1376:M1385" si="1308">M1375</f>
        <v>0</v>
      </c>
      <c r="N1376" s="151">
        <f t="shared" si="1302"/>
        <v>0</v>
      </c>
      <c r="O1376" s="151">
        <f t="shared" si="1303"/>
        <v>0</v>
      </c>
      <c r="P1376" s="144"/>
      <c r="Q1376" s="145">
        <f t="shared" si="1304"/>
        <v>0</v>
      </c>
    </row>
    <row r="1377" spans="1:17" s="20" customFormat="1" ht="18" customHeight="1" x14ac:dyDescent="0.4">
      <c r="A1377" s="19">
        <v>4</v>
      </c>
      <c r="B1377" s="145">
        <f>B1374</f>
        <v>10</v>
      </c>
      <c r="C1377" s="151">
        <f t="shared" si="1305"/>
        <v>0</v>
      </c>
      <c r="D1377" s="151">
        <f t="shared" si="1296"/>
        <v>0</v>
      </c>
      <c r="E1377" s="143">
        <f>VLOOKUP(B1370,別紙1!$A$285:$AS$431,16,FALSE)+VLOOKUP(B1370,別紙1!$A$285:$AS$431,17,FALSE)+VLOOKUP(B1370,別紙1!$A$285:$AS$431,18,FALSE)</f>
        <v>12</v>
      </c>
      <c r="F1377" s="143">
        <f t="shared" si="1297"/>
        <v>12</v>
      </c>
      <c r="G1377" s="151">
        <f t="shared" si="1306"/>
        <v>0</v>
      </c>
      <c r="H1377" s="151">
        <f t="shared" si="1298"/>
        <v>0</v>
      </c>
      <c r="I1377" s="143">
        <f t="shared" ref="I1377:I1385" si="1309">IF(E1377&lt;=300,IF(E1377&lt;120,0,E1377-120),180)</f>
        <v>0</v>
      </c>
      <c r="J1377" s="151">
        <f t="shared" si="1307"/>
        <v>0</v>
      </c>
      <c r="K1377" s="151">
        <f t="shared" si="1300"/>
        <v>0</v>
      </c>
      <c r="L1377" s="143">
        <f t="shared" si="1301"/>
        <v>0</v>
      </c>
      <c r="M1377" s="151">
        <f t="shared" si="1308"/>
        <v>0</v>
      </c>
      <c r="N1377" s="151">
        <f t="shared" si="1302"/>
        <v>0</v>
      </c>
      <c r="O1377" s="151">
        <f t="shared" si="1303"/>
        <v>0</v>
      </c>
      <c r="P1377" s="144"/>
      <c r="Q1377" s="145">
        <f t="shared" si="1304"/>
        <v>0</v>
      </c>
    </row>
    <row r="1378" spans="1:17" s="20" customFormat="1" ht="18" customHeight="1" x14ac:dyDescent="0.4">
      <c r="A1378" s="19">
        <v>5</v>
      </c>
      <c r="B1378" s="145">
        <f>B1374</f>
        <v>10</v>
      </c>
      <c r="C1378" s="151">
        <f t="shared" si="1305"/>
        <v>0</v>
      </c>
      <c r="D1378" s="151">
        <f t="shared" si="1296"/>
        <v>0</v>
      </c>
      <c r="E1378" s="143">
        <f>VLOOKUP(B1370,別紙1!$A$285:$AS$431,19,FALSE)+VLOOKUP(B1370,別紙1!$A$285:$AS$431,20,FALSE)+VLOOKUP(B1370,別紙1!$A$285:$AS$431,21,FALSE)</f>
        <v>10</v>
      </c>
      <c r="F1378" s="143">
        <f t="shared" si="1297"/>
        <v>10</v>
      </c>
      <c r="G1378" s="151">
        <f t="shared" si="1306"/>
        <v>0</v>
      </c>
      <c r="H1378" s="151">
        <f t="shared" si="1298"/>
        <v>0</v>
      </c>
      <c r="I1378" s="143">
        <f t="shared" si="1309"/>
        <v>0</v>
      </c>
      <c r="J1378" s="151">
        <f t="shared" si="1307"/>
        <v>0</v>
      </c>
      <c r="K1378" s="151">
        <f t="shared" si="1300"/>
        <v>0</v>
      </c>
      <c r="L1378" s="143">
        <f t="shared" si="1301"/>
        <v>0</v>
      </c>
      <c r="M1378" s="151">
        <f t="shared" si="1308"/>
        <v>0</v>
      </c>
      <c r="N1378" s="151">
        <f t="shared" si="1302"/>
        <v>0</v>
      </c>
      <c r="O1378" s="151">
        <f t="shared" si="1303"/>
        <v>0</v>
      </c>
      <c r="P1378" s="144"/>
      <c r="Q1378" s="145">
        <f t="shared" si="1304"/>
        <v>0</v>
      </c>
    </row>
    <row r="1379" spans="1:17" s="20" customFormat="1" ht="18" customHeight="1" x14ac:dyDescent="0.4">
      <c r="A1379" s="19">
        <v>6</v>
      </c>
      <c r="B1379" s="145">
        <f>B1374</f>
        <v>10</v>
      </c>
      <c r="C1379" s="151">
        <f t="shared" si="1305"/>
        <v>0</v>
      </c>
      <c r="D1379" s="151">
        <f t="shared" si="1296"/>
        <v>0</v>
      </c>
      <c r="E1379" s="143">
        <f>VLOOKUP(B1370,別紙1!$A$285:$AS$431,22,FALSE)+VLOOKUP(B1370,別紙1!$A$285:$AS$431,23,FALSE)+VLOOKUP(B1370,別紙1!$A$285:$AS$431,24,FALSE)</f>
        <v>10</v>
      </c>
      <c r="F1379" s="143">
        <f t="shared" si="1297"/>
        <v>10</v>
      </c>
      <c r="G1379" s="151">
        <f t="shared" si="1306"/>
        <v>0</v>
      </c>
      <c r="H1379" s="151">
        <f t="shared" si="1298"/>
        <v>0</v>
      </c>
      <c r="I1379" s="143">
        <f t="shared" si="1309"/>
        <v>0</v>
      </c>
      <c r="J1379" s="151">
        <f t="shared" si="1307"/>
        <v>0</v>
      </c>
      <c r="K1379" s="151">
        <f t="shared" si="1300"/>
        <v>0</v>
      </c>
      <c r="L1379" s="143">
        <f t="shared" si="1301"/>
        <v>0</v>
      </c>
      <c r="M1379" s="151">
        <f t="shared" si="1308"/>
        <v>0</v>
      </c>
      <c r="N1379" s="151">
        <f t="shared" si="1302"/>
        <v>0</v>
      </c>
      <c r="O1379" s="151">
        <f>H1379+K1379+N1379</f>
        <v>0</v>
      </c>
      <c r="P1379" s="144"/>
      <c r="Q1379" s="145">
        <f t="shared" si="1304"/>
        <v>0</v>
      </c>
    </row>
    <row r="1380" spans="1:17" s="20" customFormat="1" ht="18" customHeight="1" x14ac:dyDescent="0.4">
      <c r="A1380" s="19">
        <v>7</v>
      </c>
      <c r="B1380" s="145">
        <f>B1374</f>
        <v>10</v>
      </c>
      <c r="C1380" s="151">
        <f t="shared" si="1305"/>
        <v>0</v>
      </c>
      <c r="D1380" s="151">
        <f t="shared" si="1296"/>
        <v>0</v>
      </c>
      <c r="E1380" s="143">
        <f>VLOOKUP(B1370,別紙1!$A$285:$AS$431,25,FALSE)+VLOOKUP(B1370,別紙1!$A$285:$AS$431,26,FALSE)+VLOOKUP(B1370,別紙1!$A$285:$AS$431,27,FALSE)</f>
        <v>10</v>
      </c>
      <c r="F1380" s="143">
        <f t="shared" si="1297"/>
        <v>10</v>
      </c>
      <c r="G1380" s="151">
        <f t="shared" si="1306"/>
        <v>0</v>
      </c>
      <c r="H1380" s="151">
        <f t="shared" si="1298"/>
        <v>0</v>
      </c>
      <c r="I1380" s="143">
        <f t="shared" si="1309"/>
        <v>0</v>
      </c>
      <c r="J1380" s="151">
        <f t="shared" si="1307"/>
        <v>0</v>
      </c>
      <c r="K1380" s="151">
        <f t="shared" si="1300"/>
        <v>0</v>
      </c>
      <c r="L1380" s="143">
        <f t="shared" si="1301"/>
        <v>0</v>
      </c>
      <c r="M1380" s="151">
        <f t="shared" si="1308"/>
        <v>0</v>
      </c>
      <c r="N1380" s="151">
        <f t="shared" si="1302"/>
        <v>0</v>
      </c>
      <c r="O1380" s="151">
        <f t="shared" ref="O1380:O1384" si="1310">H1380+K1380+N1380</f>
        <v>0</v>
      </c>
      <c r="P1380" s="144"/>
      <c r="Q1380" s="145">
        <f t="shared" si="1304"/>
        <v>0</v>
      </c>
    </row>
    <row r="1381" spans="1:17" s="20" customFormat="1" ht="18" customHeight="1" x14ac:dyDescent="0.4">
      <c r="A1381" s="19">
        <v>8</v>
      </c>
      <c r="B1381" s="145">
        <f>B1374</f>
        <v>10</v>
      </c>
      <c r="C1381" s="151">
        <f t="shared" si="1305"/>
        <v>0</v>
      </c>
      <c r="D1381" s="151">
        <f t="shared" si="1296"/>
        <v>0</v>
      </c>
      <c r="E1381" s="143">
        <f>VLOOKUP(B1370,別紙1!$A$285:$AS$431,28,FALSE)+VLOOKUP(B1370,別紙1!$A$285:$AS$431,29,FALSE)+VLOOKUP(B1370,別紙1!$A$285:$AS$431,30,FALSE)</f>
        <v>10</v>
      </c>
      <c r="F1381" s="143">
        <f t="shared" si="1297"/>
        <v>10</v>
      </c>
      <c r="G1381" s="151">
        <f t="shared" si="1306"/>
        <v>0</v>
      </c>
      <c r="H1381" s="151">
        <f t="shared" si="1298"/>
        <v>0</v>
      </c>
      <c r="I1381" s="143">
        <f t="shared" si="1309"/>
        <v>0</v>
      </c>
      <c r="J1381" s="151">
        <f t="shared" si="1307"/>
        <v>0</v>
      </c>
      <c r="K1381" s="151">
        <f t="shared" si="1300"/>
        <v>0</v>
      </c>
      <c r="L1381" s="143">
        <f t="shared" si="1301"/>
        <v>0</v>
      </c>
      <c r="M1381" s="151">
        <f t="shared" si="1308"/>
        <v>0</v>
      </c>
      <c r="N1381" s="151">
        <f t="shared" si="1302"/>
        <v>0</v>
      </c>
      <c r="O1381" s="151">
        <f t="shared" si="1310"/>
        <v>0</v>
      </c>
      <c r="P1381" s="144"/>
      <c r="Q1381" s="145">
        <f t="shared" si="1304"/>
        <v>0</v>
      </c>
    </row>
    <row r="1382" spans="1:17" s="20" customFormat="1" ht="18" customHeight="1" x14ac:dyDescent="0.4">
      <c r="A1382" s="19">
        <v>9</v>
      </c>
      <c r="B1382" s="145">
        <f>B1374</f>
        <v>10</v>
      </c>
      <c r="C1382" s="151">
        <f t="shared" si="1305"/>
        <v>0</v>
      </c>
      <c r="D1382" s="151">
        <f t="shared" si="1296"/>
        <v>0</v>
      </c>
      <c r="E1382" s="143">
        <f>VLOOKUP(B1370,別紙1!$A$285:$AS$431,31,FALSE)+VLOOKUP(B1370,別紙1!$A$285:$AS$431,32,FALSE)+VLOOKUP(B1370,別紙1!$A$285:$AS$431,33,FALSE)</f>
        <v>10</v>
      </c>
      <c r="F1382" s="143">
        <f t="shared" si="1297"/>
        <v>10</v>
      </c>
      <c r="G1382" s="151">
        <f t="shared" si="1306"/>
        <v>0</v>
      </c>
      <c r="H1382" s="151">
        <f t="shared" si="1298"/>
        <v>0</v>
      </c>
      <c r="I1382" s="143">
        <f t="shared" si="1309"/>
        <v>0</v>
      </c>
      <c r="J1382" s="151">
        <f t="shared" si="1307"/>
        <v>0</v>
      </c>
      <c r="K1382" s="151">
        <f t="shared" si="1300"/>
        <v>0</v>
      </c>
      <c r="L1382" s="143">
        <f t="shared" si="1301"/>
        <v>0</v>
      </c>
      <c r="M1382" s="151">
        <f t="shared" si="1308"/>
        <v>0</v>
      </c>
      <c r="N1382" s="151">
        <f t="shared" si="1302"/>
        <v>0</v>
      </c>
      <c r="O1382" s="151">
        <f t="shared" si="1310"/>
        <v>0</v>
      </c>
      <c r="P1382" s="144"/>
      <c r="Q1382" s="145">
        <f t="shared" si="1304"/>
        <v>0</v>
      </c>
    </row>
    <row r="1383" spans="1:17" s="20" customFormat="1" ht="18" customHeight="1" x14ac:dyDescent="0.4">
      <c r="A1383" s="19">
        <v>10</v>
      </c>
      <c r="B1383" s="145">
        <f>B1374</f>
        <v>10</v>
      </c>
      <c r="C1383" s="151">
        <f t="shared" si="1305"/>
        <v>0</v>
      </c>
      <c r="D1383" s="151">
        <f t="shared" si="1296"/>
        <v>0</v>
      </c>
      <c r="E1383" s="143">
        <f>VLOOKUP(B1370,別紙1!$A$285:$AS$431,34,FALSE)+VLOOKUP(B1370,別紙1!$A$285:$AS$431,35,FALSE)+VLOOKUP(B1370,別紙1!$A$285:$AS$431,36,FALSE)</f>
        <v>10</v>
      </c>
      <c r="F1383" s="143">
        <f t="shared" si="1297"/>
        <v>10</v>
      </c>
      <c r="G1383" s="151">
        <f t="shared" si="1306"/>
        <v>0</v>
      </c>
      <c r="H1383" s="151">
        <f t="shared" si="1298"/>
        <v>0</v>
      </c>
      <c r="I1383" s="143">
        <f t="shared" si="1309"/>
        <v>0</v>
      </c>
      <c r="J1383" s="151">
        <f t="shared" si="1307"/>
        <v>0</v>
      </c>
      <c r="K1383" s="151">
        <f t="shared" si="1300"/>
        <v>0</v>
      </c>
      <c r="L1383" s="143">
        <f t="shared" si="1301"/>
        <v>0</v>
      </c>
      <c r="M1383" s="151">
        <f t="shared" si="1308"/>
        <v>0</v>
      </c>
      <c r="N1383" s="151">
        <f t="shared" si="1302"/>
        <v>0</v>
      </c>
      <c r="O1383" s="151">
        <f t="shared" si="1310"/>
        <v>0</v>
      </c>
      <c r="P1383" s="144"/>
      <c r="Q1383" s="145">
        <f t="shared" si="1304"/>
        <v>0</v>
      </c>
    </row>
    <row r="1384" spans="1:17" s="20" customFormat="1" ht="18" customHeight="1" x14ac:dyDescent="0.4">
      <c r="A1384" s="19">
        <v>11</v>
      </c>
      <c r="B1384" s="145">
        <f>B1374</f>
        <v>10</v>
      </c>
      <c r="C1384" s="151">
        <f t="shared" si="1305"/>
        <v>0</v>
      </c>
      <c r="D1384" s="151">
        <f t="shared" si="1296"/>
        <v>0</v>
      </c>
      <c r="E1384" s="143">
        <f>VLOOKUP(B1370,別紙1!$A$285:$AS$431,37,FALSE)+VLOOKUP(B1370,別紙1!$A$285:$AS$431,38,FALSE)+VLOOKUP(B1370,別紙1!$A$285:$AS$431,39,FALSE)</f>
        <v>10</v>
      </c>
      <c r="F1384" s="143">
        <f t="shared" si="1297"/>
        <v>10</v>
      </c>
      <c r="G1384" s="151">
        <f t="shared" si="1306"/>
        <v>0</v>
      </c>
      <c r="H1384" s="151">
        <f t="shared" si="1298"/>
        <v>0</v>
      </c>
      <c r="I1384" s="143">
        <f t="shared" si="1309"/>
        <v>0</v>
      </c>
      <c r="J1384" s="151">
        <f t="shared" si="1307"/>
        <v>0</v>
      </c>
      <c r="K1384" s="151">
        <f t="shared" si="1300"/>
        <v>0</v>
      </c>
      <c r="L1384" s="143">
        <f t="shared" si="1301"/>
        <v>0</v>
      </c>
      <c r="M1384" s="151">
        <f t="shared" si="1308"/>
        <v>0</v>
      </c>
      <c r="N1384" s="151">
        <f t="shared" si="1302"/>
        <v>0</v>
      </c>
      <c r="O1384" s="151">
        <f t="shared" si="1310"/>
        <v>0</v>
      </c>
      <c r="P1384" s="144"/>
      <c r="Q1384" s="145">
        <f t="shared" si="1304"/>
        <v>0</v>
      </c>
    </row>
    <row r="1385" spans="1:17" s="20" customFormat="1" ht="18" customHeight="1" thickBot="1" x14ac:dyDescent="0.45">
      <c r="A1385" s="19">
        <v>12</v>
      </c>
      <c r="B1385" s="145">
        <f>B1374</f>
        <v>10</v>
      </c>
      <c r="C1385" s="151">
        <f t="shared" si="1305"/>
        <v>0</v>
      </c>
      <c r="D1385" s="151">
        <f t="shared" si="1296"/>
        <v>0</v>
      </c>
      <c r="E1385" s="143">
        <f>VLOOKUP(B1370,別紙1!$A$285:$AS$431,40,FALSE)+VLOOKUP(B1370,別紙1!$A$285:$AS$431,41,FALSE)+VLOOKUP(B1370,別紙1!$A$285:$AS$431,42,FALSE)</f>
        <v>11</v>
      </c>
      <c r="F1385" s="143">
        <f t="shared" si="1297"/>
        <v>11</v>
      </c>
      <c r="G1385" s="151">
        <f t="shared" si="1306"/>
        <v>0</v>
      </c>
      <c r="H1385" s="198">
        <f t="shared" si="1298"/>
        <v>0</v>
      </c>
      <c r="I1385" s="143">
        <f t="shared" si="1309"/>
        <v>0</v>
      </c>
      <c r="J1385" s="198">
        <f t="shared" si="1307"/>
        <v>0</v>
      </c>
      <c r="K1385" s="198">
        <f t="shared" si="1300"/>
        <v>0</v>
      </c>
      <c r="L1385" s="143">
        <f t="shared" si="1301"/>
        <v>0</v>
      </c>
      <c r="M1385" s="151">
        <f t="shared" si="1308"/>
        <v>0</v>
      </c>
      <c r="N1385" s="198">
        <f t="shared" si="1302"/>
        <v>0</v>
      </c>
      <c r="O1385" s="151">
        <f>H1385+K1385+N1385</f>
        <v>0</v>
      </c>
      <c r="P1385" s="144"/>
      <c r="Q1385" s="145">
        <f t="shared" si="1304"/>
        <v>0</v>
      </c>
    </row>
    <row r="1386" spans="1:17" s="20" customFormat="1" ht="18" customHeight="1" thickBot="1" x14ac:dyDescent="0.45">
      <c r="A1386" s="19" t="s">
        <v>9</v>
      </c>
      <c r="B1386" s="146"/>
      <c r="C1386" s="146"/>
      <c r="D1386" s="201"/>
      <c r="E1386" s="143">
        <f t="shared" ref="E1386:F1386" si="1311">SUM(E1374:E1385)</f>
        <v>137</v>
      </c>
      <c r="F1386" s="149">
        <f t="shared" si="1311"/>
        <v>137</v>
      </c>
      <c r="G1386" s="146"/>
      <c r="H1386" s="146"/>
      <c r="I1386" s="149">
        <f t="shared" ref="I1386" si="1312">SUM(I1374:I1385)</f>
        <v>0</v>
      </c>
      <c r="J1386" s="146"/>
      <c r="K1386" s="146"/>
      <c r="L1386" s="149">
        <f t="shared" ref="L1386" si="1313">SUM(L1374:L1385)</f>
        <v>0</v>
      </c>
      <c r="M1386" s="146"/>
      <c r="N1386" s="146"/>
      <c r="O1386" s="202"/>
      <c r="P1386" s="150">
        <f>SUM(P1374:P1385)</f>
        <v>0</v>
      </c>
      <c r="Q1386" s="148">
        <f>IF(SUM(Q1374:Q1385)="","",SUM(Q1374:Q1385))</f>
        <v>0</v>
      </c>
    </row>
    <row r="1387" spans="1:17" ht="78" customHeight="1" x14ac:dyDescent="0.4">
      <c r="A1387" s="444" t="s">
        <v>376</v>
      </c>
      <c r="B1387" s="445"/>
      <c r="C1387" s="445"/>
      <c r="D1387" s="445"/>
      <c r="E1387" s="446"/>
      <c r="F1387" s="446"/>
      <c r="G1387" s="446"/>
      <c r="H1387" s="445"/>
      <c r="I1387" s="446"/>
      <c r="J1387" s="446"/>
      <c r="K1387" s="445"/>
      <c r="L1387" s="446"/>
      <c r="M1387" s="446"/>
      <c r="N1387" s="445"/>
      <c r="O1387" s="445"/>
      <c r="P1387" s="445"/>
      <c r="Q1387" s="445"/>
    </row>
    <row r="1388" spans="1:17" ht="78" customHeight="1" x14ac:dyDescent="0.4">
      <c r="A1388" s="447" t="s">
        <v>22</v>
      </c>
      <c r="B1388" s="447"/>
      <c r="C1388" s="447"/>
      <c r="D1388" s="447"/>
      <c r="E1388" s="447"/>
      <c r="F1388" s="447"/>
      <c r="G1388" s="447"/>
      <c r="H1388" s="447"/>
      <c r="I1388" s="447"/>
      <c r="J1388" s="447"/>
      <c r="K1388" s="447"/>
      <c r="L1388" s="447"/>
      <c r="M1388" s="447"/>
      <c r="N1388" s="447"/>
      <c r="O1388" s="447"/>
      <c r="P1388" s="447"/>
      <c r="Q1388" s="447"/>
    </row>
    <row r="1389" spans="1:17" x14ac:dyDescent="0.4">
      <c r="A1389" s="11" t="s">
        <v>12</v>
      </c>
      <c r="B1389" s="15">
        <f>B1370+1</f>
        <v>74</v>
      </c>
      <c r="C1389" s="11" t="s">
        <v>13</v>
      </c>
      <c r="D1389" s="13" t="str">
        <f>VLOOKUP(B1389,別紙1!$A$285:$AS$431,3,FALSE)</f>
        <v>鳥羽第ニ地下ポンプ場</v>
      </c>
      <c r="Q1389" s="142" t="str">
        <f>VLOOKUP(B1389,別紙1!$A$285:$AS$431,5,FALSE)</f>
        <v>東京従量電灯B20A</v>
      </c>
    </row>
    <row r="1390" spans="1:17" s="11" customFormat="1" ht="20.25" customHeight="1" x14ac:dyDescent="0.4">
      <c r="A1390" s="435" t="s">
        <v>14</v>
      </c>
      <c r="B1390" s="443" t="s">
        <v>3</v>
      </c>
      <c r="C1390" s="443"/>
      <c r="D1390" s="443"/>
      <c r="E1390" s="438" t="s">
        <v>4</v>
      </c>
      <c r="F1390" s="439"/>
      <c r="G1390" s="439"/>
      <c r="H1390" s="439"/>
      <c r="I1390" s="439"/>
      <c r="J1390" s="439"/>
      <c r="K1390" s="439"/>
      <c r="L1390" s="439"/>
      <c r="M1390" s="439"/>
      <c r="N1390" s="439"/>
      <c r="O1390" s="440"/>
      <c r="P1390" s="426" t="s">
        <v>106</v>
      </c>
      <c r="Q1390" s="435" t="s">
        <v>354</v>
      </c>
    </row>
    <row r="1391" spans="1:17" s="11" customFormat="1" ht="60" x14ac:dyDescent="0.4">
      <c r="A1391" s="436"/>
      <c r="B1391" s="305" t="s">
        <v>26</v>
      </c>
      <c r="C1391" s="305" t="s">
        <v>107</v>
      </c>
      <c r="D1391" s="305" t="s">
        <v>27</v>
      </c>
      <c r="E1391" s="16" t="s">
        <v>349</v>
      </c>
      <c r="F1391" s="17" t="s">
        <v>108</v>
      </c>
      <c r="G1391" s="17" t="s">
        <v>350</v>
      </c>
      <c r="H1391" s="16" t="s">
        <v>28</v>
      </c>
      <c r="I1391" s="17" t="s">
        <v>126</v>
      </c>
      <c r="J1391" s="17" t="s">
        <v>352</v>
      </c>
      <c r="K1391" s="16" t="s">
        <v>29</v>
      </c>
      <c r="L1391" s="17" t="s">
        <v>127</v>
      </c>
      <c r="M1391" s="17" t="s">
        <v>128</v>
      </c>
      <c r="N1391" s="16" t="s">
        <v>30</v>
      </c>
      <c r="O1391" s="306" t="s">
        <v>353</v>
      </c>
      <c r="P1391" s="441"/>
      <c r="Q1391" s="436"/>
    </row>
    <row r="1392" spans="1:17" s="18" customFormat="1" ht="22.5" x14ac:dyDescent="0.4">
      <c r="A1392" s="442"/>
      <c r="B1392" s="12" t="s">
        <v>34</v>
      </c>
      <c r="C1392" s="12" t="s">
        <v>123</v>
      </c>
      <c r="D1392" s="12" t="s">
        <v>6</v>
      </c>
      <c r="E1392" s="12" t="s">
        <v>20</v>
      </c>
      <c r="F1392" s="12" t="s">
        <v>20</v>
      </c>
      <c r="G1392" s="12" t="s">
        <v>8</v>
      </c>
      <c r="H1392" s="12" t="s">
        <v>8</v>
      </c>
      <c r="I1392" s="12" t="s">
        <v>20</v>
      </c>
      <c r="J1392" s="12" t="s">
        <v>8</v>
      </c>
      <c r="K1392" s="12" t="s">
        <v>8</v>
      </c>
      <c r="L1392" s="12" t="s">
        <v>20</v>
      </c>
      <c r="M1392" s="12" t="s">
        <v>8</v>
      </c>
      <c r="N1392" s="12" t="s">
        <v>8</v>
      </c>
      <c r="O1392" s="12" t="s">
        <v>8</v>
      </c>
      <c r="P1392" s="4" t="s">
        <v>43</v>
      </c>
      <c r="Q1392" s="12" t="s">
        <v>8</v>
      </c>
    </row>
    <row r="1393" spans="1:17" s="20" customFormat="1" ht="18" customHeight="1" x14ac:dyDescent="0.4">
      <c r="A1393" s="19">
        <v>1</v>
      </c>
      <c r="B1393" s="143">
        <f>VLOOKUP(B1389,別紙1!$A$285:$AS$431,6,FALSE)</f>
        <v>20</v>
      </c>
      <c r="C1393" s="151">
        <f>内訳書!$C$9</f>
        <v>0</v>
      </c>
      <c r="D1393" s="151">
        <f>IF(E1393=0,ROUNDDOWN(C1393*B1393/10/2,2),ROUNDDOWN(C1393*B1393/10,2))</f>
        <v>0</v>
      </c>
      <c r="E1393" s="143">
        <f>VLOOKUP(B1389,別紙1!$A$285:$AS$431,7,FALSE)+VLOOKUP(B1389,別紙1!$A$285:$AS$431,8,FALSE)+VLOOKUP(B1389,別紙1!$A$285:$AS$431,9,FALSE)</f>
        <v>10</v>
      </c>
      <c r="F1393" s="143">
        <f>IF(E1393&lt;120,E1393,120)</f>
        <v>10</v>
      </c>
      <c r="G1393" s="151">
        <f>内訳書!$D$9</f>
        <v>0</v>
      </c>
      <c r="H1393" s="151">
        <f>ROUNDDOWN(F1393*G1393,2)</f>
        <v>0</v>
      </c>
      <c r="I1393" s="143">
        <f>IF(E1393&lt;=300,IF(E1393&lt;120,0,E1393-120),180)</f>
        <v>0</v>
      </c>
      <c r="J1393" s="151">
        <f>内訳書!$E$9</f>
        <v>0</v>
      </c>
      <c r="K1393" s="151">
        <f>ROUNDDOWN(I1393*J1393,2)</f>
        <v>0</v>
      </c>
      <c r="L1393" s="143">
        <f>IF(E1393&lt;300,0,E1393-300)</f>
        <v>0</v>
      </c>
      <c r="M1393" s="151">
        <f>内訳書!$F$9</f>
        <v>0</v>
      </c>
      <c r="N1393" s="151">
        <f>ROUNDDOWN(L1393*M1393,2)</f>
        <v>0</v>
      </c>
      <c r="O1393" s="151">
        <f>H1393+K1393+N1393</f>
        <v>0</v>
      </c>
      <c r="P1393" s="144"/>
      <c r="Q1393" s="145">
        <f>ROUNDDOWN(D1393+O1393+P1393,0)</f>
        <v>0</v>
      </c>
    </row>
    <row r="1394" spans="1:17" s="20" customFormat="1" ht="18" customHeight="1" x14ac:dyDescent="0.4">
      <c r="A1394" s="19">
        <v>2</v>
      </c>
      <c r="B1394" s="145">
        <f>B1393</f>
        <v>20</v>
      </c>
      <c r="C1394" s="151">
        <f>C1393</f>
        <v>0</v>
      </c>
      <c r="D1394" s="151">
        <f t="shared" ref="D1394:D1404" si="1314">IF(E1394=0,ROUNDDOWN(C1394*B1394/10/2,2),ROUNDDOWN(C1394*B1394/10,2))</f>
        <v>0</v>
      </c>
      <c r="E1394" s="143">
        <f>VLOOKUP(B1389,別紙1!$A$285:$AS$431,10,FALSE)+VLOOKUP(B1389,別紙1!$A$285:$AS$431,11,FALSE)+VLOOKUP(B1389,別紙1!$A$285:$AS$431,12,FALSE)</f>
        <v>10</v>
      </c>
      <c r="F1394" s="143">
        <f t="shared" ref="F1394:F1404" si="1315">IF(E1394&lt;120,E1394,120)</f>
        <v>10</v>
      </c>
      <c r="G1394" s="151">
        <f>G1393</f>
        <v>0</v>
      </c>
      <c r="H1394" s="151">
        <f t="shared" ref="H1394:H1404" si="1316">ROUNDDOWN(F1394*G1394,2)</f>
        <v>0</v>
      </c>
      <c r="I1394" s="143">
        <f t="shared" ref="I1394" si="1317">IF(E1394&lt;=300,IF(E1394&lt;120,0,E1394-120),180)</f>
        <v>0</v>
      </c>
      <c r="J1394" s="151">
        <f>J1393</f>
        <v>0</v>
      </c>
      <c r="K1394" s="151">
        <f t="shared" ref="K1394:K1404" si="1318">ROUNDDOWN(I1394*J1394,2)</f>
        <v>0</v>
      </c>
      <c r="L1394" s="143">
        <f t="shared" ref="L1394:L1404" si="1319">IF(E1394&lt;300,0,E1394-300)</f>
        <v>0</v>
      </c>
      <c r="M1394" s="151">
        <f>M1393</f>
        <v>0</v>
      </c>
      <c r="N1394" s="151">
        <f t="shared" ref="N1394:N1404" si="1320">ROUNDDOWN(L1394*M1394,2)</f>
        <v>0</v>
      </c>
      <c r="O1394" s="151">
        <f t="shared" ref="O1394:O1397" si="1321">H1394+K1394+N1394</f>
        <v>0</v>
      </c>
      <c r="P1394" s="144"/>
      <c r="Q1394" s="145">
        <f t="shared" ref="Q1394:Q1404" si="1322">ROUNDDOWN(D1394+O1394+P1394,0)</f>
        <v>0</v>
      </c>
    </row>
    <row r="1395" spans="1:17" s="20" customFormat="1" ht="18" customHeight="1" x14ac:dyDescent="0.4">
      <c r="A1395" s="19">
        <v>3</v>
      </c>
      <c r="B1395" s="145">
        <f>B1393</f>
        <v>20</v>
      </c>
      <c r="C1395" s="151">
        <f t="shared" ref="C1395:C1404" si="1323">C1394</f>
        <v>0</v>
      </c>
      <c r="D1395" s="151">
        <f t="shared" si="1314"/>
        <v>0</v>
      </c>
      <c r="E1395" s="143">
        <f>VLOOKUP(B1389,別紙1!$A$285:$AS$431,13,FALSE)+VLOOKUP(B1389,別紙1!$A$285:$AS$431,14,FALSE)+VLOOKUP(B1389,別紙1!$A$285:$AS$431,15,FALSE)</f>
        <v>9</v>
      </c>
      <c r="F1395" s="143">
        <f t="shared" si="1315"/>
        <v>9</v>
      </c>
      <c r="G1395" s="151">
        <f t="shared" ref="G1395:G1404" si="1324">G1394</f>
        <v>0</v>
      </c>
      <c r="H1395" s="151">
        <f t="shared" si="1316"/>
        <v>0</v>
      </c>
      <c r="I1395" s="143">
        <f>IF(E1395&lt;=300,IF(E1395&lt;120,0,E1395-120),180)</f>
        <v>0</v>
      </c>
      <c r="J1395" s="151">
        <f t="shared" ref="J1395:J1404" si="1325">J1394</f>
        <v>0</v>
      </c>
      <c r="K1395" s="151">
        <f t="shared" si="1318"/>
        <v>0</v>
      </c>
      <c r="L1395" s="143">
        <f t="shared" si="1319"/>
        <v>0</v>
      </c>
      <c r="M1395" s="151">
        <f t="shared" ref="M1395:M1404" si="1326">M1394</f>
        <v>0</v>
      </c>
      <c r="N1395" s="151">
        <f t="shared" si="1320"/>
        <v>0</v>
      </c>
      <c r="O1395" s="151">
        <f t="shared" si="1321"/>
        <v>0</v>
      </c>
      <c r="P1395" s="144"/>
      <c r="Q1395" s="145">
        <f t="shared" si="1322"/>
        <v>0</v>
      </c>
    </row>
    <row r="1396" spans="1:17" s="20" customFormat="1" ht="18" customHeight="1" x14ac:dyDescent="0.4">
      <c r="A1396" s="19">
        <v>4</v>
      </c>
      <c r="B1396" s="145">
        <f>B1393</f>
        <v>20</v>
      </c>
      <c r="C1396" s="151">
        <f t="shared" si="1323"/>
        <v>0</v>
      </c>
      <c r="D1396" s="151">
        <f t="shared" si="1314"/>
        <v>0</v>
      </c>
      <c r="E1396" s="143">
        <f>VLOOKUP(B1389,別紙1!$A$285:$AS$431,16,FALSE)+VLOOKUP(B1389,別紙1!$A$285:$AS$431,17,FALSE)+VLOOKUP(B1389,別紙1!$A$285:$AS$431,18,FALSE)</f>
        <v>10</v>
      </c>
      <c r="F1396" s="143">
        <f t="shared" si="1315"/>
        <v>10</v>
      </c>
      <c r="G1396" s="151">
        <f t="shared" si="1324"/>
        <v>0</v>
      </c>
      <c r="H1396" s="151">
        <f t="shared" si="1316"/>
        <v>0</v>
      </c>
      <c r="I1396" s="143">
        <f t="shared" ref="I1396:I1404" si="1327">IF(E1396&lt;=300,IF(E1396&lt;120,0,E1396-120),180)</f>
        <v>0</v>
      </c>
      <c r="J1396" s="151">
        <f t="shared" si="1325"/>
        <v>0</v>
      </c>
      <c r="K1396" s="151">
        <f t="shared" si="1318"/>
        <v>0</v>
      </c>
      <c r="L1396" s="143">
        <f t="shared" si="1319"/>
        <v>0</v>
      </c>
      <c r="M1396" s="151">
        <f t="shared" si="1326"/>
        <v>0</v>
      </c>
      <c r="N1396" s="151">
        <f t="shared" si="1320"/>
        <v>0</v>
      </c>
      <c r="O1396" s="151">
        <f t="shared" si="1321"/>
        <v>0</v>
      </c>
      <c r="P1396" s="144"/>
      <c r="Q1396" s="145">
        <f t="shared" si="1322"/>
        <v>0</v>
      </c>
    </row>
    <row r="1397" spans="1:17" s="20" customFormat="1" ht="18" customHeight="1" x14ac:dyDescent="0.4">
      <c r="A1397" s="19">
        <v>5</v>
      </c>
      <c r="B1397" s="145">
        <f>B1393</f>
        <v>20</v>
      </c>
      <c r="C1397" s="151">
        <f t="shared" si="1323"/>
        <v>0</v>
      </c>
      <c r="D1397" s="151">
        <f t="shared" si="1314"/>
        <v>0</v>
      </c>
      <c r="E1397" s="143">
        <f>VLOOKUP(B1389,別紙1!$A$285:$AS$431,19,FALSE)+VLOOKUP(B1389,別紙1!$A$285:$AS$431,20,FALSE)+VLOOKUP(B1389,別紙1!$A$285:$AS$431,21,FALSE)</f>
        <v>9</v>
      </c>
      <c r="F1397" s="143">
        <f t="shared" si="1315"/>
        <v>9</v>
      </c>
      <c r="G1397" s="151">
        <f t="shared" si="1324"/>
        <v>0</v>
      </c>
      <c r="H1397" s="151">
        <f t="shared" si="1316"/>
        <v>0</v>
      </c>
      <c r="I1397" s="143">
        <f t="shared" si="1327"/>
        <v>0</v>
      </c>
      <c r="J1397" s="151">
        <f t="shared" si="1325"/>
        <v>0</v>
      </c>
      <c r="K1397" s="151">
        <f t="shared" si="1318"/>
        <v>0</v>
      </c>
      <c r="L1397" s="143">
        <f t="shared" si="1319"/>
        <v>0</v>
      </c>
      <c r="M1397" s="151">
        <f t="shared" si="1326"/>
        <v>0</v>
      </c>
      <c r="N1397" s="151">
        <f t="shared" si="1320"/>
        <v>0</v>
      </c>
      <c r="O1397" s="151">
        <f t="shared" si="1321"/>
        <v>0</v>
      </c>
      <c r="P1397" s="144"/>
      <c r="Q1397" s="145">
        <f t="shared" si="1322"/>
        <v>0</v>
      </c>
    </row>
    <row r="1398" spans="1:17" s="20" customFormat="1" ht="18" customHeight="1" x14ac:dyDescent="0.4">
      <c r="A1398" s="19">
        <v>6</v>
      </c>
      <c r="B1398" s="145">
        <f>B1393</f>
        <v>20</v>
      </c>
      <c r="C1398" s="151">
        <f t="shared" si="1323"/>
        <v>0</v>
      </c>
      <c r="D1398" s="151">
        <f t="shared" si="1314"/>
        <v>0</v>
      </c>
      <c r="E1398" s="143">
        <f>VLOOKUP(B1389,別紙1!$A$285:$AS$431,22,FALSE)+VLOOKUP(B1389,別紙1!$A$285:$AS$431,23,FALSE)+VLOOKUP(B1389,別紙1!$A$285:$AS$431,24,FALSE)</f>
        <v>10</v>
      </c>
      <c r="F1398" s="143">
        <f t="shared" si="1315"/>
        <v>10</v>
      </c>
      <c r="G1398" s="151">
        <f t="shared" si="1324"/>
        <v>0</v>
      </c>
      <c r="H1398" s="151">
        <f t="shared" si="1316"/>
        <v>0</v>
      </c>
      <c r="I1398" s="143">
        <f t="shared" si="1327"/>
        <v>0</v>
      </c>
      <c r="J1398" s="151">
        <f t="shared" si="1325"/>
        <v>0</v>
      </c>
      <c r="K1398" s="151">
        <f t="shared" si="1318"/>
        <v>0</v>
      </c>
      <c r="L1398" s="143">
        <f t="shared" si="1319"/>
        <v>0</v>
      </c>
      <c r="M1398" s="151">
        <f t="shared" si="1326"/>
        <v>0</v>
      </c>
      <c r="N1398" s="151">
        <f t="shared" si="1320"/>
        <v>0</v>
      </c>
      <c r="O1398" s="151">
        <f>H1398+K1398+N1398</f>
        <v>0</v>
      </c>
      <c r="P1398" s="144"/>
      <c r="Q1398" s="145">
        <f t="shared" si="1322"/>
        <v>0</v>
      </c>
    </row>
    <row r="1399" spans="1:17" s="20" customFormat="1" ht="18" customHeight="1" x14ac:dyDescent="0.4">
      <c r="A1399" s="19">
        <v>7</v>
      </c>
      <c r="B1399" s="145">
        <f>B1393</f>
        <v>20</v>
      </c>
      <c r="C1399" s="151">
        <f t="shared" si="1323"/>
        <v>0</v>
      </c>
      <c r="D1399" s="151">
        <f t="shared" si="1314"/>
        <v>0</v>
      </c>
      <c r="E1399" s="143">
        <f>VLOOKUP(B1389,別紙1!$A$285:$AS$431,25,FALSE)+VLOOKUP(B1389,別紙1!$A$285:$AS$431,26,FALSE)+VLOOKUP(B1389,別紙1!$A$285:$AS$431,27,FALSE)</f>
        <v>9</v>
      </c>
      <c r="F1399" s="143">
        <f t="shared" si="1315"/>
        <v>9</v>
      </c>
      <c r="G1399" s="151">
        <f t="shared" si="1324"/>
        <v>0</v>
      </c>
      <c r="H1399" s="151">
        <f t="shared" si="1316"/>
        <v>0</v>
      </c>
      <c r="I1399" s="143">
        <f t="shared" si="1327"/>
        <v>0</v>
      </c>
      <c r="J1399" s="151">
        <f t="shared" si="1325"/>
        <v>0</v>
      </c>
      <c r="K1399" s="151">
        <f t="shared" si="1318"/>
        <v>0</v>
      </c>
      <c r="L1399" s="143">
        <f t="shared" si="1319"/>
        <v>0</v>
      </c>
      <c r="M1399" s="151">
        <f t="shared" si="1326"/>
        <v>0</v>
      </c>
      <c r="N1399" s="151">
        <f t="shared" si="1320"/>
        <v>0</v>
      </c>
      <c r="O1399" s="151">
        <f t="shared" ref="O1399:O1403" si="1328">H1399+K1399+N1399</f>
        <v>0</v>
      </c>
      <c r="P1399" s="144"/>
      <c r="Q1399" s="145">
        <f t="shared" si="1322"/>
        <v>0</v>
      </c>
    </row>
    <row r="1400" spans="1:17" s="20" customFormat="1" ht="18" customHeight="1" x14ac:dyDescent="0.4">
      <c r="A1400" s="19">
        <v>8</v>
      </c>
      <c r="B1400" s="145">
        <f>B1393</f>
        <v>20</v>
      </c>
      <c r="C1400" s="151">
        <f t="shared" si="1323"/>
        <v>0</v>
      </c>
      <c r="D1400" s="151">
        <f t="shared" si="1314"/>
        <v>0</v>
      </c>
      <c r="E1400" s="143">
        <f>VLOOKUP(B1389,別紙1!$A$285:$AS$431,28,FALSE)+VLOOKUP(B1389,別紙1!$A$285:$AS$431,29,FALSE)+VLOOKUP(B1389,別紙1!$A$285:$AS$431,30,FALSE)</f>
        <v>10</v>
      </c>
      <c r="F1400" s="143">
        <f t="shared" si="1315"/>
        <v>10</v>
      </c>
      <c r="G1400" s="151">
        <f t="shared" si="1324"/>
        <v>0</v>
      </c>
      <c r="H1400" s="151">
        <f t="shared" si="1316"/>
        <v>0</v>
      </c>
      <c r="I1400" s="143">
        <f t="shared" si="1327"/>
        <v>0</v>
      </c>
      <c r="J1400" s="151">
        <f t="shared" si="1325"/>
        <v>0</v>
      </c>
      <c r="K1400" s="151">
        <f t="shared" si="1318"/>
        <v>0</v>
      </c>
      <c r="L1400" s="143">
        <f t="shared" si="1319"/>
        <v>0</v>
      </c>
      <c r="M1400" s="151">
        <f t="shared" si="1326"/>
        <v>0</v>
      </c>
      <c r="N1400" s="151">
        <f t="shared" si="1320"/>
        <v>0</v>
      </c>
      <c r="O1400" s="151">
        <f t="shared" si="1328"/>
        <v>0</v>
      </c>
      <c r="P1400" s="144"/>
      <c r="Q1400" s="145">
        <f t="shared" si="1322"/>
        <v>0</v>
      </c>
    </row>
    <row r="1401" spans="1:17" s="20" customFormat="1" ht="18" customHeight="1" x14ac:dyDescent="0.4">
      <c r="A1401" s="19">
        <v>9</v>
      </c>
      <c r="B1401" s="145">
        <f>B1393</f>
        <v>20</v>
      </c>
      <c r="C1401" s="151">
        <f t="shared" si="1323"/>
        <v>0</v>
      </c>
      <c r="D1401" s="151">
        <f t="shared" si="1314"/>
        <v>0</v>
      </c>
      <c r="E1401" s="143">
        <f>VLOOKUP(B1389,別紙1!$A$285:$AS$431,31,FALSE)+VLOOKUP(B1389,別紙1!$A$285:$AS$431,32,FALSE)+VLOOKUP(B1389,別紙1!$A$285:$AS$431,33,FALSE)</f>
        <v>10</v>
      </c>
      <c r="F1401" s="143">
        <f t="shared" si="1315"/>
        <v>10</v>
      </c>
      <c r="G1401" s="151">
        <f t="shared" si="1324"/>
        <v>0</v>
      </c>
      <c r="H1401" s="151">
        <f t="shared" si="1316"/>
        <v>0</v>
      </c>
      <c r="I1401" s="143">
        <f t="shared" si="1327"/>
        <v>0</v>
      </c>
      <c r="J1401" s="151">
        <f t="shared" si="1325"/>
        <v>0</v>
      </c>
      <c r="K1401" s="151">
        <f t="shared" si="1318"/>
        <v>0</v>
      </c>
      <c r="L1401" s="143">
        <f t="shared" si="1319"/>
        <v>0</v>
      </c>
      <c r="M1401" s="151">
        <f t="shared" si="1326"/>
        <v>0</v>
      </c>
      <c r="N1401" s="151">
        <f t="shared" si="1320"/>
        <v>0</v>
      </c>
      <c r="O1401" s="151">
        <f t="shared" si="1328"/>
        <v>0</v>
      </c>
      <c r="P1401" s="144"/>
      <c r="Q1401" s="145">
        <f t="shared" si="1322"/>
        <v>0</v>
      </c>
    </row>
    <row r="1402" spans="1:17" s="20" customFormat="1" ht="18" customHeight="1" x14ac:dyDescent="0.4">
      <c r="A1402" s="19">
        <v>10</v>
      </c>
      <c r="B1402" s="145">
        <f>B1393</f>
        <v>20</v>
      </c>
      <c r="C1402" s="151">
        <f t="shared" si="1323"/>
        <v>0</v>
      </c>
      <c r="D1402" s="151">
        <f t="shared" si="1314"/>
        <v>0</v>
      </c>
      <c r="E1402" s="143">
        <f>VLOOKUP(B1389,別紙1!$A$285:$AS$431,34,FALSE)+VLOOKUP(B1389,別紙1!$A$285:$AS$431,35,FALSE)+VLOOKUP(B1389,別紙1!$A$285:$AS$431,36,FALSE)</f>
        <v>9</v>
      </c>
      <c r="F1402" s="143">
        <f t="shared" si="1315"/>
        <v>9</v>
      </c>
      <c r="G1402" s="151">
        <f t="shared" si="1324"/>
        <v>0</v>
      </c>
      <c r="H1402" s="151">
        <f t="shared" si="1316"/>
        <v>0</v>
      </c>
      <c r="I1402" s="143">
        <f t="shared" si="1327"/>
        <v>0</v>
      </c>
      <c r="J1402" s="151">
        <f t="shared" si="1325"/>
        <v>0</v>
      </c>
      <c r="K1402" s="151">
        <f t="shared" si="1318"/>
        <v>0</v>
      </c>
      <c r="L1402" s="143">
        <f t="shared" si="1319"/>
        <v>0</v>
      </c>
      <c r="M1402" s="151">
        <f t="shared" si="1326"/>
        <v>0</v>
      </c>
      <c r="N1402" s="151">
        <f t="shared" si="1320"/>
        <v>0</v>
      </c>
      <c r="O1402" s="151">
        <f t="shared" si="1328"/>
        <v>0</v>
      </c>
      <c r="P1402" s="144"/>
      <c r="Q1402" s="145">
        <f t="shared" si="1322"/>
        <v>0</v>
      </c>
    </row>
    <row r="1403" spans="1:17" s="20" customFormat="1" ht="18" customHeight="1" x14ac:dyDescent="0.4">
      <c r="A1403" s="19">
        <v>11</v>
      </c>
      <c r="B1403" s="145">
        <f>B1393</f>
        <v>20</v>
      </c>
      <c r="C1403" s="151">
        <f t="shared" si="1323"/>
        <v>0</v>
      </c>
      <c r="D1403" s="151">
        <f t="shared" si="1314"/>
        <v>0</v>
      </c>
      <c r="E1403" s="143">
        <f>VLOOKUP(B1389,別紙1!$A$285:$AS$431,37,FALSE)+VLOOKUP(B1389,別紙1!$A$285:$AS$431,38,FALSE)+VLOOKUP(B1389,別紙1!$A$285:$AS$431,39,FALSE)</f>
        <v>10</v>
      </c>
      <c r="F1403" s="143">
        <f t="shared" si="1315"/>
        <v>10</v>
      </c>
      <c r="G1403" s="151">
        <f t="shared" si="1324"/>
        <v>0</v>
      </c>
      <c r="H1403" s="151">
        <f t="shared" si="1316"/>
        <v>0</v>
      </c>
      <c r="I1403" s="143">
        <f t="shared" si="1327"/>
        <v>0</v>
      </c>
      <c r="J1403" s="151">
        <f t="shared" si="1325"/>
        <v>0</v>
      </c>
      <c r="K1403" s="151">
        <f t="shared" si="1318"/>
        <v>0</v>
      </c>
      <c r="L1403" s="143">
        <f t="shared" si="1319"/>
        <v>0</v>
      </c>
      <c r="M1403" s="151">
        <f t="shared" si="1326"/>
        <v>0</v>
      </c>
      <c r="N1403" s="151">
        <f t="shared" si="1320"/>
        <v>0</v>
      </c>
      <c r="O1403" s="151">
        <f t="shared" si="1328"/>
        <v>0</v>
      </c>
      <c r="P1403" s="144"/>
      <c r="Q1403" s="145">
        <f t="shared" si="1322"/>
        <v>0</v>
      </c>
    </row>
    <row r="1404" spans="1:17" s="20" customFormat="1" ht="18" customHeight="1" thickBot="1" x14ac:dyDescent="0.45">
      <c r="A1404" s="19">
        <v>12</v>
      </c>
      <c r="B1404" s="145">
        <f>B1393</f>
        <v>20</v>
      </c>
      <c r="C1404" s="151">
        <f t="shared" si="1323"/>
        <v>0</v>
      </c>
      <c r="D1404" s="151">
        <f t="shared" si="1314"/>
        <v>0</v>
      </c>
      <c r="E1404" s="143">
        <f>VLOOKUP(B1389,別紙1!$A$285:$AS$431,40,FALSE)+VLOOKUP(B1389,別紙1!$A$285:$AS$431,41,FALSE)+VLOOKUP(B1389,別紙1!$A$285:$AS$431,42,FALSE)</f>
        <v>9</v>
      </c>
      <c r="F1404" s="143">
        <f t="shared" si="1315"/>
        <v>9</v>
      </c>
      <c r="G1404" s="151">
        <f t="shared" si="1324"/>
        <v>0</v>
      </c>
      <c r="H1404" s="198">
        <f t="shared" si="1316"/>
        <v>0</v>
      </c>
      <c r="I1404" s="143">
        <f t="shared" si="1327"/>
        <v>0</v>
      </c>
      <c r="J1404" s="198">
        <f t="shared" si="1325"/>
        <v>0</v>
      </c>
      <c r="K1404" s="198">
        <f t="shared" si="1318"/>
        <v>0</v>
      </c>
      <c r="L1404" s="143">
        <f t="shared" si="1319"/>
        <v>0</v>
      </c>
      <c r="M1404" s="151">
        <f t="shared" si="1326"/>
        <v>0</v>
      </c>
      <c r="N1404" s="198">
        <f t="shared" si="1320"/>
        <v>0</v>
      </c>
      <c r="O1404" s="151">
        <f>H1404+K1404+N1404</f>
        <v>0</v>
      </c>
      <c r="P1404" s="144"/>
      <c r="Q1404" s="145">
        <f t="shared" si="1322"/>
        <v>0</v>
      </c>
    </row>
    <row r="1405" spans="1:17" s="20" customFormat="1" ht="18" customHeight="1" thickBot="1" x14ac:dyDescent="0.45">
      <c r="A1405" s="19" t="s">
        <v>9</v>
      </c>
      <c r="B1405" s="146"/>
      <c r="C1405" s="146"/>
      <c r="D1405" s="201"/>
      <c r="E1405" s="143">
        <f t="shared" ref="E1405:F1405" si="1329">SUM(E1393:E1404)</f>
        <v>115</v>
      </c>
      <c r="F1405" s="149">
        <f t="shared" si="1329"/>
        <v>115</v>
      </c>
      <c r="G1405" s="146"/>
      <c r="H1405" s="146"/>
      <c r="I1405" s="149">
        <f t="shared" ref="I1405" si="1330">SUM(I1393:I1404)</f>
        <v>0</v>
      </c>
      <c r="J1405" s="146"/>
      <c r="K1405" s="146"/>
      <c r="L1405" s="149">
        <f t="shared" ref="L1405" si="1331">SUM(L1393:L1404)</f>
        <v>0</v>
      </c>
      <c r="M1405" s="146"/>
      <c r="N1405" s="146"/>
      <c r="O1405" s="202"/>
      <c r="P1405" s="150">
        <f>SUM(P1393:P1404)</f>
        <v>0</v>
      </c>
      <c r="Q1405" s="148">
        <f>IF(SUM(Q1393:Q1404)="","",SUM(Q1393:Q1404))</f>
        <v>0</v>
      </c>
    </row>
    <row r="1406" spans="1:17" ht="78" customHeight="1" x14ac:dyDescent="0.4">
      <c r="A1406" s="444" t="s">
        <v>376</v>
      </c>
      <c r="B1406" s="445"/>
      <c r="C1406" s="445"/>
      <c r="D1406" s="445"/>
      <c r="E1406" s="446"/>
      <c r="F1406" s="446"/>
      <c r="G1406" s="446"/>
      <c r="H1406" s="445"/>
      <c r="I1406" s="446"/>
      <c r="J1406" s="446"/>
      <c r="K1406" s="445"/>
      <c r="L1406" s="446"/>
      <c r="M1406" s="446"/>
      <c r="N1406" s="445"/>
      <c r="O1406" s="445"/>
      <c r="P1406" s="445"/>
      <c r="Q1406" s="445"/>
    </row>
    <row r="1407" spans="1:17" ht="78" customHeight="1" x14ac:dyDescent="0.4">
      <c r="A1407" s="447" t="s">
        <v>22</v>
      </c>
      <c r="B1407" s="447"/>
      <c r="C1407" s="447"/>
      <c r="D1407" s="447"/>
      <c r="E1407" s="447"/>
      <c r="F1407" s="447"/>
      <c r="G1407" s="447"/>
      <c r="H1407" s="447"/>
      <c r="I1407" s="447"/>
      <c r="J1407" s="447"/>
      <c r="K1407" s="447"/>
      <c r="L1407" s="447"/>
      <c r="M1407" s="447"/>
      <c r="N1407" s="447"/>
      <c r="O1407" s="447"/>
      <c r="P1407" s="447"/>
      <c r="Q1407" s="447"/>
    </row>
    <row r="1408" spans="1:17" x14ac:dyDescent="0.4">
      <c r="A1408" s="11" t="s">
        <v>12</v>
      </c>
      <c r="B1408" s="15">
        <f>B1389+1</f>
        <v>75</v>
      </c>
      <c r="C1408" s="11" t="s">
        <v>13</v>
      </c>
      <c r="D1408" s="13" t="str">
        <f>VLOOKUP(B1408,別紙1!$A$285:$AS$431,3,FALSE)</f>
        <v>田口地下ポンプ場</v>
      </c>
      <c r="Q1408" s="142" t="str">
        <f>VLOOKUP(B1408,別紙1!$A$285:$AS$431,5,FALSE)</f>
        <v>東京従量電灯B10A</v>
      </c>
    </row>
    <row r="1409" spans="1:17" s="11" customFormat="1" ht="20.25" customHeight="1" x14ac:dyDescent="0.4">
      <c r="A1409" s="435" t="s">
        <v>14</v>
      </c>
      <c r="B1409" s="443" t="s">
        <v>3</v>
      </c>
      <c r="C1409" s="443"/>
      <c r="D1409" s="443"/>
      <c r="E1409" s="438" t="s">
        <v>4</v>
      </c>
      <c r="F1409" s="439"/>
      <c r="G1409" s="439"/>
      <c r="H1409" s="439"/>
      <c r="I1409" s="439"/>
      <c r="J1409" s="439"/>
      <c r="K1409" s="439"/>
      <c r="L1409" s="439"/>
      <c r="M1409" s="439"/>
      <c r="N1409" s="439"/>
      <c r="O1409" s="440"/>
      <c r="P1409" s="426" t="s">
        <v>106</v>
      </c>
      <c r="Q1409" s="435" t="s">
        <v>354</v>
      </c>
    </row>
    <row r="1410" spans="1:17" s="11" customFormat="1" ht="60" x14ac:dyDescent="0.4">
      <c r="A1410" s="436"/>
      <c r="B1410" s="305" t="s">
        <v>26</v>
      </c>
      <c r="C1410" s="305" t="s">
        <v>107</v>
      </c>
      <c r="D1410" s="305" t="s">
        <v>27</v>
      </c>
      <c r="E1410" s="16" t="s">
        <v>349</v>
      </c>
      <c r="F1410" s="17" t="s">
        <v>108</v>
      </c>
      <c r="G1410" s="17" t="s">
        <v>350</v>
      </c>
      <c r="H1410" s="16" t="s">
        <v>28</v>
      </c>
      <c r="I1410" s="17" t="s">
        <v>126</v>
      </c>
      <c r="J1410" s="17" t="s">
        <v>352</v>
      </c>
      <c r="K1410" s="16" t="s">
        <v>29</v>
      </c>
      <c r="L1410" s="17" t="s">
        <v>127</v>
      </c>
      <c r="M1410" s="17" t="s">
        <v>128</v>
      </c>
      <c r="N1410" s="16" t="s">
        <v>30</v>
      </c>
      <c r="O1410" s="306" t="s">
        <v>353</v>
      </c>
      <c r="P1410" s="441"/>
      <c r="Q1410" s="436"/>
    </row>
    <row r="1411" spans="1:17" s="18" customFormat="1" ht="22.5" x14ac:dyDescent="0.4">
      <c r="A1411" s="442"/>
      <c r="B1411" s="12" t="s">
        <v>34</v>
      </c>
      <c r="C1411" s="12" t="s">
        <v>123</v>
      </c>
      <c r="D1411" s="12" t="s">
        <v>6</v>
      </c>
      <c r="E1411" s="12" t="s">
        <v>20</v>
      </c>
      <c r="F1411" s="12" t="s">
        <v>20</v>
      </c>
      <c r="G1411" s="12" t="s">
        <v>8</v>
      </c>
      <c r="H1411" s="12" t="s">
        <v>8</v>
      </c>
      <c r="I1411" s="12" t="s">
        <v>20</v>
      </c>
      <c r="J1411" s="12" t="s">
        <v>8</v>
      </c>
      <c r="K1411" s="12" t="s">
        <v>8</v>
      </c>
      <c r="L1411" s="12" t="s">
        <v>20</v>
      </c>
      <c r="M1411" s="12" t="s">
        <v>8</v>
      </c>
      <c r="N1411" s="12" t="s">
        <v>8</v>
      </c>
      <c r="O1411" s="12" t="s">
        <v>8</v>
      </c>
      <c r="P1411" s="4" t="s">
        <v>43</v>
      </c>
      <c r="Q1411" s="12" t="s">
        <v>8</v>
      </c>
    </row>
    <row r="1412" spans="1:17" s="20" customFormat="1" ht="18" customHeight="1" x14ac:dyDescent="0.4">
      <c r="A1412" s="19">
        <v>1</v>
      </c>
      <c r="B1412" s="143">
        <f>VLOOKUP(B1408,別紙1!$A$285:$AS$431,6,FALSE)</f>
        <v>10</v>
      </c>
      <c r="C1412" s="151">
        <f>内訳書!$C$9</f>
        <v>0</v>
      </c>
      <c r="D1412" s="151">
        <f>IF(E1412=0,ROUNDDOWN(C1412*B1412/10/2,2),ROUNDDOWN(C1412*B1412/10,2))</f>
        <v>0</v>
      </c>
      <c r="E1412" s="143">
        <f>VLOOKUP(B1408,別紙1!$A$285:$AS$431,7,FALSE)+VLOOKUP(B1408,別紙1!$A$285:$AS$431,8,FALSE)+VLOOKUP(B1408,別紙1!$A$285:$AS$431,9,FALSE)</f>
        <v>25</v>
      </c>
      <c r="F1412" s="143">
        <f>IF(E1412&lt;120,E1412,120)</f>
        <v>25</v>
      </c>
      <c r="G1412" s="151">
        <f>内訳書!$D$9</f>
        <v>0</v>
      </c>
      <c r="H1412" s="151">
        <f>ROUNDDOWN(F1412*G1412,2)</f>
        <v>0</v>
      </c>
      <c r="I1412" s="143">
        <f>IF(E1412&lt;=300,IF(E1412&lt;120,0,E1412-120),180)</f>
        <v>0</v>
      </c>
      <c r="J1412" s="151">
        <f>内訳書!$E$9</f>
        <v>0</v>
      </c>
      <c r="K1412" s="151">
        <f>ROUNDDOWN(I1412*J1412,2)</f>
        <v>0</v>
      </c>
      <c r="L1412" s="143">
        <f>IF(E1412&lt;300,0,E1412-300)</f>
        <v>0</v>
      </c>
      <c r="M1412" s="151">
        <f>内訳書!$F$9</f>
        <v>0</v>
      </c>
      <c r="N1412" s="151">
        <f>ROUNDDOWN(L1412*M1412,2)</f>
        <v>0</v>
      </c>
      <c r="O1412" s="151">
        <f>H1412+K1412+N1412</f>
        <v>0</v>
      </c>
      <c r="P1412" s="144"/>
      <c r="Q1412" s="145">
        <f>ROUNDDOWN(D1412+O1412+P1412,0)</f>
        <v>0</v>
      </c>
    </row>
    <row r="1413" spans="1:17" s="20" customFormat="1" ht="18" customHeight="1" x14ac:dyDescent="0.4">
      <c r="A1413" s="19">
        <v>2</v>
      </c>
      <c r="B1413" s="145">
        <f>B1412</f>
        <v>10</v>
      </c>
      <c r="C1413" s="151">
        <f>C1412</f>
        <v>0</v>
      </c>
      <c r="D1413" s="151">
        <f t="shared" ref="D1413:D1423" si="1332">IF(E1413=0,ROUNDDOWN(C1413*B1413/10/2,2),ROUNDDOWN(C1413*B1413/10,2))</f>
        <v>0</v>
      </c>
      <c r="E1413" s="143">
        <f>VLOOKUP(B1408,別紙1!$A$285:$AS$431,10,FALSE)+VLOOKUP(B1408,別紙1!$A$285:$AS$431,11,FALSE)+VLOOKUP(B1408,別紙1!$A$285:$AS$431,12,FALSE)</f>
        <v>28</v>
      </c>
      <c r="F1413" s="143">
        <f t="shared" ref="F1413:F1423" si="1333">IF(E1413&lt;120,E1413,120)</f>
        <v>28</v>
      </c>
      <c r="G1413" s="151">
        <f>G1412</f>
        <v>0</v>
      </c>
      <c r="H1413" s="151">
        <f t="shared" ref="H1413:H1423" si="1334">ROUNDDOWN(F1413*G1413,2)</f>
        <v>0</v>
      </c>
      <c r="I1413" s="143">
        <f t="shared" ref="I1413" si="1335">IF(E1413&lt;=300,IF(E1413&lt;120,0,E1413-120),180)</f>
        <v>0</v>
      </c>
      <c r="J1413" s="151">
        <f>J1412</f>
        <v>0</v>
      </c>
      <c r="K1413" s="151">
        <f t="shared" ref="K1413:K1423" si="1336">ROUNDDOWN(I1413*J1413,2)</f>
        <v>0</v>
      </c>
      <c r="L1413" s="143">
        <f t="shared" ref="L1413:L1423" si="1337">IF(E1413&lt;300,0,E1413-300)</f>
        <v>0</v>
      </c>
      <c r="M1413" s="151">
        <f>M1412</f>
        <v>0</v>
      </c>
      <c r="N1413" s="151">
        <f t="shared" ref="N1413:N1423" si="1338">ROUNDDOWN(L1413*M1413,2)</f>
        <v>0</v>
      </c>
      <c r="O1413" s="151">
        <f t="shared" ref="O1413:O1416" si="1339">H1413+K1413+N1413</f>
        <v>0</v>
      </c>
      <c r="P1413" s="144"/>
      <c r="Q1413" s="145">
        <f t="shared" ref="Q1413:Q1423" si="1340">ROUNDDOWN(D1413+O1413+P1413,0)</f>
        <v>0</v>
      </c>
    </row>
    <row r="1414" spans="1:17" s="20" customFormat="1" ht="18" customHeight="1" x14ac:dyDescent="0.4">
      <c r="A1414" s="19">
        <v>3</v>
      </c>
      <c r="B1414" s="145">
        <f>B1412</f>
        <v>10</v>
      </c>
      <c r="C1414" s="151">
        <f t="shared" ref="C1414:C1423" si="1341">C1413</f>
        <v>0</v>
      </c>
      <c r="D1414" s="151">
        <f t="shared" si="1332"/>
        <v>0</v>
      </c>
      <c r="E1414" s="143">
        <f>VLOOKUP(B1408,別紙1!$A$285:$AS$431,13,FALSE)+VLOOKUP(B1408,別紙1!$A$285:$AS$431,14,FALSE)+VLOOKUP(B1408,別紙1!$A$285:$AS$431,15,FALSE)</f>
        <v>23</v>
      </c>
      <c r="F1414" s="143">
        <f t="shared" si="1333"/>
        <v>23</v>
      </c>
      <c r="G1414" s="151">
        <f t="shared" ref="G1414:G1423" si="1342">G1413</f>
        <v>0</v>
      </c>
      <c r="H1414" s="151">
        <f t="shared" si="1334"/>
        <v>0</v>
      </c>
      <c r="I1414" s="143">
        <f>IF(E1414&lt;=300,IF(E1414&lt;120,0,E1414-120),180)</f>
        <v>0</v>
      </c>
      <c r="J1414" s="151">
        <f t="shared" ref="J1414:J1423" si="1343">J1413</f>
        <v>0</v>
      </c>
      <c r="K1414" s="151">
        <f t="shared" si="1336"/>
        <v>0</v>
      </c>
      <c r="L1414" s="143">
        <f t="shared" si="1337"/>
        <v>0</v>
      </c>
      <c r="M1414" s="151">
        <f t="shared" ref="M1414:M1423" si="1344">M1413</f>
        <v>0</v>
      </c>
      <c r="N1414" s="151">
        <f t="shared" si="1338"/>
        <v>0</v>
      </c>
      <c r="O1414" s="151">
        <f t="shared" si="1339"/>
        <v>0</v>
      </c>
      <c r="P1414" s="144"/>
      <c r="Q1414" s="145">
        <f t="shared" si="1340"/>
        <v>0</v>
      </c>
    </row>
    <row r="1415" spans="1:17" s="20" customFormat="1" ht="18" customHeight="1" x14ac:dyDescent="0.4">
      <c r="A1415" s="19">
        <v>4</v>
      </c>
      <c r="B1415" s="145">
        <f>B1412</f>
        <v>10</v>
      </c>
      <c r="C1415" s="151">
        <f t="shared" si="1341"/>
        <v>0</v>
      </c>
      <c r="D1415" s="151">
        <f t="shared" si="1332"/>
        <v>0</v>
      </c>
      <c r="E1415" s="143">
        <f>VLOOKUP(B1408,別紙1!$A$285:$AS$431,16,FALSE)+VLOOKUP(B1408,別紙1!$A$285:$AS$431,17,FALSE)+VLOOKUP(B1408,別紙1!$A$285:$AS$431,18,FALSE)</f>
        <v>24</v>
      </c>
      <c r="F1415" s="143">
        <f t="shared" si="1333"/>
        <v>24</v>
      </c>
      <c r="G1415" s="151">
        <f t="shared" si="1342"/>
        <v>0</v>
      </c>
      <c r="H1415" s="151">
        <f t="shared" si="1334"/>
        <v>0</v>
      </c>
      <c r="I1415" s="143">
        <f t="shared" ref="I1415:I1423" si="1345">IF(E1415&lt;=300,IF(E1415&lt;120,0,E1415-120),180)</f>
        <v>0</v>
      </c>
      <c r="J1415" s="151">
        <f t="shared" si="1343"/>
        <v>0</v>
      </c>
      <c r="K1415" s="151">
        <f t="shared" si="1336"/>
        <v>0</v>
      </c>
      <c r="L1415" s="143">
        <f t="shared" si="1337"/>
        <v>0</v>
      </c>
      <c r="M1415" s="151">
        <f t="shared" si="1344"/>
        <v>0</v>
      </c>
      <c r="N1415" s="151">
        <f t="shared" si="1338"/>
        <v>0</v>
      </c>
      <c r="O1415" s="151">
        <f t="shared" si="1339"/>
        <v>0</v>
      </c>
      <c r="P1415" s="144"/>
      <c r="Q1415" s="145">
        <f t="shared" si="1340"/>
        <v>0</v>
      </c>
    </row>
    <row r="1416" spans="1:17" s="20" customFormat="1" ht="18" customHeight="1" x14ac:dyDescent="0.4">
      <c r="A1416" s="19">
        <v>5</v>
      </c>
      <c r="B1416" s="145">
        <f>B1412</f>
        <v>10</v>
      </c>
      <c r="C1416" s="151">
        <f t="shared" si="1341"/>
        <v>0</v>
      </c>
      <c r="D1416" s="151">
        <f t="shared" si="1332"/>
        <v>0</v>
      </c>
      <c r="E1416" s="143">
        <f>VLOOKUP(B1408,別紙1!$A$285:$AS$431,19,FALSE)+VLOOKUP(B1408,別紙1!$A$285:$AS$431,20,FALSE)+VLOOKUP(B1408,別紙1!$A$285:$AS$431,21,FALSE)</f>
        <v>21</v>
      </c>
      <c r="F1416" s="143">
        <f t="shared" si="1333"/>
        <v>21</v>
      </c>
      <c r="G1416" s="151">
        <f t="shared" si="1342"/>
        <v>0</v>
      </c>
      <c r="H1416" s="151">
        <f t="shared" si="1334"/>
        <v>0</v>
      </c>
      <c r="I1416" s="143">
        <f t="shared" si="1345"/>
        <v>0</v>
      </c>
      <c r="J1416" s="151">
        <f t="shared" si="1343"/>
        <v>0</v>
      </c>
      <c r="K1416" s="151">
        <f t="shared" si="1336"/>
        <v>0</v>
      </c>
      <c r="L1416" s="143">
        <f t="shared" si="1337"/>
        <v>0</v>
      </c>
      <c r="M1416" s="151">
        <f t="shared" si="1344"/>
        <v>0</v>
      </c>
      <c r="N1416" s="151">
        <f t="shared" si="1338"/>
        <v>0</v>
      </c>
      <c r="O1416" s="151">
        <f t="shared" si="1339"/>
        <v>0</v>
      </c>
      <c r="P1416" s="144"/>
      <c r="Q1416" s="145">
        <f t="shared" si="1340"/>
        <v>0</v>
      </c>
    </row>
    <row r="1417" spans="1:17" s="20" customFormat="1" ht="18" customHeight="1" x14ac:dyDescent="0.4">
      <c r="A1417" s="19">
        <v>6</v>
      </c>
      <c r="B1417" s="145">
        <f>B1412</f>
        <v>10</v>
      </c>
      <c r="C1417" s="151">
        <f t="shared" si="1341"/>
        <v>0</v>
      </c>
      <c r="D1417" s="151">
        <f t="shared" si="1332"/>
        <v>0</v>
      </c>
      <c r="E1417" s="143">
        <f>VLOOKUP(B1408,別紙1!$A$285:$AS$431,22,FALSE)+VLOOKUP(B1408,別紙1!$A$285:$AS$431,23,FALSE)+VLOOKUP(B1408,別紙1!$A$285:$AS$431,24,FALSE)</f>
        <v>23</v>
      </c>
      <c r="F1417" s="143">
        <f t="shared" si="1333"/>
        <v>23</v>
      </c>
      <c r="G1417" s="151">
        <f t="shared" si="1342"/>
        <v>0</v>
      </c>
      <c r="H1417" s="151">
        <f t="shared" si="1334"/>
        <v>0</v>
      </c>
      <c r="I1417" s="143">
        <f t="shared" si="1345"/>
        <v>0</v>
      </c>
      <c r="J1417" s="151">
        <f t="shared" si="1343"/>
        <v>0</v>
      </c>
      <c r="K1417" s="151">
        <f t="shared" si="1336"/>
        <v>0</v>
      </c>
      <c r="L1417" s="143">
        <f t="shared" si="1337"/>
        <v>0</v>
      </c>
      <c r="M1417" s="151">
        <f t="shared" si="1344"/>
        <v>0</v>
      </c>
      <c r="N1417" s="151">
        <f t="shared" si="1338"/>
        <v>0</v>
      </c>
      <c r="O1417" s="151">
        <f>H1417+K1417+N1417</f>
        <v>0</v>
      </c>
      <c r="P1417" s="144"/>
      <c r="Q1417" s="145">
        <f t="shared" si="1340"/>
        <v>0</v>
      </c>
    </row>
    <row r="1418" spans="1:17" s="20" customFormat="1" ht="18" customHeight="1" x14ac:dyDescent="0.4">
      <c r="A1418" s="19">
        <v>7</v>
      </c>
      <c r="B1418" s="145">
        <f>B1412</f>
        <v>10</v>
      </c>
      <c r="C1418" s="151">
        <f t="shared" si="1341"/>
        <v>0</v>
      </c>
      <c r="D1418" s="151">
        <f t="shared" si="1332"/>
        <v>0</v>
      </c>
      <c r="E1418" s="143">
        <f>VLOOKUP(B1408,別紙1!$A$285:$AS$431,25,FALSE)+VLOOKUP(B1408,別紙1!$A$285:$AS$431,26,FALSE)+VLOOKUP(B1408,別紙1!$A$285:$AS$431,27,FALSE)</f>
        <v>24</v>
      </c>
      <c r="F1418" s="143">
        <f t="shared" si="1333"/>
        <v>24</v>
      </c>
      <c r="G1418" s="151">
        <f t="shared" si="1342"/>
        <v>0</v>
      </c>
      <c r="H1418" s="151">
        <f t="shared" si="1334"/>
        <v>0</v>
      </c>
      <c r="I1418" s="143">
        <f t="shared" si="1345"/>
        <v>0</v>
      </c>
      <c r="J1418" s="151">
        <f t="shared" si="1343"/>
        <v>0</v>
      </c>
      <c r="K1418" s="151">
        <f t="shared" si="1336"/>
        <v>0</v>
      </c>
      <c r="L1418" s="143">
        <f t="shared" si="1337"/>
        <v>0</v>
      </c>
      <c r="M1418" s="151">
        <f t="shared" si="1344"/>
        <v>0</v>
      </c>
      <c r="N1418" s="151">
        <f t="shared" si="1338"/>
        <v>0</v>
      </c>
      <c r="O1418" s="151">
        <f t="shared" ref="O1418:O1422" si="1346">H1418+K1418+N1418</f>
        <v>0</v>
      </c>
      <c r="P1418" s="144"/>
      <c r="Q1418" s="145">
        <f t="shared" si="1340"/>
        <v>0</v>
      </c>
    </row>
    <row r="1419" spans="1:17" s="20" customFormat="1" ht="18" customHeight="1" x14ac:dyDescent="0.4">
      <c r="A1419" s="19">
        <v>8</v>
      </c>
      <c r="B1419" s="145">
        <f>B1412</f>
        <v>10</v>
      </c>
      <c r="C1419" s="151">
        <f t="shared" si="1341"/>
        <v>0</v>
      </c>
      <c r="D1419" s="151">
        <f t="shared" si="1332"/>
        <v>0</v>
      </c>
      <c r="E1419" s="143">
        <f>VLOOKUP(B1408,別紙1!$A$285:$AS$431,28,FALSE)+VLOOKUP(B1408,別紙1!$A$285:$AS$431,29,FALSE)+VLOOKUP(B1408,別紙1!$A$285:$AS$431,30,FALSE)</f>
        <v>27</v>
      </c>
      <c r="F1419" s="143">
        <f t="shared" si="1333"/>
        <v>27</v>
      </c>
      <c r="G1419" s="151">
        <f t="shared" si="1342"/>
        <v>0</v>
      </c>
      <c r="H1419" s="151">
        <f t="shared" si="1334"/>
        <v>0</v>
      </c>
      <c r="I1419" s="143">
        <f t="shared" si="1345"/>
        <v>0</v>
      </c>
      <c r="J1419" s="151">
        <f t="shared" si="1343"/>
        <v>0</v>
      </c>
      <c r="K1419" s="151">
        <f t="shared" si="1336"/>
        <v>0</v>
      </c>
      <c r="L1419" s="143">
        <f t="shared" si="1337"/>
        <v>0</v>
      </c>
      <c r="M1419" s="151">
        <f t="shared" si="1344"/>
        <v>0</v>
      </c>
      <c r="N1419" s="151">
        <f t="shared" si="1338"/>
        <v>0</v>
      </c>
      <c r="O1419" s="151">
        <f t="shared" si="1346"/>
        <v>0</v>
      </c>
      <c r="P1419" s="144"/>
      <c r="Q1419" s="145">
        <f t="shared" si="1340"/>
        <v>0</v>
      </c>
    </row>
    <row r="1420" spans="1:17" s="20" customFormat="1" ht="18" customHeight="1" x14ac:dyDescent="0.4">
      <c r="A1420" s="19">
        <v>9</v>
      </c>
      <c r="B1420" s="145">
        <f>B1412</f>
        <v>10</v>
      </c>
      <c r="C1420" s="151">
        <f t="shared" si="1341"/>
        <v>0</v>
      </c>
      <c r="D1420" s="151">
        <f t="shared" si="1332"/>
        <v>0</v>
      </c>
      <c r="E1420" s="143">
        <f>VLOOKUP(B1408,別紙1!$A$285:$AS$431,31,FALSE)+VLOOKUP(B1408,別紙1!$A$285:$AS$431,32,FALSE)+VLOOKUP(B1408,別紙1!$A$285:$AS$431,33,FALSE)</f>
        <v>26</v>
      </c>
      <c r="F1420" s="143">
        <f t="shared" si="1333"/>
        <v>26</v>
      </c>
      <c r="G1420" s="151">
        <f t="shared" si="1342"/>
        <v>0</v>
      </c>
      <c r="H1420" s="151">
        <f t="shared" si="1334"/>
        <v>0</v>
      </c>
      <c r="I1420" s="143">
        <f t="shared" si="1345"/>
        <v>0</v>
      </c>
      <c r="J1420" s="151">
        <f t="shared" si="1343"/>
        <v>0</v>
      </c>
      <c r="K1420" s="151">
        <f t="shared" si="1336"/>
        <v>0</v>
      </c>
      <c r="L1420" s="143">
        <f t="shared" si="1337"/>
        <v>0</v>
      </c>
      <c r="M1420" s="151">
        <f t="shared" si="1344"/>
        <v>0</v>
      </c>
      <c r="N1420" s="151">
        <f t="shared" si="1338"/>
        <v>0</v>
      </c>
      <c r="O1420" s="151">
        <f t="shared" si="1346"/>
        <v>0</v>
      </c>
      <c r="P1420" s="144"/>
      <c r="Q1420" s="145">
        <f t="shared" si="1340"/>
        <v>0</v>
      </c>
    </row>
    <row r="1421" spans="1:17" s="20" customFormat="1" ht="18" customHeight="1" x14ac:dyDescent="0.4">
      <c r="A1421" s="19">
        <v>10</v>
      </c>
      <c r="B1421" s="145">
        <f>B1412</f>
        <v>10</v>
      </c>
      <c r="C1421" s="151">
        <f t="shared" si="1341"/>
        <v>0</v>
      </c>
      <c r="D1421" s="151">
        <f t="shared" si="1332"/>
        <v>0</v>
      </c>
      <c r="E1421" s="143">
        <f>VLOOKUP(B1408,別紙1!$A$285:$AS$431,34,FALSE)+VLOOKUP(B1408,別紙1!$A$285:$AS$431,35,FALSE)+VLOOKUP(B1408,別紙1!$A$285:$AS$431,36,FALSE)</f>
        <v>25</v>
      </c>
      <c r="F1421" s="143">
        <f t="shared" si="1333"/>
        <v>25</v>
      </c>
      <c r="G1421" s="151">
        <f t="shared" si="1342"/>
        <v>0</v>
      </c>
      <c r="H1421" s="151">
        <f t="shared" si="1334"/>
        <v>0</v>
      </c>
      <c r="I1421" s="143">
        <f t="shared" si="1345"/>
        <v>0</v>
      </c>
      <c r="J1421" s="151">
        <f t="shared" si="1343"/>
        <v>0</v>
      </c>
      <c r="K1421" s="151">
        <f t="shared" si="1336"/>
        <v>0</v>
      </c>
      <c r="L1421" s="143">
        <f t="shared" si="1337"/>
        <v>0</v>
      </c>
      <c r="M1421" s="151">
        <f t="shared" si="1344"/>
        <v>0</v>
      </c>
      <c r="N1421" s="151">
        <f t="shared" si="1338"/>
        <v>0</v>
      </c>
      <c r="O1421" s="151">
        <f t="shared" si="1346"/>
        <v>0</v>
      </c>
      <c r="P1421" s="144"/>
      <c r="Q1421" s="145">
        <f t="shared" si="1340"/>
        <v>0</v>
      </c>
    </row>
    <row r="1422" spans="1:17" s="20" customFormat="1" ht="18" customHeight="1" x14ac:dyDescent="0.4">
      <c r="A1422" s="19">
        <v>11</v>
      </c>
      <c r="B1422" s="145">
        <f>B1412</f>
        <v>10</v>
      </c>
      <c r="C1422" s="151">
        <f t="shared" si="1341"/>
        <v>0</v>
      </c>
      <c r="D1422" s="151">
        <f t="shared" si="1332"/>
        <v>0</v>
      </c>
      <c r="E1422" s="143">
        <f>VLOOKUP(B1408,別紙1!$A$285:$AS$431,37,FALSE)+VLOOKUP(B1408,別紙1!$A$285:$AS$431,38,FALSE)+VLOOKUP(B1408,別紙1!$A$285:$AS$431,39,FALSE)</f>
        <v>23</v>
      </c>
      <c r="F1422" s="143">
        <f t="shared" si="1333"/>
        <v>23</v>
      </c>
      <c r="G1422" s="151">
        <f t="shared" si="1342"/>
        <v>0</v>
      </c>
      <c r="H1422" s="151">
        <f t="shared" si="1334"/>
        <v>0</v>
      </c>
      <c r="I1422" s="143">
        <f t="shared" si="1345"/>
        <v>0</v>
      </c>
      <c r="J1422" s="151">
        <f t="shared" si="1343"/>
        <v>0</v>
      </c>
      <c r="K1422" s="151">
        <f t="shared" si="1336"/>
        <v>0</v>
      </c>
      <c r="L1422" s="143">
        <f t="shared" si="1337"/>
        <v>0</v>
      </c>
      <c r="M1422" s="151">
        <f t="shared" si="1344"/>
        <v>0</v>
      </c>
      <c r="N1422" s="151">
        <f t="shared" si="1338"/>
        <v>0</v>
      </c>
      <c r="O1422" s="151">
        <f t="shared" si="1346"/>
        <v>0</v>
      </c>
      <c r="P1422" s="144"/>
      <c r="Q1422" s="145">
        <f t="shared" si="1340"/>
        <v>0</v>
      </c>
    </row>
    <row r="1423" spans="1:17" s="20" customFormat="1" ht="18" customHeight="1" thickBot="1" x14ac:dyDescent="0.45">
      <c r="A1423" s="19">
        <v>12</v>
      </c>
      <c r="B1423" s="145">
        <f>B1412</f>
        <v>10</v>
      </c>
      <c r="C1423" s="151">
        <f t="shared" si="1341"/>
        <v>0</v>
      </c>
      <c r="D1423" s="151">
        <f t="shared" si="1332"/>
        <v>0</v>
      </c>
      <c r="E1423" s="143">
        <f>VLOOKUP(B1408,別紙1!$A$285:$AS$431,40,FALSE)+VLOOKUP(B1408,別紙1!$A$285:$AS$431,41,FALSE)+VLOOKUP(B1408,別紙1!$A$285:$AS$431,42,FALSE)</f>
        <v>20</v>
      </c>
      <c r="F1423" s="143">
        <f t="shared" si="1333"/>
        <v>20</v>
      </c>
      <c r="G1423" s="151">
        <f t="shared" si="1342"/>
        <v>0</v>
      </c>
      <c r="H1423" s="198">
        <f t="shared" si="1334"/>
        <v>0</v>
      </c>
      <c r="I1423" s="143">
        <f t="shared" si="1345"/>
        <v>0</v>
      </c>
      <c r="J1423" s="198">
        <f t="shared" si="1343"/>
        <v>0</v>
      </c>
      <c r="K1423" s="198">
        <f t="shared" si="1336"/>
        <v>0</v>
      </c>
      <c r="L1423" s="143">
        <f t="shared" si="1337"/>
        <v>0</v>
      </c>
      <c r="M1423" s="151">
        <f t="shared" si="1344"/>
        <v>0</v>
      </c>
      <c r="N1423" s="198">
        <f t="shared" si="1338"/>
        <v>0</v>
      </c>
      <c r="O1423" s="151">
        <f>H1423+K1423+N1423</f>
        <v>0</v>
      </c>
      <c r="P1423" s="144"/>
      <c r="Q1423" s="145">
        <f t="shared" si="1340"/>
        <v>0</v>
      </c>
    </row>
    <row r="1424" spans="1:17" s="20" customFormat="1" ht="18" customHeight="1" thickBot="1" x14ac:dyDescent="0.45">
      <c r="A1424" s="19" t="s">
        <v>9</v>
      </c>
      <c r="B1424" s="146"/>
      <c r="C1424" s="146"/>
      <c r="D1424" s="201"/>
      <c r="E1424" s="143">
        <f t="shared" ref="E1424:F1424" si="1347">SUM(E1412:E1423)</f>
        <v>289</v>
      </c>
      <c r="F1424" s="149">
        <f t="shared" si="1347"/>
        <v>289</v>
      </c>
      <c r="G1424" s="146"/>
      <c r="H1424" s="146"/>
      <c r="I1424" s="149">
        <f t="shared" ref="I1424" si="1348">SUM(I1412:I1423)</f>
        <v>0</v>
      </c>
      <c r="J1424" s="146"/>
      <c r="K1424" s="146"/>
      <c r="L1424" s="149">
        <f t="shared" ref="L1424" si="1349">SUM(L1412:L1423)</f>
        <v>0</v>
      </c>
      <c r="M1424" s="146"/>
      <c r="N1424" s="146"/>
      <c r="O1424" s="202"/>
      <c r="P1424" s="150">
        <f>SUM(P1412:P1423)</f>
        <v>0</v>
      </c>
      <c r="Q1424" s="148">
        <f>IF(SUM(Q1412:Q1423)="","",SUM(Q1412:Q1423))</f>
        <v>0</v>
      </c>
    </row>
    <row r="1425" spans="1:17" ht="78" customHeight="1" x14ac:dyDescent="0.4">
      <c r="A1425" s="444" t="s">
        <v>376</v>
      </c>
      <c r="B1425" s="445"/>
      <c r="C1425" s="445"/>
      <c r="D1425" s="445"/>
      <c r="E1425" s="446"/>
      <c r="F1425" s="446"/>
      <c r="G1425" s="446"/>
      <c r="H1425" s="445"/>
      <c r="I1425" s="446"/>
      <c r="J1425" s="446"/>
      <c r="K1425" s="445"/>
      <c r="L1425" s="446"/>
      <c r="M1425" s="446"/>
      <c r="N1425" s="445"/>
      <c r="O1425" s="445"/>
      <c r="P1425" s="445"/>
      <c r="Q1425" s="445"/>
    </row>
    <row r="1426" spans="1:17" ht="78" customHeight="1" x14ac:dyDescent="0.4">
      <c r="A1426" s="447" t="s">
        <v>22</v>
      </c>
      <c r="B1426" s="447"/>
      <c r="C1426" s="447"/>
      <c r="D1426" s="447"/>
      <c r="E1426" s="447"/>
      <c r="F1426" s="447"/>
      <c r="G1426" s="447"/>
      <c r="H1426" s="447"/>
      <c r="I1426" s="447"/>
      <c r="J1426" s="447"/>
      <c r="K1426" s="447"/>
      <c r="L1426" s="447"/>
      <c r="M1426" s="447"/>
      <c r="N1426" s="447"/>
      <c r="O1426" s="447"/>
      <c r="P1426" s="447"/>
      <c r="Q1426" s="447"/>
    </row>
    <row r="1427" spans="1:17" x14ac:dyDescent="0.4">
      <c r="A1427" s="11" t="s">
        <v>12</v>
      </c>
      <c r="B1427" s="15">
        <f>B1408+1</f>
        <v>76</v>
      </c>
      <c r="C1427" s="11" t="s">
        <v>13</v>
      </c>
      <c r="D1427" s="13" t="str">
        <f>VLOOKUP(B1427,別紙1!$A$285:$AS$431,3,FALSE)</f>
        <v>東善第一地下ポンプ場</v>
      </c>
      <c r="Q1427" s="142" t="str">
        <f>VLOOKUP(B1427,別紙1!$A$285:$AS$431,5,FALSE)</f>
        <v>東京従量電灯B10A</v>
      </c>
    </row>
    <row r="1428" spans="1:17" s="11" customFormat="1" ht="20.25" customHeight="1" x14ac:dyDescent="0.4">
      <c r="A1428" s="435" t="s">
        <v>14</v>
      </c>
      <c r="B1428" s="443" t="s">
        <v>3</v>
      </c>
      <c r="C1428" s="443"/>
      <c r="D1428" s="443"/>
      <c r="E1428" s="438" t="s">
        <v>4</v>
      </c>
      <c r="F1428" s="439"/>
      <c r="G1428" s="439"/>
      <c r="H1428" s="439"/>
      <c r="I1428" s="439"/>
      <c r="J1428" s="439"/>
      <c r="K1428" s="439"/>
      <c r="L1428" s="439"/>
      <c r="M1428" s="439"/>
      <c r="N1428" s="439"/>
      <c r="O1428" s="440"/>
      <c r="P1428" s="426" t="s">
        <v>106</v>
      </c>
      <c r="Q1428" s="435" t="s">
        <v>354</v>
      </c>
    </row>
    <row r="1429" spans="1:17" s="11" customFormat="1" ht="60" x14ac:dyDescent="0.4">
      <c r="A1429" s="436"/>
      <c r="B1429" s="305" t="s">
        <v>26</v>
      </c>
      <c r="C1429" s="305" t="s">
        <v>107</v>
      </c>
      <c r="D1429" s="305" t="s">
        <v>27</v>
      </c>
      <c r="E1429" s="16" t="s">
        <v>349</v>
      </c>
      <c r="F1429" s="17" t="s">
        <v>108</v>
      </c>
      <c r="G1429" s="17" t="s">
        <v>350</v>
      </c>
      <c r="H1429" s="16" t="s">
        <v>28</v>
      </c>
      <c r="I1429" s="17" t="s">
        <v>126</v>
      </c>
      <c r="J1429" s="17" t="s">
        <v>352</v>
      </c>
      <c r="K1429" s="16" t="s">
        <v>29</v>
      </c>
      <c r="L1429" s="17" t="s">
        <v>127</v>
      </c>
      <c r="M1429" s="17" t="s">
        <v>128</v>
      </c>
      <c r="N1429" s="16" t="s">
        <v>30</v>
      </c>
      <c r="O1429" s="306" t="s">
        <v>353</v>
      </c>
      <c r="P1429" s="441"/>
      <c r="Q1429" s="436"/>
    </row>
    <row r="1430" spans="1:17" s="18" customFormat="1" ht="22.5" x14ac:dyDescent="0.4">
      <c r="A1430" s="442"/>
      <c r="B1430" s="12" t="s">
        <v>34</v>
      </c>
      <c r="C1430" s="12" t="s">
        <v>123</v>
      </c>
      <c r="D1430" s="12" t="s">
        <v>6</v>
      </c>
      <c r="E1430" s="12" t="s">
        <v>20</v>
      </c>
      <c r="F1430" s="12" t="s">
        <v>20</v>
      </c>
      <c r="G1430" s="12" t="s">
        <v>8</v>
      </c>
      <c r="H1430" s="12" t="s">
        <v>8</v>
      </c>
      <c r="I1430" s="12" t="s">
        <v>20</v>
      </c>
      <c r="J1430" s="12" t="s">
        <v>8</v>
      </c>
      <c r="K1430" s="12" t="s">
        <v>8</v>
      </c>
      <c r="L1430" s="12" t="s">
        <v>20</v>
      </c>
      <c r="M1430" s="12" t="s">
        <v>8</v>
      </c>
      <c r="N1430" s="12" t="s">
        <v>8</v>
      </c>
      <c r="O1430" s="12" t="s">
        <v>8</v>
      </c>
      <c r="P1430" s="4" t="s">
        <v>43</v>
      </c>
      <c r="Q1430" s="12" t="s">
        <v>8</v>
      </c>
    </row>
    <row r="1431" spans="1:17" s="20" customFormat="1" ht="18" customHeight="1" x14ac:dyDescent="0.4">
      <c r="A1431" s="19">
        <v>1</v>
      </c>
      <c r="B1431" s="143">
        <f>VLOOKUP(B1427,別紙1!$A$285:$AS$431,6,FALSE)</f>
        <v>10</v>
      </c>
      <c r="C1431" s="151">
        <f>内訳書!$C$9</f>
        <v>0</v>
      </c>
      <c r="D1431" s="151">
        <f>IF(E1431=0,ROUNDDOWN(C1431*B1431/10/2,2),ROUNDDOWN(C1431*B1431/10,2))</f>
        <v>0</v>
      </c>
      <c r="E1431" s="143">
        <f>VLOOKUP(B1427,別紙1!$A$285:$AS$431,7,FALSE)+VLOOKUP(B1427,別紙1!$A$285:$AS$431,8,FALSE)+VLOOKUP(B1427,別紙1!$A$285:$AS$431,9,FALSE)</f>
        <v>14</v>
      </c>
      <c r="F1431" s="143">
        <f>IF(E1431&lt;120,E1431,120)</f>
        <v>14</v>
      </c>
      <c r="G1431" s="151">
        <f>内訳書!$D$9</f>
        <v>0</v>
      </c>
      <c r="H1431" s="151">
        <f>ROUNDDOWN(F1431*G1431,2)</f>
        <v>0</v>
      </c>
      <c r="I1431" s="143">
        <f>IF(E1431&lt;=300,IF(E1431&lt;120,0,E1431-120),180)</f>
        <v>0</v>
      </c>
      <c r="J1431" s="151">
        <f>内訳書!$E$9</f>
        <v>0</v>
      </c>
      <c r="K1431" s="151">
        <f>ROUNDDOWN(I1431*J1431,2)</f>
        <v>0</v>
      </c>
      <c r="L1431" s="143">
        <f>IF(E1431&lt;300,0,E1431-300)</f>
        <v>0</v>
      </c>
      <c r="M1431" s="151">
        <f>内訳書!$F$9</f>
        <v>0</v>
      </c>
      <c r="N1431" s="151">
        <f>ROUNDDOWN(L1431*M1431,2)</f>
        <v>0</v>
      </c>
      <c r="O1431" s="151">
        <f>H1431+K1431+N1431</f>
        <v>0</v>
      </c>
      <c r="P1431" s="144"/>
      <c r="Q1431" s="145">
        <f>ROUNDDOWN(D1431+O1431+P1431,0)</f>
        <v>0</v>
      </c>
    </row>
    <row r="1432" spans="1:17" s="20" customFormat="1" ht="18" customHeight="1" x14ac:dyDescent="0.4">
      <c r="A1432" s="19">
        <v>2</v>
      </c>
      <c r="B1432" s="145">
        <f>B1431</f>
        <v>10</v>
      </c>
      <c r="C1432" s="151">
        <f>C1431</f>
        <v>0</v>
      </c>
      <c r="D1432" s="151">
        <f t="shared" ref="D1432:D1442" si="1350">IF(E1432=0,ROUNDDOWN(C1432*B1432/10/2,2),ROUNDDOWN(C1432*B1432/10,2))</f>
        <v>0</v>
      </c>
      <c r="E1432" s="143">
        <f>VLOOKUP(B1427,別紙1!$A$285:$AS$431,10,FALSE)+VLOOKUP(B1427,別紙1!$A$285:$AS$431,11,FALSE)+VLOOKUP(B1427,別紙1!$A$285:$AS$431,12,FALSE)</f>
        <v>16</v>
      </c>
      <c r="F1432" s="143">
        <f t="shared" ref="F1432:F1442" si="1351">IF(E1432&lt;120,E1432,120)</f>
        <v>16</v>
      </c>
      <c r="G1432" s="151">
        <f>G1431</f>
        <v>0</v>
      </c>
      <c r="H1432" s="151">
        <f t="shared" ref="H1432:H1442" si="1352">ROUNDDOWN(F1432*G1432,2)</f>
        <v>0</v>
      </c>
      <c r="I1432" s="143">
        <f t="shared" ref="I1432" si="1353">IF(E1432&lt;=300,IF(E1432&lt;120,0,E1432-120),180)</f>
        <v>0</v>
      </c>
      <c r="J1432" s="151">
        <f>J1431</f>
        <v>0</v>
      </c>
      <c r="K1432" s="151">
        <f t="shared" ref="K1432:K1442" si="1354">ROUNDDOWN(I1432*J1432,2)</f>
        <v>0</v>
      </c>
      <c r="L1432" s="143">
        <f t="shared" ref="L1432:L1442" si="1355">IF(E1432&lt;300,0,E1432-300)</f>
        <v>0</v>
      </c>
      <c r="M1432" s="151">
        <f>M1431</f>
        <v>0</v>
      </c>
      <c r="N1432" s="151">
        <f t="shared" ref="N1432:N1442" si="1356">ROUNDDOWN(L1432*M1432,2)</f>
        <v>0</v>
      </c>
      <c r="O1432" s="151">
        <f t="shared" ref="O1432:O1435" si="1357">H1432+K1432+N1432</f>
        <v>0</v>
      </c>
      <c r="P1432" s="144"/>
      <c r="Q1432" s="145">
        <f t="shared" ref="Q1432:Q1442" si="1358">ROUNDDOWN(D1432+O1432+P1432,0)</f>
        <v>0</v>
      </c>
    </row>
    <row r="1433" spans="1:17" s="20" customFormat="1" ht="18" customHeight="1" x14ac:dyDescent="0.4">
      <c r="A1433" s="19">
        <v>3</v>
      </c>
      <c r="B1433" s="145">
        <f>B1431</f>
        <v>10</v>
      </c>
      <c r="C1433" s="151">
        <f t="shared" ref="C1433:C1442" si="1359">C1432</f>
        <v>0</v>
      </c>
      <c r="D1433" s="151">
        <f t="shared" si="1350"/>
        <v>0</v>
      </c>
      <c r="E1433" s="143">
        <f>VLOOKUP(B1427,別紙1!$A$285:$AS$431,13,FALSE)+VLOOKUP(B1427,別紙1!$A$285:$AS$431,14,FALSE)+VLOOKUP(B1427,別紙1!$A$285:$AS$431,15,FALSE)</f>
        <v>14</v>
      </c>
      <c r="F1433" s="143">
        <f t="shared" si="1351"/>
        <v>14</v>
      </c>
      <c r="G1433" s="151">
        <f t="shared" ref="G1433:G1442" si="1360">G1432</f>
        <v>0</v>
      </c>
      <c r="H1433" s="151">
        <f t="shared" si="1352"/>
        <v>0</v>
      </c>
      <c r="I1433" s="143">
        <f>IF(E1433&lt;=300,IF(E1433&lt;120,0,E1433-120),180)</f>
        <v>0</v>
      </c>
      <c r="J1433" s="151">
        <f t="shared" ref="J1433:J1442" si="1361">J1432</f>
        <v>0</v>
      </c>
      <c r="K1433" s="151">
        <f t="shared" si="1354"/>
        <v>0</v>
      </c>
      <c r="L1433" s="143">
        <f t="shared" si="1355"/>
        <v>0</v>
      </c>
      <c r="M1433" s="151">
        <f t="shared" ref="M1433:M1442" si="1362">M1432</f>
        <v>0</v>
      </c>
      <c r="N1433" s="151">
        <f t="shared" si="1356"/>
        <v>0</v>
      </c>
      <c r="O1433" s="151">
        <f t="shared" si="1357"/>
        <v>0</v>
      </c>
      <c r="P1433" s="144"/>
      <c r="Q1433" s="145">
        <f t="shared" si="1358"/>
        <v>0</v>
      </c>
    </row>
    <row r="1434" spans="1:17" s="20" customFormat="1" ht="18" customHeight="1" x14ac:dyDescent="0.4">
      <c r="A1434" s="19">
        <v>4</v>
      </c>
      <c r="B1434" s="145">
        <f>B1431</f>
        <v>10</v>
      </c>
      <c r="C1434" s="151">
        <f t="shared" si="1359"/>
        <v>0</v>
      </c>
      <c r="D1434" s="151">
        <f t="shared" si="1350"/>
        <v>0</v>
      </c>
      <c r="E1434" s="143">
        <f>VLOOKUP(B1427,別紙1!$A$285:$AS$431,16,FALSE)+VLOOKUP(B1427,別紙1!$A$285:$AS$431,17,FALSE)+VLOOKUP(B1427,別紙1!$A$285:$AS$431,18,FALSE)</f>
        <v>12</v>
      </c>
      <c r="F1434" s="143">
        <f t="shared" si="1351"/>
        <v>12</v>
      </c>
      <c r="G1434" s="151">
        <f t="shared" si="1360"/>
        <v>0</v>
      </c>
      <c r="H1434" s="151">
        <f t="shared" si="1352"/>
        <v>0</v>
      </c>
      <c r="I1434" s="143">
        <f t="shared" ref="I1434:I1442" si="1363">IF(E1434&lt;=300,IF(E1434&lt;120,0,E1434-120),180)</f>
        <v>0</v>
      </c>
      <c r="J1434" s="151">
        <f t="shared" si="1361"/>
        <v>0</v>
      </c>
      <c r="K1434" s="151">
        <f t="shared" si="1354"/>
        <v>0</v>
      </c>
      <c r="L1434" s="143">
        <f t="shared" si="1355"/>
        <v>0</v>
      </c>
      <c r="M1434" s="151">
        <f t="shared" si="1362"/>
        <v>0</v>
      </c>
      <c r="N1434" s="151">
        <f t="shared" si="1356"/>
        <v>0</v>
      </c>
      <c r="O1434" s="151">
        <f t="shared" si="1357"/>
        <v>0</v>
      </c>
      <c r="P1434" s="144"/>
      <c r="Q1434" s="145">
        <f t="shared" si="1358"/>
        <v>0</v>
      </c>
    </row>
    <row r="1435" spans="1:17" s="20" customFormat="1" ht="18" customHeight="1" x14ac:dyDescent="0.4">
      <c r="A1435" s="19">
        <v>5</v>
      </c>
      <c r="B1435" s="145">
        <f>B1431</f>
        <v>10</v>
      </c>
      <c r="C1435" s="151">
        <f t="shared" si="1359"/>
        <v>0</v>
      </c>
      <c r="D1435" s="151">
        <f t="shared" si="1350"/>
        <v>0</v>
      </c>
      <c r="E1435" s="143">
        <f>VLOOKUP(B1427,別紙1!$A$285:$AS$431,19,FALSE)+VLOOKUP(B1427,別紙1!$A$285:$AS$431,20,FALSE)+VLOOKUP(B1427,別紙1!$A$285:$AS$431,21,FALSE)</f>
        <v>6</v>
      </c>
      <c r="F1435" s="143">
        <f t="shared" si="1351"/>
        <v>6</v>
      </c>
      <c r="G1435" s="151">
        <f t="shared" si="1360"/>
        <v>0</v>
      </c>
      <c r="H1435" s="151">
        <f t="shared" si="1352"/>
        <v>0</v>
      </c>
      <c r="I1435" s="143">
        <f t="shared" si="1363"/>
        <v>0</v>
      </c>
      <c r="J1435" s="151">
        <f t="shared" si="1361"/>
        <v>0</v>
      </c>
      <c r="K1435" s="151">
        <f t="shared" si="1354"/>
        <v>0</v>
      </c>
      <c r="L1435" s="143">
        <f t="shared" si="1355"/>
        <v>0</v>
      </c>
      <c r="M1435" s="151">
        <f t="shared" si="1362"/>
        <v>0</v>
      </c>
      <c r="N1435" s="151">
        <f t="shared" si="1356"/>
        <v>0</v>
      </c>
      <c r="O1435" s="151">
        <f t="shared" si="1357"/>
        <v>0</v>
      </c>
      <c r="P1435" s="144"/>
      <c r="Q1435" s="145">
        <f t="shared" si="1358"/>
        <v>0</v>
      </c>
    </row>
    <row r="1436" spans="1:17" s="20" customFormat="1" ht="18" customHeight="1" x14ac:dyDescent="0.4">
      <c r="A1436" s="19">
        <v>6</v>
      </c>
      <c r="B1436" s="145">
        <f>B1431</f>
        <v>10</v>
      </c>
      <c r="C1436" s="151">
        <f t="shared" si="1359"/>
        <v>0</v>
      </c>
      <c r="D1436" s="151">
        <f t="shared" si="1350"/>
        <v>0</v>
      </c>
      <c r="E1436" s="143">
        <f>VLOOKUP(B1427,別紙1!$A$285:$AS$431,22,FALSE)+VLOOKUP(B1427,別紙1!$A$285:$AS$431,23,FALSE)+VLOOKUP(B1427,別紙1!$A$285:$AS$431,24,FALSE)</f>
        <v>6</v>
      </c>
      <c r="F1436" s="143">
        <f t="shared" si="1351"/>
        <v>6</v>
      </c>
      <c r="G1436" s="151">
        <f t="shared" si="1360"/>
        <v>0</v>
      </c>
      <c r="H1436" s="151">
        <f t="shared" si="1352"/>
        <v>0</v>
      </c>
      <c r="I1436" s="143">
        <f t="shared" si="1363"/>
        <v>0</v>
      </c>
      <c r="J1436" s="151">
        <f t="shared" si="1361"/>
        <v>0</v>
      </c>
      <c r="K1436" s="151">
        <f t="shared" si="1354"/>
        <v>0</v>
      </c>
      <c r="L1436" s="143">
        <f t="shared" si="1355"/>
        <v>0</v>
      </c>
      <c r="M1436" s="151">
        <f t="shared" si="1362"/>
        <v>0</v>
      </c>
      <c r="N1436" s="151">
        <f t="shared" si="1356"/>
        <v>0</v>
      </c>
      <c r="O1436" s="151">
        <f>H1436+K1436+N1436</f>
        <v>0</v>
      </c>
      <c r="P1436" s="144"/>
      <c r="Q1436" s="145">
        <f t="shared" si="1358"/>
        <v>0</v>
      </c>
    </row>
    <row r="1437" spans="1:17" s="20" customFormat="1" ht="18" customHeight="1" x14ac:dyDescent="0.4">
      <c r="A1437" s="19">
        <v>7</v>
      </c>
      <c r="B1437" s="145">
        <f>B1431</f>
        <v>10</v>
      </c>
      <c r="C1437" s="151">
        <f t="shared" si="1359"/>
        <v>0</v>
      </c>
      <c r="D1437" s="151">
        <f t="shared" si="1350"/>
        <v>0</v>
      </c>
      <c r="E1437" s="143">
        <f>VLOOKUP(B1427,別紙1!$A$285:$AS$431,25,FALSE)+VLOOKUP(B1427,別紙1!$A$285:$AS$431,26,FALSE)+VLOOKUP(B1427,別紙1!$A$285:$AS$431,27,FALSE)</f>
        <v>8</v>
      </c>
      <c r="F1437" s="143">
        <f t="shared" si="1351"/>
        <v>8</v>
      </c>
      <c r="G1437" s="151">
        <f t="shared" si="1360"/>
        <v>0</v>
      </c>
      <c r="H1437" s="151">
        <f t="shared" si="1352"/>
        <v>0</v>
      </c>
      <c r="I1437" s="143">
        <f t="shared" si="1363"/>
        <v>0</v>
      </c>
      <c r="J1437" s="151">
        <f t="shared" si="1361"/>
        <v>0</v>
      </c>
      <c r="K1437" s="151">
        <f t="shared" si="1354"/>
        <v>0</v>
      </c>
      <c r="L1437" s="143">
        <f t="shared" si="1355"/>
        <v>0</v>
      </c>
      <c r="M1437" s="151">
        <f t="shared" si="1362"/>
        <v>0</v>
      </c>
      <c r="N1437" s="151">
        <f t="shared" si="1356"/>
        <v>0</v>
      </c>
      <c r="O1437" s="151">
        <f t="shared" ref="O1437:O1441" si="1364">H1437+K1437+N1437</f>
        <v>0</v>
      </c>
      <c r="P1437" s="144"/>
      <c r="Q1437" s="145">
        <f t="shared" si="1358"/>
        <v>0</v>
      </c>
    </row>
    <row r="1438" spans="1:17" s="20" customFormat="1" ht="18" customHeight="1" x14ac:dyDescent="0.4">
      <c r="A1438" s="19">
        <v>8</v>
      </c>
      <c r="B1438" s="145">
        <f>B1431</f>
        <v>10</v>
      </c>
      <c r="C1438" s="151">
        <f t="shared" si="1359"/>
        <v>0</v>
      </c>
      <c r="D1438" s="151">
        <f t="shared" si="1350"/>
        <v>0</v>
      </c>
      <c r="E1438" s="143">
        <f>VLOOKUP(B1427,別紙1!$A$285:$AS$431,28,FALSE)+VLOOKUP(B1427,別紙1!$A$285:$AS$431,29,FALSE)+VLOOKUP(B1427,別紙1!$A$285:$AS$431,30,FALSE)</f>
        <v>11</v>
      </c>
      <c r="F1438" s="143">
        <f t="shared" si="1351"/>
        <v>11</v>
      </c>
      <c r="G1438" s="151">
        <f t="shared" si="1360"/>
        <v>0</v>
      </c>
      <c r="H1438" s="151">
        <f t="shared" si="1352"/>
        <v>0</v>
      </c>
      <c r="I1438" s="143">
        <f t="shared" si="1363"/>
        <v>0</v>
      </c>
      <c r="J1438" s="151">
        <f t="shared" si="1361"/>
        <v>0</v>
      </c>
      <c r="K1438" s="151">
        <f t="shared" si="1354"/>
        <v>0</v>
      </c>
      <c r="L1438" s="143">
        <f t="shared" si="1355"/>
        <v>0</v>
      </c>
      <c r="M1438" s="151">
        <f t="shared" si="1362"/>
        <v>0</v>
      </c>
      <c r="N1438" s="151">
        <f t="shared" si="1356"/>
        <v>0</v>
      </c>
      <c r="O1438" s="151">
        <f t="shared" si="1364"/>
        <v>0</v>
      </c>
      <c r="P1438" s="144"/>
      <c r="Q1438" s="145">
        <f t="shared" si="1358"/>
        <v>0</v>
      </c>
    </row>
    <row r="1439" spans="1:17" s="20" customFormat="1" ht="18" customHeight="1" x14ac:dyDescent="0.4">
      <c r="A1439" s="19">
        <v>9</v>
      </c>
      <c r="B1439" s="145">
        <f>B1431</f>
        <v>10</v>
      </c>
      <c r="C1439" s="151">
        <f t="shared" si="1359"/>
        <v>0</v>
      </c>
      <c r="D1439" s="151">
        <f t="shared" si="1350"/>
        <v>0</v>
      </c>
      <c r="E1439" s="143">
        <f>VLOOKUP(B1427,別紙1!$A$285:$AS$431,31,FALSE)+VLOOKUP(B1427,別紙1!$A$285:$AS$431,32,FALSE)+VLOOKUP(B1427,別紙1!$A$285:$AS$431,33,FALSE)</f>
        <v>11</v>
      </c>
      <c r="F1439" s="143">
        <f t="shared" si="1351"/>
        <v>11</v>
      </c>
      <c r="G1439" s="151">
        <f t="shared" si="1360"/>
        <v>0</v>
      </c>
      <c r="H1439" s="151">
        <f t="shared" si="1352"/>
        <v>0</v>
      </c>
      <c r="I1439" s="143">
        <f t="shared" si="1363"/>
        <v>0</v>
      </c>
      <c r="J1439" s="151">
        <f t="shared" si="1361"/>
        <v>0</v>
      </c>
      <c r="K1439" s="151">
        <f t="shared" si="1354"/>
        <v>0</v>
      </c>
      <c r="L1439" s="143">
        <f t="shared" si="1355"/>
        <v>0</v>
      </c>
      <c r="M1439" s="151">
        <f t="shared" si="1362"/>
        <v>0</v>
      </c>
      <c r="N1439" s="151">
        <f t="shared" si="1356"/>
        <v>0</v>
      </c>
      <c r="O1439" s="151">
        <f t="shared" si="1364"/>
        <v>0</v>
      </c>
      <c r="P1439" s="144"/>
      <c r="Q1439" s="145">
        <f t="shared" si="1358"/>
        <v>0</v>
      </c>
    </row>
    <row r="1440" spans="1:17" s="20" customFormat="1" ht="18" customHeight="1" x14ac:dyDescent="0.4">
      <c r="A1440" s="19">
        <v>10</v>
      </c>
      <c r="B1440" s="145">
        <f>B1431</f>
        <v>10</v>
      </c>
      <c r="C1440" s="151">
        <f t="shared" si="1359"/>
        <v>0</v>
      </c>
      <c r="D1440" s="151">
        <f t="shared" si="1350"/>
        <v>0</v>
      </c>
      <c r="E1440" s="143">
        <f>VLOOKUP(B1427,別紙1!$A$285:$AS$431,34,FALSE)+VLOOKUP(B1427,別紙1!$A$285:$AS$431,35,FALSE)+VLOOKUP(B1427,別紙1!$A$285:$AS$431,36,FALSE)</f>
        <v>9</v>
      </c>
      <c r="F1440" s="143">
        <f t="shared" si="1351"/>
        <v>9</v>
      </c>
      <c r="G1440" s="151">
        <f t="shared" si="1360"/>
        <v>0</v>
      </c>
      <c r="H1440" s="151">
        <f t="shared" si="1352"/>
        <v>0</v>
      </c>
      <c r="I1440" s="143">
        <f t="shared" si="1363"/>
        <v>0</v>
      </c>
      <c r="J1440" s="151">
        <f t="shared" si="1361"/>
        <v>0</v>
      </c>
      <c r="K1440" s="151">
        <f t="shared" si="1354"/>
        <v>0</v>
      </c>
      <c r="L1440" s="143">
        <f t="shared" si="1355"/>
        <v>0</v>
      </c>
      <c r="M1440" s="151">
        <f t="shared" si="1362"/>
        <v>0</v>
      </c>
      <c r="N1440" s="151">
        <f t="shared" si="1356"/>
        <v>0</v>
      </c>
      <c r="O1440" s="151">
        <f t="shared" si="1364"/>
        <v>0</v>
      </c>
      <c r="P1440" s="144"/>
      <c r="Q1440" s="145">
        <f t="shared" si="1358"/>
        <v>0</v>
      </c>
    </row>
    <row r="1441" spans="1:17" s="20" customFormat="1" ht="18" customHeight="1" x14ac:dyDescent="0.4">
      <c r="A1441" s="19">
        <v>11</v>
      </c>
      <c r="B1441" s="145">
        <f>B1431</f>
        <v>10</v>
      </c>
      <c r="C1441" s="151">
        <f t="shared" si="1359"/>
        <v>0</v>
      </c>
      <c r="D1441" s="151">
        <f t="shared" si="1350"/>
        <v>0</v>
      </c>
      <c r="E1441" s="143">
        <f>VLOOKUP(B1427,別紙1!$A$285:$AS$431,37,FALSE)+VLOOKUP(B1427,別紙1!$A$285:$AS$431,38,FALSE)+VLOOKUP(B1427,別紙1!$A$285:$AS$431,39,FALSE)</f>
        <v>5</v>
      </c>
      <c r="F1441" s="143">
        <f t="shared" si="1351"/>
        <v>5</v>
      </c>
      <c r="G1441" s="151">
        <f t="shared" si="1360"/>
        <v>0</v>
      </c>
      <c r="H1441" s="151">
        <f t="shared" si="1352"/>
        <v>0</v>
      </c>
      <c r="I1441" s="143">
        <f t="shared" si="1363"/>
        <v>0</v>
      </c>
      <c r="J1441" s="151">
        <f t="shared" si="1361"/>
        <v>0</v>
      </c>
      <c r="K1441" s="151">
        <f t="shared" si="1354"/>
        <v>0</v>
      </c>
      <c r="L1441" s="143">
        <f t="shared" si="1355"/>
        <v>0</v>
      </c>
      <c r="M1441" s="151">
        <f t="shared" si="1362"/>
        <v>0</v>
      </c>
      <c r="N1441" s="151">
        <f t="shared" si="1356"/>
        <v>0</v>
      </c>
      <c r="O1441" s="151">
        <f t="shared" si="1364"/>
        <v>0</v>
      </c>
      <c r="P1441" s="144"/>
      <c r="Q1441" s="145">
        <f t="shared" si="1358"/>
        <v>0</v>
      </c>
    </row>
    <row r="1442" spans="1:17" s="20" customFormat="1" ht="18" customHeight="1" thickBot="1" x14ac:dyDescent="0.45">
      <c r="A1442" s="19">
        <v>12</v>
      </c>
      <c r="B1442" s="145">
        <f>B1431</f>
        <v>10</v>
      </c>
      <c r="C1442" s="151">
        <f t="shared" si="1359"/>
        <v>0</v>
      </c>
      <c r="D1442" s="151">
        <f t="shared" si="1350"/>
        <v>0</v>
      </c>
      <c r="E1442" s="143">
        <f>VLOOKUP(B1427,別紙1!$A$285:$AS$431,40,FALSE)+VLOOKUP(B1427,別紙1!$A$285:$AS$431,41,FALSE)+VLOOKUP(B1427,別紙1!$A$285:$AS$431,42,FALSE)</f>
        <v>10</v>
      </c>
      <c r="F1442" s="143">
        <f t="shared" si="1351"/>
        <v>10</v>
      </c>
      <c r="G1442" s="151">
        <f t="shared" si="1360"/>
        <v>0</v>
      </c>
      <c r="H1442" s="198">
        <f t="shared" si="1352"/>
        <v>0</v>
      </c>
      <c r="I1442" s="143">
        <f t="shared" si="1363"/>
        <v>0</v>
      </c>
      <c r="J1442" s="198">
        <f t="shared" si="1361"/>
        <v>0</v>
      </c>
      <c r="K1442" s="198">
        <f t="shared" si="1354"/>
        <v>0</v>
      </c>
      <c r="L1442" s="143">
        <f t="shared" si="1355"/>
        <v>0</v>
      </c>
      <c r="M1442" s="151">
        <f t="shared" si="1362"/>
        <v>0</v>
      </c>
      <c r="N1442" s="198">
        <f t="shared" si="1356"/>
        <v>0</v>
      </c>
      <c r="O1442" s="151">
        <f>H1442+K1442+N1442</f>
        <v>0</v>
      </c>
      <c r="P1442" s="144"/>
      <c r="Q1442" s="145">
        <f t="shared" si="1358"/>
        <v>0</v>
      </c>
    </row>
    <row r="1443" spans="1:17" s="20" customFormat="1" ht="18" customHeight="1" thickBot="1" x14ac:dyDescent="0.45">
      <c r="A1443" s="19" t="s">
        <v>9</v>
      </c>
      <c r="B1443" s="146"/>
      <c r="C1443" s="146"/>
      <c r="D1443" s="201"/>
      <c r="E1443" s="143">
        <f t="shared" ref="E1443:F1443" si="1365">SUM(E1431:E1442)</f>
        <v>122</v>
      </c>
      <c r="F1443" s="149">
        <f t="shared" si="1365"/>
        <v>122</v>
      </c>
      <c r="G1443" s="146"/>
      <c r="H1443" s="146"/>
      <c r="I1443" s="149">
        <f t="shared" ref="I1443" si="1366">SUM(I1431:I1442)</f>
        <v>0</v>
      </c>
      <c r="J1443" s="146"/>
      <c r="K1443" s="146"/>
      <c r="L1443" s="149">
        <f t="shared" ref="L1443" si="1367">SUM(L1431:L1442)</f>
        <v>0</v>
      </c>
      <c r="M1443" s="146"/>
      <c r="N1443" s="146"/>
      <c r="O1443" s="202"/>
      <c r="P1443" s="150">
        <f>SUM(P1431:P1442)</f>
        <v>0</v>
      </c>
      <c r="Q1443" s="148">
        <f>IF(SUM(Q1431:Q1442)="","",SUM(Q1431:Q1442))</f>
        <v>0</v>
      </c>
    </row>
    <row r="1444" spans="1:17" ht="78" customHeight="1" x14ac:dyDescent="0.4">
      <c r="A1444" s="444" t="s">
        <v>376</v>
      </c>
      <c r="B1444" s="445"/>
      <c r="C1444" s="445"/>
      <c r="D1444" s="445"/>
      <c r="E1444" s="446"/>
      <c r="F1444" s="446"/>
      <c r="G1444" s="446"/>
      <c r="H1444" s="445"/>
      <c r="I1444" s="446"/>
      <c r="J1444" s="446"/>
      <c r="K1444" s="445"/>
      <c r="L1444" s="446"/>
      <c r="M1444" s="446"/>
      <c r="N1444" s="445"/>
      <c r="O1444" s="445"/>
      <c r="P1444" s="445"/>
      <c r="Q1444" s="445"/>
    </row>
    <row r="1445" spans="1:17" ht="78" customHeight="1" x14ac:dyDescent="0.4">
      <c r="A1445" s="447" t="s">
        <v>22</v>
      </c>
      <c r="B1445" s="447"/>
      <c r="C1445" s="447"/>
      <c r="D1445" s="447"/>
      <c r="E1445" s="447"/>
      <c r="F1445" s="447"/>
      <c r="G1445" s="447"/>
      <c r="H1445" s="447"/>
      <c r="I1445" s="447"/>
      <c r="J1445" s="447"/>
      <c r="K1445" s="447"/>
      <c r="L1445" s="447"/>
      <c r="M1445" s="447"/>
      <c r="N1445" s="447"/>
      <c r="O1445" s="447"/>
      <c r="P1445" s="447"/>
      <c r="Q1445" s="447"/>
    </row>
    <row r="1446" spans="1:17" x14ac:dyDescent="0.4">
      <c r="A1446" s="11" t="s">
        <v>12</v>
      </c>
      <c r="B1446" s="15">
        <f>B1427+1</f>
        <v>77</v>
      </c>
      <c r="C1446" s="11" t="s">
        <v>13</v>
      </c>
      <c r="D1446" s="13" t="str">
        <f>VLOOKUP(B1446,別紙1!$A$285:$AS$431,3,FALSE)</f>
        <v>日輪寺地下ポンプ場</v>
      </c>
      <c r="Q1446" s="142" t="str">
        <f>VLOOKUP(B1446,別紙1!$A$285:$AS$431,5,FALSE)</f>
        <v>東京従量電灯B10A</v>
      </c>
    </row>
    <row r="1447" spans="1:17" s="11" customFormat="1" ht="20.25" customHeight="1" x14ac:dyDescent="0.4">
      <c r="A1447" s="435" t="s">
        <v>14</v>
      </c>
      <c r="B1447" s="443" t="s">
        <v>3</v>
      </c>
      <c r="C1447" s="443"/>
      <c r="D1447" s="443"/>
      <c r="E1447" s="438" t="s">
        <v>4</v>
      </c>
      <c r="F1447" s="439"/>
      <c r="G1447" s="439"/>
      <c r="H1447" s="439"/>
      <c r="I1447" s="439"/>
      <c r="J1447" s="439"/>
      <c r="K1447" s="439"/>
      <c r="L1447" s="439"/>
      <c r="M1447" s="439"/>
      <c r="N1447" s="439"/>
      <c r="O1447" s="440"/>
      <c r="P1447" s="426" t="s">
        <v>106</v>
      </c>
      <c r="Q1447" s="435" t="s">
        <v>354</v>
      </c>
    </row>
    <row r="1448" spans="1:17" s="11" customFormat="1" ht="60" x14ac:dyDescent="0.4">
      <c r="A1448" s="436"/>
      <c r="B1448" s="305" t="s">
        <v>26</v>
      </c>
      <c r="C1448" s="305" t="s">
        <v>107</v>
      </c>
      <c r="D1448" s="305" t="s">
        <v>27</v>
      </c>
      <c r="E1448" s="16" t="s">
        <v>349</v>
      </c>
      <c r="F1448" s="17" t="s">
        <v>108</v>
      </c>
      <c r="G1448" s="17" t="s">
        <v>350</v>
      </c>
      <c r="H1448" s="16" t="s">
        <v>28</v>
      </c>
      <c r="I1448" s="17" t="s">
        <v>126</v>
      </c>
      <c r="J1448" s="17" t="s">
        <v>352</v>
      </c>
      <c r="K1448" s="16" t="s">
        <v>29</v>
      </c>
      <c r="L1448" s="17" t="s">
        <v>127</v>
      </c>
      <c r="M1448" s="17" t="s">
        <v>128</v>
      </c>
      <c r="N1448" s="16" t="s">
        <v>30</v>
      </c>
      <c r="O1448" s="306" t="s">
        <v>353</v>
      </c>
      <c r="P1448" s="441"/>
      <c r="Q1448" s="436"/>
    </row>
    <row r="1449" spans="1:17" s="18" customFormat="1" ht="22.5" x14ac:dyDescent="0.4">
      <c r="A1449" s="442"/>
      <c r="B1449" s="12" t="s">
        <v>34</v>
      </c>
      <c r="C1449" s="12" t="s">
        <v>123</v>
      </c>
      <c r="D1449" s="12" t="s">
        <v>6</v>
      </c>
      <c r="E1449" s="12" t="s">
        <v>20</v>
      </c>
      <c r="F1449" s="12" t="s">
        <v>20</v>
      </c>
      <c r="G1449" s="12" t="s">
        <v>8</v>
      </c>
      <c r="H1449" s="12" t="s">
        <v>8</v>
      </c>
      <c r="I1449" s="12" t="s">
        <v>20</v>
      </c>
      <c r="J1449" s="12" t="s">
        <v>8</v>
      </c>
      <c r="K1449" s="12" t="s">
        <v>8</v>
      </c>
      <c r="L1449" s="12" t="s">
        <v>20</v>
      </c>
      <c r="M1449" s="12" t="s">
        <v>8</v>
      </c>
      <c r="N1449" s="12" t="s">
        <v>8</v>
      </c>
      <c r="O1449" s="12" t="s">
        <v>8</v>
      </c>
      <c r="P1449" s="4" t="s">
        <v>43</v>
      </c>
      <c r="Q1449" s="12" t="s">
        <v>8</v>
      </c>
    </row>
    <row r="1450" spans="1:17" s="20" customFormat="1" ht="18" customHeight="1" x14ac:dyDescent="0.4">
      <c r="A1450" s="19">
        <v>1</v>
      </c>
      <c r="B1450" s="143">
        <f>VLOOKUP(B1446,別紙1!$A$285:$AS$431,6,FALSE)</f>
        <v>10</v>
      </c>
      <c r="C1450" s="151">
        <f>内訳書!$C$9</f>
        <v>0</v>
      </c>
      <c r="D1450" s="151">
        <f>IF(E1450=0,ROUNDDOWN(C1450*B1450/10/2,2),ROUNDDOWN(C1450*B1450/10,2))</f>
        <v>0</v>
      </c>
      <c r="E1450" s="143">
        <f>VLOOKUP(B1446,別紙1!$A$285:$AS$431,7,FALSE)+VLOOKUP(B1446,別紙1!$A$285:$AS$431,8,FALSE)+VLOOKUP(B1446,別紙1!$A$285:$AS$431,9,FALSE)</f>
        <v>20</v>
      </c>
      <c r="F1450" s="143">
        <f>IF(E1450&lt;120,E1450,120)</f>
        <v>20</v>
      </c>
      <c r="G1450" s="151">
        <f>内訳書!$D$9</f>
        <v>0</v>
      </c>
      <c r="H1450" s="151">
        <f>ROUNDDOWN(F1450*G1450,2)</f>
        <v>0</v>
      </c>
      <c r="I1450" s="143">
        <f>IF(E1450&lt;=300,IF(E1450&lt;120,0,E1450-120),180)</f>
        <v>0</v>
      </c>
      <c r="J1450" s="151">
        <f>内訳書!$E$9</f>
        <v>0</v>
      </c>
      <c r="K1450" s="151">
        <f>ROUNDDOWN(I1450*J1450,2)</f>
        <v>0</v>
      </c>
      <c r="L1450" s="143">
        <f>IF(E1450&lt;300,0,E1450-300)</f>
        <v>0</v>
      </c>
      <c r="M1450" s="151">
        <f>内訳書!$F$9</f>
        <v>0</v>
      </c>
      <c r="N1450" s="151">
        <f>ROUNDDOWN(L1450*M1450,2)</f>
        <v>0</v>
      </c>
      <c r="O1450" s="151">
        <f>H1450+K1450+N1450</f>
        <v>0</v>
      </c>
      <c r="P1450" s="144"/>
      <c r="Q1450" s="145">
        <f>ROUNDDOWN(D1450+O1450+P1450,0)</f>
        <v>0</v>
      </c>
    </row>
    <row r="1451" spans="1:17" s="20" customFormat="1" ht="18" customHeight="1" x14ac:dyDescent="0.4">
      <c r="A1451" s="19">
        <v>2</v>
      </c>
      <c r="B1451" s="145">
        <f>B1450</f>
        <v>10</v>
      </c>
      <c r="C1451" s="151">
        <f>C1450</f>
        <v>0</v>
      </c>
      <c r="D1451" s="151">
        <f t="shared" ref="D1451:D1461" si="1368">IF(E1451=0,ROUNDDOWN(C1451*B1451/10/2,2),ROUNDDOWN(C1451*B1451/10,2))</f>
        <v>0</v>
      </c>
      <c r="E1451" s="143">
        <f>VLOOKUP(B1446,別紙1!$A$285:$AS$431,10,FALSE)+VLOOKUP(B1446,別紙1!$A$285:$AS$431,11,FALSE)+VLOOKUP(B1446,別紙1!$A$285:$AS$431,12,FALSE)</f>
        <v>21</v>
      </c>
      <c r="F1451" s="143">
        <f t="shared" ref="F1451:F1461" si="1369">IF(E1451&lt;120,E1451,120)</f>
        <v>21</v>
      </c>
      <c r="G1451" s="151">
        <f>G1450</f>
        <v>0</v>
      </c>
      <c r="H1451" s="151">
        <f t="shared" ref="H1451:H1461" si="1370">ROUNDDOWN(F1451*G1451,2)</f>
        <v>0</v>
      </c>
      <c r="I1451" s="143">
        <f t="shared" ref="I1451" si="1371">IF(E1451&lt;=300,IF(E1451&lt;120,0,E1451-120),180)</f>
        <v>0</v>
      </c>
      <c r="J1451" s="151">
        <f>J1450</f>
        <v>0</v>
      </c>
      <c r="K1451" s="151">
        <f t="shared" ref="K1451:K1461" si="1372">ROUNDDOWN(I1451*J1451,2)</f>
        <v>0</v>
      </c>
      <c r="L1451" s="143">
        <f t="shared" ref="L1451:L1461" si="1373">IF(E1451&lt;300,0,E1451-300)</f>
        <v>0</v>
      </c>
      <c r="M1451" s="151">
        <f>M1450</f>
        <v>0</v>
      </c>
      <c r="N1451" s="151">
        <f t="shared" ref="N1451:N1461" si="1374">ROUNDDOWN(L1451*M1451,2)</f>
        <v>0</v>
      </c>
      <c r="O1451" s="151">
        <f t="shared" ref="O1451:O1454" si="1375">H1451+K1451+N1451</f>
        <v>0</v>
      </c>
      <c r="P1451" s="144"/>
      <c r="Q1451" s="145">
        <f t="shared" ref="Q1451:Q1461" si="1376">ROUNDDOWN(D1451+O1451+P1451,0)</f>
        <v>0</v>
      </c>
    </row>
    <row r="1452" spans="1:17" s="20" customFormat="1" ht="18" customHeight="1" x14ac:dyDescent="0.4">
      <c r="A1452" s="19">
        <v>3</v>
      </c>
      <c r="B1452" s="145">
        <f>B1450</f>
        <v>10</v>
      </c>
      <c r="C1452" s="151">
        <f t="shared" ref="C1452:C1461" si="1377">C1451</f>
        <v>0</v>
      </c>
      <c r="D1452" s="151">
        <f t="shared" si="1368"/>
        <v>0</v>
      </c>
      <c r="E1452" s="143">
        <f>VLOOKUP(B1446,別紙1!$A$285:$AS$431,13,FALSE)+VLOOKUP(B1446,別紙1!$A$285:$AS$431,14,FALSE)+VLOOKUP(B1446,別紙1!$A$285:$AS$431,15,FALSE)</f>
        <v>19</v>
      </c>
      <c r="F1452" s="143">
        <f t="shared" si="1369"/>
        <v>19</v>
      </c>
      <c r="G1452" s="151">
        <f t="shared" ref="G1452:G1461" si="1378">G1451</f>
        <v>0</v>
      </c>
      <c r="H1452" s="151">
        <f t="shared" si="1370"/>
        <v>0</v>
      </c>
      <c r="I1452" s="143">
        <f>IF(E1452&lt;=300,IF(E1452&lt;120,0,E1452-120),180)</f>
        <v>0</v>
      </c>
      <c r="J1452" s="151">
        <f t="shared" ref="J1452:J1461" si="1379">J1451</f>
        <v>0</v>
      </c>
      <c r="K1452" s="151">
        <f t="shared" si="1372"/>
        <v>0</v>
      </c>
      <c r="L1452" s="143">
        <f t="shared" si="1373"/>
        <v>0</v>
      </c>
      <c r="M1452" s="151">
        <f t="shared" ref="M1452:M1461" si="1380">M1451</f>
        <v>0</v>
      </c>
      <c r="N1452" s="151">
        <f t="shared" si="1374"/>
        <v>0</v>
      </c>
      <c r="O1452" s="151">
        <f t="shared" si="1375"/>
        <v>0</v>
      </c>
      <c r="P1452" s="144"/>
      <c r="Q1452" s="145">
        <f t="shared" si="1376"/>
        <v>0</v>
      </c>
    </row>
    <row r="1453" spans="1:17" s="20" customFormat="1" ht="18" customHeight="1" x14ac:dyDescent="0.4">
      <c r="A1453" s="19">
        <v>4</v>
      </c>
      <c r="B1453" s="145">
        <f>B1450</f>
        <v>10</v>
      </c>
      <c r="C1453" s="151">
        <f t="shared" si="1377"/>
        <v>0</v>
      </c>
      <c r="D1453" s="151">
        <f t="shared" si="1368"/>
        <v>0</v>
      </c>
      <c r="E1453" s="143">
        <f>VLOOKUP(B1446,別紙1!$A$285:$AS$431,16,FALSE)+VLOOKUP(B1446,別紙1!$A$285:$AS$431,17,FALSE)+VLOOKUP(B1446,別紙1!$A$285:$AS$431,18,FALSE)</f>
        <v>21</v>
      </c>
      <c r="F1453" s="143">
        <f t="shared" si="1369"/>
        <v>21</v>
      </c>
      <c r="G1453" s="151">
        <f t="shared" si="1378"/>
        <v>0</v>
      </c>
      <c r="H1453" s="151">
        <f t="shared" si="1370"/>
        <v>0</v>
      </c>
      <c r="I1453" s="143">
        <f t="shared" ref="I1453:I1461" si="1381">IF(E1453&lt;=300,IF(E1453&lt;120,0,E1453-120),180)</f>
        <v>0</v>
      </c>
      <c r="J1453" s="151">
        <f t="shared" si="1379"/>
        <v>0</v>
      </c>
      <c r="K1453" s="151">
        <f t="shared" si="1372"/>
        <v>0</v>
      </c>
      <c r="L1453" s="143">
        <f t="shared" si="1373"/>
        <v>0</v>
      </c>
      <c r="M1453" s="151">
        <f t="shared" si="1380"/>
        <v>0</v>
      </c>
      <c r="N1453" s="151">
        <f t="shared" si="1374"/>
        <v>0</v>
      </c>
      <c r="O1453" s="151">
        <f t="shared" si="1375"/>
        <v>0</v>
      </c>
      <c r="P1453" s="144"/>
      <c r="Q1453" s="145">
        <f t="shared" si="1376"/>
        <v>0</v>
      </c>
    </row>
    <row r="1454" spans="1:17" s="20" customFormat="1" ht="18" customHeight="1" x14ac:dyDescent="0.4">
      <c r="A1454" s="19">
        <v>5</v>
      </c>
      <c r="B1454" s="145">
        <f>B1450</f>
        <v>10</v>
      </c>
      <c r="C1454" s="151">
        <f t="shared" si="1377"/>
        <v>0</v>
      </c>
      <c r="D1454" s="151">
        <f t="shared" si="1368"/>
        <v>0</v>
      </c>
      <c r="E1454" s="143">
        <f>VLOOKUP(B1446,別紙1!$A$285:$AS$431,19,FALSE)+VLOOKUP(B1446,別紙1!$A$285:$AS$431,20,FALSE)+VLOOKUP(B1446,別紙1!$A$285:$AS$431,21,FALSE)</f>
        <v>23</v>
      </c>
      <c r="F1454" s="143">
        <f t="shared" si="1369"/>
        <v>23</v>
      </c>
      <c r="G1454" s="151">
        <f t="shared" si="1378"/>
        <v>0</v>
      </c>
      <c r="H1454" s="151">
        <f t="shared" si="1370"/>
        <v>0</v>
      </c>
      <c r="I1454" s="143">
        <f t="shared" si="1381"/>
        <v>0</v>
      </c>
      <c r="J1454" s="151">
        <f t="shared" si="1379"/>
        <v>0</v>
      </c>
      <c r="K1454" s="151">
        <f t="shared" si="1372"/>
        <v>0</v>
      </c>
      <c r="L1454" s="143">
        <f t="shared" si="1373"/>
        <v>0</v>
      </c>
      <c r="M1454" s="151">
        <f t="shared" si="1380"/>
        <v>0</v>
      </c>
      <c r="N1454" s="151">
        <f t="shared" si="1374"/>
        <v>0</v>
      </c>
      <c r="O1454" s="151">
        <f t="shared" si="1375"/>
        <v>0</v>
      </c>
      <c r="P1454" s="144"/>
      <c r="Q1454" s="145">
        <f t="shared" si="1376"/>
        <v>0</v>
      </c>
    </row>
    <row r="1455" spans="1:17" s="20" customFormat="1" ht="18" customHeight="1" x14ac:dyDescent="0.4">
      <c r="A1455" s="19">
        <v>6</v>
      </c>
      <c r="B1455" s="145">
        <f>B1450</f>
        <v>10</v>
      </c>
      <c r="C1455" s="151">
        <f t="shared" si="1377"/>
        <v>0</v>
      </c>
      <c r="D1455" s="151">
        <f t="shared" si="1368"/>
        <v>0</v>
      </c>
      <c r="E1455" s="143">
        <f>VLOOKUP(B1446,別紙1!$A$285:$AS$431,22,FALSE)+VLOOKUP(B1446,別紙1!$A$285:$AS$431,23,FALSE)+VLOOKUP(B1446,別紙1!$A$285:$AS$431,24,FALSE)</f>
        <v>26</v>
      </c>
      <c r="F1455" s="143">
        <f t="shared" si="1369"/>
        <v>26</v>
      </c>
      <c r="G1455" s="151">
        <f t="shared" si="1378"/>
        <v>0</v>
      </c>
      <c r="H1455" s="151">
        <f t="shared" si="1370"/>
        <v>0</v>
      </c>
      <c r="I1455" s="143">
        <f t="shared" si="1381"/>
        <v>0</v>
      </c>
      <c r="J1455" s="151">
        <f t="shared" si="1379"/>
        <v>0</v>
      </c>
      <c r="K1455" s="151">
        <f t="shared" si="1372"/>
        <v>0</v>
      </c>
      <c r="L1455" s="143">
        <f t="shared" si="1373"/>
        <v>0</v>
      </c>
      <c r="M1455" s="151">
        <f t="shared" si="1380"/>
        <v>0</v>
      </c>
      <c r="N1455" s="151">
        <f t="shared" si="1374"/>
        <v>0</v>
      </c>
      <c r="O1455" s="151">
        <f>H1455+K1455+N1455</f>
        <v>0</v>
      </c>
      <c r="P1455" s="144"/>
      <c r="Q1455" s="145">
        <f t="shared" si="1376"/>
        <v>0</v>
      </c>
    </row>
    <row r="1456" spans="1:17" s="20" customFormat="1" ht="18" customHeight="1" x14ac:dyDescent="0.4">
      <c r="A1456" s="19">
        <v>7</v>
      </c>
      <c r="B1456" s="145">
        <f>B1450</f>
        <v>10</v>
      </c>
      <c r="C1456" s="151">
        <f t="shared" si="1377"/>
        <v>0</v>
      </c>
      <c r="D1456" s="151">
        <f t="shared" si="1368"/>
        <v>0</v>
      </c>
      <c r="E1456" s="143">
        <f>VLOOKUP(B1446,別紙1!$A$285:$AS$431,25,FALSE)+VLOOKUP(B1446,別紙1!$A$285:$AS$431,26,FALSE)+VLOOKUP(B1446,別紙1!$A$285:$AS$431,27,FALSE)</f>
        <v>26</v>
      </c>
      <c r="F1456" s="143">
        <f t="shared" si="1369"/>
        <v>26</v>
      </c>
      <c r="G1456" s="151">
        <f t="shared" si="1378"/>
        <v>0</v>
      </c>
      <c r="H1456" s="151">
        <f t="shared" si="1370"/>
        <v>0</v>
      </c>
      <c r="I1456" s="143">
        <f t="shared" si="1381"/>
        <v>0</v>
      </c>
      <c r="J1456" s="151">
        <f t="shared" si="1379"/>
        <v>0</v>
      </c>
      <c r="K1456" s="151">
        <f t="shared" si="1372"/>
        <v>0</v>
      </c>
      <c r="L1456" s="143">
        <f t="shared" si="1373"/>
        <v>0</v>
      </c>
      <c r="M1456" s="151">
        <f t="shared" si="1380"/>
        <v>0</v>
      </c>
      <c r="N1456" s="151">
        <f t="shared" si="1374"/>
        <v>0</v>
      </c>
      <c r="O1456" s="151">
        <f t="shared" ref="O1456:O1460" si="1382">H1456+K1456+N1456</f>
        <v>0</v>
      </c>
      <c r="P1456" s="144"/>
      <c r="Q1456" s="145">
        <f t="shared" si="1376"/>
        <v>0</v>
      </c>
    </row>
    <row r="1457" spans="1:17" s="20" customFormat="1" ht="18" customHeight="1" x14ac:dyDescent="0.4">
      <c r="A1457" s="19">
        <v>8</v>
      </c>
      <c r="B1457" s="145">
        <f>B1450</f>
        <v>10</v>
      </c>
      <c r="C1457" s="151">
        <f t="shared" si="1377"/>
        <v>0</v>
      </c>
      <c r="D1457" s="151">
        <f t="shared" si="1368"/>
        <v>0</v>
      </c>
      <c r="E1457" s="143">
        <f>VLOOKUP(B1446,別紙1!$A$285:$AS$431,28,FALSE)+VLOOKUP(B1446,別紙1!$A$285:$AS$431,29,FALSE)+VLOOKUP(B1446,別紙1!$A$285:$AS$431,30,FALSE)</f>
        <v>27</v>
      </c>
      <c r="F1457" s="143">
        <f t="shared" si="1369"/>
        <v>27</v>
      </c>
      <c r="G1457" s="151">
        <f t="shared" si="1378"/>
        <v>0</v>
      </c>
      <c r="H1457" s="151">
        <f t="shared" si="1370"/>
        <v>0</v>
      </c>
      <c r="I1457" s="143">
        <f t="shared" si="1381"/>
        <v>0</v>
      </c>
      <c r="J1457" s="151">
        <f t="shared" si="1379"/>
        <v>0</v>
      </c>
      <c r="K1457" s="151">
        <f t="shared" si="1372"/>
        <v>0</v>
      </c>
      <c r="L1457" s="143">
        <f t="shared" si="1373"/>
        <v>0</v>
      </c>
      <c r="M1457" s="151">
        <f t="shared" si="1380"/>
        <v>0</v>
      </c>
      <c r="N1457" s="151">
        <f t="shared" si="1374"/>
        <v>0</v>
      </c>
      <c r="O1457" s="151">
        <f t="shared" si="1382"/>
        <v>0</v>
      </c>
      <c r="P1457" s="144"/>
      <c r="Q1457" s="145">
        <f t="shared" si="1376"/>
        <v>0</v>
      </c>
    </row>
    <row r="1458" spans="1:17" s="20" customFormat="1" ht="18" customHeight="1" x14ac:dyDescent="0.4">
      <c r="A1458" s="19">
        <v>9</v>
      </c>
      <c r="B1458" s="145">
        <f>B1450</f>
        <v>10</v>
      </c>
      <c r="C1458" s="151">
        <f t="shared" si="1377"/>
        <v>0</v>
      </c>
      <c r="D1458" s="151">
        <f t="shared" si="1368"/>
        <v>0</v>
      </c>
      <c r="E1458" s="143">
        <f>VLOOKUP(B1446,別紙1!$A$285:$AS$431,31,FALSE)+VLOOKUP(B1446,別紙1!$A$285:$AS$431,32,FALSE)+VLOOKUP(B1446,別紙1!$A$285:$AS$431,33,FALSE)</f>
        <v>27</v>
      </c>
      <c r="F1458" s="143">
        <f t="shared" si="1369"/>
        <v>27</v>
      </c>
      <c r="G1458" s="151">
        <f t="shared" si="1378"/>
        <v>0</v>
      </c>
      <c r="H1458" s="151">
        <f t="shared" si="1370"/>
        <v>0</v>
      </c>
      <c r="I1458" s="143">
        <f t="shared" si="1381"/>
        <v>0</v>
      </c>
      <c r="J1458" s="151">
        <f t="shared" si="1379"/>
        <v>0</v>
      </c>
      <c r="K1458" s="151">
        <f t="shared" si="1372"/>
        <v>0</v>
      </c>
      <c r="L1458" s="143">
        <f t="shared" si="1373"/>
        <v>0</v>
      </c>
      <c r="M1458" s="151">
        <f t="shared" si="1380"/>
        <v>0</v>
      </c>
      <c r="N1458" s="151">
        <f t="shared" si="1374"/>
        <v>0</v>
      </c>
      <c r="O1458" s="151">
        <f t="shared" si="1382"/>
        <v>0</v>
      </c>
      <c r="P1458" s="144"/>
      <c r="Q1458" s="145">
        <f t="shared" si="1376"/>
        <v>0</v>
      </c>
    </row>
    <row r="1459" spans="1:17" s="20" customFormat="1" ht="18" customHeight="1" x14ac:dyDescent="0.4">
      <c r="A1459" s="19">
        <v>10</v>
      </c>
      <c r="B1459" s="145">
        <f>B1450</f>
        <v>10</v>
      </c>
      <c r="C1459" s="151">
        <f t="shared" si="1377"/>
        <v>0</v>
      </c>
      <c r="D1459" s="151">
        <f t="shared" si="1368"/>
        <v>0</v>
      </c>
      <c r="E1459" s="143">
        <f>VLOOKUP(B1446,別紙1!$A$285:$AS$431,34,FALSE)+VLOOKUP(B1446,別紙1!$A$285:$AS$431,35,FALSE)+VLOOKUP(B1446,別紙1!$A$285:$AS$431,36,FALSE)</f>
        <v>28</v>
      </c>
      <c r="F1459" s="143">
        <f t="shared" si="1369"/>
        <v>28</v>
      </c>
      <c r="G1459" s="151">
        <f t="shared" si="1378"/>
        <v>0</v>
      </c>
      <c r="H1459" s="151">
        <f t="shared" si="1370"/>
        <v>0</v>
      </c>
      <c r="I1459" s="143">
        <f t="shared" si="1381"/>
        <v>0</v>
      </c>
      <c r="J1459" s="151">
        <f t="shared" si="1379"/>
        <v>0</v>
      </c>
      <c r="K1459" s="151">
        <f t="shared" si="1372"/>
        <v>0</v>
      </c>
      <c r="L1459" s="143">
        <f t="shared" si="1373"/>
        <v>0</v>
      </c>
      <c r="M1459" s="151">
        <f t="shared" si="1380"/>
        <v>0</v>
      </c>
      <c r="N1459" s="151">
        <f t="shared" si="1374"/>
        <v>0</v>
      </c>
      <c r="O1459" s="151">
        <f t="shared" si="1382"/>
        <v>0</v>
      </c>
      <c r="P1459" s="144"/>
      <c r="Q1459" s="145">
        <f t="shared" si="1376"/>
        <v>0</v>
      </c>
    </row>
    <row r="1460" spans="1:17" s="20" customFormat="1" ht="18" customHeight="1" x14ac:dyDescent="0.4">
      <c r="A1460" s="19">
        <v>11</v>
      </c>
      <c r="B1460" s="145">
        <f>B1450</f>
        <v>10</v>
      </c>
      <c r="C1460" s="151">
        <f t="shared" si="1377"/>
        <v>0</v>
      </c>
      <c r="D1460" s="151">
        <f t="shared" si="1368"/>
        <v>0</v>
      </c>
      <c r="E1460" s="143">
        <f>VLOOKUP(B1446,別紙1!$A$285:$AS$431,37,FALSE)+VLOOKUP(B1446,別紙1!$A$285:$AS$431,38,FALSE)+VLOOKUP(B1446,別紙1!$A$285:$AS$431,39,FALSE)</f>
        <v>27</v>
      </c>
      <c r="F1460" s="143">
        <f t="shared" si="1369"/>
        <v>27</v>
      </c>
      <c r="G1460" s="151">
        <f t="shared" si="1378"/>
        <v>0</v>
      </c>
      <c r="H1460" s="151">
        <f t="shared" si="1370"/>
        <v>0</v>
      </c>
      <c r="I1460" s="143">
        <f t="shared" si="1381"/>
        <v>0</v>
      </c>
      <c r="J1460" s="151">
        <f t="shared" si="1379"/>
        <v>0</v>
      </c>
      <c r="K1460" s="151">
        <f t="shared" si="1372"/>
        <v>0</v>
      </c>
      <c r="L1460" s="143">
        <f t="shared" si="1373"/>
        <v>0</v>
      </c>
      <c r="M1460" s="151">
        <f t="shared" si="1380"/>
        <v>0</v>
      </c>
      <c r="N1460" s="151">
        <f t="shared" si="1374"/>
        <v>0</v>
      </c>
      <c r="O1460" s="151">
        <f t="shared" si="1382"/>
        <v>0</v>
      </c>
      <c r="P1460" s="144"/>
      <c r="Q1460" s="145">
        <f t="shared" si="1376"/>
        <v>0</v>
      </c>
    </row>
    <row r="1461" spans="1:17" s="20" customFormat="1" ht="18" customHeight="1" thickBot="1" x14ac:dyDescent="0.45">
      <c r="A1461" s="19">
        <v>12</v>
      </c>
      <c r="B1461" s="145">
        <f>B1450</f>
        <v>10</v>
      </c>
      <c r="C1461" s="151">
        <f t="shared" si="1377"/>
        <v>0</v>
      </c>
      <c r="D1461" s="151">
        <f t="shared" si="1368"/>
        <v>0</v>
      </c>
      <c r="E1461" s="143">
        <f>VLOOKUP(B1446,別紙1!$A$285:$AS$431,40,FALSE)+VLOOKUP(B1446,別紙1!$A$285:$AS$431,41,FALSE)+VLOOKUP(B1446,別紙1!$A$285:$AS$431,42,FALSE)</f>
        <v>21</v>
      </c>
      <c r="F1461" s="143">
        <f t="shared" si="1369"/>
        <v>21</v>
      </c>
      <c r="G1461" s="151">
        <f t="shared" si="1378"/>
        <v>0</v>
      </c>
      <c r="H1461" s="198">
        <f t="shared" si="1370"/>
        <v>0</v>
      </c>
      <c r="I1461" s="143">
        <f t="shared" si="1381"/>
        <v>0</v>
      </c>
      <c r="J1461" s="198">
        <f t="shared" si="1379"/>
        <v>0</v>
      </c>
      <c r="K1461" s="198">
        <f t="shared" si="1372"/>
        <v>0</v>
      </c>
      <c r="L1461" s="143">
        <f t="shared" si="1373"/>
        <v>0</v>
      </c>
      <c r="M1461" s="151">
        <f t="shared" si="1380"/>
        <v>0</v>
      </c>
      <c r="N1461" s="198">
        <f t="shared" si="1374"/>
        <v>0</v>
      </c>
      <c r="O1461" s="151">
        <f>H1461+K1461+N1461</f>
        <v>0</v>
      </c>
      <c r="P1461" s="144"/>
      <c r="Q1461" s="145">
        <f t="shared" si="1376"/>
        <v>0</v>
      </c>
    </row>
    <row r="1462" spans="1:17" s="20" customFormat="1" ht="18" customHeight="1" thickBot="1" x14ac:dyDescent="0.45">
      <c r="A1462" s="19" t="s">
        <v>9</v>
      </c>
      <c r="B1462" s="146"/>
      <c r="C1462" s="146"/>
      <c r="D1462" s="201"/>
      <c r="E1462" s="143">
        <f t="shared" ref="E1462:F1462" si="1383">SUM(E1450:E1461)</f>
        <v>286</v>
      </c>
      <c r="F1462" s="149">
        <f t="shared" si="1383"/>
        <v>286</v>
      </c>
      <c r="G1462" s="146"/>
      <c r="H1462" s="146"/>
      <c r="I1462" s="149">
        <f t="shared" ref="I1462" si="1384">SUM(I1450:I1461)</f>
        <v>0</v>
      </c>
      <c r="J1462" s="146"/>
      <c r="K1462" s="146"/>
      <c r="L1462" s="149">
        <f t="shared" ref="L1462" si="1385">SUM(L1450:L1461)</f>
        <v>0</v>
      </c>
      <c r="M1462" s="146"/>
      <c r="N1462" s="146"/>
      <c r="O1462" s="202"/>
      <c r="P1462" s="150">
        <f>SUM(P1450:P1461)</f>
        <v>0</v>
      </c>
      <c r="Q1462" s="148">
        <f>IF(SUM(Q1450:Q1461)="","",SUM(Q1450:Q1461))</f>
        <v>0</v>
      </c>
    </row>
    <row r="1463" spans="1:17" ht="78" customHeight="1" x14ac:dyDescent="0.4">
      <c r="A1463" s="444" t="s">
        <v>376</v>
      </c>
      <c r="B1463" s="445"/>
      <c r="C1463" s="445"/>
      <c r="D1463" s="445"/>
      <c r="E1463" s="446"/>
      <c r="F1463" s="446"/>
      <c r="G1463" s="446"/>
      <c r="H1463" s="445"/>
      <c r="I1463" s="446"/>
      <c r="J1463" s="446"/>
      <c r="K1463" s="445"/>
      <c r="L1463" s="446"/>
      <c r="M1463" s="446"/>
      <c r="N1463" s="445"/>
      <c r="O1463" s="445"/>
      <c r="P1463" s="445"/>
      <c r="Q1463" s="445"/>
    </row>
    <row r="1464" spans="1:17" ht="78" customHeight="1" x14ac:dyDescent="0.4">
      <c r="A1464" s="447" t="s">
        <v>22</v>
      </c>
      <c r="B1464" s="447"/>
      <c r="C1464" s="447"/>
      <c r="D1464" s="447"/>
      <c r="E1464" s="447"/>
      <c r="F1464" s="447"/>
      <c r="G1464" s="447"/>
      <c r="H1464" s="447"/>
      <c r="I1464" s="447"/>
      <c r="J1464" s="447"/>
      <c r="K1464" s="447"/>
      <c r="L1464" s="447"/>
      <c r="M1464" s="447"/>
      <c r="N1464" s="447"/>
      <c r="O1464" s="447"/>
      <c r="P1464" s="447"/>
      <c r="Q1464" s="447"/>
    </row>
    <row r="1465" spans="1:17" x14ac:dyDescent="0.4">
      <c r="A1465" s="11" t="s">
        <v>12</v>
      </c>
      <c r="B1465" s="15">
        <f>B1446+1</f>
        <v>78</v>
      </c>
      <c r="C1465" s="11" t="s">
        <v>13</v>
      </c>
      <c r="D1465" s="13" t="str">
        <f>VLOOKUP(B1465,別紙1!$A$285:$AS$431,3,FALSE)</f>
        <v>樋越第２地下ポンプ場</v>
      </c>
      <c r="Q1465" s="142" t="str">
        <f>VLOOKUP(B1465,別紙1!$A$285:$AS$431,5,FALSE)</f>
        <v>東京従量電灯B10A</v>
      </c>
    </row>
    <row r="1466" spans="1:17" s="11" customFormat="1" ht="20.25" customHeight="1" x14ac:dyDescent="0.4">
      <c r="A1466" s="435" t="s">
        <v>14</v>
      </c>
      <c r="B1466" s="443" t="s">
        <v>3</v>
      </c>
      <c r="C1466" s="443"/>
      <c r="D1466" s="443"/>
      <c r="E1466" s="438" t="s">
        <v>4</v>
      </c>
      <c r="F1466" s="439"/>
      <c r="G1466" s="439"/>
      <c r="H1466" s="439"/>
      <c r="I1466" s="439"/>
      <c r="J1466" s="439"/>
      <c r="K1466" s="439"/>
      <c r="L1466" s="439"/>
      <c r="M1466" s="439"/>
      <c r="N1466" s="439"/>
      <c r="O1466" s="440"/>
      <c r="P1466" s="426" t="s">
        <v>106</v>
      </c>
      <c r="Q1466" s="435" t="s">
        <v>354</v>
      </c>
    </row>
    <row r="1467" spans="1:17" s="11" customFormat="1" ht="60" x14ac:dyDescent="0.4">
      <c r="A1467" s="436"/>
      <c r="B1467" s="305" t="s">
        <v>26</v>
      </c>
      <c r="C1467" s="305" t="s">
        <v>107</v>
      </c>
      <c r="D1467" s="305" t="s">
        <v>27</v>
      </c>
      <c r="E1467" s="16" t="s">
        <v>349</v>
      </c>
      <c r="F1467" s="17" t="s">
        <v>108</v>
      </c>
      <c r="G1467" s="17" t="s">
        <v>350</v>
      </c>
      <c r="H1467" s="16" t="s">
        <v>28</v>
      </c>
      <c r="I1467" s="17" t="s">
        <v>126</v>
      </c>
      <c r="J1467" s="17" t="s">
        <v>352</v>
      </c>
      <c r="K1467" s="16" t="s">
        <v>29</v>
      </c>
      <c r="L1467" s="17" t="s">
        <v>127</v>
      </c>
      <c r="M1467" s="17" t="s">
        <v>128</v>
      </c>
      <c r="N1467" s="16" t="s">
        <v>30</v>
      </c>
      <c r="O1467" s="306" t="s">
        <v>353</v>
      </c>
      <c r="P1467" s="441"/>
      <c r="Q1467" s="436"/>
    </row>
    <row r="1468" spans="1:17" s="18" customFormat="1" ht="22.5" x14ac:dyDescent="0.4">
      <c r="A1468" s="442"/>
      <c r="B1468" s="12" t="s">
        <v>34</v>
      </c>
      <c r="C1468" s="12" t="s">
        <v>123</v>
      </c>
      <c r="D1468" s="12" t="s">
        <v>6</v>
      </c>
      <c r="E1468" s="12" t="s">
        <v>20</v>
      </c>
      <c r="F1468" s="12" t="s">
        <v>20</v>
      </c>
      <c r="G1468" s="12" t="s">
        <v>8</v>
      </c>
      <c r="H1468" s="12" t="s">
        <v>8</v>
      </c>
      <c r="I1468" s="12" t="s">
        <v>20</v>
      </c>
      <c r="J1468" s="12" t="s">
        <v>8</v>
      </c>
      <c r="K1468" s="12" t="s">
        <v>8</v>
      </c>
      <c r="L1468" s="12" t="s">
        <v>20</v>
      </c>
      <c r="M1468" s="12" t="s">
        <v>8</v>
      </c>
      <c r="N1468" s="12" t="s">
        <v>8</v>
      </c>
      <c r="O1468" s="12" t="s">
        <v>8</v>
      </c>
      <c r="P1468" s="4" t="s">
        <v>43</v>
      </c>
      <c r="Q1468" s="12" t="s">
        <v>8</v>
      </c>
    </row>
    <row r="1469" spans="1:17" s="20" customFormat="1" ht="18" customHeight="1" x14ac:dyDescent="0.4">
      <c r="A1469" s="19">
        <v>1</v>
      </c>
      <c r="B1469" s="143">
        <f>VLOOKUP(B1465,別紙1!$A$285:$AS$431,6,FALSE)</f>
        <v>10</v>
      </c>
      <c r="C1469" s="151">
        <f>内訳書!$C$9</f>
        <v>0</v>
      </c>
      <c r="D1469" s="151">
        <f>IF(E1469=0,ROUNDDOWN(C1469*B1469/10/2,2),ROUNDDOWN(C1469*B1469/10,2))</f>
        <v>0</v>
      </c>
      <c r="E1469" s="143">
        <f>VLOOKUP(B1465,別紙1!$A$285:$AS$431,7,FALSE)+VLOOKUP(B1465,別紙1!$A$285:$AS$431,8,FALSE)+VLOOKUP(B1465,別紙1!$A$285:$AS$431,9,FALSE)</f>
        <v>31</v>
      </c>
      <c r="F1469" s="143">
        <f>IF(E1469&lt;120,E1469,120)</f>
        <v>31</v>
      </c>
      <c r="G1469" s="151">
        <f>内訳書!$D$9</f>
        <v>0</v>
      </c>
      <c r="H1469" s="151">
        <f>ROUNDDOWN(F1469*G1469,2)</f>
        <v>0</v>
      </c>
      <c r="I1469" s="143">
        <f>IF(E1469&lt;=300,IF(E1469&lt;120,0,E1469-120),180)</f>
        <v>0</v>
      </c>
      <c r="J1469" s="151">
        <f>内訳書!$E$9</f>
        <v>0</v>
      </c>
      <c r="K1469" s="151">
        <f>ROUNDDOWN(I1469*J1469,2)</f>
        <v>0</v>
      </c>
      <c r="L1469" s="143">
        <f>IF(E1469&lt;300,0,E1469-300)</f>
        <v>0</v>
      </c>
      <c r="M1469" s="151">
        <f>内訳書!$F$9</f>
        <v>0</v>
      </c>
      <c r="N1469" s="151">
        <f>ROUNDDOWN(L1469*M1469,2)</f>
        <v>0</v>
      </c>
      <c r="O1469" s="151">
        <f>H1469+K1469+N1469</f>
        <v>0</v>
      </c>
      <c r="P1469" s="144"/>
      <c r="Q1469" s="145">
        <f>ROUNDDOWN(D1469+O1469+P1469,0)</f>
        <v>0</v>
      </c>
    </row>
    <row r="1470" spans="1:17" s="20" customFormat="1" ht="18" customHeight="1" x14ac:dyDescent="0.4">
      <c r="A1470" s="19">
        <v>2</v>
      </c>
      <c r="B1470" s="145">
        <f>B1469</f>
        <v>10</v>
      </c>
      <c r="C1470" s="151">
        <f>C1469</f>
        <v>0</v>
      </c>
      <c r="D1470" s="151">
        <f t="shared" ref="D1470:D1480" si="1386">IF(E1470=0,ROUNDDOWN(C1470*B1470/10/2,2),ROUNDDOWN(C1470*B1470/10,2))</f>
        <v>0</v>
      </c>
      <c r="E1470" s="143">
        <f>VLOOKUP(B1465,別紙1!$A$285:$AS$431,10,FALSE)+VLOOKUP(B1465,別紙1!$A$285:$AS$431,11,FALSE)+VLOOKUP(B1465,別紙1!$A$285:$AS$431,12,FALSE)</f>
        <v>35</v>
      </c>
      <c r="F1470" s="143">
        <f t="shared" ref="F1470:F1480" si="1387">IF(E1470&lt;120,E1470,120)</f>
        <v>35</v>
      </c>
      <c r="G1470" s="151">
        <f>G1469</f>
        <v>0</v>
      </c>
      <c r="H1470" s="151">
        <f t="shared" ref="H1470:H1480" si="1388">ROUNDDOWN(F1470*G1470,2)</f>
        <v>0</v>
      </c>
      <c r="I1470" s="143">
        <f t="shared" ref="I1470" si="1389">IF(E1470&lt;=300,IF(E1470&lt;120,0,E1470-120),180)</f>
        <v>0</v>
      </c>
      <c r="J1470" s="151">
        <f>J1469</f>
        <v>0</v>
      </c>
      <c r="K1470" s="151">
        <f t="shared" ref="K1470:K1480" si="1390">ROUNDDOWN(I1470*J1470,2)</f>
        <v>0</v>
      </c>
      <c r="L1470" s="143">
        <f t="shared" ref="L1470:L1480" si="1391">IF(E1470&lt;300,0,E1470-300)</f>
        <v>0</v>
      </c>
      <c r="M1470" s="151">
        <f>M1469</f>
        <v>0</v>
      </c>
      <c r="N1470" s="151">
        <f t="shared" ref="N1470:N1480" si="1392">ROUNDDOWN(L1470*M1470,2)</f>
        <v>0</v>
      </c>
      <c r="O1470" s="151">
        <f t="shared" ref="O1470:O1473" si="1393">H1470+K1470+N1470</f>
        <v>0</v>
      </c>
      <c r="P1470" s="144"/>
      <c r="Q1470" s="145">
        <f t="shared" ref="Q1470:Q1480" si="1394">ROUNDDOWN(D1470+O1470+P1470,0)</f>
        <v>0</v>
      </c>
    </row>
    <row r="1471" spans="1:17" s="20" customFormat="1" ht="18" customHeight="1" x14ac:dyDescent="0.4">
      <c r="A1471" s="19">
        <v>3</v>
      </c>
      <c r="B1471" s="145">
        <f>B1469</f>
        <v>10</v>
      </c>
      <c r="C1471" s="151">
        <f t="shared" ref="C1471:C1480" si="1395">C1470</f>
        <v>0</v>
      </c>
      <c r="D1471" s="151">
        <f t="shared" si="1386"/>
        <v>0</v>
      </c>
      <c r="E1471" s="143">
        <f>VLOOKUP(B1465,別紙1!$A$285:$AS$431,13,FALSE)+VLOOKUP(B1465,別紙1!$A$285:$AS$431,14,FALSE)+VLOOKUP(B1465,別紙1!$A$285:$AS$431,15,FALSE)</f>
        <v>28</v>
      </c>
      <c r="F1471" s="143">
        <f t="shared" si="1387"/>
        <v>28</v>
      </c>
      <c r="G1471" s="151">
        <f t="shared" ref="G1471:G1480" si="1396">G1470</f>
        <v>0</v>
      </c>
      <c r="H1471" s="151">
        <f t="shared" si="1388"/>
        <v>0</v>
      </c>
      <c r="I1471" s="143">
        <f>IF(E1471&lt;=300,IF(E1471&lt;120,0,E1471-120),180)</f>
        <v>0</v>
      </c>
      <c r="J1471" s="151">
        <f t="shared" ref="J1471:J1480" si="1397">J1470</f>
        <v>0</v>
      </c>
      <c r="K1471" s="151">
        <f t="shared" si="1390"/>
        <v>0</v>
      </c>
      <c r="L1471" s="143">
        <f t="shared" si="1391"/>
        <v>0</v>
      </c>
      <c r="M1471" s="151">
        <f t="shared" ref="M1471:M1480" si="1398">M1470</f>
        <v>0</v>
      </c>
      <c r="N1471" s="151">
        <f t="shared" si="1392"/>
        <v>0</v>
      </c>
      <c r="O1471" s="151">
        <f t="shared" si="1393"/>
        <v>0</v>
      </c>
      <c r="P1471" s="144"/>
      <c r="Q1471" s="145">
        <f t="shared" si="1394"/>
        <v>0</v>
      </c>
    </row>
    <row r="1472" spans="1:17" s="20" customFormat="1" ht="18" customHeight="1" x14ac:dyDescent="0.4">
      <c r="A1472" s="19">
        <v>4</v>
      </c>
      <c r="B1472" s="145">
        <f>B1469</f>
        <v>10</v>
      </c>
      <c r="C1472" s="151">
        <f t="shared" si="1395"/>
        <v>0</v>
      </c>
      <c r="D1472" s="151">
        <f t="shared" si="1386"/>
        <v>0</v>
      </c>
      <c r="E1472" s="143">
        <f>VLOOKUP(B1465,別紙1!$A$285:$AS$431,16,FALSE)+VLOOKUP(B1465,別紙1!$A$285:$AS$431,17,FALSE)+VLOOKUP(B1465,別紙1!$A$285:$AS$431,18,FALSE)</f>
        <v>25</v>
      </c>
      <c r="F1472" s="143">
        <f t="shared" si="1387"/>
        <v>25</v>
      </c>
      <c r="G1472" s="151">
        <f t="shared" si="1396"/>
        <v>0</v>
      </c>
      <c r="H1472" s="151">
        <f t="shared" si="1388"/>
        <v>0</v>
      </c>
      <c r="I1472" s="143">
        <f t="shared" ref="I1472:I1480" si="1399">IF(E1472&lt;=300,IF(E1472&lt;120,0,E1472-120),180)</f>
        <v>0</v>
      </c>
      <c r="J1472" s="151">
        <f t="shared" si="1397"/>
        <v>0</v>
      </c>
      <c r="K1472" s="151">
        <f t="shared" si="1390"/>
        <v>0</v>
      </c>
      <c r="L1472" s="143">
        <f t="shared" si="1391"/>
        <v>0</v>
      </c>
      <c r="M1472" s="151">
        <f t="shared" si="1398"/>
        <v>0</v>
      </c>
      <c r="N1472" s="151">
        <f t="shared" si="1392"/>
        <v>0</v>
      </c>
      <c r="O1472" s="151">
        <f t="shared" si="1393"/>
        <v>0</v>
      </c>
      <c r="P1472" s="144"/>
      <c r="Q1472" s="145">
        <f t="shared" si="1394"/>
        <v>0</v>
      </c>
    </row>
    <row r="1473" spans="1:17" s="20" customFormat="1" ht="18" customHeight="1" x14ac:dyDescent="0.4">
      <c r="A1473" s="19">
        <v>5</v>
      </c>
      <c r="B1473" s="145">
        <f>B1469</f>
        <v>10</v>
      </c>
      <c r="C1473" s="151">
        <f t="shared" si="1395"/>
        <v>0</v>
      </c>
      <c r="D1473" s="151">
        <f t="shared" si="1386"/>
        <v>0</v>
      </c>
      <c r="E1473" s="143">
        <f>VLOOKUP(B1465,別紙1!$A$285:$AS$431,19,FALSE)+VLOOKUP(B1465,別紙1!$A$285:$AS$431,20,FALSE)+VLOOKUP(B1465,別紙1!$A$285:$AS$431,21,FALSE)</f>
        <v>21</v>
      </c>
      <c r="F1473" s="143">
        <f t="shared" si="1387"/>
        <v>21</v>
      </c>
      <c r="G1473" s="151">
        <f t="shared" si="1396"/>
        <v>0</v>
      </c>
      <c r="H1473" s="151">
        <f t="shared" si="1388"/>
        <v>0</v>
      </c>
      <c r="I1473" s="143">
        <f t="shared" si="1399"/>
        <v>0</v>
      </c>
      <c r="J1473" s="151">
        <f t="shared" si="1397"/>
        <v>0</v>
      </c>
      <c r="K1473" s="151">
        <f t="shared" si="1390"/>
        <v>0</v>
      </c>
      <c r="L1473" s="143">
        <f t="shared" si="1391"/>
        <v>0</v>
      </c>
      <c r="M1473" s="151">
        <f t="shared" si="1398"/>
        <v>0</v>
      </c>
      <c r="N1473" s="151">
        <f t="shared" si="1392"/>
        <v>0</v>
      </c>
      <c r="O1473" s="151">
        <f t="shared" si="1393"/>
        <v>0</v>
      </c>
      <c r="P1473" s="144"/>
      <c r="Q1473" s="145">
        <f t="shared" si="1394"/>
        <v>0</v>
      </c>
    </row>
    <row r="1474" spans="1:17" s="20" customFormat="1" ht="18" customHeight="1" x14ac:dyDescent="0.4">
      <c r="A1474" s="19">
        <v>6</v>
      </c>
      <c r="B1474" s="145">
        <f>B1469</f>
        <v>10</v>
      </c>
      <c r="C1474" s="151">
        <f t="shared" si="1395"/>
        <v>0</v>
      </c>
      <c r="D1474" s="151">
        <f t="shared" si="1386"/>
        <v>0</v>
      </c>
      <c r="E1474" s="143">
        <f>VLOOKUP(B1465,別紙1!$A$285:$AS$431,22,FALSE)+VLOOKUP(B1465,別紙1!$A$285:$AS$431,23,FALSE)+VLOOKUP(B1465,別紙1!$A$285:$AS$431,24,FALSE)</f>
        <v>22</v>
      </c>
      <c r="F1474" s="143">
        <f t="shared" si="1387"/>
        <v>22</v>
      </c>
      <c r="G1474" s="151">
        <f t="shared" si="1396"/>
        <v>0</v>
      </c>
      <c r="H1474" s="151">
        <f t="shared" si="1388"/>
        <v>0</v>
      </c>
      <c r="I1474" s="143">
        <f t="shared" si="1399"/>
        <v>0</v>
      </c>
      <c r="J1474" s="151">
        <f t="shared" si="1397"/>
        <v>0</v>
      </c>
      <c r="K1474" s="151">
        <f t="shared" si="1390"/>
        <v>0</v>
      </c>
      <c r="L1474" s="143">
        <f t="shared" si="1391"/>
        <v>0</v>
      </c>
      <c r="M1474" s="151">
        <f t="shared" si="1398"/>
        <v>0</v>
      </c>
      <c r="N1474" s="151">
        <f t="shared" si="1392"/>
        <v>0</v>
      </c>
      <c r="O1474" s="151">
        <f>H1474+K1474+N1474</f>
        <v>0</v>
      </c>
      <c r="P1474" s="144"/>
      <c r="Q1474" s="145">
        <f t="shared" si="1394"/>
        <v>0</v>
      </c>
    </row>
    <row r="1475" spans="1:17" s="20" customFormat="1" ht="18" customHeight="1" x14ac:dyDescent="0.4">
      <c r="A1475" s="19">
        <v>7</v>
      </c>
      <c r="B1475" s="145">
        <f>B1469</f>
        <v>10</v>
      </c>
      <c r="C1475" s="151">
        <f t="shared" si="1395"/>
        <v>0</v>
      </c>
      <c r="D1475" s="151">
        <f t="shared" si="1386"/>
        <v>0</v>
      </c>
      <c r="E1475" s="143">
        <f>VLOOKUP(B1465,別紙1!$A$285:$AS$431,25,FALSE)+VLOOKUP(B1465,別紙1!$A$285:$AS$431,26,FALSE)+VLOOKUP(B1465,別紙1!$A$285:$AS$431,27,FALSE)</f>
        <v>25</v>
      </c>
      <c r="F1475" s="143">
        <f t="shared" si="1387"/>
        <v>25</v>
      </c>
      <c r="G1475" s="151">
        <f t="shared" si="1396"/>
        <v>0</v>
      </c>
      <c r="H1475" s="151">
        <f t="shared" si="1388"/>
        <v>0</v>
      </c>
      <c r="I1475" s="143">
        <f t="shared" si="1399"/>
        <v>0</v>
      </c>
      <c r="J1475" s="151">
        <f t="shared" si="1397"/>
        <v>0</v>
      </c>
      <c r="K1475" s="151">
        <f t="shared" si="1390"/>
        <v>0</v>
      </c>
      <c r="L1475" s="143">
        <f t="shared" si="1391"/>
        <v>0</v>
      </c>
      <c r="M1475" s="151">
        <f t="shared" si="1398"/>
        <v>0</v>
      </c>
      <c r="N1475" s="151">
        <f t="shared" si="1392"/>
        <v>0</v>
      </c>
      <c r="O1475" s="151">
        <f t="shared" ref="O1475:O1479" si="1400">H1475+K1475+N1475</f>
        <v>0</v>
      </c>
      <c r="P1475" s="144"/>
      <c r="Q1475" s="145">
        <f t="shared" si="1394"/>
        <v>0</v>
      </c>
    </row>
    <row r="1476" spans="1:17" s="20" customFormat="1" ht="18" customHeight="1" x14ac:dyDescent="0.4">
      <c r="A1476" s="19">
        <v>8</v>
      </c>
      <c r="B1476" s="145">
        <f>B1469</f>
        <v>10</v>
      </c>
      <c r="C1476" s="151">
        <f t="shared" si="1395"/>
        <v>0</v>
      </c>
      <c r="D1476" s="151">
        <f t="shared" si="1386"/>
        <v>0</v>
      </c>
      <c r="E1476" s="143">
        <f>VLOOKUP(B1465,別紙1!$A$285:$AS$431,28,FALSE)+VLOOKUP(B1465,別紙1!$A$285:$AS$431,29,FALSE)+VLOOKUP(B1465,別紙1!$A$285:$AS$431,30,FALSE)</f>
        <v>27</v>
      </c>
      <c r="F1476" s="143">
        <f t="shared" si="1387"/>
        <v>27</v>
      </c>
      <c r="G1476" s="151">
        <f t="shared" si="1396"/>
        <v>0</v>
      </c>
      <c r="H1476" s="151">
        <f t="shared" si="1388"/>
        <v>0</v>
      </c>
      <c r="I1476" s="143">
        <f t="shared" si="1399"/>
        <v>0</v>
      </c>
      <c r="J1476" s="151">
        <f t="shared" si="1397"/>
        <v>0</v>
      </c>
      <c r="K1476" s="151">
        <f t="shared" si="1390"/>
        <v>0</v>
      </c>
      <c r="L1476" s="143">
        <f t="shared" si="1391"/>
        <v>0</v>
      </c>
      <c r="M1476" s="151">
        <f t="shared" si="1398"/>
        <v>0</v>
      </c>
      <c r="N1476" s="151">
        <f t="shared" si="1392"/>
        <v>0</v>
      </c>
      <c r="O1476" s="151">
        <f t="shared" si="1400"/>
        <v>0</v>
      </c>
      <c r="P1476" s="144"/>
      <c r="Q1476" s="145">
        <f t="shared" si="1394"/>
        <v>0</v>
      </c>
    </row>
    <row r="1477" spans="1:17" s="20" customFormat="1" ht="18" customHeight="1" x14ac:dyDescent="0.4">
      <c r="A1477" s="19">
        <v>9</v>
      </c>
      <c r="B1477" s="145">
        <f>B1469</f>
        <v>10</v>
      </c>
      <c r="C1477" s="151">
        <f t="shared" si="1395"/>
        <v>0</v>
      </c>
      <c r="D1477" s="151">
        <f t="shared" si="1386"/>
        <v>0</v>
      </c>
      <c r="E1477" s="143">
        <f>VLOOKUP(B1465,別紙1!$A$285:$AS$431,31,FALSE)+VLOOKUP(B1465,別紙1!$A$285:$AS$431,32,FALSE)+VLOOKUP(B1465,別紙1!$A$285:$AS$431,33,FALSE)</f>
        <v>27</v>
      </c>
      <c r="F1477" s="143">
        <f t="shared" si="1387"/>
        <v>27</v>
      </c>
      <c r="G1477" s="151">
        <f t="shared" si="1396"/>
        <v>0</v>
      </c>
      <c r="H1477" s="151">
        <f t="shared" si="1388"/>
        <v>0</v>
      </c>
      <c r="I1477" s="143">
        <f t="shared" si="1399"/>
        <v>0</v>
      </c>
      <c r="J1477" s="151">
        <f t="shared" si="1397"/>
        <v>0</v>
      </c>
      <c r="K1477" s="151">
        <f t="shared" si="1390"/>
        <v>0</v>
      </c>
      <c r="L1477" s="143">
        <f t="shared" si="1391"/>
        <v>0</v>
      </c>
      <c r="M1477" s="151">
        <f t="shared" si="1398"/>
        <v>0</v>
      </c>
      <c r="N1477" s="151">
        <f t="shared" si="1392"/>
        <v>0</v>
      </c>
      <c r="O1477" s="151">
        <f t="shared" si="1400"/>
        <v>0</v>
      </c>
      <c r="P1477" s="144"/>
      <c r="Q1477" s="145">
        <f t="shared" si="1394"/>
        <v>0</v>
      </c>
    </row>
    <row r="1478" spans="1:17" s="20" customFormat="1" ht="18" customHeight="1" x14ac:dyDescent="0.4">
      <c r="A1478" s="19">
        <v>10</v>
      </c>
      <c r="B1478" s="145">
        <f>B1469</f>
        <v>10</v>
      </c>
      <c r="C1478" s="151">
        <f t="shared" si="1395"/>
        <v>0</v>
      </c>
      <c r="D1478" s="151">
        <f t="shared" si="1386"/>
        <v>0</v>
      </c>
      <c r="E1478" s="143">
        <f>VLOOKUP(B1465,別紙1!$A$285:$AS$431,34,FALSE)+VLOOKUP(B1465,別紙1!$A$285:$AS$431,35,FALSE)+VLOOKUP(B1465,別紙1!$A$285:$AS$431,36,FALSE)</f>
        <v>24</v>
      </c>
      <c r="F1478" s="143">
        <f t="shared" si="1387"/>
        <v>24</v>
      </c>
      <c r="G1478" s="151">
        <f t="shared" si="1396"/>
        <v>0</v>
      </c>
      <c r="H1478" s="151">
        <f t="shared" si="1388"/>
        <v>0</v>
      </c>
      <c r="I1478" s="143">
        <f t="shared" si="1399"/>
        <v>0</v>
      </c>
      <c r="J1478" s="151">
        <f t="shared" si="1397"/>
        <v>0</v>
      </c>
      <c r="K1478" s="151">
        <f t="shared" si="1390"/>
        <v>0</v>
      </c>
      <c r="L1478" s="143">
        <f t="shared" si="1391"/>
        <v>0</v>
      </c>
      <c r="M1478" s="151">
        <f t="shared" si="1398"/>
        <v>0</v>
      </c>
      <c r="N1478" s="151">
        <f t="shared" si="1392"/>
        <v>0</v>
      </c>
      <c r="O1478" s="151">
        <f t="shared" si="1400"/>
        <v>0</v>
      </c>
      <c r="P1478" s="144"/>
      <c r="Q1478" s="145">
        <f t="shared" si="1394"/>
        <v>0</v>
      </c>
    </row>
    <row r="1479" spans="1:17" s="20" customFormat="1" ht="18" customHeight="1" x14ac:dyDescent="0.4">
      <c r="A1479" s="19">
        <v>11</v>
      </c>
      <c r="B1479" s="145">
        <f>B1469</f>
        <v>10</v>
      </c>
      <c r="C1479" s="151">
        <f t="shared" si="1395"/>
        <v>0</v>
      </c>
      <c r="D1479" s="151">
        <f t="shared" si="1386"/>
        <v>0</v>
      </c>
      <c r="E1479" s="143">
        <f>VLOOKUP(B1465,別紙1!$A$285:$AS$431,37,FALSE)+VLOOKUP(B1465,別紙1!$A$285:$AS$431,38,FALSE)+VLOOKUP(B1465,別紙1!$A$285:$AS$431,39,FALSE)</f>
        <v>22</v>
      </c>
      <c r="F1479" s="143">
        <f t="shared" si="1387"/>
        <v>22</v>
      </c>
      <c r="G1479" s="151">
        <f t="shared" si="1396"/>
        <v>0</v>
      </c>
      <c r="H1479" s="151">
        <f t="shared" si="1388"/>
        <v>0</v>
      </c>
      <c r="I1479" s="143">
        <f t="shared" si="1399"/>
        <v>0</v>
      </c>
      <c r="J1479" s="151">
        <f t="shared" si="1397"/>
        <v>0</v>
      </c>
      <c r="K1479" s="151">
        <f t="shared" si="1390"/>
        <v>0</v>
      </c>
      <c r="L1479" s="143">
        <f t="shared" si="1391"/>
        <v>0</v>
      </c>
      <c r="M1479" s="151">
        <f t="shared" si="1398"/>
        <v>0</v>
      </c>
      <c r="N1479" s="151">
        <f t="shared" si="1392"/>
        <v>0</v>
      </c>
      <c r="O1479" s="151">
        <f t="shared" si="1400"/>
        <v>0</v>
      </c>
      <c r="P1479" s="144"/>
      <c r="Q1479" s="145">
        <f t="shared" si="1394"/>
        <v>0</v>
      </c>
    </row>
    <row r="1480" spans="1:17" s="20" customFormat="1" ht="18" customHeight="1" thickBot="1" x14ac:dyDescent="0.45">
      <c r="A1480" s="19">
        <v>12</v>
      </c>
      <c r="B1480" s="145">
        <f>B1469</f>
        <v>10</v>
      </c>
      <c r="C1480" s="151">
        <f t="shared" si="1395"/>
        <v>0</v>
      </c>
      <c r="D1480" s="151">
        <f t="shared" si="1386"/>
        <v>0</v>
      </c>
      <c r="E1480" s="143">
        <f>VLOOKUP(B1465,別紙1!$A$285:$AS$431,40,FALSE)+VLOOKUP(B1465,別紙1!$A$285:$AS$431,41,FALSE)+VLOOKUP(B1465,別紙1!$A$285:$AS$431,42,FALSE)</f>
        <v>24</v>
      </c>
      <c r="F1480" s="143">
        <f t="shared" si="1387"/>
        <v>24</v>
      </c>
      <c r="G1480" s="151">
        <f t="shared" si="1396"/>
        <v>0</v>
      </c>
      <c r="H1480" s="198">
        <f t="shared" si="1388"/>
        <v>0</v>
      </c>
      <c r="I1480" s="143">
        <f t="shared" si="1399"/>
        <v>0</v>
      </c>
      <c r="J1480" s="198">
        <f t="shared" si="1397"/>
        <v>0</v>
      </c>
      <c r="K1480" s="198">
        <f t="shared" si="1390"/>
        <v>0</v>
      </c>
      <c r="L1480" s="143">
        <f t="shared" si="1391"/>
        <v>0</v>
      </c>
      <c r="M1480" s="151">
        <f t="shared" si="1398"/>
        <v>0</v>
      </c>
      <c r="N1480" s="198">
        <f t="shared" si="1392"/>
        <v>0</v>
      </c>
      <c r="O1480" s="151">
        <f>H1480+K1480+N1480</f>
        <v>0</v>
      </c>
      <c r="P1480" s="144"/>
      <c r="Q1480" s="145">
        <f t="shared" si="1394"/>
        <v>0</v>
      </c>
    </row>
    <row r="1481" spans="1:17" s="20" customFormat="1" ht="18" customHeight="1" thickBot="1" x14ac:dyDescent="0.45">
      <c r="A1481" s="19" t="s">
        <v>9</v>
      </c>
      <c r="B1481" s="146"/>
      <c r="C1481" s="146"/>
      <c r="D1481" s="201"/>
      <c r="E1481" s="143">
        <f t="shared" ref="E1481:F1481" si="1401">SUM(E1469:E1480)</f>
        <v>311</v>
      </c>
      <c r="F1481" s="149">
        <f t="shared" si="1401"/>
        <v>311</v>
      </c>
      <c r="G1481" s="146"/>
      <c r="H1481" s="146"/>
      <c r="I1481" s="149">
        <f t="shared" ref="I1481" si="1402">SUM(I1469:I1480)</f>
        <v>0</v>
      </c>
      <c r="J1481" s="146"/>
      <c r="K1481" s="146"/>
      <c r="L1481" s="149">
        <f t="shared" ref="L1481" si="1403">SUM(L1469:L1480)</f>
        <v>0</v>
      </c>
      <c r="M1481" s="146"/>
      <c r="N1481" s="146"/>
      <c r="O1481" s="202"/>
      <c r="P1481" s="150">
        <f>SUM(P1469:P1480)</f>
        <v>0</v>
      </c>
      <c r="Q1481" s="148">
        <f>IF(SUM(Q1469:Q1480)="","",SUM(Q1469:Q1480))</f>
        <v>0</v>
      </c>
    </row>
    <row r="1482" spans="1:17" ht="78" customHeight="1" x14ac:dyDescent="0.4">
      <c r="A1482" s="444" t="s">
        <v>376</v>
      </c>
      <c r="B1482" s="445"/>
      <c r="C1482" s="445"/>
      <c r="D1482" s="445"/>
      <c r="E1482" s="446"/>
      <c r="F1482" s="446"/>
      <c r="G1482" s="446"/>
      <c r="H1482" s="445"/>
      <c r="I1482" s="446"/>
      <c r="J1482" s="446"/>
      <c r="K1482" s="445"/>
      <c r="L1482" s="446"/>
      <c r="M1482" s="446"/>
      <c r="N1482" s="445"/>
      <c r="O1482" s="445"/>
      <c r="P1482" s="445"/>
      <c r="Q1482" s="445"/>
    </row>
    <row r="1483" spans="1:17" ht="78" customHeight="1" x14ac:dyDescent="0.4">
      <c r="A1483" s="447" t="s">
        <v>22</v>
      </c>
      <c r="B1483" s="447"/>
      <c r="C1483" s="447"/>
      <c r="D1483" s="447"/>
      <c r="E1483" s="447"/>
      <c r="F1483" s="447"/>
      <c r="G1483" s="447"/>
      <c r="H1483" s="447"/>
      <c r="I1483" s="447"/>
      <c r="J1483" s="447"/>
      <c r="K1483" s="447"/>
      <c r="L1483" s="447"/>
      <c r="M1483" s="447"/>
      <c r="N1483" s="447"/>
      <c r="O1483" s="447"/>
      <c r="P1483" s="447"/>
      <c r="Q1483" s="447"/>
    </row>
    <row r="1484" spans="1:17" x14ac:dyDescent="0.4">
      <c r="A1484" s="11" t="s">
        <v>12</v>
      </c>
      <c r="B1484" s="15">
        <f>B1465+1</f>
        <v>79</v>
      </c>
      <c r="C1484" s="11" t="s">
        <v>13</v>
      </c>
      <c r="D1484" s="13" t="str">
        <f>VLOOKUP(B1484,別紙1!$A$285:$AS$431,3,FALSE)</f>
        <v>鼻毛石第二地下ポンプ場</v>
      </c>
      <c r="Q1484" s="142" t="str">
        <f>VLOOKUP(B1484,別紙1!$A$285:$AS$431,5,FALSE)</f>
        <v>東京従量電灯B10A</v>
      </c>
    </row>
    <row r="1485" spans="1:17" s="11" customFormat="1" ht="20.25" customHeight="1" x14ac:dyDescent="0.4">
      <c r="A1485" s="435" t="s">
        <v>14</v>
      </c>
      <c r="B1485" s="443" t="s">
        <v>3</v>
      </c>
      <c r="C1485" s="443"/>
      <c r="D1485" s="443"/>
      <c r="E1485" s="438" t="s">
        <v>4</v>
      </c>
      <c r="F1485" s="439"/>
      <c r="G1485" s="439"/>
      <c r="H1485" s="439"/>
      <c r="I1485" s="439"/>
      <c r="J1485" s="439"/>
      <c r="K1485" s="439"/>
      <c r="L1485" s="439"/>
      <c r="M1485" s="439"/>
      <c r="N1485" s="439"/>
      <c r="O1485" s="440"/>
      <c r="P1485" s="426" t="s">
        <v>106</v>
      </c>
      <c r="Q1485" s="435" t="s">
        <v>354</v>
      </c>
    </row>
    <row r="1486" spans="1:17" s="11" customFormat="1" ht="60" x14ac:dyDescent="0.4">
      <c r="A1486" s="436"/>
      <c r="B1486" s="305" t="s">
        <v>26</v>
      </c>
      <c r="C1486" s="305" t="s">
        <v>107</v>
      </c>
      <c r="D1486" s="305" t="s">
        <v>27</v>
      </c>
      <c r="E1486" s="16" t="s">
        <v>349</v>
      </c>
      <c r="F1486" s="17" t="s">
        <v>108</v>
      </c>
      <c r="G1486" s="17" t="s">
        <v>350</v>
      </c>
      <c r="H1486" s="16" t="s">
        <v>28</v>
      </c>
      <c r="I1486" s="17" t="s">
        <v>126</v>
      </c>
      <c r="J1486" s="17" t="s">
        <v>352</v>
      </c>
      <c r="K1486" s="16" t="s">
        <v>29</v>
      </c>
      <c r="L1486" s="17" t="s">
        <v>127</v>
      </c>
      <c r="M1486" s="17" t="s">
        <v>128</v>
      </c>
      <c r="N1486" s="16" t="s">
        <v>30</v>
      </c>
      <c r="O1486" s="306" t="s">
        <v>353</v>
      </c>
      <c r="P1486" s="441"/>
      <c r="Q1486" s="436"/>
    </row>
    <row r="1487" spans="1:17" s="18" customFormat="1" ht="22.5" x14ac:dyDescent="0.4">
      <c r="A1487" s="442"/>
      <c r="B1487" s="12" t="s">
        <v>34</v>
      </c>
      <c r="C1487" s="12" t="s">
        <v>123</v>
      </c>
      <c r="D1487" s="12" t="s">
        <v>6</v>
      </c>
      <c r="E1487" s="12" t="s">
        <v>20</v>
      </c>
      <c r="F1487" s="12" t="s">
        <v>20</v>
      </c>
      <c r="G1487" s="12" t="s">
        <v>8</v>
      </c>
      <c r="H1487" s="12" t="s">
        <v>8</v>
      </c>
      <c r="I1487" s="12" t="s">
        <v>20</v>
      </c>
      <c r="J1487" s="12" t="s">
        <v>8</v>
      </c>
      <c r="K1487" s="12" t="s">
        <v>8</v>
      </c>
      <c r="L1487" s="12" t="s">
        <v>20</v>
      </c>
      <c r="M1487" s="12" t="s">
        <v>8</v>
      </c>
      <c r="N1487" s="12" t="s">
        <v>8</v>
      </c>
      <c r="O1487" s="12" t="s">
        <v>8</v>
      </c>
      <c r="P1487" s="4" t="s">
        <v>43</v>
      </c>
      <c r="Q1487" s="12" t="s">
        <v>8</v>
      </c>
    </row>
    <row r="1488" spans="1:17" s="20" customFormat="1" ht="18" customHeight="1" x14ac:dyDescent="0.4">
      <c r="A1488" s="19">
        <v>1</v>
      </c>
      <c r="B1488" s="143">
        <f>VLOOKUP(B1484,別紙1!$A$285:$AS$431,6,FALSE)</f>
        <v>10</v>
      </c>
      <c r="C1488" s="151">
        <f>内訳書!$C$9</f>
        <v>0</v>
      </c>
      <c r="D1488" s="151">
        <f>IF(E1488=0,ROUNDDOWN(C1488*B1488/10/2,2),ROUNDDOWN(C1488*B1488/10,2))</f>
        <v>0</v>
      </c>
      <c r="E1488" s="143">
        <f>VLOOKUP(B1484,別紙1!$A$285:$AS$431,7,FALSE)+VLOOKUP(B1484,別紙1!$A$285:$AS$431,8,FALSE)+VLOOKUP(B1484,別紙1!$A$285:$AS$431,9,FALSE)</f>
        <v>9</v>
      </c>
      <c r="F1488" s="143">
        <f>IF(E1488&lt;120,E1488,120)</f>
        <v>9</v>
      </c>
      <c r="G1488" s="151">
        <f>内訳書!$D$9</f>
        <v>0</v>
      </c>
      <c r="H1488" s="151">
        <f>ROUNDDOWN(F1488*G1488,2)</f>
        <v>0</v>
      </c>
      <c r="I1488" s="143">
        <f>IF(E1488&lt;=300,IF(E1488&lt;120,0,E1488-120),180)</f>
        <v>0</v>
      </c>
      <c r="J1488" s="151">
        <f>内訳書!$E$9</f>
        <v>0</v>
      </c>
      <c r="K1488" s="151">
        <f>ROUNDDOWN(I1488*J1488,2)</f>
        <v>0</v>
      </c>
      <c r="L1488" s="143">
        <f>IF(E1488&lt;300,0,E1488-300)</f>
        <v>0</v>
      </c>
      <c r="M1488" s="151">
        <f>内訳書!$F$9</f>
        <v>0</v>
      </c>
      <c r="N1488" s="151">
        <f>ROUNDDOWN(L1488*M1488,2)</f>
        <v>0</v>
      </c>
      <c r="O1488" s="151">
        <f>H1488+K1488+N1488</f>
        <v>0</v>
      </c>
      <c r="P1488" s="144"/>
      <c r="Q1488" s="145">
        <f>ROUNDDOWN(D1488+O1488+P1488,0)</f>
        <v>0</v>
      </c>
    </row>
    <row r="1489" spans="1:17" s="20" customFormat="1" ht="18" customHeight="1" x14ac:dyDescent="0.4">
      <c r="A1489" s="19">
        <v>2</v>
      </c>
      <c r="B1489" s="145">
        <f>B1488</f>
        <v>10</v>
      </c>
      <c r="C1489" s="151">
        <f>C1488</f>
        <v>0</v>
      </c>
      <c r="D1489" s="151">
        <f t="shared" ref="D1489:D1499" si="1404">IF(E1489=0,ROUNDDOWN(C1489*B1489/10/2,2),ROUNDDOWN(C1489*B1489/10,2))</f>
        <v>0</v>
      </c>
      <c r="E1489" s="143">
        <f>VLOOKUP(B1484,別紙1!$A$285:$AS$431,10,FALSE)+VLOOKUP(B1484,別紙1!$A$285:$AS$431,11,FALSE)+VLOOKUP(B1484,別紙1!$A$285:$AS$431,12,FALSE)</f>
        <v>9</v>
      </c>
      <c r="F1489" s="143">
        <f t="shared" ref="F1489:F1499" si="1405">IF(E1489&lt;120,E1489,120)</f>
        <v>9</v>
      </c>
      <c r="G1489" s="151">
        <f>G1488</f>
        <v>0</v>
      </c>
      <c r="H1489" s="151">
        <f t="shared" ref="H1489:H1499" si="1406">ROUNDDOWN(F1489*G1489,2)</f>
        <v>0</v>
      </c>
      <c r="I1489" s="143">
        <f t="shared" ref="I1489" si="1407">IF(E1489&lt;=300,IF(E1489&lt;120,0,E1489-120),180)</f>
        <v>0</v>
      </c>
      <c r="J1489" s="151">
        <f>J1488</f>
        <v>0</v>
      </c>
      <c r="K1489" s="151">
        <f t="shared" ref="K1489:K1499" si="1408">ROUNDDOWN(I1489*J1489,2)</f>
        <v>0</v>
      </c>
      <c r="L1489" s="143">
        <f t="shared" ref="L1489:L1499" si="1409">IF(E1489&lt;300,0,E1489-300)</f>
        <v>0</v>
      </c>
      <c r="M1489" s="151">
        <f>M1488</f>
        <v>0</v>
      </c>
      <c r="N1489" s="151">
        <f t="shared" ref="N1489:N1499" si="1410">ROUNDDOWN(L1489*M1489,2)</f>
        <v>0</v>
      </c>
      <c r="O1489" s="151">
        <f t="shared" ref="O1489:O1492" si="1411">H1489+K1489+N1489</f>
        <v>0</v>
      </c>
      <c r="P1489" s="144"/>
      <c r="Q1489" s="145">
        <f t="shared" ref="Q1489:Q1499" si="1412">ROUNDDOWN(D1489+O1489+P1489,0)</f>
        <v>0</v>
      </c>
    </row>
    <row r="1490" spans="1:17" s="20" customFormat="1" ht="18" customHeight="1" x14ac:dyDescent="0.4">
      <c r="A1490" s="19">
        <v>3</v>
      </c>
      <c r="B1490" s="145">
        <f>B1488</f>
        <v>10</v>
      </c>
      <c r="C1490" s="151">
        <f t="shared" ref="C1490:C1499" si="1413">C1489</f>
        <v>0</v>
      </c>
      <c r="D1490" s="151">
        <f t="shared" si="1404"/>
        <v>0</v>
      </c>
      <c r="E1490" s="143">
        <f>VLOOKUP(B1484,別紙1!$A$285:$AS$431,13,FALSE)+VLOOKUP(B1484,別紙1!$A$285:$AS$431,14,FALSE)+VLOOKUP(B1484,別紙1!$A$285:$AS$431,15,FALSE)</f>
        <v>7</v>
      </c>
      <c r="F1490" s="143">
        <f t="shared" si="1405"/>
        <v>7</v>
      </c>
      <c r="G1490" s="151">
        <f t="shared" ref="G1490:G1499" si="1414">G1489</f>
        <v>0</v>
      </c>
      <c r="H1490" s="151">
        <f t="shared" si="1406"/>
        <v>0</v>
      </c>
      <c r="I1490" s="143">
        <f>IF(E1490&lt;=300,IF(E1490&lt;120,0,E1490-120),180)</f>
        <v>0</v>
      </c>
      <c r="J1490" s="151">
        <f t="shared" ref="J1490:J1499" si="1415">J1489</f>
        <v>0</v>
      </c>
      <c r="K1490" s="151">
        <f t="shared" si="1408"/>
        <v>0</v>
      </c>
      <c r="L1490" s="143">
        <f t="shared" si="1409"/>
        <v>0</v>
      </c>
      <c r="M1490" s="151">
        <f t="shared" ref="M1490:M1499" si="1416">M1489</f>
        <v>0</v>
      </c>
      <c r="N1490" s="151">
        <f t="shared" si="1410"/>
        <v>0</v>
      </c>
      <c r="O1490" s="151">
        <f t="shared" si="1411"/>
        <v>0</v>
      </c>
      <c r="P1490" s="144"/>
      <c r="Q1490" s="145">
        <f t="shared" si="1412"/>
        <v>0</v>
      </c>
    </row>
    <row r="1491" spans="1:17" s="20" customFormat="1" ht="18" customHeight="1" x14ac:dyDescent="0.4">
      <c r="A1491" s="19">
        <v>4</v>
      </c>
      <c r="B1491" s="145">
        <f>B1488</f>
        <v>10</v>
      </c>
      <c r="C1491" s="151">
        <f t="shared" si="1413"/>
        <v>0</v>
      </c>
      <c r="D1491" s="151">
        <f t="shared" si="1404"/>
        <v>0</v>
      </c>
      <c r="E1491" s="143">
        <f>VLOOKUP(B1484,別紙1!$A$285:$AS$431,16,FALSE)+VLOOKUP(B1484,別紙1!$A$285:$AS$431,17,FALSE)+VLOOKUP(B1484,別紙1!$A$285:$AS$431,18,FALSE)</f>
        <v>8</v>
      </c>
      <c r="F1491" s="143">
        <f t="shared" si="1405"/>
        <v>8</v>
      </c>
      <c r="G1491" s="151">
        <f t="shared" si="1414"/>
        <v>0</v>
      </c>
      <c r="H1491" s="151">
        <f t="shared" si="1406"/>
        <v>0</v>
      </c>
      <c r="I1491" s="143">
        <f t="shared" ref="I1491:I1499" si="1417">IF(E1491&lt;=300,IF(E1491&lt;120,0,E1491-120),180)</f>
        <v>0</v>
      </c>
      <c r="J1491" s="151">
        <f t="shared" si="1415"/>
        <v>0</v>
      </c>
      <c r="K1491" s="151">
        <f t="shared" si="1408"/>
        <v>0</v>
      </c>
      <c r="L1491" s="143">
        <f t="shared" si="1409"/>
        <v>0</v>
      </c>
      <c r="M1491" s="151">
        <f t="shared" si="1416"/>
        <v>0</v>
      </c>
      <c r="N1491" s="151">
        <f t="shared" si="1410"/>
        <v>0</v>
      </c>
      <c r="O1491" s="151">
        <f t="shared" si="1411"/>
        <v>0</v>
      </c>
      <c r="P1491" s="144"/>
      <c r="Q1491" s="145">
        <f t="shared" si="1412"/>
        <v>0</v>
      </c>
    </row>
    <row r="1492" spans="1:17" s="20" customFormat="1" ht="18" customHeight="1" x14ac:dyDescent="0.4">
      <c r="A1492" s="19">
        <v>5</v>
      </c>
      <c r="B1492" s="145">
        <f>B1488</f>
        <v>10</v>
      </c>
      <c r="C1492" s="151">
        <f t="shared" si="1413"/>
        <v>0</v>
      </c>
      <c r="D1492" s="151">
        <f t="shared" si="1404"/>
        <v>0</v>
      </c>
      <c r="E1492" s="143">
        <f>VLOOKUP(B1484,別紙1!$A$285:$AS$431,19,FALSE)+VLOOKUP(B1484,別紙1!$A$285:$AS$431,20,FALSE)+VLOOKUP(B1484,別紙1!$A$285:$AS$431,21,FALSE)</f>
        <v>8</v>
      </c>
      <c r="F1492" s="143">
        <f t="shared" si="1405"/>
        <v>8</v>
      </c>
      <c r="G1492" s="151">
        <f t="shared" si="1414"/>
        <v>0</v>
      </c>
      <c r="H1492" s="151">
        <f t="shared" si="1406"/>
        <v>0</v>
      </c>
      <c r="I1492" s="143">
        <f t="shared" si="1417"/>
        <v>0</v>
      </c>
      <c r="J1492" s="151">
        <f t="shared" si="1415"/>
        <v>0</v>
      </c>
      <c r="K1492" s="151">
        <f t="shared" si="1408"/>
        <v>0</v>
      </c>
      <c r="L1492" s="143">
        <f t="shared" si="1409"/>
        <v>0</v>
      </c>
      <c r="M1492" s="151">
        <f t="shared" si="1416"/>
        <v>0</v>
      </c>
      <c r="N1492" s="151">
        <f t="shared" si="1410"/>
        <v>0</v>
      </c>
      <c r="O1492" s="151">
        <f t="shared" si="1411"/>
        <v>0</v>
      </c>
      <c r="P1492" s="144"/>
      <c r="Q1492" s="145">
        <f t="shared" si="1412"/>
        <v>0</v>
      </c>
    </row>
    <row r="1493" spans="1:17" s="20" customFormat="1" ht="18" customHeight="1" x14ac:dyDescent="0.4">
      <c r="A1493" s="19">
        <v>6</v>
      </c>
      <c r="B1493" s="145">
        <f>B1488</f>
        <v>10</v>
      </c>
      <c r="C1493" s="151">
        <f t="shared" si="1413"/>
        <v>0</v>
      </c>
      <c r="D1493" s="151">
        <f t="shared" si="1404"/>
        <v>0</v>
      </c>
      <c r="E1493" s="143">
        <f>VLOOKUP(B1484,別紙1!$A$285:$AS$431,22,FALSE)+VLOOKUP(B1484,別紙1!$A$285:$AS$431,23,FALSE)+VLOOKUP(B1484,別紙1!$A$285:$AS$431,24,FALSE)</f>
        <v>9</v>
      </c>
      <c r="F1493" s="143">
        <f t="shared" si="1405"/>
        <v>9</v>
      </c>
      <c r="G1493" s="151">
        <f t="shared" si="1414"/>
        <v>0</v>
      </c>
      <c r="H1493" s="151">
        <f t="shared" si="1406"/>
        <v>0</v>
      </c>
      <c r="I1493" s="143">
        <f t="shared" si="1417"/>
        <v>0</v>
      </c>
      <c r="J1493" s="151">
        <f t="shared" si="1415"/>
        <v>0</v>
      </c>
      <c r="K1493" s="151">
        <f t="shared" si="1408"/>
        <v>0</v>
      </c>
      <c r="L1493" s="143">
        <f t="shared" si="1409"/>
        <v>0</v>
      </c>
      <c r="M1493" s="151">
        <f t="shared" si="1416"/>
        <v>0</v>
      </c>
      <c r="N1493" s="151">
        <f t="shared" si="1410"/>
        <v>0</v>
      </c>
      <c r="O1493" s="151">
        <f>H1493+K1493+N1493</f>
        <v>0</v>
      </c>
      <c r="P1493" s="144"/>
      <c r="Q1493" s="145">
        <f t="shared" si="1412"/>
        <v>0</v>
      </c>
    </row>
    <row r="1494" spans="1:17" s="20" customFormat="1" ht="18" customHeight="1" x14ac:dyDescent="0.4">
      <c r="A1494" s="19">
        <v>7</v>
      </c>
      <c r="B1494" s="145">
        <f>B1488</f>
        <v>10</v>
      </c>
      <c r="C1494" s="151">
        <f t="shared" si="1413"/>
        <v>0</v>
      </c>
      <c r="D1494" s="151">
        <f t="shared" si="1404"/>
        <v>0</v>
      </c>
      <c r="E1494" s="143">
        <f>VLOOKUP(B1484,別紙1!$A$285:$AS$431,25,FALSE)+VLOOKUP(B1484,別紙1!$A$285:$AS$431,26,FALSE)+VLOOKUP(B1484,別紙1!$A$285:$AS$431,27,FALSE)</f>
        <v>10</v>
      </c>
      <c r="F1494" s="143">
        <f t="shared" si="1405"/>
        <v>10</v>
      </c>
      <c r="G1494" s="151">
        <f t="shared" si="1414"/>
        <v>0</v>
      </c>
      <c r="H1494" s="151">
        <f t="shared" si="1406"/>
        <v>0</v>
      </c>
      <c r="I1494" s="143">
        <f t="shared" si="1417"/>
        <v>0</v>
      </c>
      <c r="J1494" s="151">
        <f t="shared" si="1415"/>
        <v>0</v>
      </c>
      <c r="K1494" s="151">
        <f t="shared" si="1408"/>
        <v>0</v>
      </c>
      <c r="L1494" s="143">
        <f t="shared" si="1409"/>
        <v>0</v>
      </c>
      <c r="M1494" s="151">
        <f t="shared" si="1416"/>
        <v>0</v>
      </c>
      <c r="N1494" s="151">
        <f t="shared" si="1410"/>
        <v>0</v>
      </c>
      <c r="O1494" s="151">
        <f t="shared" ref="O1494:O1498" si="1418">H1494+K1494+N1494</f>
        <v>0</v>
      </c>
      <c r="P1494" s="144"/>
      <c r="Q1494" s="145">
        <f t="shared" si="1412"/>
        <v>0</v>
      </c>
    </row>
    <row r="1495" spans="1:17" s="20" customFormat="1" ht="18" customHeight="1" x14ac:dyDescent="0.4">
      <c r="A1495" s="19">
        <v>8</v>
      </c>
      <c r="B1495" s="145">
        <f>B1488</f>
        <v>10</v>
      </c>
      <c r="C1495" s="151">
        <f t="shared" si="1413"/>
        <v>0</v>
      </c>
      <c r="D1495" s="151">
        <f t="shared" si="1404"/>
        <v>0</v>
      </c>
      <c r="E1495" s="143">
        <f>VLOOKUP(B1484,別紙1!$A$285:$AS$431,28,FALSE)+VLOOKUP(B1484,別紙1!$A$285:$AS$431,29,FALSE)+VLOOKUP(B1484,別紙1!$A$285:$AS$431,30,FALSE)</f>
        <v>11</v>
      </c>
      <c r="F1495" s="143">
        <f t="shared" si="1405"/>
        <v>11</v>
      </c>
      <c r="G1495" s="151">
        <f t="shared" si="1414"/>
        <v>0</v>
      </c>
      <c r="H1495" s="151">
        <f t="shared" si="1406"/>
        <v>0</v>
      </c>
      <c r="I1495" s="143">
        <f t="shared" si="1417"/>
        <v>0</v>
      </c>
      <c r="J1495" s="151">
        <f t="shared" si="1415"/>
        <v>0</v>
      </c>
      <c r="K1495" s="151">
        <f t="shared" si="1408"/>
        <v>0</v>
      </c>
      <c r="L1495" s="143">
        <f t="shared" si="1409"/>
        <v>0</v>
      </c>
      <c r="M1495" s="151">
        <f t="shared" si="1416"/>
        <v>0</v>
      </c>
      <c r="N1495" s="151">
        <f t="shared" si="1410"/>
        <v>0</v>
      </c>
      <c r="O1495" s="151">
        <f t="shared" si="1418"/>
        <v>0</v>
      </c>
      <c r="P1495" s="144"/>
      <c r="Q1495" s="145">
        <f t="shared" si="1412"/>
        <v>0</v>
      </c>
    </row>
    <row r="1496" spans="1:17" s="20" customFormat="1" ht="18" customHeight="1" x14ac:dyDescent="0.4">
      <c r="A1496" s="19">
        <v>9</v>
      </c>
      <c r="B1496" s="145">
        <f>B1488</f>
        <v>10</v>
      </c>
      <c r="C1496" s="151">
        <f t="shared" si="1413"/>
        <v>0</v>
      </c>
      <c r="D1496" s="151">
        <f t="shared" si="1404"/>
        <v>0</v>
      </c>
      <c r="E1496" s="143">
        <f>VLOOKUP(B1484,別紙1!$A$285:$AS$431,31,FALSE)+VLOOKUP(B1484,別紙1!$A$285:$AS$431,32,FALSE)+VLOOKUP(B1484,別紙1!$A$285:$AS$431,33,FALSE)</f>
        <v>10</v>
      </c>
      <c r="F1496" s="143">
        <f t="shared" si="1405"/>
        <v>10</v>
      </c>
      <c r="G1496" s="151">
        <f t="shared" si="1414"/>
        <v>0</v>
      </c>
      <c r="H1496" s="151">
        <f t="shared" si="1406"/>
        <v>0</v>
      </c>
      <c r="I1496" s="143">
        <f t="shared" si="1417"/>
        <v>0</v>
      </c>
      <c r="J1496" s="151">
        <f t="shared" si="1415"/>
        <v>0</v>
      </c>
      <c r="K1496" s="151">
        <f t="shared" si="1408"/>
        <v>0</v>
      </c>
      <c r="L1496" s="143">
        <f t="shared" si="1409"/>
        <v>0</v>
      </c>
      <c r="M1496" s="151">
        <f t="shared" si="1416"/>
        <v>0</v>
      </c>
      <c r="N1496" s="151">
        <f t="shared" si="1410"/>
        <v>0</v>
      </c>
      <c r="O1496" s="151">
        <f t="shared" si="1418"/>
        <v>0</v>
      </c>
      <c r="P1496" s="144"/>
      <c r="Q1496" s="145">
        <f t="shared" si="1412"/>
        <v>0</v>
      </c>
    </row>
    <row r="1497" spans="1:17" s="20" customFormat="1" ht="18" customHeight="1" x14ac:dyDescent="0.4">
      <c r="A1497" s="19">
        <v>10</v>
      </c>
      <c r="B1497" s="145">
        <f>B1488</f>
        <v>10</v>
      </c>
      <c r="C1497" s="151">
        <f t="shared" si="1413"/>
        <v>0</v>
      </c>
      <c r="D1497" s="151">
        <f t="shared" si="1404"/>
        <v>0</v>
      </c>
      <c r="E1497" s="143">
        <f>VLOOKUP(B1484,別紙1!$A$285:$AS$431,34,FALSE)+VLOOKUP(B1484,別紙1!$A$285:$AS$431,35,FALSE)+VLOOKUP(B1484,別紙1!$A$285:$AS$431,36,FALSE)</f>
        <v>8</v>
      </c>
      <c r="F1497" s="143">
        <f t="shared" si="1405"/>
        <v>8</v>
      </c>
      <c r="G1497" s="151">
        <f t="shared" si="1414"/>
        <v>0</v>
      </c>
      <c r="H1497" s="151">
        <f t="shared" si="1406"/>
        <v>0</v>
      </c>
      <c r="I1497" s="143">
        <f t="shared" si="1417"/>
        <v>0</v>
      </c>
      <c r="J1497" s="151">
        <f t="shared" si="1415"/>
        <v>0</v>
      </c>
      <c r="K1497" s="151">
        <f t="shared" si="1408"/>
        <v>0</v>
      </c>
      <c r="L1497" s="143">
        <f t="shared" si="1409"/>
        <v>0</v>
      </c>
      <c r="M1497" s="151">
        <f t="shared" si="1416"/>
        <v>0</v>
      </c>
      <c r="N1497" s="151">
        <f t="shared" si="1410"/>
        <v>0</v>
      </c>
      <c r="O1497" s="151">
        <f t="shared" si="1418"/>
        <v>0</v>
      </c>
      <c r="P1497" s="144"/>
      <c r="Q1497" s="145">
        <f t="shared" si="1412"/>
        <v>0</v>
      </c>
    </row>
    <row r="1498" spans="1:17" s="20" customFormat="1" ht="18" customHeight="1" x14ac:dyDescent="0.4">
      <c r="A1498" s="19">
        <v>11</v>
      </c>
      <c r="B1498" s="145">
        <f>B1488</f>
        <v>10</v>
      </c>
      <c r="C1498" s="151">
        <f t="shared" si="1413"/>
        <v>0</v>
      </c>
      <c r="D1498" s="151">
        <f t="shared" si="1404"/>
        <v>0</v>
      </c>
      <c r="E1498" s="143">
        <f>VLOOKUP(B1484,別紙1!$A$285:$AS$431,37,FALSE)+VLOOKUP(B1484,別紙1!$A$285:$AS$431,38,FALSE)+VLOOKUP(B1484,別紙1!$A$285:$AS$431,39,FALSE)</f>
        <v>8</v>
      </c>
      <c r="F1498" s="143">
        <f t="shared" si="1405"/>
        <v>8</v>
      </c>
      <c r="G1498" s="151">
        <f t="shared" si="1414"/>
        <v>0</v>
      </c>
      <c r="H1498" s="151">
        <f t="shared" si="1406"/>
        <v>0</v>
      </c>
      <c r="I1498" s="143">
        <f t="shared" si="1417"/>
        <v>0</v>
      </c>
      <c r="J1498" s="151">
        <f t="shared" si="1415"/>
        <v>0</v>
      </c>
      <c r="K1498" s="151">
        <f t="shared" si="1408"/>
        <v>0</v>
      </c>
      <c r="L1498" s="143">
        <f t="shared" si="1409"/>
        <v>0</v>
      </c>
      <c r="M1498" s="151">
        <f t="shared" si="1416"/>
        <v>0</v>
      </c>
      <c r="N1498" s="151">
        <f t="shared" si="1410"/>
        <v>0</v>
      </c>
      <c r="O1498" s="151">
        <f t="shared" si="1418"/>
        <v>0</v>
      </c>
      <c r="P1498" s="144"/>
      <c r="Q1498" s="145">
        <f t="shared" si="1412"/>
        <v>0</v>
      </c>
    </row>
    <row r="1499" spans="1:17" s="20" customFormat="1" ht="18" customHeight="1" thickBot="1" x14ac:dyDescent="0.45">
      <c r="A1499" s="19">
        <v>12</v>
      </c>
      <c r="B1499" s="145">
        <f>B1488</f>
        <v>10</v>
      </c>
      <c r="C1499" s="151">
        <f t="shared" si="1413"/>
        <v>0</v>
      </c>
      <c r="D1499" s="151">
        <f t="shared" si="1404"/>
        <v>0</v>
      </c>
      <c r="E1499" s="143">
        <f>VLOOKUP(B1484,別紙1!$A$285:$AS$431,40,FALSE)+VLOOKUP(B1484,別紙1!$A$285:$AS$431,41,FALSE)+VLOOKUP(B1484,別紙1!$A$285:$AS$431,42,FALSE)</f>
        <v>7</v>
      </c>
      <c r="F1499" s="143">
        <f t="shared" si="1405"/>
        <v>7</v>
      </c>
      <c r="G1499" s="151">
        <f t="shared" si="1414"/>
        <v>0</v>
      </c>
      <c r="H1499" s="198">
        <f t="shared" si="1406"/>
        <v>0</v>
      </c>
      <c r="I1499" s="143">
        <f t="shared" si="1417"/>
        <v>0</v>
      </c>
      <c r="J1499" s="198">
        <f t="shared" si="1415"/>
        <v>0</v>
      </c>
      <c r="K1499" s="198">
        <f t="shared" si="1408"/>
        <v>0</v>
      </c>
      <c r="L1499" s="143">
        <f t="shared" si="1409"/>
        <v>0</v>
      </c>
      <c r="M1499" s="151">
        <f t="shared" si="1416"/>
        <v>0</v>
      </c>
      <c r="N1499" s="198">
        <f t="shared" si="1410"/>
        <v>0</v>
      </c>
      <c r="O1499" s="151">
        <f>H1499+K1499+N1499</f>
        <v>0</v>
      </c>
      <c r="P1499" s="144"/>
      <c r="Q1499" s="145">
        <f t="shared" si="1412"/>
        <v>0</v>
      </c>
    </row>
    <row r="1500" spans="1:17" s="20" customFormat="1" ht="18" customHeight="1" thickBot="1" x14ac:dyDescent="0.45">
      <c r="A1500" s="19" t="s">
        <v>9</v>
      </c>
      <c r="B1500" s="146"/>
      <c r="C1500" s="146"/>
      <c r="D1500" s="201"/>
      <c r="E1500" s="143">
        <f t="shared" ref="E1500:F1500" si="1419">SUM(E1488:E1499)</f>
        <v>104</v>
      </c>
      <c r="F1500" s="149">
        <f t="shared" si="1419"/>
        <v>104</v>
      </c>
      <c r="G1500" s="146"/>
      <c r="H1500" s="146"/>
      <c r="I1500" s="149">
        <f t="shared" ref="I1500" si="1420">SUM(I1488:I1499)</f>
        <v>0</v>
      </c>
      <c r="J1500" s="146"/>
      <c r="K1500" s="146"/>
      <c r="L1500" s="149">
        <f t="shared" ref="L1500" si="1421">SUM(L1488:L1499)</f>
        <v>0</v>
      </c>
      <c r="M1500" s="146"/>
      <c r="N1500" s="146"/>
      <c r="O1500" s="202"/>
      <c r="P1500" s="150">
        <f>SUM(P1488:P1499)</f>
        <v>0</v>
      </c>
      <c r="Q1500" s="148">
        <f>IF(SUM(Q1488:Q1499)="","",SUM(Q1488:Q1499))</f>
        <v>0</v>
      </c>
    </row>
    <row r="1501" spans="1:17" ht="78" customHeight="1" x14ac:dyDescent="0.4">
      <c r="A1501" s="444" t="s">
        <v>376</v>
      </c>
      <c r="B1501" s="445"/>
      <c r="C1501" s="445"/>
      <c r="D1501" s="445"/>
      <c r="E1501" s="446"/>
      <c r="F1501" s="446"/>
      <c r="G1501" s="446"/>
      <c r="H1501" s="445"/>
      <c r="I1501" s="446"/>
      <c r="J1501" s="446"/>
      <c r="K1501" s="445"/>
      <c r="L1501" s="446"/>
      <c r="M1501" s="446"/>
      <c r="N1501" s="445"/>
      <c r="O1501" s="445"/>
      <c r="P1501" s="445"/>
      <c r="Q1501" s="445"/>
    </row>
    <row r="1502" spans="1:17" ht="78" customHeight="1" x14ac:dyDescent="0.4">
      <c r="A1502" s="447" t="s">
        <v>22</v>
      </c>
      <c r="B1502" s="447"/>
      <c r="C1502" s="447"/>
      <c r="D1502" s="447"/>
      <c r="E1502" s="447"/>
      <c r="F1502" s="447"/>
      <c r="G1502" s="447"/>
      <c r="H1502" s="447"/>
      <c r="I1502" s="447"/>
      <c r="J1502" s="447"/>
      <c r="K1502" s="447"/>
      <c r="L1502" s="447"/>
      <c r="M1502" s="447"/>
      <c r="N1502" s="447"/>
      <c r="O1502" s="447"/>
      <c r="P1502" s="447"/>
      <c r="Q1502" s="447"/>
    </row>
    <row r="1503" spans="1:17" x14ac:dyDescent="0.4">
      <c r="A1503" s="11" t="s">
        <v>12</v>
      </c>
      <c r="B1503" s="15">
        <f>B1484+1</f>
        <v>80</v>
      </c>
      <c r="C1503" s="11" t="s">
        <v>13</v>
      </c>
      <c r="D1503" s="13" t="str">
        <f>VLOOKUP(B1503,別紙1!$A$285:$AS$431,3,FALSE)</f>
        <v>富田地下ポンプ場</v>
      </c>
      <c r="Q1503" s="142" t="str">
        <f>VLOOKUP(B1503,別紙1!$A$285:$AS$431,5,FALSE)</f>
        <v>東京従量電灯B10A</v>
      </c>
    </row>
    <row r="1504" spans="1:17" s="11" customFormat="1" ht="20.25" customHeight="1" x14ac:dyDescent="0.4">
      <c r="A1504" s="435" t="s">
        <v>14</v>
      </c>
      <c r="B1504" s="443" t="s">
        <v>3</v>
      </c>
      <c r="C1504" s="443"/>
      <c r="D1504" s="443"/>
      <c r="E1504" s="438" t="s">
        <v>4</v>
      </c>
      <c r="F1504" s="439"/>
      <c r="G1504" s="439"/>
      <c r="H1504" s="439"/>
      <c r="I1504" s="439"/>
      <c r="J1504" s="439"/>
      <c r="K1504" s="439"/>
      <c r="L1504" s="439"/>
      <c r="M1504" s="439"/>
      <c r="N1504" s="439"/>
      <c r="O1504" s="440"/>
      <c r="P1504" s="426" t="s">
        <v>106</v>
      </c>
      <c r="Q1504" s="435" t="s">
        <v>354</v>
      </c>
    </row>
    <row r="1505" spans="1:17" s="11" customFormat="1" ht="60" x14ac:dyDescent="0.4">
      <c r="A1505" s="436"/>
      <c r="B1505" s="305" t="s">
        <v>26</v>
      </c>
      <c r="C1505" s="305" t="s">
        <v>107</v>
      </c>
      <c r="D1505" s="305" t="s">
        <v>27</v>
      </c>
      <c r="E1505" s="16" t="s">
        <v>349</v>
      </c>
      <c r="F1505" s="17" t="s">
        <v>108</v>
      </c>
      <c r="G1505" s="17" t="s">
        <v>350</v>
      </c>
      <c r="H1505" s="16" t="s">
        <v>28</v>
      </c>
      <c r="I1505" s="17" t="s">
        <v>126</v>
      </c>
      <c r="J1505" s="17" t="s">
        <v>352</v>
      </c>
      <c r="K1505" s="16" t="s">
        <v>29</v>
      </c>
      <c r="L1505" s="17" t="s">
        <v>127</v>
      </c>
      <c r="M1505" s="17" t="s">
        <v>128</v>
      </c>
      <c r="N1505" s="16" t="s">
        <v>30</v>
      </c>
      <c r="O1505" s="306" t="s">
        <v>353</v>
      </c>
      <c r="P1505" s="441"/>
      <c r="Q1505" s="436"/>
    </row>
    <row r="1506" spans="1:17" s="18" customFormat="1" ht="22.5" x14ac:dyDescent="0.4">
      <c r="A1506" s="442"/>
      <c r="B1506" s="12" t="s">
        <v>34</v>
      </c>
      <c r="C1506" s="12" t="s">
        <v>123</v>
      </c>
      <c r="D1506" s="12" t="s">
        <v>6</v>
      </c>
      <c r="E1506" s="12" t="s">
        <v>20</v>
      </c>
      <c r="F1506" s="12" t="s">
        <v>20</v>
      </c>
      <c r="G1506" s="12" t="s">
        <v>8</v>
      </c>
      <c r="H1506" s="12" t="s">
        <v>8</v>
      </c>
      <c r="I1506" s="12" t="s">
        <v>20</v>
      </c>
      <c r="J1506" s="12" t="s">
        <v>8</v>
      </c>
      <c r="K1506" s="12" t="s">
        <v>8</v>
      </c>
      <c r="L1506" s="12" t="s">
        <v>20</v>
      </c>
      <c r="M1506" s="12" t="s">
        <v>8</v>
      </c>
      <c r="N1506" s="12" t="s">
        <v>8</v>
      </c>
      <c r="O1506" s="12" t="s">
        <v>8</v>
      </c>
      <c r="P1506" s="4" t="s">
        <v>43</v>
      </c>
      <c r="Q1506" s="12" t="s">
        <v>8</v>
      </c>
    </row>
    <row r="1507" spans="1:17" s="20" customFormat="1" ht="18" customHeight="1" x14ac:dyDescent="0.4">
      <c r="A1507" s="19">
        <v>1</v>
      </c>
      <c r="B1507" s="143">
        <f>VLOOKUP(B1503,別紙1!$A$285:$AS$431,6,FALSE)</f>
        <v>10</v>
      </c>
      <c r="C1507" s="151">
        <f>内訳書!$C$9</f>
        <v>0</v>
      </c>
      <c r="D1507" s="151">
        <f>IF(E1507=0,ROUNDDOWN(C1507*B1507/10/2,2),ROUNDDOWN(C1507*B1507/10,2))</f>
        <v>0</v>
      </c>
      <c r="E1507" s="143">
        <f>VLOOKUP(B1503,別紙1!$A$285:$AS$431,7,FALSE)+VLOOKUP(B1503,別紙1!$A$285:$AS$431,8,FALSE)+VLOOKUP(B1503,別紙1!$A$285:$AS$431,9,FALSE)</f>
        <v>26</v>
      </c>
      <c r="F1507" s="143">
        <f>IF(E1507&lt;120,E1507,120)</f>
        <v>26</v>
      </c>
      <c r="G1507" s="151">
        <f>内訳書!$D$9</f>
        <v>0</v>
      </c>
      <c r="H1507" s="151">
        <f>ROUNDDOWN(F1507*G1507,2)</f>
        <v>0</v>
      </c>
      <c r="I1507" s="143">
        <f>IF(E1507&lt;=300,IF(E1507&lt;120,0,E1507-120),180)</f>
        <v>0</v>
      </c>
      <c r="J1507" s="151">
        <f>内訳書!$E$9</f>
        <v>0</v>
      </c>
      <c r="K1507" s="151">
        <f>ROUNDDOWN(I1507*J1507,2)</f>
        <v>0</v>
      </c>
      <c r="L1507" s="143">
        <f>IF(E1507&lt;300,0,E1507-300)</f>
        <v>0</v>
      </c>
      <c r="M1507" s="151">
        <f>内訳書!$F$9</f>
        <v>0</v>
      </c>
      <c r="N1507" s="151">
        <f>ROUNDDOWN(L1507*M1507,2)</f>
        <v>0</v>
      </c>
      <c r="O1507" s="151">
        <f>H1507+K1507+N1507</f>
        <v>0</v>
      </c>
      <c r="P1507" s="144"/>
      <c r="Q1507" s="145">
        <f>ROUNDDOWN(D1507+O1507+P1507,0)</f>
        <v>0</v>
      </c>
    </row>
    <row r="1508" spans="1:17" s="20" customFormat="1" ht="18" customHeight="1" x14ac:dyDescent="0.4">
      <c r="A1508" s="19">
        <v>2</v>
      </c>
      <c r="B1508" s="145">
        <f>B1507</f>
        <v>10</v>
      </c>
      <c r="C1508" s="151">
        <f>C1507</f>
        <v>0</v>
      </c>
      <c r="D1508" s="151">
        <f t="shared" ref="D1508:D1518" si="1422">IF(E1508=0,ROUNDDOWN(C1508*B1508/10/2,2),ROUNDDOWN(C1508*B1508/10,2))</f>
        <v>0</v>
      </c>
      <c r="E1508" s="143">
        <f>VLOOKUP(B1503,別紙1!$A$285:$AS$431,10,FALSE)+VLOOKUP(B1503,別紙1!$A$285:$AS$431,11,FALSE)+VLOOKUP(B1503,別紙1!$A$285:$AS$431,12,FALSE)</f>
        <v>30</v>
      </c>
      <c r="F1508" s="143">
        <f t="shared" ref="F1508:F1518" si="1423">IF(E1508&lt;120,E1508,120)</f>
        <v>30</v>
      </c>
      <c r="G1508" s="151">
        <f>G1507</f>
        <v>0</v>
      </c>
      <c r="H1508" s="151">
        <f t="shared" ref="H1508:H1518" si="1424">ROUNDDOWN(F1508*G1508,2)</f>
        <v>0</v>
      </c>
      <c r="I1508" s="143">
        <f t="shared" ref="I1508" si="1425">IF(E1508&lt;=300,IF(E1508&lt;120,0,E1508-120),180)</f>
        <v>0</v>
      </c>
      <c r="J1508" s="151">
        <f>J1507</f>
        <v>0</v>
      </c>
      <c r="K1508" s="151">
        <f t="shared" ref="K1508:K1518" si="1426">ROUNDDOWN(I1508*J1508,2)</f>
        <v>0</v>
      </c>
      <c r="L1508" s="143">
        <f t="shared" ref="L1508:L1518" si="1427">IF(E1508&lt;300,0,E1508-300)</f>
        <v>0</v>
      </c>
      <c r="M1508" s="151">
        <f>M1507</f>
        <v>0</v>
      </c>
      <c r="N1508" s="151">
        <f t="shared" ref="N1508:N1518" si="1428">ROUNDDOWN(L1508*M1508,2)</f>
        <v>0</v>
      </c>
      <c r="O1508" s="151">
        <f t="shared" ref="O1508:O1511" si="1429">H1508+K1508+N1508</f>
        <v>0</v>
      </c>
      <c r="P1508" s="144"/>
      <c r="Q1508" s="145">
        <f t="shared" ref="Q1508:Q1518" si="1430">ROUNDDOWN(D1508+O1508+P1508,0)</f>
        <v>0</v>
      </c>
    </row>
    <row r="1509" spans="1:17" s="20" customFormat="1" ht="18" customHeight="1" x14ac:dyDescent="0.4">
      <c r="A1509" s="19">
        <v>3</v>
      </c>
      <c r="B1509" s="145">
        <f>B1507</f>
        <v>10</v>
      </c>
      <c r="C1509" s="151">
        <f t="shared" ref="C1509:C1518" si="1431">C1508</f>
        <v>0</v>
      </c>
      <c r="D1509" s="151">
        <f t="shared" si="1422"/>
        <v>0</v>
      </c>
      <c r="E1509" s="143">
        <f>VLOOKUP(B1503,別紙1!$A$285:$AS$431,13,FALSE)+VLOOKUP(B1503,別紙1!$A$285:$AS$431,14,FALSE)+VLOOKUP(B1503,別紙1!$A$285:$AS$431,15,FALSE)</f>
        <v>25</v>
      </c>
      <c r="F1509" s="143">
        <f t="shared" si="1423"/>
        <v>25</v>
      </c>
      <c r="G1509" s="151">
        <f t="shared" ref="G1509:G1518" si="1432">G1508</f>
        <v>0</v>
      </c>
      <c r="H1509" s="151">
        <f t="shared" si="1424"/>
        <v>0</v>
      </c>
      <c r="I1509" s="143">
        <f>IF(E1509&lt;=300,IF(E1509&lt;120,0,E1509-120),180)</f>
        <v>0</v>
      </c>
      <c r="J1509" s="151">
        <f t="shared" ref="J1509:J1518" si="1433">J1508</f>
        <v>0</v>
      </c>
      <c r="K1509" s="151">
        <f t="shared" si="1426"/>
        <v>0</v>
      </c>
      <c r="L1509" s="143">
        <f t="shared" si="1427"/>
        <v>0</v>
      </c>
      <c r="M1509" s="151">
        <f t="shared" ref="M1509:M1518" si="1434">M1508</f>
        <v>0</v>
      </c>
      <c r="N1509" s="151">
        <f t="shared" si="1428"/>
        <v>0</v>
      </c>
      <c r="O1509" s="151">
        <f t="shared" si="1429"/>
        <v>0</v>
      </c>
      <c r="P1509" s="144"/>
      <c r="Q1509" s="145">
        <f t="shared" si="1430"/>
        <v>0</v>
      </c>
    </row>
    <row r="1510" spans="1:17" s="20" customFormat="1" ht="18" customHeight="1" x14ac:dyDescent="0.4">
      <c r="A1510" s="19">
        <v>4</v>
      </c>
      <c r="B1510" s="145">
        <f>B1507</f>
        <v>10</v>
      </c>
      <c r="C1510" s="151">
        <f t="shared" si="1431"/>
        <v>0</v>
      </c>
      <c r="D1510" s="151">
        <f t="shared" si="1422"/>
        <v>0</v>
      </c>
      <c r="E1510" s="143">
        <f>VLOOKUP(B1503,別紙1!$A$285:$AS$431,16,FALSE)+VLOOKUP(B1503,別紙1!$A$285:$AS$431,17,FALSE)+VLOOKUP(B1503,別紙1!$A$285:$AS$431,18,FALSE)</f>
        <v>25</v>
      </c>
      <c r="F1510" s="143">
        <f t="shared" si="1423"/>
        <v>25</v>
      </c>
      <c r="G1510" s="151">
        <f t="shared" si="1432"/>
        <v>0</v>
      </c>
      <c r="H1510" s="151">
        <f t="shared" si="1424"/>
        <v>0</v>
      </c>
      <c r="I1510" s="143">
        <f t="shared" ref="I1510:I1518" si="1435">IF(E1510&lt;=300,IF(E1510&lt;120,0,E1510-120),180)</f>
        <v>0</v>
      </c>
      <c r="J1510" s="151">
        <f t="shared" si="1433"/>
        <v>0</v>
      </c>
      <c r="K1510" s="151">
        <f t="shared" si="1426"/>
        <v>0</v>
      </c>
      <c r="L1510" s="143">
        <f t="shared" si="1427"/>
        <v>0</v>
      </c>
      <c r="M1510" s="151">
        <f t="shared" si="1434"/>
        <v>0</v>
      </c>
      <c r="N1510" s="151">
        <f t="shared" si="1428"/>
        <v>0</v>
      </c>
      <c r="O1510" s="151">
        <f t="shared" si="1429"/>
        <v>0</v>
      </c>
      <c r="P1510" s="144"/>
      <c r="Q1510" s="145">
        <f t="shared" si="1430"/>
        <v>0</v>
      </c>
    </row>
    <row r="1511" spans="1:17" s="20" customFormat="1" ht="18" customHeight="1" x14ac:dyDescent="0.4">
      <c r="A1511" s="19">
        <v>5</v>
      </c>
      <c r="B1511" s="145">
        <f>B1507</f>
        <v>10</v>
      </c>
      <c r="C1511" s="151">
        <f t="shared" si="1431"/>
        <v>0</v>
      </c>
      <c r="D1511" s="151">
        <f t="shared" si="1422"/>
        <v>0</v>
      </c>
      <c r="E1511" s="143">
        <f>VLOOKUP(B1503,別紙1!$A$285:$AS$431,19,FALSE)+VLOOKUP(B1503,別紙1!$A$285:$AS$431,20,FALSE)+VLOOKUP(B1503,別紙1!$A$285:$AS$431,21,FALSE)</f>
        <v>21</v>
      </c>
      <c r="F1511" s="143">
        <f t="shared" si="1423"/>
        <v>21</v>
      </c>
      <c r="G1511" s="151">
        <f t="shared" si="1432"/>
        <v>0</v>
      </c>
      <c r="H1511" s="151">
        <f t="shared" si="1424"/>
        <v>0</v>
      </c>
      <c r="I1511" s="143">
        <f t="shared" si="1435"/>
        <v>0</v>
      </c>
      <c r="J1511" s="151">
        <f t="shared" si="1433"/>
        <v>0</v>
      </c>
      <c r="K1511" s="151">
        <f t="shared" si="1426"/>
        <v>0</v>
      </c>
      <c r="L1511" s="143">
        <f t="shared" si="1427"/>
        <v>0</v>
      </c>
      <c r="M1511" s="151">
        <f t="shared" si="1434"/>
        <v>0</v>
      </c>
      <c r="N1511" s="151">
        <f t="shared" si="1428"/>
        <v>0</v>
      </c>
      <c r="O1511" s="151">
        <f t="shared" si="1429"/>
        <v>0</v>
      </c>
      <c r="P1511" s="144"/>
      <c r="Q1511" s="145">
        <f t="shared" si="1430"/>
        <v>0</v>
      </c>
    </row>
    <row r="1512" spans="1:17" s="20" customFormat="1" ht="18" customHeight="1" x14ac:dyDescent="0.4">
      <c r="A1512" s="19">
        <v>6</v>
      </c>
      <c r="B1512" s="145">
        <f>B1507</f>
        <v>10</v>
      </c>
      <c r="C1512" s="151">
        <f t="shared" si="1431"/>
        <v>0</v>
      </c>
      <c r="D1512" s="151">
        <f t="shared" si="1422"/>
        <v>0</v>
      </c>
      <c r="E1512" s="143">
        <f>VLOOKUP(B1503,別紙1!$A$285:$AS$431,22,FALSE)+VLOOKUP(B1503,別紙1!$A$285:$AS$431,23,FALSE)+VLOOKUP(B1503,別紙1!$A$285:$AS$431,24,FALSE)</f>
        <v>23</v>
      </c>
      <c r="F1512" s="143">
        <f t="shared" si="1423"/>
        <v>23</v>
      </c>
      <c r="G1512" s="151">
        <f t="shared" si="1432"/>
        <v>0</v>
      </c>
      <c r="H1512" s="151">
        <f t="shared" si="1424"/>
        <v>0</v>
      </c>
      <c r="I1512" s="143">
        <f t="shared" si="1435"/>
        <v>0</v>
      </c>
      <c r="J1512" s="151">
        <f t="shared" si="1433"/>
        <v>0</v>
      </c>
      <c r="K1512" s="151">
        <f t="shared" si="1426"/>
        <v>0</v>
      </c>
      <c r="L1512" s="143">
        <f t="shared" si="1427"/>
        <v>0</v>
      </c>
      <c r="M1512" s="151">
        <f t="shared" si="1434"/>
        <v>0</v>
      </c>
      <c r="N1512" s="151">
        <f t="shared" si="1428"/>
        <v>0</v>
      </c>
      <c r="O1512" s="151">
        <f>H1512+K1512+N1512</f>
        <v>0</v>
      </c>
      <c r="P1512" s="144"/>
      <c r="Q1512" s="145">
        <f t="shared" si="1430"/>
        <v>0</v>
      </c>
    </row>
    <row r="1513" spans="1:17" s="20" customFormat="1" ht="18" customHeight="1" x14ac:dyDescent="0.4">
      <c r="A1513" s="19">
        <v>7</v>
      </c>
      <c r="B1513" s="145">
        <f>B1507</f>
        <v>10</v>
      </c>
      <c r="C1513" s="151">
        <f t="shared" si="1431"/>
        <v>0</v>
      </c>
      <c r="D1513" s="151">
        <f t="shared" si="1422"/>
        <v>0</v>
      </c>
      <c r="E1513" s="143">
        <f>VLOOKUP(B1503,別紙1!$A$285:$AS$431,25,FALSE)+VLOOKUP(B1503,別紙1!$A$285:$AS$431,26,FALSE)+VLOOKUP(B1503,別紙1!$A$285:$AS$431,27,FALSE)</f>
        <v>25</v>
      </c>
      <c r="F1513" s="143">
        <f t="shared" si="1423"/>
        <v>25</v>
      </c>
      <c r="G1513" s="151">
        <f t="shared" si="1432"/>
        <v>0</v>
      </c>
      <c r="H1513" s="151">
        <f t="shared" si="1424"/>
        <v>0</v>
      </c>
      <c r="I1513" s="143">
        <f t="shared" si="1435"/>
        <v>0</v>
      </c>
      <c r="J1513" s="151">
        <f t="shared" si="1433"/>
        <v>0</v>
      </c>
      <c r="K1513" s="151">
        <f t="shared" si="1426"/>
        <v>0</v>
      </c>
      <c r="L1513" s="143">
        <f t="shared" si="1427"/>
        <v>0</v>
      </c>
      <c r="M1513" s="151">
        <f t="shared" si="1434"/>
        <v>0</v>
      </c>
      <c r="N1513" s="151">
        <f t="shared" si="1428"/>
        <v>0</v>
      </c>
      <c r="O1513" s="151">
        <f t="shared" ref="O1513:O1517" si="1436">H1513+K1513+N1513</f>
        <v>0</v>
      </c>
      <c r="P1513" s="144"/>
      <c r="Q1513" s="145">
        <f t="shared" si="1430"/>
        <v>0</v>
      </c>
    </row>
    <row r="1514" spans="1:17" s="20" customFormat="1" ht="18" customHeight="1" x14ac:dyDescent="0.4">
      <c r="A1514" s="19">
        <v>8</v>
      </c>
      <c r="B1514" s="145">
        <f>B1507</f>
        <v>10</v>
      </c>
      <c r="C1514" s="151">
        <f t="shared" si="1431"/>
        <v>0</v>
      </c>
      <c r="D1514" s="151">
        <f t="shared" si="1422"/>
        <v>0</v>
      </c>
      <c r="E1514" s="143">
        <f>VLOOKUP(B1503,別紙1!$A$285:$AS$431,28,FALSE)+VLOOKUP(B1503,別紙1!$A$285:$AS$431,29,FALSE)+VLOOKUP(B1503,別紙1!$A$285:$AS$431,30,FALSE)</f>
        <v>26</v>
      </c>
      <c r="F1514" s="143">
        <f t="shared" si="1423"/>
        <v>26</v>
      </c>
      <c r="G1514" s="151">
        <f t="shared" si="1432"/>
        <v>0</v>
      </c>
      <c r="H1514" s="151">
        <f t="shared" si="1424"/>
        <v>0</v>
      </c>
      <c r="I1514" s="143">
        <f t="shared" si="1435"/>
        <v>0</v>
      </c>
      <c r="J1514" s="151">
        <f t="shared" si="1433"/>
        <v>0</v>
      </c>
      <c r="K1514" s="151">
        <f t="shared" si="1426"/>
        <v>0</v>
      </c>
      <c r="L1514" s="143">
        <f t="shared" si="1427"/>
        <v>0</v>
      </c>
      <c r="M1514" s="151">
        <f t="shared" si="1434"/>
        <v>0</v>
      </c>
      <c r="N1514" s="151">
        <f t="shared" si="1428"/>
        <v>0</v>
      </c>
      <c r="O1514" s="151">
        <f t="shared" si="1436"/>
        <v>0</v>
      </c>
      <c r="P1514" s="144"/>
      <c r="Q1514" s="145">
        <f t="shared" si="1430"/>
        <v>0</v>
      </c>
    </row>
    <row r="1515" spans="1:17" s="20" customFormat="1" ht="18" customHeight="1" x14ac:dyDescent="0.4">
      <c r="A1515" s="19">
        <v>9</v>
      </c>
      <c r="B1515" s="145">
        <f>B1507</f>
        <v>10</v>
      </c>
      <c r="C1515" s="151">
        <f t="shared" si="1431"/>
        <v>0</v>
      </c>
      <c r="D1515" s="151">
        <f t="shared" si="1422"/>
        <v>0</v>
      </c>
      <c r="E1515" s="143">
        <f>VLOOKUP(B1503,別紙1!$A$285:$AS$431,31,FALSE)+VLOOKUP(B1503,別紙1!$A$285:$AS$431,32,FALSE)+VLOOKUP(B1503,別紙1!$A$285:$AS$431,33,FALSE)</f>
        <v>26</v>
      </c>
      <c r="F1515" s="143">
        <f t="shared" si="1423"/>
        <v>26</v>
      </c>
      <c r="G1515" s="151">
        <f t="shared" si="1432"/>
        <v>0</v>
      </c>
      <c r="H1515" s="151">
        <f t="shared" si="1424"/>
        <v>0</v>
      </c>
      <c r="I1515" s="143">
        <f t="shared" si="1435"/>
        <v>0</v>
      </c>
      <c r="J1515" s="151">
        <f t="shared" si="1433"/>
        <v>0</v>
      </c>
      <c r="K1515" s="151">
        <f t="shared" si="1426"/>
        <v>0</v>
      </c>
      <c r="L1515" s="143">
        <f t="shared" si="1427"/>
        <v>0</v>
      </c>
      <c r="M1515" s="151">
        <f t="shared" si="1434"/>
        <v>0</v>
      </c>
      <c r="N1515" s="151">
        <f t="shared" si="1428"/>
        <v>0</v>
      </c>
      <c r="O1515" s="151">
        <f t="shared" si="1436"/>
        <v>0</v>
      </c>
      <c r="P1515" s="144"/>
      <c r="Q1515" s="145">
        <f t="shared" si="1430"/>
        <v>0</v>
      </c>
    </row>
    <row r="1516" spans="1:17" s="20" customFormat="1" ht="18" customHeight="1" x14ac:dyDescent="0.4">
      <c r="A1516" s="19">
        <v>10</v>
      </c>
      <c r="B1516" s="145">
        <f>B1507</f>
        <v>10</v>
      </c>
      <c r="C1516" s="151">
        <f t="shared" si="1431"/>
        <v>0</v>
      </c>
      <c r="D1516" s="151">
        <f t="shared" si="1422"/>
        <v>0</v>
      </c>
      <c r="E1516" s="143">
        <f>VLOOKUP(B1503,別紙1!$A$285:$AS$431,34,FALSE)+VLOOKUP(B1503,別紙1!$A$285:$AS$431,35,FALSE)+VLOOKUP(B1503,別紙1!$A$285:$AS$431,36,FALSE)</f>
        <v>25</v>
      </c>
      <c r="F1516" s="143">
        <f t="shared" si="1423"/>
        <v>25</v>
      </c>
      <c r="G1516" s="151">
        <f t="shared" si="1432"/>
        <v>0</v>
      </c>
      <c r="H1516" s="151">
        <f t="shared" si="1424"/>
        <v>0</v>
      </c>
      <c r="I1516" s="143">
        <f t="shared" si="1435"/>
        <v>0</v>
      </c>
      <c r="J1516" s="151">
        <f t="shared" si="1433"/>
        <v>0</v>
      </c>
      <c r="K1516" s="151">
        <f t="shared" si="1426"/>
        <v>0</v>
      </c>
      <c r="L1516" s="143">
        <f t="shared" si="1427"/>
        <v>0</v>
      </c>
      <c r="M1516" s="151">
        <f t="shared" si="1434"/>
        <v>0</v>
      </c>
      <c r="N1516" s="151">
        <f t="shared" si="1428"/>
        <v>0</v>
      </c>
      <c r="O1516" s="151">
        <f t="shared" si="1436"/>
        <v>0</v>
      </c>
      <c r="P1516" s="144"/>
      <c r="Q1516" s="145">
        <f t="shared" si="1430"/>
        <v>0</v>
      </c>
    </row>
    <row r="1517" spans="1:17" s="20" customFormat="1" ht="18" customHeight="1" x14ac:dyDescent="0.4">
      <c r="A1517" s="19">
        <v>11</v>
      </c>
      <c r="B1517" s="145">
        <f>B1507</f>
        <v>10</v>
      </c>
      <c r="C1517" s="151">
        <f t="shared" si="1431"/>
        <v>0</v>
      </c>
      <c r="D1517" s="151">
        <f t="shared" si="1422"/>
        <v>0</v>
      </c>
      <c r="E1517" s="143">
        <f>VLOOKUP(B1503,別紙1!$A$285:$AS$431,37,FALSE)+VLOOKUP(B1503,別紙1!$A$285:$AS$431,38,FALSE)+VLOOKUP(B1503,別紙1!$A$285:$AS$431,39,FALSE)</f>
        <v>24</v>
      </c>
      <c r="F1517" s="143">
        <f t="shared" si="1423"/>
        <v>24</v>
      </c>
      <c r="G1517" s="151">
        <f t="shared" si="1432"/>
        <v>0</v>
      </c>
      <c r="H1517" s="151">
        <f t="shared" si="1424"/>
        <v>0</v>
      </c>
      <c r="I1517" s="143">
        <f t="shared" si="1435"/>
        <v>0</v>
      </c>
      <c r="J1517" s="151">
        <f t="shared" si="1433"/>
        <v>0</v>
      </c>
      <c r="K1517" s="151">
        <f t="shared" si="1426"/>
        <v>0</v>
      </c>
      <c r="L1517" s="143">
        <f t="shared" si="1427"/>
        <v>0</v>
      </c>
      <c r="M1517" s="151">
        <f t="shared" si="1434"/>
        <v>0</v>
      </c>
      <c r="N1517" s="151">
        <f t="shared" si="1428"/>
        <v>0</v>
      </c>
      <c r="O1517" s="151">
        <f t="shared" si="1436"/>
        <v>0</v>
      </c>
      <c r="P1517" s="144"/>
      <c r="Q1517" s="145">
        <f t="shared" si="1430"/>
        <v>0</v>
      </c>
    </row>
    <row r="1518" spans="1:17" s="20" customFormat="1" ht="18" customHeight="1" thickBot="1" x14ac:dyDescent="0.45">
      <c r="A1518" s="19">
        <v>12</v>
      </c>
      <c r="B1518" s="145">
        <f>B1507</f>
        <v>10</v>
      </c>
      <c r="C1518" s="151">
        <f t="shared" si="1431"/>
        <v>0</v>
      </c>
      <c r="D1518" s="151">
        <f t="shared" si="1422"/>
        <v>0</v>
      </c>
      <c r="E1518" s="143">
        <f>VLOOKUP(B1503,別紙1!$A$285:$AS$431,40,FALSE)+VLOOKUP(B1503,別紙1!$A$285:$AS$431,41,FALSE)+VLOOKUP(B1503,別紙1!$A$285:$AS$431,42,FALSE)</f>
        <v>20</v>
      </c>
      <c r="F1518" s="143">
        <f t="shared" si="1423"/>
        <v>20</v>
      </c>
      <c r="G1518" s="151">
        <f t="shared" si="1432"/>
        <v>0</v>
      </c>
      <c r="H1518" s="198">
        <f t="shared" si="1424"/>
        <v>0</v>
      </c>
      <c r="I1518" s="143">
        <f t="shared" si="1435"/>
        <v>0</v>
      </c>
      <c r="J1518" s="198">
        <f t="shared" si="1433"/>
        <v>0</v>
      </c>
      <c r="K1518" s="198">
        <f t="shared" si="1426"/>
        <v>0</v>
      </c>
      <c r="L1518" s="143">
        <f t="shared" si="1427"/>
        <v>0</v>
      </c>
      <c r="M1518" s="151">
        <f t="shared" si="1434"/>
        <v>0</v>
      </c>
      <c r="N1518" s="198">
        <f t="shared" si="1428"/>
        <v>0</v>
      </c>
      <c r="O1518" s="151">
        <f>H1518+K1518+N1518</f>
        <v>0</v>
      </c>
      <c r="P1518" s="144"/>
      <c r="Q1518" s="145">
        <f t="shared" si="1430"/>
        <v>0</v>
      </c>
    </row>
    <row r="1519" spans="1:17" s="20" customFormat="1" ht="18" customHeight="1" thickBot="1" x14ac:dyDescent="0.45">
      <c r="A1519" s="19" t="s">
        <v>9</v>
      </c>
      <c r="B1519" s="146"/>
      <c r="C1519" s="146"/>
      <c r="D1519" s="201"/>
      <c r="E1519" s="143">
        <f t="shared" ref="E1519:F1519" si="1437">SUM(E1507:E1518)</f>
        <v>296</v>
      </c>
      <c r="F1519" s="149">
        <f t="shared" si="1437"/>
        <v>296</v>
      </c>
      <c r="G1519" s="146"/>
      <c r="H1519" s="146"/>
      <c r="I1519" s="149">
        <f t="shared" ref="I1519" si="1438">SUM(I1507:I1518)</f>
        <v>0</v>
      </c>
      <c r="J1519" s="146"/>
      <c r="K1519" s="146"/>
      <c r="L1519" s="149">
        <f t="shared" ref="L1519" si="1439">SUM(L1507:L1518)</f>
        <v>0</v>
      </c>
      <c r="M1519" s="146"/>
      <c r="N1519" s="146"/>
      <c r="O1519" s="202"/>
      <c r="P1519" s="150">
        <f>SUM(P1507:P1518)</f>
        <v>0</v>
      </c>
      <c r="Q1519" s="148">
        <f>IF(SUM(Q1507:Q1518)="","",SUM(Q1507:Q1518))</f>
        <v>0</v>
      </c>
    </row>
    <row r="1520" spans="1:17" ht="78" customHeight="1" x14ac:dyDescent="0.4">
      <c r="A1520" s="444" t="s">
        <v>376</v>
      </c>
      <c r="B1520" s="445"/>
      <c r="C1520" s="445"/>
      <c r="D1520" s="445"/>
      <c r="E1520" s="446"/>
      <c r="F1520" s="446"/>
      <c r="G1520" s="446"/>
      <c r="H1520" s="445"/>
      <c r="I1520" s="446"/>
      <c r="J1520" s="446"/>
      <c r="K1520" s="445"/>
      <c r="L1520" s="446"/>
      <c r="M1520" s="446"/>
      <c r="N1520" s="445"/>
      <c r="O1520" s="445"/>
      <c r="P1520" s="445"/>
      <c r="Q1520" s="445"/>
    </row>
    <row r="1521" spans="1:17" ht="78" customHeight="1" x14ac:dyDescent="0.4">
      <c r="A1521" s="447" t="s">
        <v>22</v>
      </c>
      <c r="B1521" s="447"/>
      <c r="C1521" s="447"/>
      <c r="D1521" s="447"/>
      <c r="E1521" s="447"/>
      <c r="F1521" s="447"/>
      <c r="G1521" s="447"/>
      <c r="H1521" s="447"/>
      <c r="I1521" s="447"/>
      <c r="J1521" s="447"/>
      <c r="K1521" s="447"/>
      <c r="L1521" s="447"/>
      <c r="M1521" s="447"/>
      <c r="N1521" s="447"/>
      <c r="O1521" s="447"/>
      <c r="P1521" s="447"/>
      <c r="Q1521" s="447"/>
    </row>
    <row r="1522" spans="1:17" x14ac:dyDescent="0.4">
      <c r="A1522" s="11" t="s">
        <v>12</v>
      </c>
      <c r="B1522" s="15">
        <f>B1503+1</f>
        <v>81</v>
      </c>
      <c r="C1522" s="11" t="s">
        <v>13</v>
      </c>
      <c r="D1522" s="13" t="str">
        <f>VLOOKUP(B1522,別紙1!$A$285:$AS$431,3,FALSE)</f>
        <v>堀越地下ポンプ場</v>
      </c>
      <c r="Q1522" s="142" t="str">
        <f>VLOOKUP(B1522,別紙1!$A$285:$AS$431,5,FALSE)</f>
        <v>東京従量電灯B10A</v>
      </c>
    </row>
    <row r="1523" spans="1:17" s="11" customFormat="1" ht="20.25" customHeight="1" x14ac:dyDescent="0.4">
      <c r="A1523" s="435" t="s">
        <v>14</v>
      </c>
      <c r="B1523" s="443" t="s">
        <v>3</v>
      </c>
      <c r="C1523" s="443"/>
      <c r="D1523" s="443"/>
      <c r="E1523" s="438" t="s">
        <v>4</v>
      </c>
      <c r="F1523" s="439"/>
      <c r="G1523" s="439"/>
      <c r="H1523" s="439"/>
      <c r="I1523" s="439"/>
      <c r="J1523" s="439"/>
      <c r="K1523" s="439"/>
      <c r="L1523" s="439"/>
      <c r="M1523" s="439"/>
      <c r="N1523" s="439"/>
      <c r="O1523" s="440"/>
      <c r="P1523" s="426" t="s">
        <v>106</v>
      </c>
      <c r="Q1523" s="435" t="s">
        <v>354</v>
      </c>
    </row>
    <row r="1524" spans="1:17" s="11" customFormat="1" ht="60" x14ac:dyDescent="0.4">
      <c r="A1524" s="436"/>
      <c r="B1524" s="305" t="s">
        <v>26</v>
      </c>
      <c r="C1524" s="305" t="s">
        <v>107</v>
      </c>
      <c r="D1524" s="305" t="s">
        <v>27</v>
      </c>
      <c r="E1524" s="16" t="s">
        <v>349</v>
      </c>
      <c r="F1524" s="17" t="s">
        <v>108</v>
      </c>
      <c r="G1524" s="17" t="s">
        <v>350</v>
      </c>
      <c r="H1524" s="16" t="s">
        <v>28</v>
      </c>
      <c r="I1524" s="17" t="s">
        <v>126</v>
      </c>
      <c r="J1524" s="17" t="s">
        <v>352</v>
      </c>
      <c r="K1524" s="16" t="s">
        <v>29</v>
      </c>
      <c r="L1524" s="17" t="s">
        <v>127</v>
      </c>
      <c r="M1524" s="17" t="s">
        <v>128</v>
      </c>
      <c r="N1524" s="16" t="s">
        <v>30</v>
      </c>
      <c r="O1524" s="306" t="s">
        <v>353</v>
      </c>
      <c r="P1524" s="441"/>
      <c r="Q1524" s="436"/>
    </row>
    <row r="1525" spans="1:17" s="18" customFormat="1" ht="22.5" x14ac:dyDescent="0.4">
      <c r="A1525" s="442"/>
      <c r="B1525" s="12" t="s">
        <v>34</v>
      </c>
      <c r="C1525" s="12" t="s">
        <v>123</v>
      </c>
      <c r="D1525" s="12" t="s">
        <v>6</v>
      </c>
      <c r="E1525" s="12" t="s">
        <v>20</v>
      </c>
      <c r="F1525" s="12" t="s">
        <v>20</v>
      </c>
      <c r="G1525" s="12" t="s">
        <v>8</v>
      </c>
      <c r="H1525" s="12" t="s">
        <v>8</v>
      </c>
      <c r="I1525" s="12" t="s">
        <v>20</v>
      </c>
      <c r="J1525" s="12" t="s">
        <v>8</v>
      </c>
      <c r="K1525" s="12" t="s">
        <v>8</v>
      </c>
      <c r="L1525" s="12" t="s">
        <v>20</v>
      </c>
      <c r="M1525" s="12" t="s">
        <v>8</v>
      </c>
      <c r="N1525" s="12" t="s">
        <v>8</v>
      </c>
      <c r="O1525" s="12" t="s">
        <v>8</v>
      </c>
      <c r="P1525" s="4" t="s">
        <v>43</v>
      </c>
      <c r="Q1525" s="12" t="s">
        <v>8</v>
      </c>
    </row>
    <row r="1526" spans="1:17" s="20" customFormat="1" ht="18" customHeight="1" x14ac:dyDescent="0.4">
      <c r="A1526" s="19">
        <v>1</v>
      </c>
      <c r="B1526" s="143">
        <f>VLOOKUP(B1522,別紙1!$A$285:$AS$431,6,FALSE)</f>
        <v>10</v>
      </c>
      <c r="C1526" s="151">
        <f>内訳書!$C$9</f>
        <v>0</v>
      </c>
      <c r="D1526" s="151">
        <f>IF(E1526=0,ROUNDDOWN(C1526*B1526/10/2,2),ROUNDDOWN(C1526*B1526/10,2))</f>
        <v>0</v>
      </c>
      <c r="E1526" s="143">
        <f>VLOOKUP(B1522,別紙1!$A$285:$AS$431,7,FALSE)+VLOOKUP(B1522,別紙1!$A$285:$AS$431,8,FALSE)+VLOOKUP(B1522,別紙1!$A$285:$AS$431,9,FALSE)</f>
        <v>11</v>
      </c>
      <c r="F1526" s="143">
        <f>IF(E1526&lt;120,E1526,120)</f>
        <v>11</v>
      </c>
      <c r="G1526" s="151">
        <f>内訳書!$D$9</f>
        <v>0</v>
      </c>
      <c r="H1526" s="151">
        <f>ROUNDDOWN(F1526*G1526,2)</f>
        <v>0</v>
      </c>
      <c r="I1526" s="143">
        <f>IF(E1526&lt;=300,IF(E1526&lt;120,0,E1526-120),180)</f>
        <v>0</v>
      </c>
      <c r="J1526" s="151">
        <f>内訳書!$E$9</f>
        <v>0</v>
      </c>
      <c r="K1526" s="151">
        <f>ROUNDDOWN(I1526*J1526,2)</f>
        <v>0</v>
      </c>
      <c r="L1526" s="143">
        <f>IF(E1526&lt;300,0,E1526-300)</f>
        <v>0</v>
      </c>
      <c r="M1526" s="151">
        <f>内訳書!$F$9</f>
        <v>0</v>
      </c>
      <c r="N1526" s="151">
        <f>ROUNDDOWN(L1526*M1526,2)</f>
        <v>0</v>
      </c>
      <c r="O1526" s="151">
        <f>H1526+K1526+N1526</f>
        <v>0</v>
      </c>
      <c r="P1526" s="144"/>
      <c r="Q1526" s="145">
        <f>ROUNDDOWN(D1526+O1526+P1526,0)</f>
        <v>0</v>
      </c>
    </row>
    <row r="1527" spans="1:17" s="20" customFormat="1" ht="18" customHeight="1" x14ac:dyDescent="0.4">
      <c r="A1527" s="19">
        <v>2</v>
      </c>
      <c r="B1527" s="145">
        <f>B1526</f>
        <v>10</v>
      </c>
      <c r="C1527" s="151">
        <f>C1526</f>
        <v>0</v>
      </c>
      <c r="D1527" s="151">
        <f t="shared" ref="D1527:D1537" si="1440">IF(E1527=0,ROUNDDOWN(C1527*B1527/10/2,2),ROUNDDOWN(C1527*B1527/10,2))</f>
        <v>0</v>
      </c>
      <c r="E1527" s="143">
        <f>VLOOKUP(B1522,別紙1!$A$285:$AS$431,10,FALSE)+VLOOKUP(B1522,別紙1!$A$285:$AS$431,11,FALSE)+VLOOKUP(B1522,別紙1!$A$285:$AS$431,12,FALSE)</f>
        <v>13</v>
      </c>
      <c r="F1527" s="143">
        <f t="shared" ref="F1527:F1537" si="1441">IF(E1527&lt;120,E1527,120)</f>
        <v>13</v>
      </c>
      <c r="G1527" s="151">
        <f>G1526</f>
        <v>0</v>
      </c>
      <c r="H1527" s="151">
        <f t="shared" ref="H1527:H1537" si="1442">ROUNDDOWN(F1527*G1527,2)</f>
        <v>0</v>
      </c>
      <c r="I1527" s="143">
        <f t="shared" ref="I1527" si="1443">IF(E1527&lt;=300,IF(E1527&lt;120,0,E1527-120),180)</f>
        <v>0</v>
      </c>
      <c r="J1527" s="151">
        <f>J1526</f>
        <v>0</v>
      </c>
      <c r="K1527" s="151">
        <f t="shared" ref="K1527:K1537" si="1444">ROUNDDOWN(I1527*J1527,2)</f>
        <v>0</v>
      </c>
      <c r="L1527" s="143">
        <f t="shared" ref="L1527:L1537" si="1445">IF(E1527&lt;300,0,E1527-300)</f>
        <v>0</v>
      </c>
      <c r="M1527" s="151">
        <f>M1526</f>
        <v>0</v>
      </c>
      <c r="N1527" s="151">
        <f t="shared" ref="N1527:N1537" si="1446">ROUNDDOWN(L1527*M1527,2)</f>
        <v>0</v>
      </c>
      <c r="O1527" s="151">
        <f t="shared" ref="O1527:O1530" si="1447">H1527+K1527+N1527</f>
        <v>0</v>
      </c>
      <c r="P1527" s="144"/>
      <c r="Q1527" s="145">
        <f t="shared" ref="Q1527:Q1537" si="1448">ROUNDDOWN(D1527+O1527+P1527,0)</f>
        <v>0</v>
      </c>
    </row>
    <row r="1528" spans="1:17" s="20" customFormat="1" ht="18" customHeight="1" x14ac:dyDescent="0.4">
      <c r="A1528" s="19">
        <v>3</v>
      </c>
      <c r="B1528" s="145">
        <f>B1526</f>
        <v>10</v>
      </c>
      <c r="C1528" s="151">
        <f t="shared" ref="C1528:C1537" si="1449">C1527</f>
        <v>0</v>
      </c>
      <c r="D1528" s="151">
        <f t="shared" si="1440"/>
        <v>0</v>
      </c>
      <c r="E1528" s="143">
        <f>VLOOKUP(B1522,別紙1!$A$285:$AS$431,13,FALSE)+VLOOKUP(B1522,別紙1!$A$285:$AS$431,14,FALSE)+VLOOKUP(B1522,別紙1!$A$285:$AS$431,15,FALSE)</f>
        <v>10</v>
      </c>
      <c r="F1528" s="143">
        <f t="shared" si="1441"/>
        <v>10</v>
      </c>
      <c r="G1528" s="151">
        <f t="shared" ref="G1528:G1537" si="1450">G1527</f>
        <v>0</v>
      </c>
      <c r="H1528" s="151">
        <f t="shared" si="1442"/>
        <v>0</v>
      </c>
      <c r="I1528" s="143">
        <f>IF(E1528&lt;=300,IF(E1528&lt;120,0,E1528-120),180)</f>
        <v>0</v>
      </c>
      <c r="J1528" s="151">
        <f t="shared" ref="J1528:J1537" si="1451">J1527</f>
        <v>0</v>
      </c>
      <c r="K1528" s="151">
        <f t="shared" si="1444"/>
        <v>0</v>
      </c>
      <c r="L1528" s="143">
        <f t="shared" si="1445"/>
        <v>0</v>
      </c>
      <c r="M1528" s="151">
        <f t="shared" ref="M1528:M1537" si="1452">M1527</f>
        <v>0</v>
      </c>
      <c r="N1528" s="151">
        <f t="shared" si="1446"/>
        <v>0</v>
      </c>
      <c r="O1528" s="151">
        <f t="shared" si="1447"/>
        <v>0</v>
      </c>
      <c r="P1528" s="144"/>
      <c r="Q1528" s="145">
        <f t="shared" si="1448"/>
        <v>0</v>
      </c>
    </row>
    <row r="1529" spans="1:17" s="20" customFormat="1" ht="18" customHeight="1" x14ac:dyDescent="0.4">
      <c r="A1529" s="19">
        <v>4</v>
      </c>
      <c r="B1529" s="145">
        <f>B1526</f>
        <v>10</v>
      </c>
      <c r="C1529" s="151">
        <f t="shared" si="1449"/>
        <v>0</v>
      </c>
      <c r="D1529" s="151">
        <f t="shared" si="1440"/>
        <v>0</v>
      </c>
      <c r="E1529" s="143">
        <f>VLOOKUP(B1522,別紙1!$A$285:$AS$431,16,FALSE)+VLOOKUP(B1522,別紙1!$A$285:$AS$431,17,FALSE)+VLOOKUP(B1522,別紙1!$A$285:$AS$431,18,FALSE)</f>
        <v>9</v>
      </c>
      <c r="F1529" s="143">
        <f t="shared" si="1441"/>
        <v>9</v>
      </c>
      <c r="G1529" s="151">
        <f t="shared" si="1450"/>
        <v>0</v>
      </c>
      <c r="H1529" s="151">
        <f t="shared" si="1442"/>
        <v>0</v>
      </c>
      <c r="I1529" s="143">
        <f t="shared" ref="I1529:I1537" si="1453">IF(E1529&lt;=300,IF(E1529&lt;120,0,E1529-120),180)</f>
        <v>0</v>
      </c>
      <c r="J1529" s="151">
        <f t="shared" si="1451"/>
        <v>0</v>
      </c>
      <c r="K1529" s="151">
        <f t="shared" si="1444"/>
        <v>0</v>
      </c>
      <c r="L1529" s="143">
        <f t="shared" si="1445"/>
        <v>0</v>
      </c>
      <c r="M1529" s="151">
        <f t="shared" si="1452"/>
        <v>0</v>
      </c>
      <c r="N1529" s="151">
        <f t="shared" si="1446"/>
        <v>0</v>
      </c>
      <c r="O1529" s="151">
        <f t="shared" si="1447"/>
        <v>0</v>
      </c>
      <c r="P1529" s="144"/>
      <c r="Q1529" s="145">
        <f t="shared" si="1448"/>
        <v>0</v>
      </c>
    </row>
    <row r="1530" spans="1:17" s="20" customFormat="1" ht="18" customHeight="1" x14ac:dyDescent="0.4">
      <c r="A1530" s="19">
        <v>5</v>
      </c>
      <c r="B1530" s="145">
        <f>B1526</f>
        <v>10</v>
      </c>
      <c r="C1530" s="151">
        <f t="shared" si="1449"/>
        <v>0</v>
      </c>
      <c r="D1530" s="151">
        <f t="shared" si="1440"/>
        <v>0</v>
      </c>
      <c r="E1530" s="143">
        <f>VLOOKUP(B1522,別紙1!$A$285:$AS$431,19,FALSE)+VLOOKUP(B1522,別紙1!$A$285:$AS$431,20,FALSE)+VLOOKUP(B1522,別紙1!$A$285:$AS$431,21,FALSE)</f>
        <v>7</v>
      </c>
      <c r="F1530" s="143">
        <f t="shared" si="1441"/>
        <v>7</v>
      </c>
      <c r="G1530" s="151">
        <f t="shared" si="1450"/>
        <v>0</v>
      </c>
      <c r="H1530" s="151">
        <f t="shared" si="1442"/>
        <v>0</v>
      </c>
      <c r="I1530" s="143">
        <f t="shared" si="1453"/>
        <v>0</v>
      </c>
      <c r="J1530" s="151">
        <f t="shared" si="1451"/>
        <v>0</v>
      </c>
      <c r="K1530" s="151">
        <f t="shared" si="1444"/>
        <v>0</v>
      </c>
      <c r="L1530" s="143">
        <f t="shared" si="1445"/>
        <v>0</v>
      </c>
      <c r="M1530" s="151">
        <f t="shared" si="1452"/>
        <v>0</v>
      </c>
      <c r="N1530" s="151">
        <f t="shared" si="1446"/>
        <v>0</v>
      </c>
      <c r="O1530" s="151">
        <f t="shared" si="1447"/>
        <v>0</v>
      </c>
      <c r="P1530" s="144"/>
      <c r="Q1530" s="145">
        <f t="shared" si="1448"/>
        <v>0</v>
      </c>
    </row>
    <row r="1531" spans="1:17" s="20" customFormat="1" ht="18" customHeight="1" x14ac:dyDescent="0.4">
      <c r="A1531" s="19">
        <v>6</v>
      </c>
      <c r="B1531" s="145">
        <f>B1526</f>
        <v>10</v>
      </c>
      <c r="C1531" s="151">
        <f t="shared" si="1449"/>
        <v>0</v>
      </c>
      <c r="D1531" s="151">
        <f t="shared" si="1440"/>
        <v>0</v>
      </c>
      <c r="E1531" s="143">
        <f>VLOOKUP(B1522,別紙1!$A$285:$AS$431,22,FALSE)+VLOOKUP(B1522,別紙1!$A$285:$AS$431,23,FALSE)+VLOOKUP(B1522,別紙1!$A$285:$AS$431,24,FALSE)</f>
        <v>8</v>
      </c>
      <c r="F1531" s="143">
        <f t="shared" si="1441"/>
        <v>8</v>
      </c>
      <c r="G1531" s="151">
        <f t="shared" si="1450"/>
        <v>0</v>
      </c>
      <c r="H1531" s="151">
        <f t="shared" si="1442"/>
        <v>0</v>
      </c>
      <c r="I1531" s="143">
        <f t="shared" si="1453"/>
        <v>0</v>
      </c>
      <c r="J1531" s="151">
        <f t="shared" si="1451"/>
        <v>0</v>
      </c>
      <c r="K1531" s="151">
        <f t="shared" si="1444"/>
        <v>0</v>
      </c>
      <c r="L1531" s="143">
        <f t="shared" si="1445"/>
        <v>0</v>
      </c>
      <c r="M1531" s="151">
        <f t="shared" si="1452"/>
        <v>0</v>
      </c>
      <c r="N1531" s="151">
        <f t="shared" si="1446"/>
        <v>0</v>
      </c>
      <c r="O1531" s="151">
        <f>H1531+K1531+N1531</f>
        <v>0</v>
      </c>
      <c r="P1531" s="144"/>
      <c r="Q1531" s="145">
        <f t="shared" si="1448"/>
        <v>0</v>
      </c>
    </row>
    <row r="1532" spans="1:17" s="20" customFormat="1" ht="18" customHeight="1" x14ac:dyDescent="0.4">
      <c r="A1532" s="19">
        <v>7</v>
      </c>
      <c r="B1532" s="145">
        <f>B1526</f>
        <v>10</v>
      </c>
      <c r="C1532" s="151">
        <f t="shared" si="1449"/>
        <v>0</v>
      </c>
      <c r="D1532" s="151">
        <f t="shared" si="1440"/>
        <v>0</v>
      </c>
      <c r="E1532" s="143">
        <f>VLOOKUP(B1522,別紙1!$A$285:$AS$431,25,FALSE)+VLOOKUP(B1522,別紙1!$A$285:$AS$431,26,FALSE)+VLOOKUP(B1522,別紙1!$A$285:$AS$431,27,FALSE)</f>
        <v>9</v>
      </c>
      <c r="F1532" s="143">
        <f t="shared" si="1441"/>
        <v>9</v>
      </c>
      <c r="G1532" s="151">
        <f t="shared" si="1450"/>
        <v>0</v>
      </c>
      <c r="H1532" s="151">
        <f t="shared" si="1442"/>
        <v>0</v>
      </c>
      <c r="I1532" s="143">
        <f t="shared" si="1453"/>
        <v>0</v>
      </c>
      <c r="J1532" s="151">
        <f t="shared" si="1451"/>
        <v>0</v>
      </c>
      <c r="K1532" s="151">
        <f t="shared" si="1444"/>
        <v>0</v>
      </c>
      <c r="L1532" s="143">
        <f t="shared" si="1445"/>
        <v>0</v>
      </c>
      <c r="M1532" s="151">
        <f t="shared" si="1452"/>
        <v>0</v>
      </c>
      <c r="N1532" s="151">
        <f t="shared" si="1446"/>
        <v>0</v>
      </c>
      <c r="O1532" s="151">
        <f t="shared" ref="O1532:O1536" si="1454">H1532+K1532+N1532</f>
        <v>0</v>
      </c>
      <c r="P1532" s="144"/>
      <c r="Q1532" s="145">
        <f t="shared" si="1448"/>
        <v>0</v>
      </c>
    </row>
    <row r="1533" spans="1:17" s="20" customFormat="1" ht="18" customHeight="1" x14ac:dyDescent="0.4">
      <c r="A1533" s="19">
        <v>8</v>
      </c>
      <c r="B1533" s="145">
        <f>B1526</f>
        <v>10</v>
      </c>
      <c r="C1533" s="151">
        <f t="shared" si="1449"/>
        <v>0</v>
      </c>
      <c r="D1533" s="151">
        <f t="shared" si="1440"/>
        <v>0</v>
      </c>
      <c r="E1533" s="143">
        <f>VLOOKUP(B1522,別紙1!$A$285:$AS$431,28,FALSE)+VLOOKUP(B1522,別紙1!$A$285:$AS$431,29,FALSE)+VLOOKUP(B1522,別紙1!$A$285:$AS$431,30,FALSE)</f>
        <v>10</v>
      </c>
      <c r="F1533" s="143">
        <f t="shared" si="1441"/>
        <v>10</v>
      </c>
      <c r="G1533" s="151">
        <f t="shared" si="1450"/>
        <v>0</v>
      </c>
      <c r="H1533" s="151">
        <f t="shared" si="1442"/>
        <v>0</v>
      </c>
      <c r="I1533" s="143">
        <f t="shared" si="1453"/>
        <v>0</v>
      </c>
      <c r="J1533" s="151">
        <f t="shared" si="1451"/>
        <v>0</v>
      </c>
      <c r="K1533" s="151">
        <f t="shared" si="1444"/>
        <v>0</v>
      </c>
      <c r="L1533" s="143">
        <f t="shared" si="1445"/>
        <v>0</v>
      </c>
      <c r="M1533" s="151">
        <f t="shared" si="1452"/>
        <v>0</v>
      </c>
      <c r="N1533" s="151">
        <f t="shared" si="1446"/>
        <v>0</v>
      </c>
      <c r="O1533" s="151">
        <f t="shared" si="1454"/>
        <v>0</v>
      </c>
      <c r="P1533" s="144"/>
      <c r="Q1533" s="145">
        <f t="shared" si="1448"/>
        <v>0</v>
      </c>
    </row>
    <row r="1534" spans="1:17" s="20" customFormat="1" ht="18" customHeight="1" x14ac:dyDescent="0.4">
      <c r="A1534" s="19">
        <v>9</v>
      </c>
      <c r="B1534" s="145">
        <f>B1526</f>
        <v>10</v>
      </c>
      <c r="C1534" s="151">
        <f t="shared" si="1449"/>
        <v>0</v>
      </c>
      <c r="D1534" s="151">
        <f t="shared" si="1440"/>
        <v>0</v>
      </c>
      <c r="E1534" s="143">
        <f>VLOOKUP(B1522,別紙1!$A$285:$AS$431,31,FALSE)+VLOOKUP(B1522,別紙1!$A$285:$AS$431,32,FALSE)+VLOOKUP(B1522,別紙1!$A$285:$AS$431,33,FALSE)</f>
        <v>10</v>
      </c>
      <c r="F1534" s="143">
        <f t="shared" si="1441"/>
        <v>10</v>
      </c>
      <c r="G1534" s="151">
        <f t="shared" si="1450"/>
        <v>0</v>
      </c>
      <c r="H1534" s="151">
        <f t="shared" si="1442"/>
        <v>0</v>
      </c>
      <c r="I1534" s="143">
        <f t="shared" si="1453"/>
        <v>0</v>
      </c>
      <c r="J1534" s="151">
        <f t="shared" si="1451"/>
        <v>0</v>
      </c>
      <c r="K1534" s="151">
        <f t="shared" si="1444"/>
        <v>0</v>
      </c>
      <c r="L1534" s="143">
        <f t="shared" si="1445"/>
        <v>0</v>
      </c>
      <c r="M1534" s="151">
        <f t="shared" si="1452"/>
        <v>0</v>
      </c>
      <c r="N1534" s="151">
        <f t="shared" si="1446"/>
        <v>0</v>
      </c>
      <c r="O1534" s="151">
        <f t="shared" si="1454"/>
        <v>0</v>
      </c>
      <c r="P1534" s="144"/>
      <c r="Q1534" s="145">
        <f t="shared" si="1448"/>
        <v>0</v>
      </c>
    </row>
    <row r="1535" spans="1:17" s="20" customFormat="1" ht="18" customHeight="1" x14ac:dyDescent="0.4">
      <c r="A1535" s="19">
        <v>10</v>
      </c>
      <c r="B1535" s="145">
        <f>B1526</f>
        <v>10</v>
      </c>
      <c r="C1535" s="151">
        <f t="shared" si="1449"/>
        <v>0</v>
      </c>
      <c r="D1535" s="151">
        <f t="shared" si="1440"/>
        <v>0</v>
      </c>
      <c r="E1535" s="143">
        <f>VLOOKUP(B1522,別紙1!$A$285:$AS$431,34,FALSE)+VLOOKUP(B1522,別紙1!$A$285:$AS$431,35,FALSE)+VLOOKUP(B1522,別紙1!$A$285:$AS$431,36,FALSE)</f>
        <v>9</v>
      </c>
      <c r="F1535" s="143">
        <f t="shared" si="1441"/>
        <v>9</v>
      </c>
      <c r="G1535" s="151">
        <f t="shared" si="1450"/>
        <v>0</v>
      </c>
      <c r="H1535" s="151">
        <f t="shared" si="1442"/>
        <v>0</v>
      </c>
      <c r="I1535" s="143">
        <f t="shared" si="1453"/>
        <v>0</v>
      </c>
      <c r="J1535" s="151">
        <f t="shared" si="1451"/>
        <v>0</v>
      </c>
      <c r="K1535" s="151">
        <f t="shared" si="1444"/>
        <v>0</v>
      </c>
      <c r="L1535" s="143">
        <f t="shared" si="1445"/>
        <v>0</v>
      </c>
      <c r="M1535" s="151">
        <f t="shared" si="1452"/>
        <v>0</v>
      </c>
      <c r="N1535" s="151">
        <f t="shared" si="1446"/>
        <v>0</v>
      </c>
      <c r="O1535" s="151">
        <f t="shared" si="1454"/>
        <v>0</v>
      </c>
      <c r="P1535" s="144"/>
      <c r="Q1535" s="145">
        <f t="shared" si="1448"/>
        <v>0</v>
      </c>
    </row>
    <row r="1536" spans="1:17" s="20" customFormat="1" ht="18" customHeight="1" x14ac:dyDescent="0.4">
      <c r="A1536" s="19">
        <v>11</v>
      </c>
      <c r="B1536" s="145">
        <f>B1526</f>
        <v>10</v>
      </c>
      <c r="C1536" s="151">
        <f t="shared" si="1449"/>
        <v>0</v>
      </c>
      <c r="D1536" s="151">
        <f t="shared" si="1440"/>
        <v>0</v>
      </c>
      <c r="E1536" s="143">
        <f>VLOOKUP(B1522,別紙1!$A$285:$AS$431,37,FALSE)+VLOOKUP(B1522,別紙1!$A$285:$AS$431,38,FALSE)+VLOOKUP(B1522,別紙1!$A$285:$AS$431,39,FALSE)</f>
        <v>7</v>
      </c>
      <c r="F1536" s="143">
        <f t="shared" si="1441"/>
        <v>7</v>
      </c>
      <c r="G1536" s="151">
        <f t="shared" si="1450"/>
        <v>0</v>
      </c>
      <c r="H1536" s="151">
        <f t="shared" si="1442"/>
        <v>0</v>
      </c>
      <c r="I1536" s="143">
        <f t="shared" si="1453"/>
        <v>0</v>
      </c>
      <c r="J1536" s="151">
        <f t="shared" si="1451"/>
        <v>0</v>
      </c>
      <c r="K1536" s="151">
        <f t="shared" si="1444"/>
        <v>0</v>
      </c>
      <c r="L1536" s="143">
        <f t="shared" si="1445"/>
        <v>0</v>
      </c>
      <c r="M1536" s="151">
        <f t="shared" si="1452"/>
        <v>0</v>
      </c>
      <c r="N1536" s="151">
        <f t="shared" si="1446"/>
        <v>0</v>
      </c>
      <c r="O1536" s="151">
        <f t="shared" si="1454"/>
        <v>0</v>
      </c>
      <c r="P1536" s="144"/>
      <c r="Q1536" s="145">
        <f t="shared" si="1448"/>
        <v>0</v>
      </c>
    </row>
    <row r="1537" spans="1:17" s="20" customFormat="1" ht="18" customHeight="1" thickBot="1" x14ac:dyDescent="0.45">
      <c r="A1537" s="19">
        <v>12</v>
      </c>
      <c r="B1537" s="145">
        <f>B1526</f>
        <v>10</v>
      </c>
      <c r="C1537" s="151">
        <f t="shared" si="1449"/>
        <v>0</v>
      </c>
      <c r="D1537" s="151">
        <f t="shared" si="1440"/>
        <v>0</v>
      </c>
      <c r="E1537" s="143">
        <f>VLOOKUP(B1522,別紙1!$A$285:$AS$431,40,FALSE)+VLOOKUP(B1522,別紙1!$A$285:$AS$431,41,FALSE)+VLOOKUP(B1522,別紙1!$A$285:$AS$431,42,FALSE)</f>
        <v>7</v>
      </c>
      <c r="F1537" s="143">
        <f t="shared" si="1441"/>
        <v>7</v>
      </c>
      <c r="G1537" s="151">
        <f t="shared" si="1450"/>
        <v>0</v>
      </c>
      <c r="H1537" s="198">
        <f t="shared" si="1442"/>
        <v>0</v>
      </c>
      <c r="I1537" s="143">
        <f t="shared" si="1453"/>
        <v>0</v>
      </c>
      <c r="J1537" s="198">
        <f t="shared" si="1451"/>
        <v>0</v>
      </c>
      <c r="K1537" s="198">
        <f t="shared" si="1444"/>
        <v>0</v>
      </c>
      <c r="L1537" s="143">
        <f t="shared" si="1445"/>
        <v>0</v>
      </c>
      <c r="M1537" s="151">
        <f t="shared" si="1452"/>
        <v>0</v>
      </c>
      <c r="N1537" s="198">
        <f t="shared" si="1446"/>
        <v>0</v>
      </c>
      <c r="O1537" s="151">
        <f>H1537+K1537+N1537</f>
        <v>0</v>
      </c>
      <c r="P1537" s="144"/>
      <c r="Q1537" s="145">
        <f t="shared" si="1448"/>
        <v>0</v>
      </c>
    </row>
    <row r="1538" spans="1:17" s="20" customFormat="1" ht="18" customHeight="1" thickBot="1" x14ac:dyDescent="0.45">
      <c r="A1538" s="19" t="s">
        <v>9</v>
      </c>
      <c r="B1538" s="146"/>
      <c r="C1538" s="146"/>
      <c r="D1538" s="201"/>
      <c r="E1538" s="143">
        <f t="shared" ref="E1538:F1538" si="1455">SUM(E1526:E1537)</f>
        <v>110</v>
      </c>
      <c r="F1538" s="149">
        <f t="shared" si="1455"/>
        <v>110</v>
      </c>
      <c r="G1538" s="146"/>
      <c r="H1538" s="146"/>
      <c r="I1538" s="149">
        <f t="shared" ref="I1538" si="1456">SUM(I1526:I1537)</f>
        <v>0</v>
      </c>
      <c r="J1538" s="146"/>
      <c r="K1538" s="146"/>
      <c r="L1538" s="149">
        <f t="shared" ref="L1538" si="1457">SUM(L1526:L1537)</f>
        <v>0</v>
      </c>
      <c r="M1538" s="146"/>
      <c r="N1538" s="146"/>
      <c r="O1538" s="202"/>
      <c r="P1538" s="150">
        <f>SUM(P1526:P1537)</f>
        <v>0</v>
      </c>
      <c r="Q1538" s="148">
        <f>IF(SUM(Q1526:Q1537)="","",SUM(Q1526:Q1537))</f>
        <v>0</v>
      </c>
    </row>
    <row r="1539" spans="1:17" ht="78" customHeight="1" x14ac:dyDescent="0.4">
      <c r="A1539" s="444" t="s">
        <v>376</v>
      </c>
      <c r="B1539" s="445"/>
      <c r="C1539" s="445"/>
      <c r="D1539" s="445"/>
      <c r="E1539" s="446"/>
      <c r="F1539" s="446"/>
      <c r="G1539" s="446"/>
      <c r="H1539" s="445"/>
      <c r="I1539" s="446"/>
      <c r="J1539" s="446"/>
      <c r="K1539" s="445"/>
      <c r="L1539" s="446"/>
      <c r="M1539" s="446"/>
      <c r="N1539" s="445"/>
      <c r="O1539" s="445"/>
      <c r="P1539" s="445"/>
      <c r="Q1539" s="445"/>
    </row>
    <row r="1540" spans="1:17" ht="78" customHeight="1" x14ac:dyDescent="0.4">
      <c r="A1540" s="447" t="s">
        <v>22</v>
      </c>
      <c r="B1540" s="447"/>
      <c r="C1540" s="447"/>
      <c r="D1540" s="447"/>
      <c r="E1540" s="447"/>
      <c r="F1540" s="447"/>
      <c r="G1540" s="447"/>
      <c r="H1540" s="447"/>
      <c r="I1540" s="447"/>
      <c r="J1540" s="447"/>
      <c r="K1540" s="447"/>
      <c r="L1540" s="447"/>
      <c r="M1540" s="447"/>
      <c r="N1540" s="447"/>
      <c r="O1540" s="447"/>
      <c r="P1540" s="447"/>
      <c r="Q1540" s="447"/>
    </row>
    <row r="1541" spans="1:17" x14ac:dyDescent="0.4">
      <c r="A1541" s="11" t="s">
        <v>12</v>
      </c>
      <c r="B1541" s="15">
        <f>B1522+1</f>
        <v>82</v>
      </c>
      <c r="C1541" s="11" t="s">
        <v>13</v>
      </c>
      <c r="D1541" s="13" t="str">
        <f>VLOOKUP(B1541,別紙1!$A$285:$AS$431,3,FALSE)</f>
        <v>笂井地下ポンプ場</v>
      </c>
      <c r="Q1541" s="142" t="str">
        <f>VLOOKUP(B1541,別紙1!$A$285:$AS$431,5,FALSE)</f>
        <v>東京従量電灯B10A</v>
      </c>
    </row>
    <row r="1542" spans="1:17" s="11" customFormat="1" ht="20.25" customHeight="1" x14ac:dyDescent="0.4">
      <c r="A1542" s="435" t="s">
        <v>14</v>
      </c>
      <c r="B1542" s="443" t="s">
        <v>3</v>
      </c>
      <c r="C1542" s="443"/>
      <c r="D1542" s="443"/>
      <c r="E1542" s="438" t="s">
        <v>4</v>
      </c>
      <c r="F1542" s="439"/>
      <c r="G1542" s="439"/>
      <c r="H1542" s="439"/>
      <c r="I1542" s="439"/>
      <c r="J1542" s="439"/>
      <c r="K1542" s="439"/>
      <c r="L1542" s="439"/>
      <c r="M1542" s="439"/>
      <c r="N1542" s="439"/>
      <c r="O1542" s="440"/>
      <c r="P1542" s="426" t="s">
        <v>106</v>
      </c>
      <c r="Q1542" s="435" t="s">
        <v>354</v>
      </c>
    </row>
    <row r="1543" spans="1:17" s="11" customFormat="1" ht="60" x14ac:dyDescent="0.4">
      <c r="A1543" s="436"/>
      <c r="B1543" s="305" t="s">
        <v>26</v>
      </c>
      <c r="C1543" s="305" t="s">
        <v>107</v>
      </c>
      <c r="D1543" s="305" t="s">
        <v>27</v>
      </c>
      <c r="E1543" s="16" t="s">
        <v>349</v>
      </c>
      <c r="F1543" s="17" t="s">
        <v>108</v>
      </c>
      <c r="G1543" s="17" t="s">
        <v>350</v>
      </c>
      <c r="H1543" s="16" t="s">
        <v>28</v>
      </c>
      <c r="I1543" s="17" t="s">
        <v>126</v>
      </c>
      <c r="J1543" s="17" t="s">
        <v>352</v>
      </c>
      <c r="K1543" s="16" t="s">
        <v>29</v>
      </c>
      <c r="L1543" s="17" t="s">
        <v>127</v>
      </c>
      <c r="M1543" s="17" t="s">
        <v>128</v>
      </c>
      <c r="N1543" s="16" t="s">
        <v>30</v>
      </c>
      <c r="O1543" s="306" t="s">
        <v>353</v>
      </c>
      <c r="P1543" s="441"/>
      <c r="Q1543" s="436"/>
    </row>
    <row r="1544" spans="1:17" s="18" customFormat="1" ht="22.5" x14ac:dyDescent="0.4">
      <c r="A1544" s="442"/>
      <c r="B1544" s="12" t="s">
        <v>34</v>
      </c>
      <c r="C1544" s="12" t="s">
        <v>123</v>
      </c>
      <c r="D1544" s="12" t="s">
        <v>6</v>
      </c>
      <c r="E1544" s="12" t="s">
        <v>20</v>
      </c>
      <c r="F1544" s="12" t="s">
        <v>20</v>
      </c>
      <c r="G1544" s="12" t="s">
        <v>8</v>
      </c>
      <c r="H1544" s="12" t="s">
        <v>8</v>
      </c>
      <c r="I1544" s="12" t="s">
        <v>20</v>
      </c>
      <c r="J1544" s="12" t="s">
        <v>8</v>
      </c>
      <c r="K1544" s="12" t="s">
        <v>8</v>
      </c>
      <c r="L1544" s="12" t="s">
        <v>20</v>
      </c>
      <c r="M1544" s="12" t="s">
        <v>8</v>
      </c>
      <c r="N1544" s="12" t="s">
        <v>8</v>
      </c>
      <c r="O1544" s="12" t="s">
        <v>8</v>
      </c>
      <c r="P1544" s="4" t="s">
        <v>43</v>
      </c>
      <c r="Q1544" s="12" t="s">
        <v>8</v>
      </c>
    </row>
    <row r="1545" spans="1:17" s="20" customFormat="1" ht="18" customHeight="1" x14ac:dyDescent="0.4">
      <c r="A1545" s="19">
        <v>1</v>
      </c>
      <c r="B1545" s="143">
        <f>VLOOKUP(B1541,別紙1!$A$285:$AS$431,6,FALSE)</f>
        <v>10</v>
      </c>
      <c r="C1545" s="151">
        <f>内訳書!$C$9</f>
        <v>0</v>
      </c>
      <c r="D1545" s="151">
        <f>IF(E1545=0,ROUNDDOWN(C1545*B1545/10/2,2),ROUNDDOWN(C1545*B1545/10,2))</f>
        <v>0</v>
      </c>
      <c r="E1545" s="143">
        <f>VLOOKUP(B1541,別紙1!$A$285:$AS$431,7,FALSE)+VLOOKUP(B1541,別紙1!$A$285:$AS$431,8,FALSE)+VLOOKUP(B1541,別紙1!$A$285:$AS$431,9,FALSE)</f>
        <v>18</v>
      </c>
      <c r="F1545" s="143">
        <f>IF(E1545&lt;120,E1545,120)</f>
        <v>18</v>
      </c>
      <c r="G1545" s="151">
        <f>内訳書!$D$9</f>
        <v>0</v>
      </c>
      <c r="H1545" s="151">
        <f>ROUNDDOWN(F1545*G1545,2)</f>
        <v>0</v>
      </c>
      <c r="I1545" s="143">
        <f>IF(E1545&lt;=300,IF(E1545&lt;120,0,E1545-120),180)</f>
        <v>0</v>
      </c>
      <c r="J1545" s="151">
        <f>内訳書!$E$9</f>
        <v>0</v>
      </c>
      <c r="K1545" s="151">
        <f>ROUNDDOWN(I1545*J1545,2)</f>
        <v>0</v>
      </c>
      <c r="L1545" s="143">
        <f>IF(E1545&lt;300,0,E1545-300)</f>
        <v>0</v>
      </c>
      <c r="M1545" s="151">
        <f>内訳書!$F$9</f>
        <v>0</v>
      </c>
      <c r="N1545" s="151">
        <f>ROUNDDOWN(L1545*M1545,2)</f>
        <v>0</v>
      </c>
      <c r="O1545" s="151">
        <f>H1545+K1545+N1545</f>
        <v>0</v>
      </c>
      <c r="P1545" s="144"/>
      <c r="Q1545" s="145">
        <f>ROUNDDOWN(D1545+O1545+P1545,0)</f>
        <v>0</v>
      </c>
    </row>
    <row r="1546" spans="1:17" s="20" customFormat="1" ht="18" customHeight="1" x14ac:dyDescent="0.4">
      <c r="A1546" s="19">
        <v>2</v>
      </c>
      <c r="B1546" s="145">
        <f>B1545</f>
        <v>10</v>
      </c>
      <c r="C1546" s="151">
        <f>C1545</f>
        <v>0</v>
      </c>
      <c r="D1546" s="151">
        <f t="shared" ref="D1546:D1556" si="1458">IF(E1546=0,ROUNDDOWN(C1546*B1546/10/2,2),ROUNDDOWN(C1546*B1546/10,2))</f>
        <v>0</v>
      </c>
      <c r="E1546" s="143">
        <f>VLOOKUP(B1541,別紙1!$A$285:$AS$431,10,FALSE)+VLOOKUP(B1541,別紙1!$A$285:$AS$431,11,FALSE)+VLOOKUP(B1541,別紙1!$A$285:$AS$431,12,FALSE)</f>
        <v>17</v>
      </c>
      <c r="F1546" s="143">
        <f t="shared" ref="F1546:F1556" si="1459">IF(E1546&lt;120,E1546,120)</f>
        <v>17</v>
      </c>
      <c r="G1546" s="151">
        <f>G1545</f>
        <v>0</v>
      </c>
      <c r="H1546" s="151">
        <f t="shared" ref="H1546:H1556" si="1460">ROUNDDOWN(F1546*G1546,2)</f>
        <v>0</v>
      </c>
      <c r="I1546" s="143">
        <f t="shared" ref="I1546" si="1461">IF(E1546&lt;=300,IF(E1546&lt;120,0,E1546-120),180)</f>
        <v>0</v>
      </c>
      <c r="J1546" s="151">
        <f>J1545</f>
        <v>0</v>
      </c>
      <c r="K1546" s="151">
        <f t="shared" ref="K1546:K1556" si="1462">ROUNDDOWN(I1546*J1546,2)</f>
        <v>0</v>
      </c>
      <c r="L1546" s="143">
        <f t="shared" ref="L1546:L1556" si="1463">IF(E1546&lt;300,0,E1546-300)</f>
        <v>0</v>
      </c>
      <c r="M1546" s="151">
        <f>M1545</f>
        <v>0</v>
      </c>
      <c r="N1546" s="151">
        <f t="shared" ref="N1546:N1556" si="1464">ROUNDDOWN(L1546*M1546,2)</f>
        <v>0</v>
      </c>
      <c r="O1546" s="151">
        <f t="shared" ref="O1546:O1549" si="1465">H1546+K1546+N1546</f>
        <v>0</v>
      </c>
      <c r="P1546" s="144"/>
      <c r="Q1546" s="145">
        <f t="shared" ref="Q1546:Q1556" si="1466">ROUNDDOWN(D1546+O1546+P1546,0)</f>
        <v>0</v>
      </c>
    </row>
    <row r="1547" spans="1:17" s="20" customFormat="1" ht="18" customHeight="1" x14ac:dyDescent="0.4">
      <c r="A1547" s="19">
        <v>3</v>
      </c>
      <c r="B1547" s="145">
        <f>B1545</f>
        <v>10</v>
      </c>
      <c r="C1547" s="151">
        <f t="shared" ref="C1547:C1556" si="1467">C1546</f>
        <v>0</v>
      </c>
      <c r="D1547" s="151">
        <f t="shared" si="1458"/>
        <v>0</v>
      </c>
      <c r="E1547" s="143">
        <f>VLOOKUP(B1541,別紙1!$A$285:$AS$431,13,FALSE)+VLOOKUP(B1541,別紙1!$A$285:$AS$431,14,FALSE)+VLOOKUP(B1541,別紙1!$A$285:$AS$431,15,FALSE)</f>
        <v>15</v>
      </c>
      <c r="F1547" s="143">
        <f t="shared" si="1459"/>
        <v>15</v>
      </c>
      <c r="G1547" s="151">
        <f t="shared" ref="G1547:G1556" si="1468">G1546</f>
        <v>0</v>
      </c>
      <c r="H1547" s="151">
        <f t="shared" si="1460"/>
        <v>0</v>
      </c>
      <c r="I1547" s="143">
        <f>IF(E1547&lt;=300,IF(E1547&lt;120,0,E1547-120),180)</f>
        <v>0</v>
      </c>
      <c r="J1547" s="151">
        <f t="shared" ref="J1547:J1556" si="1469">J1546</f>
        <v>0</v>
      </c>
      <c r="K1547" s="151">
        <f t="shared" si="1462"/>
        <v>0</v>
      </c>
      <c r="L1547" s="143">
        <f t="shared" si="1463"/>
        <v>0</v>
      </c>
      <c r="M1547" s="151">
        <f t="shared" ref="M1547:M1556" si="1470">M1546</f>
        <v>0</v>
      </c>
      <c r="N1547" s="151">
        <f t="shared" si="1464"/>
        <v>0</v>
      </c>
      <c r="O1547" s="151">
        <f t="shared" si="1465"/>
        <v>0</v>
      </c>
      <c r="P1547" s="144"/>
      <c r="Q1547" s="145">
        <f t="shared" si="1466"/>
        <v>0</v>
      </c>
    </row>
    <row r="1548" spans="1:17" s="20" customFormat="1" ht="18" customHeight="1" x14ac:dyDescent="0.4">
      <c r="A1548" s="19">
        <v>4</v>
      </c>
      <c r="B1548" s="145">
        <f>B1545</f>
        <v>10</v>
      </c>
      <c r="C1548" s="151">
        <f t="shared" si="1467"/>
        <v>0</v>
      </c>
      <c r="D1548" s="151">
        <f t="shared" si="1458"/>
        <v>0</v>
      </c>
      <c r="E1548" s="143">
        <f>VLOOKUP(B1541,別紙1!$A$285:$AS$431,16,FALSE)+VLOOKUP(B1541,別紙1!$A$285:$AS$431,17,FALSE)+VLOOKUP(B1541,別紙1!$A$285:$AS$431,18,FALSE)</f>
        <v>18</v>
      </c>
      <c r="F1548" s="143">
        <f t="shared" si="1459"/>
        <v>18</v>
      </c>
      <c r="G1548" s="151">
        <f t="shared" si="1468"/>
        <v>0</v>
      </c>
      <c r="H1548" s="151">
        <f t="shared" si="1460"/>
        <v>0</v>
      </c>
      <c r="I1548" s="143">
        <f t="shared" ref="I1548:I1556" si="1471">IF(E1548&lt;=300,IF(E1548&lt;120,0,E1548-120),180)</f>
        <v>0</v>
      </c>
      <c r="J1548" s="151">
        <f t="shared" si="1469"/>
        <v>0</v>
      </c>
      <c r="K1548" s="151">
        <f t="shared" si="1462"/>
        <v>0</v>
      </c>
      <c r="L1548" s="143">
        <f t="shared" si="1463"/>
        <v>0</v>
      </c>
      <c r="M1548" s="151">
        <f t="shared" si="1470"/>
        <v>0</v>
      </c>
      <c r="N1548" s="151">
        <f t="shared" si="1464"/>
        <v>0</v>
      </c>
      <c r="O1548" s="151">
        <f t="shared" si="1465"/>
        <v>0</v>
      </c>
      <c r="P1548" s="144"/>
      <c r="Q1548" s="145">
        <f t="shared" si="1466"/>
        <v>0</v>
      </c>
    </row>
    <row r="1549" spans="1:17" s="20" customFormat="1" ht="18" customHeight="1" x14ac:dyDescent="0.4">
      <c r="A1549" s="19">
        <v>5</v>
      </c>
      <c r="B1549" s="145">
        <f>B1545</f>
        <v>10</v>
      </c>
      <c r="C1549" s="151">
        <f t="shared" si="1467"/>
        <v>0</v>
      </c>
      <c r="D1549" s="151">
        <f t="shared" si="1458"/>
        <v>0</v>
      </c>
      <c r="E1549" s="143">
        <f>VLOOKUP(B1541,別紙1!$A$285:$AS$431,19,FALSE)+VLOOKUP(B1541,別紙1!$A$285:$AS$431,20,FALSE)+VLOOKUP(B1541,別紙1!$A$285:$AS$431,21,FALSE)</f>
        <v>20</v>
      </c>
      <c r="F1549" s="143">
        <f t="shared" si="1459"/>
        <v>20</v>
      </c>
      <c r="G1549" s="151">
        <f t="shared" si="1468"/>
        <v>0</v>
      </c>
      <c r="H1549" s="151">
        <f t="shared" si="1460"/>
        <v>0</v>
      </c>
      <c r="I1549" s="143">
        <f t="shared" si="1471"/>
        <v>0</v>
      </c>
      <c r="J1549" s="151">
        <f t="shared" si="1469"/>
        <v>0</v>
      </c>
      <c r="K1549" s="151">
        <f t="shared" si="1462"/>
        <v>0</v>
      </c>
      <c r="L1549" s="143">
        <f t="shared" si="1463"/>
        <v>0</v>
      </c>
      <c r="M1549" s="151">
        <f t="shared" si="1470"/>
        <v>0</v>
      </c>
      <c r="N1549" s="151">
        <f t="shared" si="1464"/>
        <v>0</v>
      </c>
      <c r="O1549" s="151">
        <f t="shared" si="1465"/>
        <v>0</v>
      </c>
      <c r="P1549" s="144"/>
      <c r="Q1549" s="145">
        <f t="shared" si="1466"/>
        <v>0</v>
      </c>
    </row>
    <row r="1550" spans="1:17" s="20" customFormat="1" ht="18" customHeight="1" x14ac:dyDescent="0.4">
      <c r="A1550" s="19">
        <v>6</v>
      </c>
      <c r="B1550" s="145">
        <f>B1545</f>
        <v>10</v>
      </c>
      <c r="C1550" s="151">
        <f t="shared" si="1467"/>
        <v>0</v>
      </c>
      <c r="D1550" s="151">
        <f t="shared" si="1458"/>
        <v>0</v>
      </c>
      <c r="E1550" s="143">
        <f>VLOOKUP(B1541,別紙1!$A$285:$AS$431,22,FALSE)+VLOOKUP(B1541,別紙1!$A$285:$AS$431,23,FALSE)+VLOOKUP(B1541,別紙1!$A$285:$AS$431,24,FALSE)</f>
        <v>22</v>
      </c>
      <c r="F1550" s="143">
        <f t="shared" si="1459"/>
        <v>22</v>
      </c>
      <c r="G1550" s="151">
        <f t="shared" si="1468"/>
        <v>0</v>
      </c>
      <c r="H1550" s="151">
        <f t="shared" si="1460"/>
        <v>0</v>
      </c>
      <c r="I1550" s="143">
        <f t="shared" si="1471"/>
        <v>0</v>
      </c>
      <c r="J1550" s="151">
        <f t="shared" si="1469"/>
        <v>0</v>
      </c>
      <c r="K1550" s="151">
        <f t="shared" si="1462"/>
        <v>0</v>
      </c>
      <c r="L1550" s="143">
        <f t="shared" si="1463"/>
        <v>0</v>
      </c>
      <c r="M1550" s="151">
        <f t="shared" si="1470"/>
        <v>0</v>
      </c>
      <c r="N1550" s="151">
        <f t="shared" si="1464"/>
        <v>0</v>
      </c>
      <c r="O1550" s="151">
        <f>H1550+K1550+N1550</f>
        <v>0</v>
      </c>
      <c r="P1550" s="144"/>
      <c r="Q1550" s="145">
        <f t="shared" si="1466"/>
        <v>0</v>
      </c>
    </row>
    <row r="1551" spans="1:17" s="20" customFormat="1" ht="18" customHeight="1" x14ac:dyDescent="0.4">
      <c r="A1551" s="19">
        <v>7</v>
      </c>
      <c r="B1551" s="145">
        <f>B1545</f>
        <v>10</v>
      </c>
      <c r="C1551" s="151">
        <f t="shared" si="1467"/>
        <v>0</v>
      </c>
      <c r="D1551" s="151">
        <f t="shared" si="1458"/>
        <v>0</v>
      </c>
      <c r="E1551" s="143">
        <f>VLOOKUP(B1541,別紙1!$A$285:$AS$431,25,FALSE)+VLOOKUP(B1541,別紙1!$A$285:$AS$431,26,FALSE)+VLOOKUP(B1541,別紙1!$A$285:$AS$431,27,FALSE)</f>
        <v>22</v>
      </c>
      <c r="F1551" s="143">
        <f t="shared" si="1459"/>
        <v>22</v>
      </c>
      <c r="G1551" s="151">
        <f t="shared" si="1468"/>
        <v>0</v>
      </c>
      <c r="H1551" s="151">
        <f t="shared" si="1460"/>
        <v>0</v>
      </c>
      <c r="I1551" s="143">
        <f t="shared" si="1471"/>
        <v>0</v>
      </c>
      <c r="J1551" s="151">
        <f t="shared" si="1469"/>
        <v>0</v>
      </c>
      <c r="K1551" s="151">
        <f t="shared" si="1462"/>
        <v>0</v>
      </c>
      <c r="L1551" s="143">
        <f t="shared" si="1463"/>
        <v>0</v>
      </c>
      <c r="M1551" s="151">
        <f t="shared" si="1470"/>
        <v>0</v>
      </c>
      <c r="N1551" s="151">
        <f t="shared" si="1464"/>
        <v>0</v>
      </c>
      <c r="O1551" s="151">
        <f t="shared" ref="O1551:O1555" si="1472">H1551+K1551+N1551</f>
        <v>0</v>
      </c>
      <c r="P1551" s="144"/>
      <c r="Q1551" s="145">
        <f t="shared" si="1466"/>
        <v>0</v>
      </c>
    </row>
    <row r="1552" spans="1:17" s="20" customFormat="1" ht="18" customHeight="1" x14ac:dyDescent="0.4">
      <c r="A1552" s="19">
        <v>8</v>
      </c>
      <c r="B1552" s="145">
        <f>B1545</f>
        <v>10</v>
      </c>
      <c r="C1552" s="151">
        <f t="shared" si="1467"/>
        <v>0</v>
      </c>
      <c r="D1552" s="151">
        <f t="shared" si="1458"/>
        <v>0</v>
      </c>
      <c r="E1552" s="143">
        <f>VLOOKUP(B1541,別紙1!$A$285:$AS$431,28,FALSE)+VLOOKUP(B1541,別紙1!$A$285:$AS$431,29,FALSE)+VLOOKUP(B1541,別紙1!$A$285:$AS$431,30,FALSE)</f>
        <v>22</v>
      </c>
      <c r="F1552" s="143">
        <f t="shared" si="1459"/>
        <v>22</v>
      </c>
      <c r="G1552" s="151">
        <f t="shared" si="1468"/>
        <v>0</v>
      </c>
      <c r="H1552" s="151">
        <f t="shared" si="1460"/>
        <v>0</v>
      </c>
      <c r="I1552" s="143">
        <f t="shared" si="1471"/>
        <v>0</v>
      </c>
      <c r="J1552" s="151">
        <f t="shared" si="1469"/>
        <v>0</v>
      </c>
      <c r="K1552" s="151">
        <f t="shared" si="1462"/>
        <v>0</v>
      </c>
      <c r="L1552" s="143">
        <f t="shared" si="1463"/>
        <v>0</v>
      </c>
      <c r="M1552" s="151">
        <f t="shared" si="1470"/>
        <v>0</v>
      </c>
      <c r="N1552" s="151">
        <f t="shared" si="1464"/>
        <v>0</v>
      </c>
      <c r="O1552" s="151">
        <f t="shared" si="1472"/>
        <v>0</v>
      </c>
      <c r="P1552" s="144"/>
      <c r="Q1552" s="145">
        <f t="shared" si="1466"/>
        <v>0</v>
      </c>
    </row>
    <row r="1553" spans="1:17" s="20" customFormat="1" ht="18" customHeight="1" x14ac:dyDescent="0.4">
      <c r="A1553" s="19">
        <v>9</v>
      </c>
      <c r="B1553" s="145">
        <f>B1545</f>
        <v>10</v>
      </c>
      <c r="C1553" s="151">
        <f t="shared" si="1467"/>
        <v>0</v>
      </c>
      <c r="D1553" s="151">
        <f t="shared" si="1458"/>
        <v>0</v>
      </c>
      <c r="E1553" s="143">
        <f>VLOOKUP(B1541,別紙1!$A$285:$AS$431,31,FALSE)+VLOOKUP(B1541,別紙1!$A$285:$AS$431,32,FALSE)+VLOOKUP(B1541,別紙1!$A$285:$AS$431,33,FALSE)</f>
        <v>22</v>
      </c>
      <c r="F1553" s="143">
        <f t="shared" si="1459"/>
        <v>22</v>
      </c>
      <c r="G1553" s="151">
        <f t="shared" si="1468"/>
        <v>0</v>
      </c>
      <c r="H1553" s="151">
        <f t="shared" si="1460"/>
        <v>0</v>
      </c>
      <c r="I1553" s="143">
        <f t="shared" si="1471"/>
        <v>0</v>
      </c>
      <c r="J1553" s="151">
        <f t="shared" si="1469"/>
        <v>0</v>
      </c>
      <c r="K1553" s="151">
        <f t="shared" si="1462"/>
        <v>0</v>
      </c>
      <c r="L1553" s="143">
        <f t="shared" si="1463"/>
        <v>0</v>
      </c>
      <c r="M1553" s="151">
        <f t="shared" si="1470"/>
        <v>0</v>
      </c>
      <c r="N1553" s="151">
        <f t="shared" si="1464"/>
        <v>0</v>
      </c>
      <c r="O1553" s="151">
        <f t="shared" si="1472"/>
        <v>0</v>
      </c>
      <c r="P1553" s="144"/>
      <c r="Q1553" s="145">
        <f t="shared" si="1466"/>
        <v>0</v>
      </c>
    </row>
    <row r="1554" spans="1:17" s="20" customFormat="1" ht="18" customHeight="1" x14ac:dyDescent="0.4">
      <c r="A1554" s="19">
        <v>10</v>
      </c>
      <c r="B1554" s="145">
        <f>B1545</f>
        <v>10</v>
      </c>
      <c r="C1554" s="151">
        <f t="shared" si="1467"/>
        <v>0</v>
      </c>
      <c r="D1554" s="151">
        <f t="shared" si="1458"/>
        <v>0</v>
      </c>
      <c r="E1554" s="143">
        <f>VLOOKUP(B1541,別紙1!$A$285:$AS$431,34,FALSE)+VLOOKUP(B1541,別紙1!$A$285:$AS$431,35,FALSE)+VLOOKUP(B1541,別紙1!$A$285:$AS$431,36,FALSE)</f>
        <v>22</v>
      </c>
      <c r="F1554" s="143">
        <f t="shared" si="1459"/>
        <v>22</v>
      </c>
      <c r="G1554" s="151">
        <f t="shared" si="1468"/>
        <v>0</v>
      </c>
      <c r="H1554" s="151">
        <f t="shared" si="1460"/>
        <v>0</v>
      </c>
      <c r="I1554" s="143">
        <f t="shared" si="1471"/>
        <v>0</v>
      </c>
      <c r="J1554" s="151">
        <f t="shared" si="1469"/>
        <v>0</v>
      </c>
      <c r="K1554" s="151">
        <f t="shared" si="1462"/>
        <v>0</v>
      </c>
      <c r="L1554" s="143">
        <f t="shared" si="1463"/>
        <v>0</v>
      </c>
      <c r="M1554" s="151">
        <f t="shared" si="1470"/>
        <v>0</v>
      </c>
      <c r="N1554" s="151">
        <f t="shared" si="1464"/>
        <v>0</v>
      </c>
      <c r="O1554" s="151">
        <f t="shared" si="1472"/>
        <v>0</v>
      </c>
      <c r="P1554" s="144"/>
      <c r="Q1554" s="145">
        <f t="shared" si="1466"/>
        <v>0</v>
      </c>
    </row>
    <row r="1555" spans="1:17" s="20" customFormat="1" ht="18" customHeight="1" x14ac:dyDescent="0.4">
      <c r="A1555" s="19">
        <v>11</v>
      </c>
      <c r="B1555" s="145">
        <f>B1545</f>
        <v>10</v>
      </c>
      <c r="C1555" s="151">
        <f t="shared" si="1467"/>
        <v>0</v>
      </c>
      <c r="D1555" s="151">
        <f t="shared" si="1458"/>
        <v>0</v>
      </c>
      <c r="E1555" s="143">
        <f>VLOOKUP(B1541,別紙1!$A$285:$AS$431,37,FALSE)+VLOOKUP(B1541,別紙1!$A$285:$AS$431,38,FALSE)+VLOOKUP(B1541,別紙1!$A$285:$AS$431,39,FALSE)</f>
        <v>20</v>
      </c>
      <c r="F1555" s="143">
        <f t="shared" si="1459"/>
        <v>20</v>
      </c>
      <c r="G1555" s="151">
        <f t="shared" si="1468"/>
        <v>0</v>
      </c>
      <c r="H1555" s="151">
        <f t="shared" si="1460"/>
        <v>0</v>
      </c>
      <c r="I1555" s="143">
        <f t="shared" si="1471"/>
        <v>0</v>
      </c>
      <c r="J1555" s="151">
        <f t="shared" si="1469"/>
        <v>0</v>
      </c>
      <c r="K1555" s="151">
        <f t="shared" si="1462"/>
        <v>0</v>
      </c>
      <c r="L1555" s="143">
        <f t="shared" si="1463"/>
        <v>0</v>
      </c>
      <c r="M1555" s="151">
        <f t="shared" si="1470"/>
        <v>0</v>
      </c>
      <c r="N1555" s="151">
        <f t="shared" si="1464"/>
        <v>0</v>
      </c>
      <c r="O1555" s="151">
        <f t="shared" si="1472"/>
        <v>0</v>
      </c>
      <c r="P1555" s="144"/>
      <c r="Q1555" s="145">
        <f t="shared" si="1466"/>
        <v>0</v>
      </c>
    </row>
    <row r="1556" spans="1:17" s="20" customFormat="1" ht="18" customHeight="1" thickBot="1" x14ac:dyDescent="0.45">
      <c r="A1556" s="19">
        <v>12</v>
      </c>
      <c r="B1556" s="145">
        <f>B1545</f>
        <v>10</v>
      </c>
      <c r="C1556" s="151">
        <f t="shared" si="1467"/>
        <v>0</v>
      </c>
      <c r="D1556" s="151">
        <f t="shared" si="1458"/>
        <v>0</v>
      </c>
      <c r="E1556" s="143">
        <f>VLOOKUP(B1541,別紙1!$A$285:$AS$431,40,FALSE)+VLOOKUP(B1541,別紙1!$A$285:$AS$431,41,FALSE)+VLOOKUP(B1541,別紙1!$A$285:$AS$431,42,FALSE)</f>
        <v>17</v>
      </c>
      <c r="F1556" s="143">
        <f t="shared" si="1459"/>
        <v>17</v>
      </c>
      <c r="G1556" s="151">
        <f t="shared" si="1468"/>
        <v>0</v>
      </c>
      <c r="H1556" s="198">
        <f t="shared" si="1460"/>
        <v>0</v>
      </c>
      <c r="I1556" s="143">
        <f t="shared" si="1471"/>
        <v>0</v>
      </c>
      <c r="J1556" s="198">
        <f t="shared" si="1469"/>
        <v>0</v>
      </c>
      <c r="K1556" s="198">
        <f t="shared" si="1462"/>
        <v>0</v>
      </c>
      <c r="L1556" s="143">
        <f t="shared" si="1463"/>
        <v>0</v>
      </c>
      <c r="M1556" s="151">
        <f t="shared" si="1470"/>
        <v>0</v>
      </c>
      <c r="N1556" s="198">
        <f t="shared" si="1464"/>
        <v>0</v>
      </c>
      <c r="O1556" s="151">
        <f>H1556+K1556+N1556</f>
        <v>0</v>
      </c>
      <c r="P1556" s="144"/>
      <c r="Q1556" s="145">
        <f t="shared" si="1466"/>
        <v>0</v>
      </c>
    </row>
    <row r="1557" spans="1:17" s="20" customFormat="1" ht="18" customHeight="1" thickBot="1" x14ac:dyDescent="0.45">
      <c r="A1557" s="19" t="s">
        <v>9</v>
      </c>
      <c r="B1557" s="146"/>
      <c r="C1557" s="146"/>
      <c r="D1557" s="201"/>
      <c r="E1557" s="143">
        <f t="shared" ref="E1557:F1557" si="1473">SUM(E1545:E1556)</f>
        <v>235</v>
      </c>
      <c r="F1557" s="149">
        <f t="shared" si="1473"/>
        <v>235</v>
      </c>
      <c r="G1557" s="146"/>
      <c r="H1557" s="146"/>
      <c r="I1557" s="149">
        <f t="shared" ref="I1557" si="1474">SUM(I1545:I1556)</f>
        <v>0</v>
      </c>
      <c r="J1557" s="146"/>
      <c r="K1557" s="146"/>
      <c r="L1557" s="149">
        <f t="shared" ref="L1557" si="1475">SUM(L1545:L1556)</f>
        <v>0</v>
      </c>
      <c r="M1557" s="146"/>
      <c r="N1557" s="146"/>
      <c r="O1557" s="202"/>
      <c r="P1557" s="150">
        <f>SUM(P1545:P1556)</f>
        <v>0</v>
      </c>
      <c r="Q1557" s="148">
        <f>IF(SUM(Q1545:Q1556)="","",SUM(Q1545:Q1556))</f>
        <v>0</v>
      </c>
    </row>
    <row r="1558" spans="1:17" ht="78" customHeight="1" x14ac:dyDescent="0.4">
      <c r="A1558" s="444" t="s">
        <v>376</v>
      </c>
      <c r="B1558" s="445"/>
      <c r="C1558" s="445"/>
      <c r="D1558" s="445"/>
      <c r="E1558" s="446"/>
      <c r="F1558" s="446"/>
      <c r="G1558" s="446"/>
      <c r="H1558" s="445"/>
      <c r="I1558" s="446"/>
      <c r="J1558" s="446"/>
      <c r="K1558" s="445"/>
      <c r="L1558" s="446"/>
      <c r="M1558" s="446"/>
      <c r="N1558" s="445"/>
      <c r="O1558" s="445"/>
      <c r="P1558" s="445"/>
      <c r="Q1558" s="445"/>
    </row>
    <row r="1559" spans="1:17" ht="78" customHeight="1" x14ac:dyDescent="0.4">
      <c r="A1559" s="447" t="s">
        <v>22</v>
      </c>
      <c r="B1559" s="447"/>
      <c r="C1559" s="447"/>
      <c r="D1559" s="447"/>
      <c r="E1559" s="447"/>
      <c r="F1559" s="447"/>
      <c r="G1559" s="447"/>
      <c r="H1559" s="447"/>
      <c r="I1559" s="447"/>
      <c r="J1559" s="447"/>
      <c r="K1559" s="447"/>
      <c r="L1559" s="447"/>
      <c r="M1559" s="447"/>
      <c r="N1559" s="447"/>
      <c r="O1559" s="447"/>
      <c r="P1559" s="447"/>
      <c r="Q1559" s="447"/>
    </row>
    <row r="1560" spans="1:17" x14ac:dyDescent="0.4">
      <c r="A1560" s="11" t="s">
        <v>12</v>
      </c>
      <c r="B1560" s="15">
        <f>B1541+1</f>
        <v>83</v>
      </c>
      <c r="C1560" s="11" t="s">
        <v>13</v>
      </c>
      <c r="D1560" s="13" t="str">
        <f>VLOOKUP(B1560,別紙1!$A$285:$AS$431,3,FALSE)</f>
        <v>天川地下ポンプ場</v>
      </c>
      <c r="Q1560" s="142" t="str">
        <f>VLOOKUP(B1560,別紙1!$A$285:$AS$431,5,FALSE)</f>
        <v>従量電灯Ｂ</v>
      </c>
    </row>
    <row r="1561" spans="1:17" s="11" customFormat="1" ht="20.25" customHeight="1" x14ac:dyDescent="0.4">
      <c r="A1561" s="435" t="s">
        <v>14</v>
      </c>
      <c r="B1561" s="443" t="s">
        <v>3</v>
      </c>
      <c r="C1561" s="443"/>
      <c r="D1561" s="443"/>
      <c r="E1561" s="438" t="s">
        <v>4</v>
      </c>
      <c r="F1561" s="439"/>
      <c r="G1561" s="439"/>
      <c r="H1561" s="439"/>
      <c r="I1561" s="439"/>
      <c r="J1561" s="439"/>
      <c r="K1561" s="439"/>
      <c r="L1561" s="439"/>
      <c r="M1561" s="439"/>
      <c r="N1561" s="439"/>
      <c r="O1561" s="440"/>
      <c r="P1561" s="426" t="s">
        <v>106</v>
      </c>
      <c r="Q1561" s="435" t="s">
        <v>354</v>
      </c>
    </row>
    <row r="1562" spans="1:17" s="11" customFormat="1" ht="60" x14ac:dyDescent="0.4">
      <c r="A1562" s="436"/>
      <c r="B1562" s="305" t="s">
        <v>26</v>
      </c>
      <c r="C1562" s="305" t="s">
        <v>107</v>
      </c>
      <c r="D1562" s="305" t="s">
        <v>27</v>
      </c>
      <c r="E1562" s="16" t="s">
        <v>349</v>
      </c>
      <c r="F1562" s="17" t="s">
        <v>108</v>
      </c>
      <c r="G1562" s="17" t="s">
        <v>350</v>
      </c>
      <c r="H1562" s="16" t="s">
        <v>28</v>
      </c>
      <c r="I1562" s="17" t="s">
        <v>126</v>
      </c>
      <c r="J1562" s="17" t="s">
        <v>352</v>
      </c>
      <c r="K1562" s="16" t="s">
        <v>29</v>
      </c>
      <c r="L1562" s="17" t="s">
        <v>127</v>
      </c>
      <c r="M1562" s="17" t="s">
        <v>128</v>
      </c>
      <c r="N1562" s="16" t="s">
        <v>30</v>
      </c>
      <c r="O1562" s="306" t="s">
        <v>353</v>
      </c>
      <c r="P1562" s="441"/>
      <c r="Q1562" s="436"/>
    </row>
    <row r="1563" spans="1:17" s="18" customFormat="1" ht="22.5" x14ac:dyDescent="0.4">
      <c r="A1563" s="442"/>
      <c r="B1563" s="12" t="s">
        <v>34</v>
      </c>
      <c r="C1563" s="12" t="s">
        <v>123</v>
      </c>
      <c r="D1563" s="12" t="s">
        <v>6</v>
      </c>
      <c r="E1563" s="12" t="s">
        <v>20</v>
      </c>
      <c r="F1563" s="12" t="s">
        <v>20</v>
      </c>
      <c r="G1563" s="12" t="s">
        <v>8</v>
      </c>
      <c r="H1563" s="12" t="s">
        <v>8</v>
      </c>
      <c r="I1563" s="12" t="s">
        <v>20</v>
      </c>
      <c r="J1563" s="12" t="s">
        <v>8</v>
      </c>
      <c r="K1563" s="12" t="s">
        <v>8</v>
      </c>
      <c r="L1563" s="12" t="s">
        <v>20</v>
      </c>
      <c r="M1563" s="12" t="s">
        <v>8</v>
      </c>
      <c r="N1563" s="12" t="s">
        <v>8</v>
      </c>
      <c r="O1563" s="12" t="s">
        <v>8</v>
      </c>
      <c r="P1563" s="4" t="s">
        <v>43</v>
      </c>
      <c r="Q1563" s="12" t="s">
        <v>8</v>
      </c>
    </row>
    <row r="1564" spans="1:17" s="20" customFormat="1" ht="18" customHeight="1" x14ac:dyDescent="0.4">
      <c r="A1564" s="19">
        <v>1</v>
      </c>
      <c r="B1564" s="143">
        <f>VLOOKUP(B1560,別紙1!$A$285:$AS$431,6,FALSE)</f>
        <v>10</v>
      </c>
      <c r="C1564" s="151">
        <f>内訳書!$C$9</f>
        <v>0</v>
      </c>
      <c r="D1564" s="151">
        <f>IF(E1564=0,ROUNDDOWN(C1564*B1564/10/2,2),ROUNDDOWN(C1564*B1564/10,2))</f>
        <v>0</v>
      </c>
      <c r="E1564" s="143">
        <f>VLOOKUP(B1560,別紙1!$A$285:$AS$431,7,FALSE)+VLOOKUP(B1560,別紙1!$A$285:$AS$431,8,FALSE)+VLOOKUP(B1560,別紙1!$A$285:$AS$431,9,FALSE)</f>
        <v>59</v>
      </c>
      <c r="F1564" s="143">
        <f>IF(E1564&lt;120,E1564,120)</f>
        <v>59</v>
      </c>
      <c r="G1564" s="151">
        <f>内訳書!$D$9</f>
        <v>0</v>
      </c>
      <c r="H1564" s="151">
        <f>ROUNDDOWN(F1564*G1564,2)</f>
        <v>0</v>
      </c>
      <c r="I1564" s="143">
        <f>IF(E1564&lt;=300,IF(E1564&lt;120,0,E1564-120),180)</f>
        <v>0</v>
      </c>
      <c r="J1564" s="151">
        <f>内訳書!$E$9</f>
        <v>0</v>
      </c>
      <c r="K1564" s="151">
        <f>ROUNDDOWN(I1564*J1564,2)</f>
        <v>0</v>
      </c>
      <c r="L1564" s="143">
        <f>IF(E1564&lt;300,0,E1564-300)</f>
        <v>0</v>
      </c>
      <c r="M1564" s="151">
        <f>内訳書!$F$9</f>
        <v>0</v>
      </c>
      <c r="N1564" s="151">
        <f>ROUNDDOWN(L1564*M1564,2)</f>
        <v>0</v>
      </c>
      <c r="O1564" s="151">
        <f>H1564+K1564+N1564</f>
        <v>0</v>
      </c>
      <c r="P1564" s="144"/>
      <c r="Q1564" s="145">
        <f>ROUNDDOWN(D1564+O1564+P1564,0)</f>
        <v>0</v>
      </c>
    </row>
    <row r="1565" spans="1:17" s="20" customFormat="1" ht="18" customHeight="1" x14ac:dyDescent="0.4">
      <c r="A1565" s="19">
        <v>2</v>
      </c>
      <c r="B1565" s="145">
        <f>B1564</f>
        <v>10</v>
      </c>
      <c r="C1565" s="151">
        <f>C1564</f>
        <v>0</v>
      </c>
      <c r="D1565" s="151">
        <f t="shared" ref="D1565:D1575" si="1476">IF(E1565=0,ROUNDDOWN(C1565*B1565/10/2,2),ROUNDDOWN(C1565*B1565/10,2))</f>
        <v>0</v>
      </c>
      <c r="E1565" s="143">
        <f>VLOOKUP(B1560,別紙1!$A$285:$AS$431,10,FALSE)+VLOOKUP(B1560,別紙1!$A$285:$AS$431,11,FALSE)+VLOOKUP(B1560,別紙1!$A$285:$AS$431,12,FALSE)</f>
        <v>50</v>
      </c>
      <c r="F1565" s="143">
        <f t="shared" ref="F1565:F1575" si="1477">IF(E1565&lt;120,E1565,120)</f>
        <v>50</v>
      </c>
      <c r="G1565" s="151">
        <f>G1564</f>
        <v>0</v>
      </c>
      <c r="H1565" s="151">
        <f t="shared" ref="H1565:H1575" si="1478">ROUNDDOWN(F1565*G1565,2)</f>
        <v>0</v>
      </c>
      <c r="I1565" s="143">
        <f t="shared" ref="I1565" si="1479">IF(E1565&lt;=300,IF(E1565&lt;120,0,E1565-120),180)</f>
        <v>0</v>
      </c>
      <c r="J1565" s="151">
        <f>J1564</f>
        <v>0</v>
      </c>
      <c r="K1565" s="151">
        <f t="shared" ref="K1565:K1575" si="1480">ROUNDDOWN(I1565*J1565,2)</f>
        <v>0</v>
      </c>
      <c r="L1565" s="143">
        <f t="shared" ref="L1565:L1575" si="1481">IF(E1565&lt;300,0,E1565-300)</f>
        <v>0</v>
      </c>
      <c r="M1565" s="151">
        <f>M1564</f>
        <v>0</v>
      </c>
      <c r="N1565" s="151">
        <f t="shared" ref="N1565:N1575" si="1482">ROUNDDOWN(L1565*M1565,2)</f>
        <v>0</v>
      </c>
      <c r="O1565" s="151">
        <f t="shared" ref="O1565:O1568" si="1483">H1565+K1565+N1565</f>
        <v>0</v>
      </c>
      <c r="P1565" s="144"/>
      <c r="Q1565" s="145">
        <f t="shared" ref="Q1565:Q1575" si="1484">ROUNDDOWN(D1565+O1565+P1565,0)</f>
        <v>0</v>
      </c>
    </row>
    <row r="1566" spans="1:17" s="20" customFormat="1" ht="18" customHeight="1" x14ac:dyDescent="0.4">
      <c r="A1566" s="19">
        <v>3</v>
      </c>
      <c r="B1566" s="145">
        <f>B1564</f>
        <v>10</v>
      </c>
      <c r="C1566" s="151">
        <f t="shared" ref="C1566:C1575" si="1485">C1565</f>
        <v>0</v>
      </c>
      <c r="D1566" s="151">
        <f t="shared" si="1476"/>
        <v>0</v>
      </c>
      <c r="E1566" s="143">
        <f>VLOOKUP(B1560,別紙1!$A$285:$AS$431,13,FALSE)+VLOOKUP(B1560,別紙1!$A$285:$AS$431,14,FALSE)+VLOOKUP(B1560,別紙1!$A$285:$AS$431,15,FALSE)</f>
        <v>50</v>
      </c>
      <c r="F1566" s="143">
        <f t="shared" si="1477"/>
        <v>50</v>
      </c>
      <c r="G1566" s="151">
        <f t="shared" ref="G1566:G1575" si="1486">G1565</f>
        <v>0</v>
      </c>
      <c r="H1566" s="151">
        <f t="shared" si="1478"/>
        <v>0</v>
      </c>
      <c r="I1566" s="143">
        <f>IF(E1566&lt;=300,IF(E1566&lt;120,0,E1566-120),180)</f>
        <v>0</v>
      </c>
      <c r="J1566" s="151">
        <f t="shared" ref="J1566:J1575" si="1487">J1565</f>
        <v>0</v>
      </c>
      <c r="K1566" s="151">
        <f t="shared" si="1480"/>
        <v>0</v>
      </c>
      <c r="L1566" s="143">
        <f t="shared" si="1481"/>
        <v>0</v>
      </c>
      <c r="M1566" s="151">
        <f t="shared" ref="M1566:M1575" si="1488">M1565</f>
        <v>0</v>
      </c>
      <c r="N1566" s="151">
        <f t="shared" si="1482"/>
        <v>0</v>
      </c>
      <c r="O1566" s="151">
        <f t="shared" si="1483"/>
        <v>0</v>
      </c>
      <c r="P1566" s="144"/>
      <c r="Q1566" s="145">
        <f t="shared" si="1484"/>
        <v>0</v>
      </c>
    </row>
    <row r="1567" spans="1:17" s="20" customFormat="1" ht="18" customHeight="1" x14ac:dyDescent="0.4">
      <c r="A1567" s="19">
        <v>4</v>
      </c>
      <c r="B1567" s="145">
        <f>B1564</f>
        <v>10</v>
      </c>
      <c r="C1567" s="151">
        <f t="shared" si="1485"/>
        <v>0</v>
      </c>
      <c r="D1567" s="151">
        <f t="shared" si="1476"/>
        <v>0</v>
      </c>
      <c r="E1567" s="143">
        <f>VLOOKUP(B1560,別紙1!$A$285:$AS$431,16,FALSE)+VLOOKUP(B1560,別紙1!$A$285:$AS$431,17,FALSE)+VLOOKUP(B1560,別紙1!$A$285:$AS$431,18,FALSE)</f>
        <v>23</v>
      </c>
      <c r="F1567" s="143">
        <f t="shared" si="1477"/>
        <v>23</v>
      </c>
      <c r="G1567" s="151">
        <f t="shared" si="1486"/>
        <v>0</v>
      </c>
      <c r="H1567" s="151">
        <f t="shared" si="1478"/>
        <v>0</v>
      </c>
      <c r="I1567" s="143">
        <f t="shared" ref="I1567:I1575" si="1489">IF(E1567&lt;=300,IF(E1567&lt;120,0,E1567-120),180)</f>
        <v>0</v>
      </c>
      <c r="J1567" s="151">
        <f t="shared" si="1487"/>
        <v>0</v>
      </c>
      <c r="K1567" s="151">
        <f t="shared" si="1480"/>
        <v>0</v>
      </c>
      <c r="L1567" s="143">
        <f t="shared" si="1481"/>
        <v>0</v>
      </c>
      <c r="M1567" s="151">
        <f t="shared" si="1488"/>
        <v>0</v>
      </c>
      <c r="N1567" s="151">
        <f t="shared" si="1482"/>
        <v>0</v>
      </c>
      <c r="O1567" s="151">
        <f t="shared" si="1483"/>
        <v>0</v>
      </c>
      <c r="P1567" s="144"/>
      <c r="Q1567" s="145">
        <f t="shared" si="1484"/>
        <v>0</v>
      </c>
    </row>
    <row r="1568" spans="1:17" s="20" customFormat="1" ht="18" customHeight="1" x14ac:dyDescent="0.4">
      <c r="A1568" s="19">
        <v>5</v>
      </c>
      <c r="B1568" s="145">
        <f>B1564</f>
        <v>10</v>
      </c>
      <c r="C1568" s="151">
        <f t="shared" si="1485"/>
        <v>0</v>
      </c>
      <c r="D1568" s="151">
        <f t="shared" si="1476"/>
        <v>0</v>
      </c>
      <c r="E1568" s="143">
        <f>VLOOKUP(B1560,別紙1!$A$285:$AS$431,19,FALSE)+VLOOKUP(B1560,別紙1!$A$285:$AS$431,20,FALSE)+VLOOKUP(B1560,別紙1!$A$285:$AS$431,21,FALSE)</f>
        <v>16</v>
      </c>
      <c r="F1568" s="143">
        <f t="shared" si="1477"/>
        <v>16</v>
      </c>
      <c r="G1568" s="151">
        <f t="shared" si="1486"/>
        <v>0</v>
      </c>
      <c r="H1568" s="151">
        <f t="shared" si="1478"/>
        <v>0</v>
      </c>
      <c r="I1568" s="143">
        <f t="shared" si="1489"/>
        <v>0</v>
      </c>
      <c r="J1568" s="151">
        <f t="shared" si="1487"/>
        <v>0</v>
      </c>
      <c r="K1568" s="151">
        <f t="shared" si="1480"/>
        <v>0</v>
      </c>
      <c r="L1568" s="143">
        <f t="shared" si="1481"/>
        <v>0</v>
      </c>
      <c r="M1568" s="151">
        <f t="shared" si="1488"/>
        <v>0</v>
      </c>
      <c r="N1568" s="151">
        <f t="shared" si="1482"/>
        <v>0</v>
      </c>
      <c r="O1568" s="151">
        <f t="shared" si="1483"/>
        <v>0</v>
      </c>
      <c r="P1568" s="144"/>
      <c r="Q1568" s="145">
        <f t="shared" si="1484"/>
        <v>0</v>
      </c>
    </row>
    <row r="1569" spans="1:17" s="20" customFormat="1" ht="18" customHeight="1" x14ac:dyDescent="0.4">
      <c r="A1569" s="19">
        <v>6</v>
      </c>
      <c r="B1569" s="145">
        <f>B1564</f>
        <v>10</v>
      </c>
      <c r="C1569" s="151">
        <f t="shared" si="1485"/>
        <v>0</v>
      </c>
      <c r="D1569" s="151">
        <f t="shared" si="1476"/>
        <v>0</v>
      </c>
      <c r="E1569" s="143">
        <f>VLOOKUP(B1560,別紙1!$A$285:$AS$431,22,FALSE)+VLOOKUP(B1560,別紙1!$A$285:$AS$431,23,FALSE)+VLOOKUP(B1560,別紙1!$A$285:$AS$431,24,FALSE)</f>
        <v>19</v>
      </c>
      <c r="F1569" s="143">
        <f t="shared" si="1477"/>
        <v>19</v>
      </c>
      <c r="G1569" s="151">
        <f t="shared" si="1486"/>
        <v>0</v>
      </c>
      <c r="H1569" s="151">
        <f t="shared" si="1478"/>
        <v>0</v>
      </c>
      <c r="I1569" s="143">
        <f t="shared" si="1489"/>
        <v>0</v>
      </c>
      <c r="J1569" s="151">
        <f t="shared" si="1487"/>
        <v>0</v>
      </c>
      <c r="K1569" s="151">
        <f t="shared" si="1480"/>
        <v>0</v>
      </c>
      <c r="L1569" s="143">
        <f t="shared" si="1481"/>
        <v>0</v>
      </c>
      <c r="M1569" s="151">
        <f t="shared" si="1488"/>
        <v>0</v>
      </c>
      <c r="N1569" s="151">
        <f t="shared" si="1482"/>
        <v>0</v>
      </c>
      <c r="O1569" s="151">
        <f>H1569+K1569+N1569</f>
        <v>0</v>
      </c>
      <c r="P1569" s="144"/>
      <c r="Q1569" s="145">
        <f t="shared" si="1484"/>
        <v>0</v>
      </c>
    </row>
    <row r="1570" spans="1:17" s="20" customFormat="1" ht="18" customHeight="1" x14ac:dyDescent="0.4">
      <c r="A1570" s="19">
        <v>7</v>
      </c>
      <c r="B1570" s="145">
        <f>B1564</f>
        <v>10</v>
      </c>
      <c r="C1570" s="151">
        <f t="shared" si="1485"/>
        <v>0</v>
      </c>
      <c r="D1570" s="151">
        <f t="shared" si="1476"/>
        <v>0</v>
      </c>
      <c r="E1570" s="143">
        <f>VLOOKUP(B1560,別紙1!$A$285:$AS$431,25,FALSE)+VLOOKUP(B1560,別紙1!$A$285:$AS$431,26,FALSE)+VLOOKUP(B1560,別紙1!$A$285:$AS$431,27,FALSE)</f>
        <v>21</v>
      </c>
      <c r="F1570" s="143">
        <f t="shared" si="1477"/>
        <v>21</v>
      </c>
      <c r="G1570" s="151">
        <f t="shared" si="1486"/>
        <v>0</v>
      </c>
      <c r="H1570" s="151">
        <f t="shared" si="1478"/>
        <v>0</v>
      </c>
      <c r="I1570" s="143">
        <f t="shared" si="1489"/>
        <v>0</v>
      </c>
      <c r="J1570" s="151">
        <f t="shared" si="1487"/>
        <v>0</v>
      </c>
      <c r="K1570" s="151">
        <f t="shared" si="1480"/>
        <v>0</v>
      </c>
      <c r="L1570" s="143">
        <f t="shared" si="1481"/>
        <v>0</v>
      </c>
      <c r="M1570" s="151">
        <f t="shared" si="1488"/>
        <v>0</v>
      </c>
      <c r="N1570" s="151">
        <f t="shared" si="1482"/>
        <v>0</v>
      </c>
      <c r="O1570" s="151">
        <f t="shared" ref="O1570:O1574" si="1490">H1570+K1570+N1570</f>
        <v>0</v>
      </c>
      <c r="P1570" s="144"/>
      <c r="Q1570" s="145">
        <f t="shared" si="1484"/>
        <v>0</v>
      </c>
    </row>
    <row r="1571" spans="1:17" s="20" customFormat="1" ht="18" customHeight="1" x14ac:dyDescent="0.4">
      <c r="A1571" s="19">
        <v>8</v>
      </c>
      <c r="B1571" s="145">
        <f>B1564</f>
        <v>10</v>
      </c>
      <c r="C1571" s="151">
        <f t="shared" si="1485"/>
        <v>0</v>
      </c>
      <c r="D1571" s="151">
        <f t="shared" si="1476"/>
        <v>0</v>
      </c>
      <c r="E1571" s="143">
        <f>VLOOKUP(B1560,別紙1!$A$285:$AS$431,28,FALSE)+VLOOKUP(B1560,別紙1!$A$285:$AS$431,29,FALSE)+VLOOKUP(B1560,別紙1!$A$285:$AS$431,30,FALSE)</f>
        <v>25</v>
      </c>
      <c r="F1571" s="143">
        <f t="shared" si="1477"/>
        <v>25</v>
      </c>
      <c r="G1571" s="151">
        <f t="shared" si="1486"/>
        <v>0</v>
      </c>
      <c r="H1571" s="151">
        <f t="shared" si="1478"/>
        <v>0</v>
      </c>
      <c r="I1571" s="143">
        <f t="shared" si="1489"/>
        <v>0</v>
      </c>
      <c r="J1571" s="151">
        <f t="shared" si="1487"/>
        <v>0</v>
      </c>
      <c r="K1571" s="151">
        <f t="shared" si="1480"/>
        <v>0</v>
      </c>
      <c r="L1571" s="143">
        <f t="shared" si="1481"/>
        <v>0</v>
      </c>
      <c r="M1571" s="151">
        <f t="shared" si="1488"/>
        <v>0</v>
      </c>
      <c r="N1571" s="151">
        <f t="shared" si="1482"/>
        <v>0</v>
      </c>
      <c r="O1571" s="151">
        <f t="shared" si="1490"/>
        <v>0</v>
      </c>
      <c r="P1571" s="144"/>
      <c r="Q1571" s="145">
        <f t="shared" si="1484"/>
        <v>0</v>
      </c>
    </row>
    <row r="1572" spans="1:17" s="20" customFormat="1" ht="18" customHeight="1" x14ac:dyDescent="0.4">
      <c r="A1572" s="19">
        <v>9</v>
      </c>
      <c r="B1572" s="145">
        <f>B1564</f>
        <v>10</v>
      </c>
      <c r="C1572" s="151">
        <f t="shared" si="1485"/>
        <v>0</v>
      </c>
      <c r="D1572" s="151">
        <f t="shared" si="1476"/>
        <v>0</v>
      </c>
      <c r="E1572" s="143">
        <f>VLOOKUP(B1560,別紙1!$A$285:$AS$431,31,FALSE)+VLOOKUP(B1560,別紙1!$A$285:$AS$431,32,FALSE)+VLOOKUP(B1560,別紙1!$A$285:$AS$431,33,FALSE)</f>
        <v>24</v>
      </c>
      <c r="F1572" s="143">
        <f t="shared" si="1477"/>
        <v>24</v>
      </c>
      <c r="G1572" s="151">
        <f t="shared" si="1486"/>
        <v>0</v>
      </c>
      <c r="H1572" s="151">
        <f t="shared" si="1478"/>
        <v>0</v>
      </c>
      <c r="I1572" s="143">
        <f t="shared" si="1489"/>
        <v>0</v>
      </c>
      <c r="J1572" s="151">
        <f t="shared" si="1487"/>
        <v>0</v>
      </c>
      <c r="K1572" s="151">
        <f t="shared" si="1480"/>
        <v>0</v>
      </c>
      <c r="L1572" s="143">
        <f t="shared" si="1481"/>
        <v>0</v>
      </c>
      <c r="M1572" s="151">
        <f t="shared" si="1488"/>
        <v>0</v>
      </c>
      <c r="N1572" s="151">
        <f t="shared" si="1482"/>
        <v>0</v>
      </c>
      <c r="O1572" s="151">
        <f t="shared" si="1490"/>
        <v>0</v>
      </c>
      <c r="P1572" s="144"/>
      <c r="Q1572" s="145">
        <f t="shared" si="1484"/>
        <v>0</v>
      </c>
    </row>
    <row r="1573" spans="1:17" s="20" customFormat="1" ht="18" customHeight="1" x14ac:dyDescent="0.4">
      <c r="A1573" s="19">
        <v>10</v>
      </c>
      <c r="B1573" s="145">
        <f>B1564</f>
        <v>10</v>
      </c>
      <c r="C1573" s="151">
        <f t="shared" si="1485"/>
        <v>0</v>
      </c>
      <c r="D1573" s="151">
        <f t="shared" si="1476"/>
        <v>0</v>
      </c>
      <c r="E1573" s="143">
        <f>VLOOKUP(B1560,別紙1!$A$285:$AS$431,34,FALSE)+VLOOKUP(B1560,別紙1!$A$285:$AS$431,35,FALSE)+VLOOKUP(B1560,別紙1!$A$285:$AS$431,36,FALSE)</f>
        <v>17</v>
      </c>
      <c r="F1573" s="143">
        <f t="shared" si="1477"/>
        <v>17</v>
      </c>
      <c r="G1573" s="151">
        <f t="shared" si="1486"/>
        <v>0</v>
      </c>
      <c r="H1573" s="151">
        <f t="shared" si="1478"/>
        <v>0</v>
      </c>
      <c r="I1573" s="143">
        <f t="shared" si="1489"/>
        <v>0</v>
      </c>
      <c r="J1573" s="151">
        <f t="shared" si="1487"/>
        <v>0</v>
      </c>
      <c r="K1573" s="151">
        <f t="shared" si="1480"/>
        <v>0</v>
      </c>
      <c r="L1573" s="143">
        <f t="shared" si="1481"/>
        <v>0</v>
      </c>
      <c r="M1573" s="151">
        <f t="shared" si="1488"/>
        <v>0</v>
      </c>
      <c r="N1573" s="151">
        <f t="shared" si="1482"/>
        <v>0</v>
      </c>
      <c r="O1573" s="151">
        <f t="shared" si="1490"/>
        <v>0</v>
      </c>
      <c r="P1573" s="144"/>
      <c r="Q1573" s="145">
        <f t="shared" si="1484"/>
        <v>0</v>
      </c>
    </row>
    <row r="1574" spans="1:17" s="20" customFormat="1" ht="18" customHeight="1" x14ac:dyDescent="0.4">
      <c r="A1574" s="19">
        <v>11</v>
      </c>
      <c r="B1574" s="145">
        <f>B1564</f>
        <v>10</v>
      </c>
      <c r="C1574" s="151">
        <f t="shared" si="1485"/>
        <v>0</v>
      </c>
      <c r="D1574" s="151">
        <f t="shared" si="1476"/>
        <v>0</v>
      </c>
      <c r="E1574" s="143">
        <f>VLOOKUP(B1560,別紙1!$A$285:$AS$431,37,FALSE)+VLOOKUP(B1560,別紙1!$A$285:$AS$431,38,FALSE)+VLOOKUP(B1560,別紙1!$A$285:$AS$431,39,FALSE)</f>
        <v>21</v>
      </c>
      <c r="F1574" s="143">
        <f t="shared" si="1477"/>
        <v>21</v>
      </c>
      <c r="G1574" s="151">
        <f t="shared" si="1486"/>
        <v>0</v>
      </c>
      <c r="H1574" s="151">
        <f t="shared" si="1478"/>
        <v>0</v>
      </c>
      <c r="I1574" s="143">
        <f t="shared" si="1489"/>
        <v>0</v>
      </c>
      <c r="J1574" s="151">
        <f t="shared" si="1487"/>
        <v>0</v>
      </c>
      <c r="K1574" s="151">
        <f t="shared" si="1480"/>
        <v>0</v>
      </c>
      <c r="L1574" s="143">
        <f t="shared" si="1481"/>
        <v>0</v>
      </c>
      <c r="M1574" s="151">
        <f t="shared" si="1488"/>
        <v>0</v>
      </c>
      <c r="N1574" s="151">
        <f t="shared" si="1482"/>
        <v>0</v>
      </c>
      <c r="O1574" s="151">
        <f t="shared" si="1490"/>
        <v>0</v>
      </c>
      <c r="P1574" s="144"/>
      <c r="Q1574" s="145">
        <f t="shared" si="1484"/>
        <v>0</v>
      </c>
    </row>
    <row r="1575" spans="1:17" s="20" customFormat="1" ht="18" customHeight="1" thickBot="1" x14ac:dyDescent="0.45">
      <c r="A1575" s="19">
        <v>12</v>
      </c>
      <c r="B1575" s="145">
        <f>B1564</f>
        <v>10</v>
      </c>
      <c r="C1575" s="151">
        <f t="shared" si="1485"/>
        <v>0</v>
      </c>
      <c r="D1575" s="151">
        <f t="shared" si="1476"/>
        <v>0</v>
      </c>
      <c r="E1575" s="143">
        <f>VLOOKUP(B1560,別紙1!$A$285:$AS$431,40,FALSE)+VLOOKUP(B1560,別紙1!$A$285:$AS$431,41,FALSE)+VLOOKUP(B1560,別紙1!$A$285:$AS$431,42,FALSE)</f>
        <v>45</v>
      </c>
      <c r="F1575" s="143">
        <f t="shared" si="1477"/>
        <v>45</v>
      </c>
      <c r="G1575" s="151">
        <f t="shared" si="1486"/>
        <v>0</v>
      </c>
      <c r="H1575" s="198">
        <f t="shared" si="1478"/>
        <v>0</v>
      </c>
      <c r="I1575" s="143">
        <f t="shared" si="1489"/>
        <v>0</v>
      </c>
      <c r="J1575" s="198">
        <f t="shared" si="1487"/>
        <v>0</v>
      </c>
      <c r="K1575" s="198">
        <f t="shared" si="1480"/>
        <v>0</v>
      </c>
      <c r="L1575" s="143">
        <f t="shared" si="1481"/>
        <v>0</v>
      </c>
      <c r="M1575" s="151">
        <f t="shared" si="1488"/>
        <v>0</v>
      </c>
      <c r="N1575" s="198">
        <f t="shared" si="1482"/>
        <v>0</v>
      </c>
      <c r="O1575" s="151">
        <f>H1575+K1575+N1575</f>
        <v>0</v>
      </c>
      <c r="P1575" s="144"/>
      <c r="Q1575" s="145">
        <f t="shared" si="1484"/>
        <v>0</v>
      </c>
    </row>
    <row r="1576" spans="1:17" s="20" customFormat="1" ht="18" customHeight="1" thickBot="1" x14ac:dyDescent="0.45">
      <c r="A1576" s="19" t="s">
        <v>9</v>
      </c>
      <c r="B1576" s="146"/>
      <c r="C1576" s="146"/>
      <c r="D1576" s="201"/>
      <c r="E1576" s="143">
        <f t="shared" ref="E1576:F1576" si="1491">SUM(E1564:E1575)</f>
        <v>370</v>
      </c>
      <c r="F1576" s="149">
        <f t="shared" si="1491"/>
        <v>370</v>
      </c>
      <c r="G1576" s="146"/>
      <c r="H1576" s="146"/>
      <c r="I1576" s="149">
        <f t="shared" ref="I1576" si="1492">SUM(I1564:I1575)</f>
        <v>0</v>
      </c>
      <c r="J1576" s="146"/>
      <c r="K1576" s="146"/>
      <c r="L1576" s="149">
        <f t="shared" ref="L1576" si="1493">SUM(L1564:L1575)</f>
        <v>0</v>
      </c>
      <c r="M1576" s="146"/>
      <c r="N1576" s="146"/>
      <c r="O1576" s="202"/>
      <c r="P1576" s="150">
        <f>SUM(P1564:P1575)</f>
        <v>0</v>
      </c>
      <c r="Q1576" s="148">
        <f>IF(SUM(Q1564:Q1575)="","",SUM(Q1564:Q1575))</f>
        <v>0</v>
      </c>
    </row>
    <row r="1577" spans="1:17" ht="78" customHeight="1" x14ac:dyDescent="0.4">
      <c r="A1577" s="444" t="s">
        <v>376</v>
      </c>
      <c r="B1577" s="445"/>
      <c r="C1577" s="445"/>
      <c r="D1577" s="445"/>
      <c r="E1577" s="446"/>
      <c r="F1577" s="446"/>
      <c r="G1577" s="446"/>
      <c r="H1577" s="445"/>
      <c r="I1577" s="446"/>
      <c r="J1577" s="446"/>
      <c r="K1577" s="445"/>
      <c r="L1577" s="446"/>
      <c r="M1577" s="446"/>
      <c r="N1577" s="445"/>
      <c r="O1577" s="445"/>
      <c r="P1577" s="445"/>
      <c r="Q1577" s="445"/>
    </row>
    <row r="1578" spans="1:17" ht="78" customHeight="1" x14ac:dyDescent="0.4">
      <c r="A1578" s="447" t="s">
        <v>22</v>
      </c>
      <c r="B1578" s="447"/>
      <c r="C1578" s="447"/>
      <c r="D1578" s="447"/>
      <c r="E1578" s="447"/>
      <c r="F1578" s="447"/>
      <c r="G1578" s="447"/>
      <c r="H1578" s="447"/>
      <c r="I1578" s="447"/>
      <c r="J1578" s="447"/>
      <c r="K1578" s="447"/>
      <c r="L1578" s="447"/>
      <c r="M1578" s="447"/>
      <c r="N1578" s="447"/>
      <c r="O1578" s="447"/>
      <c r="P1578" s="447"/>
      <c r="Q1578" s="447"/>
    </row>
    <row r="1579" spans="1:17" x14ac:dyDescent="0.4">
      <c r="A1579" s="11" t="s">
        <v>12</v>
      </c>
      <c r="B1579" s="15">
        <f>B1560+1</f>
        <v>84</v>
      </c>
      <c r="C1579" s="11" t="s">
        <v>13</v>
      </c>
      <c r="D1579" s="13" t="str">
        <f>VLOOKUP(B1579,別紙1!$A$285:$AS$431,3,FALSE)</f>
        <v>元総社第五地下</v>
      </c>
      <c r="Q1579" s="142" t="str">
        <f>VLOOKUP(B1579,別紙1!$A$285:$AS$431,5,FALSE)</f>
        <v>従量電灯Ｂ</v>
      </c>
    </row>
    <row r="1580" spans="1:17" s="11" customFormat="1" ht="20.25" customHeight="1" x14ac:dyDescent="0.4">
      <c r="A1580" s="435" t="s">
        <v>14</v>
      </c>
      <c r="B1580" s="443" t="s">
        <v>3</v>
      </c>
      <c r="C1580" s="443"/>
      <c r="D1580" s="443"/>
      <c r="E1580" s="438" t="s">
        <v>4</v>
      </c>
      <c r="F1580" s="439"/>
      <c r="G1580" s="439"/>
      <c r="H1580" s="439"/>
      <c r="I1580" s="439"/>
      <c r="J1580" s="439"/>
      <c r="K1580" s="439"/>
      <c r="L1580" s="439"/>
      <c r="M1580" s="439"/>
      <c r="N1580" s="439"/>
      <c r="O1580" s="440"/>
      <c r="P1580" s="426" t="s">
        <v>106</v>
      </c>
      <c r="Q1580" s="435" t="s">
        <v>354</v>
      </c>
    </row>
    <row r="1581" spans="1:17" s="11" customFormat="1" ht="60" x14ac:dyDescent="0.4">
      <c r="A1581" s="436"/>
      <c r="B1581" s="305" t="s">
        <v>26</v>
      </c>
      <c r="C1581" s="305" t="s">
        <v>107</v>
      </c>
      <c r="D1581" s="305" t="s">
        <v>27</v>
      </c>
      <c r="E1581" s="16" t="s">
        <v>349</v>
      </c>
      <c r="F1581" s="17" t="s">
        <v>108</v>
      </c>
      <c r="G1581" s="17" t="s">
        <v>350</v>
      </c>
      <c r="H1581" s="16" t="s">
        <v>28</v>
      </c>
      <c r="I1581" s="17" t="s">
        <v>126</v>
      </c>
      <c r="J1581" s="17" t="s">
        <v>352</v>
      </c>
      <c r="K1581" s="16" t="s">
        <v>29</v>
      </c>
      <c r="L1581" s="17" t="s">
        <v>127</v>
      </c>
      <c r="M1581" s="17" t="s">
        <v>128</v>
      </c>
      <c r="N1581" s="16" t="s">
        <v>30</v>
      </c>
      <c r="O1581" s="306" t="s">
        <v>353</v>
      </c>
      <c r="P1581" s="441"/>
      <c r="Q1581" s="436"/>
    </row>
    <row r="1582" spans="1:17" s="18" customFormat="1" ht="22.5" x14ac:dyDescent="0.4">
      <c r="A1582" s="442"/>
      <c r="B1582" s="12" t="s">
        <v>34</v>
      </c>
      <c r="C1582" s="12" t="s">
        <v>123</v>
      </c>
      <c r="D1582" s="12" t="s">
        <v>6</v>
      </c>
      <c r="E1582" s="12" t="s">
        <v>20</v>
      </c>
      <c r="F1582" s="12" t="s">
        <v>20</v>
      </c>
      <c r="G1582" s="12" t="s">
        <v>8</v>
      </c>
      <c r="H1582" s="12" t="s">
        <v>8</v>
      </c>
      <c r="I1582" s="12" t="s">
        <v>20</v>
      </c>
      <c r="J1582" s="12" t="s">
        <v>8</v>
      </c>
      <c r="K1582" s="12" t="s">
        <v>8</v>
      </c>
      <c r="L1582" s="12" t="s">
        <v>20</v>
      </c>
      <c r="M1582" s="12" t="s">
        <v>8</v>
      </c>
      <c r="N1582" s="12" t="s">
        <v>8</v>
      </c>
      <c r="O1582" s="12" t="s">
        <v>8</v>
      </c>
      <c r="P1582" s="4" t="s">
        <v>43</v>
      </c>
      <c r="Q1582" s="12" t="s">
        <v>8</v>
      </c>
    </row>
    <row r="1583" spans="1:17" s="20" customFormat="1" ht="18" customHeight="1" x14ac:dyDescent="0.4">
      <c r="A1583" s="19">
        <v>1</v>
      </c>
      <c r="B1583" s="143">
        <f>VLOOKUP(B1579,別紙1!$A$285:$AS$431,6,FALSE)</f>
        <v>10</v>
      </c>
      <c r="C1583" s="151">
        <f>内訳書!$C$9</f>
        <v>0</v>
      </c>
      <c r="D1583" s="151">
        <f>IF(E1583=0,ROUNDDOWN(C1583*B1583/10/2,2),ROUNDDOWN(C1583*B1583/10,2))</f>
        <v>0</v>
      </c>
      <c r="E1583" s="143">
        <f>VLOOKUP(B1579,別紙1!$A$285:$AS$431,7,FALSE)+VLOOKUP(B1579,別紙1!$A$285:$AS$431,8,FALSE)+VLOOKUP(B1579,別紙1!$A$285:$AS$431,9,FALSE)</f>
        <v>25</v>
      </c>
      <c r="F1583" s="143">
        <f>IF(E1583&lt;120,E1583,120)</f>
        <v>25</v>
      </c>
      <c r="G1583" s="151">
        <f>内訳書!$D$9</f>
        <v>0</v>
      </c>
      <c r="H1583" s="151">
        <f>ROUNDDOWN(F1583*G1583,2)</f>
        <v>0</v>
      </c>
      <c r="I1583" s="143">
        <f>IF(E1583&lt;=300,IF(E1583&lt;120,0,E1583-120),180)</f>
        <v>0</v>
      </c>
      <c r="J1583" s="151">
        <f>内訳書!$E$9</f>
        <v>0</v>
      </c>
      <c r="K1583" s="151">
        <f>ROUNDDOWN(I1583*J1583,2)</f>
        <v>0</v>
      </c>
      <c r="L1583" s="143">
        <f>IF(E1583&lt;300,0,E1583-300)</f>
        <v>0</v>
      </c>
      <c r="M1583" s="151">
        <f>内訳書!$F$9</f>
        <v>0</v>
      </c>
      <c r="N1583" s="151">
        <f>ROUNDDOWN(L1583*M1583,2)</f>
        <v>0</v>
      </c>
      <c r="O1583" s="151">
        <f>H1583+K1583+N1583</f>
        <v>0</v>
      </c>
      <c r="P1583" s="144"/>
      <c r="Q1583" s="145">
        <f>ROUNDDOWN(D1583+O1583+P1583,0)</f>
        <v>0</v>
      </c>
    </row>
    <row r="1584" spans="1:17" s="20" customFormat="1" ht="18" customHeight="1" x14ac:dyDescent="0.4">
      <c r="A1584" s="19">
        <v>2</v>
      </c>
      <c r="B1584" s="145">
        <f>B1583</f>
        <v>10</v>
      </c>
      <c r="C1584" s="151">
        <f>C1583</f>
        <v>0</v>
      </c>
      <c r="D1584" s="151">
        <f t="shared" ref="D1584:D1594" si="1494">IF(E1584=0,ROUNDDOWN(C1584*B1584/10/2,2),ROUNDDOWN(C1584*B1584/10,2))</f>
        <v>0</v>
      </c>
      <c r="E1584" s="143">
        <f>VLOOKUP(B1579,別紙1!$A$285:$AS$431,10,FALSE)+VLOOKUP(B1579,別紙1!$A$285:$AS$431,11,FALSE)+VLOOKUP(B1579,別紙1!$A$285:$AS$431,12,FALSE)</f>
        <v>24</v>
      </c>
      <c r="F1584" s="143">
        <f t="shared" ref="F1584:F1594" si="1495">IF(E1584&lt;120,E1584,120)</f>
        <v>24</v>
      </c>
      <c r="G1584" s="151">
        <f>G1583</f>
        <v>0</v>
      </c>
      <c r="H1584" s="151">
        <f t="shared" ref="H1584:H1594" si="1496">ROUNDDOWN(F1584*G1584,2)</f>
        <v>0</v>
      </c>
      <c r="I1584" s="143">
        <f t="shared" ref="I1584" si="1497">IF(E1584&lt;=300,IF(E1584&lt;120,0,E1584-120),180)</f>
        <v>0</v>
      </c>
      <c r="J1584" s="151">
        <f>J1583</f>
        <v>0</v>
      </c>
      <c r="K1584" s="151">
        <f t="shared" ref="K1584:K1594" si="1498">ROUNDDOWN(I1584*J1584,2)</f>
        <v>0</v>
      </c>
      <c r="L1584" s="143">
        <f t="shared" ref="L1584:L1594" si="1499">IF(E1584&lt;300,0,E1584-300)</f>
        <v>0</v>
      </c>
      <c r="M1584" s="151">
        <f>M1583</f>
        <v>0</v>
      </c>
      <c r="N1584" s="151">
        <f t="shared" ref="N1584:N1594" si="1500">ROUNDDOWN(L1584*M1584,2)</f>
        <v>0</v>
      </c>
      <c r="O1584" s="151">
        <f t="shared" ref="O1584:O1587" si="1501">H1584+K1584+N1584</f>
        <v>0</v>
      </c>
      <c r="P1584" s="144"/>
      <c r="Q1584" s="145">
        <f t="shared" ref="Q1584:Q1594" si="1502">ROUNDDOWN(D1584+O1584+P1584,0)</f>
        <v>0</v>
      </c>
    </row>
    <row r="1585" spans="1:17" s="20" customFormat="1" ht="18" customHeight="1" x14ac:dyDescent="0.4">
      <c r="A1585" s="19">
        <v>3</v>
      </c>
      <c r="B1585" s="145">
        <f>B1583</f>
        <v>10</v>
      </c>
      <c r="C1585" s="151">
        <f t="shared" ref="C1585:C1594" si="1503">C1584</f>
        <v>0</v>
      </c>
      <c r="D1585" s="151">
        <f t="shared" si="1494"/>
        <v>0</v>
      </c>
      <c r="E1585" s="143">
        <f>VLOOKUP(B1579,別紙1!$A$285:$AS$431,13,FALSE)+VLOOKUP(B1579,別紙1!$A$285:$AS$431,14,FALSE)+VLOOKUP(B1579,別紙1!$A$285:$AS$431,15,FALSE)</f>
        <v>21</v>
      </c>
      <c r="F1585" s="143">
        <f t="shared" si="1495"/>
        <v>21</v>
      </c>
      <c r="G1585" s="151">
        <f t="shared" ref="G1585:G1594" si="1504">G1584</f>
        <v>0</v>
      </c>
      <c r="H1585" s="151">
        <f t="shared" si="1496"/>
        <v>0</v>
      </c>
      <c r="I1585" s="143">
        <f>IF(E1585&lt;=300,IF(E1585&lt;120,0,E1585-120),180)</f>
        <v>0</v>
      </c>
      <c r="J1585" s="151">
        <f t="shared" ref="J1585:J1594" si="1505">J1584</f>
        <v>0</v>
      </c>
      <c r="K1585" s="151">
        <f t="shared" si="1498"/>
        <v>0</v>
      </c>
      <c r="L1585" s="143">
        <f t="shared" si="1499"/>
        <v>0</v>
      </c>
      <c r="M1585" s="151">
        <f t="shared" ref="M1585:M1594" si="1506">M1584</f>
        <v>0</v>
      </c>
      <c r="N1585" s="151">
        <f t="shared" si="1500"/>
        <v>0</v>
      </c>
      <c r="O1585" s="151">
        <f t="shared" si="1501"/>
        <v>0</v>
      </c>
      <c r="P1585" s="144"/>
      <c r="Q1585" s="145">
        <f t="shared" si="1502"/>
        <v>0</v>
      </c>
    </row>
    <row r="1586" spans="1:17" s="20" customFormat="1" ht="18" customHeight="1" x14ac:dyDescent="0.4">
      <c r="A1586" s="19">
        <v>4</v>
      </c>
      <c r="B1586" s="145">
        <f>B1583</f>
        <v>10</v>
      </c>
      <c r="C1586" s="151">
        <f t="shared" si="1503"/>
        <v>0</v>
      </c>
      <c r="D1586" s="151">
        <f t="shared" si="1494"/>
        <v>0</v>
      </c>
      <c r="E1586" s="143">
        <f>VLOOKUP(B1579,別紙1!$A$285:$AS$431,16,FALSE)+VLOOKUP(B1579,別紙1!$A$285:$AS$431,17,FALSE)+VLOOKUP(B1579,別紙1!$A$285:$AS$431,18,FALSE)</f>
        <v>21</v>
      </c>
      <c r="F1586" s="143">
        <f t="shared" si="1495"/>
        <v>21</v>
      </c>
      <c r="G1586" s="151">
        <f t="shared" si="1504"/>
        <v>0</v>
      </c>
      <c r="H1586" s="151">
        <f t="shared" si="1496"/>
        <v>0</v>
      </c>
      <c r="I1586" s="143">
        <f t="shared" ref="I1586:I1594" si="1507">IF(E1586&lt;=300,IF(E1586&lt;120,0,E1586-120),180)</f>
        <v>0</v>
      </c>
      <c r="J1586" s="151">
        <f t="shared" si="1505"/>
        <v>0</v>
      </c>
      <c r="K1586" s="151">
        <f t="shared" si="1498"/>
        <v>0</v>
      </c>
      <c r="L1586" s="143">
        <f t="shared" si="1499"/>
        <v>0</v>
      </c>
      <c r="M1586" s="151">
        <f t="shared" si="1506"/>
        <v>0</v>
      </c>
      <c r="N1586" s="151">
        <f t="shared" si="1500"/>
        <v>0</v>
      </c>
      <c r="O1586" s="151">
        <f t="shared" si="1501"/>
        <v>0</v>
      </c>
      <c r="P1586" s="144"/>
      <c r="Q1586" s="145">
        <f t="shared" si="1502"/>
        <v>0</v>
      </c>
    </row>
    <row r="1587" spans="1:17" s="20" customFormat="1" ht="18" customHeight="1" x14ac:dyDescent="0.4">
      <c r="A1587" s="19">
        <v>5</v>
      </c>
      <c r="B1587" s="145">
        <f>B1583</f>
        <v>10</v>
      </c>
      <c r="C1587" s="151">
        <f t="shared" si="1503"/>
        <v>0</v>
      </c>
      <c r="D1587" s="151">
        <f t="shared" si="1494"/>
        <v>0</v>
      </c>
      <c r="E1587" s="143">
        <f>VLOOKUP(B1579,別紙1!$A$285:$AS$431,19,FALSE)+VLOOKUP(B1579,別紙1!$A$285:$AS$431,20,FALSE)+VLOOKUP(B1579,別紙1!$A$285:$AS$431,21,FALSE)</f>
        <v>21</v>
      </c>
      <c r="F1587" s="143">
        <f t="shared" si="1495"/>
        <v>21</v>
      </c>
      <c r="G1587" s="151">
        <f t="shared" si="1504"/>
        <v>0</v>
      </c>
      <c r="H1587" s="151">
        <f t="shared" si="1496"/>
        <v>0</v>
      </c>
      <c r="I1587" s="143">
        <f t="shared" si="1507"/>
        <v>0</v>
      </c>
      <c r="J1587" s="151">
        <f t="shared" si="1505"/>
        <v>0</v>
      </c>
      <c r="K1587" s="151">
        <f t="shared" si="1498"/>
        <v>0</v>
      </c>
      <c r="L1587" s="143">
        <f t="shared" si="1499"/>
        <v>0</v>
      </c>
      <c r="M1587" s="151">
        <f t="shared" si="1506"/>
        <v>0</v>
      </c>
      <c r="N1587" s="151">
        <f t="shared" si="1500"/>
        <v>0</v>
      </c>
      <c r="O1587" s="151">
        <f t="shared" si="1501"/>
        <v>0</v>
      </c>
      <c r="P1587" s="144"/>
      <c r="Q1587" s="145">
        <f t="shared" si="1502"/>
        <v>0</v>
      </c>
    </row>
    <row r="1588" spans="1:17" s="20" customFormat="1" ht="18" customHeight="1" x14ac:dyDescent="0.4">
      <c r="A1588" s="19">
        <v>6</v>
      </c>
      <c r="B1588" s="145">
        <f>B1583</f>
        <v>10</v>
      </c>
      <c r="C1588" s="151">
        <f t="shared" si="1503"/>
        <v>0</v>
      </c>
      <c r="D1588" s="151">
        <f t="shared" si="1494"/>
        <v>0</v>
      </c>
      <c r="E1588" s="143">
        <f>VLOOKUP(B1579,別紙1!$A$285:$AS$431,22,FALSE)+VLOOKUP(B1579,別紙1!$A$285:$AS$431,23,FALSE)+VLOOKUP(B1579,別紙1!$A$285:$AS$431,24,FALSE)</f>
        <v>23</v>
      </c>
      <c r="F1588" s="143">
        <f t="shared" si="1495"/>
        <v>23</v>
      </c>
      <c r="G1588" s="151">
        <f t="shared" si="1504"/>
        <v>0</v>
      </c>
      <c r="H1588" s="151">
        <f t="shared" si="1496"/>
        <v>0</v>
      </c>
      <c r="I1588" s="143">
        <f t="shared" si="1507"/>
        <v>0</v>
      </c>
      <c r="J1588" s="151">
        <f t="shared" si="1505"/>
        <v>0</v>
      </c>
      <c r="K1588" s="151">
        <f t="shared" si="1498"/>
        <v>0</v>
      </c>
      <c r="L1588" s="143">
        <f t="shared" si="1499"/>
        <v>0</v>
      </c>
      <c r="M1588" s="151">
        <f t="shared" si="1506"/>
        <v>0</v>
      </c>
      <c r="N1588" s="151">
        <f t="shared" si="1500"/>
        <v>0</v>
      </c>
      <c r="O1588" s="151">
        <f>H1588+K1588+N1588</f>
        <v>0</v>
      </c>
      <c r="P1588" s="144"/>
      <c r="Q1588" s="145">
        <f t="shared" si="1502"/>
        <v>0</v>
      </c>
    </row>
    <row r="1589" spans="1:17" s="20" customFormat="1" ht="18" customHeight="1" x14ac:dyDescent="0.4">
      <c r="A1589" s="19">
        <v>7</v>
      </c>
      <c r="B1589" s="145">
        <f>B1583</f>
        <v>10</v>
      </c>
      <c r="C1589" s="151">
        <f t="shared" si="1503"/>
        <v>0</v>
      </c>
      <c r="D1589" s="151">
        <f t="shared" si="1494"/>
        <v>0</v>
      </c>
      <c r="E1589" s="143">
        <f>VLOOKUP(B1579,別紙1!$A$285:$AS$431,25,FALSE)+VLOOKUP(B1579,別紙1!$A$285:$AS$431,26,FALSE)+VLOOKUP(B1579,別紙1!$A$285:$AS$431,27,FALSE)</f>
        <v>25</v>
      </c>
      <c r="F1589" s="143">
        <f t="shared" si="1495"/>
        <v>25</v>
      </c>
      <c r="G1589" s="151">
        <f t="shared" si="1504"/>
        <v>0</v>
      </c>
      <c r="H1589" s="151">
        <f t="shared" si="1496"/>
        <v>0</v>
      </c>
      <c r="I1589" s="143">
        <f t="shared" si="1507"/>
        <v>0</v>
      </c>
      <c r="J1589" s="151">
        <f t="shared" si="1505"/>
        <v>0</v>
      </c>
      <c r="K1589" s="151">
        <f t="shared" si="1498"/>
        <v>0</v>
      </c>
      <c r="L1589" s="143">
        <f t="shared" si="1499"/>
        <v>0</v>
      </c>
      <c r="M1589" s="151">
        <f t="shared" si="1506"/>
        <v>0</v>
      </c>
      <c r="N1589" s="151">
        <f t="shared" si="1500"/>
        <v>0</v>
      </c>
      <c r="O1589" s="151">
        <f t="shared" ref="O1589:O1593" si="1508">H1589+K1589+N1589</f>
        <v>0</v>
      </c>
      <c r="P1589" s="144"/>
      <c r="Q1589" s="145">
        <f t="shared" si="1502"/>
        <v>0</v>
      </c>
    </row>
    <row r="1590" spans="1:17" s="20" customFormat="1" ht="18" customHeight="1" x14ac:dyDescent="0.4">
      <c r="A1590" s="19">
        <v>8</v>
      </c>
      <c r="B1590" s="145">
        <f>B1583</f>
        <v>10</v>
      </c>
      <c r="C1590" s="151">
        <f t="shared" si="1503"/>
        <v>0</v>
      </c>
      <c r="D1590" s="151">
        <f t="shared" si="1494"/>
        <v>0</v>
      </c>
      <c r="E1590" s="143">
        <f>VLOOKUP(B1579,別紙1!$A$285:$AS$431,28,FALSE)+VLOOKUP(B1579,別紙1!$A$285:$AS$431,29,FALSE)+VLOOKUP(B1579,別紙1!$A$285:$AS$431,30,FALSE)</f>
        <v>26</v>
      </c>
      <c r="F1590" s="143">
        <f t="shared" si="1495"/>
        <v>26</v>
      </c>
      <c r="G1590" s="151">
        <f t="shared" si="1504"/>
        <v>0</v>
      </c>
      <c r="H1590" s="151">
        <f t="shared" si="1496"/>
        <v>0</v>
      </c>
      <c r="I1590" s="143">
        <f t="shared" si="1507"/>
        <v>0</v>
      </c>
      <c r="J1590" s="151">
        <f t="shared" si="1505"/>
        <v>0</v>
      </c>
      <c r="K1590" s="151">
        <f t="shared" si="1498"/>
        <v>0</v>
      </c>
      <c r="L1590" s="143">
        <f t="shared" si="1499"/>
        <v>0</v>
      </c>
      <c r="M1590" s="151">
        <f t="shared" si="1506"/>
        <v>0</v>
      </c>
      <c r="N1590" s="151">
        <f t="shared" si="1500"/>
        <v>0</v>
      </c>
      <c r="O1590" s="151">
        <f t="shared" si="1508"/>
        <v>0</v>
      </c>
      <c r="P1590" s="144"/>
      <c r="Q1590" s="145">
        <f t="shared" si="1502"/>
        <v>0</v>
      </c>
    </row>
    <row r="1591" spans="1:17" s="20" customFormat="1" ht="18" customHeight="1" x14ac:dyDescent="0.4">
      <c r="A1591" s="19">
        <v>9</v>
      </c>
      <c r="B1591" s="145">
        <f>B1583</f>
        <v>10</v>
      </c>
      <c r="C1591" s="151">
        <f t="shared" si="1503"/>
        <v>0</v>
      </c>
      <c r="D1591" s="151">
        <f t="shared" si="1494"/>
        <v>0</v>
      </c>
      <c r="E1591" s="143">
        <f>VLOOKUP(B1579,別紙1!$A$285:$AS$431,31,FALSE)+VLOOKUP(B1579,別紙1!$A$285:$AS$431,32,FALSE)+VLOOKUP(B1579,別紙1!$A$285:$AS$431,33,FALSE)</f>
        <v>26</v>
      </c>
      <c r="F1591" s="143">
        <f t="shared" si="1495"/>
        <v>26</v>
      </c>
      <c r="G1591" s="151">
        <f t="shared" si="1504"/>
        <v>0</v>
      </c>
      <c r="H1591" s="151">
        <f t="shared" si="1496"/>
        <v>0</v>
      </c>
      <c r="I1591" s="143">
        <f t="shared" si="1507"/>
        <v>0</v>
      </c>
      <c r="J1591" s="151">
        <f t="shared" si="1505"/>
        <v>0</v>
      </c>
      <c r="K1591" s="151">
        <f t="shared" si="1498"/>
        <v>0</v>
      </c>
      <c r="L1591" s="143">
        <f t="shared" si="1499"/>
        <v>0</v>
      </c>
      <c r="M1591" s="151">
        <f t="shared" si="1506"/>
        <v>0</v>
      </c>
      <c r="N1591" s="151">
        <f t="shared" si="1500"/>
        <v>0</v>
      </c>
      <c r="O1591" s="151">
        <f t="shared" si="1508"/>
        <v>0</v>
      </c>
      <c r="P1591" s="144"/>
      <c r="Q1591" s="145">
        <f t="shared" si="1502"/>
        <v>0</v>
      </c>
    </row>
    <row r="1592" spans="1:17" s="20" customFormat="1" ht="18" customHeight="1" x14ac:dyDescent="0.4">
      <c r="A1592" s="19">
        <v>10</v>
      </c>
      <c r="B1592" s="145">
        <f>B1583</f>
        <v>10</v>
      </c>
      <c r="C1592" s="151">
        <f t="shared" si="1503"/>
        <v>0</v>
      </c>
      <c r="D1592" s="151">
        <f t="shared" si="1494"/>
        <v>0</v>
      </c>
      <c r="E1592" s="143">
        <f>VLOOKUP(B1579,別紙1!$A$285:$AS$431,34,FALSE)+VLOOKUP(B1579,別紙1!$A$285:$AS$431,35,FALSE)+VLOOKUP(B1579,別紙1!$A$285:$AS$431,36,FALSE)</f>
        <v>22</v>
      </c>
      <c r="F1592" s="143">
        <f t="shared" si="1495"/>
        <v>22</v>
      </c>
      <c r="G1592" s="151">
        <f t="shared" si="1504"/>
        <v>0</v>
      </c>
      <c r="H1592" s="151">
        <f t="shared" si="1496"/>
        <v>0</v>
      </c>
      <c r="I1592" s="143">
        <f t="shared" si="1507"/>
        <v>0</v>
      </c>
      <c r="J1592" s="151">
        <f t="shared" si="1505"/>
        <v>0</v>
      </c>
      <c r="K1592" s="151">
        <f t="shared" si="1498"/>
        <v>0</v>
      </c>
      <c r="L1592" s="143">
        <f t="shared" si="1499"/>
        <v>0</v>
      </c>
      <c r="M1592" s="151">
        <f t="shared" si="1506"/>
        <v>0</v>
      </c>
      <c r="N1592" s="151">
        <f t="shared" si="1500"/>
        <v>0</v>
      </c>
      <c r="O1592" s="151">
        <f t="shared" si="1508"/>
        <v>0</v>
      </c>
      <c r="P1592" s="144"/>
      <c r="Q1592" s="145">
        <f t="shared" si="1502"/>
        <v>0</v>
      </c>
    </row>
    <row r="1593" spans="1:17" s="20" customFormat="1" ht="18" customHeight="1" x14ac:dyDescent="0.4">
      <c r="A1593" s="19">
        <v>11</v>
      </c>
      <c r="B1593" s="145">
        <f>B1583</f>
        <v>10</v>
      </c>
      <c r="C1593" s="151">
        <f t="shared" si="1503"/>
        <v>0</v>
      </c>
      <c r="D1593" s="151">
        <f t="shared" si="1494"/>
        <v>0</v>
      </c>
      <c r="E1593" s="143">
        <f>VLOOKUP(B1579,別紙1!$A$285:$AS$431,37,FALSE)+VLOOKUP(B1579,別紙1!$A$285:$AS$431,38,FALSE)+VLOOKUP(B1579,別紙1!$A$285:$AS$431,39,FALSE)</f>
        <v>20</v>
      </c>
      <c r="F1593" s="143">
        <f t="shared" si="1495"/>
        <v>20</v>
      </c>
      <c r="G1593" s="151">
        <f t="shared" si="1504"/>
        <v>0</v>
      </c>
      <c r="H1593" s="151">
        <f t="shared" si="1496"/>
        <v>0</v>
      </c>
      <c r="I1593" s="143">
        <f t="shared" si="1507"/>
        <v>0</v>
      </c>
      <c r="J1593" s="151">
        <f t="shared" si="1505"/>
        <v>0</v>
      </c>
      <c r="K1593" s="151">
        <f t="shared" si="1498"/>
        <v>0</v>
      </c>
      <c r="L1593" s="143">
        <f t="shared" si="1499"/>
        <v>0</v>
      </c>
      <c r="M1593" s="151">
        <f t="shared" si="1506"/>
        <v>0</v>
      </c>
      <c r="N1593" s="151">
        <f t="shared" si="1500"/>
        <v>0</v>
      </c>
      <c r="O1593" s="151">
        <f t="shared" si="1508"/>
        <v>0</v>
      </c>
      <c r="P1593" s="144"/>
      <c r="Q1593" s="145">
        <f t="shared" si="1502"/>
        <v>0</v>
      </c>
    </row>
    <row r="1594" spans="1:17" s="20" customFormat="1" ht="18" customHeight="1" thickBot="1" x14ac:dyDescent="0.45">
      <c r="A1594" s="19">
        <v>12</v>
      </c>
      <c r="B1594" s="145">
        <f>B1583</f>
        <v>10</v>
      </c>
      <c r="C1594" s="151">
        <f t="shared" si="1503"/>
        <v>0</v>
      </c>
      <c r="D1594" s="151">
        <f t="shared" si="1494"/>
        <v>0</v>
      </c>
      <c r="E1594" s="143">
        <f>VLOOKUP(B1579,別紙1!$A$285:$AS$431,40,FALSE)+VLOOKUP(B1579,別紙1!$A$285:$AS$431,41,FALSE)+VLOOKUP(B1579,別紙1!$A$285:$AS$431,42,FALSE)</f>
        <v>22</v>
      </c>
      <c r="F1594" s="143">
        <f t="shared" si="1495"/>
        <v>22</v>
      </c>
      <c r="G1594" s="151">
        <f t="shared" si="1504"/>
        <v>0</v>
      </c>
      <c r="H1594" s="198">
        <f t="shared" si="1496"/>
        <v>0</v>
      </c>
      <c r="I1594" s="143">
        <f t="shared" si="1507"/>
        <v>0</v>
      </c>
      <c r="J1594" s="198">
        <f t="shared" si="1505"/>
        <v>0</v>
      </c>
      <c r="K1594" s="198">
        <f t="shared" si="1498"/>
        <v>0</v>
      </c>
      <c r="L1594" s="143">
        <f t="shared" si="1499"/>
        <v>0</v>
      </c>
      <c r="M1594" s="151">
        <f t="shared" si="1506"/>
        <v>0</v>
      </c>
      <c r="N1594" s="198">
        <f t="shared" si="1500"/>
        <v>0</v>
      </c>
      <c r="O1594" s="151">
        <f>H1594+K1594+N1594</f>
        <v>0</v>
      </c>
      <c r="P1594" s="144"/>
      <c r="Q1594" s="145">
        <f t="shared" si="1502"/>
        <v>0</v>
      </c>
    </row>
    <row r="1595" spans="1:17" s="20" customFormat="1" ht="18" customHeight="1" thickBot="1" x14ac:dyDescent="0.45">
      <c r="A1595" s="19" t="s">
        <v>9</v>
      </c>
      <c r="B1595" s="146"/>
      <c r="C1595" s="146"/>
      <c r="D1595" s="201"/>
      <c r="E1595" s="143">
        <f t="shared" ref="E1595:F1595" si="1509">SUM(E1583:E1594)</f>
        <v>276</v>
      </c>
      <c r="F1595" s="149">
        <f t="shared" si="1509"/>
        <v>276</v>
      </c>
      <c r="G1595" s="146"/>
      <c r="H1595" s="146"/>
      <c r="I1595" s="149">
        <f t="shared" ref="I1595" si="1510">SUM(I1583:I1594)</f>
        <v>0</v>
      </c>
      <c r="J1595" s="146"/>
      <c r="K1595" s="146"/>
      <c r="L1595" s="149">
        <f t="shared" ref="L1595" si="1511">SUM(L1583:L1594)</f>
        <v>0</v>
      </c>
      <c r="M1595" s="146"/>
      <c r="N1595" s="146"/>
      <c r="O1595" s="202"/>
      <c r="P1595" s="150">
        <f>SUM(P1583:P1594)</f>
        <v>0</v>
      </c>
      <c r="Q1595" s="148">
        <f>IF(SUM(Q1583:Q1594)="","",SUM(Q1583:Q1594))</f>
        <v>0</v>
      </c>
    </row>
    <row r="1596" spans="1:17" ht="78" customHeight="1" x14ac:dyDescent="0.4">
      <c r="A1596" s="444" t="s">
        <v>376</v>
      </c>
      <c r="B1596" s="445"/>
      <c r="C1596" s="445"/>
      <c r="D1596" s="445"/>
      <c r="E1596" s="446"/>
      <c r="F1596" s="446"/>
      <c r="G1596" s="446"/>
      <c r="H1596" s="445"/>
      <c r="I1596" s="446"/>
      <c r="J1596" s="446"/>
      <c r="K1596" s="445"/>
      <c r="L1596" s="446"/>
      <c r="M1596" s="446"/>
      <c r="N1596" s="445"/>
      <c r="O1596" s="445"/>
      <c r="P1596" s="445"/>
      <c r="Q1596" s="445"/>
    </row>
    <row r="1597" spans="1:17" ht="78" customHeight="1" x14ac:dyDescent="0.4">
      <c r="A1597" s="447" t="s">
        <v>22</v>
      </c>
      <c r="B1597" s="447"/>
      <c r="C1597" s="447"/>
      <c r="D1597" s="447"/>
      <c r="E1597" s="447"/>
      <c r="F1597" s="447"/>
      <c r="G1597" s="447"/>
      <c r="H1597" s="447"/>
      <c r="I1597" s="447"/>
      <c r="J1597" s="447"/>
      <c r="K1597" s="447"/>
      <c r="L1597" s="447"/>
      <c r="M1597" s="447"/>
      <c r="N1597" s="447"/>
      <c r="O1597" s="447"/>
      <c r="P1597" s="447"/>
      <c r="Q1597" s="447"/>
    </row>
    <row r="1598" spans="1:17" x14ac:dyDescent="0.4">
      <c r="A1598" s="11" t="s">
        <v>12</v>
      </c>
      <c r="B1598" s="15">
        <f>B1579+1</f>
        <v>85</v>
      </c>
      <c r="C1598" s="11" t="s">
        <v>13</v>
      </c>
      <c r="D1598" s="13" t="str">
        <f>VLOOKUP(B1598,別紙1!$A$285:$AS$431,3,FALSE)</f>
        <v>道の駅地下ポンプ場</v>
      </c>
      <c r="Q1598" s="142" t="str">
        <f>VLOOKUP(B1598,別紙1!$A$285:$AS$431,5,FALSE)</f>
        <v>従量電灯Ｂ</v>
      </c>
    </row>
    <row r="1599" spans="1:17" s="11" customFormat="1" ht="20.25" customHeight="1" x14ac:dyDescent="0.4">
      <c r="A1599" s="435" t="s">
        <v>14</v>
      </c>
      <c r="B1599" s="443" t="s">
        <v>3</v>
      </c>
      <c r="C1599" s="443"/>
      <c r="D1599" s="443"/>
      <c r="E1599" s="438" t="s">
        <v>4</v>
      </c>
      <c r="F1599" s="439"/>
      <c r="G1599" s="439"/>
      <c r="H1599" s="439"/>
      <c r="I1599" s="439"/>
      <c r="J1599" s="439"/>
      <c r="K1599" s="439"/>
      <c r="L1599" s="439"/>
      <c r="M1599" s="439"/>
      <c r="N1599" s="439"/>
      <c r="O1599" s="440"/>
      <c r="P1599" s="426" t="s">
        <v>106</v>
      </c>
      <c r="Q1599" s="435" t="s">
        <v>354</v>
      </c>
    </row>
    <row r="1600" spans="1:17" s="11" customFormat="1" ht="60" x14ac:dyDescent="0.4">
      <c r="A1600" s="436"/>
      <c r="B1600" s="305" t="s">
        <v>26</v>
      </c>
      <c r="C1600" s="305" t="s">
        <v>107</v>
      </c>
      <c r="D1600" s="305" t="s">
        <v>27</v>
      </c>
      <c r="E1600" s="16" t="s">
        <v>349</v>
      </c>
      <c r="F1600" s="17" t="s">
        <v>108</v>
      </c>
      <c r="G1600" s="17" t="s">
        <v>350</v>
      </c>
      <c r="H1600" s="16" t="s">
        <v>28</v>
      </c>
      <c r="I1600" s="17" t="s">
        <v>126</v>
      </c>
      <c r="J1600" s="17" t="s">
        <v>352</v>
      </c>
      <c r="K1600" s="16" t="s">
        <v>29</v>
      </c>
      <c r="L1600" s="17" t="s">
        <v>127</v>
      </c>
      <c r="M1600" s="17" t="s">
        <v>128</v>
      </c>
      <c r="N1600" s="16" t="s">
        <v>30</v>
      </c>
      <c r="O1600" s="306" t="s">
        <v>353</v>
      </c>
      <c r="P1600" s="441"/>
      <c r="Q1600" s="436"/>
    </row>
    <row r="1601" spans="1:17" s="18" customFormat="1" ht="22.5" x14ac:dyDescent="0.4">
      <c r="A1601" s="442"/>
      <c r="B1601" s="12" t="s">
        <v>34</v>
      </c>
      <c r="C1601" s="12" t="s">
        <v>123</v>
      </c>
      <c r="D1601" s="12" t="s">
        <v>6</v>
      </c>
      <c r="E1601" s="12" t="s">
        <v>20</v>
      </c>
      <c r="F1601" s="12" t="s">
        <v>20</v>
      </c>
      <c r="G1601" s="12" t="s">
        <v>8</v>
      </c>
      <c r="H1601" s="12" t="s">
        <v>8</v>
      </c>
      <c r="I1601" s="12" t="s">
        <v>20</v>
      </c>
      <c r="J1601" s="12" t="s">
        <v>8</v>
      </c>
      <c r="K1601" s="12" t="s">
        <v>8</v>
      </c>
      <c r="L1601" s="12" t="s">
        <v>20</v>
      </c>
      <c r="M1601" s="12" t="s">
        <v>8</v>
      </c>
      <c r="N1601" s="12" t="s">
        <v>8</v>
      </c>
      <c r="O1601" s="12" t="s">
        <v>8</v>
      </c>
      <c r="P1601" s="4" t="s">
        <v>43</v>
      </c>
      <c r="Q1601" s="12" t="s">
        <v>8</v>
      </c>
    </row>
    <row r="1602" spans="1:17" s="20" customFormat="1" ht="18" customHeight="1" x14ac:dyDescent="0.4">
      <c r="A1602" s="19">
        <v>1</v>
      </c>
      <c r="B1602" s="143">
        <f>VLOOKUP(B1598,別紙1!$A$285:$AS$431,6,FALSE)</f>
        <v>10</v>
      </c>
      <c r="C1602" s="151">
        <f>内訳書!$C$9</f>
        <v>0</v>
      </c>
      <c r="D1602" s="151">
        <f>IF(E1602=0,ROUNDDOWN(C1602*B1602/10/2,2),ROUNDDOWN(C1602*B1602/10,2))</f>
        <v>0</v>
      </c>
      <c r="E1602" s="143">
        <f>VLOOKUP(B1598,別紙1!$A$285:$AS$431,7,FALSE)+VLOOKUP(B1598,別紙1!$A$285:$AS$431,8,FALSE)+VLOOKUP(B1598,別紙1!$A$285:$AS$431,9,FALSE)</f>
        <v>14</v>
      </c>
      <c r="F1602" s="143">
        <f>IF(E1602&lt;120,E1602,120)</f>
        <v>14</v>
      </c>
      <c r="G1602" s="151">
        <f>内訳書!$D$9</f>
        <v>0</v>
      </c>
      <c r="H1602" s="151">
        <f>ROUNDDOWN(F1602*G1602,2)</f>
        <v>0</v>
      </c>
      <c r="I1602" s="143">
        <f>IF(E1602&lt;=300,IF(E1602&lt;120,0,E1602-120),180)</f>
        <v>0</v>
      </c>
      <c r="J1602" s="151">
        <f>内訳書!$E$9</f>
        <v>0</v>
      </c>
      <c r="K1602" s="151">
        <f>ROUNDDOWN(I1602*J1602,2)</f>
        <v>0</v>
      </c>
      <c r="L1602" s="143">
        <f>IF(E1602&lt;300,0,E1602-300)</f>
        <v>0</v>
      </c>
      <c r="M1602" s="151">
        <f>内訳書!$F$9</f>
        <v>0</v>
      </c>
      <c r="N1602" s="151">
        <f>ROUNDDOWN(L1602*M1602,2)</f>
        <v>0</v>
      </c>
      <c r="O1602" s="151">
        <f>H1602+K1602+N1602</f>
        <v>0</v>
      </c>
      <c r="P1602" s="144"/>
      <c r="Q1602" s="145">
        <f>ROUNDDOWN(D1602+O1602+P1602,0)</f>
        <v>0</v>
      </c>
    </row>
    <row r="1603" spans="1:17" s="20" customFormat="1" ht="18" customHeight="1" x14ac:dyDescent="0.4">
      <c r="A1603" s="19">
        <v>2</v>
      </c>
      <c r="B1603" s="145">
        <f>B1602</f>
        <v>10</v>
      </c>
      <c r="C1603" s="151">
        <f>C1602</f>
        <v>0</v>
      </c>
      <c r="D1603" s="151">
        <f t="shared" ref="D1603:D1613" si="1512">IF(E1603=0,ROUNDDOWN(C1603*B1603/10/2,2),ROUNDDOWN(C1603*B1603/10,2))</f>
        <v>0</v>
      </c>
      <c r="E1603" s="143">
        <f>VLOOKUP(B1598,別紙1!$A$285:$AS$431,10,FALSE)+VLOOKUP(B1598,別紙1!$A$285:$AS$431,11,FALSE)+VLOOKUP(B1598,別紙1!$A$285:$AS$431,12,FALSE)</f>
        <v>22</v>
      </c>
      <c r="F1603" s="143">
        <f t="shared" ref="F1603:F1613" si="1513">IF(E1603&lt;120,E1603,120)</f>
        <v>22</v>
      </c>
      <c r="G1603" s="151">
        <f>G1602</f>
        <v>0</v>
      </c>
      <c r="H1603" s="151">
        <f t="shared" ref="H1603:H1613" si="1514">ROUNDDOWN(F1603*G1603,2)</f>
        <v>0</v>
      </c>
      <c r="I1603" s="143">
        <f t="shared" ref="I1603" si="1515">IF(E1603&lt;=300,IF(E1603&lt;120,0,E1603-120),180)</f>
        <v>0</v>
      </c>
      <c r="J1603" s="151">
        <f>J1602</f>
        <v>0</v>
      </c>
      <c r="K1603" s="151">
        <f t="shared" ref="K1603:K1613" si="1516">ROUNDDOWN(I1603*J1603,2)</f>
        <v>0</v>
      </c>
      <c r="L1603" s="143">
        <f t="shared" ref="L1603:L1613" si="1517">IF(E1603&lt;300,0,E1603-300)</f>
        <v>0</v>
      </c>
      <c r="M1603" s="151">
        <f>M1602</f>
        <v>0</v>
      </c>
      <c r="N1603" s="151">
        <f t="shared" ref="N1603:N1613" si="1518">ROUNDDOWN(L1603*M1603,2)</f>
        <v>0</v>
      </c>
      <c r="O1603" s="151">
        <f t="shared" ref="O1603:O1606" si="1519">H1603+K1603+N1603</f>
        <v>0</v>
      </c>
      <c r="P1603" s="144"/>
      <c r="Q1603" s="145">
        <f t="shared" ref="Q1603:Q1613" si="1520">ROUNDDOWN(D1603+O1603+P1603,0)</f>
        <v>0</v>
      </c>
    </row>
    <row r="1604" spans="1:17" s="20" customFormat="1" ht="18" customHeight="1" x14ac:dyDescent="0.4">
      <c r="A1604" s="19">
        <v>3</v>
      </c>
      <c r="B1604" s="145">
        <f>B1602</f>
        <v>10</v>
      </c>
      <c r="C1604" s="151">
        <f t="shared" ref="C1604:C1613" si="1521">C1603</f>
        <v>0</v>
      </c>
      <c r="D1604" s="151">
        <f t="shared" si="1512"/>
        <v>0</v>
      </c>
      <c r="E1604" s="143">
        <f>VLOOKUP(B1598,別紙1!$A$285:$AS$431,13,FALSE)+VLOOKUP(B1598,別紙1!$A$285:$AS$431,14,FALSE)+VLOOKUP(B1598,別紙1!$A$285:$AS$431,15,FALSE)</f>
        <v>14</v>
      </c>
      <c r="F1604" s="143">
        <f t="shared" si="1513"/>
        <v>14</v>
      </c>
      <c r="G1604" s="151">
        <f t="shared" ref="G1604:G1613" si="1522">G1603</f>
        <v>0</v>
      </c>
      <c r="H1604" s="151">
        <f t="shared" si="1514"/>
        <v>0</v>
      </c>
      <c r="I1604" s="143">
        <f>IF(E1604&lt;=300,IF(E1604&lt;120,0,E1604-120),180)</f>
        <v>0</v>
      </c>
      <c r="J1604" s="151">
        <f t="shared" ref="J1604:J1613" si="1523">J1603</f>
        <v>0</v>
      </c>
      <c r="K1604" s="151">
        <f t="shared" si="1516"/>
        <v>0</v>
      </c>
      <c r="L1604" s="143">
        <f t="shared" si="1517"/>
        <v>0</v>
      </c>
      <c r="M1604" s="151">
        <f t="shared" ref="M1604:M1613" si="1524">M1603</f>
        <v>0</v>
      </c>
      <c r="N1604" s="151">
        <f t="shared" si="1518"/>
        <v>0</v>
      </c>
      <c r="O1604" s="151">
        <f t="shared" si="1519"/>
        <v>0</v>
      </c>
      <c r="P1604" s="144"/>
      <c r="Q1604" s="145">
        <f t="shared" si="1520"/>
        <v>0</v>
      </c>
    </row>
    <row r="1605" spans="1:17" s="20" customFormat="1" ht="18" customHeight="1" x14ac:dyDescent="0.4">
      <c r="A1605" s="19">
        <v>4</v>
      </c>
      <c r="B1605" s="145">
        <f>B1602</f>
        <v>10</v>
      </c>
      <c r="C1605" s="151">
        <f t="shared" si="1521"/>
        <v>0</v>
      </c>
      <c r="D1605" s="151">
        <f t="shared" si="1512"/>
        <v>0</v>
      </c>
      <c r="E1605" s="143">
        <f>VLOOKUP(B1598,別紙1!$A$285:$AS$431,16,FALSE)+VLOOKUP(B1598,別紙1!$A$285:$AS$431,17,FALSE)+VLOOKUP(B1598,別紙1!$A$285:$AS$431,18,FALSE)</f>
        <v>16</v>
      </c>
      <c r="F1605" s="143">
        <f t="shared" si="1513"/>
        <v>16</v>
      </c>
      <c r="G1605" s="151">
        <f t="shared" si="1522"/>
        <v>0</v>
      </c>
      <c r="H1605" s="151">
        <f t="shared" si="1514"/>
        <v>0</v>
      </c>
      <c r="I1605" s="143">
        <f t="shared" ref="I1605:I1613" si="1525">IF(E1605&lt;=300,IF(E1605&lt;120,0,E1605-120),180)</f>
        <v>0</v>
      </c>
      <c r="J1605" s="151">
        <f t="shared" si="1523"/>
        <v>0</v>
      </c>
      <c r="K1605" s="151">
        <f t="shared" si="1516"/>
        <v>0</v>
      </c>
      <c r="L1605" s="143">
        <f t="shared" si="1517"/>
        <v>0</v>
      </c>
      <c r="M1605" s="151">
        <f t="shared" si="1524"/>
        <v>0</v>
      </c>
      <c r="N1605" s="151">
        <f t="shared" si="1518"/>
        <v>0</v>
      </c>
      <c r="O1605" s="151">
        <f t="shared" si="1519"/>
        <v>0</v>
      </c>
      <c r="P1605" s="144"/>
      <c r="Q1605" s="145">
        <f t="shared" si="1520"/>
        <v>0</v>
      </c>
    </row>
    <row r="1606" spans="1:17" s="20" customFormat="1" ht="18" customHeight="1" x14ac:dyDescent="0.4">
      <c r="A1606" s="19">
        <v>5</v>
      </c>
      <c r="B1606" s="145">
        <f>B1602</f>
        <v>10</v>
      </c>
      <c r="C1606" s="151">
        <f t="shared" si="1521"/>
        <v>0</v>
      </c>
      <c r="D1606" s="151">
        <f t="shared" si="1512"/>
        <v>0</v>
      </c>
      <c r="E1606" s="143">
        <f>VLOOKUP(B1598,別紙1!$A$285:$AS$431,19,FALSE)+VLOOKUP(B1598,別紙1!$A$285:$AS$431,20,FALSE)+VLOOKUP(B1598,別紙1!$A$285:$AS$431,21,FALSE)</f>
        <v>10</v>
      </c>
      <c r="F1606" s="143">
        <f t="shared" si="1513"/>
        <v>10</v>
      </c>
      <c r="G1606" s="151">
        <f t="shared" si="1522"/>
        <v>0</v>
      </c>
      <c r="H1606" s="151">
        <f t="shared" si="1514"/>
        <v>0</v>
      </c>
      <c r="I1606" s="143">
        <f t="shared" si="1525"/>
        <v>0</v>
      </c>
      <c r="J1606" s="151">
        <f t="shared" si="1523"/>
        <v>0</v>
      </c>
      <c r="K1606" s="151">
        <f t="shared" si="1516"/>
        <v>0</v>
      </c>
      <c r="L1606" s="143">
        <f t="shared" si="1517"/>
        <v>0</v>
      </c>
      <c r="M1606" s="151">
        <f t="shared" si="1524"/>
        <v>0</v>
      </c>
      <c r="N1606" s="151">
        <f t="shared" si="1518"/>
        <v>0</v>
      </c>
      <c r="O1606" s="151">
        <f t="shared" si="1519"/>
        <v>0</v>
      </c>
      <c r="P1606" s="144"/>
      <c r="Q1606" s="145">
        <f t="shared" si="1520"/>
        <v>0</v>
      </c>
    </row>
    <row r="1607" spans="1:17" s="20" customFormat="1" ht="18" customHeight="1" x14ac:dyDescent="0.4">
      <c r="A1607" s="19">
        <v>6</v>
      </c>
      <c r="B1607" s="145">
        <f>B1602</f>
        <v>10</v>
      </c>
      <c r="C1607" s="151">
        <f t="shared" si="1521"/>
        <v>0</v>
      </c>
      <c r="D1607" s="151">
        <f t="shared" si="1512"/>
        <v>0</v>
      </c>
      <c r="E1607" s="143">
        <f>VLOOKUP(B1598,別紙1!$A$285:$AS$431,22,FALSE)+VLOOKUP(B1598,別紙1!$A$285:$AS$431,23,FALSE)+VLOOKUP(B1598,別紙1!$A$285:$AS$431,24,FALSE)</f>
        <v>11</v>
      </c>
      <c r="F1607" s="143">
        <f t="shared" si="1513"/>
        <v>11</v>
      </c>
      <c r="G1607" s="151">
        <f t="shared" si="1522"/>
        <v>0</v>
      </c>
      <c r="H1607" s="151">
        <f t="shared" si="1514"/>
        <v>0</v>
      </c>
      <c r="I1607" s="143">
        <f t="shared" si="1525"/>
        <v>0</v>
      </c>
      <c r="J1607" s="151">
        <f t="shared" si="1523"/>
        <v>0</v>
      </c>
      <c r="K1607" s="151">
        <f t="shared" si="1516"/>
        <v>0</v>
      </c>
      <c r="L1607" s="143">
        <f t="shared" si="1517"/>
        <v>0</v>
      </c>
      <c r="M1607" s="151">
        <f t="shared" si="1524"/>
        <v>0</v>
      </c>
      <c r="N1607" s="151">
        <f t="shared" si="1518"/>
        <v>0</v>
      </c>
      <c r="O1607" s="151">
        <f>H1607+K1607+N1607</f>
        <v>0</v>
      </c>
      <c r="P1607" s="144"/>
      <c r="Q1607" s="145">
        <f t="shared" si="1520"/>
        <v>0</v>
      </c>
    </row>
    <row r="1608" spans="1:17" s="20" customFormat="1" ht="18" customHeight="1" x14ac:dyDescent="0.4">
      <c r="A1608" s="19">
        <v>7</v>
      </c>
      <c r="B1608" s="145">
        <f>B1602</f>
        <v>10</v>
      </c>
      <c r="C1608" s="151">
        <f t="shared" si="1521"/>
        <v>0</v>
      </c>
      <c r="D1608" s="151">
        <f t="shared" si="1512"/>
        <v>0</v>
      </c>
      <c r="E1608" s="143">
        <f>VLOOKUP(B1598,別紙1!$A$285:$AS$431,25,FALSE)+VLOOKUP(B1598,別紙1!$A$285:$AS$431,26,FALSE)+VLOOKUP(B1598,別紙1!$A$285:$AS$431,27,FALSE)</f>
        <v>11</v>
      </c>
      <c r="F1608" s="143">
        <f t="shared" si="1513"/>
        <v>11</v>
      </c>
      <c r="G1608" s="151">
        <f t="shared" si="1522"/>
        <v>0</v>
      </c>
      <c r="H1608" s="151">
        <f t="shared" si="1514"/>
        <v>0</v>
      </c>
      <c r="I1608" s="143">
        <f t="shared" si="1525"/>
        <v>0</v>
      </c>
      <c r="J1608" s="151">
        <f t="shared" si="1523"/>
        <v>0</v>
      </c>
      <c r="K1608" s="151">
        <f t="shared" si="1516"/>
        <v>0</v>
      </c>
      <c r="L1608" s="143">
        <f t="shared" si="1517"/>
        <v>0</v>
      </c>
      <c r="M1608" s="151">
        <f t="shared" si="1524"/>
        <v>0</v>
      </c>
      <c r="N1608" s="151">
        <f t="shared" si="1518"/>
        <v>0</v>
      </c>
      <c r="O1608" s="151">
        <f t="shared" ref="O1608:O1612" si="1526">H1608+K1608+N1608</f>
        <v>0</v>
      </c>
      <c r="P1608" s="144"/>
      <c r="Q1608" s="145">
        <f t="shared" si="1520"/>
        <v>0</v>
      </c>
    </row>
    <row r="1609" spans="1:17" s="20" customFormat="1" ht="18" customHeight="1" x14ac:dyDescent="0.4">
      <c r="A1609" s="19">
        <v>8</v>
      </c>
      <c r="B1609" s="145">
        <f>B1602</f>
        <v>10</v>
      </c>
      <c r="C1609" s="151">
        <f t="shared" si="1521"/>
        <v>0</v>
      </c>
      <c r="D1609" s="151">
        <f t="shared" si="1512"/>
        <v>0</v>
      </c>
      <c r="E1609" s="143">
        <f>VLOOKUP(B1598,別紙1!$A$285:$AS$431,28,FALSE)+VLOOKUP(B1598,別紙1!$A$285:$AS$431,29,FALSE)+VLOOKUP(B1598,別紙1!$A$285:$AS$431,30,FALSE)</f>
        <v>12</v>
      </c>
      <c r="F1609" s="143">
        <f t="shared" si="1513"/>
        <v>12</v>
      </c>
      <c r="G1609" s="151">
        <f t="shared" si="1522"/>
        <v>0</v>
      </c>
      <c r="H1609" s="151">
        <f t="shared" si="1514"/>
        <v>0</v>
      </c>
      <c r="I1609" s="143">
        <f t="shared" si="1525"/>
        <v>0</v>
      </c>
      <c r="J1609" s="151">
        <f t="shared" si="1523"/>
        <v>0</v>
      </c>
      <c r="K1609" s="151">
        <f t="shared" si="1516"/>
        <v>0</v>
      </c>
      <c r="L1609" s="143">
        <f t="shared" si="1517"/>
        <v>0</v>
      </c>
      <c r="M1609" s="151">
        <f t="shared" si="1524"/>
        <v>0</v>
      </c>
      <c r="N1609" s="151">
        <f t="shared" si="1518"/>
        <v>0</v>
      </c>
      <c r="O1609" s="151">
        <f t="shared" si="1526"/>
        <v>0</v>
      </c>
      <c r="P1609" s="144"/>
      <c r="Q1609" s="145">
        <f t="shared" si="1520"/>
        <v>0</v>
      </c>
    </row>
    <row r="1610" spans="1:17" s="20" customFormat="1" ht="18" customHeight="1" x14ac:dyDescent="0.4">
      <c r="A1610" s="19">
        <v>9</v>
      </c>
      <c r="B1610" s="145">
        <f>B1602</f>
        <v>10</v>
      </c>
      <c r="C1610" s="151">
        <f t="shared" si="1521"/>
        <v>0</v>
      </c>
      <c r="D1610" s="151">
        <f t="shared" si="1512"/>
        <v>0</v>
      </c>
      <c r="E1610" s="143">
        <f>VLOOKUP(B1598,別紙1!$A$285:$AS$431,31,FALSE)+VLOOKUP(B1598,別紙1!$A$285:$AS$431,32,FALSE)+VLOOKUP(B1598,別紙1!$A$285:$AS$431,33,FALSE)</f>
        <v>13</v>
      </c>
      <c r="F1610" s="143">
        <f t="shared" si="1513"/>
        <v>13</v>
      </c>
      <c r="G1610" s="151">
        <f t="shared" si="1522"/>
        <v>0</v>
      </c>
      <c r="H1610" s="151">
        <f t="shared" si="1514"/>
        <v>0</v>
      </c>
      <c r="I1610" s="143">
        <f t="shared" si="1525"/>
        <v>0</v>
      </c>
      <c r="J1610" s="151">
        <f t="shared" si="1523"/>
        <v>0</v>
      </c>
      <c r="K1610" s="151">
        <f t="shared" si="1516"/>
        <v>0</v>
      </c>
      <c r="L1610" s="143">
        <f t="shared" si="1517"/>
        <v>0</v>
      </c>
      <c r="M1610" s="151">
        <f t="shared" si="1524"/>
        <v>0</v>
      </c>
      <c r="N1610" s="151">
        <f t="shared" si="1518"/>
        <v>0</v>
      </c>
      <c r="O1610" s="151">
        <f t="shared" si="1526"/>
        <v>0</v>
      </c>
      <c r="P1610" s="144"/>
      <c r="Q1610" s="145">
        <f t="shared" si="1520"/>
        <v>0</v>
      </c>
    </row>
    <row r="1611" spans="1:17" s="20" customFormat="1" ht="18" customHeight="1" x14ac:dyDescent="0.4">
      <c r="A1611" s="19">
        <v>10</v>
      </c>
      <c r="B1611" s="145">
        <f>B1602</f>
        <v>10</v>
      </c>
      <c r="C1611" s="151">
        <f t="shared" si="1521"/>
        <v>0</v>
      </c>
      <c r="D1611" s="151">
        <f t="shared" si="1512"/>
        <v>0</v>
      </c>
      <c r="E1611" s="143">
        <f>VLOOKUP(B1598,別紙1!$A$285:$AS$431,34,FALSE)+VLOOKUP(B1598,別紙1!$A$285:$AS$431,35,FALSE)+VLOOKUP(B1598,別紙1!$A$285:$AS$431,36,FALSE)</f>
        <v>11</v>
      </c>
      <c r="F1611" s="143">
        <f t="shared" si="1513"/>
        <v>11</v>
      </c>
      <c r="G1611" s="151">
        <f t="shared" si="1522"/>
        <v>0</v>
      </c>
      <c r="H1611" s="151">
        <f t="shared" si="1514"/>
        <v>0</v>
      </c>
      <c r="I1611" s="143">
        <f t="shared" si="1525"/>
        <v>0</v>
      </c>
      <c r="J1611" s="151">
        <f t="shared" si="1523"/>
        <v>0</v>
      </c>
      <c r="K1611" s="151">
        <f t="shared" si="1516"/>
        <v>0</v>
      </c>
      <c r="L1611" s="143">
        <f t="shared" si="1517"/>
        <v>0</v>
      </c>
      <c r="M1611" s="151">
        <f t="shared" si="1524"/>
        <v>0</v>
      </c>
      <c r="N1611" s="151">
        <f t="shared" si="1518"/>
        <v>0</v>
      </c>
      <c r="O1611" s="151">
        <f t="shared" si="1526"/>
        <v>0</v>
      </c>
      <c r="P1611" s="144"/>
      <c r="Q1611" s="145">
        <f t="shared" si="1520"/>
        <v>0</v>
      </c>
    </row>
    <row r="1612" spans="1:17" s="20" customFormat="1" ht="18" customHeight="1" x14ac:dyDescent="0.4">
      <c r="A1612" s="19">
        <v>11</v>
      </c>
      <c r="B1612" s="145">
        <f>B1602</f>
        <v>10</v>
      </c>
      <c r="C1612" s="151">
        <f t="shared" si="1521"/>
        <v>0</v>
      </c>
      <c r="D1612" s="151">
        <f t="shared" si="1512"/>
        <v>0</v>
      </c>
      <c r="E1612" s="143">
        <f>VLOOKUP(B1598,別紙1!$A$285:$AS$431,37,FALSE)+VLOOKUP(B1598,別紙1!$A$285:$AS$431,38,FALSE)+VLOOKUP(B1598,別紙1!$A$285:$AS$431,39,FALSE)</f>
        <v>10</v>
      </c>
      <c r="F1612" s="143">
        <f t="shared" si="1513"/>
        <v>10</v>
      </c>
      <c r="G1612" s="151">
        <f t="shared" si="1522"/>
        <v>0</v>
      </c>
      <c r="H1612" s="151">
        <f t="shared" si="1514"/>
        <v>0</v>
      </c>
      <c r="I1612" s="143">
        <f t="shared" si="1525"/>
        <v>0</v>
      </c>
      <c r="J1612" s="151">
        <f t="shared" si="1523"/>
        <v>0</v>
      </c>
      <c r="K1612" s="151">
        <f t="shared" si="1516"/>
        <v>0</v>
      </c>
      <c r="L1612" s="143">
        <f t="shared" si="1517"/>
        <v>0</v>
      </c>
      <c r="M1612" s="151">
        <f t="shared" si="1524"/>
        <v>0</v>
      </c>
      <c r="N1612" s="151">
        <f t="shared" si="1518"/>
        <v>0</v>
      </c>
      <c r="O1612" s="151">
        <f t="shared" si="1526"/>
        <v>0</v>
      </c>
      <c r="P1612" s="144"/>
      <c r="Q1612" s="145">
        <f t="shared" si="1520"/>
        <v>0</v>
      </c>
    </row>
    <row r="1613" spans="1:17" s="20" customFormat="1" ht="18" customHeight="1" thickBot="1" x14ac:dyDescent="0.45">
      <c r="A1613" s="19">
        <v>12</v>
      </c>
      <c r="B1613" s="145">
        <f>B1602</f>
        <v>10</v>
      </c>
      <c r="C1613" s="151">
        <f t="shared" si="1521"/>
        <v>0</v>
      </c>
      <c r="D1613" s="151">
        <f t="shared" si="1512"/>
        <v>0</v>
      </c>
      <c r="E1613" s="143">
        <f>VLOOKUP(B1598,別紙1!$A$285:$AS$431,40,FALSE)+VLOOKUP(B1598,別紙1!$A$285:$AS$431,41,FALSE)+VLOOKUP(B1598,別紙1!$A$285:$AS$431,42,FALSE)</f>
        <v>9</v>
      </c>
      <c r="F1613" s="143">
        <f t="shared" si="1513"/>
        <v>9</v>
      </c>
      <c r="G1613" s="151">
        <f t="shared" si="1522"/>
        <v>0</v>
      </c>
      <c r="H1613" s="198">
        <f t="shared" si="1514"/>
        <v>0</v>
      </c>
      <c r="I1613" s="143">
        <f t="shared" si="1525"/>
        <v>0</v>
      </c>
      <c r="J1613" s="198">
        <f t="shared" si="1523"/>
        <v>0</v>
      </c>
      <c r="K1613" s="198">
        <f t="shared" si="1516"/>
        <v>0</v>
      </c>
      <c r="L1613" s="143">
        <f t="shared" si="1517"/>
        <v>0</v>
      </c>
      <c r="M1613" s="151">
        <f t="shared" si="1524"/>
        <v>0</v>
      </c>
      <c r="N1613" s="198">
        <f t="shared" si="1518"/>
        <v>0</v>
      </c>
      <c r="O1613" s="151">
        <f>H1613+K1613+N1613</f>
        <v>0</v>
      </c>
      <c r="P1613" s="144"/>
      <c r="Q1613" s="145">
        <f t="shared" si="1520"/>
        <v>0</v>
      </c>
    </row>
    <row r="1614" spans="1:17" s="20" customFormat="1" ht="18" customHeight="1" thickBot="1" x14ac:dyDescent="0.45">
      <c r="A1614" s="19" t="s">
        <v>9</v>
      </c>
      <c r="B1614" s="146"/>
      <c r="C1614" s="146"/>
      <c r="D1614" s="201"/>
      <c r="E1614" s="143">
        <f t="shared" ref="E1614:F1614" si="1527">SUM(E1602:E1613)</f>
        <v>153</v>
      </c>
      <c r="F1614" s="149">
        <f t="shared" si="1527"/>
        <v>153</v>
      </c>
      <c r="G1614" s="146"/>
      <c r="H1614" s="146"/>
      <c r="I1614" s="149">
        <f t="shared" ref="I1614" si="1528">SUM(I1602:I1613)</f>
        <v>0</v>
      </c>
      <c r="J1614" s="146"/>
      <c r="K1614" s="146"/>
      <c r="L1614" s="149">
        <f t="shared" ref="L1614" si="1529">SUM(L1602:L1613)</f>
        <v>0</v>
      </c>
      <c r="M1614" s="146"/>
      <c r="N1614" s="146"/>
      <c r="O1614" s="202"/>
      <c r="P1614" s="150">
        <f>SUM(P1602:P1613)</f>
        <v>0</v>
      </c>
      <c r="Q1614" s="148">
        <f>IF(SUM(Q1602:Q1613)="","",SUM(Q1602:Q1613))</f>
        <v>0</v>
      </c>
    </row>
    <row r="1615" spans="1:17" ht="78" customHeight="1" x14ac:dyDescent="0.4">
      <c r="A1615" s="444" t="s">
        <v>376</v>
      </c>
      <c r="B1615" s="445"/>
      <c r="C1615" s="445"/>
      <c r="D1615" s="445"/>
      <c r="E1615" s="446"/>
      <c r="F1615" s="446"/>
      <c r="G1615" s="446"/>
      <c r="H1615" s="445"/>
      <c r="I1615" s="446"/>
      <c r="J1615" s="446"/>
      <c r="K1615" s="445"/>
      <c r="L1615" s="446"/>
      <c r="M1615" s="446"/>
      <c r="N1615" s="445"/>
      <c r="O1615" s="445"/>
      <c r="P1615" s="445"/>
      <c r="Q1615" s="445"/>
    </row>
    <row r="1616" spans="1:17" ht="78" customHeight="1" x14ac:dyDescent="0.4">
      <c r="A1616" s="447" t="s">
        <v>22</v>
      </c>
      <c r="B1616" s="447"/>
      <c r="C1616" s="447"/>
      <c r="D1616" s="447"/>
      <c r="E1616" s="447"/>
      <c r="F1616" s="447"/>
      <c r="G1616" s="447"/>
      <c r="H1616" s="447"/>
      <c r="I1616" s="447"/>
      <c r="J1616" s="447"/>
      <c r="K1616" s="447"/>
      <c r="L1616" s="447"/>
      <c r="M1616" s="447"/>
      <c r="N1616" s="447"/>
      <c r="O1616" s="447"/>
      <c r="P1616" s="447"/>
      <c r="Q1616" s="447"/>
    </row>
    <row r="1617" spans="1:17" x14ac:dyDescent="0.4">
      <c r="A1617" s="11" t="s">
        <v>12</v>
      </c>
      <c r="B1617" s="15">
        <f>B1598+1</f>
        <v>86</v>
      </c>
      <c r="C1617" s="11" t="s">
        <v>13</v>
      </c>
      <c r="D1617" s="13" t="str">
        <f>VLOOKUP(B1617,別紙1!$A$285:$AS$431,3,FALSE)</f>
        <v>田口第二地下ポンプ場</v>
      </c>
      <c r="Q1617" s="142" t="str">
        <f>VLOOKUP(B1617,別紙1!$A$285:$AS$431,5,FALSE)</f>
        <v>従量電灯Ｂ</v>
      </c>
    </row>
    <row r="1618" spans="1:17" s="11" customFormat="1" ht="20.25" customHeight="1" x14ac:dyDescent="0.4">
      <c r="A1618" s="435" t="s">
        <v>14</v>
      </c>
      <c r="B1618" s="443" t="s">
        <v>3</v>
      </c>
      <c r="C1618" s="443"/>
      <c r="D1618" s="443"/>
      <c r="E1618" s="438" t="s">
        <v>4</v>
      </c>
      <c r="F1618" s="439"/>
      <c r="G1618" s="439"/>
      <c r="H1618" s="439"/>
      <c r="I1618" s="439"/>
      <c r="J1618" s="439"/>
      <c r="K1618" s="439"/>
      <c r="L1618" s="439"/>
      <c r="M1618" s="439"/>
      <c r="N1618" s="439"/>
      <c r="O1618" s="440"/>
      <c r="P1618" s="426" t="s">
        <v>106</v>
      </c>
      <c r="Q1618" s="435" t="s">
        <v>354</v>
      </c>
    </row>
    <row r="1619" spans="1:17" s="11" customFormat="1" ht="60" x14ac:dyDescent="0.4">
      <c r="A1619" s="436"/>
      <c r="B1619" s="305" t="s">
        <v>26</v>
      </c>
      <c r="C1619" s="305" t="s">
        <v>107</v>
      </c>
      <c r="D1619" s="305" t="s">
        <v>27</v>
      </c>
      <c r="E1619" s="16" t="s">
        <v>349</v>
      </c>
      <c r="F1619" s="17" t="s">
        <v>108</v>
      </c>
      <c r="G1619" s="17" t="s">
        <v>350</v>
      </c>
      <c r="H1619" s="16" t="s">
        <v>28</v>
      </c>
      <c r="I1619" s="17" t="s">
        <v>126</v>
      </c>
      <c r="J1619" s="17" t="s">
        <v>352</v>
      </c>
      <c r="K1619" s="16" t="s">
        <v>29</v>
      </c>
      <c r="L1619" s="17" t="s">
        <v>127</v>
      </c>
      <c r="M1619" s="17" t="s">
        <v>128</v>
      </c>
      <c r="N1619" s="16" t="s">
        <v>30</v>
      </c>
      <c r="O1619" s="306" t="s">
        <v>353</v>
      </c>
      <c r="P1619" s="441"/>
      <c r="Q1619" s="436"/>
    </row>
    <row r="1620" spans="1:17" s="18" customFormat="1" ht="22.5" x14ac:dyDescent="0.4">
      <c r="A1620" s="442"/>
      <c r="B1620" s="12" t="s">
        <v>34</v>
      </c>
      <c r="C1620" s="12" t="s">
        <v>123</v>
      </c>
      <c r="D1620" s="12" t="s">
        <v>6</v>
      </c>
      <c r="E1620" s="12" t="s">
        <v>20</v>
      </c>
      <c r="F1620" s="12" t="s">
        <v>20</v>
      </c>
      <c r="G1620" s="12" t="s">
        <v>8</v>
      </c>
      <c r="H1620" s="12" t="s">
        <v>8</v>
      </c>
      <c r="I1620" s="12" t="s">
        <v>20</v>
      </c>
      <c r="J1620" s="12" t="s">
        <v>8</v>
      </c>
      <c r="K1620" s="12" t="s">
        <v>8</v>
      </c>
      <c r="L1620" s="12" t="s">
        <v>20</v>
      </c>
      <c r="M1620" s="12" t="s">
        <v>8</v>
      </c>
      <c r="N1620" s="12" t="s">
        <v>8</v>
      </c>
      <c r="O1620" s="12" t="s">
        <v>8</v>
      </c>
      <c r="P1620" s="4" t="s">
        <v>43</v>
      </c>
      <c r="Q1620" s="12" t="s">
        <v>8</v>
      </c>
    </row>
    <row r="1621" spans="1:17" s="20" customFormat="1" ht="18" customHeight="1" x14ac:dyDescent="0.4">
      <c r="A1621" s="19">
        <v>1</v>
      </c>
      <c r="B1621" s="143">
        <f>VLOOKUP(B1617,別紙1!$A$285:$AS$431,6,FALSE)</f>
        <v>10</v>
      </c>
      <c r="C1621" s="151">
        <f>内訳書!$C$9</f>
        <v>0</v>
      </c>
      <c r="D1621" s="151">
        <f>IF(E1621=0,ROUNDDOWN(C1621*B1621/10/2,2),ROUNDDOWN(C1621*B1621/10,2))</f>
        <v>0</v>
      </c>
      <c r="E1621" s="143">
        <f>VLOOKUP(B1617,別紙1!$A$285:$AS$431,7,FALSE)+VLOOKUP(B1617,別紙1!$A$285:$AS$431,8,FALSE)+VLOOKUP(B1617,別紙1!$A$285:$AS$431,9,FALSE)</f>
        <v>35</v>
      </c>
      <c r="F1621" s="143">
        <f>IF(E1621&lt;120,E1621,120)</f>
        <v>35</v>
      </c>
      <c r="G1621" s="151">
        <f>内訳書!$D$9</f>
        <v>0</v>
      </c>
      <c r="H1621" s="151">
        <f>ROUNDDOWN(F1621*G1621,2)</f>
        <v>0</v>
      </c>
      <c r="I1621" s="143">
        <f>IF(E1621&lt;=300,IF(E1621&lt;120,0,E1621-120),180)</f>
        <v>0</v>
      </c>
      <c r="J1621" s="151">
        <f>内訳書!$E$9</f>
        <v>0</v>
      </c>
      <c r="K1621" s="151">
        <f>ROUNDDOWN(I1621*J1621,2)</f>
        <v>0</v>
      </c>
      <c r="L1621" s="143">
        <f>IF(E1621&lt;300,0,E1621-300)</f>
        <v>0</v>
      </c>
      <c r="M1621" s="151">
        <f>内訳書!$F$9</f>
        <v>0</v>
      </c>
      <c r="N1621" s="151">
        <f>ROUNDDOWN(L1621*M1621,2)</f>
        <v>0</v>
      </c>
      <c r="O1621" s="151">
        <f>H1621+K1621+N1621</f>
        <v>0</v>
      </c>
      <c r="P1621" s="144"/>
      <c r="Q1621" s="145">
        <f>ROUNDDOWN(D1621+O1621+P1621,0)</f>
        <v>0</v>
      </c>
    </row>
    <row r="1622" spans="1:17" s="20" customFormat="1" ht="18" customHeight="1" x14ac:dyDescent="0.4">
      <c r="A1622" s="19">
        <v>2</v>
      </c>
      <c r="B1622" s="145">
        <f>B1621</f>
        <v>10</v>
      </c>
      <c r="C1622" s="151">
        <f>C1621</f>
        <v>0</v>
      </c>
      <c r="D1622" s="151">
        <f t="shared" ref="D1622:D1632" si="1530">IF(E1622=0,ROUNDDOWN(C1622*B1622/10/2,2),ROUNDDOWN(C1622*B1622/10,2))</f>
        <v>0</v>
      </c>
      <c r="E1622" s="143">
        <f>VLOOKUP(B1617,別紙1!$A$285:$AS$431,10,FALSE)+VLOOKUP(B1617,別紙1!$A$285:$AS$431,11,FALSE)+VLOOKUP(B1617,別紙1!$A$285:$AS$431,12,FALSE)</f>
        <v>40</v>
      </c>
      <c r="F1622" s="143">
        <f t="shared" ref="F1622:F1632" si="1531">IF(E1622&lt;120,E1622,120)</f>
        <v>40</v>
      </c>
      <c r="G1622" s="151">
        <f>G1621</f>
        <v>0</v>
      </c>
      <c r="H1622" s="151">
        <f t="shared" ref="H1622:H1632" si="1532">ROUNDDOWN(F1622*G1622,2)</f>
        <v>0</v>
      </c>
      <c r="I1622" s="143">
        <f t="shared" ref="I1622" si="1533">IF(E1622&lt;=300,IF(E1622&lt;120,0,E1622-120),180)</f>
        <v>0</v>
      </c>
      <c r="J1622" s="151">
        <f>J1621</f>
        <v>0</v>
      </c>
      <c r="K1622" s="151">
        <f t="shared" ref="K1622:K1632" si="1534">ROUNDDOWN(I1622*J1622,2)</f>
        <v>0</v>
      </c>
      <c r="L1622" s="143">
        <f t="shared" ref="L1622:L1632" si="1535">IF(E1622&lt;300,0,E1622-300)</f>
        <v>0</v>
      </c>
      <c r="M1622" s="151">
        <f>M1621</f>
        <v>0</v>
      </c>
      <c r="N1622" s="151">
        <f t="shared" ref="N1622:N1632" si="1536">ROUNDDOWN(L1622*M1622,2)</f>
        <v>0</v>
      </c>
      <c r="O1622" s="151">
        <f t="shared" ref="O1622:O1625" si="1537">H1622+K1622+N1622</f>
        <v>0</v>
      </c>
      <c r="P1622" s="144"/>
      <c r="Q1622" s="145">
        <f t="shared" ref="Q1622:Q1632" si="1538">ROUNDDOWN(D1622+O1622+P1622,0)</f>
        <v>0</v>
      </c>
    </row>
    <row r="1623" spans="1:17" s="20" customFormat="1" ht="18" customHeight="1" x14ac:dyDescent="0.4">
      <c r="A1623" s="19">
        <v>3</v>
      </c>
      <c r="B1623" s="145">
        <f>B1621</f>
        <v>10</v>
      </c>
      <c r="C1623" s="151">
        <f t="shared" ref="C1623:C1632" si="1539">C1622</f>
        <v>0</v>
      </c>
      <c r="D1623" s="151">
        <f t="shared" si="1530"/>
        <v>0</v>
      </c>
      <c r="E1623" s="143">
        <f>VLOOKUP(B1617,別紙1!$A$285:$AS$431,13,FALSE)+VLOOKUP(B1617,別紙1!$A$285:$AS$431,14,FALSE)+VLOOKUP(B1617,別紙1!$A$285:$AS$431,15,FALSE)</f>
        <v>33</v>
      </c>
      <c r="F1623" s="143">
        <f t="shared" si="1531"/>
        <v>33</v>
      </c>
      <c r="G1623" s="151">
        <f t="shared" ref="G1623:G1632" si="1540">G1622</f>
        <v>0</v>
      </c>
      <c r="H1623" s="151">
        <f t="shared" si="1532"/>
        <v>0</v>
      </c>
      <c r="I1623" s="143">
        <f>IF(E1623&lt;=300,IF(E1623&lt;120,0,E1623-120),180)</f>
        <v>0</v>
      </c>
      <c r="J1623" s="151">
        <f t="shared" ref="J1623:J1632" si="1541">J1622</f>
        <v>0</v>
      </c>
      <c r="K1623" s="151">
        <f t="shared" si="1534"/>
        <v>0</v>
      </c>
      <c r="L1623" s="143">
        <f t="shared" si="1535"/>
        <v>0</v>
      </c>
      <c r="M1623" s="151">
        <f t="shared" ref="M1623:M1632" si="1542">M1622</f>
        <v>0</v>
      </c>
      <c r="N1623" s="151">
        <f t="shared" si="1536"/>
        <v>0</v>
      </c>
      <c r="O1623" s="151">
        <f t="shared" si="1537"/>
        <v>0</v>
      </c>
      <c r="P1623" s="144"/>
      <c r="Q1623" s="145">
        <f t="shared" si="1538"/>
        <v>0</v>
      </c>
    </row>
    <row r="1624" spans="1:17" s="20" customFormat="1" ht="18" customHeight="1" x14ac:dyDescent="0.4">
      <c r="A1624" s="19">
        <v>4</v>
      </c>
      <c r="B1624" s="145">
        <f>B1621</f>
        <v>10</v>
      </c>
      <c r="C1624" s="151">
        <f t="shared" si="1539"/>
        <v>0</v>
      </c>
      <c r="D1624" s="151">
        <f t="shared" si="1530"/>
        <v>0</v>
      </c>
      <c r="E1624" s="143">
        <f>VLOOKUP(B1617,別紙1!$A$285:$AS$431,16,FALSE)+VLOOKUP(B1617,別紙1!$A$285:$AS$431,17,FALSE)+VLOOKUP(B1617,別紙1!$A$285:$AS$431,18,FALSE)</f>
        <v>33</v>
      </c>
      <c r="F1624" s="143">
        <f t="shared" si="1531"/>
        <v>33</v>
      </c>
      <c r="G1624" s="151">
        <f t="shared" si="1540"/>
        <v>0</v>
      </c>
      <c r="H1624" s="151">
        <f t="shared" si="1532"/>
        <v>0</v>
      </c>
      <c r="I1624" s="143">
        <f t="shared" ref="I1624:I1632" si="1543">IF(E1624&lt;=300,IF(E1624&lt;120,0,E1624-120),180)</f>
        <v>0</v>
      </c>
      <c r="J1624" s="151">
        <f t="shared" si="1541"/>
        <v>0</v>
      </c>
      <c r="K1624" s="151">
        <f t="shared" si="1534"/>
        <v>0</v>
      </c>
      <c r="L1624" s="143">
        <f t="shared" si="1535"/>
        <v>0</v>
      </c>
      <c r="M1624" s="151">
        <f t="shared" si="1542"/>
        <v>0</v>
      </c>
      <c r="N1624" s="151">
        <f t="shared" si="1536"/>
        <v>0</v>
      </c>
      <c r="O1624" s="151">
        <f t="shared" si="1537"/>
        <v>0</v>
      </c>
      <c r="P1624" s="144"/>
      <c r="Q1624" s="145">
        <f t="shared" si="1538"/>
        <v>0</v>
      </c>
    </row>
    <row r="1625" spans="1:17" s="20" customFormat="1" ht="18" customHeight="1" x14ac:dyDescent="0.4">
      <c r="A1625" s="19">
        <v>5</v>
      </c>
      <c r="B1625" s="145">
        <f>B1621</f>
        <v>10</v>
      </c>
      <c r="C1625" s="151">
        <f t="shared" si="1539"/>
        <v>0</v>
      </c>
      <c r="D1625" s="151">
        <f t="shared" si="1530"/>
        <v>0</v>
      </c>
      <c r="E1625" s="143">
        <f>VLOOKUP(B1617,別紙1!$A$285:$AS$431,19,FALSE)+VLOOKUP(B1617,別紙1!$A$285:$AS$431,20,FALSE)+VLOOKUP(B1617,別紙1!$A$285:$AS$431,21,FALSE)</f>
        <v>23</v>
      </c>
      <c r="F1625" s="143">
        <f t="shared" si="1531"/>
        <v>23</v>
      </c>
      <c r="G1625" s="151">
        <f t="shared" si="1540"/>
        <v>0</v>
      </c>
      <c r="H1625" s="151">
        <f t="shared" si="1532"/>
        <v>0</v>
      </c>
      <c r="I1625" s="143">
        <f t="shared" si="1543"/>
        <v>0</v>
      </c>
      <c r="J1625" s="151">
        <f t="shared" si="1541"/>
        <v>0</v>
      </c>
      <c r="K1625" s="151">
        <f t="shared" si="1534"/>
        <v>0</v>
      </c>
      <c r="L1625" s="143">
        <f t="shared" si="1535"/>
        <v>0</v>
      </c>
      <c r="M1625" s="151">
        <f t="shared" si="1542"/>
        <v>0</v>
      </c>
      <c r="N1625" s="151">
        <f t="shared" si="1536"/>
        <v>0</v>
      </c>
      <c r="O1625" s="151">
        <f t="shared" si="1537"/>
        <v>0</v>
      </c>
      <c r="P1625" s="144"/>
      <c r="Q1625" s="145">
        <f t="shared" si="1538"/>
        <v>0</v>
      </c>
    </row>
    <row r="1626" spans="1:17" s="20" customFormat="1" ht="18" customHeight="1" x14ac:dyDescent="0.4">
      <c r="A1626" s="19">
        <v>6</v>
      </c>
      <c r="B1626" s="145">
        <f>B1621</f>
        <v>10</v>
      </c>
      <c r="C1626" s="151">
        <f t="shared" si="1539"/>
        <v>0</v>
      </c>
      <c r="D1626" s="151">
        <f t="shared" si="1530"/>
        <v>0</v>
      </c>
      <c r="E1626" s="143">
        <f>VLOOKUP(B1617,別紙1!$A$285:$AS$431,22,FALSE)+VLOOKUP(B1617,別紙1!$A$285:$AS$431,23,FALSE)+VLOOKUP(B1617,別紙1!$A$285:$AS$431,24,FALSE)</f>
        <v>24</v>
      </c>
      <c r="F1626" s="143">
        <f t="shared" si="1531"/>
        <v>24</v>
      </c>
      <c r="G1626" s="151">
        <f t="shared" si="1540"/>
        <v>0</v>
      </c>
      <c r="H1626" s="151">
        <f t="shared" si="1532"/>
        <v>0</v>
      </c>
      <c r="I1626" s="143">
        <f t="shared" si="1543"/>
        <v>0</v>
      </c>
      <c r="J1626" s="151">
        <f t="shared" si="1541"/>
        <v>0</v>
      </c>
      <c r="K1626" s="151">
        <f t="shared" si="1534"/>
        <v>0</v>
      </c>
      <c r="L1626" s="143">
        <f t="shared" si="1535"/>
        <v>0</v>
      </c>
      <c r="M1626" s="151">
        <f t="shared" si="1542"/>
        <v>0</v>
      </c>
      <c r="N1626" s="151">
        <f t="shared" si="1536"/>
        <v>0</v>
      </c>
      <c r="O1626" s="151">
        <f>H1626+K1626+N1626</f>
        <v>0</v>
      </c>
      <c r="P1626" s="144"/>
      <c r="Q1626" s="145">
        <f t="shared" si="1538"/>
        <v>0</v>
      </c>
    </row>
    <row r="1627" spans="1:17" s="20" customFormat="1" ht="18" customHeight="1" x14ac:dyDescent="0.4">
      <c r="A1627" s="19">
        <v>7</v>
      </c>
      <c r="B1627" s="145">
        <f>B1621</f>
        <v>10</v>
      </c>
      <c r="C1627" s="151">
        <f t="shared" si="1539"/>
        <v>0</v>
      </c>
      <c r="D1627" s="151">
        <f t="shared" si="1530"/>
        <v>0</v>
      </c>
      <c r="E1627" s="143">
        <f>VLOOKUP(B1617,別紙1!$A$285:$AS$431,25,FALSE)+VLOOKUP(B1617,別紙1!$A$285:$AS$431,26,FALSE)+VLOOKUP(B1617,別紙1!$A$285:$AS$431,27,FALSE)</f>
        <v>23</v>
      </c>
      <c r="F1627" s="143">
        <f t="shared" si="1531"/>
        <v>23</v>
      </c>
      <c r="G1627" s="151">
        <f t="shared" si="1540"/>
        <v>0</v>
      </c>
      <c r="H1627" s="151">
        <f t="shared" si="1532"/>
        <v>0</v>
      </c>
      <c r="I1627" s="143">
        <f t="shared" si="1543"/>
        <v>0</v>
      </c>
      <c r="J1627" s="151">
        <f t="shared" si="1541"/>
        <v>0</v>
      </c>
      <c r="K1627" s="151">
        <f t="shared" si="1534"/>
        <v>0</v>
      </c>
      <c r="L1627" s="143">
        <f t="shared" si="1535"/>
        <v>0</v>
      </c>
      <c r="M1627" s="151">
        <f t="shared" si="1542"/>
        <v>0</v>
      </c>
      <c r="N1627" s="151">
        <f t="shared" si="1536"/>
        <v>0</v>
      </c>
      <c r="O1627" s="151">
        <f t="shared" ref="O1627:O1631" si="1544">H1627+K1627+N1627</f>
        <v>0</v>
      </c>
      <c r="P1627" s="144"/>
      <c r="Q1627" s="145">
        <f t="shared" si="1538"/>
        <v>0</v>
      </c>
    </row>
    <row r="1628" spans="1:17" s="20" customFormat="1" ht="18" customHeight="1" x14ac:dyDescent="0.4">
      <c r="A1628" s="19">
        <v>8</v>
      </c>
      <c r="B1628" s="145">
        <f>B1621</f>
        <v>10</v>
      </c>
      <c r="C1628" s="151">
        <f t="shared" si="1539"/>
        <v>0</v>
      </c>
      <c r="D1628" s="151">
        <f t="shared" si="1530"/>
        <v>0</v>
      </c>
      <c r="E1628" s="143">
        <f>VLOOKUP(B1617,別紙1!$A$285:$AS$431,28,FALSE)+VLOOKUP(B1617,別紙1!$A$285:$AS$431,29,FALSE)+VLOOKUP(B1617,別紙1!$A$285:$AS$431,30,FALSE)</f>
        <v>26</v>
      </c>
      <c r="F1628" s="143">
        <f t="shared" si="1531"/>
        <v>26</v>
      </c>
      <c r="G1628" s="151">
        <f t="shared" si="1540"/>
        <v>0</v>
      </c>
      <c r="H1628" s="151">
        <f t="shared" si="1532"/>
        <v>0</v>
      </c>
      <c r="I1628" s="143">
        <f t="shared" si="1543"/>
        <v>0</v>
      </c>
      <c r="J1628" s="151">
        <f t="shared" si="1541"/>
        <v>0</v>
      </c>
      <c r="K1628" s="151">
        <f t="shared" si="1534"/>
        <v>0</v>
      </c>
      <c r="L1628" s="143">
        <f t="shared" si="1535"/>
        <v>0</v>
      </c>
      <c r="M1628" s="151">
        <f t="shared" si="1542"/>
        <v>0</v>
      </c>
      <c r="N1628" s="151">
        <f t="shared" si="1536"/>
        <v>0</v>
      </c>
      <c r="O1628" s="151">
        <f t="shared" si="1544"/>
        <v>0</v>
      </c>
      <c r="P1628" s="144"/>
      <c r="Q1628" s="145">
        <f t="shared" si="1538"/>
        <v>0</v>
      </c>
    </row>
    <row r="1629" spans="1:17" s="20" customFormat="1" ht="18" customHeight="1" x14ac:dyDescent="0.4">
      <c r="A1629" s="19">
        <v>9</v>
      </c>
      <c r="B1629" s="145">
        <f>B1621</f>
        <v>10</v>
      </c>
      <c r="C1629" s="151">
        <f t="shared" si="1539"/>
        <v>0</v>
      </c>
      <c r="D1629" s="151">
        <f t="shared" si="1530"/>
        <v>0</v>
      </c>
      <c r="E1629" s="143">
        <f>VLOOKUP(B1617,別紙1!$A$285:$AS$431,31,FALSE)+VLOOKUP(B1617,別紙1!$A$285:$AS$431,32,FALSE)+VLOOKUP(B1617,別紙1!$A$285:$AS$431,33,FALSE)</f>
        <v>27</v>
      </c>
      <c r="F1629" s="143">
        <f t="shared" si="1531"/>
        <v>27</v>
      </c>
      <c r="G1629" s="151">
        <f t="shared" si="1540"/>
        <v>0</v>
      </c>
      <c r="H1629" s="151">
        <f t="shared" si="1532"/>
        <v>0</v>
      </c>
      <c r="I1629" s="143">
        <f t="shared" si="1543"/>
        <v>0</v>
      </c>
      <c r="J1629" s="151">
        <f t="shared" si="1541"/>
        <v>0</v>
      </c>
      <c r="K1629" s="151">
        <f t="shared" si="1534"/>
        <v>0</v>
      </c>
      <c r="L1629" s="143">
        <f t="shared" si="1535"/>
        <v>0</v>
      </c>
      <c r="M1629" s="151">
        <f t="shared" si="1542"/>
        <v>0</v>
      </c>
      <c r="N1629" s="151">
        <f t="shared" si="1536"/>
        <v>0</v>
      </c>
      <c r="O1629" s="151">
        <f t="shared" si="1544"/>
        <v>0</v>
      </c>
      <c r="P1629" s="144"/>
      <c r="Q1629" s="145">
        <f t="shared" si="1538"/>
        <v>0</v>
      </c>
    </row>
    <row r="1630" spans="1:17" s="20" customFormat="1" ht="18" customHeight="1" x14ac:dyDescent="0.4">
      <c r="A1630" s="19">
        <v>10</v>
      </c>
      <c r="B1630" s="145">
        <f>B1621</f>
        <v>10</v>
      </c>
      <c r="C1630" s="151">
        <f t="shared" si="1539"/>
        <v>0</v>
      </c>
      <c r="D1630" s="151">
        <f t="shared" si="1530"/>
        <v>0</v>
      </c>
      <c r="E1630" s="143">
        <f>VLOOKUP(B1617,別紙1!$A$285:$AS$431,34,FALSE)+VLOOKUP(B1617,別紙1!$A$285:$AS$431,35,FALSE)+VLOOKUP(B1617,別紙1!$A$285:$AS$431,36,FALSE)</f>
        <v>24</v>
      </c>
      <c r="F1630" s="143">
        <f t="shared" si="1531"/>
        <v>24</v>
      </c>
      <c r="G1630" s="151">
        <f t="shared" si="1540"/>
        <v>0</v>
      </c>
      <c r="H1630" s="151">
        <f t="shared" si="1532"/>
        <v>0</v>
      </c>
      <c r="I1630" s="143">
        <f t="shared" si="1543"/>
        <v>0</v>
      </c>
      <c r="J1630" s="151">
        <f t="shared" si="1541"/>
        <v>0</v>
      </c>
      <c r="K1630" s="151">
        <f t="shared" si="1534"/>
        <v>0</v>
      </c>
      <c r="L1630" s="143">
        <f t="shared" si="1535"/>
        <v>0</v>
      </c>
      <c r="M1630" s="151">
        <f t="shared" si="1542"/>
        <v>0</v>
      </c>
      <c r="N1630" s="151">
        <f t="shared" si="1536"/>
        <v>0</v>
      </c>
      <c r="O1630" s="151">
        <f t="shared" si="1544"/>
        <v>0</v>
      </c>
      <c r="P1630" s="144"/>
      <c r="Q1630" s="145">
        <f t="shared" si="1538"/>
        <v>0</v>
      </c>
    </row>
    <row r="1631" spans="1:17" s="20" customFormat="1" ht="18" customHeight="1" x14ac:dyDescent="0.4">
      <c r="A1631" s="19">
        <v>11</v>
      </c>
      <c r="B1631" s="145">
        <f>B1621</f>
        <v>10</v>
      </c>
      <c r="C1631" s="151">
        <f t="shared" si="1539"/>
        <v>0</v>
      </c>
      <c r="D1631" s="151">
        <f t="shared" si="1530"/>
        <v>0</v>
      </c>
      <c r="E1631" s="143">
        <f>VLOOKUP(B1617,別紙1!$A$285:$AS$431,37,FALSE)+VLOOKUP(B1617,別紙1!$A$285:$AS$431,38,FALSE)+VLOOKUP(B1617,別紙1!$A$285:$AS$431,39,FALSE)</f>
        <v>23</v>
      </c>
      <c r="F1631" s="143">
        <f t="shared" si="1531"/>
        <v>23</v>
      </c>
      <c r="G1631" s="151">
        <f t="shared" si="1540"/>
        <v>0</v>
      </c>
      <c r="H1631" s="151">
        <f t="shared" si="1532"/>
        <v>0</v>
      </c>
      <c r="I1631" s="143">
        <f t="shared" si="1543"/>
        <v>0</v>
      </c>
      <c r="J1631" s="151">
        <f t="shared" si="1541"/>
        <v>0</v>
      </c>
      <c r="K1631" s="151">
        <f t="shared" si="1534"/>
        <v>0</v>
      </c>
      <c r="L1631" s="143">
        <f t="shared" si="1535"/>
        <v>0</v>
      </c>
      <c r="M1631" s="151">
        <f t="shared" si="1542"/>
        <v>0</v>
      </c>
      <c r="N1631" s="151">
        <f t="shared" si="1536"/>
        <v>0</v>
      </c>
      <c r="O1631" s="151">
        <f t="shared" si="1544"/>
        <v>0</v>
      </c>
      <c r="P1631" s="144"/>
      <c r="Q1631" s="145">
        <f t="shared" si="1538"/>
        <v>0</v>
      </c>
    </row>
    <row r="1632" spans="1:17" s="20" customFormat="1" ht="18" customHeight="1" thickBot="1" x14ac:dyDescent="0.45">
      <c r="A1632" s="19">
        <v>12</v>
      </c>
      <c r="B1632" s="145">
        <f>B1621</f>
        <v>10</v>
      </c>
      <c r="C1632" s="151">
        <f t="shared" si="1539"/>
        <v>0</v>
      </c>
      <c r="D1632" s="151">
        <f t="shared" si="1530"/>
        <v>0</v>
      </c>
      <c r="E1632" s="143">
        <f>VLOOKUP(B1617,別紙1!$A$285:$AS$431,40,FALSE)+VLOOKUP(B1617,別紙1!$A$285:$AS$431,41,FALSE)+VLOOKUP(B1617,別紙1!$A$285:$AS$431,42,FALSE)</f>
        <v>26</v>
      </c>
      <c r="F1632" s="143">
        <f t="shared" si="1531"/>
        <v>26</v>
      </c>
      <c r="G1632" s="151">
        <f t="shared" si="1540"/>
        <v>0</v>
      </c>
      <c r="H1632" s="198">
        <f t="shared" si="1532"/>
        <v>0</v>
      </c>
      <c r="I1632" s="143">
        <f t="shared" si="1543"/>
        <v>0</v>
      </c>
      <c r="J1632" s="198">
        <f t="shared" si="1541"/>
        <v>0</v>
      </c>
      <c r="K1632" s="198">
        <f t="shared" si="1534"/>
        <v>0</v>
      </c>
      <c r="L1632" s="143">
        <f t="shared" si="1535"/>
        <v>0</v>
      </c>
      <c r="M1632" s="151">
        <f t="shared" si="1542"/>
        <v>0</v>
      </c>
      <c r="N1632" s="198">
        <f t="shared" si="1536"/>
        <v>0</v>
      </c>
      <c r="O1632" s="151">
        <f>H1632+K1632+N1632</f>
        <v>0</v>
      </c>
      <c r="P1632" s="144"/>
      <c r="Q1632" s="145">
        <f t="shared" si="1538"/>
        <v>0</v>
      </c>
    </row>
    <row r="1633" spans="1:17" s="20" customFormat="1" ht="18" customHeight="1" thickBot="1" x14ac:dyDescent="0.45">
      <c r="A1633" s="19" t="s">
        <v>9</v>
      </c>
      <c r="B1633" s="146"/>
      <c r="C1633" s="146"/>
      <c r="D1633" s="201"/>
      <c r="E1633" s="143">
        <f t="shared" ref="E1633:F1633" si="1545">SUM(E1621:E1632)</f>
        <v>337</v>
      </c>
      <c r="F1633" s="149">
        <f t="shared" si="1545"/>
        <v>337</v>
      </c>
      <c r="G1633" s="146"/>
      <c r="H1633" s="146"/>
      <c r="I1633" s="149">
        <f t="shared" ref="I1633" si="1546">SUM(I1621:I1632)</f>
        <v>0</v>
      </c>
      <c r="J1633" s="146"/>
      <c r="K1633" s="146"/>
      <c r="L1633" s="149">
        <f t="shared" ref="L1633" si="1547">SUM(L1621:L1632)</f>
        <v>0</v>
      </c>
      <c r="M1633" s="146"/>
      <c r="N1633" s="146"/>
      <c r="O1633" s="202"/>
      <c r="P1633" s="150">
        <f>SUM(P1621:P1632)</f>
        <v>0</v>
      </c>
      <c r="Q1633" s="148">
        <f>IF(SUM(Q1621:Q1632)="","",SUM(Q1621:Q1632))</f>
        <v>0</v>
      </c>
    </row>
    <row r="1634" spans="1:17" ht="78" customHeight="1" x14ac:dyDescent="0.4">
      <c r="A1634" s="444" t="s">
        <v>376</v>
      </c>
      <c r="B1634" s="445"/>
      <c r="C1634" s="445"/>
      <c r="D1634" s="445"/>
      <c r="E1634" s="446"/>
      <c r="F1634" s="446"/>
      <c r="G1634" s="446"/>
      <c r="H1634" s="445"/>
      <c r="I1634" s="446"/>
      <c r="J1634" s="446"/>
      <c r="K1634" s="445"/>
      <c r="L1634" s="446"/>
      <c r="M1634" s="446"/>
      <c r="N1634" s="445"/>
      <c r="O1634" s="445"/>
      <c r="P1634" s="445"/>
      <c r="Q1634" s="445"/>
    </row>
    <row r="1635" spans="1:17" ht="78" customHeight="1" x14ac:dyDescent="0.4">
      <c r="A1635" s="447" t="s">
        <v>22</v>
      </c>
      <c r="B1635" s="447"/>
      <c r="C1635" s="447"/>
      <c r="D1635" s="447"/>
      <c r="E1635" s="447"/>
      <c r="F1635" s="447"/>
      <c r="G1635" s="447"/>
      <c r="H1635" s="447"/>
      <c r="I1635" s="447"/>
      <c r="J1635" s="447"/>
      <c r="K1635" s="447"/>
      <c r="L1635" s="447"/>
      <c r="M1635" s="447"/>
      <c r="N1635" s="447"/>
      <c r="O1635" s="447"/>
      <c r="P1635" s="447"/>
      <c r="Q1635" s="447"/>
    </row>
    <row r="1636" spans="1:17" x14ac:dyDescent="0.4">
      <c r="A1636" s="11" t="s">
        <v>12</v>
      </c>
      <c r="B1636" s="15">
        <f>B1617+1</f>
        <v>87</v>
      </c>
      <c r="C1636" s="11" t="s">
        <v>13</v>
      </c>
      <c r="D1636" s="13" t="str">
        <f>VLOOKUP(B1636,別紙1!$A$285:$AS$431,3,FALSE)</f>
        <v>荻窪地下ポンプ場</v>
      </c>
      <c r="Q1636" s="142" t="str">
        <f>VLOOKUP(B1636,別紙1!$A$285:$AS$431,5,FALSE)</f>
        <v>従量電灯Ｂ</v>
      </c>
    </row>
    <row r="1637" spans="1:17" s="11" customFormat="1" ht="20.25" customHeight="1" x14ac:dyDescent="0.4">
      <c r="A1637" s="435" t="s">
        <v>14</v>
      </c>
      <c r="B1637" s="443" t="s">
        <v>3</v>
      </c>
      <c r="C1637" s="443"/>
      <c r="D1637" s="443"/>
      <c r="E1637" s="438" t="s">
        <v>4</v>
      </c>
      <c r="F1637" s="439"/>
      <c r="G1637" s="439"/>
      <c r="H1637" s="439"/>
      <c r="I1637" s="439"/>
      <c r="J1637" s="439"/>
      <c r="K1637" s="439"/>
      <c r="L1637" s="439"/>
      <c r="M1637" s="439"/>
      <c r="N1637" s="439"/>
      <c r="O1637" s="440"/>
      <c r="P1637" s="426" t="s">
        <v>106</v>
      </c>
      <c r="Q1637" s="435" t="s">
        <v>354</v>
      </c>
    </row>
    <row r="1638" spans="1:17" s="11" customFormat="1" ht="60" x14ac:dyDescent="0.4">
      <c r="A1638" s="436"/>
      <c r="B1638" s="305" t="s">
        <v>26</v>
      </c>
      <c r="C1638" s="305" t="s">
        <v>107</v>
      </c>
      <c r="D1638" s="305" t="s">
        <v>27</v>
      </c>
      <c r="E1638" s="16" t="s">
        <v>349</v>
      </c>
      <c r="F1638" s="17" t="s">
        <v>108</v>
      </c>
      <c r="G1638" s="17" t="s">
        <v>350</v>
      </c>
      <c r="H1638" s="16" t="s">
        <v>28</v>
      </c>
      <c r="I1638" s="17" t="s">
        <v>126</v>
      </c>
      <c r="J1638" s="17" t="s">
        <v>352</v>
      </c>
      <c r="K1638" s="16" t="s">
        <v>29</v>
      </c>
      <c r="L1638" s="17" t="s">
        <v>127</v>
      </c>
      <c r="M1638" s="17" t="s">
        <v>128</v>
      </c>
      <c r="N1638" s="16" t="s">
        <v>30</v>
      </c>
      <c r="O1638" s="306" t="s">
        <v>353</v>
      </c>
      <c r="P1638" s="441"/>
      <c r="Q1638" s="436"/>
    </row>
    <row r="1639" spans="1:17" s="18" customFormat="1" ht="22.5" x14ac:dyDescent="0.4">
      <c r="A1639" s="442"/>
      <c r="B1639" s="12" t="s">
        <v>34</v>
      </c>
      <c r="C1639" s="12" t="s">
        <v>123</v>
      </c>
      <c r="D1639" s="12" t="s">
        <v>6</v>
      </c>
      <c r="E1639" s="12" t="s">
        <v>20</v>
      </c>
      <c r="F1639" s="12" t="s">
        <v>20</v>
      </c>
      <c r="G1639" s="12" t="s">
        <v>8</v>
      </c>
      <c r="H1639" s="12" t="s">
        <v>8</v>
      </c>
      <c r="I1639" s="12" t="s">
        <v>20</v>
      </c>
      <c r="J1639" s="12" t="s">
        <v>8</v>
      </c>
      <c r="K1639" s="12" t="s">
        <v>8</v>
      </c>
      <c r="L1639" s="12" t="s">
        <v>20</v>
      </c>
      <c r="M1639" s="12" t="s">
        <v>8</v>
      </c>
      <c r="N1639" s="12" t="s">
        <v>8</v>
      </c>
      <c r="O1639" s="12" t="s">
        <v>8</v>
      </c>
      <c r="P1639" s="4" t="s">
        <v>43</v>
      </c>
      <c r="Q1639" s="12" t="s">
        <v>8</v>
      </c>
    </row>
    <row r="1640" spans="1:17" s="20" customFormat="1" ht="18" customHeight="1" x14ac:dyDescent="0.4">
      <c r="A1640" s="19">
        <v>1</v>
      </c>
      <c r="B1640" s="143">
        <f>VLOOKUP(B1636,別紙1!$A$285:$AS$431,6,FALSE)</f>
        <v>10</v>
      </c>
      <c r="C1640" s="151">
        <f>内訳書!$C$9</f>
        <v>0</v>
      </c>
      <c r="D1640" s="151">
        <f>IF(E1640=0,ROUNDDOWN(C1640*B1640/10/2,2),ROUNDDOWN(C1640*B1640/10,2))</f>
        <v>0</v>
      </c>
      <c r="E1640" s="143">
        <f>VLOOKUP(B1636,別紙1!$A$285:$AS$431,7,FALSE)+VLOOKUP(B1636,別紙1!$A$285:$AS$431,8,FALSE)+VLOOKUP(B1636,別紙1!$A$285:$AS$431,9,FALSE)</f>
        <v>20</v>
      </c>
      <c r="F1640" s="143">
        <f>IF(E1640&lt;120,E1640,120)</f>
        <v>20</v>
      </c>
      <c r="G1640" s="151">
        <f>内訳書!$D$9</f>
        <v>0</v>
      </c>
      <c r="H1640" s="151">
        <f>ROUNDDOWN(F1640*G1640,2)</f>
        <v>0</v>
      </c>
      <c r="I1640" s="143">
        <f>IF(E1640&lt;=300,IF(E1640&lt;120,0,E1640-120),180)</f>
        <v>0</v>
      </c>
      <c r="J1640" s="151">
        <f>内訳書!$E$9</f>
        <v>0</v>
      </c>
      <c r="K1640" s="151">
        <f>ROUNDDOWN(I1640*J1640,2)</f>
        <v>0</v>
      </c>
      <c r="L1640" s="143">
        <f>IF(E1640&lt;300,0,E1640-300)</f>
        <v>0</v>
      </c>
      <c r="M1640" s="151">
        <f>内訳書!$F$9</f>
        <v>0</v>
      </c>
      <c r="N1640" s="151">
        <f>ROUNDDOWN(L1640*M1640,2)</f>
        <v>0</v>
      </c>
      <c r="O1640" s="151">
        <f>H1640+K1640+N1640</f>
        <v>0</v>
      </c>
      <c r="P1640" s="144"/>
      <c r="Q1640" s="145">
        <f>ROUNDDOWN(D1640+O1640+P1640,0)</f>
        <v>0</v>
      </c>
    </row>
    <row r="1641" spans="1:17" s="20" customFormat="1" ht="18" customHeight="1" x14ac:dyDescent="0.4">
      <c r="A1641" s="19">
        <v>2</v>
      </c>
      <c r="B1641" s="145">
        <f>B1640</f>
        <v>10</v>
      </c>
      <c r="C1641" s="151">
        <f>C1640</f>
        <v>0</v>
      </c>
      <c r="D1641" s="151">
        <f t="shared" ref="D1641:D1651" si="1548">IF(E1641=0,ROUNDDOWN(C1641*B1641/10/2,2),ROUNDDOWN(C1641*B1641/10,2))</f>
        <v>0</v>
      </c>
      <c r="E1641" s="143">
        <f>VLOOKUP(B1636,別紙1!$A$285:$AS$431,10,FALSE)+VLOOKUP(B1636,別紙1!$A$285:$AS$431,11,FALSE)+VLOOKUP(B1636,別紙1!$A$285:$AS$431,12,FALSE)</f>
        <v>20</v>
      </c>
      <c r="F1641" s="143">
        <f t="shared" ref="F1641:F1651" si="1549">IF(E1641&lt;120,E1641,120)</f>
        <v>20</v>
      </c>
      <c r="G1641" s="151">
        <f>G1640</f>
        <v>0</v>
      </c>
      <c r="H1641" s="151">
        <f t="shared" ref="H1641:H1651" si="1550">ROUNDDOWN(F1641*G1641,2)</f>
        <v>0</v>
      </c>
      <c r="I1641" s="143">
        <f t="shared" ref="I1641" si="1551">IF(E1641&lt;=300,IF(E1641&lt;120,0,E1641-120),180)</f>
        <v>0</v>
      </c>
      <c r="J1641" s="151">
        <f>J1640</f>
        <v>0</v>
      </c>
      <c r="K1641" s="151">
        <f t="shared" ref="K1641:K1651" si="1552">ROUNDDOWN(I1641*J1641,2)</f>
        <v>0</v>
      </c>
      <c r="L1641" s="143">
        <f t="shared" ref="L1641:L1651" si="1553">IF(E1641&lt;300,0,E1641-300)</f>
        <v>0</v>
      </c>
      <c r="M1641" s="151">
        <f>M1640</f>
        <v>0</v>
      </c>
      <c r="N1641" s="151">
        <f t="shared" ref="N1641:N1651" si="1554">ROUNDDOWN(L1641*M1641,2)</f>
        <v>0</v>
      </c>
      <c r="O1641" s="151">
        <f t="shared" ref="O1641:O1644" si="1555">H1641+K1641+N1641</f>
        <v>0</v>
      </c>
      <c r="P1641" s="144"/>
      <c r="Q1641" s="145">
        <f t="shared" ref="Q1641:Q1651" si="1556">ROUNDDOWN(D1641+O1641+P1641,0)</f>
        <v>0</v>
      </c>
    </row>
    <row r="1642" spans="1:17" s="20" customFormat="1" ht="18" customHeight="1" x14ac:dyDescent="0.4">
      <c r="A1642" s="19">
        <v>3</v>
      </c>
      <c r="B1642" s="145">
        <f>B1640</f>
        <v>10</v>
      </c>
      <c r="C1642" s="151">
        <f t="shared" ref="C1642:C1651" si="1557">C1641</f>
        <v>0</v>
      </c>
      <c r="D1642" s="151">
        <f t="shared" si="1548"/>
        <v>0</v>
      </c>
      <c r="E1642" s="143">
        <f>VLOOKUP(B1636,別紙1!$A$285:$AS$431,13,FALSE)+VLOOKUP(B1636,別紙1!$A$285:$AS$431,14,FALSE)+VLOOKUP(B1636,別紙1!$A$285:$AS$431,15,FALSE)</f>
        <v>19</v>
      </c>
      <c r="F1642" s="143">
        <f t="shared" si="1549"/>
        <v>19</v>
      </c>
      <c r="G1642" s="151">
        <f t="shared" ref="G1642:G1651" si="1558">G1641</f>
        <v>0</v>
      </c>
      <c r="H1642" s="151">
        <f t="shared" si="1550"/>
        <v>0</v>
      </c>
      <c r="I1642" s="143">
        <f>IF(E1642&lt;=300,IF(E1642&lt;120,0,E1642-120),180)</f>
        <v>0</v>
      </c>
      <c r="J1642" s="151">
        <f t="shared" ref="J1642:J1651" si="1559">J1641</f>
        <v>0</v>
      </c>
      <c r="K1642" s="151">
        <f t="shared" si="1552"/>
        <v>0</v>
      </c>
      <c r="L1642" s="143">
        <f t="shared" si="1553"/>
        <v>0</v>
      </c>
      <c r="M1642" s="151">
        <f t="shared" ref="M1642:M1651" si="1560">M1641</f>
        <v>0</v>
      </c>
      <c r="N1642" s="151">
        <f t="shared" si="1554"/>
        <v>0</v>
      </c>
      <c r="O1642" s="151">
        <f t="shared" si="1555"/>
        <v>0</v>
      </c>
      <c r="P1642" s="144"/>
      <c r="Q1642" s="145">
        <f t="shared" si="1556"/>
        <v>0</v>
      </c>
    </row>
    <row r="1643" spans="1:17" s="20" customFormat="1" ht="18" customHeight="1" x14ac:dyDescent="0.4">
      <c r="A1643" s="19">
        <v>4</v>
      </c>
      <c r="B1643" s="145">
        <f>B1640</f>
        <v>10</v>
      </c>
      <c r="C1643" s="151">
        <f t="shared" si="1557"/>
        <v>0</v>
      </c>
      <c r="D1643" s="151">
        <f t="shared" si="1548"/>
        <v>0</v>
      </c>
      <c r="E1643" s="143">
        <f>VLOOKUP(B1636,別紙1!$A$285:$AS$431,16,FALSE)+VLOOKUP(B1636,別紙1!$A$285:$AS$431,17,FALSE)+VLOOKUP(B1636,別紙1!$A$285:$AS$431,18,FALSE)</f>
        <v>20</v>
      </c>
      <c r="F1643" s="143">
        <f t="shared" si="1549"/>
        <v>20</v>
      </c>
      <c r="G1643" s="151">
        <f t="shared" si="1558"/>
        <v>0</v>
      </c>
      <c r="H1643" s="151">
        <f t="shared" si="1550"/>
        <v>0</v>
      </c>
      <c r="I1643" s="143">
        <f t="shared" ref="I1643:I1651" si="1561">IF(E1643&lt;=300,IF(E1643&lt;120,0,E1643-120),180)</f>
        <v>0</v>
      </c>
      <c r="J1643" s="151">
        <f t="shared" si="1559"/>
        <v>0</v>
      </c>
      <c r="K1643" s="151">
        <f t="shared" si="1552"/>
        <v>0</v>
      </c>
      <c r="L1643" s="143">
        <f t="shared" si="1553"/>
        <v>0</v>
      </c>
      <c r="M1643" s="151">
        <f t="shared" si="1560"/>
        <v>0</v>
      </c>
      <c r="N1643" s="151">
        <f t="shared" si="1554"/>
        <v>0</v>
      </c>
      <c r="O1643" s="151">
        <f t="shared" si="1555"/>
        <v>0</v>
      </c>
      <c r="P1643" s="144"/>
      <c r="Q1643" s="145">
        <f t="shared" si="1556"/>
        <v>0</v>
      </c>
    </row>
    <row r="1644" spans="1:17" s="20" customFormat="1" ht="18" customHeight="1" x14ac:dyDescent="0.4">
      <c r="A1644" s="19">
        <v>5</v>
      </c>
      <c r="B1644" s="145">
        <f>B1640</f>
        <v>10</v>
      </c>
      <c r="C1644" s="151">
        <f t="shared" si="1557"/>
        <v>0</v>
      </c>
      <c r="D1644" s="151">
        <f t="shared" si="1548"/>
        <v>0</v>
      </c>
      <c r="E1644" s="143">
        <f>VLOOKUP(B1636,別紙1!$A$285:$AS$431,19,FALSE)+VLOOKUP(B1636,別紙1!$A$285:$AS$431,20,FALSE)+VLOOKUP(B1636,別紙1!$A$285:$AS$431,21,FALSE)</f>
        <v>20</v>
      </c>
      <c r="F1644" s="143">
        <f t="shared" si="1549"/>
        <v>20</v>
      </c>
      <c r="G1644" s="151">
        <f t="shared" si="1558"/>
        <v>0</v>
      </c>
      <c r="H1644" s="151">
        <f t="shared" si="1550"/>
        <v>0</v>
      </c>
      <c r="I1644" s="143">
        <f t="shared" si="1561"/>
        <v>0</v>
      </c>
      <c r="J1644" s="151">
        <f t="shared" si="1559"/>
        <v>0</v>
      </c>
      <c r="K1644" s="151">
        <f t="shared" si="1552"/>
        <v>0</v>
      </c>
      <c r="L1644" s="143">
        <f t="shared" si="1553"/>
        <v>0</v>
      </c>
      <c r="M1644" s="151">
        <f t="shared" si="1560"/>
        <v>0</v>
      </c>
      <c r="N1644" s="151">
        <f t="shared" si="1554"/>
        <v>0</v>
      </c>
      <c r="O1644" s="151">
        <f t="shared" si="1555"/>
        <v>0</v>
      </c>
      <c r="P1644" s="144"/>
      <c r="Q1644" s="145">
        <f t="shared" si="1556"/>
        <v>0</v>
      </c>
    </row>
    <row r="1645" spans="1:17" s="20" customFormat="1" ht="18" customHeight="1" x14ac:dyDescent="0.4">
      <c r="A1645" s="19">
        <v>6</v>
      </c>
      <c r="B1645" s="145">
        <f>B1640</f>
        <v>10</v>
      </c>
      <c r="C1645" s="151">
        <f t="shared" si="1557"/>
        <v>0</v>
      </c>
      <c r="D1645" s="151">
        <f t="shared" si="1548"/>
        <v>0</v>
      </c>
      <c r="E1645" s="143">
        <f>VLOOKUP(B1636,別紙1!$A$285:$AS$431,22,FALSE)+VLOOKUP(B1636,別紙1!$A$285:$AS$431,23,FALSE)+VLOOKUP(B1636,別紙1!$A$285:$AS$431,24,FALSE)</f>
        <v>22</v>
      </c>
      <c r="F1645" s="143">
        <f t="shared" si="1549"/>
        <v>22</v>
      </c>
      <c r="G1645" s="151">
        <f t="shared" si="1558"/>
        <v>0</v>
      </c>
      <c r="H1645" s="151">
        <f t="shared" si="1550"/>
        <v>0</v>
      </c>
      <c r="I1645" s="143">
        <f t="shared" si="1561"/>
        <v>0</v>
      </c>
      <c r="J1645" s="151">
        <f t="shared" si="1559"/>
        <v>0</v>
      </c>
      <c r="K1645" s="151">
        <f t="shared" si="1552"/>
        <v>0</v>
      </c>
      <c r="L1645" s="143">
        <f t="shared" si="1553"/>
        <v>0</v>
      </c>
      <c r="M1645" s="151">
        <f t="shared" si="1560"/>
        <v>0</v>
      </c>
      <c r="N1645" s="151">
        <f t="shared" si="1554"/>
        <v>0</v>
      </c>
      <c r="O1645" s="151">
        <f>H1645+K1645+N1645</f>
        <v>0</v>
      </c>
      <c r="P1645" s="144"/>
      <c r="Q1645" s="145">
        <f t="shared" si="1556"/>
        <v>0</v>
      </c>
    </row>
    <row r="1646" spans="1:17" s="20" customFormat="1" ht="18" customHeight="1" x14ac:dyDescent="0.4">
      <c r="A1646" s="19">
        <v>7</v>
      </c>
      <c r="B1646" s="145">
        <f>B1640</f>
        <v>10</v>
      </c>
      <c r="C1646" s="151">
        <f t="shared" si="1557"/>
        <v>0</v>
      </c>
      <c r="D1646" s="151">
        <f t="shared" si="1548"/>
        <v>0</v>
      </c>
      <c r="E1646" s="143">
        <f>VLOOKUP(B1636,別紙1!$A$285:$AS$431,25,FALSE)+VLOOKUP(B1636,別紙1!$A$285:$AS$431,26,FALSE)+VLOOKUP(B1636,別紙1!$A$285:$AS$431,27,FALSE)</f>
        <v>23</v>
      </c>
      <c r="F1646" s="143">
        <f t="shared" si="1549"/>
        <v>23</v>
      </c>
      <c r="G1646" s="151">
        <f t="shared" si="1558"/>
        <v>0</v>
      </c>
      <c r="H1646" s="151">
        <f t="shared" si="1550"/>
        <v>0</v>
      </c>
      <c r="I1646" s="143">
        <f t="shared" si="1561"/>
        <v>0</v>
      </c>
      <c r="J1646" s="151">
        <f t="shared" si="1559"/>
        <v>0</v>
      </c>
      <c r="K1646" s="151">
        <f t="shared" si="1552"/>
        <v>0</v>
      </c>
      <c r="L1646" s="143">
        <f t="shared" si="1553"/>
        <v>0</v>
      </c>
      <c r="M1646" s="151">
        <f t="shared" si="1560"/>
        <v>0</v>
      </c>
      <c r="N1646" s="151">
        <f t="shared" si="1554"/>
        <v>0</v>
      </c>
      <c r="O1646" s="151">
        <f t="shared" ref="O1646:O1650" si="1562">H1646+K1646+N1646</f>
        <v>0</v>
      </c>
      <c r="P1646" s="144"/>
      <c r="Q1646" s="145">
        <f t="shared" si="1556"/>
        <v>0</v>
      </c>
    </row>
    <row r="1647" spans="1:17" s="20" customFormat="1" ht="18" customHeight="1" x14ac:dyDescent="0.4">
      <c r="A1647" s="19">
        <v>8</v>
      </c>
      <c r="B1647" s="145">
        <f>B1640</f>
        <v>10</v>
      </c>
      <c r="C1647" s="151">
        <f t="shared" si="1557"/>
        <v>0</v>
      </c>
      <c r="D1647" s="151">
        <f t="shared" si="1548"/>
        <v>0</v>
      </c>
      <c r="E1647" s="143">
        <f>VLOOKUP(B1636,別紙1!$A$285:$AS$431,28,FALSE)+VLOOKUP(B1636,別紙1!$A$285:$AS$431,29,FALSE)+VLOOKUP(B1636,別紙1!$A$285:$AS$431,30,FALSE)</f>
        <v>26</v>
      </c>
      <c r="F1647" s="143">
        <f t="shared" si="1549"/>
        <v>26</v>
      </c>
      <c r="G1647" s="151">
        <f t="shared" si="1558"/>
        <v>0</v>
      </c>
      <c r="H1647" s="151">
        <f t="shared" si="1550"/>
        <v>0</v>
      </c>
      <c r="I1647" s="143">
        <f t="shared" si="1561"/>
        <v>0</v>
      </c>
      <c r="J1647" s="151">
        <f t="shared" si="1559"/>
        <v>0</v>
      </c>
      <c r="K1647" s="151">
        <f t="shared" si="1552"/>
        <v>0</v>
      </c>
      <c r="L1647" s="143">
        <f t="shared" si="1553"/>
        <v>0</v>
      </c>
      <c r="M1647" s="151">
        <f t="shared" si="1560"/>
        <v>0</v>
      </c>
      <c r="N1647" s="151">
        <f t="shared" si="1554"/>
        <v>0</v>
      </c>
      <c r="O1647" s="151">
        <f t="shared" si="1562"/>
        <v>0</v>
      </c>
      <c r="P1647" s="144"/>
      <c r="Q1647" s="145">
        <f t="shared" si="1556"/>
        <v>0</v>
      </c>
    </row>
    <row r="1648" spans="1:17" s="20" customFormat="1" ht="18" customHeight="1" x14ac:dyDescent="0.4">
      <c r="A1648" s="19">
        <v>9</v>
      </c>
      <c r="B1648" s="145">
        <f>B1640</f>
        <v>10</v>
      </c>
      <c r="C1648" s="151">
        <f t="shared" si="1557"/>
        <v>0</v>
      </c>
      <c r="D1648" s="151">
        <f t="shared" si="1548"/>
        <v>0</v>
      </c>
      <c r="E1648" s="143">
        <f>VLOOKUP(B1636,別紙1!$A$285:$AS$431,31,FALSE)+VLOOKUP(B1636,別紙1!$A$285:$AS$431,32,FALSE)+VLOOKUP(B1636,別紙1!$A$285:$AS$431,33,FALSE)</f>
        <v>26</v>
      </c>
      <c r="F1648" s="143">
        <f t="shared" si="1549"/>
        <v>26</v>
      </c>
      <c r="G1648" s="151">
        <f t="shared" si="1558"/>
        <v>0</v>
      </c>
      <c r="H1648" s="151">
        <f t="shared" si="1550"/>
        <v>0</v>
      </c>
      <c r="I1648" s="143">
        <f t="shared" si="1561"/>
        <v>0</v>
      </c>
      <c r="J1648" s="151">
        <f t="shared" si="1559"/>
        <v>0</v>
      </c>
      <c r="K1648" s="151">
        <f t="shared" si="1552"/>
        <v>0</v>
      </c>
      <c r="L1648" s="143">
        <f t="shared" si="1553"/>
        <v>0</v>
      </c>
      <c r="M1648" s="151">
        <f t="shared" si="1560"/>
        <v>0</v>
      </c>
      <c r="N1648" s="151">
        <f t="shared" si="1554"/>
        <v>0</v>
      </c>
      <c r="O1648" s="151">
        <f t="shared" si="1562"/>
        <v>0</v>
      </c>
      <c r="P1648" s="144"/>
      <c r="Q1648" s="145">
        <f t="shared" si="1556"/>
        <v>0</v>
      </c>
    </row>
    <row r="1649" spans="1:17" s="20" customFormat="1" ht="18" customHeight="1" x14ac:dyDescent="0.4">
      <c r="A1649" s="19">
        <v>10</v>
      </c>
      <c r="B1649" s="145">
        <f>B1640</f>
        <v>10</v>
      </c>
      <c r="C1649" s="151">
        <f t="shared" si="1557"/>
        <v>0</v>
      </c>
      <c r="D1649" s="151">
        <f t="shared" si="1548"/>
        <v>0</v>
      </c>
      <c r="E1649" s="143">
        <f>VLOOKUP(B1636,別紙1!$A$285:$AS$431,34,FALSE)+VLOOKUP(B1636,別紙1!$A$285:$AS$431,35,FALSE)+VLOOKUP(B1636,別紙1!$A$285:$AS$431,36,FALSE)</f>
        <v>23</v>
      </c>
      <c r="F1649" s="143">
        <f t="shared" si="1549"/>
        <v>23</v>
      </c>
      <c r="G1649" s="151">
        <f t="shared" si="1558"/>
        <v>0</v>
      </c>
      <c r="H1649" s="151">
        <f t="shared" si="1550"/>
        <v>0</v>
      </c>
      <c r="I1649" s="143">
        <f t="shared" si="1561"/>
        <v>0</v>
      </c>
      <c r="J1649" s="151">
        <f t="shared" si="1559"/>
        <v>0</v>
      </c>
      <c r="K1649" s="151">
        <f t="shared" si="1552"/>
        <v>0</v>
      </c>
      <c r="L1649" s="143">
        <f t="shared" si="1553"/>
        <v>0</v>
      </c>
      <c r="M1649" s="151">
        <f t="shared" si="1560"/>
        <v>0</v>
      </c>
      <c r="N1649" s="151">
        <f t="shared" si="1554"/>
        <v>0</v>
      </c>
      <c r="O1649" s="151">
        <f t="shared" si="1562"/>
        <v>0</v>
      </c>
      <c r="P1649" s="144"/>
      <c r="Q1649" s="145">
        <f t="shared" si="1556"/>
        <v>0</v>
      </c>
    </row>
    <row r="1650" spans="1:17" s="20" customFormat="1" ht="18" customHeight="1" x14ac:dyDescent="0.4">
      <c r="A1650" s="19">
        <v>11</v>
      </c>
      <c r="B1650" s="145">
        <f>B1640</f>
        <v>10</v>
      </c>
      <c r="C1650" s="151">
        <f t="shared" si="1557"/>
        <v>0</v>
      </c>
      <c r="D1650" s="151">
        <f t="shared" si="1548"/>
        <v>0</v>
      </c>
      <c r="E1650" s="143">
        <f>VLOOKUP(B1636,別紙1!$A$285:$AS$431,37,FALSE)+VLOOKUP(B1636,別紙1!$A$285:$AS$431,38,FALSE)+VLOOKUP(B1636,別紙1!$A$285:$AS$431,39,FALSE)</f>
        <v>21</v>
      </c>
      <c r="F1650" s="143">
        <f t="shared" si="1549"/>
        <v>21</v>
      </c>
      <c r="G1650" s="151">
        <f t="shared" si="1558"/>
        <v>0</v>
      </c>
      <c r="H1650" s="151">
        <f t="shared" si="1550"/>
        <v>0</v>
      </c>
      <c r="I1650" s="143">
        <f t="shared" si="1561"/>
        <v>0</v>
      </c>
      <c r="J1650" s="151">
        <f t="shared" si="1559"/>
        <v>0</v>
      </c>
      <c r="K1650" s="151">
        <f t="shared" si="1552"/>
        <v>0</v>
      </c>
      <c r="L1650" s="143">
        <f t="shared" si="1553"/>
        <v>0</v>
      </c>
      <c r="M1650" s="151">
        <f t="shared" si="1560"/>
        <v>0</v>
      </c>
      <c r="N1650" s="151">
        <f t="shared" si="1554"/>
        <v>0</v>
      </c>
      <c r="O1650" s="151">
        <f t="shared" si="1562"/>
        <v>0</v>
      </c>
      <c r="P1650" s="144"/>
      <c r="Q1650" s="145">
        <f t="shared" si="1556"/>
        <v>0</v>
      </c>
    </row>
    <row r="1651" spans="1:17" s="20" customFormat="1" ht="18" customHeight="1" thickBot="1" x14ac:dyDescent="0.45">
      <c r="A1651" s="19">
        <v>12</v>
      </c>
      <c r="B1651" s="145">
        <f>B1640</f>
        <v>10</v>
      </c>
      <c r="C1651" s="151">
        <f t="shared" si="1557"/>
        <v>0</v>
      </c>
      <c r="D1651" s="151">
        <f t="shared" si="1548"/>
        <v>0</v>
      </c>
      <c r="E1651" s="143">
        <f>VLOOKUP(B1636,別紙1!$A$285:$AS$431,40,FALSE)+VLOOKUP(B1636,別紙1!$A$285:$AS$431,41,FALSE)+VLOOKUP(B1636,別紙1!$A$285:$AS$431,42,FALSE)</f>
        <v>20</v>
      </c>
      <c r="F1651" s="143">
        <f t="shared" si="1549"/>
        <v>20</v>
      </c>
      <c r="G1651" s="151">
        <f t="shared" si="1558"/>
        <v>0</v>
      </c>
      <c r="H1651" s="198">
        <f t="shared" si="1550"/>
        <v>0</v>
      </c>
      <c r="I1651" s="143">
        <f t="shared" si="1561"/>
        <v>0</v>
      </c>
      <c r="J1651" s="198">
        <f t="shared" si="1559"/>
        <v>0</v>
      </c>
      <c r="K1651" s="198">
        <f t="shared" si="1552"/>
        <v>0</v>
      </c>
      <c r="L1651" s="143">
        <f t="shared" si="1553"/>
        <v>0</v>
      </c>
      <c r="M1651" s="151">
        <f t="shared" si="1560"/>
        <v>0</v>
      </c>
      <c r="N1651" s="198">
        <f t="shared" si="1554"/>
        <v>0</v>
      </c>
      <c r="O1651" s="151">
        <f>H1651+K1651+N1651</f>
        <v>0</v>
      </c>
      <c r="P1651" s="144"/>
      <c r="Q1651" s="145">
        <f t="shared" si="1556"/>
        <v>0</v>
      </c>
    </row>
    <row r="1652" spans="1:17" s="20" customFormat="1" ht="18" customHeight="1" thickBot="1" x14ac:dyDescent="0.45">
      <c r="A1652" s="19" t="s">
        <v>9</v>
      </c>
      <c r="B1652" s="146"/>
      <c r="C1652" s="146"/>
      <c r="D1652" s="201"/>
      <c r="E1652" s="143">
        <f t="shared" ref="E1652:F1652" si="1563">SUM(E1640:E1651)</f>
        <v>260</v>
      </c>
      <c r="F1652" s="149">
        <f t="shared" si="1563"/>
        <v>260</v>
      </c>
      <c r="G1652" s="146"/>
      <c r="H1652" s="146"/>
      <c r="I1652" s="149">
        <f t="shared" ref="I1652" si="1564">SUM(I1640:I1651)</f>
        <v>0</v>
      </c>
      <c r="J1652" s="146"/>
      <c r="K1652" s="146"/>
      <c r="L1652" s="149">
        <f t="shared" ref="L1652" si="1565">SUM(L1640:L1651)</f>
        <v>0</v>
      </c>
      <c r="M1652" s="146"/>
      <c r="N1652" s="146"/>
      <c r="O1652" s="202"/>
      <c r="P1652" s="150">
        <f>SUM(P1640:P1651)</f>
        <v>0</v>
      </c>
      <c r="Q1652" s="148">
        <f>IF(SUM(Q1640:Q1651)="","",SUM(Q1640:Q1651))</f>
        <v>0</v>
      </c>
    </row>
    <row r="1653" spans="1:17" ht="78" customHeight="1" x14ac:dyDescent="0.4">
      <c r="A1653" s="444" t="s">
        <v>376</v>
      </c>
      <c r="B1653" s="445"/>
      <c r="C1653" s="445"/>
      <c r="D1653" s="445"/>
      <c r="E1653" s="446"/>
      <c r="F1653" s="446"/>
      <c r="G1653" s="446"/>
      <c r="H1653" s="445"/>
      <c r="I1653" s="446"/>
      <c r="J1653" s="446"/>
      <c r="K1653" s="445"/>
      <c r="L1653" s="446"/>
      <c r="M1653" s="446"/>
      <c r="N1653" s="445"/>
      <c r="O1653" s="445"/>
      <c r="P1653" s="445"/>
      <c r="Q1653" s="445"/>
    </row>
    <row r="1654" spans="1:17" ht="78" customHeight="1" x14ac:dyDescent="0.4">
      <c r="A1654" s="447" t="s">
        <v>22</v>
      </c>
      <c r="B1654" s="447"/>
      <c r="C1654" s="447"/>
      <c r="D1654" s="447"/>
      <c r="E1654" s="447"/>
      <c r="F1654" s="447"/>
      <c r="G1654" s="447"/>
      <c r="H1654" s="447"/>
      <c r="I1654" s="447"/>
      <c r="J1654" s="447"/>
      <c r="K1654" s="447"/>
      <c r="L1654" s="447"/>
      <c r="M1654" s="447"/>
      <c r="N1654" s="447"/>
      <c r="O1654" s="447"/>
      <c r="P1654" s="447"/>
      <c r="Q1654" s="447"/>
    </row>
    <row r="1655" spans="1:17" x14ac:dyDescent="0.4">
      <c r="A1655" s="11" t="s">
        <v>12</v>
      </c>
      <c r="B1655" s="15">
        <f>B1636+1</f>
        <v>88</v>
      </c>
      <c r="C1655" s="11" t="s">
        <v>13</v>
      </c>
      <c r="D1655" s="13" t="str">
        <f>VLOOKUP(B1655,別紙1!$A$285:$AS$431,3,FALSE)</f>
        <v>岩神雨水吐室ＮＯ．１４</v>
      </c>
      <c r="Q1655" s="142" t="str">
        <f>VLOOKUP(B1655,別紙1!$A$285:$AS$431,5,FALSE)</f>
        <v>東京従量電灯B10A</v>
      </c>
    </row>
    <row r="1656" spans="1:17" s="11" customFormat="1" ht="20.25" customHeight="1" x14ac:dyDescent="0.4">
      <c r="A1656" s="435" t="s">
        <v>14</v>
      </c>
      <c r="B1656" s="443" t="s">
        <v>3</v>
      </c>
      <c r="C1656" s="443"/>
      <c r="D1656" s="443"/>
      <c r="E1656" s="438" t="s">
        <v>4</v>
      </c>
      <c r="F1656" s="439"/>
      <c r="G1656" s="439"/>
      <c r="H1656" s="439"/>
      <c r="I1656" s="439"/>
      <c r="J1656" s="439"/>
      <c r="K1656" s="439"/>
      <c r="L1656" s="439"/>
      <c r="M1656" s="439"/>
      <c r="N1656" s="439"/>
      <c r="O1656" s="440"/>
      <c r="P1656" s="426" t="s">
        <v>106</v>
      </c>
      <c r="Q1656" s="435" t="s">
        <v>354</v>
      </c>
    </row>
    <row r="1657" spans="1:17" s="11" customFormat="1" ht="60" x14ac:dyDescent="0.4">
      <c r="A1657" s="436"/>
      <c r="B1657" s="305" t="s">
        <v>26</v>
      </c>
      <c r="C1657" s="305" t="s">
        <v>107</v>
      </c>
      <c r="D1657" s="305" t="s">
        <v>27</v>
      </c>
      <c r="E1657" s="16" t="s">
        <v>349</v>
      </c>
      <c r="F1657" s="17" t="s">
        <v>108</v>
      </c>
      <c r="G1657" s="17" t="s">
        <v>350</v>
      </c>
      <c r="H1657" s="16" t="s">
        <v>28</v>
      </c>
      <c r="I1657" s="17" t="s">
        <v>126</v>
      </c>
      <c r="J1657" s="17" t="s">
        <v>352</v>
      </c>
      <c r="K1657" s="16" t="s">
        <v>29</v>
      </c>
      <c r="L1657" s="17" t="s">
        <v>127</v>
      </c>
      <c r="M1657" s="17" t="s">
        <v>128</v>
      </c>
      <c r="N1657" s="16" t="s">
        <v>30</v>
      </c>
      <c r="O1657" s="306" t="s">
        <v>353</v>
      </c>
      <c r="P1657" s="441"/>
      <c r="Q1657" s="436"/>
    </row>
    <row r="1658" spans="1:17" s="18" customFormat="1" ht="22.5" x14ac:dyDescent="0.4">
      <c r="A1658" s="442"/>
      <c r="B1658" s="12" t="s">
        <v>34</v>
      </c>
      <c r="C1658" s="12" t="s">
        <v>123</v>
      </c>
      <c r="D1658" s="12" t="s">
        <v>6</v>
      </c>
      <c r="E1658" s="12" t="s">
        <v>20</v>
      </c>
      <c r="F1658" s="12" t="s">
        <v>20</v>
      </c>
      <c r="G1658" s="12" t="s">
        <v>8</v>
      </c>
      <c r="H1658" s="12" t="s">
        <v>8</v>
      </c>
      <c r="I1658" s="12" t="s">
        <v>20</v>
      </c>
      <c r="J1658" s="12" t="s">
        <v>8</v>
      </c>
      <c r="K1658" s="12" t="s">
        <v>8</v>
      </c>
      <c r="L1658" s="12" t="s">
        <v>20</v>
      </c>
      <c r="M1658" s="12" t="s">
        <v>8</v>
      </c>
      <c r="N1658" s="12" t="s">
        <v>8</v>
      </c>
      <c r="O1658" s="12" t="s">
        <v>8</v>
      </c>
      <c r="P1658" s="4" t="s">
        <v>43</v>
      </c>
      <c r="Q1658" s="12" t="s">
        <v>8</v>
      </c>
    </row>
    <row r="1659" spans="1:17" s="20" customFormat="1" ht="18" customHeight="1" x14ac:dyDescent="0.4">
      <c r="A1659" s="19">
        <v>1</v>
      </c>
      <c r="B1659" s="143">
        <f>VLOOKUP(B1655,別紙1!$A$285:$AS$431,6,FALSE)</f>
        <v>10</v>
      </c>
      <c r="C1659" s="151">
        <f>内訳書!$C$9</f>
        <v>0</v>
      </c>
      <c r="D1659" s="151">
        <f>IF(E1659=0,ROUNDDOWN(C1659*B1659/10/2,2),ROUNDDOWN(C1659*B1659/10,2))</f>
        <v>0</v>
      </c>
      <c r="E1659" s="143">
        <f>VLOOKUP(B1655,別紙1!$A$285:$AS$431,7,FALSE)+VLOOKUP(B1655,別紙1!$A$285:$AS$431,8,FALSE)+VLOOKUP(B1655,別紙1!$A$285:$AS$431,9,FALSE)</f>
        <v>14</v>
      </c>
      <c r="F1659" s="143">
        <f>IF(E1659&lt;120,E1659,120)</f>
        <v>14</v>
      </c>
      <c r="G1659" s="151">
        <f>内訳書!$D$9</f>
        <v>0</v>
      </c>
      <c r="H1659" s="151">
        <f>ROUNDDOWN(F1659*G1659,2)</f>
        <v>0</v>
      </c>
      <c r="I1659" s="143">
        <f>IF(E1659&lt;=300,IF(E1659&lt;120,0,E1659-120),180)</f>
        <v>0</v>
      </c>
      <c r="J1659" s="151">
        <f>内訳書!$E$9</f>
        <v>0</v>
      </c>
      <c r="K1659" s="151">
        <f>ROUNDDOWN(I1659*J1659,2)</f>
        <v>0</v>
      </c>
      <c r="L1659" s="143">
        <f>IF(E1659&lt;300,0,E1659-300)</f>
        <v>0</v>
      </c>
      <c r="M1659" s="151">
        <f>内訳書!$F$9</f>
        <v>0</v>
      </c>
      <c r="N1659" s="151">
        <f>ROUNDDOWN(L1659*M1659,2)</f>
        <v>0</v>
      </c>
      <c r="O1659" s="151">
        <f>H1659+K1659+N1659</f>
        <v>0</v>
      </c>
      <c r="P1659" s="144"/>
      <c r="Q1659" s="145">
        <f>ROUNDDOWN(D1659+O1659+P1659,0)</f>
        <v>0</v>
      </c>
    </row>
    <row r="1660" spans="1:17" s="20" customFormat="1" ht="18" customHeight="1" x14ac:dyDescent="0.4">
      <c r="A1660" s="19">
        <v>2</v>
      </c>
      <c r="B1660" s="145">
        <f>B1659</f>
        <v>10</v>
      </c>
      <c r="C1660" s="151">
        <f>C1659</f>
        <v>0</v>
      </c>
      <c r="D1660" s="151">
        <f t="shared" ref="D1660:D1670" si="1566">IF(E1660=0,ROUNDDOWN(C1660*B1660/10/2,2),ROUNDDOWN(C1660*B1660/10,2))</f>
        <v>0</v>
      </c>
      <c r="E1660" s="143">
        <f>VLOOKUP(B1655,別紙1!$A$285:$AS$431,10,FALSE)+VLOOKUP(B1655,別紙1!$A$285:$AS$431,11,FALSE)+VLOOKUP(B1655,別紙1!$A$285:$AS$431,12,FALSE)</f>
        <v>14</v>
      </c>
      <c r="F1660" s="143">
        <f t="shared" ref="F1660:F1670" si="1567">IF(E1660&lt;120,E1660,120)</f>
        <v>14</v>
      </c>
      <c r="G1660" s="151">
        <f>G1659</f>
        <v>0</v>
      </c>
      <c r="H1660" s="151">
        <f t="shared" ref="H1660:H1670" si="1568">ROUNDDOWN(F1660*G1660,2)</f>
        <v>0</v>
      </c>
      <c r="I1660" s="143">
        <f t="shared" ref="I1660" si="1569">IF(E1660&lt;=300,IF(E1660&lt;120,0,E1660-120),180)</f>
        <v>0</v>
      </c>
      <c r="J1660" s="151">
        <f>J1659</f>
        <v>0</v>
      </c>
      <c r="K1660" s="151">
        <f t="shared" ref="K1660:K1670" si="1570">ROUNDDOWN(I1660*J1660,2)</f>
        <v>0</v>
      </c>
      <c r="L1660" s="143">
        <f t="shared" ref="L1660:L1670" si="1571">IF(E1660&lt;300,0,E1660-300)</f>
        <v>0</v>
      </c>
      <c r="M1660" s="151">
        <f>M1659</f>
        <v>0</v>
      </c>
      <c r="N1660" s="151">
        <f t="shared" ref="N1660:N1670" si="1572">ROUNDDOWN(L1660*M1660,2)</f>
        <v>0</v>
      </c>
      <c r="O1660" s="151">
        <f t="shared" ref="O1660:O1663" si="1573">H1660+K1660+N1660</f>
        <v>0</v>
      </c>
      <c r="P1660" s="144"/>
      <c r="Q1660" s="145">
        <f t="shared" ref="Q1660:Q1670" si="1574">ROUNDDOWN(D1660+O1660+P1660,0)</f>
        <v>0</v>
      </c>
    </row>
    <row r="1661" spans="1:17" s="20" customFormat="1" ht="18" customHeight="1" x14ac:dyDescent="0.4">
      <c r="A1661" s="19">
        <v>3</v>
      </c>
      <c r="B1661" s="145">
        <f>B1659</f>
        <v>10</v>
      </c>
      <c r="C1661" s="151">
        <f t="shared" ref="C1661:C1670" si="1575">C1660</f>
        <v>0</v>
      </c>
      <c r="D1661" s="151">
        <f t="shared" si="1566"/>
        <v>0</v>
      </c>
      <c r="E1661" s="143">
        <f>VLOOKUP(B1655,別紙1!$A$285:$AS$431,13,FALSE)+VLOOKUP(B1655,別紙1!$A$285:$AS$431,14,FALSE)+VLOOKUP(B1655,別紙1!$A$285:$AS$431,15,FALSE)</f>
        <v>13</v>
      </c>
      <c r="F1661" s="143">
        <f t="shared" si="1567"/>
        <v>13</v>
      </c>
      <c r="G1661" s="151">
        <f t="shared" ref="G1661:G1670" si="1576">G1660</f>
        <v>0</v>
      </c>
      <c r="H1661" s="151">
        <f t="shared" si="1568"/>
        <v>0</v>
      </c>
      <c r="I1661" s="143">
        <f>IF(E1661&lt;=300,IF(E1661&lt;120,0,E1661-120),180)</f>
        <v>0</v>
      </c>
      <c r="J1661" s="151">
        <f t="shared" ref="J1661:J1670" si="1577">J1660</f>
        <v>0</v>
      </c>
      <c r="K1661" s="151">
        <f t="shared" si="1570"/>
        <v>0</v>
      </c>
      <c r="L1661" s="143">
        <f t="shared" si="1571"/>
        <v>0</v>
      </c>
      <c r="M1661" s="151">
        <f t="shared" ref="M1661:M1670" si="1578">M1660</f>
        <v>0</v>
      </c>
      <c r="N1661" s="151">
        <f t="shared" si="1572"/>
        <v>0</v>
      </c>
      <c r="O1661" s="151">
        <f t="shared" si="1573"/>
        <v>0</v>
      </c>
      <c r="P1661" s="144"/>
      <c r="Q1661" s="145">
        <f t="shared" si="1574"/>
        <v>0</v>
      </c>
    </row>
    <row r="1662" spans="1:17" s="20" customFormat="1" ht="18" customHeight="1" x14ac:dyDescent="0.4">
      <c r="A1662" s="19">
        <v>4</v>
      </c>
      <c r="B1662" s="145">
        <f>B1659</f>
        <v>10</v>
      </c>
      <c r="C1662" s="151">
        <f t="shared" si="1575"/>
        <v>0</v>
      </c>
      <c r="D1662" s="151">
        <f t="shared" si="1566"/>
        <v>0</v>
      </c>
      <c r="E1662" s="143">
        <f>VLOOKUP(B1655,別紙1!$A$285:$AS$431,16,FALSE)+VLOOKUP(B1655,別紙1!$A$285:$AS$431,17,FALSE)+VLOOKUP(B1655,別紙1!$A$285:$AS$431,18,FALSE)</f>
        <v>15</v>
      </c>
      <c r="F1662" s="143">
        <f t="shared" si="1567"/>
        <v>15</v>
      </c>
      <c r="G1662" s="151">
        <f t="shared" si="1576"/>
        <v>0</v>
      </c>
      <c r="H1662" s="151">
        <f t="shared" si="1568"/>
        <v>0</v>
      </c>
      <c r="I1662" s="143">
        <f t="shared" ref="I1662:I1670" si="1579">IF(E1662&lt;=300,IF(E1662&lt;120,0,E1662-120),180)</f>
        <v>0</v>
      </c>
      <c r="J1662" s="151">
        <f t="shared" si="1577"/>
        <v>0</v>
      </c>
      <c r="K1662" s="151">
        <f t="shared" si="1570"/>
        <v>0</v>
      </c>
      <c r="L1662" s="143">
        <f t="shared" si="1571"/>
        <v>0</v>
      </c>
      <c r="M1662" s="151">
        <f t="shared" si="1578"/>
        <v>0</v>
      </c>
      <c r="N1662" s="151">
        <f t="shared" si="1572"/>
        <v>0</v>
      </c>
      <c r="O1662" s="151">
        <f t="shared" si="1573"/>
        <v>0</v>
      </c>
      <c r="P1662" s="144"/>
      <c r="Q1662" s="145">
        <f t="shared" si="1574"/>
        <v>0</v>
      </c>
    </row>
    <row r="1663" spans="1:17" s="20" customFormat="1" ht="18" customHeight="1" x14ac:dyDescent="0.4">
      <c r="A1663" s="19">
        <v>5</v>
      </c>
      <c r="B1663" s="145">
        <f>B1659</f>
        <v>10</v>
      </c>
      <c r="C1663" s="151">
        <f t="shared" si="1575"/>
        <v>0</v>
      </c>
      <c r="D1663" s="151">
        <f t="shared" si="1566"/>
        <v>0</v>
      </c>
      <c r="E1663" s="143">
        <f>VLOOKUP(B1655,別紙1!$A$285:$AS$431,19,FALSE)+VLOOKUP(B1655,別紙1!$A$285:$AS$431,20,FALSE)+VLOOKUP(B1655,別紙1!$A$285:$AS$431,21,FALSE)</f>
        <v>16</v>
      </c>
      <c r="F1663" s="143">
        <f t="shared" si="1567"/>
        <v>16</v>
      </c>
      <c r="G1663" s="151">
        <f t="shared" si="1576"/>
        <v>0</v>
      </c>
      <c r="H1663" s="151">
        <f t="shared" si="1568"/>
        <v>0</v>
      </c>
      <c r="I1663" s="143">
        <f t="shared" si="1579"/>
        <v>0</v>
      </c>
      <c r="J1663" s="151">
        <f t="shared" si="1577"/>
        <v>0</v>
      </c>
      <c r="K1663" s="151">
        <f t="shared" si="1570"/>
        <v>0</v>
      </c>
      <c r="L1663" s="143">
        <f t="shared" si="1571"/>
        <v>0</v>
      </c>
      <c r="M1663" s="151">
        <f t="shared" si="1578"/>
        <v>0</v>
      </c>
      <c r="N1663" s="151">
        <f t="shared" si="1572"/>
        <v>0</v>
      </c>
      <c r="O1663" s="151">
        <f t="shared" si="1573"/>
        <v>0</v>
      </c>
      <c r="P1663" s="144"/>
      <c r="Q1663" s="145">
        <f t="shared" si="1574"/>
        <v>0</v>
      </c>
    </row>
    <row r="1664" spans="1:17" s="20" customFormat="1" ht="18" customHeight="1" x14ac:dyDescent="0.4">
      <c r="A1664" s="19">
        <v>6</v>
      </c>
      <c r="B1664" s="145">
        <f>B1659</f>
        <v>10</v>
      </c>
      <c r="C1664" s="151">
        <f t="shared" si="1575"/>
        <v>0</v>
      </c>
      <c r="D1664" s="151">
        <f t="shared" si="1566"/>
        <v>0</v>
      </c>
      <c r="E1664" s="143">
        <f>VLOOKUP(B1655,別紙1!$A$285:$AS$431,22,FALSE)+VLOOKUP(B1655,別紙1!$A$285:$AS$431,23,FALSE)+VLOOKUP(B1655,別紙1!$A$285:$AS$431,24,FALSE)</f>
        <v>18</v>
      </c>
      <c r="F1664" s="143">
        <f t="shared" si="1567"/>
        <v>18</v>
      </c>
      <c r="G1664" s="151">
        <f t="shared" si="1576"/>
        <v>0</v>
      </c>
      <c r="H1664" s="151">
        <f t="shared" si="1568"/>
        <v>0</v>
      </c>
      <c r="I1664" s="143">
        <f t="shared" si="1579"/>
        <v>0</v>
      </c>
      <c r="J1664" s="151">
        <f t="shared" si="1577"/>
        <v>0</v>
      </c>
      <c r="K1664" s="151">
        <f t="shared" si="1570"/>
        <v>0</v>
      </c>
      <c r="L1664" s="143">
        <f t="shared" si="1571"/>
        <v>0</v>
      </c>
      <c r="M1664" s="151">
        <f t="shared" si="1578"/>
        <v>0</v>
      </c>
      <c r="N1664" s="151">
        <f t="shared" si="1572"/>
        <v>0</v>
      </c>
      <c r="O1664" s="151">
        <f>H1664+K1664+N1664</f>
        <v>0</v>
      </c>
      <c r="P1664" s="144"/>
      <c r="Q1664" s="145">
        <f t="shared" si="1574"/>
        <v>0</v>
      </c>
    </row>
    <row r="1665" spans="1:17" s="20" customFormat="1" ht="18" customHeight="1" x14ac:dyDescent="0.4">
      <c r="A1665" s="19">
        <v>7</v>
      </c>
      <c r="B1665" s="145">
        <f>B1659</f>
        <v>10</v>
      </c>
      <c r="C1665" s="151">
        <f t="shared" si="1575"/>
        <v>0</v>
      </c>
      <c r="D1665" s="151">
        <f t="shared" si="1566"/>
        <v>0</v>
      </c>
      <c r="E1665" s="143">
        <f>VLOOKUP(B1655,別紙1!$A$285:$AS$431,25,FALSE)+VLOOKUP(B1655,別紙1!$A$285:$AS$431,26,FALSE)+VLOOKUP(B1655,別紙1!$A$285:$AS$431,27,FALSE)</f>
        <v>20</v>
      </c>
      <c r="F1665" s="143">
        <f t="shared" si="1567"/>
        <v>20</v>
      </c>
      <c r="G1665" s="151">
        <f t="shared" si="1576"/>
        <v>0</v>
      </c>
      <c r="H1665" s="151">
        <f t="shared" si="1568"/>
        <v>0</v>
      </c>
      <c r="I1665" s="143">
        <f t="shared" si="1579"/>
        <v>0</v>
      </c>
      <c r="J1665" s="151">
        <f t="shared" si="1577"/>
        <v>0</v>
      </c>
      <c r="K1665" s="151">
        <f t="shared" si="1570"/>
        <v>0</v>
      </c>
      <c r="L1665" s="143">
        <f t="shared" si="1571"/>
        <v>0</v>
      </c>
      <c r="M1665" s="151">
        <f t="shared" si="1578"/>
        <v>0</v>
      </c>
      <c r="N1665" s="151">
        <f t="shared" si="1572"/>
        <v>0</v>
      </c>
      <c r="O1665" s="151">
        <f t="shared" ref="O1665:O1669" si="1580">H1665+K1665+N1665</f>
        <v>0</v>
      </c>
      <c r="P1665" s="144"/>
      <c r="Q1665" s="145">
        <f t="shared" si="1574"/>
        <v>0</v>
      </c>
    </row>
    <row r="1666" spans="1:17" s="20" customFormat="1" ht="18" customHeight="1" x14ac:dyDescent="0.4">
      <c r="A1666" s="19">
        <v>8</v>
      </c>
      <c r="B1666" s="145">
        <f>B1659</f>
        <v>10</v>
      </c>
      <c r="C1666" s="151">
        <f t="shared" si="1575"/>
        <v>0</v>
      </c>
      <c r="D1666" s="151">
        <f t="shared" si="1566"/>
        <v>0</v>
      </c>
      <c r="E1666" s="143">
        <f>VLOOKUP(B1655,別紙1!$A$285:$AS$431,28,FALSE)+VLOOKUP(B1655,別紙1!$A$285:$AS$431,29,FALSE)+VLOOKUP(B1655,別紙1!$A$285:$AS$431,30,FALSE)</f>
        <v>21</v>
      </c>
      <c r="F1666" s="143">
        <f t="shared" si="1567"/>
        <v>21</v>
      </c>
      <c r="G1666" s="151">
        <f t="shared" si="1576"/>
        <v>0</v>
      </c>
      <c r="H1666" s="151">
        <f t="shared" si="1568"/>
        <v>0</v>
      </c>
      <c r="I1666" s="143">
        <f t="shared" si="1579"/>
        <v>0</v>
      </c>
      <c r="J1666" s="151">
        <f t="shared" si="1577"/>
        <v>0</v>
      </c>
      <c r="K1666" s="151">
        <f t="shared" si="1570"/>
        <v>0</v>
      </c>
      <c r="L1666" s="143">
        <f t="shared" si="1571"/>
        <v>0</v>
      </c>
      <c r="M1666" s="151">
        <f t="shared" si="1578"/>
        <v>0</v>
      </c>
      <c r="N1666" s="151">
        <f t="shared" si="1572"/>
        <v>0</v>
      </c>
      <c r="O1666" s="151">
        <f t="shared" si="1580"/>
        <v>0</v>
      </c>
      <c r="P1666" s="144"/>
      <c r="Q1666" s="145">
        <f t="shared" si="1574"/>
        <v>0</v>
      </c>
    </row>
    <row r="1667" spans="1:17" s="20" customFormat="1" ht="18" customHeight="1" x14ac:dyDescent="0.4">
      <c r="A1667" s="19">
        <v>9</v>
      </c>
      <c r="B1667" s="145">
        <f>B1659</f>
        <v>10</v>
      </c>
      <c r="C1667" s="151">
        <f t="shared" si="1575"/>
        <v>0</v>
      </c>
      <c r="D1667" s="151">
        <f t="shared" si="1566"/>
        <v>0</v>
      </c>
      <c r="E1667" s="143">
        <f>VLOOKUP(B1655,別紙1!$A$285:$AS$431,31,FALSE)+VLOOKUP(B1655,別紙1!$A$285:$AS$431,32,FALSE)+VLOOKUP(B1655,別紙1!$A$285:$AS$431,33,FALSE)</f>
        <v>21</v>
      </c>
      <c r="F1667" s="143">
        <f t="shared" si="1567"/>
        <v>21</v>
      </c>
      <c r="G1667" s="151">
        <f t="shared" si="1576"/>
        <v>0</v>
      </c>
      <c r="H1667" s="151">
        <f t="shared" si="1568"/>
        <v>0</v>
      </c>
      <c r="I1667" s="143">
        <f t="shared" si="1579"/>
        <v>0</v>
      </c>
      <c r="J1667" s="151">
        <f t="shared" si="1577"/>
        <v>0</v>
      </c>
      <c r="K1667" s="151">
        <f t="shared" si="1570"/>
        <v>0</v>
      </c>
      <c r="L1667" s="143">
        <f t="shared" si="1571"/>
        <v>0</v>
      </c>
      <c r="M1667" s="151">
        <f t="shared" si="1578"/>
        <v>0</v>
      </c>
      <c r="N1667" s="151">
        <f t="shared" si="1572"/>
        <v>0</v>
      </c>
      <c r="O1667" s="151">
        <f t="shared" si="1580"/>
        <v>0</v>
      </c>
      <c r="P1667" s="144"/>
      <c r="Q1667" s="145">
        <f t="shared" si="1574"/>
        <v>0</v>
      </c>
    </row>
    <row r="1668" spans="1:17" s="20" customFormat="1" ht="18" customHeight="1" x14ac:dyDescent="0.4">
      <c r="A1668" s="19">
        <v>10</v>
      </c>
      <c r="B1668" s="145">
        <f>B1659</f>
        <v>10</v>
      </c>
      <c r="C1668" s="151">
        <f t="shared" si="1575"/>
        <v>0</v>
      </c>
      <c r="D1668" s="151">
        <f t="shared" si="1566"/>
        <v>0</v>
      </c>
      <c r="E1668" s="143">
        <f>VLOOKUP(B1655,別紙1!$A$285:$AS$431,34,FALSE)+VLOOKUP(B1655,別紙1!$A$285:$AS$431,35,FALSE)+VLOOKUP(B1655,別紙1!$A$285:$AS$431,36,FALSE)</f>
        <v>19</v>
      </c>
      <c r="F1668" s="143">
        <f t="shared" si="1567"/>
        <v>19</v>
      </c>
      <c r="G1668" s="151">
        <f t="shared" si="1576"/>
        <v>0</v>
      </c>
      <c r="H1668" s="151">
        <f t="shared" si="1568"/>
        <v>0</v>
      </c>
      <c r="I1668" s="143">
        <f t="shared" si="1579"/>
        <v>0</v>
      </c>
      <c r="J1668" s="151">
        <f t="shared" si="1577"/>
        <v>0</v>
      </c>
      <c r="K1668" s="151">
        <f t="shared" si="1570"/>
        <v>0</v>
      </c>
      <c r="L1668" s="143">
        <f t="shared" si="1571"/>
        <v>0</v>
      </c>
      <c r="M1668" s="151">
        <f t="shared" si="1578"/>
        <v>0</v>
      </c>
      <c r="N1668" s="151">
        <f t="shared" si="1572"/>
        <v>0</v>
      </c>
      <c r="O1668" s="151">
        <f t="shared" si="1580"/>
        <v>0</v>
      </c>
      <c r="P1668" s="144"/>
      <c r="Q1668" s="145">
        <f t="shared" si="1574"/>
        <v>0</v>
      </c>
    </row>
    <row r="1669" spans="1:17" s="20" customFormat="1" ht="18" customHeight="1" x14ac:dyDescent="0.4">
      <c r="A1669" s="19">
        <v>11</v>
      </c>
      <c r="B1669" s="145">
        <f>B1659</f>
        <v>10</v>
      </c>
      <c r="C1669" s="151">
        <f t="shared" si="1575"/>
        <v>0</v>
      </c>
      <c r="D1669" s="151">
        <f t="shared" si="1566"/>
        <v>0</v>
      </c>
      <c r="E1669" s="143">
        <f>VLOOKUP(B1655,別紙1!$A$285:$AS$431,37,FALSE)+VLOOKUP(B1655,別紙1!$A$285:$AS$431,38,FALSE)+VLOOKUP(B1655,別紙1!$A$285:$AS$431,39,FALSE)</f>
        <v>17</v>
      </c>
      <c r="F1669" s="143">
        <f t="shared" si="1567"/>
        <v>17</v>
      </c>
      <c r="G1669" s="151">
        <f t="shared" si="1576"/>
        <v>0</v>
      </c>
      <c r="H1669" s="151">
        <f t="shared" si="1568"/>
        <v>0</v>
      </c>
      <c r="I1669" s="143">
        <f t="shared" si="1579"/>
        <v>0</v>
      </c>
      <c r="J1669" s="151">
        <f t="shared" si="1577"/>
        <v>0</v>
      </c>
      <c r="K1669" s="151">
        <f t="shared" si="1570"/>
        <v>0</v>
      </c>
      <c r="L1669" s="143">
        <f t="shared" si="1571"/>
        <v>0</v>
      </c>
      <c r="M1669" s="151">
        <f t="shared" si="1578"/>
        <v>0</v>
      </c>
      <c r="N1669" s="151">
        <f t="shared" si="1572"/>
        <v>0</v>
      </c>
      <c r="O1669" s="151">
        <f t="shared" si="1580"/>
        <v>0</v>
      </c>
      <c r="P1669" s="144"/>
      <c r="Q1669" s="145">
        <f t="shared" si="1574"/>
        <v>0</v>
      </c>
    </row>
    <row r="1670" spans="1:17" s="20" customFormat="1" ht="18" customHeight="1" thickBot="1" x14ac:dyDescent="0.45">
      <c r="A1670" s="19">
        <v>12</v>
      </c>
      <c r="B1670" s="145">
        <f>B1659</f>
        <v>10</v>
      </c>
      <c r="C1670" s="151">
        <f t="shared" si="1575"/>
        <v>0</v>
      </c>
      <c r="D1670" s="151">
        <f t="shared" si="1566"/>
        <v>0</v>
      </c>
      <c r="E1670" s="143">
        <f>VLOOKUP(B1655,別紙1!$A$285:$AS$431,40,FALSE)+VLOOKUP(B1655,別紙1!$A$285:$AS$431,41,FALSE)+VLOOKUP(B1655,別紙1!$A$285:$AS$431,42,FALSE)</f>
        <v>13</v>
      </c>
      <c r="F1670" s="143">
        <f t="shared" si="1567"/>
        <v>13</v>
      </c>
      <c r="G1670" s="151">
        <f t="shared" si="1576"/>
        <v>0</v>
      </c>
      <c r="H1670" s="198">
        <f t="shared" si="1568"/>
        <v>0</v>
      </c>
      <c r="I1670" s="143">
        <f t="shared" si="1579"/>
        <v>0</v>
      </c>
      <c r="J1670" s="198">
        <f t="shared" si="1577"/>
        <v>0</v>
      </c>
      <c r="K1670" s="198">
        <f t="shared" si="1570"/>
        <v>0</v>
      </c>
      <c r="L1670" s="143">
        <f t="shared" si="1571"/>
        <v>0</v>
      </c>
      <c r="M1670" s="151">
        <f t="shared" si="1578"/>
        <v>0</v>
      </c>
      <c r="N1670" s="198">
        <f t="shared" si="1572"/>
        <v>0</v>
      </c>
      <c r="O1670" s="151">
        <f>H1670+K1670+N1670</f>
        <v>0</v>
      </c>
      <c r="P1670" s="144"/>
      <c r="Q1670" s="145">
        <f t="shared" si="1574"/>
        <v>0</v>
      </c>
    </row>
    <row r="1671" spans="1:17" s="20" customFormat="1" ht="18" customHeight="1" thickBot="1" x14ac:dyDescent="0.45">
      <c r="A1671" s="19" t="s">
        <v>9</v>
      </c>
      <c r="B1671" s="146"/>
      <c r="C1671" s="146"/>
      <c r="D1671" s="201"/>
      <c r="E1671" s="143">
        <f t="shared" ref="E1671:F1671" si="1581">SUM(E1659:E1670)</f>
        <v>201</v>
      </c>
      <c r="F1671" s="149">
        <f t="shared" si="1581"/>
        <v>201</v>
      </c>
      <c r="G1671" s="146"/>
      <c r="H1671" s="146"/>
      <c r="I1671" s="149">
        <f t="shared" ref="I1671" si="1582">SUM(I1659:I1670)</f>
        <v>0</v>
      </c>
      <c r="J1671" s="146"/>
      <c r="K1671" s="146"/>
      <c r="L1671" s="149">
        <f t="shared" ref="L1671" si="1583">SUM(L1659:L1670)</f>
        <v>0</v>
      </c>
      <c r="M1671" s="146"/>
      <c r="N1671" s="146"/>
      <c r="O1671" s="202"/>
      <c r="P1671" s="150">
        <f>SUM(P1659:P1670)</f>
        <v>0</v>
      </c>
      <c r="Q1671" s="148">
        <f>IF(SUM(Q1659:Q1670)="","",SUM(Q1659:Q1670))</f>
        <v>0</v>
      </c>
    </row>
    <row r="1672" spans="1:17" ht="78" customHeight="1" x14ac:dyDescent="0.4">
      <c r="A1672" s="444" t="s">
        <v>376</v>
      </c>
      <c r="B1672" s="445"/>
      <c r="C1672" s="445"/>
      <c r="D1672" s="445"/>
      <c r="E1672" s="446"/>
      <c r="F1672" s="446"/>
      <c r="G1672" s="446"/>
      <c r="H1672" s="445"/>
      <c r="I1672" s="446"/>
      <c r="J1672" s="446"/>
      <c r="K1672" s="445"/>
      <c r="L1672" s="446"/>
      <c r="M1672" s="446"/>
      <c r="N1672" s="445"/>
      <c r="O1672" s="445"/>
      <c r="P1672" s="445"/>
      <c r="Q1672" s="445"/>
    </row>
    <row r="1673" spans="1:17" ht="78" customHeight="1" x14ac:dyDescent="0.4">
      <c r="A1673" s="447" t="s">
        <v>22</v>
      </c>
      <c r="B1673" s="447"/>
      <c r="C1673" s="447"/>
      <c r="D1673" s="447"/>
      <c r="E1673" s="447"/>
      <c r="F1673" s="447"/>
      <c r="G1673" s="447"/>
      <c r="H1673" s="447"/>
      <c r="I1673" s="447"/>
      <c r="J1673" s="447"/>
      <c r="K1673" s="447"/>
      <c r="L1673" s="447"/>
      <c r="M1673" s="447"/>
      <c r="N1673" s="447"/>
      <c r="O1673" s="447"/>
      <c r="P1673" s="447"/>
      <c r="Q1673" s="447"/>
    </row>
    <row r="1674" spans="1:17" x14ac:dyDescent="0.4">
      <c r="A1674" s="11" t="s">
        <v>12</v>
      </c>
      <c r="B1674" s="15">
        <f>B1655+1</f>
        <v>89</v>
      </c>
      <c r="C1674" s="11" t="s">
        <v>13</v>
      </c>
      <c r="D1674" s="13" t="str">
        <f>VLOOKUP(B1674,別紙1!$A$285:$AS$431,3,FALSE)</f>
        <v>岩神滞水池</v>
      </c>
      <c r="Q1674" s="142" t="str">
        <f>VLOOKUP(B1674,別紙1!$A$285:$AS$431,5,FALSE)</f>
        <v>東京従量電灯B20A</v>
      </c>
    </row>
    <row r="1675" spans="1:17" s="11" customFormat="1" ht="20.25" customHeight="1" x14ac:dyDescent="0.4">
      <c r="A1675" s="435" t="s">
        <v>14</v>
      </c>
      <c r="B1675" s="443" t="s">
        <v>3</v>
      </c>
      <c r="C1675" s="443"/>
      <c r="D1675" s="443"/>
      <c r="E1675" s="438" t="s">
        <v>4</v>
      </c>
      <c r="F1675" s="439"/>
      <c r="G1675" s="439"/>
      <c r="H1675" s="439"/>
      <c r="I1675" s="439"/>
      <c r="J1675" s="439"/>
      <c r="K1675" s="439"/>
      <c r="L1675" s="439"/>
      <c r="M1675" s="439"/>
      <c r="N1675" s="439"/>
      <c r="O1675" s="440"/>
      <c r="P1675" s="426" t="s">
        <v>106</v>
      </c>
      <c r="Q1675" s="435" t="s">
        <v>354</v>
      </c>
    </row>
    <row r="1676" spans="1:17" s="11" customFormat="1" ht="60" x14ac:dyDescent="0.4">
      <c r="A1676" s="436"/>
      <c r="B1676" s="305" t="s">
        <v>26</v>
      </c>
      <c r="C1676" s="305" t="s">
        <v>107</v>
      </c>
      <c r="D1676" s="305" t="s">
        <v>27</v>
      </c>
      <c r="E1676" s="16" t="s">
        <v>349</v>
      </c>
      <c r="F1676" s="17" t="s">
        <v>108</v>
      </c>
      <c r="G1676" s="17" t="s">
        <v>350</v>
      </c>
      <c r="H1676" s="16" t="s">
        <v>28</v>
      </c>
      <c r="I1676" s="17" t="s">
        <v>126</v>
      </c>
      <c r="J1676" s="17" t="s">
        <v>352</v>
      </c>
      <c r="K1676" s="16" t="s">
        <v>29</v>
      </c>
      <c r="L1676" s="17" t="s">
        <v>127</v>
      </c>
      <c r="M1676" s="17" t="s">
        <v>128</v>
      </c>
      <c r="N1676" s="16" t="s">
        <v>30</v>
      </c>
      <c r="O1676" s="306" t="s">
        <v>353</v>
      </c>
      <c r="P1676" s="441"/>
      <c r="Q1676" s="436"/>
    </row>
    <row r="1677" spans="1:17" s="18" customFormat="1" ht="22.5" x14ac:dyDescent="0.4">
      <c r="A1677" s="442"/>
      <c r="B1677" s="12" t="s">
        <v>34</v>
      </c>
      <c r="C1677" s="12" t="s">
        <v>123</v>
      </c>
      <c r="D1677" s="12" t="s">
        <v>6</v>
      </c>
      <c r="E1677" s="12" t="s">
        <v>20</v>
      </c>
      <c r="F1677" s="12" t="s">
        <v>20</v>
      </c>
      <c r="G1677" s="12" t="s">
        <v>8</v>
      </c>
      <c r="H1677" s="12" t="s">
        <v>8</v>
      </c>
      <c r="I1677" s="12" t="s">
        <v>20</v>
      </c>
      <c r="J1677" s="12" t="s">
        <v>8</v>
      </c>
      <c r="K1677" s="12" t="s">
        <v>8</v>
      </c>
      <c r="L1677" s="12" t="s">
        <v>20</v>
      </c>
      <c r="M1677" s="12" t="s">
        <v>8</v>
      </c>
      <c r="N1677" s="12" t="s">
        <v>8</v>
      </c>
      <c r="O1677" s="12" t="s">
        <v>8</v>
      </c>
      <c r="P1677" s="4" t="s">
        <v>43</v>
      </c>
      <c r="Q1677" s="12" t="s">
        <v>8</v>
      </c>
    </row>
    <row r="1678" spans="1:17" s="20" customFormat="1" ht="18" customHeight="1" x14ac:dyDescent="0.4">
      <c r="A1678" s="19">
        <v>1</v>
      </c>
      <c r="B1678" s="143">
        <f>VLOOKUP(B1674,別紙1!$A$285:$AS$431,6,FALSE)</f>
        <v>20</v>
      </c>
      <c r="C1678" s="151">
        <f>内訳書!$C$9</f>
        <v>0</v>
      </c>
      <c r="D1678" s="151">
        <f>IF(E1678=0,ROUNDDOWN(C1678*B1678/10/2,2),ROUNDDOWN(C1678*B1678/10,2))</f>
        <v>0</v>
      </c>
      <c r="E1678" s="143">
        <f>VLOOKUP(B1674,別紙1!$A$285:$AS$431,7,FALSE)+VLOOKUP(B1674,別紙1!$A$285:$AS$431,8,FALSE)+VLOOKUP(B1674,別紙1!$A$285:$AS$431,9,FALSE)</f>
        <v>15</v>
      </c>
      <c r="F1678" s="143">
        <f>IF(E1678&lt;120,E1678,120)</f>
        <v>15</v>
      </c>
      <c r="G1678" s="151">
        <f>内訳書!$D$9</f>
        <v>0</v>
      </c>
      <c r="H1678" s="151">
        <f>ROUNDDOWN(F1678*G1678,2)</f>
        <v>0</v>
      </c>
      <c r="I1678" s="143">
        <f>IF(E1678&lt;=300,IF(E1678&lt;120,0,E1678-120),180)</f>
        <v>0</v>
      </c>
      <c r="J1678" s="151">
        <f>内訳書!$E$9</f>
        <v>0</v>
      </c>
      <c r="K1678" s="151">
        <f>ROUNDDOWN(I1678*J1678,2)</f>
        <v>0</v>
      </c>
      <c r="L1678" s="143">
        <f>IF(E1678&lt;300,0,E1678-300)</f>
        <v>0</v>
      </c>
      <c r="M1678" s="151">
        <f>内訳書!$F$9</f>
        <v>0</v>
      </c>
      <c r="N1678" s="151">
        <f>ROUNDDOWN(L1678*M1678,2)</f>
        <v>0</v>
      </c>
      <c r="O1678" s="151">
        <f>H1678+K1678+N1678</f>
        <v>0</v>
      </c>
      <c r="P1678" s="144"/>
      <c r="Q1678" s="145">
        <f>ROUNDDOWN(D1678+O1678+P1678,0)</f>
        <v>0</v>
      </c>
    </row>
    <row r="1679" spans="1:17" s="20" customFormat="1" ht="18" customHeight="1" x14ac:dyDescent="0.4">
      <c r="A1679" s="19">
        <v>2</v>
      </c>
      <c r="B1679" s="145">
        <f>B1678</f>
        <v>20</v>
      </c>
      <c r="C1679" s="151">
        <f>C1678</f>
        <v>0</v>
      </c>
      <c r="D1679" s="151">
        <f t="shared" ref="D1679:D1689" si="1584">IF(E1679=0,ROUNDDOWN(C1679*B1679/10/2,2),ROUNDDOWN(C1679*B1679/10,2))</f>
        <v>0</v>
      </c>
      <c r="E1679" s="143">
        <f>VLOOKUP(B1674,別紙1!$A$285:$AS$431,10,FALSE)+VLOOKUP(B1674,別紙1!$A$285:$AS$431,11,FALSE)+VLOOKUP(B1674,別紙1!$A$285:$AS$431,12,FALSE)</f>
        <v>15</v>
      </c>
      <c r="F1679" s="143">
        <f t="shared" ref="F1679:F1689" si="1585">IF(E1679&lt;120,E1679,120)</f>
        <v>15</v>
      </c>
      <c r="G1679" s="151">
        <f>G1678</f>
        <v>0</v>
      </c>
      <c r="H1679" s="151">
        <f t="shared" ref="H1679:H1689" si="1586">ROUNDDOWN(F1679*G1679,2)</f>
        <v>0</v>
      </c>
      <c r="I1679" s="143">
        <f t="shared" ref="I1679" si="1587">IF(E1679&lt;=300,IF(E1679&lt;120,0,E1679-120),180)</f>
        <v>0</v>
      </c>
      <c r="J1679" s="151">
        <f>J1678</f>
        <v>0</v>
      </c>
      <c r="K1679" s="151">
        <f t="shared" ref="K1679:K1689" si="1588">ROUNDDOWN(I1679*J1679,2)</f>
        <v>0</v>
      </c>
      <c r="L1679" s="143">
        <f t="shared" ref="L1679:L1689" si="1589">IF(E1679&lt;300,0,E1679-300)</f>
        <v>0</v>
      </c>
      <c r="M1679" s="151">
        <f>M1678</f>
        <v>0</v>
      </c>
      <c r="N1679" s="151">
        <f t="shared" ref="N1679:N1689" si="1590">ROUNDDOWN(L1679*M1679,2)</f>
        <v>0</v>
      </c>
      <c r="O1679" s="151">
        <f t="shared" ref="O1679:O1682" si="1591">H1679+K1679+N1679</f>
        <v>0</v>
      </c>
      <c r="P1679" s="144"/>
      <c r="Q1679" s="145">
        <f t="shared" ref="Q1679:Q1689" si="1592">ROUNDDOWN(D1679+O1679+P1679,0)</f>
        <v>0</v>
      </c>
    </row>
    <row r="1680" spans="1:17" s="20" customFormat="1" ht="18" customHeight="1" x14ac:dyDescent="0.4">
      <c r="A1680" s="19">
        <v>3</v>
      </c>
      <c r="B1680" s="145">
        <f>B1678</f>
        <v>20</v>
      </c>
      <c r="C1680" s="151">
        <f t="shared" ref="C1680:C1689" si="1593">C1679</f>
        <v>0</v>
      </c>
      <c r="D1680" s="151">
        <f t="shared" si="1584"/>
        <v>0</v>
      </c>
      <c r="E1680" s="143">
        <f>VLOOKUP(B1674,別紙1!$A$285:$AS$431,13,FALSE)+VLOOKUP(B1674,別紙1!$A$285:$AS$431,14,FALSE)+VLOOKUP(B1674,別紙1!$A$285:$AS$431,15,FALSE)</f>
        <v>15</v>
      </c>
      <c r="F1680" s="143">
        <f t="shared" si="1585"/>
        <v>15</v>
      </c>
      <c r="G1680" s="151">
        <f t="shared" ref="G1680:G1689" si="1594">G1679</f>
        <v>0</v>
      </c>
      <c r="H1680" s="151">
        <f t="shared" si="1586"/>
        <v>0</v>
      </c>
      <c r="I1680" s="143">
        <f>IF(E1680&lt;=300,IF(E1680&lt;120,0,E1680-120),180)</f>
        <v>0</v>
      </c>
      <c r="J1680" s="151">
        <f t="shared" ref="J1680:J1689" si="1595">J1679</f>
        <v>0</v>
      </c>
      <c r="K1680" s="151">
        <f t="shared" si="1588"/>
        <v>0</v>
      </c>
      <c r="L1680" s="143">
        <f t="shared" si="1589"/>
        <v>0</v>
      </c>
      <c r="M1680" s="151">
        <f t="shared" ref="M1680:M1689" si="1596">M1679</f>
        <v>0</v>
      </c>
      <c r="N1680" s="151">
        <f t="shared" si="1590"/>
        <v>0</v>
      </c>
      <c r="O1680" s="151">
        <f t="shared" si="1591"/>
        <v>0</v>
      </c>
      <c r="P1680" s="144"/>
      <c r="Q1680" s="145">
        <f t="shared" si="1592"/>
        <v>0</v>
      </c>
    </row>
    <row r="1681" spans="1:17" s="20" customFormat="1" ht="18" customHeight="1" x14ac:dyDescent="0.4">
      <c r="A1681" s="19">
        <v>4</v>
      </c>
      <c r="B1681" s="145">
        <f>B1678</f>
        <v>20</v>
      </c>
      <c r="C1681" s="151">
        <f t="shared" si="1593"/>
        <v>0</v>
      </c>
      <c r="D1681" s="151">
        <f t="shared" si="1584"/>
        <v>0</v>
      </c>
      <c r="E1681" s="143">
        <f>VLOOKUP(B1674,別紙1!$A$285:$AS$431,16,FALSE)+VLOOKUP(B1674,別紙1!$A$285:$AS$431,17,FALSE)+VLOOKUP(B1674,別紙1!$A$285:$AS$431,18,FALSE)</f>
        <v>16</v>
      </c>
      <c r="F1681" s="143">
        <f t="shared" si="1585"/>
        <v>16</v>
      </c>
      <c r="G1681" s="151">
        <f t="shared" si="1594"/>
        <v>0</v>
      </c>
      <c r="H1681" s="151">
        <f t="shared" si="1586"/>
        <v>0</v>
      </c>
      <c r="I1681" s="143">
        <f t="shared" ref="I1681:I1689" si="1597">IF(E1681&lt;=300,IF(E1681&lt;120,0,E1681-120),180)</f>
        <v>0</v>
      </c>
      <c r="J1681" s="151">
        <f t="shared" si="1595"/>
        <v>0</v>
      </c>
      <c r="K1681" s="151">
        <f t="shared" si="1588"/>
        <v>0</v>
      </c>
      <c r="L1681" s="143">
        <f t="shared" si="1589"/>
        <v>0</v>
      </c>
      <c r="M1681" s="151">
        <f t="shared" si="1596"/>
        <v>0</v>
      </c>
      <c r="N1681" s="151">
        <f t="shared" si="1590"/>
        <v>0</v>
      </c>
      <c r="O1681" s="151">
        <f t="shared" si="1591"/>
        <v>0</v>
      </c>
      <c r="P1681" s="144"/>
      <c r="Q1681" s="145">
        <f t="shared" si="1592"/>
        <v>0</v>
      </c>
    </row>
    <row r="1682" spans="1:17" s="20" customFormat="1" ht="18" customHeight="1" x14ac:dyDescent="0.4">
      <c r="A1682" s="19">
        <v>5</v>
      </c>
      <c r="B1682" s="145">
        <f>B1678</f>
        <v>20</v>
      </c>
      <c r="C1682" s="151">
        <f t="shared" si="1593"/>
        <v>0</v>
      </c>
      <c r="D1682" s="151">
        <f t="shared" si="1584"/>
        <v>0</v>
      </c>
      <c r="E1682" s="143">
        <f>VLOOKUP(B1674,別紙1!$A$285:$AS$431,19,FALSE)+VLOOKUP(B1674,別紙1!$A$285:$AS$431,20,FALSE)+VLOOKUP(B1674,別紙1!$A$285:$AS$431,21,FALSE)</f>
        <v>16</v>
      </c>
      <c r="F1682" s="143">
        <f t="shared" si="1585"/>
        <v>16</v>
      </c>
      <c r="G1682" s="151">
        <f t="shared" si="1594"/>
        <v>0</v>
      </c>
      <c r="H1682" s="151">
        <f t="shared" si="1586"/>
        <v>0</v>
      </c>
      <c r="I1682" s="143">
        <f t="shared" si="1597"/>
        <v>0</v>
      </c>
      <c r="J1682" s="151">
        <f t="shared" si="1595"/>
        <v>0</v>
      </c>
      <c r="K1682" s="151">
        <f t="shared" si="1588"/>
        <v>0</v>
      </c>
      <c r="L1682" s="143">
        <f t="shared" si="1589"/>
        <v>0</v>
      </c>
      <c r="M1682" s="151">
        <f t="shared" si="1596"/>
        <v>0</v>
      </c>
      <c r="N1682" s="151">
        <f t="shared" si="1590"/>
        <v>0</v>
      </c>
      <c r="O1682" s="151">
        <f t="shared" si="1591"/>
        <v>0</v>
      </c>
      <c r="P1682" s="144"/>
      <c r="Q1682" s="145">
        <f t="shared" si="1592"/>
        <v>0</v>
      </c>
    </row>
    <row r="1683" spans="1:17" s="20" customFormat="1" ht="18" customHeight="1" x14ac:dyDescent="0.4">
      <c r="A1683" s="19">
        <v>6</v>
      </c>
      <c r="B1683" s="145">
        <f>B1678</f>
        <v>20</v>
      </c>
      <c r="C1683" s="151">
        <f t="shared" si="1593"/>
        <v>0</v>
      </c>
      <c r="D1683" s="151">
        <f t="shared" si="1584"/>
        <v>0</v>
      </c>
      <c r="E1683" s="143">
        <f>VLOOKUP(B1674,別紙1!$A$285:$AS$431,22,FALSE)+VLOOKUP(B1674,別紙1!$A$285:$AS$431,23,FALSE)+VLOOKUP(B1674,別紙1!$A$285:$AS$431,24,FALSE)</f>
        <v>18</v>
      </c>
      <c r="F1683" s="143">
        <f t="shared" si="1585"/>
        <v>18</v>
      </c>
      <c r="G1683" s="151">
        <f t="shared" si="1594"/>
        <v>0</v>
      </c>
      <c r="H1683" s="151">
        <f t="shared" si="1586"/>
        <v>0</v>
      </c>
      <c r="I1683" s="143">
        <f t="shared" si="1597"/>
        <v>0</v>
      </c>
      <c r="J1683" s="151">
        <f t="shared" si="1595"/>
        <v>0</v>
      </c>
      <c r="K1683" s="151">
        <f t="shared" si="1588"/>
        <v>0</v>
      </c>
      <c r="L1683" s="143">
        <f t="shared" si="1589"/>
        <v>0</v>
      </c>
      <c r="M1683" s="151">
        <f t="shared" si="1596"/>
        <v>0</v>
      </c>
      <c r="N1683" s="151">
        <f t="shared" si="1590"/>
        <v>0</v>
      </c>
      <c r="O1683" s="151">
        <f>H1683+K1683+N1683</f>
        <v>0</v>
      </c>
      <c r="P1683" s="144"/>
      <c r="Q1683" s="145">
        <f t="shared" si="1592"/>
        <v>0</v>
      </c>
    </row>
    <row r="1684" spans="1:17" s="20" customFormat="1" ht="18" customHeight="1" x14ac:dyDescent="0.4">
      <c r="A1684" s="19">
        <v>7</v>
      </c>
      <c r="B1684" s="145">
        <f>B1678</f>
        <v>20</v>
      </c>
      <c r="C1684" s="151">
        <f t="shared" si="1593"/>
        <v>0</v>
      </c>
      <c r="D1684" s="151">
        <f t="shared" si="1584"/>
        <v>0</v>
      </c>
      <c r="E1684" s="143">
        <f>VLOOKUP(B1674,別紙1!$A$285:$AS$431,25,FALSE)+VLOOKUP(B1674,別紙1!$A$285:$AS$431,26,FALSE)+VLOOKUP(B1674,別紙1!$A$285:$AS$431,27,FALSE)</f>
        <v>18</v>
      </c>
      <c r="F1684" s="143">
        <f t="shared" si="1585"/>
        <v>18</v>
      </c>
      <c r="G1684" s="151">
        <f t="shared" si="1594"/>
        <v>0</v>
      </c>
      <c r="H1684" s="151">
        <f t="shared" si="1586"/>
        <v>0</v>
      </c>
      <c r="I1684" s="143">
        <f t="shared" si="1597"/>
        <v>0</v>
      </c>
      <c r="J1684" s="151">
        <f t="shared" si="1595"/>
        <v>0</v>
      </c>
      <c r="K1684" s="151">
        <f t="shared" si="1588"/>
        <v>0</v>
      </c>
      <c r="L1684" s="143">
        <f t="shared" si="1589"/>
        <v>0</v>
      </c>
      <c r="M1684" s="151">
        <f t="shared" si="1596"/>
        <v>0</v>
      </c>
      <c r="N1684" s="151">
        <f t="shared" si="1590"/>
        <v>0</v>
      </c>
      <c r="O1684" s="151">
        <f t="shared" ref="O1684:O1688" si="1598">H1684+K1684+N1684</f>
        <v>0</v>
      </c>
      <c r="P1684" s="144"/>
      <c r="Q1684" s="145">
        <f t="shared" si="1592"/>
        <v>0</v>
      </c>
    </row>
    <row r="1685" spans="1:17" s="20" customFormat="1" ht="18" customHeight="1" x14ac:dyDescent="0.4">
      <c r="A1685" s="19">
        <v>8</v>
      </c>
      <c r="B1685" s="145">
        <f>B1678</f>
        <v>20</v>
      </c>
      <c r="C1685" s="151">
        <f t="shared" si="1593"/>
        <v>0</v>
      </c>
      <c r="D1685" s="151">
        <f t="shared" si="1584"/>
        <v>0</v>
      </c>
      <c r="E1685" s="143">
        <f>VLOOKUP(B1674,別紙1!$A$285:$AS$431,28,FALSE)+VLOOKUP(B1674,別紙1!$A$285:$AS$431,29,FALSE)+VLOOKUP(B1674,別紙1!$A$285:$AS$431,30,FALSE)</f>
        <v>21</v>
      </c>
      <c r="F1685" s="143">
        <f t="shared" si="1585"/>
        <v>21</v>
      </c>
      <c r="G1685" s="151">
        <f t="shared" si="1594"/>
        <v>0</v>
      </c>
      <c r="H1685" s="151">
        <f t="shared" si="1586"/>
        <v>0</v>
      </c>
      <c r="I1685" s="143">
        <f t="shared" si="1597"/>
        <v>0</v>
      </c>
      <c r="J1685" s="151">
        <f t="shared" si="1595"/>
        <v>0</v>
      </c>
      <c r="K1685" s="151">
        <f t="shared" si="1588"/>
        <v>0</v>
      </c>
      <c r="L1685" s="143">
        <f t="shared" si="1589"/>
        <v>0</v>
      </c>
      <c r="M1685" s="151">
        <f t="shared" si="1596"/>
        <v>0</v>
      </c>
      <c r="N1685" s="151">
        <f t="shared" si="1590"/>
        <v>0</v>
      </c>
      <c r="O1685" s="151">
        <f t="shared" si="1598"/>
        <v>0</v>
      </c>
      <c r="P1685" s="144"/>
      <c r="Q1685" s="145">
        <f t="shared" si="1592"/>
        <v>0</v>
      </c>
    </row>
    <row r="1686" spans="1:17" s="20" customFormat="1" ht="18" customHeight="1" x14ac:dyDescent="0.4">
      <c r="A1686" s="19">
        <v>9</v>
      </c>
      <c r="B1686" s="145">
        <f>B1678</f>
        <v>20</v>
      </c>
      <c r="C1686" s="151">
        <f t="shared" si="1593"/>
        <v>0</v>
      </c>
      <c r="D1686" s="151">
        <f t="shared" si="1584"/>
        <v>0</v>
      </c>
      <c r="E1686" s="143">
        <f>VLOOKUP(B1674,別紙1!$A$285:$AS$431,31,FALSE)+VLOOKUP(B1674,別紙1!$A$285:$AS$431,32,FALSE)+VLOOKUP(B1674,別紙1!$A$285:$AS$431,33,FALSE)</f>
        <v>19</v>
      </c>
      <c r="F1686" s="143">
        <f t="shared" si="1585"/>
        <v>19</v>
      </c>
      <c r="G1686" s="151">
        <f t="shared" si="1594"/>
        <v>0</v>
      </c>
      <c r="H1686" s="151">
        <f t="shared" si="1586"/>
        <v>0</v>
      </c>
      <c r="I1686" s="143">
        <f t="shared" si="1597"/>
        <v>0</v>
      </c>
      <c r="J1686" s="151">
        <f t="shared" si="1595"/>
        <v>0</v>
      </c>
      <c r="K1686" s="151">
        <f t="shared" si="1588"/>
        <v>0</v>
      </c>
      <c r="L1686" s="143">
        <f t="shared" si="1589"/>
        <v>0</v>
      </c>
      <c r="M1686" s="151">
        <f t="shared" si="1596"/>
        <v>0</v>
      </c>
      <c r="N1686" s="151">
        <f t="shared" si="1590"/>
        <v>0</v>
      </c>
      <c r="O1686" s="151">
        <f t="shared" si="1598"/>
        <v>0</v>
      </c>
      <c r="P1686" s="144"/>
      <c r="Q1686" s="145">
        <f t="shared" si="1592"/>
        <v>0</v>
      </c>
    </row>
    <row r="1687" spans="1:17" s="20" customFormat="1" ht="18" customHeight="1" x14ac:dyDescent="0.4">
      <c r="A1687" s="19">
        <v>10</v>
      </c>
      <c r="B1687" s="145">
        <f>B1678</f>
        <v>20</v>
      </c>
      <c r="C1687" s="151">
        <f t="shared" si="1593"/>
        <v>0</v>
      </c>
      <c r="D1687" s="151">
        <f t="shared" si="1584"/>
        <v>0</v>
      </c>
      <c r="E1687" s="143">
        <f>VLOOKUP(B1674,別紙1!$A$285:$AS$431,34,FALSE)+VLOOKUP(B1674,別紙1!$A$285:$AS$431,35,FALSE)+VLOOKUP(B1674,別紙1!$A$285:$AS$431,36,FALSE)</f>
        <v>17</v>
      </c>
      <c r="F1687" s="143">
        <f t="shared" si="1585"/>
        <v>17</v>
      </c>
      <c r="G1687" s="151">
        <f t="shared" si="1594"/>
        <v>0</v>
      </c>
      <c r="H1687" s="151">
        <f t="shared" si="1586"/>
        <v>0</v>
      </c>
      <c r="I1687" s="143">
        <f t="shared" si="1597"/>
        <v>0</v>
      </c>
      <c r="J1687" s="151">
        <f t="shared" si="1595"/>
        <v>0</v>
      </c>
      <c r="K1687" s="151">
        <f t="shared" si="1588"/>
        <v>0</v>
      </c>
      <c r="L1687" s="143">
        <f t="shared" si="1589"/>
        <v>0</v>
      </c>
      <c r="M1687" s="151">
        <f t="shared" si="1596"/>
        <v>0</v>
      </c>
      <c r="N1687" s="151">
        <f t="shared" si="1590"/>
        <v>0</v>
      </c>
      <c r="O1687" s="151">
        <f t="shared" si="1598"/>
        <v>0</v>
      </c>
      <c r="P1687" s="144"/>
      <c r="Q1687" s="145">
        <f t="shared" si="1592"/>
        <v>0</v>
      </c>
    </row>
    <row r="1688" spans="1:17" s="20" customFormat="1" ht="18" customHeight="1" x14ac:dyDescent="0.4">
      <c r="A1688" s="19">
        <v>11</v>
      </c>
      <c r="B1688" s="145">
        <f>B1678</f>
        <v>20</v>
      </c>
      <c r="C1688" s="151">
        <f t="shared" si="1593"/>
        <v>0</v>
      </c>
      <c r="D1688" s="151">
        <f t="shared" si="1584"/>
        <v>0</v>
      </c>
      <c r="E1688" s="143">
        <f>VLOOKUP(B1674,別紙1!$A$285:$AS$431,37,FALSE)+VLOOKUP(B1674,別紙1!$A$285:$AS$431,38,FALSE)+VLOOKUP(B1674,別紙1!$A$285:$AS$431,39,FALSE)</f>
        <v>16</v>
      </c>
      <c r="F1688" s="143">
        <f t="shared" si="1585"/>
        <v>16</v>
      </c>
      <c r="G1688" s="151">
        <f t="shared" si="1594"/>
        <v>0</v>
      </c>
      <c r="H1688" s="151">
        <f t="shared" si="1586"/>
        <v>0</v>
      </c>
      <c r="I1688" s="143">
        <f t="shared" si="1597"/>
        <v>0</v>
      </c>
      <c r="J1688" s="151">
        <f t="shared" si="1595"/>
        <v>0</v>
      </c>
      <c r="K1688" s="151">
        <f t="shared" si="1588"/>
        <v>0</v>
      </c>
      <c r="L1688" s="143">
        <f t="shared" si="1589"/>
        <v>0</v>
      </c>
      <c r="M1688" s="151">
        <f t="shared" si="1596"/>
        <v>0</v>
      </c>
      <c r="N1688" s="151">
        <f t="shared" si="1590"/>
        <v>0</v>
      </c>
      <c r="O1688" s="151">
        <f t="shared" si="1598"/>
        <v>0</v>
      </c>
      <c r="P1688" s="144"/>
      <c r="Q1688" s="145">
        <f t="shared" si="1592"/>
        <v>0</v>
      </c>
    </row>
    <row r="1689" spans="1:17" s="20" customFormat="1" ht="18" customHeight="1" thickBot="1" x14ac:dyDescent="0.45">
      <c r="A1689" s="19">
        <v>12</v>
      </c>
      <c r="B1689" s="145">
        <f>B1678</f>
        <v>20</v>
      </c>
      <c r="C1689" s="151">
        <f t="shared" si="1593"/>
        <v>0</v>
      </c>
      <c r="D1689" s="151">
        <f t="shared" si="1584"/>
        <v>0</v>
      </c>
      <c r="E1689" s="143">
        <f>VLOOKUP(B1674,別紙1!$A$285:$AS$431,40,FALSE)+VLOOKUP(B1674,別紙1!$A$285:$AS$431,41,FALSE)+VLOOKUP(B1674,別紙1!$A$285:$AS$431,42,FALSE)</f>
        <v>15</v>
      </c>
      <c r="F1689" s="143">
        <f t="shared" si="1585"/>
        <v>15</v>
      </c>
      <c r="G1689" s="151">
        <f t="shared" si="1594"/>
        <v>0</v>
      </c>
      <c r="H1689" s="198">
        <f t="shared" si="1586"/>
        <v>0</v>
      </c>
      <c r="I1689" s="143">
        <f t="shared" si="1597"/>
        <v>0</v>
      </c>
      <c r="J1689" s="198">
        <f t="shared" si="1595"/>
        <v>0</v>
      </c>
      <c r="K1689" s="198">
        <f t="shared" si="1588"/>
        <v>0</v>
      </c>
      <c r="L1689" s="143">
        <f t="shared" si="1589"/>
        <v>0</v>
      </c>
      <c r="M1689" s="151">
        <f t="shared" si="1596"/>
        <v>0</v>
      </c>
      <c r="N1689" s="198">
        <f t="shared" si="1590"/>
        <v>0</v>
      </c>
      <c r="O1689" s="151">
        <f>H1689+K1689+N1689</f>
        <v>0</v>
      </c>
      <c r="P1689" s="144"/>
      <c r="Q1689" s="145">
        <f t="shared" si="1592"/>
        <v>0</v>
      </c>
    </row>
    <row r="1690" spans="1:17" s="20" customFormat="1" ht="18" customHeight="1" thickBot="1" x14ac:dyDescent="0.45">
      <c r="A1690" s="19" t="s">
        <v>9</v>
      </c>
      <c r="B1690" s="146"/>
      <c r="C1690" s="146"/>
      <c r="D1690" s="201"/>
      <c r="E1690" s="143">
        <f t="shared" ref="E1690:F1690" si="1599">SUM(E1678:E1689)</f>
        <v>201</v>
      </c>
      <c r="F1690" s="149">
        <f t="shared" si="1599"/>
        <v>201</v>
      </c>
      <c r="G1690" s="146"/>
      <c r="H1690" s="146"/>
      <c r="I1690" s="149">
        <f t="shared" ref="I1690" si="1600">SUM(I1678:I1689)</f>
        <v>0</v>
      </c>
      <c r="J1690" s="146"/>
      <c r="K1690" s="146"/>
      <c r="L1690" s="149">
        <f t="shared" ref="L1690" si="1601">SUM(L1678:L1689)</f>
        <v>0</v>
      </c>
      <c r="M1690" s="146"/>
      <c r="N1690" s="146"/>
      <c r="O1690" s="202"/>
      <c r="P1690" s="150">
        <f>SUM(P1678:P1689)</f>
        <v>0</v>
      </c>
      <c r="Q1690" s="148">
        <f>IF(SUM(Q1678:Q1689)="","",SUM(Q1678:Q1689))</f>
        <v>0</v>
      </c>
    </row>
    <row r="1691" spans="1:17" ht="78" customHeight="1" x14ac:dyDescent="0.4">
      <c r="A1691" s="444" t="s">
        <v>376</v>
      </c>
      <c r="B1691" s="445"/>
      <c r="C1691" s="445"/>
      <c r="D1691" s="445"/>
      <c r="E1691" s="446"/>
      <c r="F1691" s="446"/>
      <c r="G1691" s="446"/>
      <c r="H1691" s="445"/>
      <c r="I1691" s="446"/>
      <c r="J1691" s="446"/>
      <c r="K1691" s="445"/>
      <c r="L1691" s="446"/>
      <c r="M1691" s="446"/>
      <c r="N1691" s="445"/>
      <c r="O1691" s="445"/>
      <c r="P1691" s="445"/>
      <c r="Q1691" s="445"/>
    </row>
    <row r="1692" spans="1:17" ht="78" customHeight="1" x14ac:dyDescent="0.4">
      <c r="A1692" s="447" t="s">
        <v>22</v>
      </c>
      <c r="B1692" s="447"/>
      <c r="C1692" s="447"/>
      <c r="D1692" s="447"/>
      <c r="E1692" s="447"/>
      <c r="F1692" s="447"/>
      <c r="G1692" s="447"/>
      <c r="H1692" s="447"/>
      <c r="I1692" s="447"/>
      <c r="J1692" s="447"/>
      <c r="K1692" s="447"/>
      <c r="L1692" s="447"/>
      <c r="M1692" s="447"/>
      <c r="N1692" s="447"/>
      <c r="O1692" s="447"/>
      <c r="P1692" s="447"/>
      <c r="Q1692" s="447"/>
    </row>
    <row r="1693" spans="1:17" x14ac:dyDescent="0.4">
      <c r="A1693" s="11" t="s">
        <v>12</v>
      </c>
      <c r="B1693" s="15">
        <f>B1674+1</f>
        <v>90</v>
      </c>
      <c r="C1693" s="11" t="s">
        <v>13</v>
      </c>
      <c r="D1693" s="13" t="str">
        <f>VLOOKUP(B1693,別紙1!$A$285:$AS$431,3,FALSE)</f>
        <v>昭和雨水吐室ＮＯ．１２</v>
      </c>
      <c r="Q1693" s="142" t="str">
        <f>VLOOKUP(B1693,別紙1!$A$285:$AS$431,5,FALSE)</f>
        <v>東京従量電灯B10A</v>
      </c>
    </row>
    <row r="1694" spans="1:17" s="11" customFormat="1" ht="20.25" customHeight="1" x14ac:dyDescent="0.4">
      <c r="A1694" s="435" t="s">
        <v>14</v>
      </c>
      <c r="B1694" s="443" t="s">
        <v>3</v>
      </c>
      <c r="C1694" s="443"/>
      <c r="D1694" s="443"/>
      <c r="E1694" s="438" t="s">
        <v>4</v>
      </c>
      <c r="F1694" s="439"/>
      <c r="G1694" s="439"/>
      <c r="H1694" s="439"/>
      <c r="I1694" s="439"/>
      <c r="J1694" s="439"/>
      <c r="K1694" s="439"/>
      <c r="L1694" s="439"/>
      <c r="M1694" s="439"/>
      <c r="N1694" s="439"/>
      <c r="O1694" s="440"/>
      <c r="P1694" s="426" t="s">
        <v>106</v>
      </c>
      <c r="Q1694" s="435" t="s">
        <v>354</v>
      </c>
    </row>
    <row r="1695" spans="1:17" s="11" customFormat="1" ht="60" x14ac:dyDescent="0.4">
      <c r="A1695" s="436"/>
      <c r="B1695" s="305" t="s">
        <v>26</v>
      </c>
      <c r="C1695" s="305" t="s">
        <v>107</v>
      </c>
      <c r="D1695" s="305" t="s">
        <v>27</v>
      </c>
      <c r="E1695" s="16" t="s">
        <v>349</v>
      </c>
      <c r="F1695" s="17" t="s">
        <v>108</v>
      </c>
      <c r="G1695" s="17" t="s">
        <v>350</v>
      </c>
      <c r="H1695" s="16" t="s">
        <v>28</v>
      </c>
      <c r="I1695" s="17" t="s">
        <v>126</v>
      </c>
      <c r="J1695" s="17" t="s">
        <v>352</v>
      </c>
      <c r="K1695" s="16" t="s">
        <v>29</v>
      </c>
      <c r="L1695" s="17" t="s">
        <v>127</v>
      </c>
      <c r="M1695" s="17" t="s">
        <v>128</v>
      </c>
      <c r="N1695" s="16" t="s">
        <v>30</v>
      </c>
      <c r="O1695" s="306" t="s">
        <v>353</v>
      </c>
      <c r="P1695" s="441"/>
      <c r="Q1695" s="436"/>
    </row>
    <row r="1696" spans="1:17" s="18" customFormat="1" ht="22.5" x14ac:dyDescent="0.4">
      <c r="A1696" s="442"/>
      <c r="B1696" s="12" t="s">
        <v>34</v>
      </c>
      <c r="C1696" s="12" t="s">
        <v>123</v>
      </c>
      <c r="D1696" s="12" t="s">
        <v>6</v>
      </c>
      <c r="E1696" s="12" t="s">
        <v>20</v>
      </c>
      <c r="F1696" s="12" t="s">
        <v>20</v>
      </c>
      <c r="G1696" s="12" t="s">
        <v>8</v>
      </c>
      <c r="H1696" s="12" t="s">
        <v>8</v>
      </c>
      <c r="I1696" s="12" t="s">
        <v>20</v>
      </c>
      <c r="J1696" s="12" t="s">
        <v>8</v>
      </c>
      <c r="K1696" s="12" t="s">
        <v>8</v>
      </c>
      <c r="L1696" s="12" t="s">
        <v>20</v>
      </c>
      <c r="M1696" s="12" t="s">
        <v>8</v>
      </c>
      <c r="N1696" s="12" t="s">
        <v>8</v>
      </c>
      <c r="O1696" s="12" t="s">
        <v>8</v>
      </c>
      <c r="P1696" s="4" t="s">
        <v>43</v>
      </c>
      <c r="Q1696" s="12" t="s">
        <v>8</v>
      </c>
    </row>
    <row r="1697" spans="1:17" s="20" customFormat="1" ht="18" customHeight="1" x14ac:dyDescent="0.4">
      <c r="A1697" s="19">
        <v>1</v>
      </c>
      <c r="B1697" s="143">
        <f>VLOOKUP(B1693,別紙1!$A$285:$AS$431,6,FALSE)</f>
        <v>10</v>
      </c>
      <c r="C1697" s="151">
        <f>内訳書!$C$9</f>
        <v>0</v>
      </c>
      <c r="D1697" s="151">
        <f>IF(E1697=0,ROUNDDOWN(C1697*B1697/10/2,2),ROUNDDOWN(C1697*B1697/10,2))</f>
        <v>0</v>
      </c>
      <c r="E1697" s="143">
        <f>VLOOKUP(B1693,別紙1!$A$285:$AS$431,7,FALSE)+VLOOKUP(B1693,別紙1!$A$285:$AS$431,8,FALSE)+VLOOKUP(B1693,別紙1!$A$285:$AS$431,9,FALSE)</f>
        <v>13</v>
      </c>
      <c r="F1697" s="143">
        <f>IF(E1697&lt;120,E1697,120)</f>
        <v>13</v>
      </c>
      <c r="G1697" s="151">
        <f>内訳書!$D$9</f>
        <v>0</v>
      </c>
      <c r="H1697" s="151">
        <f>ROUNDDOWN(F1697*G1697,2)</f>
        <v>0</v>
      </c>
      <c r="I1697" s="143">
        <f>IF(E1697&lt;=300,IF(E1697&lt;120,0,E1697-120),180)</f>
        <v>0</v>
      </c>
      <c r="J1697" s="151">
        <f>内訳書!$E$9</f>
        <v>0</v>
      </c>
      <c r="K1697" s="151">
        <f>ROUNDDOWN(I1697*J1697,2)</f>
        <v>0</v>
      </c>
      <c r="L1697" s="143">
        <f>IF(E1697&lt;300,0,E1697-300)</f>
        <v>0</v>
      </c>
      <c r="M1697" s="151">
        <f>内訳書!$F$9</f>
        <v>0</v>
      </c>
      <c r="N1697" s="151">
        <f>ROUNDDOWN(L1697*M1697,2)</f>
        <v>0</v>
      </c>
      <c r="O1697" s="151">
        <f>H1697+K1697+N1697</f>
        <v>0</v>
      </c>
      <c r="P1697" s="144"/>
      <c r="Q1697" s="145">
        <f>ROUNDDOWN(D1697+O1697+P1697,0)</f>
        <v>0</v>
      </c>
    </row>
    <row r="1698" spans="1:17" s="20" customFormat="1" ht="18" customHeight="1" x14ac:dyDescent="0.4">
      <c r="A1698" s="19">
        <v>2</v>
      </c>
      <c r="B1698" s="145">
        <f>B1697</f>
        <v>10</v>
      </c>
      <c r="C1698" s="151">
        <f>C1697</f>
        <v>0</v>
      </c>
      <c r="D1698" s="151">
        <f t="shared" ref="D1698:D1708" si="1602">IF(E1698=0,ROUNDDOWN(C1698*B1698/10/2,2),ROUNDDOWN(C1698*B1698/10,2))</f>
        <v>0</v>
      </c>
      <c r="E1698" s="143">
        <f>VLOOKUP(B1693,別紙1!$A$285:$AS$431,10,FALSE)+VLOOKUP(B1693,別紙1!$A$285:$AS$431,11,FALSE)+VLOOKUP(B1693,別紙1!$A$285:$AS$431,12,FALSE)</f>
        <v>13</v>
      </c>
      <c r="F1698" s="143">
        <f t="shared" ref="F1698:F1708" si="1603">IF(E1698&lt;120,E1698,120)</f>
        <v>13</v>
      </c>
      <c r="G1698" s="151">
        <f>G1697</f>
        <v>0</v>
      </c>
      <c r="H1698" s="151">
        <f t="shared" ref="H1698:H1708" si="1604">ROUNDDOWN(F1698*G1698,2)</f>
        <v>0</v>
      </c>
      <c r="I1698" s="143">
        <f t="shared" ref="I1698" si="1605">IF(E1698&lt;=300,IF(E1698&lt;120,0,E1698-120),180)</f>
        <v>0</v>
      </c>
      <c r="J1698" s="151">
        <f>J1697</f>
        <v>0</v>
      </c>
      <c r="K1698" s="151">
        <f t="shared" ref="K1698:K1708" si="1606">ROUNDDOWN(I1698*J1698,2)</f>
        <v>0</v>
      </c>
      <c r="L1698" s="143">
        <f t="shared" ref="L1698:L1708" si="1607">IF(E1698&lt;300,0,E1698-300)</f>
        <v>0</v>
      </c>
      <c r="M1698" s="151">
        <f>M1697</f>
        <v>0</v>
      </c>
      <c r="N1698" s="151">
        <f t="shared" ref="N1698:N1708" si="1608">ROUNDDOWN(L1698*M1698,2)</f>
        <v>0</v>
      </c>
      <c r="O1698" s="151">
        <f t="shared" ref="O1698:O1701" si="1609">H1698+K1698+N1698</f>
        <v>0</v>
      </c>
      <c r="P1698" s="144"/>
      <c r="Q1698" s="145">
        <f t="shared" ref="Q1698:Q1708" si="1610">ROUNDDOWN(D1698+O1698+P1698,0)</f>
        <v>0</v>
      </c>
    </row>
    <row r="1699" spans="1:17" s="20" customFormat="1" ht="18" customHeight="1" x14ac:dyDescent="0.4">
      <c r="A1699" s="19">
        <v>3</v>
      </c>
      <c r="B1699" s="145">
        <f>B1697</f>
        <v>10</v>
      </c>
      <c r="C1699" s="151">
        <f t="shared" ref="C1699:C1708" si="1611">C1698</f>
        <v>0</v>
      </c>
      <c r="D1699" s="151">
        <f t="shared" si="1602"/>
        <v>0</v>
      </c>
      <c r="E1699" s="143">
        <f>VLOOKUP(B1693,別紙1!$A$285:$AS$431,13,FALSE)+VLOOKUP(B1693,別紙1!$A$285:$AS$431,14,FALSE)+VLOOKUP(B1693,別紙1!$A$285:$AS$431,15,FALSE)</f>
        <v>12</v>
      </c>
      <c r="F1699" s="143">
        <f t="shared" si="1603"/>
        <v>12</v>
      </c>
      <c r="G1699" s="151">
        <f t="shared" ref="G1699:G1708" si="1612">G1698</f>
        <v>0</v>
      </c>
      <c r="H1699" s="151">
        <f t="shared" si="1604"/>
        <v>0</v>
      </c>
      <c r="I1699" s="143">
        <f>IF(E1699&lt;=300,IF(E1699&lt;120,0,E1699-120),180)</f>
        <v>0</v>
      </c>
      <c r="J1699" s="151">
        <f t="shared" ref="J1699:J1708" si="1613">J1698</f>
        <v>0</v>
      </c>
      <c r="K1699" s="151">
        <f t="shared" si="1606"/>
        <v>0</v>
      </c>
      <c r="L1699" s="143">
        <f t="shared" si="1607"/>
        <v>0</v>
      </c>
      <c r="M1699" s="151">
        <f t="shared" ref="M1699:M1708" si="1614">M1698</f>
        <v>0</v>
      </c>
      <c r="N1699" s="151">
        <f t="shared" si="1608"/>
        <v>0</v>
      </c>
      <c r="O1699" s="151">
        <f t="shared" si="1609"/>
        <v>0</v>
      </c>
      <c r="P1699" s="144"/>
      <c r="Q1699" s="145">
        <f t="shared" si="1610"/>
        <v>0</v>
      </c>
    </row>
    <row r="1700" spans="1:17" s="20" customFormat="1" ht="18" customHeight="1" x14ac:dyDescent="0.4">
      <c r="A1700" s="19">
        <v>4</v>
      </c>
      <c r="B1700" s="145">
        <f>B1697</f>
        <v>10</v>
      </c>
      <c r="C1700" s="151">
        <f t="shared" si="1611"/>
        <v>0</v>
      </c>
      <c r="D1700" s="151">
        <f t="shared" si="1602"/>
        <v>0</v>
      </c>
      <c r="E1700" s="143">
        <f>VLOOKUP(B1693,別紙1!$A$285:$AS$431,16,FALSE)+VLOOKUP(B1693,別紙1!$A$285:$AS$431,17,FALSE)+VLOOKUP(B1693,別紙1!$A$285:$AS$431,18,FALSE)</f>
        <v>13</v>
      </c>
      <c r="F1700" s="143">
        <f t="shared" si="1603"/>
        <v>13</v>
      </c>
      <c r="G1700" s="151">
        <f t="shared" si="1612"/>
        <v>0</v>
      </c>
      <c r="H1700" s="151">
        <f t="shared" si="1604"/>
        <v>0</v>
      </c>
      <c r="I1700" s="143">
        <f t="shared" ref="I1700:I1708" si="1615">IF(E1700&lt;=300,IF(E1700&lt;120,0,E1700-120),180)</f>
        <v>0</v>
      </c>
      <c r="J1700" s="151">
        <f t="shared" si="1613"/>
        <v>0</v>
      </c>
      <c r="K1700" s="151">
        <f t="shared" si="1606"/>
        <v>0</v>
      </c>
      <c r="L1700" s="143">
        <f t="shared" si="1607"/>
        <v>0</v>
      </c>
      <c r="M1700" s="151">
        <f t="shared" si="1614"/>
        <v>0</v>
      </c>
      <c r="N1700" s="151">
        <f t="shared" si="1608"/>
        <v>0</v>
      </c>
      <c r="O1700" s="151">
        <f t="shared" si="1609"/>
        <v>0</v>
      </c>
      <c r="P1700" s="144"/>
      <c r="Q1700" s="145">
        <f t="shared" si="1610"/>
        <v>0</v>
      </c>
    </row>
    <row r="1701" spans="1:17" s="20" customFormat="1" ht="18" customHeight="1" x14ac:dyDescent="0.4">
      <c r="A1701" s="19">
        <v>5</v>
      </c>
      <c r="B1701" s="145">
        <f>B1697</f>
        <v>10</v>
      </c>
      <c r="C1701" s="151">
        <f t="shared" si="1611"/>
        <v>0</v>
      </c>
      <c r="D1701" s="151">
        <f t="shared" si="1602"/>
        <v>0</v>
      </c>
      <c r="E1701" s="143">
        <f>VLOOKUP(B1693,別紙1!$A$285:$AS$431,19,FALSE)+VLOOKUP(B1693,別紙1!$A$285:$AS$431,20,FALSE)+VLOOKUP(B1693,別紙1!$A$285:$AS$431,21,FALSE)</f>
        <v>13</v>
      </c>
      <c r="F1701" s="143">
        <f t="shared" si="1603"/>
        <v>13</v>
      </c>
      <c r="G1701" s="151">
        <f t="shared" si="1612"/>
        <v>0</v>
      </c>
      <c r="H1701" s="151">
        <f t="shared" si="1604"/>
        <v>0</v>
      </c>
      <c r="I1701" s="143">
        <f t="shared" si="1615"/>
        <v>0</v>
      </c>
      <c r="J1701" s="151">
        <f t="shared" si="1613"/>
        <v>0</v>
      </c>
      <c r="K1701" s="151">
        <f t="shared" si="1606"/>
        <v>0</v>
      </c>
      <c r="L1701" s="143">
        <f t="shared" si="1607"/>
        <v>0</v>
      </c>
      <c r="M1701" s="151">
        <f t="shared" si="1614"/>
        <v>0</v>
      </c>
      <c r="N1701" s="151">
        <f t="shared" si="1608"/>
        <v>0</v>
      </c>
      <c r="O1701" s="151">
        <f t="shared" si="1609"/>
        <v>0</v>
      </c>
      <c r="P1701" s="144"/>
      <c r="Q1701" s="145">
        <f t="shared" si="1610"/>
        <v>0</v>
      </c>
    </row>
    <row r="1702" spans="1:17" s="20" customFormat="1" ht="18" customHeight="1" x14ac:dyDescent="0.4">
      <c r="A1702" s="19">
        <v>6</v>
      </c>
      <c r="B1702" s="145">
        <f>B1697</f>
        <v>10</v>
      </c>
      <c r="C1702" s="151">
        <f t="shared" si="1611"/>
        <v>0</v>
      </c>
      <c r="D1702" s="151">
        <f t="shared" si="1602"/>
        <v>0</v>
      </c>
      <c r="E1702" s="143">
        <f>VLOOKUP(B1693,別紙1!$A$285:$AS$431,22,FALSE)+VLOOKUP(B1693,別紙1!$A$285:$AS$431,23,FALSE)+VLOOKUP(B1693,別紙1!$A$285:$AS$431,24,FALSE)</f>
        <v>14</v>
      </c>
      <c r="F1702" s="143">
        <f t="shared" si="1603"/>
        <v>14</v>
      </c>
      <c r="G1702" s="151">
        <f t="shared" si="1612"/>
        <v>0</v>
      </c>
      <c r="H1702" s="151">
        <f t="shared" si="1604"/>
        <v>0</v>
      </c>
      <c r="I1702" s="143">
        <f t="shared" si="1615"/>
        <v>0</v>
      </c>
      <c r="J1702" s="151">
        <f t="shared" si="1613"/>
        <v>0</v>
      </c>
      <c r="K1702" s="151">
        <f t="shared" si="1606"/>
        <v>0</v>
      </c>
      <c r="L1702" s="143">
        <f t="shared" si="1607"/>
        <v>0</v>
      </c>
      <c r="M1702" s="151">
        <f t="shared" si="1614"/>
        <v>0</v>
      </c>
      <c r="N1702" s="151">
        <f t="shared" si="1608"/>
        <v>0</v>
      </c>
      <c r="O1702" s="151">
        <f>H1702+K1702+N1702</f>
        <v>0</v>
      </c>
      <c r="P1702" s="144"/>
      <c r="Q1702" s="145">
        <f t="shared" si="1610"/>
        <v>0</v>
      </c>
    </row>
    <row r="1703" spans="1:17" s="20" customFormat="1" ht="18" customHeight="1" x14ac:dyDescent="0.4">
      <c r="A1703" s="19">
        <v>7</v>
      </c>
      <c r="B1703" s="145">
        <f>B1697</f>
        <v>10</v>
      </c>
      <c r="C1703" s="151">
        <f t="shared" si="1611"/>
        <v>0</v>
      </c>
      <c r="D1703" s="151">
        <f t="shared" si="1602"/>
        <v>0</v>
      </c>
      <c r="E1703" s="143">
        <f>VLOOKUP(B1693,別紙1!$A$285:$AS$431,25,FALSE)+VLOOKUP(B1693,別紙1!$A$285:$AS$431,26,FALSE)+VLOOKUP(B1693,別紙1!$A$285:$AS$431,27,FALSE)</f>
        <v>16</v>
      </c>
      <c r="F1703" s="143">
        <f t="shared" si="1603"/>
        <v>16</v>
      </c>
      <c r="G1703" s="151">
        <f t="shared" si="1612"/>
        <v>0</v>
      </c>
      <c r="H1703" s="151">
        <f t="shared" si="1604"/>
        <v>0</v>
      </c>
      <c r="I1703" s="143">
        <f t="shared" si="1615"/>
        <v>0</v>
      </c>
      <c r="J1703" s="151">
        <f t="shared" si="1613"/>
        <v>0</v>
      </c>
      <c r="K1703" s="151">
        <f t="shared" si="1606"/>
        <v>0</v>
      </c>
      <c r="L1703" s="143">
        <f t="shared" si="1607"/>
        <v>0</v>
      </c>
      <c r="M1703" s="151">
        <f t="shared" si="1614"/>
        <v>0</v>
      </c>
      <c r="N1703" s="151">
        <f t="shared" si="1608"/>
        <v>0</v>
      </c>
      <c r="O1703" s="151">
        <f t="shared" ref="O1703:O1707" si="1616">H1703+K1703+N1703</f>
        <v>0</v>
      </c>
      <c r="P1703" s="144"/>
      <c r="Q1703" s="145">
        <f t="shared" si="1610"/>
        <v>0</v>
      </c>
    </row>
    <row r="1704" spans="1:17" s="20" customFormat="1" ht="18" customHeight="1" x14ac:dyDescent="0.4">
      <c r="A1704" s="19">
        <v>8</v>
      </c>
      <c r="B1704" s="145">
        <f>B1697</f>
        <v>10</v>
      </c>
      <c r="C1704" s="151">
        <f t="shared" si="1611"/>
        <v>0</v>
      </c>
      <c r="D1704" s="151">
        <f t="shared" si="1602"/>
        <v>0</v>
      </c>
      <c r="E1704" s="143">
        <f>VLOOKUP(B1693,別紙1!$A$285:$AS$431,28,FALSE)+VLOOKUP(B1693,別紙1!$A$285:$AS$431,29,FALSE)+VLOOKUP(B1693,別紙1!$A$285:$AS$431,30,FALSE)</f>
        <v>19</v>
      </c>
      <c r="F1704" s="143">
        <f t="shared" si="1603"/>
        <v>19</v>
      </c>
      <c r="G1704" s="151">
        <f t="shared" si="1612"/>
        <v>0</v>
      </c>
      <c r="H1704" s="151">
        <f t="shared" si="1604"/>
        <v>0</v>
      </c>
      <c r="I1704" s="143">
        <f t="shared" si="1615"/>
        <v>0</v>
      </c>
      <c r="J1704" s="151">
        <f t="shared" si="1613"/>
        <v>0</v>
      </c>
      <c r="K1704" s="151">
        <f t="shared" si="1606"/>
        <v>0</v>
      </c>
      <c r="L1704" s="143">
        <f t="shared" si="1607"/>
        <v>0</v>
      </c>
      <c r="M1704" s="151">
        <f t="shared" si="1614"/>
        <v>0</v>
      </c>
      <c r="N1704" s="151">
        <f t="shared" si="1608"/>
        <v>0</v>
      </c>
      <c r="O1704" s="151">
        <f t="shared" si="1616"/>
        <v>0</v>
      </c>
      <c r="P1704" s="144"/>
      <c r="Q1704" s="145">
        <f t="shared" si="1610"/>
        <v>0</v>
      </c>
    </row>
    <row r="1705" spans="1:17" s="20" customFormat="1" ht="18" customHeight="1" x14ac:dyDescent="0.4">
      <c r="A1705" s="19">
        <v>9</v>
      </c>
      <c r="B1705" s="145">
        <f>B1697</f>
        <v>10</v>
      </c>
      <c r="C1705" s="151">
        <f t="shared" si="1611"/>
        <v>0</v>
      </c>
      <c r="D1705" s="151">
        <f t="shared" si="1602"/>
        <v>0</v>
      </c>
      <c r="E1705" s="143">
        <f>VLOOKUP(B1693,別紙1!$A$285:$AS$431,31,FALSE)+VLOOKUP(B1693,別紙1!$A$285:$AS$431,32,FALSE)+VLOOKUP(B1693,別紙1!$A$285:$AS$431,33,FALSE)</f>
        <v>19</v>
      </c>
      <c r="F1705" s="143">
        <f t="shared" si="1603"/>
        <v>19</v>
      </c>
      <c r="G1705" s="151">
        <f t="shared" si="1612"/>
        <v>0</v>
      </c>
      <c r="H1705" s="151">
        <f t="shared" si="1604"/>
        <v>0</v>
      </c>
      <c r="I1705" s="143">
        <f t="shared" si="1615"/>
        <v>0</v>
      </c>
      <c r="J1705" s="151">
        <f t="shared" si="1613"/>
        <v>0</v>
      </c>
      <c r="K1705" s="151">
        <f t="shared" si="1606"/>
        <v>0</v>
      </c>
      <c r="L1705" s="143">
        <f t="shared" si="1607"/>
        <v>0</v>
      </c>
      <c r="M1705" s="151">
        <f t="shared" si="1614"/>
        <v>0</v>
      </c>
      <c r="N1705" s="151">
        <f t="shared" si="1608"/>
        <v>0</v>
      </c>
      <c r="O1705" s="151">
        <f t="shared" si="1616"/>
        <v>0</v>
      </c>
      <c r="P1705" s="144"/>
      <c r="Q1705" s="145">
        <f t="shared" si="1610"/>
        <v>0</v>
      </c>
    </row>
    <row r="1706" spans="1:17" s="20" customFormat="1" ht="18" customHeight="1" x14ac:dyDescent="0.4">
      <c r="A1706" s="19">
        <v>10</v>
      </c>
      <c r="B1706" s="145">
        <f>B1697</f>
        <v>10</v>
      </c>
      <c r="C1706" s="151">
        <f t="shared" si="1611"/>
        <v>0</v>
      </c>
      <c r="D1706" s="151">
        <f t="shared" si="1602"/>
        <v>0</v>
      </c>
      <c r="E1706" s="143">
        <f>VLOOKUP(B1693,別紙1!$A$285:$AS$431,34,FALSE)+VLOOKUP(B1693,別紙1!$A$285:$AS$431,35,FALSE)+VLOOKUP(B1693,別紙1!$A$285:$AS$431,36,FALSE)</f>
        <v>0</v>
      </c>
      <c r="F1706" s="143">
        <f t="shared" si="1603"/>
        <v>0</v>
      </c>
      <c r="G1706" s="151">
        <f t="shared" si="1612"/>
        <v>0</v>
      </c>
      <c r="H1706" s="151">
        <f t="shared" si="1604"/>
        <v>0</v>
      </c>
      <c r="I1706" s="143">
        <f t="shared" si="1615"/>
        <v>0</v>
      </c>
      <c r="J1706" s="151">
        <f t="shared" si="1613"/>
        <v>0</v>
      </c>
      <c r="K1706" s="151">
        <f t="shared" si="1606"/>
        <v>0</v>
      </c>
      <c r="L1706" s="143">
        <f t="shared" si="1607"/>
        <v>0</v>
      </c>
      <c r="M1706" s="151">
        <f t="shared" si="1614"/>
        <v>0</v>
      </c>
      <c r="N1706" s="151">
        <f t="shared" si="1608"/>
        <v>0</v>
      </c>
      <c r="O1706" s="151">
        <f t="shared" si="1616"/>
        <v>0</v>
      </c>
      <c r="P1706" s="144"/>
      <c r="Q1706" s="145">
        <f t="shared" si="1610"/>
        <v>0</v>
      </c>
    </row>
    <row r="1707" spans="1:17" s="20" customFormat="1" ht="18" customHeight="1" x14ac:dyDescent="0.4">
      <c r="A1707" s="19">
        <v>11</v>
      </c>
      <c r="B1707" s="145">
        <f>B1697</f>
        <v>10</v>
      </c>
      <c r="C1707" s="151">
        <f t="shared" si="1611"/>
        <v>0</v>
      </c>
      <c r="D1707" s="151">
        <f t="shared" si="1602"/>
        <v>0</v>
      </c>
      <c r="E1707" s="143">
        <f>VLOOKUP(B1693,別紙1!$A$285:$AS$431,37,FALSE)+VLOOKUP(B1693,別紙1!$A$285:$AS$431,38,FALSE)+VLOOKUP(B1693,別紙1!$A$285:$AS$431,39,FALSE)</f>
        <v>0</v>
      </c>
      <c r="F1707" s="143">
        <f t="shared" si="1603"/>
        <v>0</v>
      </c>
      <c r="G1707" s="151">
        <f t="shared" si="1612"/>
        <v>0</v>
      </c>
      <c r="H1707" s="151">
        <f t="shared" si="1604"/>
        <v>0</v>
      </c>
      <c r="I1707" s="143">
        <f t="shared" si="1615"/>
        <v>0</v>
      </c>
      <c r="J1707" s="151">
        <f t="shared" si="1613"/>
        <v>0</v>
      </c>
      <c r="K1707" s="151">
        <f t="shared" si="1606"/>
        <v>0</v>
      </c>
      <c r="L1707" s="143">
        <f t="shared" si="1607"/>
        <v>0</v>
      </c>
      <c r="M1707" s="151">
        <f t="shared" si="1614"/>
        <v>0</v>
      </c>
      <c r="N1707" s="151">
        <f t="shared" si="1608"/>
        <v>0</v>
      </c>
      <c r="O1707" s="151">
        <f t="shared" si="1616"/>
        <v>0</v>
      </c>
      <c r="P1707" s="144"/>
      <c r="Q1707" s="145">
        <f t="shared" si="1610"/>
        <v>0</v>
      </c>
    </row>
    <row r="1708" spans="1:17" s="20" customFormat="1" ht="18" customHeight="1" thickBot="1" x14ac:dyDescent="0.45">
      <c r="A1708" s="19">
        <v>12</v>
      </c>
      <c r="B1708" s="145">
        <f>B1697</f>
        <v>10</v>
      </c>
      <c r="C1708" s="151">
        <f t="shared" si="1611"/>
        <v>0</v>
      </c>
      <c r="D1708" s="151">
        <f t="shared" si="1602"/>
        <v>0</v>
      </c>
      <c r="E1708" s="143">
        <f>VLOOKUP(B1693,別紙1!$A$285:$AS$431,40,FALSE)+VLOOKUP(B1693,別紙1!$A$285:$AS$431,41,FALSE)+VLOOKUP(B1693,別紙1!$A$285:$AS$431,42,FALSE)</f>
        <v>0</v>
      </c>
      <c r="F1708" s="143">
        <f t="shared" si="1603"/>
        <v>0</v>
      </c>
      <c r="G1708" s="151">
        <f t="shared" si="1612"/>
        <v>0</v>
      </c>
      <c r="H1708" s="198">
        <f t="shared" si="1604"/>
        <v>0</v>
      </c>
      <c r="I1708" s="143">
        <f t="shared" si="1615"/>
        <v>0</v>
      </c>
      <c r="J1708" s="198">
        <f t="shared" si="1613"/>
        <v>0</v>
      </c>
      <c r="K1708" s="198">
        <f t="shared" si="1606"/>
        <v>0</v>
      </c>
      <c r="L1708" s="143">
        <f t="shared" si="1607"/>
        <v>0</v>
      </c>
      <c r="M1708" s="151">
        <f t="shared" si="1614"/>
        <v>0</v>
      </c>
      <c r="N1708" s="198">
        <f t="shared" si="1608"/>
        <v>0</v>
      </c>
      <c r="O1708" s="151">
        <f>H1708+K1708+N1708</f>
        <v>0</v>
      </c>
      <c r="P1708" s="144"/>
      <c r="Q1708" s="145">
        <f t="shared" si="1610"/>
        <v>0</v>
      </c>
    </row>
    <row r="1709" spans="1:17" s="20" customFormat="1" ht="18" customHeight="1" thickBot="1" x14ac:dyDescent="0.45">
      <c r="A1709" s="19" t="s">
        <v>9</v>
      </c>
      <c r="B1709" s="146"/>
      <c r="C1709" s="146"/>
      <c r="D1709" s="201"/>
      <c r="E1709" s="143">
        <f t="shared" ref="E1709:F1709" si="1617">SUM(E1697:E1708)</f>
        <v>132</v>
      </c>
      <c r="F1709" s="149">
        <f t="shared" si="1617"/>
        <v>132</v>
      </c>
      <c r="G1709" s="146"/>
      <c r="H1709" s="146"/>
      <c r="I1709" s="149">
        <f t="shared" ref="I1709" si="1618">SUM(I1697:I1708)</f>
        <v>0</v>
      </c>
      <c r="J1709" s="146"/>
      <c r="K1709" s="146"/>
      <c r="L1709" s="149">
        <f t="shared" ref="L1709" si="1619">SUM(L1697:L1708)</f>
        <v>0</v>
      </c>
      <c r="M1709" s="146"/>
      <c r="N1709" s="146"/>
      <c r="O1709" s="202"/>
      <c r="P1709" s="150">
        <f>SUM(P1697:P1708)</f>
        <v>0</v>
      </c>
      <c r="Q1709" s="148">
        <f>IF(SUM(Q1697:Q1708)="","",SUM(Q1697:Q1708))</f>
        <v>0</v>
      </c>
    </row>
    <row r="1710" spans="1:17" ht="78" customHeight="1" x14ac:dyDescent="0.4">
      <c r="A1710" s="444" t="s">
        <v>376</v>
      </c>
      <c r="B1710" s="445"/>
      <c r="C1710" s="445"/>
      <c r="D1710" s="445"/>
      <c r="E1710" s="446"/>
      <c r="F1710" s="446"/>
      <c r="G1710" s="446"/>
      <c r="H1710" s="445"/>
      <c r="I1710" s="446"/>
      <c r="J1710" s="446"/>
      <c r="K1710" s="445"/>
      <c r="L1710" s="446"/>
      <c r="M1710" s="446"/>
      <c r="N1710" s="445"/>
      <c r="O1710" s="445"/>
      <c r="P1710" s="445"/>
      <c r="Q1710" s="445"/>
    </row>
    <row r="1711" spans="1:17" ht="78" customHeight="1" x14ac:dyDescent="0.4">
      <c r="A1711" s="447" t="s">
        <v>22</v>
      </c>
      <c r="B1711" s="447"/>
      <c r="C1711" s="447"/>
      <c r="D1711" s="447"/>
      <c r="E1711" s="447"/>
      <c r="F1711" s="447"/>
      <c r="G1711" s="447"/>
      <c r="H1711" s="447"/>
      <c r="I1711" s="447"/>
      <c r="J1711" s="447"/>
      <c r="K1711" s="447"/>
      <c r="L1711" s="447"/>
      <c r="M1711" s="447"/>
      <c r="N1711" s="447"/>
      <c r="O1711" s="447"/>
      <c r="P1711" s="447"/>
      <c r="Q1711" s="447"/>
    </row>
    <row r="1712" spans="1:17" x14ac:dyDescent="0.4">
      <c r="A1712" s="11" t="s">
        <v>12</v>
      </c>
      <c r="B1712" s="15">
        <f>B1693+1</f>
        <v>91</v>
      </c>
      <c r="C1712" s="11" t="s">
        <v>13</v>
      </c>
      <c r="D1712" s="13" t="str">
        <f>VLOOKUP(B1712,別紙1!$A$285:$AS$431,3,FALSE)</f>
        <v>城東雨水吐室</v>
      </c>
      <c r="Q1712" s="142" t="str">
        <f>VLOOKUP(B1712,別紙1!$A$285:$AS$431,5,FALSE)</f>
        <v>東京従量電灯B10A</v>
      </c>
    </row>
    <row r="1713" spans="1:17" s="11" customFormat="1" ht="20.25" customHeight="1" x14ac:dyDescent="0.4">
      <c r="A1713" s="435" t="s">
        <v>14</v>
      </c>
      <c r="B1713" s="443" t="s">
        <v>3</v>
      </c>
      <c r="C1713" s="443"/>
      <c r="D1713" s="443"/>
      <c r="E1713" s="438" t="s">
        <v>4</v>
      </c>
      <c r="F1713" s="439"/>
      <c r="G1713" s="439"/>
      <c r="H1713" s="439"/>
      <c r="I1713" s="439"/>
      <c r="J1713" s="439"/>
      <c r="K1713" s="439"/>
      <c r="L1713" s="439"/>
      <c r="M1713" s="439"/>
      <c r="N1713" s="439"/>
      <c r="O1713" s="440"/>
      <c r="P1713" s="426" t="s">
        <v>106</v>
      </c>
      <c r="Q1713" s="435" t="s">
        <v>354</v>
      </c>
    </row>
    <row r="1714" spans="1:17" s="11" customFormat="1" ht="60" x14ac:dyDescent="0.4">
      <c r="A1714" s="436"/>
      <c r="B1714" s="305" t="s">
        <v>26</v>
      </c>
      <c r="C1714" s="305" t="s">
        <v>107</v>
      </c>
      <c r="D1714" s="305" t="s">
        <v>27</v>
      </c>
      <c r="E1714" s="16" t="s">
        <v>349</v>
      </c>
      <c r="F1714" s="17" t="s">
        <v>108</v>
      </c>
      <c r="G1714" s="17" t="s">
        <v>350</v>
      </c>
      <c r="H1714" s="16" t="s">
        <v>28</v>
      </c>
      <c r="I1714" s="17" t="s">
        <v>126</v>
      </c>
      <c r="J1714" s="17" t="s">
        <v>352</v>
      </c>
      <c r="K1714" s="16" t="s">
        <v>29</v>
      </c>
      <c r="L1714" s="17" t="s">
        <v>127</v>
      </c>
      <c r="M1714" s="17" t="s">
        <v>128</v>
      </c>
      <c r="N1714" s="16" t="s">
        <v>30</v>
      </c>
      <c r="O1714" s="306" t="s">
        <v>353</v>
      </c>
      <c r="P1714" s="441"/>
      <c r="Q1714" s="436"/>
    </row>
    <row r="1715" spans="1:17" s="18" customFormat="1" ht="22.5" x14ac:dyDescent="0.4">
      <c r="A1715" s="442"/>
      <c r="B1715" s="12" t="s">
        <v>34</v>
      </c>
      <c r="C1715" s="12" t="s">
        <v>123</v>
      </c>
      <c r="D1715" s="12" t="s">
        <v>6</v>
      </c>
      <c r="E1715" s="12" t="s">
        <v>20</v>
      </c>
      <c r="F1715" s="12" t="s">
        <v>20</v>
      </c>
      <c r="G1715" s="12" t="s">
        <v>8</v>
      </c>
      <c r="H1715" s="12" t="s">
        <v>8</v>
      </c>
      <c r="I1715" s="12" t="s">
        <v>20</v>
      </c>
      <c r="J1715" s="12" t="s">
        <v>8</v>
      </c>
      <c r="K1715" s="12" t="s">
        <v>8</v>
      </c>
      <c r="L1715" s="12" t="s">
        <v>20</v>
      </c>
      <c r="M1715" s="12" t="s">
        <v>8</v>
      </c>
      <c r="N1715" s="12" t="s">
        <v>8</v>
      </c>
      <c r="O1715" s="12" t="s">
        <v>8</v>
      </c>
      <c r="P1715" s="4" t="s">
        <v>43</v>
      </c>
      <c r="Q1715" s="12" t="s">
        <v>8</v>
      </c>
    </row>
    <row r="1716" spans="1:17" s="20" customFormat="1" ht="18" customHeight="1" x14ac:dyDescent="0.4">
      <c r="A1716" s="19">
        <v>1</v>
      </c>
      <c r="B1716" s="143">
        <f>VLOOKUP(B1712,別紙1!$A$285:$AS$431,6,FALSE)</f>
        <v>10</v>
      </c>
      <c r="C1716" s="151">
        <f>内訳書!$C$9</f>
        <v>0</v>
      </c>
      <c r="D1716" s="151">
        <f>IF(E1716=0,ROUNDDOWN(C1716*B1716/10/2,2),ROUNDDOWN(C1716*B1716/10,2))</f>
        <v>0</v>
      </c>
      <c r="E1716" s="143">
        <f>VLOOKUP(B1712,別紙1!$A$285:$AS$431,7,FALSE)+VLOOKUP(B1712,別紙1!$A$285:$AS$431,8,FALSE)+VLOOKUP(B1712,別紙1!$A$285:$AS$431,9,FALSE)</f>
        <v>8</v>
      </c>
      <c r="F1716" s="143">
        <f>IF(E1716&lt;120,E1716,120)</f>
        <v>8</v>
      </c>
      <c r="G1716" s="151">
        <f>内訳書!$D$9</f>
        <v>0</v>
      </c>
      <c r="H1716" s="151">
        <f>ROUNDDOWN(F1716*G1716,2)</f>
        <v>0</v>
      </c>
      <c r="I1716" s="143">
        <f>IF(E1716&lt;=300,IF(E1716&lt;120,0,E1716-120),180)</f>
        <v>0</v>
      </c>
      <c r="J1716" s="151">
        <f>内訳書!$E$9</f>
        <v>0</v>
      </c>
      <c r="K1716" s="151">
        <f>ROUNDDOWN(I1716*J1716,2)</f>
        <v>0</v>
      </c>
      <c r="L1716" s="143">
        <f>IF(E1716&lt;300,0,E1716-300)</f>
        <v>0</v>
      </c>
      <c r="M1716" s="151">
        <f>内訳書!$F$9</f>
        <v>0</v>
      </c>
      <c r="N1716" s="151">
        <f>ROUNDDOWN(L1716*M1716,2)</f>
        <v>0</v>
      </c>
      <c r="O1716" s="151">
        <f>H1716+K1716+N1716</f>
        <v>0</v>
      </c>
      <c r="P1716" s="144"/>
      <c r="Q1716" s="145">
        <f>ROUNDDOWN(D1716+O1716+P1716,0)</f>
        <v>0</v>
      </c>
    </row>
    <row r="1717" spans="1:17" s="20" customFormat="1" ht="18" customHeight="1" x14ac:dyDescent="0.4">
      <c r="A1717" s="19">
        <v>2</v>
      </c>
      <c r="B1717" s="145">
        <f>B1716</f>
        <v>10</v>
      </c>
      <c r="C1717" s="151">
        <f>C1716</f>
        <v>0</v>
      </c>
      <c r="D1717" s="151">
        <f t="shared" ref="D1717:D1727" si="1620">IF(E1717=0,ROUNDDOWN(C1717*B1717/10/2,2),ROUNDDOWN(C1717*B1717/10,2))</f>
        <v>0</v>
      </c>
      <c r="E1717" s="143">
        <f>VLOOKUP(B1712,別紙1!$A$285:$AS$431,10,FALSE)+VLOOKUP(B1712,別紙1!$A$285:$AS$431,11,FALSE)+VLOOKUP(B1712,別紙1!$A$285:$AS$431,12,FALSE)</f>
        <v>8</v>
      </c>
      <c r="F1717" s="143">
        <f t="shared" ref="F1717:F1727" si="1621">IF(E1717&lt;120,E1717,120)</f>
        <v>8</v>
      </c>
      <c r="G1717" s="151">
        <f>G1716</f>
        <v>0</v>
      </c>
      <c r="H1717" s="151">
        <f t="shared" ref="H1717:H1727" si="1622">ROUNDDOWN(F1717*G1717,2)</f>
        <v>0</v>
      </c>
      <c r="I1717" s="143">
        <f t="shared" ref="I1717" si="1623">IF(E1717&lt;=300,IF(E1717&lt;120,0,E1717-120),180)</f>
        <v>0</v>
      </c>
      <c r="J1717" s="151">
        <f>J1716</f>
        <v>0</v>
      </c>
      <c r="K1717" s="151">
        <f t="shared" ref="K1717:K1727" si="1624">ROUNDDOWN(I1717*J1717,2)</f>
        <v>0</v>
      </c>
      <c r="L1717" s="143">
        <f t="shared" ref="L1717:L1727" si="1625">IF(E1717&lt;300,0,E1717-300)</f>
        <v>0</v>
      </c>
      <c r="M1717" s="151">
        <f>M1716</f>
        <v>0</v>
      </c>
      <c r="N1717" s="151">
        <f t="shared" ref="N1717:N1727" si="1626">ROUNDDOWN(L1717*M1717,2)</f>
        <v>0</v>
      </c>
      <c r="O1717" s="151">
        <f t="shared" ref="O1717:O1720" si="1627">H1717+K1717+N1717</f>
        <v>0</v>
      </c>
      <c r="P1717" s="144"/>
      <c r="Q1717" s="145">
        <f t="shared" ref="Q1717:Q1727" si="1628">ROUNDDOWN(D1717+O1717+P1717,0)</f>
        <v>0</v>
      </c>
    </row>
    <row r="1718" spans="1:17" s="20" customFormat="1" ht="18" customHeight="1" x14ac:dyDescent="0.4">
      <c r="A1718" s="19">
        <v>3</v>
      </c>
      <c r="B1718" s="145">
        <f>B1716</f>
        <v>10</v>
      </c>
      <c r="C1718" s="151">
        <f t="shared" ref="C1718:C1727" si="1629">C1717</f>
        <v>0</v>
      </c>
      <c r="D1718" s="151">
        <f t="shared" si="1620"/>
        <v>0</v>
      </c>
      <c r="E1718" s="143">
        <f>VLOOKUP(B1712,別紙1!$A$285:$AS$431,13,FALSE)+VLOOKUP(B1712,別紙1!$A$285:$AS$431,14,FALSE)+VLOOKUP(B1712,別紙1!$A$285:$AS$431,15,FALSE)</f>
        <v>8</v>
      </c>
      <c r="F1718" s="143">
        <f t="shared" si="1621"/>
        <v>8</v>
      </c>
      <c r="G1718" s="151">
        <f t="shared" ref="G1718:G1727" si="1630">G1717</f>
        <v>0</v>
      </c>
      <c r="H1718" s="151">
        <f t="shared" si="1622"/>
        <v>0</v>
      </c>
      <c r="I1718" s="143">
        <f>IF(E1718&lt;=300,IF(E1718&lt;120,0,E1718-120),180)</f>
        <v>0</v>
      </c>
      <c r="J1718" s="151">
        <f t="shared" ref="J1718:J1727" si="1631">J1717</f>
        <v>0</v>
      </c>
      <c r="K1718" s="151">
        <f t="shared" si="1624"/>
        <v>0</v>
      </c>
      <c r="L1718" s="143">
        <f t="shared" si="1625"/>
        <v>0</v>
      </c>
      <c r="M1718" s="151">
        <f t="shared" ref="M1718:M1727" si="1632">M1717</f>
        <v>0</v>
      </c>
      <c r="N1718" s="151">
        <f t="shared" si="1626"/>
        <v>0</v>
      </c>
      <c r="O1718" s="151">
        <f t="shared" si="1627"/>
        <v>0</v>
      </c>
      <c r="P1718" s="144"/>
      <c r="Q1718" s="145">
        <f t="shared" si="1628"/>
        <v>0</v>
      </c>
    </row>
    <row r="1719" spans="1:17" s="20" customFormat="1" ht="18" customHeight="1" x14ac:dyDescent="0.4">
      <c r="A1719" s="19">
        <v>4</v>
      </c>
      <c r="B1719" s="145">
        <f>B1716</f>
        <v>10</v>
      </c>
      <c r="C1719" s="151">
        <f t="shared" si="1629"/>
        <v>0</v>
      </c>
      <c r="D1719" s="151">
        <f t="shared" si="1620"/>
        <v>0</v>
      </c>
      <c r="E1719" s="143">
        <f>VLOOKUP(B1712,別紙1!$A$285:$AS$431,16,FALSE)+VLOOKUP(B1712,別紙1!$A$285:$AS$431,17,FALSE)+VLOOKUP(B1712,別紙1!$A$285:$AS$431,18,FALSE)</f>
        <v>9</v>
      </c>
      <c r="F1719" s="143">
        <f t="shared" si="1621"/>
        <v>9</v>
      </c>
      <c r="G1719" s="151">
        <f t="shared" si="1630"/>
        <v>0</v>
      </c>
      <c r="H1719" s="151">
        <f t="shared" si="1622"/>
        <v>0</v>
      </c>
      <c r="I1719" s="143">
        <f t="shared" ref="I1719:I1727" si="1633">IF(E1719&lt;=300,IF(E1719&lt;120,0,E1719-120),180)</f>
        <v>0</v>
      </c>
      <c r="J1719" s="151">
        <f t="shared" si="1631"/>
        <v>0</v>
      </c>
      <c r="K1719" s="151">
        <f t="shared" si="1624"/>
        <v>0</v>
      </c>
      <c r="L1719" s="143">
        <f t="shared" si="1625"/>
        <v>0</v>
      </c>
      <c r="M1719" s="151">
        <f t="shared" si="1632"/>
        <v>0</v>
      </c>
      <c r="N1719" s="151">
        <f t="shared" si="1626"/>
        <v>0</v>
      </c>
      <c r="O1719" s="151">
        <f t="shared" si="1627"/>
        <v>0</v>
      </c>
      <c r="P1719" s="144"/>
      <c r="Q1719" s="145">
        <f t="shared" si="1628"/>
        <v>0</v>
      </c>
    </row>
    <row r="1720" spans="1:17" s="20" customFormat="1" ht="18" customHeight="1" x14ac:dyDescent="0.4">
      <c r="A1720" s="19">
        <v>5</v>
      </c>
      <c r="B1720" s="145">
        <f>B1716</f>
        <v>10</v>
      </c>
      <c r="C1720" s="151">
        <f t="shared" si="1629"/>
        <v>0</v>
      </c>
      <c r="D1720" s="151">
        <f t="shared" si="1620"/>
        <v>0</v>
      </c>
      <c r="E1720" s="143">
        <f>VLOOKUP(B1712,別紙1!$A$285:$AS$431,19,FALSE)+VLOOKUP(B1712,別紙1!$A$285:$AS$431,20,FALSE)+VLOOKUP(B1712,別紙1!$A$285:$AS$431,21,FALSE)</f>
        <v>10</v>
      </c>
      <c r="F1720" s="143">
        <f t="shared" si="1621"/>
        <v>10</v>
      </c>
      <c r="G1720" s="151">
        <f t="shared" si="1630"/>
        <v>0</v>
      </c>
      <c r="H1720" s="151">
        <f t="shared" si="1622"/>
        <v>0</v>
      </c>
      <c r="I1720" s="143">
        <f t="shared" si="1633"/>
        <v>0</v>
      </c>
      <c r="J1720" s="151">
        <f t="shared" si="1631"/>
        <v>0</v>
      </c>
      <c r="K1720" s="151">
        <f t="shared" si="1624"/>
        <v>0</v>
      </c>
      <c r="L1720" s="143">
        <f t="shared" si="1625"/>
        <v>0</v>
      </c>
      <c r="M1720" s="151">
        <f t="shared" si="1632"/>
        <v>0</v>
      </c>
      <c r="N1720" s="151">
        <f t="shared" si="1626"/>
        <v>0</v>
      </c>
      <c r="O1720" s="151">
        <f t="shared" si="1627"/>
        <v>0</v>
      </c>
      <c r="P1720" s="144"/>
      <c r="Q1720" s="145">
        <f t="shared" si="1628"/>
        <v>0</v>
      </c>
    </row>
    <row r="1721" spans="1:17" s="20" customFormat="1" ht="18" customHeight="1" x14ac:dyDescent="0.4">
      <c r="A1721" s="19">
        <v>6</v>
      </c>
      <c r="B1721" s="145">
        <f>B1716</f>
        <v>10</v>
      </c>
      <c r="C1721" s="151">
        <f t="shared" si="1629"/>
        <v>0</v>
      </c>
      <c r="D1721" s="151">
        <f t="shared" si="1620"/>
        <v>0</v>
      </c>
      <c r="E1721" s="143">
        <f>VLOOKUP(B1712,別紙1!$A$285:$AS$431,22,FALSE)+VLOOKUP(B1712,別紙1!$A$285:$AS$431,23,FALSE)+VLOOKUP(B1712,別紙1!$A$285:$AS$431,24,FALSE)</f>
        <v>11</v>
      </c>
      <c r="F1721" s="143">
        <f t="shared" si="1621"/>
        <v>11</v>
      </c>
      <c r="G1721" s="151">
        <f t="shared" si="1630"/>
        <v>0</v>
      </c>
      <c r="H1721" s="151">
        <f t="shared" si="1622"/>
        <v>0</v>
      </c>
      <c r="I1721" s="143">
        <f t="shared" si="1633"/>
        <v>0</v>
      </c>
      <c r="J1721" s="151">
        <f t="shared" si="1631"/>
        <v>0</v>
      </c>
      <c r="K1721" s="151">
        <f t="shared" si="1624"/>
        <v>0</v>
      </c>
      <c r="L1721" s="143">
        <f t="shared" si="1625"/>
        <v>0</v>
      </c>
      <c r="M1721" s="151">
        <f t="shared" si="1632"/>
        <v>0</v>
      </c>
      <c r="N1721" s="151">
        <f t="shared" si="1626"/>
        <v>0</v>
      </c>
      <c r="O1721" s="151">
        <f>H1721+K1721+N1721</f>
        <v>0</v>
      </c>
      <c r="P1721" s="144"/>
      <c r="Q1721" s="145">
        <f t="shared" si="1628"/>
        <v>0</v>
      </c>
    </row>
    <row r="1722" spans="1:17" s="20" customFormat="1" ht="18" customHeight="1" x14ac:dyDescent="0.4">
      <c r="A1722" s="19">
        <v>7</v>
      </c>
      <c r="B1722" s="145">
        <f>B1716</f>
        <v>10</v>
      </c>
      <c r="C1722" s="151">
        <f t="shared" si="1629"/>
        <v>0</v>
      </c>
      <c r="D1722" s="151">
        <f t="shared" si="1620"/>
        <v>0</v>
      </c>
      <c r="E1722" s="143">
        <f>VLOOKUP(B1712,別紙1!$A$285:$AS$431,25,FALSE)+VLOOKUP(B1712,別紙1!$A$285:$AS$431,26,FALSE)+VLOOKUP(B1712,別紙1!$A$285:$AS$431,27,FALSE)</f>
        <v>13</v>
      </c>
      <c r="F1722" s="143">
        <f t="shared" si="1621"/>
        <v>13</v>
      </c>
      <c r="G1722" s="151">
        <f t="shared" si="1630"/>
        <v>0</v>
      </c>
      <c r="H1722" s="151">
        <f t="shared" si="1622"/>
        <v>0</v>
      </c>
      <c r="I1722" s="143">
        <f t="shared" si="1633"/>
        <v>0</v>
      </c>
      <c r="J1722" s="151">
        <f t="shared" si="1631"/>
        <v>0</v>
      </c>
      <c r="K1722" s="151">
        <f t="shared" si="1624"/>
        <v>0</v>
      </c>
      <c r="L1722" s="143">
        <f t="shared" si="1625"/>
        <v>0</v>
      </c>
      <c r="M1722" s="151">
        <f t="shared" si="1632"/>
        <v>0</v>
      </c>
      <c r="N1722" s="151">
        <f t="shared" si="1626"/>
        <v>0</v>
      </c>
      <c r="O1722" s="151">
        <f t="shared" ref="O1722:O1726" si="1634">H1722+K1722+N1722</f>
        <v>0</v>
      </c>
      <c r="P1722" s="144"/>
      <c r="Q1722" s="145">
        <f t="shared" si="1628"/>
        <v>0</v>
      </c>
    </row>
    <row r="1723" spans="1:17" s="20" customFormat="1" ht="18" customHeight="1" x14ac:dyDescent="0.4">
      <c r="A1723" s="19">
        <v>8</v>
      </c>
      <c r="B1723" s="145">
        <f>B1716</f>
        <v>10</v>
      </c>
      <c r="C1723" s="151">
        <f t="shared" si="1629"/>
        <v>0</v>
      </c>
      <c r="D1723" s="151">
        <f t="shared" si="1620"/>
        <v>0</v>
      </c>
      <c r="E1723" s="143">
        <f>VLOOKUP(B1712,別紙1!$A$285:$AS$431,28,FALSE)+VLOOKUP(B1712,別紙1!$A$285:$AS$431,29,FALSE)+VLOOKUP(B1712,別紙1!$A$285:$AS$431,30,FALSE)</f>
        <v>15</v>
      </c>
      <c r="F1723" s="143">
        <f t="shared" si="1621"/>
        <v>15</v>
      </c>
      <c r="G1723" s="151">
        <f t="shared" si="1630"/>
        <v>0</v>
      </c>
      <c r="H1723" s="151">
        <f t="shared" si="1622"/>
        <v>0</v>
      </c>
      <c r="I1723" s="143">
        <f t="shared" si="1633"/>
        <v>0</v>
      </c>
      <c r="J1723" s="151">
        <f t="shared" si="1631"/>
        <v>0</v>
      </c>
      <c r="K1723" s="151">
        <f t="shared" si="1624"/>
        <v>0</v>
      </c>
      <c r="L1723" s="143">
        <f t="shared" si="1625"/>
        <v>0</v>
      </c>
      <c r="M1723" s="151">
        <f t="shared" si="1632"/>
        <v>0</v>
      </c>
      <c r="N1723" s="151">
        <f t="shared" si="1626"/>
        <v>0</v>
      </c>
      <c r="O1723" s="151">
        <f t="shared" si="1634"/>
        <v>0</v>
      </c>
      <c r="P1723" s="144"/>
      <c r="Q1723" s="145">
        <f t="shared" si="1628"/>
        <v>0</v>
      </c>
    </row>
    <row r="1724" spans="1:17" s="20" customFormat="1" ht="18" customHeight="1" x14ac:dyDescent="0.4">
      <c r="A1724" s="19">
        <v>9</v>
      </c>
      <c r="B1724" s="145">
        <f>B1716</f>
        <v>10</v>
      </c>
      <c r="C1724" s="151">
        <f t="shared" si="1629"/>
        <v>0</v>
      </c>
      <c r="D1724" s="151">
        <f t="shared" si="1620"/>
        <v>0</v>
      </c>
      <c r="E1724" s="143">
        <f>VLOOKUP(B1712,別紙1!$A$285:$AS$431,31,FALSE)+VLOOKUP(B1712,別紙1!$A$285:$AS$431,32,FALSE)+VLOOKUP(B1712,別紙1!$A$285:$AS$431,33,FALSE)</f>
        <v>16</v>
      </c>
      <c r="F1724" s="143">
        <f t="shared" si="1621"/>
        <v>16</v>
      </c>
      <c r="G1724" s="151">
        <f t="shared" si="1630"/>
        <v>0</v>
      </c>
      <c r="H1724" s="151">
        <f t="shared" si="1622"/>
        <v>0</v>
      </c>
      <c r="I1724" s="143">
        <f t="shared" si="1633"/>
        <v>0</v>
      </c>
      <c r="J1724" s="151">
        <f t="shared" si="1631"/>
        <v>0</v>
      </c>
      <c r="K1724" s="151">
        <f t="shared" si="1624"/>
        <v>0</v>
      </c>
      <c r="L1724" s="143">
        <f t="shared" si="1625"/>
        <v>0</v>
      </c>
      <c r="M1724" s="151">
        <f t="shared" si="1632"/>
        <v>0</v>
      </c>
      <c r="N1724" s="151">
        <f t="shared" si="1626"/>
        <v>0</v>
      </c>
      <c r="O1724" s="151">
        <f t="shared" si="1634"/>
        <v>0</v>
      </c>
      <c r="P1724" s="144"/>
      <c r="Q1724" s="145">
        <f t="shared" si="1628"/>
        <v>0</v>
      </c>
    </row>
    <row r="1725" spans="1:17" s="20" customFormat="1" ht="18" customHeight="1" x14ac:dyDescent="0.4">
      <c r="A1725" s="19">
        <v>10</v>
      </c>
      <c r="B1725" s="145">
        <f>B1716</f>
        <v>10</v>
      </c>
      <c r="C1725" s="151">
        <f t="shared" si="1629"/>
        <v>0</v>
      </c>
      <c r="D1725" s="151">
        <f t="shared" si="1620"/>
        <v>0</v>
      </c>
      <c r="E1725" s="143">
        <f>VLOOKUP(B1712,別紙1!$A$285:$AS$431,34,FALSE)+VLOOKUP(B1712,別紙1!$A$285:$AS$431,35,FALSE)+VLOOKUP(B1712,別紙1!$A$285:$AS$431,36,FALSE)</f>
        <v>13</v>
      </c>
      <c r="F1725" s="143">
        <f t="shared" si="1621"/>
        <v>13</v>
      </c>
      <c r="G1725" s="151">
        <f t="shared" si="1630"/>
        <v>0</v>
      </c>
      <c r="H1725" s="151">
        <f t="shared" si="1622"/>
        <v>0</v>
      </c>
      <c r="I1725" s="143">
        <f t="shared" si="1633"/>
        <v>0</v>
      </c>
      <c r="J1725" s="151">
        <f t="shared" si="1631"/>
        <v>0</v>
      </c>
      <c r="K1725" s="151">
        <f t="shared" si="1624"/>
        <v>0</v>
      </c>
      <c r="L1725" s="143">
        <f t="shared" si="1625"/>
        <v>0</v>
      </c>
      <c r="M1725" s="151">
        <f t="shared" si="1632"/>
        <v>0</v>
      </c>
      <c r="N1725" s="151">
        <f t="shared" si="1626"/>
        <v>0</v>
      </c>
      <c r="O1725" s="151">
        <f t="shared" si="1634"/>
        <v>0</v>
      </c>
      <c r="P1725" s="144"/>
      <c r="Q1725" s="145">
        <f t="shared" si="1628"/>
        <v>0</v>
      </c>
    </row>
    <row r="1726" spans="1:17" s="20" customFormat="1" ht="18" customHeight="1" x14ac:dyDescent="0.4">
      <c r="A1726" s="19">
        <v>11</v>
      </c>
      <c r="B1726" s="145">
        <f>B1716</f>
        <v>10</v>
      </c>
      <c r="C1726" s="151">
        <f t="shared" si="1629"/>
        <v>0</v>
      </c>
      <c r="D1726" s="151">
        <f t="shared" si="1620"/>
        <v>0</v>
      </c>
      <c r="E1726" s="143">
        <f>VLOOKUP(B1712,別紙1!$A$285:$AS$431,37,FALSE)+VLOOKUP(B1712,別紙1!$A$285:$AS$431,38,FALSE)+VLOOKUP(B1712,別紙1!$A$285:$AS$431,39,FALSE)</f>
        <v>10</v>
      </c>
      <c r="F1726" s="143">
        <f t="shared" si="1621"/>
        <v>10</v>
      </c>
      <c r="G1726" s="151">
        <f t="shared" si="1630"/>
        <v>0</v>
      </c>
      <c r="H1726" s="151">
        <f t="shared" si="1622"/>
        <v>0</v>
      </c>
      <c r="I1726" s="143">
        <f t="shared" si="1633"/>
        <v>0</v>
      </c>
      <c r="J1726" s="151">
        <f t="shared" si="1631"/>
        <v>0</v>
      </c>
      <c r="K1726" s="151">
        <f t="shared" si="1624"/>
        <v>0</v>
      </c>
      <c r="L1726" s="143">
        <f t="shared" si="1625"/>
        <v>0</v>
      </c>
      <c r="M1726" s="151">
        <f t="shared" si="1632"/>
        <v>0</v>
      </c>
      <c r="N1726" s="151">
        <f t="shared" si="1626"/>
        <v>0</v>
      </c>
      <c r="O1726" s="151">
        <f t="shared" si="1634"/>
        <v>0</v>
      </c>
      <c r="P1726" s="144"/>
      <c r="Q1726" s="145">
        <f t="shared" si="1628"/>
        <v>0</v>
      </c>
    </row>
    <row r="1727" spans="1:17" s="20" customFormat="1" ht="18" customHeight="1" thickBot="1" x14ac:dyDescent="0.45">
      <c r="A1727" s="19">
        <v>12</v>
      </c>
      <c r="B1727" s="145">
        <f>B1716</f>
        <v>10</v>
      </c>
      <c r="C1727" s="151">
        <f t="shared" si="1629"/>
        <v>0</v>
      </c>
      <c r="D1727" s="151">
        <f t="shared" si="1620"/>
        <v>0</v>
      </c>
      <c r="E1727" s="143">
        <f>VLOOKUP(B1712,別紙1!$A$285:$AS$431,40,FALSE)+VLOOKUP(B1712,別紙1!$A$285:$AS$431,41,FALSE)+VLOOKUP(B1712,別紙1!$A$285:$AS$431,42,FALSE)</f>
        <v>8</v>
      </c>
      <c r="F1727" s="143">
        <f t="shared" si="1621"/>
        <v>8</v>
      </c>
      <c r="G1727" s="151">
        <f t="shared" si="1630"/>
        <v>0</v>
      </c>
      <c r="H1727" s="198">
        <f t="shared" si="1622"/>
        <v>0</v>
      </c>
      <c r="I1727" s="143">
        <f t="shared" si="1633"/>
        <v>0</v>
      </c>
      <c r="J1727" s="198">
        <f t="shared" si="1631"/>
        <v>0</v>
      </c>
      <c r="K1727" s="198">
        <f t="shared" si="1624"/>
        <v>0</v>
      </c>
      <c r="L1727" s="143">
        <f t="shared" si="1625"/>
        <v>0</v>
      </c>
      <c r="M1727" s="151">
        <f t="shared" si="1632"/>
        <v>0</v>
      </c>
      <c r="N1727" s="198">
        <f t="shared" si="1626"/>
        <v>0</v>
      </c>
      <c r="O1727" s="151">
        <f>H1727+K1727+N1727</f>
        <v>0</v>
      </c>
      <c r="P1727" s="144"/>
      <c r="Q1727" s="145">
        <f t="shared" si="1628"/>
        <v>0</v>
      </c>
    </row>
    <row r="1728" spans="1:17" s="20" customFormat="1" ht="18" customHeight="1" thickBot="1" x14ac:dyDescent="0.45">
      <c r="A1728" s="19" t="s">
        <v>9</v>
      </c>
      <c r="B1728" s="146"/>
      <c r="C1728" s="146"/>
      <c r="D1728" s="201"/>
      <c r="E1728" s="143">
        <f t="shared" ref="E1728:F1728" si="1635">SUM(E1716:E1727)</f>
        <v>129</v>
      </c>
      <c r="F1728" s="149">
        <f t="shared" si="1635"/>
        <v>129</v>
      </c>
      <c r="G1728" s="146"/>
      <c r="H1728" s="146"/>
      <c r="I1728" s="149">
        <f t="shared" ref="I1728" si="1636">SUM(I1716:I1727)</f>
        <v>0</v>
      </c>
      <c r="J1728" s="146"/>
      <c r="K1728" s="146"/>
      <c r="L1728" s="149">
        <f t="shared" ref="L1728" si="1637">SUM(L1716:L1727)</f>
        <v>0</v>
      </c>
      <c r="M1728" s="146"/>
      <c r="N1728" s="146"/>
      <c r="O1728" s="202"/>
      <c r="P1728" s="150">
        <f>SUM(P1716:P1727)</f>
        <v>0</v>
      </c>
      <c r="Q1728" s="148">
        <f>IF(SUM(Q1716:Q1727)="","",SUM(Q1716:Q1727))</f>
        <v>0</v>
      </c>
    </row>
    <row r="1729" spans="1:17" ht="78" customHeight="1" x14ac:dyDescent="0.4">
      <c r="A1729" s="444" t="s">
        <v>376</v>
      </c>
      <c r="B1729" s="445"/>
      <c r="C1729" s="445"/>
      <c r="D1729" s="445"/>
      <c r="E1729" s="446"/>
      <c r="F1729" s="446"/>
      <c r="G1729" s="446"/>
      <c r="H1729" s="445"/>
      <c r="I1729" s="446"/>
      <c r="J1729" s="446"/>
      <c r="K1729" s="445"/>
      <c r="L1729" s="446"/>
      <c r="M1729" s="446"/>
      <c r="N1729" s="445"/>
      <c r="O1729" s="445"/>
      <c r="P1729" s="445"/>
      <c r="Q1729" s="445"/>
    </row>
    <row r="1730" spans="1:17" ht="78" customHeight="1" x14ac:dyDescent="0.4">
      <c r="A1730" s="447" t="s">
        <v>22</v>
      </c>
      <c r="B1730" s="447"/>
      <c r="C1730" s="447"/>
      <c r="D1730" s="447"/>
      <c r="E1730" s="447"/>
      <c r="F1730" s="447"/>
      <c r="G1730" s="447"/>
      <c r="H1730" s="447"/>
      <c r="I1730" s="447"/>
      <c r="J1730" s="447"/>
      <c r="K1730" s="447"/>
      <c r="L1730" s="447"/>
      <c r="M1730" s="447"/>
      <c r="N1730" s="447"/>
      <c r="O1730" s="447"/>
      <c r="P1730" s="447"/>
      <c r="Q1730" s="447"/>
    </row>
    <row r="1731" spans="1:17" x14ac:dyDescent="0.4">
      <c r="A1731" s="11" t="s">
        <v>12</v>
      </c>
      <c r="B1731" s="15">
        <f>B1712+1</f>
        <v>92</v>
      </c>
      <c r="C1731" s="11" t="s">
        <v>13</v>
      </c>
      <c r="D1731" s="13" t="str">
        <f>VLOOKUP(B1731,別紙1!$A$285:$AS$431,3,FALSE)</f>
        <v>大手雨水吐室ポンプ場内</v>
      </c>
      <c r="Q1731" s="142" t="str">
        <f>VLOOKUP(B1731,別紙1!$A$285:$AS$431,5,FALSE)</f>
        <v>東京従量電灯B10A</v>
      </c>
    </row>
    <row r="1732" spans="1:17" s="11" customFormat="1" ht="20.25" customHeight="1" x14ac:dyDescent="0.4">
      <c r="A1732" s="435" t="s">
        <v>14</v>
      </c>
      <c r="B1732" s="443" t="s">
        <v>3</v>
      </c>
      <c r="C1732" s="443"/>
      <c r="D1732" s="443"/>
      <c r="E1732" s="438" t="s">
        <v>4</v>
      </c>
      <c r="F1732" s="439"/>
      <c r="G1732" s="439"/>
      <c r="H1732" s="439"/>
      <c r="I1732" s="439"/>
      <c r="J1732" s="439"/>
      <c r="K1732" s="439"/>
      <c r="L1732" s="439"/>
      <c r="M1732" s="439"/>
      <c r="N1732" s="439"/>
      <c r="O1732" s="440"/>
      <c r="P1732" s="426" t="s">
        <v>106</v>
      </c>
      <c r="Q1732" s="435" t="s">
        <v>354</v>
      </c>
    </row>
    <row r="1733" spans="1:17" s="11" customFormat="1" ht="60" x14ac:dyDescent="0.4">
      <c r="A1733" s="436"/>
      <c r="B1733" s="305" t="s">
        <v>26</v>
      </c>
      <c r="C1733" s="305" t="s">
        <v>107</v>
      </c>
      <c r="D1733" s="305" t="s">
        <v>27</v>
      </c>
      <c r="E1733" s="16" t="s">
        <v>349</v>
      </c>
      <c r="F1733" s="17" t="s">
        <v>108</v>
      </c>
      <c r="G1733" s="17" t="s">
        <v>350</v>
      </c>
      <c r="H1733" s="16" t="s">
        <v>28</v>
      </c>
      <c r="I1733" s="17" t="s">
        <v>126</v>
      </c>
      <c r="J1733" s="17" t="s">
        <v>352</v>
      </c>
      <c r="K1733" s="16" t="s">
        <v>29</v>
      </c>
      <c r="L1733" s="17" t="s">
        <v>127</v>
      </c>
      <c r="M1733" s="17" t="s">
        <v>128</v>
      </c>
      <c r="N1733" s="16" t="s">
        <v>30</v>
      </c>
      <c r="O1733" s="306" t="s">
        <v>353</v>
      </c>
      <c r="P1733" s="441"/>
      <c r="Q1733" s="436"/>
    </row>
    <row r="1734" spans="1:17" s="18" customFormat="1" ht="22.5" x14ac:dyDescent="0.4">
      <c r="A1734" s="442"/>
      <c r="B1734" s="12" t="s">
        <v>34</v>
      </c>
      <c r="C1734" s="12" t="s">
        <v>123</v>
      </c>
      <c r="D1734" s="12" t="s">
        <v>6</v>
      </c>
      <c r="E1734" s="12" t="s">
        <v>20</v>
      </c>
      <c r="F1734" s="12" t="s">
        <v>20</v>
      </c>
      <c r="G1734" s="12" t="s">
        <v>8</v>
      </c>
      <c r="H1734" s="12" t="s">
        <v>8</v>
      </c>
      <c r="I1734" s="12" t="s">
        <v>20</v>
      </c>
      <c r="J1734" s="12" t="s">
        <v>8</v>
      </c>
      <c r="K1734" s="12" t="s">
        <v>8</v>
      </c>
      <c r="L1734" s="12" t="s">
        <v>20</v>
      </c>
      <c r="M1734" s="12" t="s">
        <v>8</v>
      </c>
      <c r="N1734" s="12" t="s">
        <v>8</v>
      </c>
      <c r="O1734" s="12" t="s">
        <v>8</v>
      </c>
      <c r="P1734" s="4" t="s">
        <v>43</v>
      </c>
      <c r="Q1734" s="12" t="s">
        <v>8</v>
      </c>
    </row>
    <row r="1735" spans="1:17" s="20" customFormat="1" ht="18" customHeight="1" x14ac:dyDescent="0.4">
      <c r="A1735" s="19">
        <v>1</v>
      </c>
      <c r="B1735" s="143">
        <f>VLOOKUP(B1731,別紙1!$A$285:$AS$431,6,FALSE)</f>
        <v>10</v>
      </c>
      <c r="C1735" s="151">
        <f>内訳書!$C$9</f>
        <v>0</v>
      </c>
      <c r="D1735" s="151">
        <f>IF(E1735=0,ROUNDDOWN(C1735*B1735/10/2,2),ROUNDDOWN(C1735*B1735/10,2))</f>
        <v>0</v>
      </c>
      <c r="E1735" s="143">
        <f>VLOOKUP(B1731,別紙1!$A$285:$AS$431,7,FALSE)+VLOOKUP(B1731,別紙1!$A$285:$AS$431,8,FALSE)+VLOOKUP(B1731,別紙1!$A$285:$AS$431,9,FALSE)</f>
        <v>13</v>
      </c>
      <c r="F1735" s="143">
        <f>IF(E1735&lt;120,E1735,120)</f>
        <v>13</v>
      </c>
      <c r="G1735" s="151">
        <f>内訳書!$D$9</f>
        <v>0</v>
      </c>
      <c r="H1735" s="151">
        <f>ROUNDDOWN(F1735*G1735,2)</f>
        <v>0</v>
      </c>
      <c r="I1735" s="143">
        <f>IF(E1735&lt;=300,IF(E1735&lt;120,0,E1735-120),180)</f>
        <v>0</v>
      </c>
      <c r="J1735" s="151">
        <f>内訳書!$E$9</f>
        <v>0</v>
      </c>
      <c r="K1735" s="151">
        <f>ROUNDDOWN(I1735*J1735,2)</f>
        <v>0</v>
      </c>
      <c r="L1735" s="143">
        <f>IF(E1735&lt;300,0,E1735-300)</f>
        <v>0</v>
      </c>
      <c r="M1735" s="151">
        <f>内訳書!$F$9</f>
        <v>0</v>
      </c>
      <c r="N1735" s="151">
        <f>ROUNDDOWN(L1735*M1735,2)</f>
        <v>0</v>
      </c>
      <c r="O1735" s="151">
        <f>H1735+K1735+N1735</f>
        <v>0</v>
      </c>
      <c r="P1735" s="144"/>
      <c r="Q1735" s="145">
        <f>ROUNDDOWN(D1735+O1735+P1735,0)</f>
        <v>0</v>
      </c>
    </row>
    <row r="1736" spans="1:17" s="20" customFormat="1" ht="18" customHeight="1" x14ac:dyDescent="0.4">
      <c r="A1736" s="19">
        <v>2</v>
      </c>
      <c r="B1736" s="145">
        <f>B1735</f>
        <v>10</v>
      </c>
      <c r="C1736" s="151">
        <f>C1735</f>
        <v>0</v>
      </c>
      <c r="D1736" s="151">
        <f t="shared" ref="D1736:D1746" si="1638">IF(E1736=0,ROUNDDOWN(C1736*B1736/10/2,2),ROUNDDOWN(C1736*B1736/10,2))</f>
        <v>0</v>
      </c>
      <c r="E1736" s="143">
        <f>VLOOKUP(B1731,別紙1!$A$285:$AS$431,10,FALSE)+VLOOKUP(B1731,別紙1!$A$285:$AS$431,11,FALSE)+VLOOKUP(B1731,別紙1!$A$285:$AS$431,12,FALSE)</f>
        <v>13</v>
      </c>
      <c r="F1736" s="143">
        <f t="shared" ref="F1736:F1746" si="1639">IF(E1736&lt;120,E1736,120)</f>
        <v>13</v>
      </c>
      <c r="G1736" s="151">
        <f>G1735</f>
        <v>0</v>
      </c>
      <c r="H1736" s="151">
        <f t="shared" ref="H1736:H1746" si="1640">ROUNDDOWN(F1736*G1736,2)</f>
        <v>0</v>
      </c>
      <c r="I1736" s="143">
        <f t="shared" ref="I1736" si="1641">IF(E1736&lt;=300,IF(E1736&lt;120,0,E1736-120),180)</f>
        <v>0</v>
      </c>
      <c r="J1736" s="151">
        <f>J1735</f>
        <v>0</v>
      </c>
      <c r="K1736" s="151">
        <f t="shared" ref="K1736:K1746" si="1642">ROUNDDOWN(I1736*J1736,2)</f>
        <v>0</v>
      </c>
      <c r="L1736" s="143">
        <f t="shared" ref="L1736:L1746" si="1643">IF(E1736&lt;300,0,E1736-300)</f>
        <v>0</v>
      </c>
      <c r="M1736" s="151">
        <f>M1735</f>
        <v>0</v>
      </c>
      <c r="N1736" s="151">
        <f t="shared" ref="N1736:N1746" si="1644">ROUNDDOWN(L1736*M1736,2)</f>
        <v>0</v>
      </c>
      <c r="O1736" s="151">
        <f t="shared" ref="O1736:O1739" si="1645">H1736+K1736+N1736</f>
        <v>0</v>
      </c>
      <c r="P1736" s="144"/>
      <c r="Q1736" s="145">
        <f t="shared" ref="Q1736:Q1746" si="1646">ROUNDDOWN(D1736+O1736+P1736,0)</f>
        <v>0</v>
      </c>
    </row>
    <row r="1737" spans="1:17" s="20" customFormat="1" ht="18" customHeight="1" x14ac:dyDescent="0.4">
      <c r="A1737" s="19">
        <v>3</v>
      </c>
      <c r="B1737" s="145">
        <f>B1735</f>
        <v>10</v>
      </c>
      <c r="C1737" s="151">
        <f t="shared" ref="C1737:C1746" si="1647">C1736</f>
        <v>0</v>
      </c>
      <c r="D1737" s="151">
        <f t="shared" si="1638"/>
        <v>0</v>
      </c>
      <c r="E1737" s="143">
        <f>VLOOKUP(B1731,別紙1!$A$285:$AS$431,13,FALSE)+VLOOKUP(B1731,別紙1!$A$285:$AS$431,14,FALSE)+VLOOKUP(B1731,別紙1!$A$285:$AS$431,15,FALSE)</f>
        <v>13</v>
      </c>
      <c r="F1737" s="143">
        <f t="shared" si="1639"/>
        <v>13</v>
      </c>
      <c r="G1737" s="151">
        <f t="shared" ref="G1737:G1746" si="1648">G1736</f>
        <v>0</v>
      </c>
      <c r="H1737" s="151">
        <f t="shared" si="1640"/>
        <v>0</v>
      </c>
      <c r="I1737" s="143">
        <f>IF(E1737&lt;=300,IF(E1737&lt;120,0,E1737-120),180)</f>
        <v>0</v>
      </c>
      <c r="J1737" s="151">
        <f t="shared" ref="J1737:J1746" si="1649">J1736</f>
        <v>0</v>
      </c>
      <c r="K1737" s="151">
        <f t="shared" si="1642"/>
        <v>0</v>
      </c>
      <c r="L1737" s="143">
        <f t="shared" si="1643"/>
        <v>0</v>
      </c>
      <c r="M1737" s="151">
        <f t="shared" ref="M1737:M1746" si="1650">M1736</f>
        <v>0</v>
      </c>
      <c r="N1737" s="151">
        <f t="shared" si="1644"/>
        <v>0</v>
      </c>
      <c r="O1737" s="151">
        <f t="shared" si="1645"/>
        <v>0</v>
      </c>
      <c r="P1737" s="144"/>
      <c r="Q1737" s="145">
        <f t="shared" si="1646"/>
        <v>0</v>
      </c>
    </row>
    <row r="1738" spans="1:17" s="20" customFormat="1" ht="18" customHeight="1" x14ac:dyDescent="0.4">
      <c r="A1738" s="19">
        <v>4</v>
      </c>
      <c r="B1738" s="145">
        <f>B1735</f>
        <v>10</v>
      </c>
      <c r="C1738" s="151">
        <f t="shared" si="1647"/>
        <v>0</v>
      </c>
      <c r="D1738" s="151">
        <f t="shared" si="1638"/>
        <v>0</v>
      </c>
      <c r="E1738" s="143">
        <f>VLOOKUP(B1731,別紙1!$A$285:$AS$431,16,FALSE)+VLOOKUP(B1731,別紙1!$A$285:$AS$431,17,FALSE)+VLOOKUP(B1731,別紙1!$A$285:$AS$431,18,FALSE)</f>
        <v>13</v>
      </c>
      <c r="F1738" s="143">
        <f t="shared" si="1639"/>
        <v>13</v>
      </c>
      <c r="G1738" s="151">
        <f t="shared" si="1648"/>
        <v>0</v>
      </c>
      <c r="H1738" s="151">
        <f t="shared" si="1640"/>
        <v>0</v>
      </c>
      <c r="I1738" s="143">
        <f t="shared" ref="I1738:I1746" si="1651">IF(E1738&lt;=300,IF(E1738&lt;120,0,E1738-120),180)</f>
        <v>0</v>
      </c>
      <c r="J1738" s="151">
        <f t="shared" si="1649"/>
        <v>0</v>
      </c>
      <c r="K1738" s="151">
        <f t="shared" si="1642"/>
        <v>0</v>
      </c>
      <c r="L1738" s="143">
        <f t="shared" si="1643"/>
        <v>0</v>
      </c>
      <c r="M1738" s="151">
        <f t="shared" si="1650"/>
        <v>0</v>
      </c>
      <c r="N1738" s="151">
        <f t="shared" si="1644"/>
        <v>0</v>
      </c>
      <c r="O1738" s="151">
        <f t="shared" si="1645"/>
        <v>0</v>
      </c>
      <c r="P1738" s="144"/>
      <c r="Q1738" s="145">
        <f t="shared" si="1646"/>
        <v>0</v>
      </c>
    </row>
    <row r="1739" spans="1:17" s="20" customFormat="1" ht="18" customHeight="1" x14ac:dyDescent="0.4">
      <c r="A1739" s="19">
        <v>5</v>
      </c>
      <c r="B1739" s="145">
        <f>B1735</f>
        <v>10</v>
      </c>
      <c r="C1739" s="151">
        <f t="shared" si="1647"/>
        <v>0</v>
      </c>
      <c r="D1739" s="151">
        <f t="shared" si="1638"/>
        <v>0</v>
      </c>
      <c r="E1739" s="143">
        <f>VLOOKUP(B1731,別紙1!$A$285:$AS$431,19,FALSE)+VLOOKUP(B1731,別紙1!$A$285:$AS$431,20,FALSE)+VLOOKUP(B1731,別紙1!$A$285:$AS$431,21,FALSE)</f>
        <v>13</v>
      </c>
      <c r="F1739" s="143">
        <f t="shared" si="1639"/>
        <v>13</v>
      </c>
      <c r="G1739" s="151">
        <f t="shared" si="1648"/>
        <v>0</v>
      </c>
      <c r="H1739" s="151">
        <f t="shared" si="1640"/>
        <v>0</v>
      </c>
      <c r="I1739" s="143">
        <f t="shared" si="1651"/>
        <v>0</v>
      </c>
      <c r="J1739" s="151">
        <f t="shared" si="1649"/>
        <v>0</v>
      </c>
      <c r="K1739" s="151">
        <f t="shared" si="1642"/>
        <v>0</v>
      </c>
      <c r="L1739" s="143">
        <f t="shared" si="1643"/>
        <v>0</v>
      </c>
      <c r="M1739" s="151">
        <f t="shared" si="1650"/>
        <v>0</v>
      </c>
      <c r="N1739" s="151">
        <f t="shared" si="1644"/>
        <v>0</v>
      </c>
      <c r="O1739" s="151">
        <f t="shared" si="1645"/>
        <v>0</v>
      </c>
      <c r="P1739" s="144"/>
      <c r="Q1739" s="145">
        <f t="shared" si="1646"/>
        <v>0</v>
      </c>
    </row>
    <row r="1740" spans="1:17" s="20" customFormat="1" ht="18" customHeight="1" x14ac:dyDescent="0.4">
      <c r="A1740" s="19">
        <v>6</v>
      </c>
      <c r="B1740" s="145">
        <f>B1735</f>
        <v>10</v>
      </c>
      <c r="C1740" s="151">
        <f t="shared" si="1647"/>
        <v>0</v>
      </c>
      <c r="D1740" s="151">
        <f t="shared" si="1638"/>
        <v>0</v>
      </c>
      <c r="E1740" s="143">
        <f>VLOOKUP(B1731,別紙1!$A$285:$AS$431,22,FALSE)+VLOOKUP(B1731,別紙1!$A$285:$AS$431,23,FALSE)+VLOOKUP(B1731,別紙1!$A$285:$AS$431,24,FALSE)</f>
        <v>14</v>
      </c>
      <c r="F1740" s="143">
        <f t="shared" si="1639"/>
        <v>14</v>
      </c>
      <c r="G1740" s="151">
        <f t="shared" si="1648"/>
        <v>0</v>
      </c>
      <c r="H1740" s="151">
        <f t="shared" si="1640"/>
        <v>0</v>
      </c>
      <c r="I1740" s="143">
        <f t="shared" si="1651"/>
        <v>0</v>
      </c>
      <c r="J1740" s="151">
        <f t="shared" si="1649"/>
        <v>0</v>
      </c>
      <c r="K1740" s="151">
        <f t="shared" si="1642"/>
        <v>0</v>
      </c>
      <c r="L1740" s="143">
        <f t="shared" si="1643"/>
        <v>0</v>
      </c>
      <c r="M1740" s="151">
        <f t="shared" si="1650"/>
        <v>0</v>
      </c>
      <c r="N1740" s="151">
        <f t="shared" si="1644"/>
        <v>0</v>
      </c>
      <c r="O1740" s="151">
        <f>H1740+K1740+N1740</f>
        <v>0</v>
      </c>
      <c r="P1740" s="144"/>
      <c r="Q1740" s="145">
        <f t="shared" si="1646"/>
        <v>0</v>
      </c>
    </row>
    <row r="1741" spans="1:17" s="20" customFormat="1" ht="18" customHeight="1" x14ac:dyDescent="0.4">
      <c r="A1741" s="19">
        <v>7</v>
      </c>
      <c r="B1741" s="145">
        <f>B1735</f>
        <v>10</v>
      </c>
      <c r="C1741" s="151">
        <f t="shared" si="1647"/>
        <v>0</v>
      </c>
      <c r="D1741" s="151">
        <f t="shared" si="1638"/>
        <v>0</v>
      </c>
      <c r="E1741" s="143">
        <f>VLOOKUP(B1731,別紙1!$A$285:$AS$431,25,FALSE)+VLOOKUP(B1731,別紙1!$A$285:$AS$431,26,FALSE)+VLOOKUP(B1731,別紙1!$A$285:$AS$431,27,FALSE)</f>
        <v>16</v>
      </c>
      <c r="F1741" s="143">
        <f t="shared" si="1639"/>
        <v>16</v>
      </c>
      <c r="G1741" s="151">
        <f t="shared" si="1648"/>
        <v>0</v>
      </c>
      <c r="H1741" s="151">
        <f t="shared" si="1640"/>
        <v>0</v>
      </c>
      <c r="I1741" s="143">
        <f t="shared" si="1651"/>
        <v>0</v>
      </c>
      <c r="J1741" s="151">
        <f t="shared" si="1649"/>
        <v>0</v>
      </c>
      <c r="K1741" s="151">
        <f t="shared" si="1642"/>
        <v>0</v>
      </c>
      <c r="L1741" s="143">
        <f t="shared" si="1643"/>
        <v>0</v>
      </c>
      <c r="M1741" s="151">
        <f t="shared" si="1650"/>
        <v>0</v>
      </c>
      <c r="N1741" s="151">
        <f t="shared" si="1644"/>
        <v>0</v>
      </c>
      <c r="O1741" s="151">
        <f t="shared" ref="O1741:O1745" si="1652">H1741+K1741+N1741</f>
        <v>0</v>
      </c>
      <c r="P1741" s="144"/>
      <c r="Q1741" s="145">
        <f t="shared" si="1646"/>
        <v>0</v>
      </c>
    </row>
    <row r="1742" spans="1:17" s="20" customFormat="1" ht="18" customHeight="1" x14ac:dyDescent="0.4">
      <c r="A1742" s="19">
        <v>8</v>
      </c>
      <c r="B1742" s="145">
        <f>B1735</f>
        <v>10</v>
      </c>
      <c r="C1742" s="151">
        <f t="shared" si="1647"/>
        <v>0</v>
      </c>
      <c r="D1742" s="151">
        <f t="shared" si="1638"/>
        <v>0</v>
      </c>
      <c r="E1742" s="143">
        <f>VLOOKUP(B1731,別紙1!$A$285:$AS$431,28,FALSE)+VLOOKUP(B1731,別紙1!$A$285:$AS$431,29,FALSE)+VLOOKUP(B1731,別紙1!$A$285:$AS$431,30,FALSE)</f>
        <v>18</v>
      </c>
      <c r="F1742" s="143">
        <f t="shared" si="1639"/>
        <v>18</v>
      </c>
      <c r="G1742" s="151">
        <f t="shared" si="1648"/>
        <v>0</v>
      </c>
      <c r="H1742" s="151">
        <f t="shared" si="1640"/>
        <v>0</v>
      </c>
      <c r="I1742" s="143">
        <f t="shared" si="1651"/>
        <v>0</v>
      </c>
      <c r="J1742" s="151">
        <f t="shared" si="1649"/>
        <v>0</v>
      </c>
      <c r="K1742" s="151">
        <f t="shared" si="1642"/>
        <v>0</v>
      </c>
      <c r="L1742" s="143">
        <f t="shared" si="1643"/>
        <v>0</v>
      </c>
      <c r="M1742" s="151">
        <f t="shared" si="1650"/>
        <v>0</v>
      </c>
      <c r="N1742" s="151">
        <f t="shared" si="1644"/>
        <v>0</v>
      </c>
      <c r="O1742" s="151">
        <f t="shared" si="1652"/>
        <v>0</v>
      </c>
      <c r="P1742" s="144"/>
      <c r="Q1742" s="145">
        <f t="shared" si="1646"/>
        <v>0</v>
      </c>
    </row>
    <row r="1743" spans="1:17" s="20" customFormat="1" ht="18" customHeight="1" x14ac:dyDescent="0.4">
      <c r="A1743" s="19">
        <v>9</v>
      </c>
      <c r="B1743" s="145">
        <f>B1735</f>
        <v>10</v>
      </c>
      <c r="C1743" s="151">
        <f t="shared" si="1647"/>
        <v>0</v>
      </c>
      <c r="D1743" s="151">
        <f t="shared" si="1638"/>
        <v>0</v>
      </c>
      <c r="E1743" s="143">
        <f>VLOOKUP(B1731,別紙1!$A$285:$AS$431,31,FALSE)+VLOOKUP(B1731,別紙1!$A$285:$AS$431,32,FALSE)+VLOOKUP(B1731,別紙1!$A$285:$AS$431,33,FALSE)</f>
        <v>17</v>
      </c>
      <c r="F1743" s="143">
        <f t="shared" si="1639"/>
        <v>17</v>
      </c>
      <c r="G1743" s="151">
        <f t="shared" si="1648"/>
        <v>0</v>
      </c>
      <c r="H1743" s="151">
        <f t="shared" si="1640"/>
        <v>0</v>
      </c>
      <c r="I1743" s="143">
        <f t="shared" si="1651"/>
        <v>0</v>
      </c>
      <c r="J1743" s="151">
        <f t="shared" si="1649"/>
        <v>0</v>
      </c>
      <c r="K1743" s="151">
        <f t="shared" si="1642"/>
        <v>0</v>
      </c>
      <c r="L1743" s="143">
        <f t="shared" si="1643"/>
        <v>0</v>
      </c>
      <c r="M1743" s="151">
        <f t="shared" si="1650"/>
        <v>0</v>
      </c>
      <c r="N1743" s="151">
        <f t="shared" si="1644"/>
        <v>0</v>
      </c>
      <c r="O1743" s="151">
        <f t="shared" si="1652"/>
        <v>0</v>
      </c>
      <c r="P1743" s="144"/>
      <c r="Q1743" s="145">
        <f t="shared" si="1646"/>
        <v>0</v>
      </c>
    </row>
    <row r="1744" spans="1:17" s="20" customFormat="1" ht="18" customHeight="1" x14ac:dyDescent="0.4">
      <c r="A1744" s="19">
        <v>10</v>
      </c>
      <c r="B1744" s="145">
        <f>B1735</f>
        <v>10</v>
      </c>
      <c r="C1744" s="151">
        <f t="shared" si="1647"/>
        <v>0</v>
      </c>
      <c r="D1744" s="151">
        <f t="shared" si="1638"/>
        <v>0</v>
      </c>
      <c r="E1744" s="143">
        <f>VLOOKUP(B1731,別紙1!$A$285:$AS$431,34,FALSE)+VLOOKUP(B1731,別紙1!$A$285:$AS$431,35,FALSE)+VLOOKUP(B1731,別紙1!$A$285:$AS$431,36,FALSE)</f>
        <v>14</v>
      </c>
      <c r="F1744" s="143">
        <f t="shared" si="1639"/>
        <v>14</v>
      </c>
      <c r="G1744" s="151">
        <f t="shared" si="1648"/>
        <v>0</v>
      </c>
      <c r="H1744" s="151">
        <f t="shared" si="1640"/>
        <v>0</v>
      </c>
      <c r="I1744" s="143">
        <f t="shared" si="1651"/>
        <v>0</v>
      </c>
      <c r="J1744" s="151">
        <f t="shared" si="1649"/>
        <v>0</v>
      </c>
      <c r="K1744" s="151">
        <f t="shared" si="1642"/>
        <v>0</v>
      </c>
      <c r="L1744" s="143">
        <f t="shared" si="1643"/>
        <v>0</v>
      </c>
      <c r="M1744" s="151">
        <f t="shared" si="1650"/>
        <v>0</v>
      </c>
      <c r="N1744" s="151">
        <f t="shared" si="1644"/>
        <v>0</v>
      </c>
      <c r="O1744" s="151">
        <f t="shared" si="1652"/>
        <v>0</v>
      </c>
      <c r="P1744" s="144"/>
      <c r="Q1744" s="145">
        <f t="shared" si="1646"/>
        <v>0</v>
      </c>
    </row>
    <row r="1745" spans="1:17" s="20" customFormat="1" ht="18" customHeight="1" x14ac:dyDescent="0.4">
      <c r="A1745" s="19">
        <v>11</v>
      </c>
      <c r="B1745" s="145">
        <f>B1735</f>
        <v>10</v>
      </c>
      <c r="C1745" s="151">
        <f t="shared" si="1647"/>
        <v>0</v>
      </c>
      <c r="D1745" s="151">
        <f t="shared" si="1638"/>
        <v>0</v>
      </c>
      <c r="E1745" s="143">
        <f>VLOOKUP(B1731,別紙1!$A$285:$AS$431,37,FALSE)+VLOOKUP(B1731,別紙1!$A$285:$AS$431,38,FALSE)+VLOOKUP(B1731,別紙1!$A$285:$AS$431,39,FALSE)</f>
        <v>13</v>
      </c>
      <c r="F1745" s="143">
        <f t="shared" si="1639"/>
        <v>13</v>
      </c>
      <c r="G1745" s="151">
        <f t="shared" si="1648"/>
        <v>0</v>
      </c>
      <c r="H1745" s="151">
        <f t="shared" si="1640"/>
        <v>0</v>
      </c>
      <c r="I1745" s="143">
        <f t="shared" si="1651"/>
        <v>0</v>
      </c>
      <c r="J1745" s="151">
        <f t="shared" si="1649"/>
        <v>0</v>
      </c>
      <c r="K1745" s="151">
        <f t="shared" si="1642"/>
        <v>0</v>
      </c>
      <c r="L1745" s="143">
        <f t="shared" si="1643"/>
        <v>0</v>
      </c>
      <c r="M1745" s="151">
        <f t="shared" si="1650"/>
        <v>0</v>
      </c>
      <c r="N1745" s="151">
        <f t="shared" si="1644"/>
        <v>0</v>
      </c>
      <c r="O1745" s="151">
        <f t="shared" si="1652"/>
        <v>0</v>
      </c>
      <c r="P1745" s="144"/>
      <c r="Q1745" s="145">
        <f t="shared" si="1646"/>
        <v>0</v>
      </c>
    </row>
    <row r="1746" spans="1:17" s="20" customFormat="1" ht="18" customHeight="1" thickBot="1" x14ac:dyDescent="0.45">
      <c r="A1746" s="19">
        <v>12</v>
      </c>
      <c r="B1746" s="145">
        <f>B1735</f>
        <v>10</v>
      </c>
      <c r="C1746" s="151">
        <f t="shared" si="1647"/>
        <v>0</v>
      </c>
      <c r="D1746" s="151">
        <f t="shared" si="1638"/>
        <v>0</v>
      </c>
      <c r="E1746" s="143">
        <f>VLOOKUP(B1731,別紙1!$A$285:$AS$431,40,FALSE)+VLOOKUP(B1731,別紙1!$A$285:$AS$431,41,FALSE)+VLOOKUP(B1731,別紙1!$A$285:$AS$431,42,FALSE)</f>
        <v>13</v>
      </c>
      <c r="F1746" s="143">
        <f t="shared" si="1639"/>
        <v>13</v>
      </c>
      <c r="G1746" s="151">
        <f t="shared" si="1648"/>
        <v>0</v>
      </c>
      <c r="H1746" s="198">
        <f t="shared" si="1640"/>
        <v>0</v>
      </c>
      <c r="I1746" s="143">
        <f t="shared" si="1651"/>
        <v>0</v>
      </c>
      <c r="J1746" s="198">
        <f t="shared" si="1649"/>
        <v>0</v>
      </c>
      <c r="K1746" s="198">
        <f t="shared" si="1642"/>
        <v>0</v>
      </c>
      <c r="L1746" s="143">
        <f t="shared" si="1643"/>
        <v>0</v>
      </c>
      <c r="M1746" s="151">
        <f t="shared" si="1650"/>
        <v>0</v>
      </c>
      <c r="N1746" s="198">
        <f t="shared" si="1644"/>
        <v>0</v>
      </c>
      <c r="O1746" s="151">
        <f>H1746+K1746+N1746</f>
        <v>0</v>
      </c>
      <c r="P1746" s="144"/>
      <c r="Q1746" s="145">
        <f t="shared" si="1646"/>
        <v>0</v>
      </c>
    </row>
    <row r="1747" spans="1:17" s="20" customFormat="1" ht="18" customHeight="1" thickBot="1" x14ac:dyDescent="0.45">
      <c r="A1747" s="19" t="s">
        <v>9</v>
      </c>
      <c r="B1747" s="146"/>
      <c r="C1747" s="146"/>
      <c r="D1747" s="201"/>
      <c r="E1747" s="143">
        <f t="shared" ref="E1747:F1747" si="1653">SUM(E1735:E1746)</f>
        <v>170</v>
      </c>
      <c r="F1747" s="149">
        <f t="shared" si="1653"/>
        <v>170</v>
      </c>
      <c r="G1747" s="146"/>
      <c r="H1747" s="146"/>
      <c r="I1747" s="149">
        <f t="shared" ref="I1747" si="1654">SUM(I1735:I1746)</f>
        <v>0</v>
      </c>
      <c r="J1747" s="146"/>
      <c r="K1747" s="146"/>
      <c r="L1747" s="149">
        <f t="shared" ref="L1747" si="1655">SUM(L1735:L1746)</f>
        <v>0</v>
      </c>
      <c r="M1747" s="146"/>
      <c r="N1747" s="146"/>
      <c r="O1747" s="202"/>
      <c r="P1747" s="150">
        <f>SUM(P1735:P1746)</f>
        <v>0</v>
      </c>
      <c r="Q1747" s="148">
        <f>IF(SUM(Q1735:Q1746)="","",SUM(Q1735:Q1746))</f>
        <v>0</v>
      </c>
    </row>
    <row r="1748" spans="1:17" ht="78" customHeight="1" x14ac:dyDescent="0.4">
      <c r="A1748" s="444" t="s">
        <v>376</v>
      </c>
      <c r="B1748" s="445"/>
      <c r="C1748" s="445"/>
      <c r="D1748" s="445"/>
      <c r="E1748" s="446"/>
      <c r="F1748" s="446"/>
      <c r="G1748" s="446"/>
      <c r="H1748" s="445"/>
      <c r="I1748" s="446"/>
      <c r="J1748" s="446"/>
      <c r="K1748" s="445"/>
      <c r="L1748" s="446"/>
      <c r="M1748" s="446"/>
      <c r="N1748" s="445"/>
      <c r="O1748" s="445"/>
      <c r="P1748" s="445"/>
      <c r="Q1748" s="445"/>
    </row>
    <row r="1749" spans="1:17" ht="78" customHeight="1" x14ac:dyDescent="0.4">
      <c r="A1749" s="447" t="s">
        <v>22</v>
      </c>
      <c r="B1749" s="447"/>
      <c r="C1749" s="447"/>
      <c r="D1749" s="447"/>
      <c r="E1749" s="447"/>
      <c r="F1749" s="447"/>
      <c r="G1749" s="447"/>
      <c r="H1749" s="447"/>
      <c r="I1749" s="447"/>
      <c r="J1749" s="447"/>
      <c r="K1749" s="447"/>
      <c r="L1749" s="447"/>
      <c r="M1749" s="447"/>
      <c r="N1749" s="447"/>
      <c r="O1749" s="447"/>
      <c r="P1749" s="447"/>
      <c r="Q1749" s="447"/>
    </row>
    <row r="1750" spans="1:17" x14ac:dyDescent="0.4">
      <c r="A1750" s="11" t="s">
        <v>12</v>
      </c>
      <c r="B1750" s="15">
        <f>B1731+1</f>
        <v>93</v>
      </c>
      <c r="C1750" s="11" t="s">
        <v>13</v>
      </c>
      <c r="D1750" s="13" t="str">
        <f>VLOOKUP(B1750,別紙1!$A$285:$AS$431,3,FALSE)</f>
        <v>朝倉雨水吐室ＮＯ．２０３</v>
      </c>
      <c r="Q1750" s="142" t="str">
        <f>VLOOKUP(B1750,別紙1!$A$285:$AS$431,5,FALSE)</f>
        <v>東京従量電灯B10A</v>
      </c>
    </row>
    <row r="1751" spans="1:17" s="11" customFormat="1" ht="20.25" customHeight="1" x14ac:dyDescent="0.4">
      <c r="A1751" s="435" t="s">
        <v>14</v>
      </c>
      <c r="B1751" s="443" t="s">
        <v>3</v>
      </c>
      <c r="C1751" s="443"/>
      <c r="D1751" s="443"/>
      <c r="E1751" s="438" t="s">
        <v>4</v>
      </c>
      <c r="F1751" s="439"/>
      <c r="G1751" s="439"/>
      <c r="H1751" s="439"/>
      <c r="I1751" s="439"/>
      <c r="J1751" s="439"/>
      <c r="K1751" s="439"/>
      <c r="L1751" s="439"/>
      <c r="M1751" s="439"/>
      <c r="N1751" s="439"/>
      <c r="O1751" s="440"/>
      <c r="P1751" s="426" t="s">
        <v>106</v>
      </c>
      <c r="Q1751" s="435" t="s">
        <v>354</v>
      </c>
    </row>
    <row r="1752" spans="1:17" s="11" customFormat="1" ht="60" x14ac:dyDescent="0.4">
      <c r="A1752" s="436"/>
      <c r="B1752" s="305" t="s">
        <v>26</v>
      </c>
      <c r="C1752" s="305" t="s">
        <v>107</v>
      </c>
      <c r="D1752" s="305" t="s">
        <v>27</v>
      </c>
      <c r="E1752" s="16" t="s">
        <v>349</v>
      </c>
      <c r="F1752" s="17" t="s">
        <v>108</v>
      </c>
      <c r="G1752" s="17" t="s">
        <v>350</v>
      </c>
      <c r="H1752" s="16" t="s">
        <v>28</v>
      </c>
      <c r="I1752" s="17" t="s">
        <v>126</v>
      </c>
      <c r="J1752" s="17" t="s">
        <v>352</v>
      </c>
      <c r="K1752" s="16" t="s">
        <v>29</v>
      </c>
      <c r="L1752" s="17" t="s">
        <v>127</v>
      </c>
      <c r="M1752" s="17" t="s">
        <v>128</v>
      </c>
      <c r="N1752" s="16" t="s">
        <v>30</v>
      </c>
      <c r="O1752" s="306" t="s">
        <v>353</v>
      </c>
      <c r="P1752" s="441"/>
      <c r="Q1752" s="436"/>
    </row>
    <row r="1753" spans="1:17" s="18" customFormat="1" ht="22.5" x14ac:dyDescent="0.4">
      <c r="A1753" s="442"/>
      <c r="B1753" s="12" t="s">
        <v>34</v>
      </c>
      <c r="C1753" s="12" t="s">
        <v>123</v>
      </c>
      <c r="D1753" s="12" t="s">
        <v>6</v>
      </c>
      <c r="E1753" s="12" t="s">
        <v>20</v>
      </c>
      <c r="F1753" s="12" t="s">
        <v>20</v>
      </c>
      <c r="G1753" s="12" t="s">
        <v>8</v>
      </c>
      <c r="H1753" s="12" t="s">
        <v>8</v>
      </c>
      <c r="I1753" s="12" t="s">
        <v>20</v>
      </c>
      <c r="J1753" s="12" t="s">
        <v>8</v>
      </c>
      <c r="K1753" s="12" t="s">
        <v>8</v>
      </c>
      <c r="L1753" s="12" t="s">
        <v>20</v>
      </c>
      <c r="M1753" s="12" t="s">
        <v>8</v>
      </c>
      <c r="N1753" s="12" t="s">
        <v>8</v>
      </c>
      <c r="O1753" s="12" t="s">
        <v>8</v>
      </c>
      <c r="P1753" s="4" t="s">
        <v>43</v>
      </c>
      <c r="Q1753" s="12" t="s">
        <v>8</v>
      </c>
    </row>
    <row r="1754" spans="1:17" s="20" customFormat="1" ht="18" customHeight="1" x14ac:dyDescent="0.4">
      <c r="A1754" s="19">
        <v>1</v>
      </c>
      <c r="B1754" s="143">
        <f>VLOOKUP(B1750,別紙1!$A$285:$AS$431,6,FALSE)</f>
        <v>10</v>
      </c>
      <c r="C1754" s="151">
        <f>内訳書!$C$9</f>
        <v>0</v>
      </c>
      <c r="D1754" s="151">
        <f>IF(E1754=0,ROUNDDOWN(C1754*B1754/10/2,2),ROUNDDOWN(C1754*B1754/10,2))</f>
        <v>0</v>
      </c>
      <c r="E1754" s="143">
        <f>VLOOKUP(B1750,別紙1!$A$285:$AS$431,7,FALSE)+VLOOKUP(B1750,別紙1!$A$285:$AS$431,8,FALSE)+VLOOKUP(B1750,別紙1!$A$285:$AS$431,9,FALSE)</f>
        <v>8</v>
      </c>
      <c r="F1754" s="143">
        <f>IF(E1754&lt;120,E1754,120)</f>
        <v>8</v>
      </c>
      <c r="G1754" s="151">
        <f>内訳書!$D$9</f>
        <v>0</v>
      </c>
      <c r="H1754" s="151">
        <f>ROUNDDOWN(F1754*G1754,2)</f>
        <v>0</v>
      </c>
      <c r="I1754" s="143">
        <f>IF(E1754&lt;=300,IF(E1754&lt;120,0,E1754-120),180)</f>
        <v>0</v>
      </c>
      <c r="J1754" s="151">
        <f>内訳書!$E$9</f>
        <v>0</v>
      </c>
      <c r="K1754" s="151">
        <f>ROUNDDOWN(I1754*J1754,2)</f>
        <v>0</v>
      </c>
      <c r="L1754" s="143">
        <f>IF(E1754&lt;300,0,E1754-300)</f>
        <v>0</v>
      </c>
      <c r="M1754" s="151">
        <f>内訳書!$F$9</f>
        <v>0</v>
      </c>
      <c r="N1754" s="151">
        <f>ROUNDDOWN(L1754*M1754,2)</f>
        <v>0</v>
      </c>
      <c r="O1754" s="151">
        <f>H1754+K1754+N1754</f>
        <v>0</v>
      </c>
      <c r="P1754" s="144"/>
      <c r="Q1754" s="145">
        <f>ROUNDDOWN(D1754+O1754+P1754,0)</f>
        <v>0</v>
      </c>
    </row>
    <row r="1755" spans="1:17" s="20" customFormat="1" ht="18" customHeight="1" x14ac:dyDescent="0.4">
      <c r="A1755" s="19">
        <v>2</v>
      </c>
      <c r="B1755" s="145">
        <f>B1754</f>
        <v>10</v>
      </c>
      <c r="C1755" s="151">
        <f>C1754</f>
        <v>0</v>
      </c>
      <c r="D1755" s="151">
        <f t="shared" ref="D1755:D1765" si="1656">IF(E1755=0,ROUNDDOWN(C1755*B1755/10/2,2),ROUNDDOWN(C1755*B1755/10,2))</f>
        <v>0</v>
      </c>
      <c r="E1755" s="143">
        <f>VLOOKUP(B1750,別紙1!$A$285:$AS$431,10,FALSE)+VLOOKUP(B1750,別紙1!$A$285:$AS$431,11,FALSE)+VLOOKUP(B1750,別紙1!$A$285:$AS$431,12,FALSE)</f>
        <v>8</v>
      </c>
      <c r="F1755" s="143">
        <f t="shared" ref="F1755:F1765" si="1657">IF(E1755&lt;120,E1755,120)</f>
        <v>8</v>
      </c>
      <c r="G1755" s="151">
        <f>G1754</f>
        <v>0</v>
      </c>
      <c r="H1755" s="151">
        <f t="shared" ref="H1755:H1765" si="1658">ROUNDDOWN(F1755*G1755,2)</f>
        <v>0</v>
      </c>
      <c r="I1755" s="143">
        <f t="shared" ref="I1755" si="1659">IF(E1755&lt;=300,IF(E1755&lt;120,0,E1755-120),180)</f>
        <v>0</v>
      </c>
      <c r="J1755" s="151">
        <f>J1754</f>
        <v>0</v>
      </c>
      <c r="K1755" s="151">
        <f t="shared" ref="K1755:K1765" si="1660">ROUNDDOWN(I1755*J1755,2)</f>
        <v>0</v>
      </c>
      <c r="L1755" s="143">
        <f t="shared" ref="L1755:L1765" si="1661">IF(E1755&lt;300,0,E1755-300)</f>
        <v>0</v>
      </c>
      <c r="M1755" s="151">
        <f>M1754</f>
        <v>0</v>
      </c>
      <c r="N1755" s="151">
        <f t="shared" ref="N1755:N1765" si="1662">ROUNDDOWN(L1755*M1755,2)</f>
        <v>0</v>
      </c>
      <c r="O1755" s="151">
        <f t="shared" ref="O1755:O1758" si="1663">H1755+K1755+N1755</f>
        <v>0</v>
      </c>
      <c r="P1755" s="144"/>
      <c r="Q1755" s="145">
        <f t="shared" ref="Q1755:Q1765" si="1664">ROUNDDOWN(D1755+O1755+P1755,0)</f>
        <v>0</v>
      </c>
    </row>
    <row r="1756" spans="1:17" s="20" customFormat="1" ht="18" customHeight="1" x14ac:dyDescent="0.4">
      <c r="A1756" s="19">
        <v>3</v>
      </c>
      <c r="B1756" s="145">
        <f>B1754</f>
        <v>10</v>
      </c>
      <c r="C1756" s="151">
        <f t="shared" ref="C1756:C1765" si="1665">C1755</f>
        <v>0</v>
      </c>
      <c r="D1756" s="151">
        <f t="shared" si="1656"/>
        <v>0</v>
      </c>
      <c r="E1756" s="143">
        <f>VLOOKUP(B1750,別紙1!$A$285:$AS$431,13,FALSE)+VLOOKUP(B1750,別紙1!$A$285:$AS$431,14,FALSE)+VLOOKUP(B1750,別紙1!$A$285:$AS$431,15,FALSE)</f>
        <v>8</v>
      </c>
      <c r="F1756" s="143">
        <f t="shared" si="1657"/>
        <v>8</v>
      </c>
      <c r="G1756" s="151">
        <f t="shared" ref="G1756:G1765" si="1666">G1755</f>
        <v>0</v>
      </c>
      <c r="H1756" s="151">
        <f t="shared" si="1658"/>
        <v>0</v>
      </c>
      <c r="I1756" s="143">
        <f>IF(E1756&lt;=300,IF(E1756&lt;120,0,E1756-120),180)</f>
        <v>0</v>
      </c>
      <c r="J1756" s="151">
        <f t="shared" ref="J1756:J1765" si="1667">J1755</f>
        <v>0</v>
      </c>
      <c r="K1756" s="151">
        <f t="shared" si="1660"/>
        <v>0</v>
      </c>
      <c r="L1756" s="143">
        <f t="shared" si="1661"/>
        <v>0</v>
      </c>
      <c r="M1756" s="151">
        <f t="shared" ref="M1756:M1765" si="1668">M1755</f>
        <v>0</v>
      </c>
      <c r="N1756" s="151">
        <f t="shared" si="1662"/>
        <v>0</v>
      </c>
      <c r="O1756" s="151">
        <f t="shared" si="1663"/>
        <v>0</v>
      </c>
      <c r="P1756" s="144"/>
      <c r="Q1756" s="145">
        <f t="shared" si="1664"/>
        <v>0</v>
      </c>
    </row>
    <row r="1757" spans="1:17" s="20" customFormat="1" ht="18" customHeight="1" x14ac:dyDescent="0.4">
      <c r="A1757" s="19">
        <v>4</v>
      </c>
      <c r="B1757" s="145">
        <f>B1754</f>
        <v>10</v>
      </c>
      <c r="C1757" s="151">
        <f t="shared" si="1665"/>
        <v>0</v>
      </c>
      <c r="D1757" s="151">
        <f t="shared" si="1656"/>
        <v>0</v>
      </c>
      <c r="E1757" s="143">
        <f>VLOOKUP(B1750,別紙1!$A$285:$AS$431,16,FALSE)+VLOOKUP(B1750,別紙1!$A$285:$AS$431,17,FALSE)+VLOOKUP(B1750,別紙1!$A$285:$AS$431,18,FALSE)</f>
        <v>8</v>
      </c>
      <c r="F1757" s="143">
        <f t="shared" si="1657"/>
        <v>8</v>
      </c>
      <c r="G1757" s="151">
        <f t="shared" si="1666"/>
        <v>0</v>
      </c>
      <c r="H1757" s="151">
        <f t="shared" si="1658"/>
        <v>0</v>
      </c>
      <c r="I1757" s="143">
        <f t="shared" ref="I1757:I1765" si="1669">IF(E1757&lt;=300,IF(E1757&lt;120,0,E1757-120),180)</f>
        <v>0</v>
      </c>
      <c r="J1757" s="151">
        <f t="shared" si="1667"/>
        <v>0</v>
      </c>
      <c r="K1757" s="151">
        <f t="shared" si="1660"/>
        <v>0</v>
      </c>
      <c r="L1757" s="143">
        <f t="shared" si="1661"/>
        <v>0</v>
      </c>
      <c r="M1757" s="151">
        <f t="shared" si="1668"/>
        <v>0</v>
      </c>
      <c r="N1757" s="151">
        <f t="shared" si="1662"/>
        <v>0</v>
      </c>
      <c r="O1757" s="151">
        <f t="shared" si="1663"/>
        <v>0</v>
      </c>
      <c r="P1757" s="144"/>
      <c r="Q1757" s="145">
        <f t="shared" si="1664"/>
        <v>0</v>
      </c>
    </row>
    <row r="1758" spans="1:17" s="20" customFormat="1" ht="18" customHeight="1" x14ac:dyDescent="0.4">
      <c r="A1758" s="19">
        <v>5</v>
      </c>
      <c r="B1758" s="145">
        <f>B1754</f>
        <v>10</v>
      </c>
      <c r="C1758" s="151">
        <f t="shared" si="1665"/>
        <v>0</v>
      </c>
      <c r="D1758" s="151">
        <f t="shared" si="1656"/>
        <v>0</v>
      </c>
      <c r="E1758" s="143">
        <f>VLOOKUP(B1750,別紙1!$A$285:$AS$431,19,FALSE)+VLOOKUP(B1750,別紙1!$A$285:$AS$431,20,FALSE)+VLOOKUP(B1750,別紙1!$A$285:$AS$431,21,FALSE)</f>
        <v>8</v>
      </c>
      <c r="F1758" s="143">
        <f t="shared" si="1657"/>
        <v>8</v>
      </c>
      <c r="G1758" s="151">
        <f t="shared" si="1666"/>
        <v>0</v>
      </c>
      <c r="H1758" s="151">
        <f t="shared" si="1658"/>
        <v>0</v>
      </c>
      <c r="I1758" s="143">
        <f t="shared" si="1669"/>
        <v>0</v>
      </c>
      <c r="J1758" s="151">
        <f t="shared" si="1667"/>
        <v>0</v>
      </c>
      <c r="K1758" s="151">
        <f t="shared" si="1660"/>
        <v>0</v>
      </c>
      <c r="L1758" s="143">
        <f t="shared" si="1661"/>
        <v>0</v>
      </c>
      <c r="M1758" s="151">
        <f t="shared" si="1668"/>
        <v>0</v>
      </c>
      <c r="N1758" s="151">
        <f t="shared" si="1662"/>
        <v>0</v>
      </c>
      <c r="O1758" s="151">
        <f t="shared" si="1663"/>
        <v>0</v>
      </c>
      <c r="P1758" s="144"/>
      <c r="Q1758" s="145">
        <f t="shared" si="1664"/>
        <v>0</v>
      </c>
    </row>
    <row r="1759" spans="1:17" s="20" customFormat="1" ht="18" customHeight="1" x14ac:dyDescent="0.4">
      <c r="A1759" s="19">
        <v>6</v>
      </c>
      <c r="B1759" s="145">
        <f>B1754</f>
        <v>10</v>
      </c>
      <c r="C1759" s="151">
        <f t="shared" si="1665"/>
        <v>0</v>
      </c>
      <c r="D1759" s="151">
        <f t="shared" si="1656"/>
        <v>0</v>
      </c>
      <c r="E1759" s="143">
        <f>VLOOKUP(B1750,別紙1!$A$285:$AS$431,22,FALSE)+VLOOKUP(B1750,別紙1!$A$285:$AS$431,23,FALSE)+VLOOKUP(B1750,別紙1!$A$285:$AS$431,24,FALSE)</f>
        <v>9</v>
      </c>
      <c r="F1759" s="143">
        <f t="shared" si="1657"/>
        <v>9</v>
      </c>
      <c r="G1759" s="151">
        <f t="shared" si="1666"/>
        <v>0</v>
      </c>
      <c r="H1759" s="151">
        <f t="shared" si="1658"/>
        <v>0</v>
      </c>
      <c r="I1759" s="143">
        <f t="shared" si="1669"/>
        <v>0</v>
      </c>
      <c r="J1759" s="151">
        <f t="shared" si="1667"/>
        <v>0</v>
      </c>
      <c r="K1759" s="151">
        <f t="shared" si="1660"/>
        <v>0</v>
      </c>
      <c r="L1759" s="143">
        <f t="shared" si="1661"/>
        <v>0</v>
      </c>
      <c r="M1759" s="151">
        <f t="shared" si="1668"/>
        <v>0</v>
      </c>
      <c r="N1759" s="151">
        <f t="shared" si="1662"/>
        <v>0</v>
      </c>
      <c r="O1759" s="151">
        <f>H1759+K1759+N1759</f>
        <v>0</v>
      </c>
      <c r="P1759" s="144"/>
      <c r="Q1759" s="145">
        <f t="shared" si="1664"/>
        <v>0</v>
      </c>
    </row>
    <row r="1760" spans="1:17" s="20" customFormat="1" ht="18" customHeight="1" x14ac:dyDescent="0.4">
      <c r="A1760" s="19">
        <v>7</v>
      </c>
      <c r="B1760" s="145">
        <f>B1754</f>
        <v>10</v>
      </c>
      <c r="C1760" s="151">
        <f t="shared" si="1665"/>
        <v>0</v>
      </c>
      <c r="D1760" s="151">
        <f t="shared" si="1656"/>
        <v>0</v>
      </c>
      <c r="E1760" s="143">
        <f>VLOOKUP(B1750,別紙1!$A$285:$AS$431,25,FALSE)+VLOOKUP(B1750,別紙1!$A$285:$AS$431,26,FALSE)+VLOOKUP(B1750,別紙1!$A$285:$AS$431,27,FALSE)</f>
        <v>9</v>
      </c>
      <c r="F1760" s="143">
        <f t="shared" si="1657"/>
        <v>9</v>
      </c>
      <c r="G1760" s="151">
        <f t="shared" si="1666"/>
        <v>0</v>
      </c>
      <c r="H1760" s="151">
        <f t="shared" si="1658"/>
        <v>0</v>
      </c>
      <c r="I1760" s="143">
        <f t="shared" si="1669"/>
        <v>0</v>
      </c>
      <c r="J1760" s="151">
        <f t="shared" si="1667"/>
        <v>0</v>
      </c>
      <c r="K1760" s="151">
        <f t="shared" si="1660"/>
        <v>0</v>
      </c>
      <c r="L1760" s="143">
        <f t="shared" si="1661"/>
        <v>0</v>
      </c>
      <c r="M1760" s="151">
        <f t="shared" si="1668"/>
        <v>0</v>
      </c>
      <c r="N1760" s="151">
        <f t="shared" si="1662"/>
        <v>0</v>
      </c>
      <c r="O1760" s="151">
        <f t="shared" ref="O1760:O1764" si="1670">H1760+K1760+N1760</f>
        <v>0</v>
      </c>
      <c r="P1760" s="144"/>
      <c r="Q1760" s="145">
        <f t="shared" si="1664"/>
        <v>0</v>
      </c>
    </row>
    <row r="1761" spans="1:17" s="20" customFormat="1" ht="18" customHeight="1" x14ac:dyDescent="0.4">
      <c r="A1761" s="19">
        <v>8</v>
      </c>
      <c r="B1761" s="145">
        <f>B1754</f>
        <v>10</v>
      </c>
      <c r="C1761" s="151">
        <f t="shared" si="1665"/>
        <v>0</v>
      </c>
      <c r="D1761" s="151">
        <f t="shared" si="1656"/>
        <v>0</v>
      </c>
      <c r="E1761" s="143">
        <f>VLOOKUP(B1750,別紙1!$A$285:$AS$431,28,FALSE)+VLOOKUP(B1750,別紙1!$A$285:$AS$431,29,FALSE)+VLOOKUP(B1750,別紙1!$A$285:$AS$431,30,FALSE)</f>
        <v>11</v>
      </c>
      <c r="F1761" s="143">
        <f t="shared" si="1657"/>
        <v>11</v>
      </c>
      <c r="G1761" s="151">
        <f t="shared" si="1666"/>
        <v>0</v>
      </c>
      <c r="H1761" s="151">
        <f t="shared" si="1658"/>
        <v>0</v>
      </c>
      <c r="I1761" s="143">
        <f t="shared" si="1669"/>
        <v>0</v>
      </c>
      <c r="J1761" s="151">
        <f t="shared" si="1667"/>
        <v>0</v>
      </c>
      <c r="K1761" s="151">
        <f t="shared" si="1660"/>
        <v>0</v>
      </c>
      <c r="L1761" s="143">
        <f t="shared" si="1661"/>
        <v>0</v>
      </c>
      <c r="M1761" s="151">
        <f t="shared" si="1668"/>
        <v>0</v>
      </c>
      <c r="N1761" s="151">
        <f t="shared" si="1662"/>
        <v>0</v>
      </c>
      <c r="O1761" s="151">
        <f t="shared" si="1670"/>
        <v>0</v>
      </c>
      <c r="P1761" s="144"/>
      <c r="Q1761" s="145">
        <f t="shared" si="1664"/>
        <v>0</v>
      </c>
    </row>
    <row r="1762" spans="1:17" s="20" customFormat="1" ht="18" customHeight="1" x14ac:dyDescent="0.4">
      <c r="A1762" s="19">
        <v>9</v>
      </c>
      <c r="B1762" s="145">
        <f>B1754</f>
        <v>10</v>
      </c>
      <c r="C1762" s="151">
        <f t="shared" si="1665"/>
        <v>0</v>
      </c>
      <c r="D1762" s="151">
        <f t="shared" si="1656"/>
        <v>0</v>
      </c>
      <c r="E1762" s="143">
        <f>VLOOKUP(B1750,別紙1!$A$285:$AS$431,31,FALSE)+VLOOKUP(B1750,別紙1!$A$285:$AS$431,32,FALSE)+VLOOKUP(B1750,別紙1!$A$285:$AS$431,33,FALSE)</f>
        <v>10</v>
      </c>
      <c r="F1762" s="143">
        <f t="shared" si="1657"/>
        <v>10</v>
      </c>
      <c r="G1762" s="151">
        <f t="shared" si="1666"/>
        <v>0</v>
      </c>
      <c r="H1762" s="151">
        <f t="shared" si="1658"/>
        <v>0</v>
      </c>
      <c r="I1762" s="143">
        <f t="shared" si="1669"/>
        <v>0</v>
      </c>
      <c r="J1762" s="151">
        <f t="shared" si="1667"/>
        <v>0</v>
      </c>
      <c r="K1762" s="151">
        <f t="shared" si="1660"/>
        <v>0</v>
      </c>
      <c r="L1762" s="143">
        <f t="shared" si="1661"/>
        <v>0</v>
      </c>
      <c r="M1762" s="151">
        <f t="shared" si="1668"/>
        <v>0</v>
      </c>
      <c r="N1762" s="151">
        <f t="shared" si="1662"/>
        <v>0</v>
      </c>
      <c r="O1762" s="151">
        <f t="shared" si="1670"/>
        <v>0</v>
      </c>
      <c r="P1762" s="144"/>
      <c r="Q1762" s="145">
        <f t="shared" si="1664"/>
        <v>0</v>
      </c>
    </row>
    <row r="1763" spans="1:17" s="20" customFormat="1" ht="18" customHeight="1" x14ac:dyDescent="0.4">
      <c r="A1763" s="19">
        <v>10</v>
      </c>
      <c r="B1763" s="145">
        <f>B1754</f>
        <v>10</v>
      </c>
      <c r="C1763" s="151">
        <f t="shared" si="1665"/>
        <v>0</v>
      </c>
      <c r="D1763" s="151">
        <f t="shared" si="1656"/>
        <v>0</v>
      </c>
      <c r="E1763" s="143">
        <f>VLOOKUP(B1750,別紙1!$A$285:$AS$431,34,FALSE)+VLOOKUP(B1750,別紙1!$A$285:$AS$431,35,FALSE)+VLOOKUP(B1750,別紙1!$A$285:$AS$431,36,FALSE)</f>
        <v>8</v>
      </c>
      <c r="F1763" s="143">
        <f t="shared" si="1657"/>
        <v>8</v>
      </c>
      <c r="G1763" s="151">
        <f t="shared" si="1666"/>
        <v>0</v>
      </c>
      <c r="H1763" s="151">
        <f t="shared" si="1658"/>
        <v>0</v>
      </c>
      <c r="I1763" s="143">
        <f t="shared" si="1669"/>
        <v>0</v>
      </c>
      <c r="J1763" s="151">
        <f t="shared" si="1667"/>
        <v>0</v>
      </c>
      <c r="K1763" s="151">
        <f t="shared" si="1660"/>
        <v>0</v>
      </c>
      <c r="L1763" s="143">
        <f t="shared" si="1661"/>
        <v>0</v>
      </c>
      <c r="M1763" s="151">
        <f t="shared" si="1668"/>
        <v>0</v>
      </c>
      <c r="N1763" s="151">
        <f t="shared" si="1662"/>
        <v>0</v>
      </c>
      <c r="O1763" s="151">
        <f t="shared" si="1670"/>
        <v>0</v>
      </c>
      <c r="P1763" s="144"/>
      <c r="Q1763" s="145">
        <f t="shared" si="1664"/>
        <v>0</v>
      </c>
    </row>
    <row r="1764" spans="1:17" s="20" customFormat="1" ht="18" customHeight="1" x14ac:dyDescent="0.4">
      <c r="A1764" s="19">
        <v>11</v>
      </c>
      <c r="B1764" s="145">
        <f>B1754</f>
        <v>10</v>
      </c>
      <c r="C1764" s="151">
        <f t="shared" si="1665"/>
        <v>0</v>
      </c>
      <c r="D1764" s="151">
        <f t="shared" si="1656"/>
        <v>0</v>
      </c>
      <c r="E1764" s="143">
        <f>VLOOKUP(B1750,別紙1!$A$285:$AS$431,37,FALSE)+VLOOKUP(B1750,別紙1!$A$285:$AS$431,38,FALSE)+VLOOKUP(B1750,別紙1!$A$285:$AS$431,39,FALSE)</f>
        <v>8</v>
      </c>
      <c r="F1764" s="143">
        <f t="shared" si="1657"/>
        <v>8</v>
      </c>
      <c r="G1764" s="151">
        <f t="shared" si="1666"/>
        <v>0</v>
      </c>
      <c r="H1764" s="151">
        <f t="shared" si="1658"/>
        <v>0</v>
      </c>
      <c r="I1764" s="143">
        <f t="shared" si="1669"/>
        <v>0</v>
      </c>
      <c r="J1764" s="151">
        <f t="shared" si="1667"/>
        <v>0</v>
      </c>
      <c r="K1764" s="151">
        <f t="shared" si="1660"/>
        <v>0</v>
      </c>
      <c r="L1764" s="143">
        <f t="shared" si="1661"/>
        <v>0</v>
      </c>
      <c r="M1764" s="151">
        <f t="shared" si="1668"/>
        <v>0</v>
      </c>
      <c r="N1764" s="151">
        <f t="shared" si="1662"/>
        <v>0</v>
      </c>
      <c r="O1764" s="151">
        <f t="shared" si="1670"/>
        <v>0</v>
      </c>
      <c r="P1764" s="144"/>
      <c r="Q1764" s="145">
        <f t="shared" si="1664"/>
        <v>0</v>
      </c>
    </row>
    <row r="1765" spans="1:17" s="20" customFormat="1" ht="18" customHeight="1" thickBot="1" x14ac:dyDescent="0.45">
      <c r="A1765" s="19">
        <v>12</v>
      </c>
      <c r="B1765" s="145">
        <f>B1754</f>
        <v>10</v>
      </c>
      <c r="C1765" s="151">
        <f t="shared" si="1665"/>
        <v>0</v>
      </c>
      <c r="D1765" s="151">
        <f t="shared" si="1656"/>
        <v>0</v>
      </c>
      <c r="E1765" s="143">
        <f>VLOOKUP(B1750,別紙1!$A$285:$AS$431,40,FALSE)+VLOOKUP(B1750,別紙1!$A$285:$AS$431,41,FALSE)+VLOOKUP(B1750,別紙1!$A$285:$AS$431,42,FALSE)</f>
        <v>8</v>
      </c>
      <c r="F1765" s="143">
        <f t="shared" si="1657"/>
        <v>8</v>
      </c>
      <c r="G1765" s="151">
        <f t="shared" si="1666"/>
        <v>0</v>
      </c>
      <c r="H1765" s="198">
        <f t="shared" si="1658"/>
        <v>0</v>
      </c>
      <c r="I1765" s="143">
        <f t="shared" si="1669"/>
        <v>0</v>
      </c>
      <c r="J1765" s="198">
        <f t="shared" si="1667"/>
        <v>0</v>
      </c>
      <c r="K1765" s="198">
        <f t="shared" si="1660"/>
        <v>0</v>
      </c>
      <c r="L1765" s="143">
        <f t="shared" si="1661"/>
        <v>0</v>
      </c>
      <c r="M1765" s="151">
        <f t="shared" si="1668"/>
        <v>0</v>
      </c>
      <c r="N1765" s="198">
        <f t="shared" si="1662"/>
        <v>0</v>
      </c>
      <c r="O1765" s="151">
        <f>H1765+K1765+N1765</f>
        <v>0</v>
      </c>
      <c r="P1765" s="144"/>
      <c r="Q1765" s="145">
        <f t="shared" si="1664"/>
        <v>0</v>
      </c>
    </row>
    <row r="1766" spans="1:17" s="20" customFormat="1" ht="18" customHeight="1" thickBot="1" x14ac:dyDescent="0.45">
      <c r="A1766" s="19" t="s">
        <v>9</v>
      </c>
      <c r="B1766" s="146"/>
      <c r="C1766" s="146"/>
      <c r="D1766" s="201"/>
      <c r="E1766" s="143">
        <f t="shared" ref="E1766:F1766" si="1671">SUM(E1754:E1765)</f>
        <v>103</v>
      </c>
      <c r="F1766" s="149">
        <f t="shared" si="1671"/>
        <v>103</v>
      </c>
      <c r="G1766" s="146"/>
      <c r="H1766" s="146"/>
      <c r="I1766" s="149">
        <f t="shared" ref="I1766" si="1672">SUM(I1754:I1765)</f>
        <v>0</v>
      </c>
      <c r="J1766" s="146"/>
      <c r="K1766" s="146"/>
      <c r="L1766" s="149">
        <f t="shared" ref="L1766" si="1673">SUM(L1754:L1765)</f>
        <v>0</v>
      </c>
      <c r="M1766" s="146"/>
      <c r="N1766" s="146"/>
      <c r="O1766" s="202"/>
      <c r="P1766" s="150">
        <f>SUM(P1754:P1765)</f>
        <v>0</v>
      </c>
      <c r="Q1766" s="148">
        <f>IF(SUM(Q1754:Q1765)="","",SUM(Q1754:Q1765))</f>
        <v>0</v>
      </c>
    </row>
    <row r="1767" spans="1:17" ht="78" customHeight="1" x14ac:dyDescent="0.4">
      <c r="A1767" s="444" t="s">
        <v>376</v>
      </c>
      <c r="B1767" s="445"/>
      <c r="C1767" s="445"/>
      <c r="D1767" s="445"/>
      <c r="E1767" s="446"/>
      <c r="F1767" s="446"/>
      <c r="G1767" s="446"/>
      <c r="H1767" s="445"/>
      <c r="I1767" s="446"/>
      <c r="J1767" s="446"/>
      <c r="K1767" s="445"/>
      <c r="L1767" s="446"/>
      <c r="M1767" s="446"/>
      <c r="N1767" s="445"/>
      <c r="O1767" s="445"/>
      <c r="P1767" s="445"/>
      <c r="Q1767" s="445"/>
    </row>
    <row r="1768" spans="1:17" ht="78" customHeight="1" x14ac:dyDescent="0.4">
      <c r="A1768" s="447" t="s">
        <v>22</v>
      </c>
      <c r="B1768" s="447"/>
      <c r="C1768" s="447"/>
      <c r="D1768" s="447"/>
      <c r="E1768" s="447"/>
      <c r="F1768" s="447"/>
      <c r="G1768" s="447"/>
      <c r="H1768" s="447"/>
      <c r="I1768" s="447"/>
      <c r="J1768" s="447"/>
      <c r="K1768" s="447"/>
      <c r="L1768" s="447"/>
      <c r="M1768" s="447"/>
      <c r="N1768" s="447"/>
      <c r="O1768" s="447"/>
      <c r="P1768" s="447"/>
      <c r="Q1768" s="447"/>
    </row>
    <row r="1769" spans="1:17" x14ac:dyDescent="0.4">
      <c r="A1769" s="11" t="s">
        <v>12</v>
      </c>
      <c r="B1769" s="15">
        <f>B1750+1</f>
        <v>94</v>
      </c>
      <c r="C1769" s="11" t="s">
        <v>13</v>
      </c>
      <c r="D1769" s="13" t="str">
        <f>VLOOKUP(B1769,別紙1!$A$285:$AS$431,3,FALSE)</f>
        <v>朝日雨水吐室ＮＯ．１８</v>
      </c>
      <c r="Q1769" s="142" t="str">
        <f>VLOOKUP(B1769,別紙1!$A$285:$AS$431,5,FALSE)</f>
        <v>東京従量電灯B10A</v>
      </c>
    </row>
    <row r="1770" spans="1:17" s="11" customFormat="1" ht="20.25" customHeight="1" x14ac:dyDescent="0.4">
      <c r="A1770" s="435" t="s">
        <v>14</v>
      </c>
      <c r="B1770" s="443" t="s">
        <v>3</v>
      </c>
      <c r="C1770" s="443"/>
      <c r="D1770" s="443"/>
      <c r="E1770" s="438" t="s">
        <v>4</v>
      </c>
      <c r="F1770" s="439"/>
      <c r="G1770" s="439"/>
      <c r="H1770" s="439"/>
      <c r="I1770" s="439"/>
      <c r="J1770" s="439"/>
      <c r="K1770" s="439"/>
      <c r="L1770" s="439"/>
      <c r="M1770" s="439"/>
      <c r="N1770" s="439"/>
      <c r="O1770" s="440"/>
      <c r="P1770" s="426" t="s">
        <v>106</v>
      </c>
      <c r="Q1770" s="435" t="s">
        <v>354</v>
      </c>
    </row>
    <row r="1771" spans="1:17" s="11" customFormat="1" ht="60" x14ac:dyDescent="0.4">
      <c r="A1771" s="436"/>
      <c r="B1771" s="305" t="s">
        <v>26</v>
      </c>
      <c r="C1771" s="305" t="s">
        <v>107</v>
      </c>
      <c r="D1771" s="305" t="s">
        <v>27</v>
      </c>
      <c r="E1771" s="16" t="s">
        <v>349</v>
      </c>
      <c r="F1771" s="17" t="s">
        <v>108</v>
      </c>
      <c r="G1771" s="17" t="s">
        <v>350</v>
      </c>
      <c r="H1771" s="16" t="s">
        <v>28</v>
      </c>
      <c r="I1771" s="17" t="s">
        <v>126</v>
      </c>
      <c r="J1771" s="17" t="s">
        <v>352</v>
      </c>
      <c r="K1771" s="16" t="s">
        <v>29</v>
      </c>
      <c r="L1771" s="17" t="s">
        <v>127</v>
      </c>
      <c r="M1771" s="17" t="s">
        <v>128</v>
      </c>
      <c r="N1771" s="16" t="s">
        <v>30</v>
      </c>
      <c r="O1771" s="306" t="s">
        <v>353</v>
      </c>
      <c r="P1771" s="441"/>
      <c r="Q1771" s="436"/>
    </row>
    <row r="1772" spans="1:17" s="18" customFormat="1" ht="22.5" x14ac:dyDescent="0.4">
      <c r="A1772" s="442"/>
      <c r="B1772" s="12" t="s">
        <v>34</v>
      </c>
      <c r="C1772" s="12" t="s">
        <v>123</v>
      </c>
      <c r="D1772" s="12" t="s">
        <v>6</v>
      </c>
      <c r="E1772" s="12" t="s">
        <v>20</v>
      </c>
      <c r="F1772" s="12" t="s">
        <v>20</v>
      </c>
      <c r="G1772" s="12" t="s">
        <v>8</v>
      </c>
      <c r="H1772" s="12" t="s">
        <v>8</v>
      </c>
      <c r="I1772" s="12" t="s">
        <v>20</v>
      </c>
      <c r="J1772" s="12" t="s">
        <v>8</v>
      </c>
      <c r="K1772" s="12" t="s">
        <v>8</v>
      </c>
      <c r="L1772" s="12" t="s">
        <v>20</v>
      </c>
      <c r="M1772" s="12" t="s">
        <v>8</v>
      </c>
      <c r="N1772" s="12" t="s">
        <v>8</v>
      </c>
      <c r="O1772" s="12" t="s">
        <v>8</v>
      </c>
      <c r="P1772" s="4" t="s">
        <v>43</v>
      </c>
      <c r="Q1772" s="12" t="s">
        <v>8</v>
      </c>
    </row>
    <row r="1773" spans="1:17" s="20" customFormat="1" ht="18" customHeight="1" x14ac:dyDescent="0.4">
      <c r="A1773" s="19">
        <v>1</v>
      </c>
      <c r="B1773" s="143">
        <f>VLOOKUP(B1769,別紙1!$A$285:$AS$431,6,FALSE)</f>
        <v>10</v>
      </c>
      <c r="C1773" s="151">
        <f>内訳書!$C$9</f>
        <v>0</v>
      </c>
      <c r="D1773" s="151">
        <f>IF(E1773=0,ROUNDDOWN(C1773*B1773/10/2,2),ROUNDDOWN(C1773*B1773/10,2))</f>
        <v>0</v>
      </c>
      <c r="E1773" s="143">
        <f>VLOOKUP(B1769,別紙1!$A$285:$AS$431,7,FALSE)+VLOOKUP(B1769,別紙1!$A$285:$AS$431,8,FALSE)+VLOOKUP(B1769,別紙1!$A$285:$AS$431,9,FALSE)</f>
        <v>8</v>
      </c>
      <c r="F1773" s="143">
        <f>IF(E1773&lt;120,E1773,120)</f>
        <v>8</v>
      </c>
      <c r="G1773" s="151">
        <f>内訳書!$D$9</f>
        <v>0</v>
      </c>
      <c r="H1773" s="151">
        <f>ROUNDDOWN(F1773*G1773,2)</f>
        <v>0</v>
      </c>
      <c r="I1773" s="143">
        <f>IF(E1773&lt;=300,IF(E1773&lt;120,0,E1773-120),180)</f>
        <v>0</v>
      </c>
      <c r="J1773" s="151">
        <f>内訳書!$E$9</f>
        <v>0</v>
      </c>
      <c r="K1773" s="151">
        <f>ROUNDDOWN(I1773*J1773,2)</f>
        <v>0</v>
      </c>
      <c r="L1773" s="143">
        <f>IF(E1773&lt;300,0,E1773-300)</f>
        <v>0</v>
      </c>
      <c r="M1773" s="151">
        <f>内訳書!$F$9</f>
        <v>0</v>
      </c>
      <c r="N1773" s="151">
        <f>ROUNDDOWN(L1773*M1773,2)</f>
        <v>0</v>
      </c>
      <c r="O1773" s="151">
        <f>H1773+K1773+N1773</f>
        <v>0</v>
      </c>
      <c r="P1773" s="144"/>
      <c r="Q1773" s="145">
        <f>ROUNDDOWN(D1773+O1773+P1773,0)</f>
        <v>0</v>
      </c>
    </row>
    <row r="1774" spans="1:17" s="20" customFormat="1" ht="18" customHeight="1" x14ac:dyDescent="0.4">
      <c r="A1774" s="19">
        <v>2</v>
      </c>
      <c r="B1774" s="145">
        <f>B1773</f>
        <v>10</v>
      </c>
      <c r="C1774" s="151">
        <f>C1773</f>
        <v>0</v>
      </c>
      <c r="D1774" s="151">
        <f t="shared" ref="D1774:D1784" si="1674">IF(E1774=0,ROUNDDOWN(C1774*B1774/10/2,2),ROUNDDOWN(C1774*B1774/10,2))</f>
        <v>0</v>
      </c>
      <c r="E1774" s="143">
        <f>VLOOKUP(B1769,別紙1!$A$285:$AS$431,10,FALSE)+VLOOKUP(B1769,別紙1!$A$285:$AS$431,11,FALSE)+VLOOKUP(B1769,別紙1!$A$285:$AS$431,12,FALSE)</f>
        <v>8</v>
      </c>
      <c r="F1774" s="143">
        <f t="shared" ref="F1774:F1784" si="1675">IF(E1774&lt;120,E1774,120)</f>
        <v>8</v>
      </c>
      <c r="G1774" s="151">
        <f>G1773</f>
        <v>0</v>
      </c>
      <c r="H1774" s="151">
        <f t="shared" ref="H1774:H1784" si="1676">ROUNDDOWN(F1774*G1774,2)</f>
        <v>0</v>
      </c>
      <c r="I1774" s="143">
        <f t="shared" ref="I1774" si="1677">IF(E1774&lt;=300,IF(E1774&lt;120,0,E1774-120),180)</f>
        <v>0</v>
      </c>
      <c r="J1774" s="151">
        <f>J1773</f>
        <v>0</v>
      </c>
      <c r="K1774" s="151">
        <f t="shared" ref="K1774:K1784" si="1678">ROUNDDOWN(I1774*J1774,2)</f>
        <v>0</v>
      </c>
      <c r="L1774" s="143">
        <f t="shared" ref="L1774:L1784" si="1679">IF(E1774&lt;300,0,E1774-300)</f>
        <v>0</v>
      </c>
      <c r="M1774" s="151">
        <f>M1773</f>
        <v>0</v>
      </c>
      <c r="N1774" s="151">
        <f t="shared" ref="N1774:N1784" si="1680">ROUNDDOWN(L1774*M1774,2)</f>
        <v>0</v>
      </c>
      <c r="O1774" s="151">
        <f t="shared" ref="O1774:O1777" si="1681">H1774+K1774+N1774</f>
        <v>0</v>
      </c>
      <c r="P1774" s="144"/>
      <c r="Q1774" s="145">
        <f t="shared" ref="Q1774:Q1784" si="1682">ROUNDDOWN(D1774+O1774+P1774,0)</f>
        <v>0</v>
      </c>
    </row>
    <row r="1775" spans="1:17" s="20" customFormat="1" ht="18" customHeight="1" x14ac:dyDescent="0.4">
      <c r="A1775" s="19">
        <v>3</v>
      </c>
      <c r="B1775" s="145">
        <f>B1773</f>
        <v>10</v>
      </c>
      <c r="C1775" s="151">
        <f t="shared" ref="C1775:C1784" si="1683">C1774</f>
        <v>0</v>
      </c>
      <c r="D1775" s="151">
        <f t="shared" si="1674"/>
        <v>0</v>
      </c>
      <c r="E1775" s="143">
        <f>VLOOKUP(B1769,別紙1!$A$285:$AS$431,13,FALSE)+VLOOKUP(B1769,別紙1!$A$285:$AS$431,14,FALSE)+VLOOKUP(B1769,別紙1!$A$285:$AS$431,15,FALSE)</f>
        <v>7</v>
      </c>
      <c r="F1775" s="143">
        <f t="shared" si="1675"/>
        <v>7</v>
      </c>
      <c r="G1775" s="151">
        <f t="shared" ref="G1775:G1784" si="1684">G1774</f>
        <v>0</v>
      </c>
      <c r="H1775" s="151">
        <f t="shared" si="1676"/>
        <v>0</v>
      </c>
      <c r="I1775" s="143">
        <f>IF(E1775&lt;=300,IF(E1775&lt;120,0,E1775-120),180)</f>
        <v>0</v>
      </c>
      <c r="J1775" s="151">
        <f t="shared" ref="J1775:J1784" si="1685">J1774</f>
        <v>0</v>
      </c>
      <c r="K1775" s="151">
        <f t="shared" si="1678"/>
        <v>0</v>
      </c>
      <c r="L1775" s="143">
        <f t="shared" si="1679"/>
        <v>0</v>
      </c>
      <c r="M1775" s="151">
        <f t="shared" ref="M1775:M1784" si="1686">M1774</f>
        <v>0</v>
      </c>
      <c r="N1775" s="151">
        <f t="shared" si="1680"/>
        <v>0</v>
      </c>
      <c r="O1775" s="151">
        <f t="shared" si="1681"/>
        <v>0</v>
      </c>
      <c r="P1775" s="144"/>
      <c r="Q1775" s="145">
        <f t="shared" si="1682"/>
        <v>0</v>
      </c>
    </row>
    <row r="1776" spans="1:17" s="20" customFormat="1" ht="18" customHeight="1" x14ac:dyDescent="0.4">
      <c r="A1776" s="19">
        <v>4</v>
      </c>
      <c r="B1776" s="145">
        <f>B1773</f>
        <v>10</v>
      </c>
      <c r="C1776" s="151">
        <f t="shared" si="1683"/>
        <v>0</v>
      </c>
      <c r="D1776" s="151">
        <f t="shared" si="1674"/>
        <v>0</v>
      </c>
      <c r="E1776" s="143">
        <f>VLOOKUP(B1769,別紙1!$A$285:$AS$431,16,FALSE)+VLOOKUP(B1769,別紙1!$A$285:$AS$431,17,FALSE)+VLOOKUP(B1769,別紙1!$A$285:$AS$431,18,FALSE)</f>
        <v>8</v>
      </c>
      <c r="F1776" s="143">
        <f t="shared" si="1675"/>
        <v>8</v>
      </c>
      <c r="G1776" s="151">
        <f t="shared" si="1684"/>
        <v>0</v>
      </c>
      <c r="H1776" s="151">
        <f t="shared" si="1676"/>
        <v>0</v>
      </c>
      <c r="I1776" s="143">
        <f t="shared" ref="I1776:I1784" si="1687">IF(E1776&lt;=300,IF(E1776&lt;120,0,E1776-120),180)</f>
        <v>0</v>
      </c>
      <c r="J1776" s="151">
        <f t="shared" si="1685"/>
        <v>0</v>
      </c>
      <c r="K1776" s="151">
        <f t="shared" si="1678"/>
        <v>0</v>
      </c>
      <c r="L1776" s="143">
        <f t="shared" si="1679"/>
        <v>0</v>
      </c>
      <c r="M1776" s="151">
        <f t="shared" si="1686"/>
        <v>0</v>
      </c>
      <c r="N1776" s="151">
        <f t="shared" si="1680"/>
        <v>0</v>
      </c>
      <c r="O1776" s="151">
        <f t="shared" si="1681"/>
        <v>0</v>
      </c>
      <c r="P1776" s="144"/>
      <c r="Q1776" s="145">
        <f t="shared" si="1682"/>
        <v>0</v>
      </c>
    </row>
    <row r="1777" spans="1:17" s="20" customFormat="1" ht="18" customHeight="1" x14ac:dyDescent="0.4">
      <c r="A1777" s="19">
        <v>5</v>
      </c>
      <c r="B1777" s="145">
        <f>B1773</f>
        <v>10</v>
      </c>
      <c r="C1777" s="151">
        <f t="shared" si="1683"/>
        <v>0</v>
      </c>
      <c r="D1777" s="151">
        <f t="shared" si="1674"/>
        <v>0</v>
      </c>
      <c r="E1777" s="143">
        <f>VLOOKUP(B1769,別紙1!$A$285:$AS$431,19,FALSE)+VLOOKUP(B1769,別紙1!$A$285:$AS$431,20,FALSE)+VLOOKUP(B1769,別紙1!$A$285:$AS$431,21,FALSE)</f>
        <v>9</v>
      </c>
      <c r="F1777" s="143">
        <f t="shared" si="1675"/>
        <v>9</v>
      </c>
      <c r="G1777" s="151">
        <f t="shared" si="1684"/>
        <v>0</v>
      </c>
      <c r="H1777" s="151">
        <f t="shared" si="1676"/>
        <v>0</v>
      </c>
      <c r="I1777" s="143">
        <f t="shared" si="1687"/>
        <v>0</v>
      </c>
      <c r="J1777" s="151">
        <f t="shared" si="1685"/>
        <v>0</v>
      </c>
      <c r="K1777" s="151">
        <f t="shared" si="1678"/>
        <v>0</v>
      </c>
      <c r="L1777" s="143">
        <f t="shared" si="1679"/>
        <v>0</v>
      </c>
      <c r="M1777" s="151">
        <f t="shared" si="1686"/>
        <v>0</v>
      </c>
      <c r="N1777" s="151">
        <f t="shared" si="1680"/>
        <v>0</v>
      </c>
      <c r="O1777" s="151">
        <f t="shared" si="1681"/>
        <v>0</v>
      </c>
      <c r="P1777" s="144"/>
      <c r="Q1777" s="145">
        <f t="shared" si="1682"/>
        <v>0</v>
      </c>
    </row>
    <row r="1778" spans="1:17" s="20" customFormat="1" ht="18" customHeight="1" x14ac:dyDescent="0.4">
      <c r="A1778" s="19">
        <v>6</v>
      </c>
      <c r="B1778" s="145">
        <f>B1773</f>
        <v>10</v>
      </c>
      <c r="C1778" s="151">
        <f t="shared" si="1683"/>
        <v>0</v>
      </c>
      <c r="D1778" s="151">
        <f t="shared" si="1674"/>
        <v>0</v>
      </c>
      <c r="E1778" s="143">
        <f>VLOOKUP(B1769,別紙1!$A$285:$AS$431,22,FALSE)+VLOOKUP(B1769,別紙1!$A$285:$AS$431,23,FALSE)+VLOOKUP(B1769,別紙1!$A$285:$AS$431,24,FALSE)</f>
        <v>10</v>
      </c>
      <c r="F1778" s="143">
        <f t="shared" si="1675"/>
        <v>10</v>
      </c>
      <c r="G1778" s="151">
        <f t="shared" si="1684"/>
        <v>0</v>
      </c>
      <c r="H1778" s="151">
        <f t="shared" si="1676"/>
        <v>0</v>
      </c>
      <c r="I1778" s="143">
        <f t="shared" si="1687"/>
        <v>0</v>
      </c>
      <c r="J1778" s="151">
        <f t="shared" si="1685"/>
        <v>0</v>
      </c>
      <c r="K1778" s="151">
        <f t="shared" si="1678"/>
        <v>0</v>
      </c>
      <c r="L1778" s="143">
        <f t="shared" si="1679"/>
        <v>0</v>
      </c>
      <c r="M1778" s="151">
        <f t="shared" si="1686"/>
        <v>0</v>
      </c>
      <c r="N1778" s="151">
        <f t="shared" si="1680"/>
        <v>0</v>
      </c>
      <c r="O1778" s="151">
        <f>H1778+K1778+N1778</f>
        <v>0</v>
      </c>
      <c r="P1778" s="144"/>
      <c r="Q1778" s="145">
        <f t="shared" si="1682"/>
        <v>0</v>
      </c>
    </row>
    <row r="1779" spans="1:17" s="20" customFormat="1" ht="18" customHeight="1" x14ac:dyDescent="0.4">
      <c r="A1779" s="19">
        <v>7</v>
      </c>
      <c r="B1779" s="145">
        <f>B1773</f>
        <v>10</v>
      </c>
      <c r="C1779" s="151">
        <f t="shared" si="1683"/>
        <v>0</v>
      </c>
      <c r="D1779" s="151">
        <f t="shared" si="1674"/>
        <v>0</v>
      </c>
      <c r="E1779" s="143">
        <f>VLOOKUP(B1769,別紙1!$A$285:$AS$431,25,FALSE)+VLOOKUP(B1769,別紙1!$A$285:$AS$431,26,FALSE)+VLOOKUP(B1769,別紙1!$A$285:$AS$431,27,FALSE)</f>
        <v>11</v>
      </c>
      <c r="F1779" s="143">
        <f t="shared" si="1675"/>
        <v>11</v>
      </c>
      <c r="G1779" s="151">
        <f t="shared" si="1684"/>
        <v>0</v>
      </c>
      <c r="H1779" s="151">
        <f t="shared" si="1676"/>
        <v>0</v>
      </c>
      <c r="I1779" s="143">
        <f t="shared" si="1687"/>
        <v>0</v>
      </c>
      <c r="J1779" s="151">
        <f t="shared" si="1685"/>
        <v>0</v>
      </c>
      <c r="K1779" s="151">
        <f t="shared" si="1678"/>
        <v>0</v>
      </c>
      <c r="L1779" s="143">
        <f t="shared" si="1679"/>
        <v>0</v>
      </c>
      <c r="M1779" s="151">
        <f t="shared" si="1686"/>
        <v>0</v>
      </c>
      <c r="N1779" s="151">
        <f t="shared" si="1680"/>
        <v>0</v>
      </c>
      <c r="O1779" s="151">
        <f t="shared" ref="O1779:O1783" si="1688">H1779+K1779+N1779</f>
        <v>0</v>
      </c>
      <c r="P1779" s="144"/>
      <c r="Q1779" s="145">
        <f t="shared" si="1682"/>
        <v>0</v>
      </c>
    </row>
    <row r="1780" spans="1:17" s="20" customFormat="1" ht="18" customHeight="1" x14ac:dyDescent="0.4">
      <c r="A1780" s="19">
        <v>8</v>
      </c>
      <c r="B1780" s="145">
        <f>B1773</f>
        <v>10</v>
      </c>
      <c r="C1780" s="151">
        <f t="shared" si="1683"/>
        <v>0</v>
      </c>
      <c r="D1780" s="151">
        <f t="shared" si="1674"/>
        <v>0</v>
      </c>
      <c r="E1780" s="143">
        <f>VLOOKUP(B1769,別紙1!$A$285:$AS$431,28,FALSE)+VLOOKUP(B1769,別紙1!$A$285:$AS$431,29,FALSE)+VLOOKUP(B1769,別紙1!$A$285:$AS$431,30,FALSE)</f>
        <v>15</v>
      </c>
      <c r="F1780" s="143">
        <f t="shared" si="1675"/>
        <v>15</v>
      </c>
      <c r="G1780" s="151">
        <f t="shared" si="1684"/>
        <v>0</v>
      </c>
      <c r="H1780" s="151">
        <f t="shared" si="1676"/>
        <v>0</v>
      </c>
      <c r="I1780" s="143">
        <f t="shared" si="1687"/>
        <v>0</v>
      </c>
      <c r="J1780" s="151">
        <f t="shared" si="1685"/>
        <v>0</v>
      </c>
      <c r="K1780" s="151">
        <f t="shared" si="1678"/>
        <v>0</v>
      </c>
      <c r="L1780" s="143">
        <f t="shared" si="1679"/>
        <v>0</v>
      </c>
      <c r="M1780" s="151">
        <f t="shared" si="1686"/>
        <v>0</v>
      </c>
      <c r="N1780" s="151">
        <f t="shared" si="1680"/>
        <v>0</v>
      </c>
      <c r="O1780" s="151">
        <f t="shared" si="1688"/>
        <v>0</v>
      </c>
      <c r="P1780" s="144"/>
      <c r="Q1780" s="145">
        <f t="shared" si="1682"/>
        <v>0</v>
      </c>
    </row>
    <row r="1781" spans="1:17" s="20" customFormat="1" ht="18" customHeight="1" x14ac:dyDescent="0.4">
      <c r="A1781" s="19">
        <v>9</v>
      </c>
      <c r="B1781" s="145">
        <f>B1773</f>
        <v>10</v>
      </c>
      <c r="C1781" s="151">
        <f t="shared" si="1683"/>
        <v>0</v>
      </c>
      <c r="D1781" s="151">
        <f t="shared" si="1674"/>
        <v>0</v>
      </c>
      <c r="E1781" s="143">
        <f>VLOOKUP(B1769,別紙1!$A$285:$AS$431,31,FALSE)+VLOOKUP(B1769,別紙1!$A$285:$AS$431,32,FALSE)+VLOOKUP(B1769,別紙1!$A$285:$AS$431,33,FALSE)</f>
        <v>13</v>
      </c>
      <c r="F1781" s="143">
        <f t="shared" si="1675"/>
        <v>13</v>
      </c>
      <c r="G1781" s="151">
        <f t="shared" si="1684"/>
        <v>0</v>
      </c>
      <c r="H1781" s="151">
        <f t="shared" si="1676"/>
        <v>0</v>
      </c>
      <c r="I1781" s="143">
        <f t="shared" si="1687"/>
        <v>0</v>
      </c>
      <c r="J1781" s="151">
        <f t="shared" si="1685"/>
        <v>0</v>
      </c>
      <c r="K1781" s="151">
        <f t="shared" si="1678"/>
        <v>0</v>
      </c>
      <c r="L1781" s="143">
        <f t="shared" si="1679"/>
        <v>0</v>
      </c>
      <c r="M1781" s="151">
        <f t="shared" si="1686"/>
        <v>0</v>
      </c>
      <c r="N1781" s="151">
        <f t="shared" si="1680"/>
        <v>0</v>
      </c>
      <c r="O1781" s="151">
        <f t="shared" si="1688"/>
        <v>0</v>
      </c>
      <c r="P1781" s="144"/>
      <c r="Q1781" s="145">
        <f t="shared" si="1682"/>
        <v>0</v>
      </c>
    </row>
    <row r="1782" spans="1:17" s="20" customFormat="1" ht="18" customHeight="1" x14ac:dyDescent="0.4">
      <c r="A1782" s="19">
        <v>10</v>
      </c>
      <c r="B1782" s="145">
        <f>B1773</f>
        <v>10</v>
      </c>
      <c r="C1782" s="151">
        <f t="shared" si="1683"/>
        <v>0</v>
      </c>
      <c r="D1782" s="151">
        <f t="shared" si="1674"/>
        <v>0</v>
      </c>
      <c r="E1782" s="143">
        <f>VLOOKUP(B1769,別紙1!$A$285:$AS$431,34,FALSE)+VLOOKUP(B1769,別紙1!$A$285:$AS$431,35,FALSE)+VLOOKUP(B1769,別紙1!$A$285:$AS$431,36,FALSE)</f>
        <v>10</v>
      </c>
      <c r="F1782" s="143">
        <f t="shared" si="1675"/>
        <v>10</v>
      </c>
      <c r="G1782" s="151">
        <f t="shared" si="1684"/>
        <v>0</v>
      </c>
      <c r="H1782" s="151">
        <f t="shared" si="1676"/>
        <v>0</v>
      </c>
      <c r="I1782" s="143">
        <f t="shared" si="1687"/>
        <v>0</v>
      </c>
      <c r="J1782" s="151">
        <f t="shared" si="1685"/>
        <v>0</v>
      </c>
      <c r="K1782" s="151">
        <f t="shared" si="1678"/>
        <v>0</v>
      </c>
      <c r="L1782" s="143">
        <f t="shared" si="1679"/>
        <v>0</v>
      </c>
      <c r="M1782" s="151">
        <f t="shared" si="1686"/>
        <v>0</v>
      </c>
      <c r="N1782" s="151">
        <f t="shared" si="1680"/>
        <v>0</v>
      </c>
      <c r="O1782" s="151">
        <f t="shared" si="1688"/>
        <v>0</v>
      </c>
      <c r="P1782" s="144"/>
      <c r="Q1782" s="145">
        <f t="shared" si="1682"/>
        <v>0</v>
      </c>
    </row>
    <row r="1783" spans="1:17" s="20" customFormat="1" ht="18" customHeight="1" x14ac:dyDescent="0.4">
      <c r="A1783" s="19">
        <v>11</v>
      </c>
      <c r="B1783" s="145">
        <f>B1773</f>
        <v>10</v>
      </c>
      <c r="C1783" s="151">
        <f t="shared" si="1683"/>
        <v>0</v>
      </c>
      <c r="D1783" s="151">
        <f t="shared" si="1674"/>
        <v>0</v>
      </c>
      <c r="E1783" s="143">
        <f>VLOOKUP(B1769,別紙1!$A$285:$AS$431,37,FALSE)+VLOOKUP(B1769,別紙1!$A$285:$AS$431,38,FALSE)+VLOOKUP(B1769,別紙1!$A$285:$AS$431,39,FALSE)</f>
        <v>8</v>
      </c>
      <c r="F1783" s="143">
        <f t="shared" si="1675"/>
        <v>8</v>
      </c>
      <c r="G1783" s="151">
        <f t="shared" si="1684"/>
        <v>0</v>
      </c>
      <c r="H1783" s="151">
        <f t="shared" si="1676"/>
        <v>0</v>
      </c>
      <c r="I1783" s="143">
        <f t="shared" si="1687"/>
        <v>0</v>
      </c>
      <c r="J1783" s="151">
        <f t="shared" si="1685"/>
        <v>0</v>
      </c>
      <c r="K1783" s="151">
        <f t="shared" si="1678"/>
        <v>0</v>
      </c>
      <c r="L1783" s="143">
        <f t="shared" si="1679"/>
        <v>0</v>
      </c>
      <c r="M1783" s="151">
        <f t="shared" si="1686"/>
        <v>0</v>
      </c>
      <c r="N1783" s="151">
        <f t="shared" si="1680"/>
        <v>0</v>
      </c>
      <c r="O1783" s="151">
        <f t="shared" si="1688"/>
        <v>0</v>
      </c>
      <c r="P1783" s="144"/>
      <c r="Q1783" s="145">
        <f t="shared" si="1682"/>
        <v>0</v>
      </c>
    </row>
    <row r="1784" spans="1:17" s="20" customFormat="1" ht="18" customHeight="1" thickBot="1" x14ac:dyDescent="0.45">
      <c r="A1784" s="19">
        <v>12</v>
      </c>
      <c r="B1784" s="145">
        <f>B1773</f>
        <v>10</v>
      </c>
      <c r="C1784" s="151">
        <f t="shared" si="1683"/>
        <v>0</v>
      </c>
      <c r="D1784" s="151">
        <f t="shared" si="1674"/>
        <v>0</v>
      </c>
      <c r="E1784" s="143">
        <f>VLOOKUP(B1769,別紙1!$A$285:$AS$431,40,FALSE)+VLOOKUP(B1769,別紙1!$A$285:$AS$431,41,FALSE)+VLOOKUP(B1769,別紙1!$A$285:$AS$431,42,FALSE)</f>
        <v>7</v>
      </c>
      <c r="F1784" s="143">
        <f t="shared" si="1675"/>
        <v>7</v>
      </c>
      <c r="G1784" s="151">
        <f t="shared" si="1684"/>
        <v>0</v>
      </c>
      <c r="H1784" s="198">
        <f t="shared" si="1676"/>
        <v>0</v>
      </c>
      <c r="I1784" s="143">
        <f t="shared" si="1687"/>
        <v>0</v>
      </c>
      <c r="J1784" s="198">
        <f t="shared" si="1685"/>
        <v>0</v>
      </c>
      <c r="K1784" s="198">
        <f t="shared" si="1678"/>
        <v>0</v>
      </c>
      <c r="L1784" s="143">
        <f t="shared" si="1679"/>
        <v>0</v>
      </c>
      <c r="M1784" s="151">
        <f t="shared" si="1686"/>
        <v>0</v>
      </c>
      <c r="N1784" s="198">
        <f t="shared" si="1680"/>
        <v>0</v>
      </c>
      <c r="O1784" s="151">
        <f>H1784+K1784+N1784</f>
        <v>0</v>
      </c>
      <c r="P1784" s="144"/>
      <c r="Q1784" s="145">
        <f t="shared" si="1682"/>
        <v>0</v>
      </c>
    </row>
    <row r="1785" spans="1:17" s="20" customFormat="1" ht="18" customHeight="1" thickBot="1" x14ac:dyDescent="0.45">
      <c r="A1785" s="19" t="s">
        <v>9</v>
      </c>
      <c r="B1785" s="146"/>
      <c r="C1785" s="146"/>
      <c r="D1785" s="201"/>
      <c r="E1785" s="143">
        <f t="shared" ref="E1785:F1785" si="1689">SUM(E1773:E1784)</f>
        <v>114</v>
      </c>
      <c r="F1785" s="149">
        <f t="shared" si="1689"/>
        <v>114</v>
      </c>
      <c r="G1785" s="146"/>
      <c r="H1785" s="146"/>
      <c r="I1785" s="149">
        <f t="shared" ref="I1785" si="1690">SUM(I1773:I1784)</f>
        <v>0</v>
      </c>
      <c r="J1785" s="146"/>
      <c r="K1785" s="146"/>
      <c r="L1785" s="149">
        <f t="shared" ref="L1785" si="1691">SUM(L1773:L1784)</f>
        <v>0</v>
      </c>
      <c r="M1785" s="146"/>
      <c r="N1785" s="146"/>
      <c r="O1785" s="202"/>
      <c r="P1785" s="150">
        <f>SUM(P1773:P1784)</f>
        <v>0</v>
      </c>
      <c r="Q1785" s="148">
        <f>IF(SUM(Q1773:Q1784)="","",SUM(Q1773:Q1784))</f>
        <v>0</v>
      </c>
    </row>
    <row r="1786" spans="1:17" ht="78" customHeight="1" x14ac:dyDescent="0.4">
      <c r="A1786" s="444" t="s">
        <v>376</v>
      </c>
      <c r="B1786" s="445"/>
      <c r="C1786" s="445"/>
      <c r="D1786" s="445"/>
      <c r="E1786" s="446"/>
      <c r="F1786" s="446"/>
      <c r="G1786" s="446"/>
      <c r="H1786" s="445"/>
      <c r="I1786" s="446"/>
      <c r="J1786" s="446"/>
      <c r="K1786" s="445"/>
      <c r="L1786" s="446"/>
      <c r="M1786" s="446"/>
      <c r="N1786" s="445"/>
      <c r="O1786" s="445"/>
      <c r="P1786" s="445"/>
      <c r="Q1786" s="445"/>
    </row>
    <row r="1787" spans="1:17" ht="78" customHeight="1" x14ac:dyDescent="0.4">
      <c r="A1787" s="447" t="s">
        <v>22</v>
      </c>
      <c r="B1787" s="447"/>
      <c r="C1787" s="447"/>
      <c r="D1787" s="447"/>
      <c r="E1787" s="447"/>
      <c r="F1787" s="447"/>
      <c r="G1787" s="447"/>
      <c r="H1787" s="447"/>
      <c r="I1787" s="447"/>
      <c r="J1787" s="447"/>
      <c r="K1787" s="447"/>
      <c r="L1787" s="447"/>
      <c r="M1787" s="447"/>
      <c r="N1787" s="447"/>
      <c r="O1787" s="447"/>
      <c r="P1787" s="447"/>
      <c r="Q1787" s="447"/>
    </row>
    <row r="1788" spans="1:17" x14ac:dyDescent="0.4">
      <c r="A1788" s="11" t="s">
        <v>12</v>
      </c>
      <c r="B1788" s="15">
        <f>B1769+1</f>
        <v>95</v>
      </c>
      <c r="C1788" s="11" t="s">
        <v>13</v>
      </c>
      <c r="D1788" s="13" t="str">
        <f>VLOOKUP(B1788,別紙1!$A$285:$AS$431,3,FALSE)</f>
        <v>天川滞水池</v>
      </c>
      <c r="Q1788" s="142" t="str">
        <f>VLOOKUP(B1788,別紙1!$A$285:$AS$431,5,FALSE)</f>
        <v>東京従量電灯B10A</v>
      </c>
    </row>
    <row r="1789" spans="1:17" s="11" customFormat="1" ht="20.25" customHeight="1" x14ac:dyDescent="0.4">
      <c r="A1789" s="435" t="s">
        <v>14</v>
      </c>
      <c r="B1789" s="443" t="s">
        <v>3</v>
      </c>
      <c r="C1789" s="443"/>
      <c r="D1789" s="443"/>
      <c r="E1789" s="438" t="s">
        <v>4</v>
      </c>
      <c r="F1789" s="439"/>
      <c r="G1789" s="439"/>
      <c r="H1789" s="439"/>
      <c r="I1789" s="439"/>
      <c r="J1789" s="439"/>
      <c r="K1789" s="439"/>
      <c r="L1789" s="439"/>
      <c r="M1789" s="439"/>
      <c r="N1789" s="439"/>
      <c r="O1789" s="440"/>
      <c r="P1789" s="426" t="s">
        <v>106</v>
      </c>
      <c r="Q1789" s="435" t="s">
        <v>354</v>
      </c>
    </row>
    <row r="1790" spans="1:17" s="11" customFormat="1" ht="60" x14ac:dyDescent="0.4">
      <c r="A1790" s="436"/>
      <c r="B1790" s="305" t="s">
        <v>26</v>
      </c>
      <c r="C1790" s="305" t="s">
        <v>107</v>
      </c>
      <c r="D1790" s="305" t="s">
        <v>27</v>
      </c>
      <c r="E1790" s="16" t="s">
        <v>349</v>
      </c>
      <c r="F1790" s="17" t="s">
        <v>108</v>
      </c>
      <c r="G1790" s="17" t="s">
        <v>350</v>
      </c>
      <c r="H1790" s="16" t="s">
        <v>28</v>
      </c>
      <c r="I1790" s="17" t="s">
        <v>126</v>
      </c>
      <c r="J1790" s="17" t="s">
        <v>352</v>
      </c>
      <c r="K1790" s="16" t="s">
        <v>29</v>
      </c>
      <c r="L1790" s="17" t="s">
        <v>127</v>
      </c>
      <c r="M1790" s="17" t="s">
        <v>128</v>
      </c>
      <c r="N1790" s="16" t="s">
        <v>30</v>
      </c>
      <c r="O1790" s="306" t="s">
        <v>353</v>
      </c>
      <c r="P1790" s="441"/>
      <c r="Q1790" s="436"/>
    </row>
    <row r="1791" spans="1:17" s="18" customFormat="1" ht="22.5" x14ac:dyDescent="0.4">
      <c r="A1791" s="442"/>
      <c r="B1791" s="12" t="s">
        <v>34</v>
      </c>
      <c r="C1791" s="12" t="s">
        <v>123</v>
      </c>
      <c r="D1791" s="12" t="s">
        <v>6</v>
      </c>
      <c r="E1791" s="12" t="s">
        <v>20</v>
      </c>
      <c r="F1791" s="12" t="s">
        <v>20</v>
      </c>
      <c r="G1791" s="12" t="s">
        <v>8</v>
      </c>
      <c r="H1791" s="12" t="s">
        <v>8</v>
      </c>
      <c r="I1791" s="12" t="s">
        <v>20</v>
      </c>
      <c r="J1791" s="12" t="s">
        <v>8</v>
      </c>
      <c r="K1791" s="12" t="s">
        <v>8</v>
      </c>
      <c r="L1791" s="12" t="s">
        <v>20</v>
      </c>
      <c r="M1791" s="12" t="s">
        <v>8</v>
      </c>
      <c r="N1791" s="12" t="s">
        <v>8</v>
      </c>
      <c r="O1791" s="12" t="s">
        <v>8</v>
      </c>
      <c r="P1791" s="4" t="s">
        <v>43</v>
      </c>
      <c r="Q1791" s="12" t="s">
        <v>8</v>
      </c>
    </row>
    <row r="1792" spans="1:17" s="20" customFormat="1" ht="18" customHeight="1" x14ac:dyDescent="0.4">
      <c r="A1792" s="19">
        <v>1</v>
      </c>
      <c r="B1792" s="143">
        <f>VLOOKUP(B1788,別紙1!$A$285:$AS$431,6,FALSE)</f>
        <v>10</v>
      </c>
      <c r="C1792" s="151">
        <f>内訳書!$C$9</f>
        <v>0</v>
      </c>
      <c r="D1792" s="151">
        <f>IF(E1792=0,ROUNDDOWN(C1792*B1792/10/2,2),ROUNDDOWN(C1792*B1792/10,2))</f>
        <v>0</v>
      </c>
      <c r="E1792" s="143">
        <f>VLOOKUP(B1788,別紙1!$A$285:$AS$431,7,FALSE)+VLOOKUP(B1788,別紙1!$A$285:$AS$431,8,FALSE)+VLOOKUP(B1788,別紙1!$A$285:$AS$431,9,FALSE)</f>
        <v>39</v>
      </c>
      <c r="F1792" s="143">
        <f>IF(E1792&lt;120,E1792,120)</f>
        <v>39</v>
      </c>
      <c r="G1792" s="151">
        <f>内訳書!$D$9</f>
        <v>0</v>
      </c>
      <c r="H1792" s="151">
        <f>ROUNDDOWN(F1792*G1792,2)</f>
        <v>0</v>
      </c>
      <c r="I1792" s="143">
        <f>IF(E1792&lt;=300,IF(E1792&lt;120,0,E1792-120),180)</f>
        <v>0</v>
      </c>
      <c r="J1792" s="151">
        <f>内訳書!$E$9</f>
        <v>0</v>
      </c>
      <c r="K1792" s="151">
        <f>ROUNDDOWN(I1792*J1792,2)</f>
        <v>0</v>
      </c>
      <c r="L1792" s="143">
        <f>IF(E1792&lt;300,0,E1792-300)</f>
        <v>0</v>
      </c>
      <c r="M1792" s="151">
        <f>内訳書!$F$9</f>
        <v>0</v>
      </c>
      <c r="N1792" s="151">
        <f>ROUNDDOWN(L1792*M1792,2)</f>
        <v>0</v>
      </c>
      <c r="O1792" s="151">
        <f>H1792+K1792+N1792</f>
        <v>0</v>
      </c>
      <c r="P1792" s="144"/>
      <c r="Q1792" s="145">
        <f>ROUNDDOWN(D1792+O1792+P1792,0)</f>
        <v>0</v>
      </c>
    </row>
    <row r="1793" spans="1:17" s="20" customFormat="1" ht="18" customHeight="1" x14ac:dyDescent="0.4">
      <c r="A1793" s="19">
        <v>2</v>
      </c>
      <c r="B1793" s="145">
        <f>B1792</f>
        <v>10</v>
      </c>
      <c r="C1793" s="151">
        <f>C1792</f>
        <v>0</v>
      </c>
      <c r="D1793" s="151">
        <f t="shared" ref="D1793:D1803" si="1692">IF(E1793=0,ROUNDDOWN(C1793*B1793/10/2,2),ROUNDDOWN(C1793*B1793/10,2))</f>
        <v>0</v>
      </c>
      <c r="E1793" s="143">
        <f>VLOOKUP(B1788,別紙1!$A$285:$AS$431,10,FALSE)+VLOOKUP(B1788,別紙1!$A$285:$AS$431,11,FALSE)+VLOOKUP(B1788,別紙1!$A$285:$AS$431,12,FALSE)</f>
        <v>35</v>
      </c>
      <c r="F1793" s="143">
        <f t="shared" ref="F1793:F1803" si="1693">IF(E1793&lt;120,E1793,120)</f>
        <v>35</v>
      </c>
      <c r="G1793" s="151">
        <f>G1792</f>
        <v>0</v>
      </c>
      <c r="H1793" s="151">
        <f t="shared" ref="H1793:H1803" si="1694">ROUNDDOWN(F1793*G1793,2)</f>
        <v>0</v>
      </c>
      <c r="I1793" s="143">
        <f t="shared" ref="I1793" si="1695">IF(E1793&lt;=300,IF(E1793&lt;120,0,E1793-120),180)</f>
        <v>0</v>
      </c>
      <c r="J1793" s="151">
        <f>J1792</f>
        <v>0</v>
      </c>
      <c r="K1793" s="151">
        <f t="shared" ref="K1793:K1803" si="1696">ROUNDDOWN(I1793*J1793,2)</f>
        <v>0</v>
      </c>
      <c r="L1793" s="143">
        <f t="shared" ref="L1793:L1803" si="1697">IF(E1793&lt;300,0,E1793-300)</f>
        <v>0</v>
      </c>
      <c r="M1793" s="151">
        <f>M1792</f>
        <v>0</v>
      </c>
      <c r="N1793" s="151">
        <f t="shared" ref="N1793:N1803" si="1698">ROUNDDOWN(L1793*M1793,2)</f>
        <v>0</v>
      </c>
      <c r="O1793" s="151">
        <f t="shared" ref="O1793:O1796" si="1699">H1793+K1793+N1793</f>
        <v>0</v>
      </c>
      <c r="P1793" s="144"/>
      <c r="Q1793" s="145">
        <f t="shared" ref="Q1793:Q1803" si="1700">ROUNDDOWN(D1793+O1793+P1793,0)</f>
        <v>0</v>
      </c>
    </row>
    <row r="1794" spans="1:17" s="20" customFormat="1" ht="18" customHeight="1" x14ac:dyDescent="0.4">
      <c r="A1794" s="19">
        <v>3</v>
      </c>
      <c r="B1794" s="145">
        <f>B1792</f>
        <v>10</v>
      </c>
      <c r="C1794" s="151">
        <f t="shared" ref="C1794:C1803" si="1701">C1793</f>
        <v>0</v>
      </c>
      <c r="D1794" s="151">
        <f t="shared" si="1692"/>
        <v>0</v>
      </c>
      <c r="E1794" s="143">
        <f>VLOOKUP(B1788,別紙1!$A$285:$AS$431,13,FALSE)+VLOOKUP(B1788,別紙1!$A$285:$AS$431,14,FALSE)+VLOOKUP(B1788,別紙1!$A$285:$AS$431,15,FALSE)</f>
        <v>33</v>
      </c>
      <c r="F1794" s="143">
        <f t="shared" si="1693"/>
        <v>33</v>
      </c>
      <c r="G1794" s="151">
        <f t="shared" ref="G1794:G1803" si="1702">G1793</f>
        <v>0</v>
      </c>
      <c r="H1794" s="151">
        <f t="shared" si="1694"/>
        <v>0</v>
      </c>
      <c r="I1794" s="143">
        <f>IF(E1794&lt;=300,IF(E1794&lt;120,0,E1794-120),180)</f>
        <v>0</v>
      </c>
      <c r="J1794" s="151">
        <f t="shared" ref="J1794:J1803" si="1703">J1793</f>
        <v>0</v>
      </c>
      <c r="K1794" s="151">
        <f t="shared" si="1696"/>
        <v>0</v>
      </c>
      <c r="L1794" s="143">
        <f t="shared" si="1697"/>
        <v>0</v>
      </c>
      <c r="M1794" s="151">
        <f t="shared" ref="M1794:M1803" si="1704">M1793</f>
        <v>0</v>
      </c>
      <c r="N1794" s="151">
        <f t="shared" si="1698"/>
        <v>0</v>
      </c>
      <c r="O1794" s="151">
        <f t="shared" si="1699"/>
        <v>0</v>
      </c>
      <c r="P1794" s="144"/>
      <c r="Q1794" s="145">
        <f t="shared" si="1700"/>
        <v>0</v>
      </c>
    </row>
    <row r="1795" spans="1:17" s="20" customFormat="1" ht="18" customHeight="1" x14ac:dyDescent="0.4">
      <c r="A1795" s="19">
        <v>4</v>
      </c>
      <c r="B1795" s="145">
        <f>B1792</f>
        <v>10</v>
      </c>
      <c r="C1795" s="151">
        <f t="shared" si="1701"/>
        <v>0</v>
      </c>
      <c r="D1795" s="151">
        <f t="shared" si="1692"/>
        <v>0</v>
      </c>
      <c r="E1795" s="143">
        <f>VLOOKUP(B1788,別紙1!$A$285:$AS$431,16,FALSE)+VLOOKUP(B1788,別紙1!$A$285:$AS$431,17,FALSE)+VLOOKUP(B1788,別紙1!$A$285:$AS$431,18,FALSE)</f>
        <v>24</v>
      </c>
      <c r="F1795" s="143">
        <f t="shared" si="1693"/>
        <v>24</v>
      </c>
      <c r="G1795" s="151">
        <f t="shared" si="1702"/>
        <v>0</v>
      </c>
      <c r="H1795" s="151">
        <f t="shared" si="1694"/>
        <v>0</v>
      </c>
      <c r="I1795" s="143">
        <f t="shared" ref="I1795:I1803" si="1705">IF(E1795&lt;=300,IF(E1795&lt;120,0,E1795-120),180)</f>
        <v>0</v>
      </c>
      <c r="J1795" s="151">
        <f t="shared" si="1703"/>
        <v>0</v>
      </c>
      <c r="K1795" s="151">
        <f t="shared" si="1696"/>
        <v>0</v>
      </c>
      <c r="L1795" s="143">
        <f t="shared" si="1697"/>
        <v>0</v>
      </c>
      <c r="M1795" s="151">
        <f t="shared" si="1704"/>
        <v>0</v>
      </c>
      <c r="N1795" s="151">
        <f t="shared" si="1698"/>
        <v>0</v>
      </c>
      <c r="O1795" s="151">
        <f t="shared" si="1699"/>
        <v>0</v>
      </c>
      <c r="P1795" s="144"/>
      <c r="Q1795" s="145">
        <f t="shared" si="1700"/>
        <v>0</v>
      </c>
    </row>
    <row r="1796" spans="1:17" s="20" customFormat="1" ht="18" customHeight="1" x14ac:dyDescent="0.4">
      <c r="A1796" s="19">
        <v>5</v>
      </c>
      <c r="B1796" s="145">
        <f>B1792</f>
        <v>10</v>
      </c>
      <c r="C1796" s="151">
        <f t="shared" si="1701"/>
        <v>0</v>
      </c>
      <c r="D1796" s="151">
        <f t="shared" si="1692"/>
        <v>0</v>
      </c>
      <c r="E1796" s="143">
        <f>VLOOKUP(B1788,別紙1!$A$285:$AS$431,19,FALSE)+VLOOKUP(B1788,別紙1!$A$285:$AS$431,20,FALSE)+VLOOKUP(B1788,別紙1!$A$285:$AS$431,21,FALSE)</f>
        <v>15</v>
      </c>
      <c r="F1796" s="143">
        <f t="shared" si="1693"/>
        <v>15</v>
      </c>
      <c r="G1796" s="151">
        <f t="shared" si="1702"/>
        <v>0</v>
      </c>
      <c r="H1796" s="151">
        <f t="shared" si="1694"/>
        <v>0</v>
      </c>
      <c r="I1796" s="143">
        <f t="shared" si="1705"/>
        <v>0</v>
      </c>
      <c r="J1796" s="151">
        <f t="shared" si="1703"/>
        <v>0</v>
      </c>
      <c r="K1796" s="151">
        <f t="shared" si="1696"/>
        <v>0</v>
      </c>
      <c r="L1796" s="143">
        <f t="shared" si="1697"/>
        <v>0</v>
      </c>
      <c r="M1796" s="151">
        <f t="shared" si="1704"/>
        <v>0</v>
      </c>
      <c r="N1796" s="151">
        <f t="shared" si="1698"/>
        <v>0</v>
      </c>
      <c r="O1796" s="151">
        <f t="shared" si="1699"/>
        <v>0</v>
      </c>
      <c r="P1796" s="144"/>
      <c r="Q1796" s="145">
        <f t="shared" si="1700"/>
        <v>0</v>
      </c>
    </row>
    <row r="1797" spans="1:17" s="20" customFormat="1" ht="18" customHeight="1" x14ac:dyDescent="0.4">
      <c r="A1797" s="19">
        <v>6</v>
      </c>
      <c r="B1797" s="145">
        <f>B1792</f>
        <v>10</v>
      </c>
      <c r="C1797" s="151">
        <f t="shared" si="1701"/>
        <v>0</v>
      </c>
      <c r="D1797" s="151">
        <f t="shared" si="1692"/>
        <v>0</v>
      </c>
      <c r="E1797" s="143">
        <f>VLOOKUP(B1788,別紙1!$A$285:$AS$431,22,FALSE)+VLOOKUP(B1788,別紙1!$A$285:$AS$431,23,FALSE)+VLOOKUP(B1788,別紙1!$A$285:$AS$431,24,FALSE)</f>
        <v>15</v>
      </c>
      <c r="F1797" s="143">
        <f t="shared" si="1693"/>
        <v>15</v>
      </c>
      <c r="G1797" s="151">
        <f t="shared" si="1702"/>
        <v>0</v>
      </c>
      <c r="H1797" s="151">
        <f t="shared" si="1694"/>
        <v>0</v>
      </c>
      <c r="I1797" s="143">
        <f t="shared" si="1705"/>
        <v>0</v>
      </c>
      <c r="J1797" s="151">
        <f t="shared" si="1703"/>
        <v>0</v>
      </c>
      <c r="K1797" s="151">
        <f t="shared" si="1696"/>
        <v>0</v>
      </c>
      <c r="L1797" s="143">
        <f t="shared" si="1697"/>
        <v>0</v>
      </c>
      <c r="M1797" s="151">
        <f t="shared" si="1704"/>
        <v>0</v>
      </c>
      <c r="N1797" s="151">
        <f t="shared" si="1698"/>
        <v>0</v>
      </c>
      <c r="O1797" s="151">
        <f>H1797+K1797+N1797</f>
        <v>0</v>
      </c>
      <c r="P1797" s="144"/>
      <c r="Q1797" s="145">
        <f t="shared" si="1700"/>
        <v>0</v>
      </c>
    </row>
    <row r="1798" spans="1:17" s="20" customFormat="1" ht="18" customHeight="1" x14ac:dyDescent="0.4">
      <c r="A1798" s="19">
        <v>7</v>
      </c>
      <c r="B1798" s="145">
        <f>B1792</f>
        <v>10</v>
      </c>
      <c r="C1798" s="151">
        <f t="shared" si="1701"/>
        <v>0</v>
      </c>
      <c r="D1798" s="151">
        <f t="shared" si="1692"/>
        <v>0</v>
      </c>
      <c r="E1798" s="143">
        <f>VLOOKUP(B1788,別紙1!$A$285:$AS$431,25,FALSE)+VLOOKUP(B1788,別紙1!$A$285:$AS$431,26,FALSE)+VLOOKUP(B1788,別紙1!$A$285:$AS$431,27,FALSE)</f>
        <v>17</v>
      </c>
      <c r="F1798" s="143">
        <f t="shared" si="1693"/>
        <v>17</v>
      </c>
      <c r="G1798" s="151">
        <f t="shared" si="1702"/>
        <v>0</v>
      </c>
      <c r="H1798" s="151">
        <f t="shared" si="1694"/>
        <v>0</v>
      </c>
      <c r="I1798" s="143">
        <f t="shared" si="1705"/>
        <v>0</v>
      </c>
      <c r="J1798" s="151">
        <f t="shared" si="1703"/>
        <v>0</v>
      </c>
      <c r="K1798" s="151">
        <f t="shared" si="1696"/>
        <v>0</v>
      </c>
      <c r="L1798" s="143">
        <f t="shared" si="1697"/>
        <v>0</v>
      </c>
      <c r="M1798" s="151">
        <f t="shared" si="1704"/>
        <v>0</v>
      </c>
      <c r="N1798" s="151">
        <f t="shared" si="1698"/>
        <v>0</v>
      </c>
      <c r="O1798" s="151">
        <f t="shared" ref="O1798:O1802" si="1706">H1798+K1798+N1798</f>
        <v>0</v>
      </c>
      <c r="P1798" s="144"/>
      <c r="Q1798" s="145">
        <f t="shared" si="1700"/>
        <v>0</v>
      </c>
    </row>
    <row r="1799" spans="1:17" s="20" customFormat="1" ht="18" customHeight="1" x14ac:dyDescent="0.4">
      <c r="A1799" s="19">
        <v>8</v>
      </c>
      <c r="B1799" s="145">
        <f>B1792</f>
        <v>10</v>
      </c>
      <c r="C1799" s="151">
        <f t="shared" si="1701"/>
        <v>0</v>
      </c>
      <c r="D1799" s="151">
        <f t="shared" si="1692"/>
        <v>0</v>
      </c>
      <c r="E1799" s="143">
        <f>VLOOKUP(B1788,別紙1!$A$285:$AS$431,28,FALSE)+VLOOKUP(B1788,別紙1!$A$285:$AS$431,29,FALSE)+VLOOKUP(B1788,別紙1!$A$285:$AS$431,30,FALSE)</f>
        <v>23</v>
      </c>
      <c r="F1799" s="143">
        <f t="shared" si="1693"/>
        <v>23</v>
      </c>
      <c r="G1799" s="151">
        <f t="shared" si="1702"/>
        <v>0</v>
      </c>
      <c r="H1799" s="151">
        <f t="shared" si="1694"/>
        <v>0</v>
      </c>
      <c r="I1799" s="143">
        <f t="shared" si="1705"/>
        <v>0</v>
      </c>
      <c r="J1799" s="151">
        <f t="shared" si="1703"/>
        <v>0</v>
      </c>
      <c r="K1799" s="151">
        <f t="shared" si="1696"/>
        <v>0</v>
      </c>
      <c r="L1799" s="143">
        <f t="shared" si="1697"/>
        <v>0</v>
      </c>
      <c r="M1799" s="151">
        <f t="shared" si="1704"/>
        <v>0</v>
      </c>
      <c r="N1799" s="151">
        <f t="shared" si="1698"/>
        <v>0</v>
      </c>
      <c r="O1799" s="151">
        <f t="shared" si="1706"/>
        <v>0</v>
      </c>
      <c r="P1799" s="144"/>
      <c r="Q1799" s="145">
        <f t="shared" si="1700"/>
        <v>0</v>
      </c>
    </row>
    <row r="1800" spans="1:17" s="20" customFormat="1" ht="18" customHeight="1" x14ac:dyDescent="0.4">
      <c r="A1800" s="19">
        <v>9</v>
      </c>
      <c r="B1800" s="145">
        <f>B1792</f>
        <v>10</v>
      </c>
      <c r="C1800" s="151">
        <f t="shared" si="1701"/>
        <v>0</v>
      </c>
      <c r="D1800" s="151">
        <f t="shared" si="1692"/>
        <v>0</v>
      </c>
      <c r="E1800" s="143">
        <f>VLOOKUP(B1788,別紙1!$A$285:$AS$431,31,FALSE)+VLOOKUP(B1788,別紙1!$A$285:$AS$431,32,FALSE)+VLOOKUP(B1788,別紙1!$A$285:$AS$431,33,FALSE)</f>
        <v>19</v>
      </c>
      <c r="F1800" s="143">
        <f t="shared" si="1693"/>
        <v>19</v>
      </c>
      <c r="G1800" s="151">
        <f t="shared" si="1702"/>
        <v>0</v>
      </c>
      <c r="H1800" s="151">
        <f t="shared" si="1694"/>
        <v>0</v>
      </c>
      <c r="I1800" s="143">
        <f t="shared" si="1705"/>
        <v>0</v>
      </c>
      <c r="J1800" s="151">
        <f t="shared" si="1703"/>
        <v>0</v>
      </c>
      <c r="K1800" s="151">
        <f t="shared" si="1696"/>
        <v>0</v>
      </c>
      <c r="L1800" s="143">
        <f t="shared" si="1697"/>
        <v>0</v>
      </c>
      <c r="M1800" s="151">
        <f t="shared" si="1704"/>
        <v>0</v>
      </c>
      <c r="N1800" s="151">
        <f t="shared" si="1698"/>
        <v>0</v>
      </c>
      <c r="O1800" s="151">
        <f t="shared" si="1706"/>
        <v>0</v>
      </c>
      <c r="P1800" s="144"/>
      <c r="Q1800" s="145">
        <f t="shared" si="1700"/>
        <v>0</v>
      </c>
    </row>
    <row r="1801" spans="1:17" s="20" customFormat="1" ht="18" customHeight="1" x14ac:dyDescent="0.4">
      <c r="A1801" s="19">
        <v>10</v>
      </c>
      <c r="B1801" s="145">
        <f>B1792</f>
        <v>10</v>
      </c>
      <c r="C1801" s="151">
        <f t="shared" si="1701"/>
        <v>0</v>
      </c>
      <c r="D1801" s="151">
        <f t="shared" si="1692"/>
        <v>0</v>
      </c>
      <c r="E1801" s="143">
        <f>VLOOKUP(B1788,別紙1!$A$285:$AS$431,34,FALSE)+VLOOKUP(B1788,別紙1!$A$285:$AS$431,35,FALSE)+VLOOKUP(B1788,別紙1!$A$285:$AS$431,36,FALSE)</f>
        <v>13</v>
      </c>
      <c r="F1801" s="143">
        <f t="shared" si="1693"/>
        <v>13</v>
      </c>
      <c r="G1801" s="151">
        <f t="shared" si="1702"/>
        <v>0</v>
      </c>
      <c r="H1801" s="151">
        <f t="shared" si="1694"/>
        <v>0</v>
      </c>
      <c r="I1801" s="143">
        <f t="shared" si="1705"/>
        <v>0</v>
      </c>
      <c r="J1801" s="151">
        <f t="shared" si="1703"/>
        <v>0</v>
      </c>
      <c r="K1801" s="151">
        <f t="shared" si="1696"/>
        <v>0</v>
      </c>
      <c r="L1801" s="143">
        <f t="shared" si="1697"/>
        <v>0</v>
      </c>
      <c r="M1801" s="151">
        <f t="shared" si="1704"/>
        <v>0</v>
      </c>
      <c r="N1801" s="151">
        <f t="shared" si="1698"/>
        <v>0</v>
      </c>
      <c r="O1801" s="151">
        <f t="shared" si="1706"/>
        <v>0</v>
      </c>
      <c r="P1801" s="144"/>
      <c r="Q1801" s="145">
        <f t="shared" si="1700"/>
        <v>0</v>
      </c>
    </row>
    <row r="1802" spans="1:17" s="20" customFormat="1" ht="18" customHeight="1" x14ac:dyDescent="0.4">
      <c r="A1802" s="19">
        <v>11</v>
      </c>
      <c r="B1802" s="145">
        <f>B1792</f>
        <v>10</v>
      </c>
      <c r="C1802" s="151">
        <f t="shared" si="1701"/>
        <v>0</v>
      </c>
      <c r="D1802" s="151">
        <f t="shared" si="1692"/>
        <v>0</v>
      </c>
      <c r="E1802" s="143">
        <f>VLOOKUP(B1788,別紙1!$A$285:$AS$431,37,FALSE)+VLOOKUP(B1788,別紙1!$A$285:$AS$431,38,FALSE)+VLOOKUP(B1788,別紙1!$A$285:$AS$431,39,FALSE)</f>
        <v>20</v>
      </c>
      <c r="F1802" s="143">
        <f t="shared" si="1693"/>
        <v>20</v>
      </c>
      <c r="G1802" s="151">
        <f t="shared" si="1702"/>
        <v>0</v>
      </c>
      <c r="H1802" s="151">
        <f t="shared" si="1694"/>
        <v>0</v>
      </c>
      <c r="I1802" s="143">
        <f t="shared" si="1705"/>
        <v>0</v>
      </c>
      <c r="J1802" s="151">
        <f t="shared" si="1703"/>
        <v>0</v>
      </c>
      <c r="K1802" s="151">
        <f t="shared" si="1696"/>
        <v>0</v>
      </c>
      <c r="L1802" s="143">
        <f t="shared" si="1697"/>
        <v>0</v>
      </c>
      <c r="M1802" s="151">
        <f t="shared" si="1704"/>
        <v>0</v>
      </c>
      <c r="N1802" s="151">
        <f t="shared" si="1698"/>
        <v>0</v>
      </c>
      <c r="O1802" s="151">
        <f t="shared" si="1706"/>
        <v>0</v>
      </c>
      <c r="P1802" s="144"/>
      <c r="Q1802" s="145">
        <f t="shared" si="1700"/>
        <v>0</v>
      </c>
    </row>
    <row r="1803" spans="1:17" s="20" customFormat="1" ht="18" customHeight="1" thickBot="1" x14ac:dyDescent="0.45">
      <c r="A1803" s="19">
        <v>12</v>
      </c>
      <c r="B1803" s="145">
        <f>B1792</f>
        <v>10</v>
      </c>
      <c r="C1803" s="151">
        <f t="shared" si="1701"/>
        <v>0</v>
      </c>
      <c r="D1803" s="151">
        <f t="shared" si="1692"/>
        <v>0</v>
      </c>
      <c r="E1803" s="143">
        <f>VLOOKUP(B1788,別紙1!$A$285:$AS$431,40,FALSE)+VLOOKUP(B1788,別紙1!$A$285:$AS$431,41,FALSE)+VLOOKUP(B1788,別紙1!$A$285:$AS$431,42,FALSE)</f>
        <v>35</v>
      </c>
      <c r="F1803" s="143">
        <f t="shared" si="1693"/>
        <v>35</v>
      </c>
      <c r="G1803" s="151">
        <f t="shared" si="1702"/>
        <v>0</v>
      </c>
      <c r="H1803" s="198">
        <f t="shared" si="1694"/>
        <v>0</v>
      </c>
      <c r="I1803" s="143">
        <f t="shared" si="1705"/>
        <v>0</v>
      </c>
      <c r="J1803" s="198">
        <f t="shared" si="1703"/>
        <v>0</v>
      </c>
      <c r="K1803" s="198">
        <f t="shared" si="1696"/>
        <v>0</v>
      </c>
      <c r="L1803" s="143">
        <f t="shared" si="1697"/>
        <v>0</v>
      </c>
      <c r="M1803" s="151">
        <f t="shared" si="1704"/>
        <v>0</v>
      </c>
      <c r="N1803" s="198">
        <f t="shared" si="1698"/>
        <v>0</v>
      </c>
      <c r="O1803" s="151">
        <f>H1803+K1803+N1803</f>
        <v>0</v>
      </c>
      <c r="P1803" s="144"/>
      <c r="Q1803" s="145">
        <f t="shared" si="1700"/>
        <v>0</v>
      </c>
    </row>
    <row r="1804" spans="1:17" s="20" customFormat="1" ht="18" customHeight="1" thickBot="1" x14ac:dyDescent="0.45">
      <c r="A1804" s="19" t="s">
        <v>9</v>
      </c>
      <c r="B1804" s="146"/>
      <c r="C1804" s="146"/>
      <c r="D1804" s="201"/>
      <c r="E1804" s="143">
        <f t="shared" ref="E1804:F1804" si="1707">SUM(E1792:E1803)</f>
        <v>288</v>
      </c>
      <c r="F1804" s="149">
        <f t="shared" si="1707"/>
        <v>288</v>
      </c>
      <c r="G1804" s="146"/>
      <c r="H1804" s="146"/>
      <c r="I1804" s="149">
        <f t="shared" ref="I1804" si="1708">SUM(I1792:I1803)</f>
        <v>0</v>
      </c>
      <c r="J1804" s="146"/>
      <c r="K1804" s="146"/>
      <c r="L1804" s="149">
        <f t="shared" ref="L1804" si="1709">SUM(L1792:L1803)</f>
        <v>0</v>
      </c>
      <c r="M1804" s="146"/>
      <c r="N1804" s="146"/>
      <c r="O1804" s="202"/>
      <c r="P1804" s="150">
        <f>SUM(P1792:P1803)</f>
        <v>0</v>
      </c>
      <c r="Q1804" s="148">
        <f>IF(SUM(Q1792:Q1803)="","",SUM(Q1792:Q1803))</f>
        <v>0</v>
      </c>
    </row>
    <row r="1805" spans="1:17" ht="78" customHeight="1" x14ac:dyDescent="0.4">
      <c r="A1805" s="444" t="s">
        <v>376</v>
      </c>
      <c r="B1805" s="445"/>
      <c r="C1805" s="445"/>
      <c r="D1805" s="445"/>
      <c r="E1805" s="446"/>
      <c r="F1805" s="446"/>
      <c r="G1805" s="446"/>
      <c r="H1805" s="445"/>
      <c r="I1805" s="446"/>
      <c r="J1805" s="446"/>
      <c r="K1805" s="445"/>
      <c r="L1805" s="446"/>
      <c r="M1805" s="446"/>
      <c r="N1805" s="445"/>
      <c r="O1805" s="445"/>
      <c r="P1805" s="445"/>
      <c r="Q1805" s="445"/>
    </row>
    <row r="1806" spans="1:17" ht="78" customHeight="1" x14ac:dyDescent="0.4">
      <c r="A1806" s="447" t="s">
        <v>22</v>
      </c>
      <c r="B1806" s="447"/>
      <c r="C1806" s="447"/>
      <c r="D1806" s="447"/>
      <c r="E1806" s="447"/>
      <c r="F1806" s="447"/>
      <c r="G1806" s="447"/>
      <c r="H1806" s="447"/>
      <c r="I1806" s="447"/>
      <c r="J1806" s="447"/>
      <c r="K1806" s="447"/>
      <c r="L1806" s="447"/>
      <c r="M1806" s="447"/>
      <c r="N1806" s="447"/>
      <c r="O1806" s="447"/>
      <c r="P1806" s="447"/>
      <c r="Q1806" s="447"/>
    </row>
    <row r="1807" spans="1:17" x14ac:dyDescent="0.4">
      <c r="A1807" s="11" t="s">
        <v>12</v>
      </c>
      <c r="B1807" s="15">
        <f>B1788+1</f>
        <v>96</v>
      </c>
      <c r="C1807" s="11" t="s">
        <v>13</v>
      </c>
      <c r="D1807" s="13" t="str">
        <f>VLOOKUP(B1807,別紙1!$A$285:$AS$431,3,FALSE)</f>
        <v>下新田　流量計</v>
      </c>
      <c r="Q1807" s="142" t="str">
        <f>VLOOKUP(B1807,別紙1!$A$285:$AS$431,5,FALSE)</f>
        <v>東京従量電灯B15A</v>
      </c>
    </row>
    <row r="1808" spans="1:17" s="11" customFormat="1" ht="20.25" customHeight="1" x14ac:dyDescent="0.4">
      <c r="A1808" s="435" t="s">
        <v>14</v>
      </c>
      <c r="B1808" s="443" t="s">
        <v>3</v>
      </c>
      <c r="C1808" s="443"/>
      <c r="D1808" s="443"/>
      <c r="E1808" s="438" t="s">
        <v>4</v>
      </c>
      <c r="F1808" s="439"/>
      <c r="G1808" s="439"/>
      <c r="H1808" s="439"/>
      <c r="I1808" s="439"/>
      <c r="J1808" s="439"/>
      <c r="K1808" s="439"/>
      <c r="L1808" s="439"/>
      <c r="M1808" s="439"/>
      <c r="N1808" s="439"/>
      <c r="O1808" s="440"/>
      <c r="P1808" s="426" t="s">
        <v>106</v>
      </c>
      <c r="Q1808" s="435" t="s">
        <v>354</v>
      </c>
    </row>
    <row r="1809" spans="1:17" s="11" customFormat="1" ht="60" x14ac:dyDescent="0.4">
      <c r="A1809" s="436"/>
      <c r="B1809" s="305" t="s">
        <v>26</v>
      </c>
      <c r="C1809" s="305" t="s">
        <v>107</v>
      </c>
      <c r="D1809" s="305" t="s">
        <v>27</v>
      </c>
      <c r="E1809" s="16" t="s">
        <v>349</v>
      </c>
      <c r="F1809" s="17" t="s">
        <v>108</v>
      </c>
      <c r="G1809" s="17" t="s">
        <v>350</v>
      </c>
      <c r="H1809" s="16" t="s">
        <v>28</v>
      </c>
      <c r="I1809" s="17" t="s">
        <v>126</v>
      </c>
      <c r="J1809" s="17" t="s">
        <v>352</v>
      </c>
      <c r="K1809" s="16" t="s">
        <v>29</v>
      </c>
      <c r="L1809" s="17" t="s">
        <v>127</v>
      </c>
      <c r="M1809" s="17" t="s">
        <v>128</v>
      </c>
      <c r="N1809" s="16" t="s">
        <v>30</v>
      </c>
      <c r="O1809" s="306" t="s">
        <v>353</v>
      </c>
      <c r="P1809" s="441"/>
      <c r="Q1809" s="436"/>
    </row>
    <row r="1810" spans="1:17" s="18" customFormat="1" ht="22.5" x14ac:dyDescent="0.4">
      <c r="A1810" s="442"/>
      <c r="B1810" s="12" t="s">
        <v>34</v>
      </c>
      <c r="C1810" s="12" t="s">
        <v>123</v>
      </c>
      <c r="D1810" s="12" t="s">
        <v>6</v>
      </c>
      <c r="E1810" s="12" t="s">
        <v>20</v>
      </c>
      <c r="F1810" s="12" t="s">
        <v>20</v>
      </c>
      <c r="G1810" s="12" t="s">
        <v>8</v>
      </c>
      <c r="H1810" s="12" t="s">
        <v>8</v>
      </c>
      <c r="I1810" s="12" t="s">
        <v>20</v>
      </c>
      <c r="J1810" s="12" t="s">
        <v>8</v>
      </c>
      <c r="K1810" s="12" t="s">
        <v>8</v>
      </c>
      <c r="L1810" s="12" t="s">
        <v>20</v>
      </c>
      <c r="M1810" s="12" t="s">
        <v>8</v>
      </c>
      <c r="N1810" s="12" t="s">
        <v>8</v>
      </c>
      <c r="O1810" s="12" t="s">
        <v>8</v>
      </c>
      <c r="P1810" s="4" t="s">
        <v>43</v>
      </c>
      <c r="Q1810" s="12" t="s">
        <v>8</v>
      </c>
    </row>
    <row r="1811" spans="1:17" s="20" customFormat="1" ht="18" customHeight="1" x14ac:dyDescent="0.4">
      <c r="A1811" s="19">
        <v>1</v>
      </c>
      <c r="B1811" s="143">
        <f>VLOOKUP(B1807,別紙1!$A$285:$AS$431,6,FALSE)</f>
        <v>15</v>
      </c>
      <c r="C1811" s="151">
        <f>内訳書!$C$9</f>
        <v>0</v>
      </c>
      <c r="D1811" s="151">
        <f>IF(E1811=0,ROUNDDOWN(C1811*B1811/10/2,2),ROUNDDOWN(C1811*B1811/10,2))</f>
        <v>0</v>
      </c>
      <c r="E1811" s="143">
        <f>VLOOKUP(B1807,別紙1!$A$285:$AS$431,7,FALSE)+VLOOKUP(B1807,別紙1!$A$285:$AS$431,8,FALSE)+VLOOKUP(B1807,別紙1!$A$285:$AS$431,9,FALSE)</f>
        <v>62</v>
      </c>
      <c r="F1811" s="143">
        <f>IF(E1811&lt;120,E1811,120)</f>
        <v>62</v>
      </c>
      <c r="G1811" s="151">
        <f>内訳書!$D$9</f>
        <v>0</v>
      </c>
      <c r="H1811" s="151">
        <f>ROUNDDOWN(F1811*G1811,2)</f>
        <v>0</v>
      </c>
      <c r="I1811" s="143">
        <f>IF(E1811&lt;=300,IF(E1811&lt;120,0,E1811-120),180)</f>
        <v>0</v>
      </c>
      <c r="J1811" s="151">
        <f>内訳書!$E$9</f>
        <v>0</v>
      </c>
      <c r="K1811" s="151">
        <f>ROUNDDOWN(I1811*J1811,2)</f>
        <v>0</v>
      </c>
      <c r="L1811" s="143">
        <f>IF(E1811&lt;300,0,E1811-300)</f>
        <v>0</v>
      </c>
      <c r="M1811" s="151">
        <f>内訳書!$F$9</f>
        <v>0</v>
      </c>
      <c r="N1811" s="151">
        <f>ROUNDDOWN(L1811*M1811,2)</f>
        <v>0</v>
      </c>
      <c r="O1811" s="151">
        <f>H1811+K1811+N1811</f>
        <v>0</v>
      </c>
      <c r="P1811" s="144"/>
      <c r="Q1811" s="145">
        <f>ROUNDDOWN(D1811+O1811+P1811,0)</f>
        <v>0</v>
      </c>
    </row>
    <row r="1812" spans="1:17" s="20" customFormat="1" ht="18" customHeight="1" x14ac:dyDescent="0.4">
      <c r="A1812" s="19">
        <v>2</v>
      </c>
      <c r="B1812" s="145">
        <f>B1811</f>
        <v>15</v>
      </c>
      <c r="C1812" s="151">
        <f>C1811</f>
        <v>0</v>
      </c>
      <c r="D1812" s="151">
        <f t="shared" ref="D1812:D1822" si="1710">IF(E1812=0,ROUNDDOWN(C1812*B1812/10/2,2),ROUNDDOWN(C1812*B1812/10,2))</f>
        <v>0</v>
      </c>
      <c r="E1812" s="143">
        <f>VLOOKUP(B1807,別紙1!$A$285:$AS$431,10,FALSE)+VLOOKUP(B1807,別紙1!$A$285:$AS$431,11,FALSE)+VLOOKUP(B1807,別紙1!$A$285:$AS$431,12,FALSE)</f>
        <v>64</v>
      </c>
      <c r="F1812" s="143">
        <f t="shared" ref="F1812:F1822" si="1711">IF(E1812&lt;120,E1812,120)</f>
        <v>64</v>
      </c>
      <c r="G1812" s="151">
        <f>G1811</f>
        <v>0</v>
      </c>
      <c r="H1812" s="151">
        <f t="shared" ref="H1812:H1822" si="1712">ROUNDDOWN(F1812*G1812,2)</f>
        <v>0</v>
      </c>
      <c r="I1812" s="143">
        <f t="shared" ref="I1812" si="1713">IF(E1812&lt;=300,IF(E1812&lt;120,0,E1812-120),180)</f>
        <v>0</v>
      </c>
      <c r="J1812" s="151">
        <f>J1811</f>
        <v>0</v>
      </c>
      <c r="K1812" s="151">
        <f t="shared" ref="K1812:K1822" si="1714">ROUNDDOWN(I1812*J1812,2)</f>
        <v>0</v>
      </c>
      <c r="L1812" s="143">
        <f t="shared" ref="L1812:L1822" si="1715">IF(E1812&lt;300,0,E1812-300)</f>
        <v>0</v>
      </c>
      <c r="M1812" s="151">
        <f>M1811</f>
        <v>0</v>
      </c>
      <c r="N1812" s="151">
        <f t="shared" ref="N1812:N1822" si="1716">ROUNDDOWN(L1812*M1812,2)</f>
        <v>0</v>
      </c>
      <c r="O1812" s="151">
        <f t="shared" ref="O1812:O1815" si="1717">H1812+K1812+N1812</f>
        <v>0</v>
      </c>
      <c r="P1812" s="144"/>
      <c r="Q1812" s="145">
        <f t="shared" ref="Q1812:Q1822" si="1718">ROUNDDOWN(D1812+O1812+P1812,0)</f>
        <v>0</v>
      </c>
    </row>
    <row r="1813" spans="1:17" s="20" customFormat="1" ht="18" customHeight="1" x14ac:dyDescent="0.4">
      <c r="A1813" s="19">
        <v>3</v>
      </c>
      <c r="B1813" s="145">
        <f>B1811</f>
        <v>15</v>
      </c>
      <c r="C1813" s="151">
        <f t="shared" ref="C1813:C1822" si="1719">C1812</f>
        <v>0</v>
      </c>
      <c r="D1813" s="151">
        <f t="shared" si="1710"/>
        <v>0</v>
      </c>
      <c r="E1813" s="143">
        <f>VLOOKUP(B1807,別紙1!$A$285:$AS$431,13,FALSE)+VLOOKUP(B1807,別紙1!$A$285:$AS$431,14,FALSE)+VLOOKUP(B1807,別紙1!$A$285:$AS$431,15,FALSE)</f>
        <v>58</v>
      </c>
      <c r="F1813" s="143">
        <f t="shared" si="1711"/>
        <v>58</v>
      </c>
      <c r="G1813" s="151">
        <f t="shared" ref="G1813:G1822" si="1720">G1812</f>
        <v>0</v>
      </c>
      <c r="H1813" s="151">
        <f t="shared" si="1712"/>
        <v>0</v>
      </c>
      <c r="I1813" s="143">
        <f>IF(E1813&lt;=300,IF(E1813&lt;120,0,E1813-120),180)</f>
        <v>0</v>
      </c>
      <c r="J1813" s="151">
        <f t="shared" ref="J1813:J1822" si="1721">J1812</f>
        <v>0</v>
      </c>
      <c r="K1813" s="151">
        <f t="shared" si="1714"/>
        <v>0</v>
      </c>
      <c r="L1813" s="143">
        <f t="shared" si="1715"/>
        <v>0</v>
      </c>
      <c r="M1813" s="151">
        <f t="shared" ref="M1813:M1822" si="1722">M1812</f>
        <v>0</v>
      </c>
      <c r="N1813" s="151">
        <f t="shared" si="1716"/>
        <v>0</v>
      </c>
      <c r="O1813" s="151">
        <f t="shared" si="1717"/>
        <v>0</v>
      </c>
      <c r="P1813" s="144"/>
      <c r="Q1813" s="145">
        <f t="shared" si="1718"/>
        <v>0</v>
      </c>
    </row>
    <row r="1814" spans="1:17" s="20" customFormat="1" ht="18" customHeight="1" x14ac:dyDescent="0.4">
      <c r="A1814" s="19">
        <v>4</v>
      </c>
      <c r="B1814" s="145">
        <f>B1811</f>
        <v>15</v>
      </c>
      <c r="C1814" s="151">
        <f t="shared" si="1719"/>
        <v>0</v>
      </c>
      <c r="D1814" s="151">
        <f t="shared" si="1710"/>
        <v>0</v>
      </c>
      <c r="E1814" s="143">
        <f>VLOOKUP(B1807,別紙1!$A$285:$AS$431,16,FALSE)+VLOOKUP(B1807,別紙1!$A$285:$AS$431,17,FALSE)+VLOOKUP(B1807,別紙1!$A$285:$AS$431,18,FALSE)</f>
        <v>49</v>
      </c>
      <c r="F1814" s="143">
        <f t="shared" si="1711"/>
        <v>49</v>
      </c>
      <c r="G1814" s="151">
        <f t="shared" si="1720"/>
        <v>0</v>
      </c>
      <c r="H1814" s="151">
        <f t="shared" si="1712"/>
        <v>0</v>
      </c>
      <c r="I1814" s="143">
        <f t="shared" ref="I1814:I1822" si="1723">IF(E1814&lt;=300,IF(E1814&lt;120,0,E1814-120),180)</f>
        <v>0</v>
      </c>
      <c r="J1814" s="151">
        <f t="shared" si="1721"/>
        <v>0</v>
      </c>
      <c r="K1814" s="151">
        <f t="shared" si="1714"/>
        <v>0</v>
      </c>
      <c r="L1814" s="143">
        <f t="shared" si="1715"/>
        <v>0</v>
      </c>
      <c r="M1814" s="151">
        <f t="shared" si="1722"/>
        <v>0</v>
      </c>
      <c r="N1814" s="151">
        <f t="shared" si="1716"/>
        <v>0</v>
      </c>
      <c r="O1814" s="151">
        <f t="shared" si="1717"/>
        <v>0</v>
      </c>
      <c r="P1814" s="144"/>
      <c r="Q1814" s="145">
        <f t="shared" si="1718"/>
        <v>0</v>
      </c>
    </row>
    <row r="1815" spans="1:17" s="20" customFormat="1" ht="18" customHeight="1" x14ac:dyDescent="0.4">
      <c r="A1815" s="19">
        <v>5</v>
      </c>
      <c r="B1815" s="145">
        <f>B1811</f>
        <v>15</v>
      </c>
      <c r="C1815" s="151">
        <f t="shared" si="1719"/>
        <v>0</v>
      </c>
      <c r="D1815" s="151">
        <f t="shared" si="1710"/>
        <v>0</v>
      </c>
      <c r="E1815" s="143">
        <f>VLOOKUP(B1807,別紙1!$A$285:$AS$431,19,FALSE)+VLOOKUP(B1807,別紙1!$A$285:$AS$431,20,FALSE)+VLOOKUP(B1807,別紙1!$A$285:$AS$431,21,FALSE)</f>
        <v>35</v>
      </c>
      <c r="F1815" s="143">
        <f t="shared" si="1711"/>
        <v>35</v>
      </c>
      <c r="G1815" s="151">
        <f t="shared" si="1720"/>
        <v>0</v>
      </c>
      <c r="H1815" s="151">
        <f t="shared" si="1712"/>
        <v>0</v>
      </c>
      <c r="I1815" s="143">
        <f t="shared" si="1723"/>
        <v>0</v>
      </c>
      <c r="J1815" s="151">
        <f t="shared" si="1721"/>
        <v>0</v>
      </c>
      <c r="K1815" s="151">
        <f t="shared" si="1714"/>
        <v>0</v>
      </c>
      <c r="L1815" s="143">
        <f t="shared" si="1715"/>
        <v>0</v>
      </c>
      <c r="M1815" s="151">
        <f t="shared" si="1722"/>
        <v>0</v>
      </c>
      <c r="N1815" s="151">
        <f t="shared" si="1716"/>
        <v>0</v>
      </c>
      <c r="O1815" s="151">
        <f t="shared" si="1717"/>
        <v>0</v>
      </c>
      <c r="P1815" s="144"/>
      <c r="Q1815" s="145">
        <f t="shared" si="1718"/>
        <v>0</v>
      </c>
    </row>
    <row r="1816" spans="1:17" s="20" customFormat="1" ht="18" customHeight="1" x14ac:dyDescent="0.4">
      <c r="A1816" s="19">
        <v>6</v>
      </c>
      <c r="B1816" s="145">
        <f>B1811</f>
        <v>15</v>
      </c>
      <c r="C1816" s="151">
        <f t="shared" si="1719"/>
        <v>0</v>
      </c>
      <c r="D1816" s="151">
        <f t="shared" si="1710"/>
        <v>0</v>
      </c>
      <c r="E1816" s="143">
        <f>VLOOKUP(B1807,別紙1!$A$285:$AS$431,22,FALSE)+VLOOKUP(B1807,別紙1!$A$285:$AS$431,23,FALSE)+VLOOKUP(B1807,別紙1!$A$285:$AS$431,24,FALSE)</f>
        <v>36</v>
      </c>
      <c r="F1816" s="143">
        <f t="shared" si="1711"/>
        <v>36</v>
      </c>
      <c r="G1816" s="151">
        <f t="shared" si="1720"/>
        <v>0</v>
      </c>
      <c r="H1816" s="151">
        <f t="shared" si="1712"/>
        <v>0</v>
      </c>
      <c r="I1816" s="143">
        <f t="shared" si="1723"/>
        <v>0</v>
      </c>
      <c r="J1816" s="151">
        <f t="shared" si="1721"/>
        <v>0</v>
      </c>
      <c r="K1816" s="151">
        <f t="shared" si="1714"/>
        <v>0</v>
      </c>
      <c r="L1816" s="143">
        <f t="shared" si="1715"/>
        <v>0</v>
      </c>
      <c r="M1816" s="151">
        <f t="shared" si="1722"/>
        <v>0</v>
      </c>
      <c r="N1816" s="151">
        <f t="shared" si="1716"/>
        <v>0</v>
      </c>
      <c r="O1816" s="151">
        <f>H1816+K1816+N1816</f>
        <v>0</v>
      </c>
      <c r="P1816" s="144"/>
      <c r="Q1816" s="145">
        <f t="shared" si="1718"/>
        <v>0</v>
      </c>
    </row>
    <row r="1817" spans="1:17" s="20" customFormat="1" ht="18" customHeight="1" x14ac:dyDescent="0.4">
      <c r="A1817" s="19">
        <v>7</v>
      </c>
      <c r="B1817" s="145">
        <f>B1811</f>
        <v>15</v>
      </c>
      <c r="C1817" s="151">
        <f t="shared" si="1719"/>
        <v>0</v>
      </c>
      <c r="D1817" s="151">
        <f t="shared" si="1710"/>
        <v>0</v>
      </c>
      <c r="E1817" s="143">
        <f>VLOOKUP(B1807,別紙1!$A$285:$AS$431,25,FALSE)+VLOOKUP(B1807,別紙1!$A$285:$AS$431,26,FALSE)+VLOOKUP(B1807,別紙1!$A$285:$AS$431,27,FALSE)</f>
        <v>38</v>
      </c>
      <c r="F1817" s="143">
        <f t="shared" si="1711"/>
        <v>38</v>
      </c>
      <c r="G1817" s="151">
        <f t="shared" si="1720"/>
        <v>0</v>
      </c>
      <c r="H1817" s="151">
        <f t="shared" si="1712"/>
        <v>0</v>
      </c>
      <c r="I1817" s="143">
        <f t="shared" si="1723"/>
        <v>0</v>
      </c>
      <c r="J1817" s="151">
        <f t="shared" si="1721"/>
        <v>0</v>
      </c>
      <c r="K1817" s="151">
        <f t="shared" si="1714"/>
        <v>0</v>
      </c>
      <c r="L1817" s="143">
        <f t="shared" si="1715"/>
        <v>0</v>
      </c>
      <c r="M1817" s="151">
        <f t="shared" si="1722"/>
        <v>0</v>
      </c>
      <c r="N1817" s="151">
        <f t="shared" si="1716"/>
        <v>0</v>
      </c>
      <c r="O1817" s="151">
        <f t="shared" ref="O1817:O1821" si="1724">H1817+K1817+N1817</f>
        <v>0</v>
      </c>
      <c r="P1817" s="144"/>
      <c r="Q1817" s="145">
        <f t="shared" si="1718"/>
        <v>0</v>
      </c>
    </row>
    <row r="1818" spans="1:17" s="20" customFormat="1" ht="18" customHeight="1" x14ac:dyDescent="0.4">
      <c r="A1818" s="19">
        <v>8</v>
      </c>
      <c r="B1818" s="145">
        <f>B1811</f>
        <v>15</v>
      </c>
      <c r="C1818" s="151">
        <f t="shared" si="1719"/>
        <v>0</v>
      </c>
      <c r="D1818" s="151">
        <f t="shared" si="1710"/>
        <v>0</v>
      </c>
      <c r="E1818" s="143">
        <f>VLOOKUP(B1807,別紙1!$A$285:$AS$431,28,FALSE)+VLOOKUP(B1807,別紙1!$A$285:$AS$431,29,FALSE)+VLOOKUP(B1807,別紙1!$A$285:$AS$431,30,FALSE)</f>
        <v>42</v>
      </c>
      <c r="F1818" s="143">
        <f t="shared" si="1711"/>
        <v>42</v>
      </c>
      <c r="G1818" s="151">
        <f t="shared" si="1720"/>
        <v>0</v>
      </c>
      <c r="H1818" s="151">
        <f t="shared" si="1712"/>
        <v>0</v>
      </c>
      <c r="I1818" s="143">
        <f t="shared" si="1723"/>
        <v>0</v>
      </c>
      <c r="J1818" s="151">
        <f t="shared" si="1721"/>
        <v>0</v>
      </c>
      <c r="K1818" s="151">
        <f t="shared" si="1714"/>
        <v>0</v>
      </c>
      <c r="L1818" s="143">
        <f t="shared" si="1715"/>
        <v>0</v>
      </c>
      <c r="M1818" s="151">
        <f t="shared" si="1722"/>
        <v>0</v>
      </c>
      <c r="N1818" s="151">
        <f t="shared" si="1716"/>
        <v>0</v>
      </c>
      <c r="O1818" s="151">
        <f t="shared" si="1724"/>
        <v>0</v>
      </c>
      <c r="P1818" s="144"/>
      <c r="Q1818" s="145">
        <f t="shared" si="1718"/>
        <v>0</v>
      </c>
    </row>
    <row r="1819" spans="1:17" s="20" customFormat="1" ht="18" customHeight="1" x14ac:dyDescent="0.4">
      <c r="A1819" s="19">
        <v>9</v>
      </c>
      <c r="B1819" s="145">
        <f>B1811</f>
        <v>15</v>
      </c>
      <c r="C1819" s="151">
        <f t="shared" si="1719"/>
        <v>0</v>
      </c>
      <c r="D1819" s="151">
        <f t="shared" si="1710"/>
        <v>0</v>
      </c>
      <c r="E1819" s="143">
        <f>VLOOKUP(B1807,別紙1!$A$285:$AS$431,31,FALSE)+VLOOKUP(B1807,別紙1!$A$285:$AS$431,32,FALSE)+VLOOKUP(B1807,別紙1!$A$285:$AS$431,33,FALSE)</f>
        <v>41</v>
      </c>
      <c r="F1819" s="143">
        <f t="shared" si="1711"/>
        <v>41</v>
      </c>
      <c r="G1819" s="151">
        <f t="shared" si="1720"/>
        <v>0</v>
      </c>
      <c r="H1819" s="151">
        <f t="shared" si="1712"/>
        <v>0</v>
      </c>
      <c r="I1819" s="143">
        <f t="shared" si="1723"/>
        <v>0</v>
      </c>
      <c r="J1819" s="151">
        <f t="shared" si="1721"/>
        <v>0</v>
      </c>
      <c r="K1819" s="151">
        <f t="shared" si="1714"/>
        <v>0</v>
      </c>
      <c r="L1819" s="143">
        <f t="shared" si="1715"/>
        <v>0</v>
      </c>
      <c r="M1819" s="151">
        <f t="shared" si="1722"/>
        <v>0</v>
      </c>
      <c r="N1819" s="151">
        <f t="shared" si="1716"/>
        <v>0</v>
      </c>
      <c r="O1819" s="151">
        <f t="shared" si="1724"/>
        <v>0</v>
      </c>
      <c r="P1819" s="144"/>
      <c r="Q1819" s="145">
        <f t="shared" si="1718"/>
        <v>0</v>
      </c>
    </row>
    <row r="1820" spans="1:17" s="20" customFormat="1" ht="18" customHeight="1" x14ac:dyDescent="0.4">
      <c r="A1820" s="19">
        <v>10</v>
      </c>
      <c r="B1820" s="145">
        <f>B1811</f>
        <v>15</v>
      </c>
      <c r="C1820" s="151">
        <f t="shared" si="1719"/>
        <v>0</v>
      </c>
      <c r="D1820" s="151">
        <f t="shared" si="1710"/>
        <v>0</v>
      </c>
      <c r="E1820" s="143">
        <f>VLOOKUP(B1807,別紙1!$A$285:$AS$431,34,FALSE)+VLOOKUP(B1807,別紙1!$A$285:$AS$431,35,FALSE)+VLOOKUP(B1807,別紙1!$A$285:$AS$431,36,FALSE)</f>
        <v>37</v>
      </c>
      <c r="F1820" s="143">
        <f t="shared" si="1711"/>
        <v>37</v>
      </c>
      <c r="G1820" s="151">
        <f t="shared" si="1720"/>
        <v>0</v>
      </c>
      <c r="H1820" s="151">
        <f t="shared" si="1712"/>
        <v>0</v>
      </c>
      <c r="I1820" s="143">
        <f t="shared" si="1723"/>
        <v>0</v>
      </c>
      <c r="J1820" s="151">
        <f t="shared" si="1721"/>
        <v>0</v>
      </c>
      <c r="K1820" s="151">
        <f t="shared" si="1714"/>
        <v>0</v>
      </c>
      <c r="L1820" s="143">
        <f t="shared" si="1715"/>
        <v>0</v>
      </c>
      <c r="M1820" s="151">
        <f t="shared" si="1722"/>
        <v>0</v>
      </c>
      <c r="N1820" s="151">
        <f t="shared" si="1716"/>
        <v>0</v>
      </c>
      <c r="O1820" s="151">
        <f t="shared" si="1724"/>
        <v>0</v>
      </c>
      <c r="P1820" s="144"/>
      <c r="Q1820" s="145">
        <f t="shared" si="1718"/>
        <v>0</v>
      </c>
    </row>
    <row r="1821" spans="1:17" s="20" customFormat="1" ht="18" customHeight="1" x14ac:dyDescent="0.4">
      <c r="A1821" s="19">
        <v>11</v>
      </c>
      <c r="B1821" s="145">
        <f>B1811</f>
        <v>15</v>
      </c>
      <c r="C1821" s="151">
        <f t="shared" si="1719"/>
        <v>0</v>
      </c>
      <c r="D1821" s="151">
        <f t="shared" si="1710"/>
        <v>0</v>
      </c>
      <c r="E1821" s="143">
        <f>VLOOKUP(B1807,別紙1!$A$285:$AS$431,37,FALSE)+VLOOKUP(B1807,別紙1!$A$285:$AS$431,38,FALSE)+VLOOKUP(B1807,別紙1!$A$285:$AS$431,39,FALSE)</f>
        <v>40</v>
      </c>
      <c r="F1821" s="143">
        <f t="shared" si="1711"/>
        <v>40</v>
      </c>
      <c r="G1821" s="151">
        <f t="shared" si="1720"/>
        <v>0</v>
      </c>
      <c r="H1821" s="151">
        <f t="shared" si="1712"/>
        <v>0</v>
      </c>
      <c r="I1821" s="143">
        <f t="shared" si="1723"/>
        <v>0</v>
      </c>
      <c r="J1821" s="151">
        <f t="shared" si="1721"/>
        <v>0</v>
      </c>
      <c r="K1821" s="151">
        <f t="shared" si="1714"/>
        <v>0</v>
      </c>
      <c r="L1821" s="143">
        <f t="shared" si="1715"/>
        <v>0</v>
      </c>
      <c r="M1821" s="151">
        <f t="shared" si="1722"/>
        <v>0</v>
      </c>
      <c r="N1821" s="151">
        <f t="shared" si="1716"/>
        <v>0</v>
      </c>
      <c r="O1821" s="151">
        <f t="shared" si="1724"/>
        <v>0</v>
      </c>
      <c r="P1821" s="144"/>
      <c r="Q1821" s="145">
        <f t="shared" si="1718"/>
        <v>0</v>
      </c>
    </row>
    <row r="1822" spans="1:17" s="20" customFormat="1" ht="18" customHeight="1" thickBot="1" x14ac:dyDescent="0.45">
      <c r="A1822" s="19">
        <v>12</v>
      </c>
      <c r="B1822" s="145">
        <f>B1811</f>
        <v>15</v>
      </c>
      <c r="C1822" s="151">
        <f t="shared" si="1719"/>
        <v>0</v>
      </c>
      <c r="D1822" s="151">
        <f t="shared" si="1710"/>
        <v>0</v>
      </c>
      <c r="E1822" s="143">
        <f>VLOOKUP(B1807,別紙1!$A$285:$AS$431,40,FALSE)+VLOOKUP(B1807,別紙1!$A$285:$AS$431,41,FALSE)+VLOOKUP(B1807,別紙1!$A$285:$AS$431,42,FALSE)</f>
        <v>56</v>
      </c>
      <c r="F1822" s="143">
        <f t="shared" si="1711"/>
        <v>56</v>
      </c>
      <c r="G1822" s="151">
        <f t="shared" si="1720"/>
        <v>0</v>
      </c>
      <c r="H1822" s="198">
        <f t="shared" si="1712"/>
        <v>0</v>
      </c>
      <c r="I1822" s="143">
        <f t="shared" si="1723"/>
        <v>0</v>
      </c>
      <c r="J1822" s="198">
        <f t="shared" si="1721"/>
        <v>0</v>
      </c>
      <c r="K1822" s="198">
        <f t="shared" si="1714"/>
        <v>0</v>
      </c>
      <c r="L1822" s="143">
        <f t="shared" si="1715"/>
        <v>0</v>
      </c>
      <c r="M1822" s="151">
        <f t="shared" si="1722"/>
        <v>0</v>
      </c>
      <c r="N1822" s="198">
        <f t="shared" si="1716"/>
        <v>0</v>
      </c>
      <c r="O1822" s="151">
        <f>H1822+K1822+N1822</f>
        <v>0</v>
      </c>
      <c r="P1822" s="144"/>
      <c r="Q1822" s="145">
        <f t="shared" si="1718"/>
        <v>0</v>
      </c>
    </row>
    <row r="1823" spans="1:17" s="20" customFormat="1" ht="18" customHeight="1" thickBot="1" x14ac:dyDescent="0.45">
      <c r="A1823" s="19" t="s">
        <v>9</v>
      </c>
      <c r="B1823" s="146"/>
      <c r="C1823" s="146"/>
      <c r="D1823" s="201"/>
      <c r="E1823" s="143">
        <f t="shared" ref="E1823:F1823" si="1725">SUM(E1811:E1822)</f>
        <v>558</v>
      </c>
      <c r="F1823" s="149">
        <f t="shared" si="1725"/>
        <v>558</v>
      </c>
      <c r="G1823" s="146"/>
      <c r="H1823" s="146"/>
      <c r="I1823" s="149">
        <f t="shared" ref="I1823" si="1726">SUM(I1811:I1822)</f>
        <v>0</v>
      </c>
      <c r="J1823" s="146"/>
      <c r="K1823" s="146"/>
      <c r="L1823" s="149">
        <f t="shared" ref="L1823" si="1727">SUM(L1811:L1822)</f>
        <v>0</v>
      </c>
      <c r="M1823" s="146"/>
      <c r="N1823" s="146"/>
      <c r="O1823" s="202"/>
      <c r="P1823" s="150">
        <f>SUM(P1811:P1822)</f>
        <v>0</v>
      </c>
      <c r="Q1823" s="148">
        <f>IF(SUM(Q1811:Q1822)="","",SUM(Q1811:Q1822))</f>
        <v>0</v>
      </c>
    </row>
    <row r="1824" spans="1:17" ht="78" customHeight="1" x14ac:dyDescent="0.4">
      <c r="A1824" s="444" t="s">
        <v>376</v>
      </c>
      <c r="B1824" s="445"/>
      <c r="C1824" s="445"/>
      <c r="D1824" s="445"/>
      <c r="E1824" s="446"/>
      <c r="F1824" s="446"/>
      <c r="G1824" s="446"/>
      <c r="H1824" s="445"/>
      <c r="I1824" s="446"/>
      <c r="J1824" s="446"/>
      <c r="K1824" s="445"/>
      <c r="L1824" s="446"/>
      <c r="M1824" s="446"/>
      <c r="N1824" s="445"/>
      <c r="O1824" s="445"/>
      <c r="P1824" s="445"/>
      <c r="Q1824" s="445"/>
    </row>
    <row r="1825" spans="1:17" ht="78" customHeight="1" x14ac:dyDescent="0.4">
      <c r="A1825" s="447" t="s">
        <v>22</v>
      </c>
      <c r="B1825" s="447"/>
      <c r="C1825" s="447"/>
      <c r="D1825" s="447"/>
      <c r="E1825" s="447"/>
      <c r="F1825" s="447"/>
      <c r="G1825" s="447"/>
      <c r="H1825" s="447"/>
      <c r="I1825" s="447"/>
      <c r="J1825" s="447"/>
      <c r="K1825" s="447"/>
      <c r="L1825" s="447"/>
      <c r="M1825" s="447"/>
      <c r="N1825" s="447"/>
      <c r="O1825" s="447"/>
      <c r="P1825" s="447"/>
      <c r="Q1825" s="447"/>
    </row>
    <row r="1826" spans="1:17" x14ac:dyDescent="0.4">
      <c r="A1826" s="11" t="s">
        <v>12</v>
      </c>
      <c r="B1826" s="15">
        <f>B1807+1</f>
        <v>97</v>
      </c>
      <c r="C1826" s="11" t="s">
        <v>13</v>
      </c>
      <c r="D1826" s="13" t="str">
        <f>VLOOKUP(B1826,別紙1!$A$285:$AS$431,3,FALSE)</f>
        <v>高井　流量計</v>
      </c>
      <c r="Q1826" s="142" t="str">
        <f>VLOOKUP(B1826,別紙1!$A$285:$AS$431,5,FALSE)</f>
        <v>東京従量電灯B15A</v>
      </c>
    </row>
    <row r="1827" spans="1:17" s="11" customFormat="1" ht="20.25" customHeight="1" x14ac:dyDescent="0.4">
      <c r="A1827" s="435" t="s">
        <v>14</v>
      </c>
      <c r="B1827" s="443" t="s">
        <v>3</v>
      </c>
      <c r="C1827" s="443"/>
      <c r="D1827" s="443"/>
      <c r="E1827" s="438" t="s">
        <v>4</v>
      </c>
      <c r="F1827" s="439"/>
      <c r="G1827" s="439"/>
      <c r="H1827" s="439"/>
      <c r="I1827" s="439"/>
      <c r="J1827" s="439"/>
      <c r="K1827" s="439"/>
      <c r="L1827" s="439"/>
      <c r="M1827" s="439"/>
      <c r="N1827" s="439"/>
      <c r="O1827" s="440"/>
      <c r="P1827" s="426" t="s">
        <v>106</v>
      </c>
      <c r="Q1827" s="435" t="s">
        <v>354</v>
      </c>
    </row>
    <row r="1828" spans="1:17" s="11" customFormat="1" ht="60" x14ac:dyDescent="0.4">
      <c r="A1828" s="436"/>
      <c r="B1828" s="305" t="s">
        <v>26</v>
      </c>
      <c r="C1828" s="305" t="s">
        <v>107</v>
      </c>
      <c r="D1828" s="305" t="s">
        <v>27</v>
      </c>
      <c r="E1828" s="16" t="s">
        <v>349</v>
      </c>
      <c r="F1828" s="17" t="s">
        <v>108</v>
      </c>
      <c r="G1828" s="17" t="s">
        <v>350</v>
      </c>
      <c r="H1828" s="16" t="s">
        <v>28</v>
      </c>
      <c r="I1828" s="17" t="s">
        <v>126</v>
      </c>
      <c r="J1828" s="17" t="s">
        <v>352</v>
      </c>
      <c r="K1828" s="16" t="s">
        <v>29</v>
      </c>
      <c r="L1828" s="17" t="s">
        <v>127</v>
      </c>
      <c r="M1828" s="17" t="s">
        <v>128</v>
      </c>
      <c r="N1828" s="16" t="s">
        <v>30</v>
      </c>
      <c r="O1828" s="306" t="s">
        <v>353</v>
      </c>
      <c r="P1828" s="441"/>
      <c r="Q1828" s="436"/>
    </row>
    <row r="1829" spans="1:17" s="18" customFormat="1" ht="22.5" x14ac:dyDescent="0.4">
      <c r="A1829" s="442"/>
      <c r="B1829" s="12" t="s">
        <v>34</v>
      </c>
      <c r="C1829" s="12" t="s">
        <v>123</v>
      </c>
      <c r="D1829" s="12" t="s">
        <v>6</v>
      </c>
      <c r="E1829" s="12" t="s">
        <v>20</v>
      </c>
      <c r="F1829" s="12" t="s">
        <v>20</v>
      </c>
      <c r="G1829" s="12" t="s">
        <v>8</v>
      </c>
      <c r="H1829" s="12" t="s">
        <v>8</v>
      </c>
      <c r="I1829" s="12" t="s">
        <v>20</v>
      </c>
      <c r="J1829" s="12" t="s">
        <v>8</v>
      </c>
      <c r="K1829" s="12" t="s">
        <v>8</v>
      </c>
      <c r="L1829" s="12" t="s">
        <v>20</v>
      </c>
      <c r="M1829" s="12" t="s">
        <v>8</v>
      </c>
      <c r="N1829" s="12" t="s">
        <v>8</v>
      </c>
      <c r="O1829" s="12" t="s">
        <v>8</v>
      </c>
      <c r="P1829" s="4" t="s">
        <v>43</v>
      </c>
      <c r="Q1829" s="12" t="s">
        <v>8</v>
      </c>
    </row>
    <row r="1830" spans="1:17" s="20" customFormat="1" ht="18" customHeight="1" x14ac:dyDescent="0.4">
      <c r="A1830" s="19">
        <v>1</v>
      </c>
      <c r="B1830" s="143">
        <f>VLOOKUP(B1826,別紙1!$A$285:$AS$431,6,FALSE)</f>
        <v>15</v>
      </c>
      <c r="C1830" s="151">
        <f>内訳書!$C$9</f>
        <v>0</v>
      </c>
      <c r="D1830" s="151">
        <f>IF(E1830=0,ROUNDDOWN(C1830*B1830/10/2,2),ROUNDDOWN(C1830*B1830/10,2))</f>
        <v>0</v>
      </c>
      <c r="E1830" s="143">
        <f>VLOOKUP(B1826,別紙1!$A$285:$AS$431,7,FALSE)+VLOOKUP(B1826,別紙1!$A$285:$AS$431,8,FALSE)+VLOOKUP(B1826,別紙1!$A$285:$AS$431,9,FALSE)</f>
        <v>13</v>
      </c>
      <c r="F1830" s="143">
        <f>IF(E1830&lt;120,E1830,120)</f>
        <v>13</v>
      </c>
      <c r="G1830" s="151">
        <f>内訳書!$D$9</f>
        <v>0</v>
      </c>
      <c r="H1830" s="151">
        <f>ROUNDDOWN(F1830*G1830,2)</f>
        <v>0</v>
      </c>
      <c r="I1830" s="143">
        <f>IF(E1830&lt;=300,IF(E1830&lt;120,0,E1830-120),180)</f>
        <v>0</v>
      </c>
      <c r="J1830" s="151">
        <f>内訳書!$E$9</f>
        <v>0</v>
      </c>
      <c r="K1830" s="151">
        <f>ROUNDDOWN(I1830*J1830,2)</f>
        <v>0</v>
      </c>
      <c r="L1830" s="143">
        <f>IF(E1830&lt;300,0,E1830-300)</f>
        <v>0</v>
      </c>
      <c r="M1830" s="151">
        <f>内訳書!$F$9</f>
        <v>0</v>
      </c>
      <c r="N1830" s="151">
        <f>ROUNDDOWN(L1830*M1830,2)</f>
        <v>0</v>
      </c>
      <c r="O1830" s="151">
        <f>H1830+K1830+N1830</f>
        <v>0</v>
      </c>
      <c r="P1830" s="144"/>
      <c r="Q1830" s="145">
        <f>ROUNDDOWN(D1830+O1830+P1830,0)</f>
        <v>0</v>
      </c>
    </row>
    <row r="1831" spans="1:17" s="20" customFormat="1" ht="18" customHeight="1" x14ac:dyDescent="0.4">
      <c r="A1831" s="19">
        <v>2</v>
      </c>
      <c r="B1831" s="145">
        <f>B1830</f>
        <v>15</v>
      </c>
      <c r="C1831" s="151">
        <f>C1830</f>
        <v>0</v>
      </c>
      <c r="D1831" s="151">
        <f t="shared" ref="D1831:D1841" si="1728">IF(E1831=0,ROUNDDOWN(C1831*B1831/10/2,2),ROUNDDOWN(C1831*B1831/10,2))</f>
        <v>0</v>
      </c>
      <c r="E1831" s="143">
        <f>VLOOKUP(B1826,別紙1!$A$285:$AS$431,10,FALSE)+VLOOKUP(B1826,別紙1!$A$285:$AS$431,11,FALSE)+VLOOKUP(B1826,別紙1!$A$285:$AS$431,12,FALSE)</f>
        <v>13</v>
      </c>
      <c r="F1831" s="143">
        <f t="shared" ref="F1831:F1841" si="1729">IF(E1831&lt;120,E1831,120)</f>
        <v>13</v>
      </c>
      <c r="G1831" s="151">
        <f>G1830</f>
        <v>0</v>
      </c>
      <c r="H1831" s="151">
        <f t="shared" ref="H1831:H1841" si="1730">ROUNDDOWN(F1831*G1831,2)</f>
        <v>0</v>
      </c>
      <c r="I1831" s="143">
        <f t="shared" ref="I1831" si="1731">IF(E1831&lt;=300,IF(E1831&lt;120,0,E1831-120),180)</f>
        <v>0</v>
      </c>
      <c r="J1831" s="151">
        <f>J1830</f>
        <v>0</v>
      </c>
      <c r="K1831" s="151">
        <f t="shared" ref="K1831:K1841" si="1732">ROUNDDOWN(I1831*J1831,2)</f>
        <v>0</v>
      </c>
      <c r="L1831" s="143">
        <f t="shared" ref="L1831:L1841" si="1733">IF(E1831&lt;300,0,E1831-300)</f>
        <v>0</v>
      </c>
      <c r="M1831" s="151">
        <f>M1830</f>
        <v>0</v>
      </c>
      <c r="N1831" s="151">
        <f t="shared" ref="N1831:N1841" si="1734">ROUNDDOWN(L1831*M1831,2)</f>
        <v>0</v>
      </c>
      <c r="O1831" s="151">
        <f t="shared" ref="O1831:O1834" si="1735">H1831+K1831+N1831</f>
        <v>0</v>
      </c>
      <c r="P1831" s="144"/>
      <c r="Q1831" s="145">
        <f t="shared" ref="Q1831:Q1841" si="1736">ROUNDDOWN(D1831+O1831+P1831,0)</f>
        <v>0</v>
      </c>
    </row>
    <row r="1832" spans="1:17" s="20" customFormat="1" ht="18" customHeight="1" x14ac:dyDescent="0.4">
      <c r="A1832" s="19">
        <v>3</v>
      </c>
      <c r="B1832" s="145">
        <f>B1830</f>
        <v>15</v>
      </c>
      <c r="C1832" s="151">
        <f t="shared" ref="C1832:C1841" si="1737">C1831</f>
        <v>0</v>
      </c>
      <c r="D1832" s="151">
        <f t="shared" si="1728"/>
        <v>0</v>
      </c>
      <c r="E1832" s="143">
        <f>VLOOKUP(B1826,別紙1!$A$285:$AS$431,13,FALSE)+VLOOKUP(B1826,別紙1!$A$285:$AS$431,14,FALSE)+VLOOKUP(B1826,別紙1!$A$285:$AS$431,15,FALSE)</f>
        <v>12</v>
      </c>
      <c r="F1832" s="143">
        <f t="shared" si="1729"/>
        <v>12</v>
      </c>
      <c r="G1832" s="151">
        <f t="shared" ref="G1832:G1841" si="1738">G1831</f>
        <v>0</v>
      </c>
      <c r="H1832" s="151">
        <f t="shared" si="1730"/>
        <v>0</v>
      </c>
      <c r="I1832" s="143">
        <f>IF(E1832&lt;=300,IF(E1832&lt;120,0,E1832-120),180)</f>
        <v>0</v>
      </c>
      <c r="J1832" s="151">
        <f t="shared" ref="J1832:J1841" si="1739">J1831</f>
        <v>0</v>
      </c>
      <c r="K1832" s="151">
        <f t="shared" si="1732"/>
        <v>0</v>
      </c>
      <c r="L1832" s="143">
        <f t="shared" si="1733"/>
        <v>0</v>
      </c>
      <c r="M1832" s="151">
        <f t="shared" ref="M1832:M1841" si="1740">M1831</f>
        <v>0</v>
      </c>
      <c r="N1832" s="151">
        <f t="shared" si="1734"/>
        <v>0</v>
      </c>
      <c r="O1832" s="151">
        <f t="shared" si="1735"/>
        <v>0</v>
      </c>
      <c r="P1832" s="144"/>
      <c r="Q1832" s="145">
        <f t="shared" si="1736"/>
        <v>0</v>
      </c>
    </row>
    <row r="1833" spans="1:17" s="20" customFormat="1" ht="18" customHeight="1" x14ac:dyDescent="0.4">
      <c r="A1833" s="19">
        <v>4</v>
      </c>
      <c r="B1833" s="145">
        <f>B1830</f>
        <v>15</v>
      </c>
      <c r="C1833" s="151">
        <f t="shared" si="1737"/>
        <v>0</v>
      </c>
      <c r="D1833" s="151">
        <f t="shared" si="1728"/>
        <v>0</v>
      </c>
      <c r="E1833" s="143">
        <f>VLOOKUP(B1826,別紙1!$A$285:$AS$431,16,FALSE)+VLOOKUP(B1826,別紙1!$A$285:$AS$431,17,FALSE)+VLOOKUP(B1826,別紙1!$A$285:$AS$431,18,FALSE)</f>
        <v>13</v>
      </c>
      <c r="F1833" s="143">
        <f t="shared" si="1729"/>
        <v>13</v>
      </c>
      <c r="G1833" s="151">
        <f t="shared" si="1738"/>
        <v>0</v>
      </c>
      <c r="H1833" s="151">
        <f t="shared" si="1730"/>
        <v>0</v>
      </c>
      <c r="I1833" s="143">
        <f t="shared" ref="I1833:I1841" si="1741">IF(E1833&lt;=300,IF(E1833&lt;120,0,E1833-120),180)</f>
        <v>0</v>
      </c>
      <c r="J1833" s="151">
        <f t="shared" si="1739"/>
        <v>0</v>
      </c>
      <c r="K1833" s="151">
        <f t="shared" si="1732"/>
        <v>0</v>
      </c>
      <c r="L1833" s="143">
        <f t="shared" si="1733"/>
        <v>0</v>
      </c>
      <c r="M1833" s="151">
        <f t="shared" si="1740"/>
        <v>0</v>
      </c>
      <c r="N1833" s="151">
        <f t="shared" si="1734"/>
        <v>0</v>
      </c>
      <c r="O1833" s="151">
        <f t="shared" si="1735"/>
        <v>0</v>
      </c>
      <c r="P1833" s="144"/>
      <c r="Q1833" s="145">
        <f t="shared" si="1736"/>
        <v>0</v>
      </c>
    </row>
    <row r="1834" spans="1:17" s="20" customFormat="1" ht="18" customHeight="1" x14ac:dyDescent="0.4">
      <c r="A1834" s="19">
        <v>5</v>
      </c>
      <c r="B1834" s="145">
        <f>B1830</f>
        <v>15</v>
      </c>
      <c r="C1834" s="151">
        <f t="shared" si="1737"/>
        <v>0</v>
      </c>
      <c r="D1834" s="151">
        <f t="shared" si="1728"/>
        <v>0</v>
      </c>
      <c r="E1834" s="143">
        <f>VLOOKUP(B1826,別紙1!$A$285:$AS$431,19,FALSE)+VLOOKUP(B1826,別紙1!$A$285:$AS$431,20,FALSE)+VLOOKUP(B1826,別紙1!$A$285:$AS$431,21,FALSE)</f>
        <v>12</v>
      </c>
      <c r="F1834" s="143">
        <f t="shared" si="1729"/>
        <v>12</v>
      </c>
      <c r="G1834" s="151">
        <f t="shared" si="1738"/>
        <v>0</v>
      </c>
      <c r="H1834" s="151">
        <f t="shared" si="1730"/>
        <v>0</v>
      </c>
      <c r="I1834" s="143">
        <f t="shared" si="1741"/>
        <v>0</v>
      </c>
      <c r="J1834" s="151">
        <f t="shared" si="1739"/>
        <v>0</v>
      </c>
      <c r="K1834" s="151">
        <f t="shared" si="1732"/>
        <v>0</v>
      </c>
      <c r="L1834" s="143">
        <f t="shared" si="1733"/>
        <v>0</v>
      </c>
      <c r="M1834" s="151">
        <f t="shared" si="1740"/>
        <v>0</v>
      </c>
      <c r="N1834" s="151">
        <f t="shared" si="1734"/>
        <v>0</v>
      </c>
      <c r="O1834" s="151">
        <f t="shared" si="1735"/>
        <v>0</v>
      </c>
      <c r="P1834" s="144"/>
      <c r="Q1834" s="145">
        <f t="shared" si="1736"/>
        <v>0</v>
      </c>
    </row>
    <row r="1835" spans="1:17" s="20" customFormat="1" ht="18" customHeight="1" x14ac:dyDescent="0.4">
      <c r="A1835" s="19">
        <v>6</v>
      </c>
      <c r="B1835" s="145">
        <f>B1830</f>
        <v>15</v>
      </c>
      <c r="C1835" s="151">
        <f t="shared" si="1737"/>
        <v>0</v>
      </c>
      <c r="D1835" s="151">
        <f t="shared" si="1728"/>
        <v>0</v>
      </c>
      <c r="E1835" s="143">
        <f>VLOOKUP(B1826,別紙1!$A$285:$AS$431,22,FALSE)+VLOOKUP(B1826,別紙1!$A$285:$AS$431,23,FALSE)+VLOOKUP(B1826,別紙1!$A$285:$AS$431,24,FALSE)</f>
        <v>13</v>
      </c>
      <c r="F1835" s="143">
        <f t="shared" si="1729"/>
        <v>13</v>
      </c>
      <c r="G1835" s="151">
        <f t="shared" si="1738"/>
        <v>0</v>
      </c>
      <c r="H1835" s="151">
        <f t="shared" si="1730"/>
        <v>0</v>
      </c>
      <c r="I1835" s="143">
        <f t="shared" si="1741"/>
        <v>0</v>
      </c>
      <c r="J1835" s="151">
        <f t="shared" si="1739"/>
        <v>0</v>
      </c>
      <c r="K1835" s="151">
        <f t="shared" si="1732"/>
        <v>0</v>
      </c>
      <c r="L1835" s="143">
        <f t="shared" si="1733"/>
        <v>0</v>
      </c>
      <c r="M1835" s="151">
        <f t="shared" si="1740"/>
        <v>0</v>
      </c>
      <c r="N1835" s="151">
        <f t="shared" si="1734"/>
        <v>0</v>
      </c>
      <c r="O1835" s="151">
        <f>H1835+K1835+N1835</f>
        <v>0</v>
      </c>
      <c r="P1835" s="144"/>
      <c r="Q1835" s="145">
        <f t="shared" si="1736"/>
        <v>0</v>
      </c>
    </row>
    <row r="1836" spans="1:17" s="20" customFormat="1" ht="18" customHeight="1" x14ac:dyDescent="0.4">
      <c r="A1836" s="19">
        <v>7</v>
      </c>
      <c r="B1836" s="145">
        <f>B1830</f>
        <v>15</v>
      </c>
      <c r="C1836" s="151">
        <f t="shared" si="1737"/>
        <v>0</v>
      </c>
      <c r="D1836" s="151">
        <f t="shared" si="1728"/>
        <v>0</v>
      </c>
      <c r="E1836" s="143">
        <f>VLOOKUP(B1826,別紙1!$A$285:$AS$431,25,FALSE)+VLOOKUP(B1826,別紙1!$A$285:$AS$431,26,FALSE)+VLOOKUP(B1826,別紙1!$A$285:$AS$431,27,FALSE)</f>
        <v>14</v>
      </c>
      <c r="F1836" s="143">
        <f t="shared" si="1729"/>
        <v>14</v>
      </c>
      <c r="G1836" s="151">
        <f t="shared" si="1738"/>
        <v>0</v>
      </c>
      <c r="H1836" s="151">
        <f t="shared" si="1730"/>
        <v>0</v>
      </c>
      <c r="I1836" s="143">
        <f t="shared" si="1741"/>
        <v>0</v>
      </c>
      <c r="J1836" s="151">
        <f t="shared" si="1739"/>
        <v>0</v>
      </c>
      <c r="K1836" s="151">
        <f t="shared" si="1732"/>
        <v>0</v>
      </c>
      <c r="L1836" s="143">
        <f t="shared" si="1733"/>
        <v>0</v>
      </c>
      <c r="M1836" s="151">
        <f t="shared" si="1740"/>
        <v>0</v>
      </c>
      <c r="N1836" s="151">
        <f t="shared" si="1734"/>
        <v>0</v>
      </c>
      <c r="O1836" s="151">
        <f t="shared" ref="O1836:O1840" si="1742">H1836+K1836+N1836</f>
        <v>0</v>
      </c>
      <c r="P1836" s="144"/>
      <c r="Q1836" s="145">
        <f t="shared" si="1736"/>
        <v>0</v>
      </c>
    </row>
    <row r="1837" spans="1:17" s="20" customFormat="1" ht="18" customHeight="1" x14ac:dyDescent="0.4">
      <c r="A1837" s="19">
        <v>8</v>
      </c>
      <c r="B1837" s="145">
        <f>B1830</f>
        <v>15</v>
      </c>
      <c r="C1837" s="151">
        <f t="shared" si="1737"/>
        <v>0</v>
      </c>
      <c r="D1837" s="151">
        <f t="shared" si="1728"/>
        <v>0</v>
      </c>
      <c r="E1837" s="143">
        <f>VLOOKUP(B1826,別紙1!$A$285:$AS$431,28,FALSE)+VLOOKUP(B1826,別紙1!$A$285:$AS$431,29,FALSE)+VLOOKUP(B1826,別紙1!$A$285:$AS$431,30,FALSE)</f>
        <v>16</v>
      </c>
      <c r="F1837" s="143">
        <f t="shared" si="1729"/>
        <v>16</v>
      </c>
      <c r="G1837" s="151">
        <f t="shared" si="1738"/>
        <v>0</v>
      </c>
      <c r="H1837" s="151">
        <f t="shared" si="1730"/>
        <v>0</v>
      </c>
      <c r="I1837" s="143">
        <f t="shared" si="1741"/>
        <v>0</v>
      </c>
      <c r="J1837" s="151">
        <f t="shared" si="1739"/>
        <v>0</v>
      </c>
      <c r="K1837" s="151">
        <f t="shared" si="1732"/>
        <v>0</v>
      </c>
      <c r="L1837" s="143">
        <f t="shared" si="1733"/>
        <v>0</v>
      </c>
      <c r="M1837" s="151">
        <f t="shared" si="1740"/>
        <v>0</v>
      </c>
      <c r="N1837" s="151">
        <f t="shared" si="1734"/>
        <v>0</v>
      </c>
      <c r="O1837" s="151">
        <f t="shared" si="1742"/>
        <v>0</v>
      </c>
      <c r="P1837" s="144"/>
      <c r="Q1837" s="145">
        <f t="shared" si="1736"/>
        <v>0</v>
      </c>
    </row>
    <row r="1838" spans="1:17" s="20" customFormat="1" ht="18" customHeight="1" x14ac:dyDescent="0.4">
      <c r="A1838" s="19">
        <v>9</v>
      </c>
      <c r="B1838" s="145">
        <f>B1830</f>
        <v>15</v>
      </c>
      <c r="C1838" s="151">
        <f t="shared" si="1737"/>
        <v>0</v>
      </c>
      <c r="D1838" s="151">
        <f t="shared" si="1728"/>
        <v>0</v>
      </c>
      <c r="E1838" s="143">
        <f>VLOOKUP(B1826,別紙1!$A$285:$AS$431,31,FALSE)+VLOOKUP(B1826,別紙1!$A$285:$AS$431,32,FALSE)+VLOOKUP(B1826,別紙1!$A$285:$AS$431,33,FALSE)</f>
        <v>15</v>
      </c>
      <c r="F1838" s="143">
        <f t="shared" si="1729"/>
        <v>15</v>
      </c>
      <c r="G1838" s="151">
        <f t="shared" si="1738"/>
        <v>0</v>
      </c>
      <c r="H1838" s="151">
        <f t="shared" si="1730"/>
        <v>0</v>
      </c>
      <c r="I1838" s="143">
        <f t="shared" si="1741"/>
        <v>0</v>
      </c>
      <c r="J1838" s="151">
        <f t="shared" si="1739"/>
        <v>0</v>
      </c>
      <c r="K1838" s="151">
        <f t="shared" si="1732"/>
        <v>0</v>
      </c>
      <c r="L1838" s="143">
        <f t="shared" si="1733"/>
        <v>0</v>
      </c>
      <c r="M1838" s="151">
        <f t="shared" si="1740"/>
        <v>0</v>
      </c>
      <c r="N1838" s="151">
        <f t="shared" si="1734"/>
        <v>0</v>
      </c>
      <c r="O1838" s="151">
        <f t="shared" si="1742"/>
        <v>0</v>
      </c>
      <c r="P1838" s="144"/>
      <c r="Q1838" s="145">
        <f t="shared" si="1736"/>
        <v>0</v>
      </c>
    </row>
    <row r="1839" spans="1:17" s="20" customFormat="1" ht="18" customHeight="1" x14ac:dyDescent="0.4">
      <c r="A1839" s="19">
        <v>10</v>
      </c>
      <c r="B1839" s="145">
        <f>B1830</f>
        <v>15</v>
      </c>
      <c r="C1839" s="151">
        <f t="shared" si="1737"/>
        <v>0</v>
      </c>
      <c r="D1839" s="151">
        <f t="shared" si="1728"/>
        <v>0</v>
      </c>
      <c r="E1839" s="143">
        <f>VLOOKUP(B1826,別紙1!$A$285:$AS$431,34,FALSE)+VLOOKUP(B1826,別紙1!$A$285:$AS$431,35,FALSE)+VLOOKUP(B1826,別紙1!$A$285:$AS$431,36,FALSE)</f>
        <v>14</v>
      </c>
      <c r="F1839" s="143">
        <f t="shared" si="1729"/>
        <v>14</v>
      </c>
      <c r="G1839" s="151">
        <f t="shared" si="1738"/>
        <v>0</v>
      </c>
      <c r="H1839" s="151">
        <f t="shared" si="1730"/>
        <v>0</v>
      </c>
      <c r="I1839" s="143">
        <f t="shared" si="1741"/>
        <v>0</v>
      </c>
      <c r="J1839" s="151">
        <f t="shared" si="1739"/>
        <v>0</v>
      </c>
      <c r="K1839" s="151">
        <f t="shared" si="1732"/>
        <v>0</v>
      </c>
      <c r="L1839" s="143">
        <f t="shared" si="1733"/>
        <v>0</v>
      </c>
      <c r="M1839" s="151">
        <f t="shared" si="1740"/>
        <v>0</v>
      </c>
      <c r="N1839" s="151">
        <f t="shared" si="1734"/>
        <v>0</v>
      </c>
      <c r="O1839" s="151">
        <f t="shared" si="1742"/>
        <v>0</v>
      </c>
      <c r="P1839" s="144"/>
      <c r="Q1839" s="145">
        <f t="shared" si="1736"/>
        <v>0</v>
      </c>
    </row>
    <row r="1840" spans="1:17" s="20" customFormat="1" ht="18" customHeight="1" x14ac:dyDescent="0.4">
      <c r="A1840" s="19">
        <v>11</v>
      </c>
      <c r="B1840" s="145">
        <f>B1830</f>
        <v>15</v>
      </c>
      <c r="C1840" s="151">
        <f t="shared" si="1737"/>
        <v>0</v>
      </c>
      <c r="D1840" s="151">
        <f t="shared" si="1728"/>
        <v>0</v>
      </c>
      <c r="E1840" s="143">
        <f>VLOOKUP(B1826,別紙1!$A$285:$AS$431,37,FALSE)+VLOOKUP(B1826,別紙1!$A$285:$AS$431,38,FALSE)+VLOOKUP(B1826,別紙1!$A$285:$AS$431,39,FALSE)</f>
        <v>14</v>
      </c>
      <c r="F1840" s="143">
        <f t="shared" si="1729"/>
        <v>14</v>
      </c>
      <c r="G1840" s="151">
        <f t="shared" si="1738"/>
        <v>0</v>
      </c>
      <c r="H1840" s="151">
        <f t="shared" si="1730"/>
        <v>0</v>
      </c>
      <c r="I1840" s="143">
        <f t="shared" si="1741"/>
        <v>0</v>
      </c>
      <c r="J1840" s="151">
        <f t="shared" si="1739"/>
        <v>0</v>
      </c>
      <c r="K1840" s="151">
        <f t="shared" si="1732"/>
        <v>0</v>
      </c>
      <c r="L1840" s="143">
        <f t="shared" si="1733"/>
        <v>0</v>
      </c>
      <c r="M1840" s="151">
        <f t="shared" si="1740"/>
        <v>0</v>
      </c>
      <c r="N1840" s="151">
        <f t="shared" si="1734"/>
        <v>0</v>
      </c>
      <c r="O1840" s="151">
        <f t="shared" si="1742"/>
        <v>0</v>
      </c>
      <c r="P1840" s="144"/>
      <c r="Q1840" s="145">
        <f t="shared" si="1736"/>
        <v>0</v>
      </c>
    </row>
    <row r="1841" spans="1:17" s="20" customFormat="1" ht="18" customHeight="1" thickBot="1" x14ac:dyDescent="0.45">
      <c r="A1841" s="19">
        <v>12</v>
      </c>
      <c r="B1841" s="145">
        <f>B1830</f>
        <v>15</v>
      </c>
      <c r="C1841" s="151">
        <f t="shared" si="1737"/>
        <v>0</v>
      </c>
      <c r="D1841" s="151">
        <f t="shared" si="1728"/>
        <v>0</v>
      </c>
      <c r="E1841" s="143">
        <f>VLOOKUP(B1826,別紙1!$A$285:$AS$431,40,FALSE)+VLOOKUP(B1826,別紙1!$A$285:$AS$431,41,FALSE)+VLOOKUP(B1826,別紙1!$A$285:$AS$431,42,FALSE)</f>
        <v>14</v>
      </c>
      <c r="F1841" s="143">
        <f t="shared" si="1729"/>
        <v>14</v>
      </c>
      <c r="G1841" s="151">
        <f t="shared" si="1738"/>
        <v>0</v>
      </c>
      <c r="H1841" s="198">
        <f t="shared" si="1730"/>
        <v>0</v>
      </c>
      <c r="I1841" s="143">
        <f t="shared" si="1741"/>
        <v>0</v>
      </c>
      <c r="J1841" s="198">
        <f t="shared" si="1739"/>
        <v>0</v>
      </c>
      <c r="K1841" s="198">
        <f t="shared" si="1732"/>
        <v>0</v>
      </c>
      <c r="L1841" s="143">
        <f t="shared" si="1733"/>
        <v>0</v>
      </c>
      <c r="M1841" s="151">
        <f t="shared" si="1740"/>
        <v>0</v>
      </c>
      <c r="N1841" s="198">
        <f t="shared" si="1734"/>
        <v>0</v>
      </c>
      <c r="O1841" s="151">
        <f>H1841+K1841+N1841</f>
        <v>0</v>
      </c>
      <c r="P1841" s="144"/>
      <c r="Q1841" s="145">
        <f t="shared" si="1736"/>
        <v>0</v>
      </c>
    </row>
    <row r="1842" spans="1:17" s="20" customFormat="1" ht="18" customHeight="1" thickBot="1" x14ac:dyDescent="0.45">
      <c r="A1842" s="19" t="s">
        <v>9</v>
      </c>
      <c r="B1842" s="146"/>
      <c r="C1842" s="146"/>
      <c r="D1842" s="201"/>
      <c r="E1842" s="143">
        <f t="shared" ref="E1842:F1842" si="1743">SUM(E1830:E1841)</f>
        <v>163</v>
      </c>
      <c r="F1842" s="149">
        <f t="shared" si="1743"/>
        <v>163</v>
      </c>
      <c r="G1842" s="146"/>
      <c r="H1842" s="146"/>
      <c r="I1842" s="149">
        <f t="shared" ref="I1842" si="1744">SUM(I1830:I1841)</f>
        <v>0</v>
      </c>
      <c r="J1842" s="146"/>
      <c r="K1842" s="146"/>
      <c r="L1842" s="149">
        <f t="shared" ref="L1842" si="1745">SUM(L1830:L1841)</f>
        <v>0</v>
      </c>
      <c r="M1842" s="146"/>
      <c r="N1842" s="146"/>
      <c r="O1842" s="202"/>
      <c r="P1842" s="150">
        <f>SUM(P1830:P1841)</f>
        <v>0</v>
      </c>
      <c r="Q1842" s="148">
        <f>IF(SUM(Q1830:Q1841)="","",SUM(Q1830:Q1841))</f>
        <v>0</v>
      </c>
    </row>
    <row r="1843" spans="1:17" ht="78" customHeight="1" x14ac:dyDescent="0.4">
      <c r="A1843" s="444" t="s">
        <v>376</v>
      </c>
      <c r="B1843" s="445"/>
      <c r="C1843" s="445"/>
      <c r="D1843" s="445"/>
      <c r="E1843" s="446"/>
      <c r="F1843" s="446"/>
      <c r="G1843" s="446"/>
      <c r="H1843" s="445"/>
      <c r="I1843" s="446"/>
      <c r="J1843" s="446"/>
      <c r="K1843" s="445"/>
      <c r="L1843" s="446"/>
      <c r="M1843" s="446"/>
      <c r="N1843" s="445"/>
      <c r="O1843" s="445"/>
      <c r="P1843" s="445"/>
      <c r="Q1843" s="445"/>
    </row>
    <row r="1844" spans="1:17" ht="78" customHeight="1" x14ac:dyDescent="0.4">
      <c r="A1844" s="447" t="s">
        <v>22</v>
      </c>
      <c r="B1844" s="447"/>
      <c r="C1844" s="447"/>
      <c r="D1844" s="447"/>
      <c r="E1844" s="447"/>
      <c r="F1844" s="447"/>
      <c r="G1844" s="447"/>
      <c r="H1844" s="447"/>
      <c r="I1844" s="447"/>
      <c r="J1844" s="447"/>
      <c r="K1844" s="447"/>
      <c r="L1844" s="447"/>
      <c r="M1844" s="447"/>
      <c r="N1844" s="447"/>
      <c r="O1844" s="447"/>
      <c r="P1844" s="447"/>
      <c r="Q1844" s="447"/>
    </row>
    <row r="1845" spans="1:17" x14ac:dyDescent="0.4">
      <c r="A1845" s="11" t="s">
        <v>12</v>
      </c>
      <c r="B1845" s="15">
        <f>B1826+1</f>
        <v>98</v>
      </c>
      <c r="C1845" s="11" t="s">
        <v>13</v>
      </c>
      <c r="D1845" s="13" t="str">
        <f>VLOOKUP(B1845,別紙1!$A$285:$AS$431,3,FALSE)</f>
        <v>小屋原　流量計</v>
      </c>
      <c r="Q1845" s="142" t="str">
        <f>VLOOKUP(B1845,別紙1!$A$285:$AS$431,5,FALSE)</f>
        <v>東京従量電灯B15A</v>
      </c>
    </row>
    <row r="1846" spans="1:17" s="11" customFormat="1" ht="20.25" customHeight="1" x14ac:dyDescent="0.4">
      <c r="A1846" s="435" t="s">
        <v>14</v>
      </c>
      <c r="B1846" s="443" t="s">
        <v>3</v>
      </c>
      <c r="C1846" s="443"/>
      <c r="D1846" s="443"/>
      <c r="E1846" s="438" t="s">
        <v>4</v>
      </c>
      <c r="F1846" s="439"/>
      <c r="G1846" s="439"/>
      <c r="H1846" s="439"/>
      <c r="I1846" s="439"/>
      <c r="J1846" s="439"/>
      <c r="K1846" s="439"/>
      <c r="L1846" s="439"/>
      <c r="M1846" s="439"/>
      <c r="N1846" s="439"/>
      <c r="O1846" s="440"/>
      <c r="P1846" s="426" t="s">
        <v>106</v>
      </c>
      <c r="Q1846" s="435" t="s">
        <v>354</v>
      </c>
    </row>
    <row r="1847" spans="1:17" s="11" customFormat="1" ht="60" x14ac:dyDescent="0.4">
      <c r="A1847" s="436"/>
      <c r="B1847" s="305" t="s">
        <v>26</v>
      </c>
      <c r="C1847" s="305" t="s">
        <v>107</v>
      </c>
      <c r="D1847" s="305" t="s">
        <v>27</v>
      </c>
      <c r="E1847" s="16" t="s">
        <v>349</v>
      </c>
      <c r="F1847" s="17" t="s">
        <v>108</v>
      </c>
      <c r="G1847" s="17" t="s">
        <v>350</v>
      </c>
      <c r="H1847" s="16" t="s">
        <v>28</v>
      </c>
      <c r="I1847" s="17" t="s">
        <v>126</v>
      </c>
      <c r="J1847" s="17" t="s">
        <v>352</v>
      </c>
      <c r="K1847" s="16" t="s">
        <v>29</v>
      </c>
      <c r="L1847" s="17" t="s">
        <v>127</v>
      </c>
      <c r="M1847" s="17" t="s">
        <v>128</v>
      </c>
      <c r="N1847" s="16" t="s">
        <v>30</v>
      </c>
      <c r="O1847" s="306" t="s">
        <v>353</v>
      </c>
      <c r="P1847" s="441"/>
      <c r="Q1847" s="436"/>
    </row>
    <row r="1848" spans="1:17" s="18" customFormat="1" ht="22.5" x14ac:dyDescent="0.4">
      <c r="A1848" s="442"/>
      <c r="B1848" s="12" t="s">
        <v>34</v>
      </c>
      <c r="C1848" s="12" t="s">
        <v>123</v>
      </c>
      <c r="D1848" s="12" t="s">
        <v>6</v>
      </c>
      <c r="E1848" s="12" t="s">
        <v>20</v>
      </c>
      <c r="F1848" s="12" t="s">
        <v>20</v>
      </c>
      <c r="G1848" s="12" t="s">
        <v>8</v>
      </c>
      <c r="H1848" s="12" t="s">
        <v>8</v>
      </c>
      <c r="I1848" s="12" t="s">
        <v>20</v>
      </c>
      <c r="J1848" s="12" t="s">
        <v>8</v>
      </c>
      <c r="K1848" s="12" t="s">
        <v>8</v>
      </c>
      <c r="L1848" s="12" t="s">
        <v>20</v>
      </c>
      <c r="M1848" s="12" t="s">
        <v>8</v>
      </c>
      <c r="N1848" s="12" t="s">
        <v>8</v>
      </c>
      <c r="O1848" s="12" t="s">
        <v>8</v>
      </c>
      <c r="P1848" s="4" t="s">
        <v>43</v>
      </c>
      <c r="Q1848" s="12" t="s">
        <v>8</v>
      </c>
    </row>
    <row r="1849" spans="1:17" s="20" customFormat="1" ht="18" customHeight="1" x14ac:dyDescent="0.4">
      <c r="A1849" s="19">
        <v>1</v>
      </c>
      <c r="B1849" s="143">
        <f>VLOOKUP(B1845,別紙1!$A$285:$AS$431,6,FALSE)</f>
        <v>15</v>
      </c>
      <c r="C1849" s="151">
        <f>内訳書!$C$9</f>
        <v>0</v>
      </c>
      <c r="D1849" s="151">
        <f>IF(E1849=0,ROUNDDOWN(C1849*B1849/10/2,2),ROUNDDOWN(C1849*B1849/10,2))</f>
        <v>0</v>
      </c>
      <c r="E1849" s="143">
        <f>VLOOKUP(B1845,別紙1!$A$285:$AS$431,7,FALSE)+VLOOKUP(B1845,別紙1!$A$285:$AS$431,8,FALSE)+VLOOKUP(B1845,別紙1!$A$285:$AS$431,9,FALSE)</f>
        <v>41</v>
      </c>
      <c r="F1849" s="143">
        <f>IF(E1849&lt;120,E1849,120)</f>
        <v>41</v>
      </c>
      <c r="G1849" s="151">
        <f>内訳書!$D$9</f>
        <v>0</v>
      </c>
      <c r="H1849" s="151">
        <f>ROUNDDOWN(F1849*G1849,2)</f>
        <v>0</v>
      </c>
      <c r="I1849" s="143">
        <f>IF(E1849&lt;=300,IF(E1849&lt;120,0,E1849-120),180)</f>
        <v>0</v>
      </c>
      <c r="J1849" s="151">
        <f>内訳書!$E$9</f>
        <v>0</v>
      </c>
      <c r="K1849" s="151">
        <f>ROUNDDOWN(I1849*J1849,2)</f>
        <v>0</v>
      </c>
      <c r="L1849" s="143">
        <f>IF(E1849&lt;300,0,E1849-300)</f>
        <v>0</v>
      </c>
      <c r="M1849" s="151">
        <f>内訳書!$F$9</f>
        <v>0</v>
      </c>
      <c r="N1849" s="151">
        <f>ROUNDDOWN(L1849*M1849,2)</f>
        <v>0</v>
      </c>
      <c r="O1849" s="151">
        <f>H1849+K1849+N1849</f>
        <v>0</v>
      </c>
      <c r="P1849" s="144"/>
      <c r="Q1849" s="145">
        <f>ROUNDDOWN(D1849+O1849+P1849,0)</f>
        <v>0</v>
      </c>
    </row>
    <row r="1850" spans="1:17" s="20" customFormat="1" ht="18" customHeight="1" x14ac:dyDescent="0.4">
      <c r="A1850" s="19">
        <v>2</v>
      </c>
      <c r="B1850" s="145">
        <f>B1849</f>
        <v>15</v>
      </c>
      <c r="C1850" s="151">
        <f>C1849</f>
        <v>0</v>
      </c>
      <c r="D1850" s="151">
        <f t="shared" ref="D1850:D1860" si="1746">IF(E1850=0,ROUNDDOWN(C1850*B1850/10/2,2),ROUNDDOWN(C1850*B1850/10,2))</f>
        <v>0</v>
      </c>
      <c r="E1850" s="143">
        <f>VLOOKUP(B1845,別紙1!$A$285:$AS$431,10,FALSE)+VLOOKUP(B1845,別紙1!$A$285:$AS$431,11,FALSE)+VLOOKUP(B1845,別紙1!$A$285:$AS$431,12,FALSE)</f>
        <v>46</v>
      </c>
      <c r="F1850" s="143">
        <f t="shared" ref="F1850:F1860" si="1747">IF(E1850&lt;120,E1850,120)</f>
        <v>46</v>
      </c>
      <c r="G1850" s="151">
        <f>G1849</f>
        <v>0</v>
      </c>
      <c r="H1850" s="151">
        <f t="shared" ref="H1850:H1860" si="1748">ROUNDDOWN(F1850*G1850,2)</f>
        <v>0</v>
      </c>
      <c r="I1850" s="143">
        <f t="shared" ref="I1850" si="1749">IF(E1850&lt;=300,IF(E1850&lt;120,0,E1850-120),180)</f>
        <v>0</v>
      </c>
      <c r="J1850" s="151">
        <f>J1849</f>
        <v>0</v>
      </c>
      <c r="K1850" s="151">
        <f t="shared" ref="K1850:K1860" si="1750">ROUNDDOWN(I1850*J1850,2)</f>
        <v>0</v>
      </c>
      <c r="L1850" s="143">
        <f t="shared" ref="L1850:L1860" si="1751">IF(E1850&lt;300,0,E1850-300)</f>
        <v>0</v>
      </c>
      <c r="M1850" s="151">
        <f>M1849</f>
        <v>0</v>
      </c>
      <c r="N1850" s="151">
        <f t="shared" ref="N1850:N1860" si="1752">ROUNDDOWN(L1850*M1850,2)</f>
        <v>0</v>
      </c>
      <c r="O1850" s="151">
        <f t="shared" ref="O1850:O1853" si="1753">H1850+K1850+N1850</f>
        <v>0</v>
      </c>
      <c r="P1850" s="144"/>
      <c r="Q1850" s="145">
        <f t="shared" ref="Q1850:Q1860" si="1754">ROUNDDOWN(D1850+O1850+P1850,0)</f>
        <v>0</v>
      </c>
    </row>
    <row r="1851" spans="1:17" s="20" customFormat="1" ht="18" customHeight="1" x14ac:dyDescent="0.4">
      <c r="A1851" s="19">
        <v>3</v>
      </c>
      <c r="B1851" s="145">
        <f>B1849</f>
        <v>15</v>
      </c>
      <c r="C1851" s="151">
        <f t="shared" ref="C1851:C1860" si="1755">C1850</f>
        <v>0</v>
      </c>
      <c r="D1851" s="151">
        <f t="shared" si="1746"/>
        <v>0</v>
      </c>
      <c r="E1851" s="143">
        <f>VLOOKUP(B1845,別紙1!$A$285:$AS$431,13,FALSE)+VLOOKUP(B1845,別紙1!$A$285:$AS$431,14,FALSE)+VLOOKUP(B1845,別紙1!$A$285:$AS$431,15,FALSE)</f>
        <v>40</v>
      </c>
      <c r="F1851" s="143">
        <f t="shared" si="1747"/>
        <v>40</v>
      </c>
      <c r="G1851" s="151">
        <f t="shared" ref="G1851:G1860" si="1756">G1850</f>
        <v>0</v>
      </c>
      <c r="H1851" s="151">
        <f t="shared" si="1748"/>
        <v>0</v>
      </c>
      <c r="I1851" s="143">
        <f>IF(E1851&lt;=300,IF(E1851&lt;120,0,E1851-120),180)</f>
        <v>0</v>
      </c>
      <c r="J1851" s="151">
        <f t="shared" ref="J1851:J1860" si="1757">J1850</f>
        <v>0</v>
      </c>
      <c r="K1851" s="151">
        <f t="shared" si="1750"/>
        <v>0</v>
      </c>
      <c r="L1851" s="143">
        <f t="shared" si="1751"/>
        <v>0</v>
      </c>
      <c r="M1851" s="151">
        <f t="shared" ref="M1851:M1860" si="1758">M1850</f>
        <v>0</v>
      </c>
      <c r="N1851" s="151">
        <f t="shared" si="1752"/>
        <v>0</v>
      </c>
      <c r="O1851" s="151">
        <f t="shared" si="1753"/>
        <v>0</v>
      </c>
      <c r="P1851" s="144"/>
      <c r="Q1851" s="145">
        <f t="shared" si="1754"/>
        <v>0</v>
      </c>
    </row>
    <row r="1852" spans="1:17" s="20" customFormat="1" ht="18" customHeight="1" x14ac:dyDescent="0.4">
      <c r="A1852" s="19">
        <v>4</v>
      </c>
      <c r="B1852" s="145">
        <f>B1849</f>
        <v>15</v>
      </c>
      <c r="C1852" s="151">
        <f t="shared" si="1755"/>
        <v>0</v>
      </c>
      <c r="D1852" s="151">
        <f t="shared" si="1746"/>
        <v>0</v>
      </c>
      <c r="E1852" s="143">
        <f>VLOOKUP(B1845,別紙1!$A$285:$AS$431,16,FALSE)+VLOOKUP(B1845,別紙1!$A$285:$AS$431,17,FALSE)+VLOOKUP(B1845,別紙1!$A$285:$AS$431,18,FALSE)</f>
        <v>36</v>
      </c>
      <c r="F1852" s="143">
        <f t="shared" si="1747"/>
        <v>36</v>
      </c>
      <c r="G1852" s="151">
        <f t="shared" si="1756"/>
        <v>0</v>
      </c>
      <c r="H1852" s="151">
        <f t="shared" si="1748"/>
        <v>0</v>
      </c>
      <c r="I1852" s="143">
        <f t="shared" ref="I1852:I1860" si="1759">IF(E1852&lt;=300,IF(E1852&lt;120,0,E1852-120),180)</f>
        <v>0</v>
      </c>
      <c r="J1852" s="151">
        <f t="shared" si="1757"/>
        <v>0</v>
      </c>
      <c r="K1852" s="151">
        <f t="shared" si="1750"/>
        <v>0</v>
      </c>
      <c r="L1852" s="143">
        <f t="shared" si="1751"/>
        <v>0</v>
      </c>
      <c r="M1852" s="151">
        <f t="shared" si="1758"/>
        <v>0</v>
      </c>
      <c r="N1852" s="151">
        <f t="shared" si="1752"/>
        <v>0</v>
      </c>
      <c r="O1852" s="151">
        <f t="shared" si="1753"/>
        <v>0</v>
      </c>
      <c r="P1852" s="144"/>
      <c r="Q1852" s="145">
        <f t="shared" si="1754"/>
        <v>0</v>
      </c>
    </row>
    <row r="1853" spans="1:17" s="20" customFormat="1" ht="18" customHeight="1" x14ac:dyDescent="0.4">
      <c r="A1853" s="19">
        <v>5</v>
      </c>
      <c r="B1853" s="145">
        <f>B1849</f>
        <v>15</v>
      </c>
      <c r="C1853" s="151">
        <f t="shared" si="1755"/>
        <v>0</v>
      </c>
      <c r="D1853" s="151">
        <f t="shared" si="1746"/>
        <v>0</v>
      </c>
      <c r="E1853" s="143">
        <f>VLOOKUP(B1845,別紙1!$A$285:$AS$431,19,FALSE)+VLOOKUP(B1845,別紙1!$A$285:$AS$431,20,FALSE)+VLOOKUP(B1845,別紙1!$A$285:$AS$431,21,FALSE)</f>
        <v>9</v>
      </c>
      <c r="F1853" s="143">
        <f t="shared" si="1747"/>
        <v>9</v>
      </c>
      <c r="G1853" s="151">
        <f t="shared" si="1756"/>
        <v>0</v>
      </c>
      <c r="H1853" s="151">
        <f t="shared" si="1748"/>
        <v>0</v>
      </c>
      <c r="I1853" s="143">
        <f t="shared" si="1759"/>
        <v>0</v>
      </c>
      <c r="J1853" s="151">
        <f t="shared" si="1757"/>
        <v>0</v>
      </c>
      <c r="K1853" s="151">
        <f t="shared" si="1750"/>
        <v>0</v>
      </c>
      <c r="L1853" s="143">
        <f t="shared" si="1751"/>
        <v>0</v>
      </c>
      <c r="M1853" s="151">
        <f t="shared" si="1758"/>
        <v>0</v>
      </c>
      <c r="N1853" s="151">
        <f t="shared" si="1752"/>
        <v>0</v>
      </c>
      <c r="O1853" s="151">
        <f t="shared" si="1753"/>
        <v>0</v>
      </c>
      <c r="P1853" s="144"/>
      <c r="Q1853" s="145">
        <f t="shared" si="1754"/>
        <v>0</v>
      </c>
    </row>
    <row r="1854" spans="1:17" s="20" customFormat="1" ht="18" customHeight="1" x14ac:dyDescent="0.4">
      <c r="A1854" s="19">
        <v>6</v>
      </c>
      <c r="B1854" s="145">
        <f>B1849</f>
        <v>15</v>
      </c>
      <c r="C1854" s="151">
        <f t="shared" si="1755"/>
        <v>0</v>
      </c>
      <c r="D1854" s="151">
        <f t="shared" si="1746"/>
        <v>0</v>
      </c>
      <c r="E1854" s="143">
        <f>VLOOKUP(B1845,別紙1!$A$285:$AS$431,22,FALSE)+VLOOKUP(B1845,別紙1!$A$285:$AS$431,23,FALSE)+VLOOKUP(B1845,別紙1!$A$285:$AS$431,24,FALSE)</f>
        <v>8</v>
      </c>
      <c r="F1854" s="143">
        <f t="shared" si="1747"/>
        <v>8</v>
      </c>
      <c r="G1854" s="151">
        <f t="shared" si="1756"/>
        <v>0</v>
      </c>
      <c r="H1854" s="151">
        <f t="shared" si="1748"/>
        <v>0</v>
      </c>
      <c r="I1854" s="143">
        <f t="shared" si="1759"/>
        <v>0</v>
      </c>
      <c r="J1854" s="151">
        <f t="shared" si="1757"/>
        <v>0</v>
      </c>
      <c r="K1854" s="151">
        <f t="shared" si="1750"/>
        <v>0</v>
      </c>
      <c r="L1854" s="143">
        <f t="shared" si="1751"/>
        <v>0</v>
      </c>
      <c r="M1854" s="151">
        <f t="shared" si="1758"/>
        <v>0</v>
      </c>
      <c r="N1854" s="151">
        <f t="shared" si="1752"/>
        <v>0</v>
      </c>
      <c r="O1854" s="151">
        <f>H1854+K1854+N1854</f>
        <v>0</v>
      </c>
      <c r="P1854" s="144"/>
      <c r="Q1854" s="145">
        <f t="shared" si="1754"/>
        <v>0</v>
      </c>
    </row>
    <row r="1855" spans="1:17" s="20" customFormat="1" ht="18" customHeight="1" x14ac:dyDescent="0.4">
      <c r="A1855" s="19">
        <v>7</v>
      </c>
      <c r="B1855" s="145">
        <f>B1849</f>
        <v>15</v>
      </c>
      <c r="C1855" s="151">
        <f t="shared" si="1755"/>
        <v>0</v>
      </c>
      <c r="D1855" s="151">
        <f t="shared" si="1746"/>
        <v>0</v>
      </c>
      <c r="E1855" s="143">
        <f>VLOOKUP(B1845,別紙1!$A$285:$AS$431,25,FALSE)+VLOOKUP(B1845,別紙1!$A$285:$AS$431,26,FALSE)+VLOOKUP(B1845,別紙1!$A$285:$AS$431,27,FALSE)</f>
        <v>7</v>
      </c>
      <c r="F1855" s="143">
        <f t="shared" si="1747"/>
        <v>7</v>
      </c>
      <c r="G1855" s="151">
        <f t="shared" si="1756"/>
        <v>0</v>
      </c>
      <c r="H1855" s="151">
        <f t="shared" si="1748"/>
        <v>0</v>
      </c>
      <c r="I1855" s="143">
        <f t="shared" si="1759"/>
        <v>0</v>
      </c>
      <c r="J1855" s="151">
        <f t="shared" si="1757"/>
        <v>0</v>
      </c>
      <c r="K1855" s="151">
        <f t="shared" si="1750"/>
        <v>0</v>
      </c>
      <c r="L1855" s="143">
        <f t="shared" si="1751"/>
        <v>0</v>
      </c>
      <c r="M1855" s="151">
        <f t="shared" si="1758"/>
        <v>0</v>
      </c>
      <c r="N1855" s="151">
        <f t="shared" si="1752"/>
        <v>0</v>
      </c>
      <c r="O1855" s="151">
        <f t="shared" ref="O1855:O1859" si="1760">H1855+K1855+N1855</f>
        <v>0</v>
      </c>
      <c r="P1855" s="144"/>
      <c r="Q1855" s="145">
        <f t="shared" si="1754"/>
        <v>0</v>
      </c>
    </row>
    <row r="1856" spans="1:17" s="20" customFormat="1" ht="18" customHeight="1" x14ac:dyDescent="0.4">
      <c r="A1856" s="19">
        <v>8</v>
      </c>
      <c r="B1856" s="145">
        <f>B1849</f>
        <v>15</v>
      </c>
      <c r="C1856" s="151">
        <f t="shared" si="1755"/>
        <v>0</v>
      </c>
      <c r="D1856" s="151">
        <f t="shared" si="1746"/>
        <v>0</v>
      </c>
      <c r="E1856" s="143">
        <f>VLOOKUP(B1845,別紙1!$A$285:$AS$431,28,FALSE)+VLOOKUP(B1845,別紙1!$A$285:$AS$431,29,FALSE)+VLOOKUP(B1845,別紙1!$A$285:$AS$431,30,FALSE)</f>
        <v>10</v>
      </c>
      <c r="F1856" s="143">
        <f t="shared" si="1747"/>
        <v>10</v>
      </c>
      <c r="G1856" s="151">
        <f t="shared" si="1756"/>
        <v>0</v>
      </c>
      <c r="H1856" s="151">
        <f t="shared" si="1748"/>
        <v>0</v>
      </c>
      <c r="I1856" s="143">
        <f t="shared" si="1759"/>
        <v>0</v>
      </c>
      <c r="J1856" s="151">
        <f t="shared" si="1757"/>
        <v>0</v>
      </c>
      <c r="K1856" s="151">
        <f t="shared" si="1750"/>
        <v>0</v>
      </c>
      <c r="L1856" s="143">
        <f t="shared" si="1751"/>
        <v>0</v>
      </c>
      <c r="M1856" s="151">
        <f t="shared" si="1758"/>
        <v>0</v>
      </c>
      <c r="N1856" s="151">
        <f t="shared" si="1752"/>
        <v>0</v>
      </c>
      <c r="O1856" s="151">
        <f t="shared" si="1760"/>
        <v>0</v>
      </c>
      <c r="P1856" s="144"/>
      <c r="Q1856" s="145">
        <f t="shared" si="1754"/>
        <v>0</v>
      </c>
    </row>
    <row r="1857" spans="1:17" s="20" customFormat="1" ht="18" customHeight="1" x14ac:dyDescent="0.4">
      <c r="A1857" s="19">
        <v>9</v>
      </c>
      <c r="B1857" s="145">
        <f>B1849</f>
        <v>15</v>
      </c>
      <c r="C1857" s="151">
        <f t="shared" si="1755"/>
        <v>0</v>
      </c>
      <c r="D1857" s="151">
        <f t="shared" si="1746"/>
        <v>0</v>
      </c>
      <c r="E1857" s="143">
        <f>VLOOKUP(B1845,別紙1!$A$285:$AS$431,31,FALSE)+VLOOKUP(B1845,別紙1!$A$285:$AS$431,32,FALSE)+VLOOKUP(B1845,別紙1!$A$285:$AS$431,33,FALSE)</f>
        <v>10</v>
      </c>
      <c r="F1857" s="143">
        <f t="shared" si="1747"/>
        <v>10</v>
      </c>
      <c r="G1857" s="151">
        <f t="shared" si="1756"/>
        <v>0</v>
      </c>
      <c r="H1857" s="151">
        <f t="shared" si="1748"/>
        <v>0</v>
      </c>
      <c r="I1857" s="143">
        <f t="shared" si="1759"/>
        <v>0</v>
      </c>
      <c r="J1857" s="151">
        <f t="shared" si="1757"/>
        <v>0</v>
      </c>
      <c r="K1857" s="151">
        <f t="shared" si="1750"/>
        <v>0</v>
      </c>
      <c r="L1857" s="143">
        <f t="shared" si="1751"/>
        <v>0</v>
      </c>
      <c r="M1857" s="151">
        <f t="shared" si="1758"/>
        <v>0</v>
      </c>
      <c r="N1857" s="151">
        <f t="shared" si="1752"/>
        <v>0</v>
      </c>
      <c r="O1857" s="151">
        <f t="shared" si="1760"/>
        <v>0</v>
      </c>
      <c r="P1857" s="144"/>
      <c r="Q1857" s="145">
        <f t="shared" si="1754"/>
        <v>0</v>
      </c>
    </row>
    <row r="1858" spans="1:17" s="20" customFormat="1" ht="18" customHeight="1" x14ac:dyDescent="0.4">
      <c r="A1858" s="19">
        <v>10</v>
      </c>
      <c r="B1858" s="145">
        <f>B1849</f>
        <v>15</v>
      </c>
      <c r="C1858" s="151">
        <f t="shared" si="1755"/>
        <v>0</v>
      </c>
      <c r="D1858" s="151">
        <f t="shared" si="1746"/>
        <v>0</v>
      </c>
      <c r="E1858" s="143">
        <f>VLOOKUP(B1845,別紙1!$A$285:$AS$431,34,FALSE)+VLOOKUP(B1845,別紙1!$A$285:$AS$431,35,FALSE)+VLOOKUP(B1845,別紙1!$A$285:$AS$431,36,FALSE)</f>
        <v>8</v>
      </c>
      <c r="F1858" s="143">
        <f t="shared" si="1747"/>
        <v>8</v>
      </c>
      <c r="G1858" s="151">
        <f t="shared" si="1756"/>
        <v>0</v>
      </c>
      <c r="H1858" s="151">
        <f t="shared" si="1748"/>
        <v>0</v>
      </c>
      <c r="I1858" s="143">
        <f t="shared" si="1759"/>
        <v>0</v>
      </c>
      <c r="J1858" s="151">
        <f t="shared" si="1757"/>
        <v>0</v>
      </c>
      <c r="K1858" s="151">
        <f t="shared" si="1750"/>
        <v>0</v>
      </c>
      <c r="L1858" s="143">
        <f t="shared" si="1751"/>
        <v>0</v>
      </c>
      <c r="M1858" s="151">
        <f t="shared" si="1758"/>
        <v>0</v>
      </c>
      <c r="N1858" s="151">
        <f t="shared" si="1752"/>
        <v>0</v>
      </c>
      <c r="O1858" s="151">
        <f t="shared" si="1760"/>
        <v>0</v>
      </c>
      <c r="P1858" s="144"/>
      <c r="Q1858" s="145">
        <f t="shared" si="1754"/>
        <v>0</v>
      </c>
    </row>
    <row r="1859" spans="1:17" s="20" customFormat="1" ht="18" customHeight="1" x14ac:dyDescent="0.4">
      <c r="A1859" s="19">
        <v>11</v>
      </c>
      <c r="B1859" s="145">
        <f>B1849</f>
        <v>15</v>
      </c>
      <c r="C1859" s="151">
        <f t="shared" si="1755"/>
        <v>0</v>
      </c>
      <c r="D1859" s="151">
        <f t="shared" si="1746"/>
        <v>0</v>
      </c>
      <c r="E1859" s="143">
        <f>VLOOKUP(B1845,別紙1!$A$285:$AS$431,37,FALSE)+VLOOKUP(B1845,別紙1!$A$285:$AS$431,38,FALSE)+VLOOKUP(B1845,別紙1!$A$285:$AS$431,39,FALSE)</f>
        <v>9</v>
      </c>
      <c r="F1859" s="143">
        <f t="shared" si="1747"/>
        <v>9</v>
      </c>
      <c r="G1859" s="151">
        <f t="shared" si="1756"/>
        <v>0</v>
      </c>
      <c r="H1859" s="151">
        <f t="shared" si="1748"/>
        <v>0</v>
      </c>
      <c r="I1859" s="143">
        <f t="shared" si="1759"/>
        <v>0</v>
      </c>
      <c r="J1859" s="151">
        <f t="shared" si="1757"/>
        <v>0</v>
      </c>
      <c r="K1859" s="151">
        <f t="shared" si="1750"/>
        <v>0</v>
      </c>
      <c r="L1859" s="143">
        <f t="shared" si="1751"/>
        <v>0</v>
      </c>
      <c r="M1859" s="151">
        <f t="shared" si="1758"/>
        <v>0</v>
      </c>
      <c r="N1859" s="151">
        <f t="shared" si="1752"/>
        <v>0</v>
      </c>
      <c r="O1859" s="151">
        <f t="shared" si="1760"/>
        <v>0</v>
      </c>
      <c r="P1859" s="144"/>
      <c r="Q1859" s="145">
        <f t="shared" si="1754"/>
        <v>0</v>
      </c>
    </row>
    <row r="1860" spans="1:17" s="20" customFormat="1" ht="18" customHeight="1" thickBot="1" x14ac:dyDescent="0.45">
      <c r="A1860" s="19">
        <v>12</v>
      </c>
      <c r="B1860" s="145">
        <f>B1849</f>
        <v>15</v>
      </c>
      <c r="C1860" s="151">
        <f t="shared" si="1755"/>
        <v>0</v>
      </c>
      <c r="D1860" s="151">
        <f t="shared" si="1746"/>
        <v>0</v>
      </c>
      <c r="E1860" s="143">
        <f>VLOOKUP(B1845,別紙1!$A$285:$AS$431,40,FALSE)+VLOOKUP(B1845,別紙1!$A$285:$AS$431,41,FALSE)+VLOOKUP(B1845,別紙1!$A$285:$AS$431,42,FALSE)</f>
        <v>27</v>
      </c>
      <c r="F1860" s="143">
        <f t="shared" si="1747"/>
        <v>27</v>
      </c>
      <c r="G1860" s="151">
        <f t="shared" si="1756"/>
        <v>0</v>
      </c>
      <c r="H1860" s="198">
        <f t="shared" si="1748"/>
        <v>0</v>
      </c>
      <c r="I1860" s="143">
        <f t="shared" si="1759"/>
        <v>0</v>
      </c>
      <c r="J1860" s="198">
        <f t="shared" si="1757"/>
        <v>0</v>
      </c>
      <c r="K1860" s="198">
        <f t="shared" si="1750"/>
        <v>0</v>
      </c>
      <c r="L1860" s="143">
        <f t="shared" si="1751"/>
        <v>0</v>
      </c>
      <c r="M1860" s="151">
        <f t="shared" si="1758"/>
        <v>0</v>
      </c>
      <c r="N1860" s="198">
        <f t="shared" si="1752"/>
        <v>0</v>
      </c>
      <c r="O1860" s="151">
        <f>H1860+K1860+N1860</f>
        <v>0</v>
      </c>
      <c r="P1860" s="144"/>
      <c r="Q1860" s="145">
        <f t="shared" si="1754"/>
        <v>0</v>
      </c>
    </row>
    <row r="1861" spans="1:17" s="20" customFormat="1" ht="18" customHeight="1" thickBot="1" x14ac:dyDescent="0.45">
      <c r="A1861" s="19" t="s">
        <v>9</v>
      </c>
      <c r="B1861" s="146"/>
      <c r="C1861" s="146"/>
      <c r="D1861" s="201"/>
      <c r="E1861" s="143">
        <f t="shared" ref="E1861:F1861" si="1761">SUM(E1849:E1860)</f>
        <v>251</v>
      </c>
      <c r="F1861" s="149">
        <f t="shared" si="1761"/>
        <v>251</v>
      </c>
      <c r="G1861" s="146"/>
      <c r="H1861" s="146"/>
      <c r="I1861" s="149">
        <f t="shared" ref="I1861" si="1762">SUM(I1849:I1860)</f>
        <v>0</v>
      </c>
      <c r="J1861" s="146"/>
      <c r="K1861" s="146"/>
      <c r="L1861" s="149">
        <f t="shared" ref="L1861" si="1763">SUM(L1849:L1860)</f>
        <v>0</v>
      </c>
      <c r="M1861" s="146"/>
      <c r="N1861" s="146"/>
      <c r="O1861" s="202"/>
      <c r="P1861" s="150">
        <f>SUM(P1849:P1860)</f>
        <v>0</v>
      </c>
      <c r="Q1861" s="148">
        <f>IF(SUM(Q1849:Q1860)="","",SUM(Q1849:Q1860))</f>
        <v>0</v>
      </c>
    </row>
    <row r="1862" spans="1:17" ht="78" customHeight="1" x14ac:dyDescent="0.4">
      <c r="A1862" s="444" t="s">
        <v>376</v>
      </c>
      <c r="B1862" s="445"/>
      <c r="C1862" s="445"/>
      <c r="D1862" s="445"/>
      <c r="E1862" s="446"/>
      <c r="F1862" s="446"/>
      <c r="G1862" s="446"/>
      <c r="H1862" s="445"/>
      <c r="I1862" s="446"/>
      <c r="J1862" s="446"/>
      <c r="K1862" s="445"/>
      <c r="L1862" s="446"/>
      <c r="M1862" s="446"/>
      <c r="N1862" s="445"/>
      <c r="O1862" s="445"/>
      <c r="P1862" s="445"/>
      <c r="Q1862" s="445"/>
    </row>
    <row r="1863" spans="1:17" ht="78" customHeight="1" x14ac:dyDescent="0.4">
      <c r="A1863" s="447" t="s">
        <v>22</v>
      </c>
      <c r="B1863" s="447"/>
      <c r="C1863" s="447"/>
      <c r="D1863" s="447"/>
      <c r="E1863" s="447"/>
      <c r="F1863" s="447"/>
      <c r="G1863" s="447"/>
      <c r="H1863" s="447"/>
      <c r="I1863" s="447"/>
      <c r="J1863" s="447"/>
      <c r="K1863" s="447"/>
      <c r="L1863" s="447"/>
      <c r="M1863" s="447"/>
      <c r="N1863" s="447"/>
      <c r="O1863" s="447"/>
      <c r="P1863" s="447"/>
      <c r="Q1863" s="447"/>
    </row>
    <row r="1864" spans="1:17" x14ac:dyDescent="0.4">
      <c r="A1864" s="11" t="s">
        <v>12</v>
      </c>
      <c r="B1864" s="15">
        <f>B1845+1</f>
        <v>99</v>
      </c>
      <c r="C1864" s="11" t="s">
        <v>13</v>
      </c>
      <c r="D1864" s="13" t="str">
        <f>VLOOKUP(B1864,別紙1!$A$285:$AS$431,3,FALSE)</f>
        <v>昭和滞水池</v>
      </c>
      <c r="Q1864" s="142" t="str">
        <f>VLOOKUP(B1864,別紙1!$A$285:$AS$431,5,FALSE)</f>
        <v>東京従量電灯B10A</v>
      </c>
    </row>
    <row r="1865" spans="1:17" s="11" customFormat="1" ht="20.25" customHeight="1" x14ac:dyDescent="0.4">
      <c r="A1865" s="435" t="s">
        <v>14</v>
      </c>
      <c r="B1865" s="443" t="s">
        <v>3</v>
      </c>
      <c r="C1865" s="443"/>
      <c r="D1865" s="443"/>
      <c r="E1865" s="438" t="s">
        <v>4</v>
      </c>
      <c r="F1865" s="439"/>
      <c r="G1865" s="439"/>
      <c r="H1865" s="439"/>
      <c r="I1865" s="439"/>
      <c r="J1865" s="439"/>
      <c r="K1865" s="439"/>
      <c r="L1865" s="439"/>
      <c r="M1865" s="439"/>
      <c r="N1865" s="439"/>
      <c r="O1865" s="440"/>
      <c r="P1865" s="426" t="s">
        <v>106</v>
      </c>
      <c r="Q1865" s="435" t="s">
        <v>354</v>
      </c>
    </row>
    <row r="1866" spans="1:17" s="11" customFormat="1" ht="60" x14ac:dyDescent="0.4">
      <c r="A1866" s="436"/>
      <c r="B1866" s="305" t="s">
        <v>26</v>
      </c>
      <c r="C1866" s="305" t="s">
        <v>107</v>
      </c>
      <c r="D1866" s="305" t="s">
        <v>27</v>
      </c>
      <c r="E1866" s="16" t="s">
        <v>349</v>
      </c>
      <c r="F1866" s="17" t="s">
        <v>108</v>
      </c>
      <c r="G1866" s="17" t="s">
        <v>350</v>
      </c>
      <c r="H1866" s="16" t="s">
        <v>28</v>
      </c>
      <c r="I1866" s="17" t="s">
        <v>126</v>
      </c>
      <c r="J1866" s="17" t="s">
        <v>352</v>
      </c>
      <c r="K1866" s="16" t="s">
        <v>29</v>
      </c>
      <c r="L1866" s="17" t="s">
        <v>127</v>
      </c>
      <c r="M1866" s="17" t="s">
        <v>128</v>
      </c>
      <c r="N1866" s="16" t="s">
        <v>30</v>
      </c>
      <c r="O1866" s="306" t="s">
        <v>353</v>
      </c>
      <c r="P1866" s="441"/>
      <c r="Q1866" s="436"/>
    </row>
    <row r="1867" spans="1:17" s="18" customFormat="1" ht="22.5" x14ac:dyDescent="0.4">
      <c r="A1867" s="442"/>
      <c r="B1867" s="12" t="s">
        <v>34</v>
      </c>
      <c r="C1867" s="12" t="s">
        <v>123</v>
      </c>
      <c r="D1867" s="12" t="s">
        <v>6</v>
      </c>
      <c r="E1867" s="12" t="s">
        <v>20</v>
      </c>
      <c r="F1867" s="12" t="s">
        <v>20</v>
      </c>
      <c r="G1867" s="12" t="s">
        <v>8</v>
      </c>
      <c r="H1867" s="12" t="s">
        <v>8</v>
      </c>
      <c r="I1867" s="12" t="s">
        <v>20</v>
      </c>
      <c r="J1867" s="12" t="s">
        <v>8</v>
      </c>
      <c r="K1867" s="12" t="s">
        <v>8</v>
      </c>
      <c r="L1867" s="12" t="s">
        <v>20</v>
      </c>
      <c r="M1867" s="12" t="s">
        <v>8</v>
      </c>
      <c r="N1867" s="12" t="s">
        <v>8</v>
      </c>
      <c r="O1867" s="12" t="s">
        <v>8</v>
      </c>
      <c r="P1867" s="4" t="s">
        <v>43</v>
      </c>
      <c r="Q1867" s="12" t="s">
        <v>8</v>
      </c>
    </row>
    <row r="1868" spans="1:17" s="20" customFormat="1" ht="18" customHeight="1" x14ac:dyDescent="0.4">
      <c r="A1868" s="19">
        <v>1</v>
      </c>
      <c r="B1868" s="143">
        <f>VLOOKUP(B1864,別紙1!$A$285:$AS$431,6,FALSE)</f>
        <v>10</v>
      </c>
      <c r="C1868" s="151">
        <f>内訳書!$C$9</f>
        <v>0</v>
      </c>
      <c r="D1868" s="151">
        <f>IF(E1868=0,ROUNDDOWN(C1868*B1868/10/2,2),ROUNDDOWN(C1868*B1868/10,2))</f>
        <v>0</v>
      </c>
      <c r="E1868" s="143">
        <f>VLOOKUP(B1864,別紙1!$A$285:$AS$431,7,FALSE)+VLOOKUP(B1864,別紙1!$A$285:$AS$431,8,FALSE)+VLOOKUP(B1864,別紙1!$A$285:$AS$431,9,FALSE)</f>
        <v>16</v>
      </c>
      <c r="F1868" s="143">
        <f>IF(E1868&lt;120,E1868,120)</f>
        <v>16</v>
      </c>
      <c r="G1868" s="151">
        <f>内訳書!$D$9</f>
        <v>0</v>
      </c>
      <c r="H1868" s="151">
        <f>ROUNDDOWN(F1868*G1868,2)</f>
        <v>0</v>
      </c>
      <c r="I1868" s="143">
        <f>IF(E1868&lt;=300,IF(E1868&lt;120,0,E1868-120),180)</f>
        <v>0</v>
      </c>
      <c r="J1868" s="151">
        <f>内訳書!$E$9</f>
        <v>0</v>
      </c>
      <c r="K1868" s="151">
        <f>ROUNDDOWN(I1868*J1868,2)</f>
        <v>0</v>
      </c>
      <c r="L1868" s="143">
        <f>IF(E1868&lt;300,0,E1868-300)</f>
        <v>0</v>
      </c>
      <c r="M1868" s="151">
        <f>内訳書!$F$9</f>
        <v>0</v>
      </c>
      <c r="N1868" s="151">
        <f>ROUNDDOWN(L1868*M1868,2)</f>
        <v>0</v>
      </c>
      <c r="O1868" s="151">
        <f>H1868+K1868+N1868</f>
        <v>0</v>
      </c>
      <c r="P1868" s="144"/>
      <c r="Q1868" s="145">
        <f>ROUNDDOWN(D1868+O1868+P1868,0)</f>
        <v>0</v>
      </c>
    </row>
    <row r="1869" spans="1:17" s="20" customFormat="1" ht="18" customHeight="1" x14ac:dyDescent="0.4">
      <c r="A1869" s="19">
        <v>2</v>
      </c>
      <c r="B1869" s="145">
        <f>B1868</f>
        <v>10</v>
      </c>
      <c r="C1869" s="151">
        <f>C1868</f>
        <v>0</v>
      </c>
      <c r="D1869" s="151">
        <f t="shared" ref="D1869:D1879" si="1764">IF(E1869=0,ROUNDDOWN(C1869*B1869/10/2,2),ROUNDDOWN(C1869*B1869/10,2))</f>
        <v>0</v>
      </c>
      <c r="E1869" s="143">
        <f>VLOOKUP(B1864,別紙1!$A$285:$AS$431,10,FALSE)+VLOOKUP(B1864,別紙1!$A$285:$AS$431,11,FALSE)+VLOOKUP(B1864,別紙1!$A$285:$AS$431,12,FALSE)</f>
        <v>16</v>
      </c>
      <c r="F1869" s="143">
        <f t="shared" ref="F1869:F1879" si="1765">IF(E1869&lt;120,E1869,120)</f>
        <v>16</v>
      </c>
      <c r="G1869" s="151">
        <f>G1868</f>
        <v>0</v>
      </c>
      <c r="H1869" s="151">
        <f t="shared" ref="H1869:H1879" si="1766">ROUNDDOWN(F1869*G1869,2)</f>
        <v>0</v>
      </c>
      <c r="I1869" s="143">
        <f t="shared" ref="I1869" si="1767">IF(E1869&lt;=300,IF(E1869&lt;120,0,E1869-120),180)</f>
        <v>0</v>
      </c>
      <c r="J1869" s="151">
        <f>J1868</f>
        <v>0</v>
      </c>
      <c r="K1869" s="151">
        <f t="shared" ref="K1869:K1879" si="1768">ROUNDDOWN(I1869*J1869,2)</f>
        <v>0</v>
      </c>
      <c r="L1869" s="143">
        <f t="shared" ref="L1869:L1879" si="1769">IF(E1869&lt;300,0,E1869-300)</f>
        <v>0</v>
      </c>
      <c r="M1869" s="151">
        <f>M1868</f>
        <v>0</v>
      </c>
      <c r="N1869" s="151">
        <f t="shared" ref="N1869:N1879" si="1770">ROUNDDOWN(L1869*M1869,2)</f>
        <v>0</v>
      </c>
      <c r="O1869" s="151">
        <f t="shared" ref="O1869:O1872" si="1771">H1869+K1869+N1869</f>
        <v>0</v>
      </c>
      <c r="P1869" s="144"/>
      <c r="Q1869" s="145">
        <f t="shared" ref="Q1869:Q1879" si="1772">ROUNDDOWN(D1869+O1869+P1869,0)</f>
        <v>0</v>
      </c>
    </row>
    <row r="1870" spans="1:17" s="20" customFormat="1" ht="18" customHeight="1" x14ac:dyDescent="0.4">
      <c r="A1870" s="19">
        <v>3</v>
      </c>
      <c r="B1870" s="145">
        <f>B1868</f>
        <v>10</v>
      </c>
      <c r="C1870" s="151">
        <f t="shared" ref="C1870:C1879" si="1773">C1869</f>
        <v>0</v>
      </c>
      <c r="D1870" s="151">
        <f t="shared" si="1764"/>
        <v>0</v>
      </c>
      <c r="E1870" s="143">
        <f>VLOOKUP(B1864,別紙1!$A$285:$AS$431,13,FALSE)+VLOOKUP(B1864,別紙1!$A$285:$AS$431,14,FALSE)+VLOOKUP(B1864,別紙1!$A$285:$AS$431,15,FALSE)</f>
        <v>15</v>
      </c>
      <c r="F1870" s="143">
        <f t="shared" si="1765"/>
        <v>15</v>
      </c>
      <c r="G1870" s="151">
        <f t="shared" ref="G1870:G1879" si="1774">G1869</f>
        <v>0</v>
      </c>
      <c r="H1870" s="151">
        <f t="shared" si="1766"/>
        <v>0</v>
      </c>
      <c r="I1870" s="143">
        <f>IF(E1870&lt;=300,IF(E1870&lt;120,0,E1870-120),180)</f>
        <v>0</v>
      </c>
      <c r="J1870" s="151">
        <f t="shared" ref="J1870:J1879" si="1775">J1869</f>
        <v>0</v>
      </c>
      <c r="K1870" s="151">
        <f t="shared" si="1768"/>
        <v>0</v>
      </c>
      <c r="L1870" s="143">
        <f t="shared" si="1769"/>
        <v>0</v>
      </c>
      <c r="M1870" s="151">
        <f t="shared" ref="M1870:M1879" si="1776">M1869</f>
        <v>0</v>
      </c>
      <c r="N1870" s="151">
        <f t="shared" si="1770"/>
        <v>0</v>
      </c>
      <c r="O1870" s="151">
        <f t="shared" si="1771"/>
        <v>0</v>
      </c>
      <c r="P1870" s="144"/>
      <c r="Q1870" s="145">
        <f t="shared" si="1772"/>
        <v>0</v>
      </c>
    </row>
    <row r="1871" spans="1:17" s="20" customFormat="1" ht="18" customHeight="1" x14ac:dyDescent="0.4">
      <c r="A1871" s="19">
        <v>4</v>
      </c>
      <c r="B1871" s="145">
        <f>B1868</f>
        <v>10</v>
      </c>
      <c r="C1871" s="151">
        <f t="shared" si="1773"/>
        <v>0</v>
      </c>
      <c r="D1871" s="151">
        <f t="shared" si="1764"/>
        <v>0</v>
      </c>
      <c r="E1871" s="143">
        <f>VLOOKUP(B1864,別紙1!$A$285:$AS$431,16,FALSE)+VLOOKUP(B1864,別紙1!$A$285:$AS$431,17,FALSE)+VLOOKUP(B1864,別紙1!$A$285:$AS$431,18,FALSE)</f>
        <v>16</v>
      </c>
      <c r="F1871" s="143">
        <f t="shared" si="1765"/>
        <v>16</v>
      </c>
      <c r="G1871" s="151">
        <f t="shared" si="1774"/>
        <v>0</v>
      </c>
      <c r="H1871" s="151">
        <f t="shared" si="1766"/>
        <v>0</v>
      </c>
      <c r="I1871" s="143">
        <f t="shared" ref="I1871:I1879" si="1777">IF(E1871&lt;=300,IF(E1871&lt;120,0,E1871-120),180)</f>
        <v>0</v>
      </c>
      <c r="J1871" s="151">
        <f t="shared" si="1775"/>
        <v>0</v>
      </c>
      <c r="K1871" s="151">
        <f t="shared" si="1768"/>
        <v>0</v>
      </c>
      <c r="L1871" s="143">
        <f t="shared" si="1769"/>
        <v>0</v>
      </c>
      <c r="M1871" s="151">
        <f t="shared" si="1776"/>
        <v>0</v>
      </c>
      <c r="N1871" s="151">
        <f t="shared" si="1770"/>
        <v>0</v>
      </c>
      <c r="O1871" s="151">
        <f t="shared" si="1771"/>
        <v>0</v>
      </c>
      <c r="P1871" s="144"/>
      <c r="Q1871" s="145">
        <f t="shared" si="1772"/>
        <v>0</v>
      </c>
    </row>
    <row r="1872" spans="1:17" s="20" customFormat="1" ht="18" customHeight="1" x14ac:dyDescent="0.4">
      <c r="A1872" s="19">
        <v>5</v>
      </c>
      <c r="B1872" s="145">
        <f>B1868</f>
        <v>10</v>
      </c>
      <c r="C1872" s="151">
        <f t="shared" si="1773"/>
        <v>0</v>
      </c>
      <c r="D1872" s="151">
        <f t="shared" si="1764"/>
        <v>0</v>
      </c>
      <c r="E1872" s="143">
        <f>VLOOKUP(B1864,別紙1!$A$285:$AS$431,19,FALSE)+VLOOKUP(B1864,別紙1!$A$285:$AS$431,20,FALSE)+VLOOKUP(B1864,別紙1!$A$285:$AS$431,21,FALSE)</f>
        <v>16</v>
      </c>
      <c r="F1872" s="143">
        <f t="shared" si="1765"/>
        <v>16</v>
      </c>
      <c r="G1872" s="151">
        <f t="shared" si="1774"/>
        <v>0</v>
      </c>
      <c r="H1872" s="151">
        <f t="shared" si="1766"/>
        <v>0</v>
      </c>
      <c r="I1872" s="143">
        <f t="shared" si="1777"/>
        <v>0</v>
      </c>
      <c r="J1872" s="151">
        <f t="shared" si="1775"/>
        <v>0</v>
      </c>
      <c r="K1872" s="151">
        <f t="shared" si="1768"/>
        <v>0</v>
      </c>
      <c r="L1872" s="143">
        <f t="shared" si="1769"/>
        <v>0</v>
      </c>
      <c r="M1872" s="151">
        <f t="shared" si="1776"/>
        <v>0</v>
      </c>
      <c r="N1872" s="151">
        <f t="shared" si="1770"/>
        <v>0</v>
      </c>
      <c r="O1872" s="151">
        <f t="shared" si="1771"/>
        <v>0</v>
      </c>
      <c r="P1872" s="144"/>
      <c r="Q1872" s="145">
        <f t="shared" si="1772"/>
        <v>0</v>
      </c>
    </row>
    <row r="1873" spans="1:17" s="20" customFormat="1" ht="18" customHeight="1" x14ac:dyDescent="0.4">
      <c r="A1873" s="19">
        <v>6</v>
      </c>
      <c r="B1873" s="145">
        <f>B1868</f>
        <v>10</v>
      </c>
      <c r="C1873" s="151">
        <f t="shared" si="1773"/>
        <v>0</v>
      </c>
      <c r="D1873" s="151">
        <f t="shared" si="1764"/>
        <v>0</v>
      </c>
      <c r="E1873" s="143">
        <f>VLOOKUP(B1864,別紙1!$A$285:$AS$431,22,FALSE)+VLOOKUP(B1864,別紙1!$A$285:$AS$431,23,FALSE)+VLOOKUP(B1864,別紙1!$A$285:$AS$431,24,FALSE)</f>
        <v>16</v>
      </c>
      <c r="F1873" s="143">
        <f t="shared" si="1765"/>
        <v>16</v>
      </c>
      <c r="G1873" s="151">
        <f t="shared" si="1774"/>
        <v>0</v>
      </c>
      <c r="H1873" s="151">
        <f t="shared" si="1766"/>
        <v>0</v>
      </c>
      <c r="I1873" s="143">
        <f t="shared" si="1777"/>
        <v>0</v>
      </c>
      <c r="J1873" s="151">
        <f t="shared" si="1775"/>
        <v>0</v>
      </c>
      <c r="K1873" s="151">
        <f t="shared" si="1768"/>
        <v>0</v>
      </c>
      <c r="L1873" s="143">
        <f t="shared" si="1769"/>
        <v>0</v>
      </c>
      <c r="M1873" s="151">
        <f t="shared" si="1776"/>
        <v>0</v>
      </c>
      <c r="N1873" s="151">
        <f t="shared" si="1770"/>
        <v>0</v>
      </c>
      <c r="O1873" s="151">
        <f>H1873+K1873+N1873</f>
        <v>0</v>
      </c>
      <c r="P1873" s="144"/>
      <c r="Q1873" s="145">
        <f t="shared" si="1772"/>
        <v>0</v>
      </c>
    </row>
    <row r="1874" spans="1:17" s="20" customFormat="1" ht="18" customHeight="1" x14ac:dyDescent="0.4">
      <c r="A1874" s="19">
        <v>7</v>
      </c>
      <c r="B1874" s="145">
        <f>B1868</f>
        <v>10</v>
      </c>
      <c r="C1874" s="151">
        <f t="shared" si="1773"/>
        <v>0</v>
      </c>
      <c r="D1874" s="151">
        <f t="shared" si="1764"/>
        <v>0</v>
      </c>
      <c r="E1874" s="143">
        <f>VLOOKUP(B1864,別紙1!$A$285:$AS$431,25,FALSE)+VLOOKUP(B1864,別紙1!$A$285:$AS$431,26,FALSE)+VLOOKUP(B1864,別紙1!$A$285:$AS$431,27,FALSE)</f>
        <v>16</v>
      </c>
      <c r="F1874" s="143">
        <f t="shared" si="1765"/>
        <v>16</v>
      </c>
      <c r="G1874" s="151">
        <f t="shared" si="1774"/>
        <v>0</v>
      </c>
      <c r="H1874" s="151">
        <f t="shared" si="1766"/>
        <v>0</v>
      </c>
      <c r="I1874" s="143">
        <f t="shared" si="1777"/>
        <v>0</v>
      </c>
      <c r="J1874" s="151">
        <f t="shared" si="1775"/>
        <v>0</v>
      </c>
      <c r="K1874" s="151">
        <f t="shared" si="1768"/>
        <v>0</v>
      </c>
      <c r="L1874" s="143">
        <f t="shared" si="1769"/>
        <v>0</v>
      </c>
      <c r="M1874" s="151">
        <f t="shared" si="1776"/>
        <v>0</v>
      </c>
      <c r="N1874" s="151">
        <f t="shared" si="1770"/>
        <v>0</v>
      </c>
      <c r="O1874" s="151">
        <f t="shared" ref="O1874:O1878" si="1778">H1874+K1874+N1874</f>
        <v>0</v>
      </c>
      <c r="P1874" s="144"/>
      <c r="Q1874" s="145">
        <f t="shared" si="1772"/>
        <v>0</v>
      </c>
    </row>
    <row r="1875" spans="1:17" s="20" customFormat="1" ht="18" customHeight="1" x14ac:dyDescent="0.4">
      <c r="A1875" s="19">
        <v>8</v>
      </c>
      <c r="B1875" s="145">
        <f>B1868</f>
        <v>10</v>
      </c>
      <c r="C1875" s="151">
        <f t="shared" si="1773"/>
        <v>0</v>
      </c>
      <c r="D1875" s="151">
        <f t="shared" si="1764"/>
        <v>0</v>
      </c>
      <c r="E1875" s="143">
        <f>VLOOKUP(B1864,別紙1!$A$285:$AS$431,28,FALSE)+VLOOKUP(B1864,別紙1!$A$285:$AS$431,29,FALSE)+VLOOKUP(B1864,別紙1!$A$285:$AS$431,30,FALSE)</f>
        <v>16</v>
      </c>
      <c r="F1875" s="143">
        <f t="shared" si="1765"/>
        <v>16</v>
      </c>
      <c r="G1875" s="151">
        <f t="shared" si="1774"/>
        <v>0</v>
      </c>
      <c r="H1875" s="151">
        <f t="shared" si="1766"/>
        <v>0</v>
      </c>
      <c r="I1875" s="143">
        <f t="shared" si="1777"/>
        <v>0</v>
      </c>
      <c r="J1875" s="151">
        <f t="shared" si="1775"/>
        <v>0</v>
      </c>
      <c r="K1875" s="151">
        <f t="shared" si="1768"/>
        <v>0</v>
      </c>
      <c r="L1875" s="143">
        <f t="shared" si="1769"/>
        <v>0</v>
      </c>
      <c r="M1875" s="151">
        <f t="shared" si="1776"/>
        <v>0</v>
      </c>
      <c r="N1875" s="151">
        <f t="shared" si="1770"/>
        <v>0</v>
      </c>
      <c r="O1875" s="151">
        <f t="shared" si="1778"/>
        <v>0</v>
      </c>
      <c r="P1875" s="144"/>
      <c r="Q1875" s="145">
        <f t="shared" si="1772"/>
        <v>0</v>
      </c>
    </row>
    <row r="1876" spans="1:17" s="20" customFormat="1" ht="18" customHeight="1" x14ac:dyDescent="0.4">
      <c r="A1876" s="19">
        <v>9</v>
      </c>
      <c r="B1876" s="145">
        <f>B1868</f>
        <v>10</v>
      </c>
      <c r="C1876" s="151">
        <f t="shared" si="1773"/>
        <v>0</v>
      </c>
      <c r="D1876" s="151">
        <f t="shared" si="1764"/>
        <v>0</v>
      </c>
      <c r="E1876" s="143">
        <f>VLOOKUP(B1864,別紙1!$A$285:$AS$431,31,FALSE)+VLOOKUP(B1864,別紙1!$A$285:$AS$431,32,FALSE)+VLOOKUP(B1864,別紙1!$A$285:$AS$431,33,FALSE)</f>
        <v>16</v>
      </c>
      <c r="F1876" s="143">
        <f t="shared" si="1765"/>
        <v>16</v>
      </c>
      <c r="G1876" s="151">
        <f t="shared" si="1774"/>
        <v>0</v>
      </c>
      <c r="H1876" s="151">
        <f t="shared" si="1766"/>
        <v>0</v>
      </c>
      <c r="I1876" s="143">
        <f t="shared" si="1777"/>
        <v>0</v>
      </c>
      <c r="J1876" s="151">
        <f t="shared" si="1775"/>
        <v>0</v>
      </c>
      <c r="K1876" s="151">
        <f t="shared" si="1768"/>
        <v>0</v>
      </c>
      <c r="L1876" s="143">
        <f t="shared" si="1769"/>
        <v>0</v>
      </c>
      <c r="M1876" s="151">
        <f t="shared" si="1776"/>
        <v>0</v>
      </c>
      <c r="N1876" s="151">
        <f t="shared" si="1770"/>
        <v>0</v>
      </c>
      <c r="O1876" s="151">
        <f t="shared" si="1778"/>
        <v>0</v>
      </c>
      <c r="P1876" s="144"/>
      <c r="Q1876" s="145">
        <f t="shared" si="1772"/>
        <v>0</v>
      </c>
    </row>
    <row r="1877" spans="1:17" s="20" customFormat="1" ht="18" customHeight="1" x14ac:dyDescent="0.4">
      <c r="A1877" s="19">
        <v>10</v>
      </c>
      <c r="B1877" s="145">
        <f>B1868</f>
        <v>10</v>
      </c>
      <c r="C1877" s="151">
        <f t="shared" si="1773"/>
        <v>0</v>
      </c>
      <c r="D1877" s="151">
        <f t="shared" si="1764"/>
        <v>0</v>
      </c>
      <c r="E1877" s="143">
        <f>VLOOKUP(B1864,別紙1!$A$285:$AS$431,34,FALSE)+VLOOKUP(B1864,別紙1!$A$285:$AS$431,35,FALSE)+VLOOKUP(B1864,別紙1!$A$285:$AS$431,36,FALSE)</f>
        <v>16</v>
      </c>
      <c r="F1877" s="143">
        <f t="shared" si="1765"/>
        <v>16</v>
      </c>
      <c r="G1877" s="151">
        <f t="shared" si="1774"/>
        <v>0</v>
      </c>
      <c r="H1877" s="151">
        <f t="shared" si="1766"/>
        <v>0</v>
      </c>
      <c r="I1877" s="143">
        <f t="shared" si="1777"/>
        <v>0</v>
      </c>
      <c r="J1877" s="151">
        <f t="shared" si="1775"/>
        <v>0</v>
      </c>
      <c r="K1877" s="151">
        <f t="shared" si="1768"/>
        <v>0</v>
      </c>
      <c r="L1877" s="143">
        <f t="shared" si="1769"/>
        <v>0</v>
      </c>
      <c r="M1877" s="151">
        <f t="shared" si="1776"/>
        <v>0</v>
      </c>
      <c r="N1877" s="151">
        <f t="shared" si="1770"/>
        <v>0</v>
      </c>
      <c r="O1877" s="151">
        <f t="shared" si="1778"/>
        <v>0</v>
      </c>
      <c r="P1877" s="144"/>
      <c r="Q1877" s="145">
        <f t="shared" si="1772"/>
        <v>0</v>
      </c>
    </row>
    <row r="1878" spans="1:17" s="20" customFormat="1" ht="18" customHeight="1" x14ac:dyDescent="0.4">
      <c r="A1878" s="19">
        <v>11</v>
      </c>
      <c r="B1878" s="145">
        <f>B1868</f>
        <v>10</v>
      </c>
      <c r="C1878" s="151">
        <f t="shared" si="1773"/>
        <v>0</v>
      </c>
      <c r="D1878" s="151">
        <f t="shared" si="1764"/>
        <v>0</v>
      </c>
      <c r="E1878" s="143">
        <f>VLOOKUP(B1864,別紙1!$A$285:$AS$431,37,FALSE)+VLOOKUP(B1864,別紙1!$A$285:$AS$431,38,FALSE)+VLOOKUP(B1864,別紙1!$A$285:$AS$431,39,FALSE)</f>
        <v>16</v>
      </c>
      <c r="F1878" s="143">
        <f t="shared" si="1765"/>
        <v>16</v>
      </c>
      <c r="G1878" s="151">
        <f t="shared" si="1774"/>
        <v>0</v>
      </c>
      <c r="H1878" s="151">
        <f t="shared" si="1766"/>
        <v>0</v>
      </c>
      <c r="I1878" s="143">
        <f t="shared" si="1777"/>
        <v>0</v>
      </c>
      <c r="J1878" s="151">
        <f t="shared" si="1775"/>
        <v>0</v>
      </c>
      <c r="K1878" s="151">
        <f t="shared" si="1768"/>
        <v>0</v>
      </c>
      <c r="L1878" s="143">
        <f t="shared" si="1769"/>
        <v>0</v>
      </c>
      <c r="M1878" s="151">
        <f t="shared" si="1776"/>
        <v>0</v>
      </c>
      <c r="N1878" s="151">
        <f t="shared" si="1770"/>
        <v>0</v>
      </c>
      <c r="O1878" s="151">
        <f t="shared" si="1778"/>
        <v>0</v>
      </c>
      <c r="P1878" s="144"/>
      <c r="Q1878" s="145">
        <f t="shared" si="1772"/>
        <v>0</v>
      </c>
    </row>
    <row r="1879" spans="1:17" s="20" customFormat="1" ht="18" customHeight="1" thickBot="1" x14ac:dyDescent="0.45">
      <c r="A1879" s="19">
        <v>12</v>
      </c>
      <c r="B1879" s="145">
        <f>B1868</f>
        <v>10</v>
      </c>
      <c r="C1879" s="151">
        <f t="shared" si="1773"/>
        <v>0</v>
      </c>
      <c r="D1879" s="151">
        <f t="shared" si="1764"/>
        <v>0</v>
      </c>
      <c r="E1879" s="143">
        <f>VLOOKUP(B1864,別紙1!$A$285:$AS$431,40,FALSE)+VLOOKUP(B1864,別紙1!$A$285:$AS$431,41,FALSE)+VLOOKUP(B1864,別紙1!$A$285:$AS$431,42,FALSE)</f>
        <v>16</v>
      </c>
      <c r="F1879" s="143">
        <f t="shared" si="1765"/>
        <v>16</v>
      </c>
      <c r="G1879" s="151">
        <f t="shared" si="1774"/>
        <v>0</v>
      </c>
      <c r="H1879" s="198">
        <f t="shared" si="1766"/>
        <v>0</v>
      </c>
      <c r="I1879" s="143">
        <f t="shared" si="1777"/>
        <v>0</v>
      </c>
      <c r="J1879" s="198">
        <f t="shared" si="1775"/>
        <v>0</v>
      </c>
      <c r="K1879" s="198">
        <f t="shared" si="1768"/>
        <v>0</v>
      </c>
      <c r="L1879" s="143">
        <f t="shared" si="1769"/>
        <v>0</v>
      </c>
      <c r="M1879" s="151">
        <f t="shared" si="1776"/>
        <v>0</v>
      </c>
      <c r="N1879" s="198">
        <f t="shared" si="1770"/>
        <v>0</v>
      </c>
      <c r="O1879" s="151">
        <f>H1879+K1879+N1879</f>
        <v>0</v>
      </c>
      <c r="P1879" s="144"/>
      <c r="Q1879" s="145">
        <f t="shared" si="1772"/>
        <v>0</v>
      </c>
    </row>
    <row r="1880" spans="1:17" s="20" customFormat="1" ht="18" customHeight="1" thickBot="1" x14ac:dyDescent="0.45">
      <c r="A1880" s="19" t="s">
        <v>9</v>
      </c>
      <c r="B1880" s="146"/>
      <c r="C1880" s="146"/>
      <c r="D1880" s="201"/>
      <c r="E1880" s="143">
        <f t="shared" ref="E1880:F1880" si="1779">SUM(E1868:E1879)</f>
        <v>191</v>
      </c>
      <c r="F1880" s="149">
        <f t="shared" si="1779"/>
        <v>191</v>
      </c>
      <c r="G1880" s="146"/>
      <c r="H1880" s="146"/>
      <c r="I1880" s="149">
        <f t="shared" ref="I1880" si="1780">SUM(I1868:I1879)</f>
        <v>0</v>
      </c>
      <c r="J1880" s="146"/>
      <c r="K1880" s="146"/>
      <c r="L1880" s="149">
        <f t="shared" ref="L1880" si="1781">SUM(L1868:L1879)</f>
        <v>0</v>
      </c>
      <c r="M1880" s="146"/>
      <c r="N1880" s="146"/>
      <c r="O1880" s="202"/>
      <c r="P1880" s="150">
        <f>SUM(P1868:P1879)</f>
        <v>0</v>
      </c>
      <c r="Q1880" s="148">
        <f>IF(SUM(Q1868:Q1879)="","",SUM(Q1868:Q1879))</f>
        <v>0</v>
      </c>
    </row>
    <row r="1881" spans="1:17" ht="78" customHeight="1" x14ac:dyDescent="0.4">
      <c r="A1881" s="444" t="s">
        <v>376</v>
      </c>
      <c r="B1881" s="445"/>
      <c r="C1881" s="445"/>
      <c r="D1881" s="445"/>
      <c r="E1881" s="446"/>
      <c r="F1881" s="446"/>
      <c r="G1881" s="446"/>
      <c r="H1881" s="445"/>
      <c r="I1881" s="446"/>
      <c r="J1881" s="446"/>
      <c r="K1881" s="445"/>
      <c r="L1881" s="446"/>
      <c r="M1881" s="446"/>
      <c r="N1881" s="445"/>
      <c r="O1881" s="445"/>
      <c r="P1881" s="445"/>
      <c r="Q1881" s="445"/>
    </row>
    <row r="1882" spans="1:17" ht="78" customHeight="1" x14ac:dyDescent="0.4">
      <c r="A1882" s="447" t="s">
        <v>22</v>
      </c>
      <c r="B1882" s="447"/>
      <c r="C1882" s="447"/>
      <c r="D1882" s="447"/>
      <c r="E1882" s="447"/>
      <c r="F1882" s="447"/>
      <c r="G1882" s="447"/>
      <c r="H1882" s="447"/>
      <c r="I1882" s="447"/>
      <c r="J1882" s="447"/>
      <c r="K1882" s="447"/>
      <c r="L1882" s="447"/>
      <c r="M1882" s="447"/>
      <c r="N1882" s="447"/>
      <c r="O1882" s="447"/>
      <c r="P1882" s="447"/>
      <c r="Q1882" s="447"/>
    </row>
    <row r="1883" spans="1:17" x14ac:dyDescent="0.4">
      <c r="A1883" s="11" t="s">
        <v>12</v>
      </c>
      <c r="B1883" s="15">
        <f>B1864+1</f>
        <v>100</v>
      </c>
      <c r="C1883" s="11" t="s">
        <v>13</v>
      </c>
      <c r="D1883" s="13" t="str">
        <f>VLOOKUP(B1883,別紙1!$A$285:$AS$431,3,FALSE)</f>
        <v>上沖　流量計</v>
      </c>
      <c r="Q1883" s="142" t="str">
        <f>VLOOKUP(B1883,別紙1!$A$285:$AS$431,5,FALSE)</f>
        <v>東京従量電灯B15A</v>
      </c>
    </row>
    <row r="1884" spans="1:17" s="11" customFormat="1" ht="20.25" customHeight="1" x14ac:dyDescent="0.4">
      <c r="A1884" s="435" t="s">
        <v>14</v>
      </c>
      <c r="B1884" s="443" t="s">
        <v>3</v>
      </c>
      <c r="C1884" s="443"/>
      <c r="D1884" s="443"/>
      <c r="E1884" s="438" t="s">
        <v>4</v>
      </c>
      <c r="F1884" s="439"/>
      <c r="G1884" s="439"/>
      <c r="H1884" s="439"/>
      <c r="I1884" s="439"/>
      <c r="J1884" s="439"/>
      <c r="K1884" s="439"/>
      <c r="L1884" s="439"/>
      <c r="M1884" s="439"/>
      <c r="N1884" s="439"/>
      <c r="O1884" s="440"/>
      <c r="P1884" s="426" t="s">
        <v>106</v>
      </c>
      <c r="Q1884" s="435" t="s">
        <v>354</v>
      </c>
    </row>
    <row r="1885" spans="1:17" s="11" customFormat="1" ht="60" x14ac:dyDescent="0.4">
      <c r="A1885" s="436"/>
      <c r="B1885" s="305" t="s">
        <v>26</v>
      </c>
      <c r="C1885" s="305" t="s">
        <v>107</v>
      </c>
      <c r="D1885" s="305" t="s">
        <v>27</v>
      </c>
      <c r="E1885" s="16" t="s">
        <v>349</v>
      </c>
      <c r="F1885" s="17" t="s">
        <v>108</v>
      </c>
      <c r="G1885" s="17" t="s">
        <v>350</v>
      </c>
      <c r="H1885" s="16" t="s">
        <v>28</v>
      </c>
      <c r="I1885" s="17" t="s">
        <v>126</v>
      </c>
      <c r="J1885" s="17" t="s">
        <v>352</v>
      </c>
      <c r="K1885" s="16" t="s">
        <v>29</v>
      </c>
      <c r="L1885" s="17" t="s">
        <v>127</v>
      </c>
      <c r="M1885" s="17" t="s">
        <v>128</v>
      </c>
      <c r="N1885" s="16" t="s">
        <v>30</v>
      </c>
      <c r="O1885" s="306" t="s">
        <v>353</v>
      </c>
      <c r="P1885" s="441"/>
      <c r="Q1885" s="436"/>
    </row>
    <row r="1886" spans="1:17" s="18" customFormat="1" ht="22.5" x14ac:dyDescent="0.4">
      <c r="A1886" s="442"/>
      <c r="B1886" s="12" t="s">
        <v>34</v>
      </c>
      <c r="C1886" s="12" t="s">
        <v>123</v>
      </c>
      <c r="D1886" s="12" t="s">
        <v>6</v>
      </c>
      <c r="E1886" s="12" t="s">
        <v>20</v>
      </c>
      <c r="F1886" s="12" t="s">
        <v>20</v>
      </c>
      <c r="G1886" s="12" t="s">
        <v>8</v>
      </c>
      <c r="H1886" s="12" t="s">
        <v>8</v>
      </c>
      <c r="I1886" s="12" t="s">
        <v>20</v>
      </c>
      <c r="J1886" s="12" t="s">
        <v>8</v>
      </c>
      <c r="K1886" s="12" t="s">
        <v>8</v>
      </c>
      <c r="L1886" s="12" t="s">
        <v>20</v>
      </c>
      <c r="M1886" s="12" t="s">
        <v>8</v>
      </c>
      <c r="N1886" s="12" t="s">
        <v>8</v>
      </c>
      <c r="O1886" s="12" t="s">
        <v>8</v>
      </c>
      <c r="P1886" s="4" t="s">
        <v>43</v>
      </c>
      <c r="Q1886" s="12" t="s">
        <v>8</v>
      </c>
    </row>
    <row r="1887" spans="1:17" s="20" customFormat="1" ht="18" customHeight="1" x14ac:dyDescent="0.4">
      <c r="A1887" s="19">
        <v>1</v>
      </c>
      <c r="B1887" s="143">
        <f>VLOOKUP(B1883,別紙1!$A$285:$AS$431,6,FALSE)</f>
        <v>15</v>
      </c>
      <c r="C1887" s="151">
        <f>内訳書!$C$9</f>
        <v>0</v>
      </c>
      <c r="D1887" s="151">
        <f>IF(E1887=0,ROUNDDOWN(C1887*B1887/10/2,2),ROUNDDOWN(C1887*B1887/10,2))</f>
        <v>0</v>
      </c>
      <c r="E1887" s="143">
        <f>VLOOKUP(B1883,別紙1!$A$285:$AS$431,7,FALSE)+VLOOKUP(B1883,別紙1!$A$285:$AS$431,8,FALSE)+VLOOKUP(B1883,別紙1!$A$285:$AS$431,9,FALSE)</f>
        <v>33</v>
      </c>
      <c r="F1887" s="143">
        <f>IF(E1887&lt;120,E1887,120)</f>
        <v>33</v>
      </c>
      <c r="G1887" s="151">
        <f>内訳書!$D$9</f>
        <v>0</v>
      </c>
      <c r="H1887" s="151">
        <f>ROUNDDOWN(F1887*G1887,2)</f>
        <v>0</v>
      </c>
      <c r="I1887" s="143">
        <f>IF(E1887&lt;=300,IF(E1887&lt;120,0,E1887-120),180)</f>
        <v>0</v>
      </c>
      <c r="J1887" s="151">
        <f>内訳書!$E$9</f>
        <v>0</v>
      </c>
      <c r="K1887" s="151">
        <f>ROUNDDOWN(I1887*J1887,2)</f>
        <v>0</v>
      </c>
      <c r="L1887" s="143">
        <f>IF(E1887&lt;300,0,E1887-300)</f>
        <v>0</v>
      </c>
      <c r="M1887" s="151">
        <f>内訳書!$F$9</f>
        <v>0</v>
      </c>
      <c r="N1887" s="151">
        <f>ROUNDDOWN(L1887*M1887,2)</f>
        <v>0</v>
      </c>
      <c r="O1887" s="151">
        <f>H1887+K1887+N1887</f>
        <v>0</v>
      </c>
      <c r="P1887" s="144"/>
      <c r="Q1887" s="145">
        <f>ROUNDDOWN(D1887+O1887+P1887,0)</f>
        <v>0</v>
      </c>
    </row>
    <row r="1888" spans="1:17" s="20" customFormat="1" ht="18" customHeight="1" x14ac:dyDescent="0.4">
      <c r="A1888" s="19">
        <v>2</v>
      </c>
      <c r="B1888" s="145">
        <f>B1887</f>
        <v>15</v>
      </c>
      <c r="C1888" s="151">
        <f>C1887</f>
        <v>0</v>
      </c>
      <c r="D1888" s="151">
        <f t="shared" ref="D1888:D1898" si="1782">IF(E1888=0,ROUNDDOWN(C1888*B1888/10/2,2),ROUNDDOWN(C1888*B1888/10,2))</f>
        <v>0</v>
      </c>
      <c r="E1888" s="143">
        <f>VLOOKUP(B1883,別紙1!$A$285:$AS$431,10,FALSE)+VLOOKUP(B1883,別紙1!$A$285:$AS$431,11,FALSE)+VLOOKUP(B1883,別紙1!$A$285:$AS$431,12,FALSE)</f>
        <v>42</v>
      </c>
      <c r="F1888" s="143">
        <f t="shared" ref="F1888:F1898" si="1783">IF(E1888&lt;120,E1888,120)</f>
        <v>42</v>
      </c>
      <c r="G1888" s="151">
        <f>G1887</f>
        <v>0</v>
      </c>
      <c r="H1888" s="151">
        <f t="shared" ref="H1888:H1898" si="1784">ROUNDDOWN(F1888*G1888,2)</f>
        <v>0</v>
      </c>
      <c r="I1888" s="143">
        <f t="shared" ref="I1888" si="1785">IF(E1888&lt;=300,IF(E1888&lt;120,0,E1888-120),180)</f>
        <v>0</v>
      </c>
      <c r="J1888" s="151">
        <f>J1887</f>
        <v>0</v>
      </c>
      <c r="K1888" s="151">
        <f t="shared" ref="K1888:K1898" si="1786">ROUNDDOWN(I1888*J1888,2)</f>
        <v>0</v>
      </c>
      <c r="L1888" s="143">
        <f t="shared" ref="L1888:L1898" si="1787">IF(E1888&lt;300,0,E1888-300)</f>
        <v>0</v>
      </c>
      <c r="M1888" s="151">
        <f>M1887</f>
        <v>0</v>
      </c>
      <c r="N1888" s="151">
        <f t="shared" ref="N1888:N1898" si="1788">ROUNDDOWN(L1888*M1888,2)</f>
        <v>0</v>
      </c>
      <c r="O1888" s="151">
        <f t="shared" ref="O1888:O1891" si="1789">H1888+K1888+N1888</f>
        <v>0</v>
      </c>
      <c r="P1888" s="144"/>
      <c r="Q1888" s="145">
        <f t="shared" ref="Q1888:Q1898" si="1790">ROUNDDOWN(D1888+O1888+P1888,0)</f>
        <v>0</v>
      </c>
    </row>
    <row r="1889" spans="1:17" s="20" customFormat="1" ht="18" customHeight="1" x14ac:dyDescent="0.4">
      <c r="A1889" s="19">
        <v>3</v>
      </c>
      <c r="B1889" s="145">
        <f>B1887</f>
        <v>15</v>
      </c>
      <c r="C1889" s="151">
        <f t="shared" ref="C1889:C1898" si="1791">C1888</f>
        <v>0</v>
      </c>
      <c r="D1889" s="151">
        <f t="shared" si="1782"/>
        <v>0</v>
      </c>
      <c r="E1889" s="143">
        <f>VLOOKUP(B1883,別紙1!$A$285:$AS$431,13,FALSE)+VLOOKUP(B1883,別紙1!$A$285:$AS$431,14,FALSE)+VLOOKUP(B1883,別紙1!$A$285:$AS$431,15,FALSE)</f>
        <v>37</v>
      </c>
      <c r="F1889" s="143">
        <f t="shared" si="1783"/>
        <v>37</v>
      </c>
      <c r="G1889" s="151">
        <f t="shared" ref="G1889:G1898" si="1792">G1888</f>
        <v>0</v>
      </c>
      <c r="H1889" s="151">
        <f t="shared" si="1784"/>
        <v>0</v>
      </c>
      <c r="I1889" s="143">
        <f>IF(E1889&lt;=300,IF(E1889&lt;120,0,E1889-120),180)</f>
        <v>0</v>
      </c>
      <c r="J1889" s="151">
        <f t="shared" ref="J1889:J1898" si="1793">J1888</f>
        <v>0</v>
      </c>
      <c r="K1889" s="151">
        <f t="shared" si="1786"/>
        <v>0</v>
      </c>
      <c r="L1889" s="143">
        <f t="shared" si="1787"/>
        <v>0</v>
      </c>
      <c r="M1889" s="151">
        <f t="shared" ref="M1889:M1898" si="1794">M1888</f>
        <v>0</v>
      </c>
      <c r="N1889" s="151">
        <f t="shared" si="1788"/>
        <v>0</v>
      </c>
      <c r="O1889" s="151">
        <f t="shared" si="1789"/>
        <v>0</v>
      </c>
      <c r="P1889" s="144"/>
      <c r="Q1889" s="145">
        <f t="shared" si="1790"/>
        <v>0</v>
      </c>
    </row>
    <row r="1890" spans="1:17" s="20" customFormat="1" ht="18" customHeight="1" x14ac:dyDescent="0.4">
      <c r="A1890" s="19">
        <v>4</v>
      </c>
      <c r="B1890" s="145">
        <f>B1887</f>
        <v>15</v>
      </c>
      <c r="C1890" s="151">
        <f t="shared" si="1791"/>
        <v>0</v>
      </c>
      <c r="D1890" s="151">
        <f t="shared" si="1782"/>
        <v>0</v>
      </c>
      <c r="E1890" s="143">
        <f>VLOOKUP(B1883,別紙1!$A$285:$AS$431,16,FALSE)+VLOOKUP(B1883,別紙1!$A$285:$AS$431,17,FALSE)+VLOOKUP(B1883,別紙1!$A$285:$AS$431,18,FALSE)</f>
        <v>30</v>
      </c>
      <c r="F1890" s="143">
        <f t="shared" si="1783"/>
        <v>30</v>
      </c>
      <c r="G1890" s="151">
        <f t="shared" si="1792"/>
        <v>0</v>
      </c>
      <c r="H1890" s="151">
        <f t="shared" si="1784"/>
        <v>0</v>
      </c>
      <c r="I1890" s="143">
        <f t="shared" ref="I1890:I1898" si="1795">IF(E1890&lt;=300,IF(E1890&lt;120,0,E1890-120),180)</f>
        <v>0</v>
      </c>
      <c r="J1890" s="151">
        <f t="shared" si="1793"/>
        <v>0</v>
      </c>
      <c r="K1890" s="151">
        <f t="shared" si="1786"/>
        <v>0</v>
      </c>
      <c r="L1890" s="143">
        <f t="shared" si="1787"/>
        <v>0</v>
      </c>
      <c r="M1890" s="151">
        <f t="shared" si="1794"/>
        <v>0</v>
      </c>
      <c r="N1890" s="151">
        <f t="shared" si="1788"/>
        <v>0</v>
      </c>
      <c r="O1890" s="151">
        <f t="shared" si="1789"/>
        <v>0</v>
      </c>
      <c r="P1890" s="144"/>
      <c r="Q1890" s="145">
        <f t="shared" si="1790"/>
        <v>0</v>
      </c>
    </row>
    <row r="1891" spans="1:17" s="20" customFormat="1" ht="18" customHeight="1" x14ac:dyDescent="0.4">
      <c r="A1891" s="19">
        <v>5</v>
      </c>
      <c r="B1891" s="145">
        <f>B1887</f>
        <v>15</v>
      </c>
      <c r="C1891" s="151">
        <f t="shared" si="1791"/>
        <v>0</v>
      </c>
      <c r="D1891" s="151">
        <f t="shared" si="1782"/>
        <v>0</v>
      </c>
      <c r="E1891" s="143">
        <f>VLOOKUP(B1883,別紙1!$A$285:$AS$431,19,FALSE)+VLOOKUP(B1883,別紙1!$A$285:$AS$431,20,FALSE)+VLOOKUP(B1883,別紙1!$A$285:$AS$431,21,FALSE)</f>
        <v>10</v>
      </c>
      <c r="F1891" s="143">
        <f t="shared" si="1783"/>
        <v>10</v>
      </c>
      <c r="G1891" s="151">
        <f t="shared" si="1792"/>
        <v>0</v>
      </c>
      <c r="H1891" s="151">
        <f t="shared" si="1784"/>
        <v>0</v>
      </c>
      <c r="I1891" s="143">
        <f t="shared" si="1795"/>
        <v>0</v>
      </c>
      <c r="J1891" s="151">
        <f t="shared" si="1793"/>
        <v>0</v>
      </c>
      <c r="K1891" s="151">
        <f t="shared" si="1786"/>
        <v>0</v>
      </c>
      <c r="L1891" s="143">
        <f t="shared" si="1787"/>
        <v>0</v>
      </c>
      <c r="M1891" s="151">
        <f t="shared" si="1794"/>
        <v>0</v>
      </c>
      <c r="N1891" s="151">
        <f t="shared" si="1788"/>
        <v>0</v>
      </c>
      <c r="O1891" s="151">
        <f t="shared" si="1789"/>
        <v>0</v>
      </c>
      <c r="P1891" s="144"/>
      <c r="Q1891" s="145">
        <f t="shared" si="1790"/>
        <v>0</v>
      </c>
    </row>
    <row r="1892" spans="1:17" s="20" customFormat="1" ht="18" customHeight="1" x14ac:dyDescent="0.4">
      <c r="A1892" s="19">
        <v>6</v>
      </c>
      <c r="B1892" s="145">
        <f>B1887</f>
        <v>15</v>
      </c>
      <c r="C1892" s="151">
        <f t="shared" si="1791"/>
        <v>0</v>
      </c>
      <c r="D1892" s="151">
        <f t="shared" si="1782"/>
        <v>0</v>
      </c>
      <c r="E1892" s="143">
        <f>VLOOKUP(B1883,別紙1!$A$285:$AS$431,22,FALSE)+VLOOKUP(B1883,別紙1!$A$285:$AS$431,23,FALSE)+VLOOKUP(B1883,別紙1!$A$285:$AS$431,24,FALSE)</f>
        <v>9</v>
      </c>
      <c r="F1892" s="143">
        <f t="shared" si="1783"/>
        <v>9</v>
      </c>
      <c r="G1892" s="151">
        <f t="shared" si="1792"/>
        <v>0</v>
      </c>
      <c r="H1892" s="151">
        <f t="shared" si="1784"/>
        <v>0</v>
      </c>
      <c r="I1892" s="143">
        <f t="shared" si="1795"/>
        <v>0</v>
      </c>
      <c r="J1892" s="151">
        <f t="shared" si="1793"/>
        <v>0</v>
      </c>
      <c r="K1892" s="151">
        <f t="shared" si="1786"/>
        <v>0</v>
      </c>
      <c r="L1892" s="143">
        <f t="shared" si="1787"/>
        <v>0</v>
      </c>
      <c r="M1892" s="151">
        <f t="shared" si="1794"/>
        <v>0</v>
      </c>
      <c r="N1892" s="151">
        <f t="shared" si="1788"/>
        <v>0</v>
      </c>
      <c r="O1892" s="151">
        <f>H1892+K1892+N1892</f>
        <v>0</v>
      </c>
      <c r="P1892" s="144"/>
      <c r="Q1892" s="145">
        <f t="shared" si="1790"/>
        <v>0</v>
      </c>
    </row>
    <row r="1893" spans="1:17" s="20" customFormat="1" ht="18" customHeight="1" x14ac:dyDescent="0.4">
      <c r="A1893" s="19">
        <v>7</v>
      </c>
      <c r="B1893" s="145">
        <f>B1887</f>
        <v>15</v>
      </c>
      <c r="C1893" s="151">
        <f t="shared" si="1791"/>
        <v>0</v>
      </c>
      <c r="D1893" s="151">
        <f t="shared" si="1782"/>
        <v>0</v>
      </c>
      <c r="E1893" s="143">
        <f>VLOOKUP(B1883,別紙1!$A$285:$AS$431,25,FALSE)+VLOOKUP(B1883,別紙1!$A$285:$AS$431,26,FALSE)+VLOOKUP(B1883,別紙1!$A$285:$AS$431,27,FALSE)</f>
        <v>9</v>
      </c>
      <c r="F1893" s="143">
        <f t="shared" si="1783"/>
        <v>9</v>
      </c>
      <c r="G1893" s="151">
        <f t="shared" si="1792"/>
        <v>0</v>
      </c>
      <c r="H1893" s="151">
        <f t="shared" si="1784"/>
        <v>0</v>
      </c>
      <c r="I1893" s="143">
        <f t="shared" si="1795"/>
        <v>0</v>
      </c>
      <c r="J1893" s="151">
        <f t="shared" si="1793"/>
        <v>0</v>
      </c>
      <c r="K1893" s="151">
        <f t="shared" si="1786"/>
        <v>0</v>
      </c>
      <c r="L1893" s="143">
        <f t="shared" si="1787"/>
        <v>0</v>
      </c>
      <c r="M1893" s="151">
        <f t="shared" si="1794"/>
        <v>0</v>
      </c>
      <c r="N1893" s="151">
        <f t="shared" si="1788"/>
        <v>0</v>
      </c>
      <c r="O1893" s="151">
        <f t="shared" ref="O1893:O1897" si="1796">H1893+K1893+N1893</f>
        <v>0</v>
      </c>
      <c r="P1893" s="144"/>
      <c r="Q1893" s="145">
        <f t="shared" si="1790"/>
        <v>0</v>
      </c>
    </row>
    <row r="1894" spans="1:17" s="20" customFormat="1" ht="18" customHeight="1" x14ac:dyDescent="0.4">
      <c r="A1894" s="19">
        <v>8</v>
      </c>
      <c r="B1894" s="145">
        <f>B1887</f>
        <v>15</v>
      </c>
      <c r="C1894" s="151">
        <f t="shared" si="1791"/>
        <v>0</v>
      </c>
      <c r="D1894" s="151">
        <f t="shared" si="1782"/>
        <v>0</v>
      </c>
      <c r="E1894" s="143">
        <f>VLOOKUP(B1883,別紙1!$A$285:$AS$431,28,FALSE)+VLOOKUP(B1883,別紙1!$A$285:$AS$431,29,FALSE)+VLOOKUP(B1883,別紙1!$A$285:$AS$431,30,FALSE)</f>
        <v>13</v>
      </c>
      <c r="F1894" s="143">
        <f t="shared" si="1783"/>
        <v>13</v>
      </c>
      <c r="G1894" s="151">
        <f t="shared" si="1792"/>
        <v>0</v>
      </c>
      <c r="H1894" s="151">
        <f t="shared" si="1784"/>
        <v>0</v>
      </c>
      <c r="I1894" s="143">
        <f t="shared" si="1795"/>
        <v>0</v>
      </c>
      <c r="J1894" s="151">
        <f t="shared" si="1793"/>
        <v>0</v>
      </c>
      <c r="K1894" s="151">
        <f t="shared" si="1786"/>
        <v>0</v>
      </c>
      <c r="L1894" s="143">
        <f t="shared" si="1787"/>
        <v>0</v>
      </c>
      <c r="M1894" s="151">
        <f t="shared" si="1794"/>
        <v>0</v>
      </c>
      <c r="N1894" s="151">
        <f t="shared" si="1788"/>
        <v>0</v>
      </c>
      <c r="O1894" s="151">
        <f t="shared" si="1796"/>
        <v>0</v>
      </c>
      <c r="P1894" s="144"/>
      <c r="Q1894" s="145">
        <f t="shared" si="1790"/>
        <v>0</v>
      </c>
    </row>
    <row r="1895" spans="1:17" s="20" customFormat="1" ht="18" customHeight="1" x14ac:dyDescent="0.4">
      <c r="A1895" s="19">
        <v>9</v>
      </c>
      <c r="B1895" s="145">
        <f>B1887</f>
        <v>15</v>
      </c>
      <c r="C1895" s="151">
        <f t="shared" si="1791"/>
        <v>0</v>
      </c>
      <c r="D1895" s="151">
        <f t="shared" si="1782"/>
        <v>0</v>
      </c>
      <c r="E1895" s="143">
        <f>VLOOKUP(B1883,別紙1!$A$285:$AS$431,31,FALSE)+VLOOKUP(B1883,別紙1!$A$285:$AS$431,32,FALSE)+VLOOKUP(B1883,別紙1!$A$285:$AS$431,33,FALSE)</f>
        <v>13</v>
      </c>
      <c r="F1895" s="143">
        <f t="shared" si="1783"/>
        <v>13</v>
      </c>
      <c r="G1895" s="151">
        <f t="shared" si="1792"/>
        <v>0</v>
      </c>
      <c r="H1895" s="151">
        <f t="shared" si="1784"/>
        <v>0</v>
      </c>
      <c r="I1895" s="143">
        <f t="shared" si="1795"/>
        <v>0</v>
      </c>
      <c r="J1895" s="151">
        <f t="shared" si="1793"/>
        <v>0</v>
      </c>
      <c r="K1895" s="151">
        <f t="shared" si="1786"/>
        <v>0</v>
      </c>
      <c r="L1895" s="143">
        <f t="shared" si="1787"/>
        <v>0</v>
      </c>
      <c r="M1895" s="151">
        <f t="shared" si="1794"/>
        <v>0</v>
      </c>
      <c r="N1895" s="151">
        <f t="shared" si="1788"/>
        <v>0</v>
      </c>
      <c r="O1895" s="151">
        <f t="shared" si="1796"/>
        <v>0</v>
      </c>
      <c r="P1895" s="144"/>
      <c r="Q1895" s="145">
        <f t="shared" si="1790"/>
        <v>0</v>
      </c>
    </row>
    <row r="1896" spans="1:17" s="20" customFormat="1" ht="18" customHeight="1" x14ac:dyDescent="0.4">
      <c r="A1896" s="19">
        <v>10</v>
      </c>
      <c r="B1896" s="145">
        <f>B1887</f>
        <v>15</v>
      </c>
      <c r="C1896" s="151">
        <f t="shared" si="1791"/>
        <v>0</v>
      </c>
      <c r="D1896" s="151">
        <f t="shared" si="1782"/>
        <v>0</v>
      </c>
      <c r="E1896" s="143">
        <f>VLOOKUP(B1883,別紙1!$A$285:$AS$431,34,FALSE)+VLOOKUP(B1883,別紙1!$A$285:$AS$431,35,FALSE)+VLOOKUP(B1883,別紙1!$A$285:$AS$431,36,FALSE)</f>
        <v>10</v>
      </c>
      <c r="F1896" s="143">
        <f t="shared" si="1783"/>
        <v>10</v>
      </c>
      <c r="G1896" s="151">
        <f t="shared" si="1792"/>
        <v>0</v>
      </c>
      <c r="H1896" s="151">
        <f t="shared" si="1784"/>
        <v>0</v>
      </c>
      <c r="I1896" s="143">
        <f t="shared" si="1795"/>
        <v>0</v>
      </c>
      <c r="J1896" s="151">
        <f t="shared" si="1793"/>
        <v>0</v>
      </c>
      <c r="K1896" s="151">
        <f t="shared" si="1786"/>
        <v>0</v>
      </c>
      <c r="L1896" s="143">
        <f t="shared" si="1787"/>
        <v>0</v>
      </c>
      <c r="M1896" s="151">
        <f t="shared" si="1794"/>
        <v>0</v>
      </c>
      <c r="N1896" s="151">
        <f t="shared" si="1788"/>
        <v>0</v>
      </c>
      <c r="O1896" s="151">
        <f t="shared" si="1796"/>
        <v>0</v>
      </c>
      <c r="P1896" s="144"/>
      <c r="Q1896" s="145">
        <f t="shared" si="1790"/>
        <v>0</v>
      </c>
    </row>
    <row r="1897" spans="1:17" s="20" customFormat="1" ht="18" customHeight="1" x14ac:dyDescent="0.4">
      <c r="A1897" s="19">
        <v>11</v>
      </c>
      <c r="B1897" s="145">
        <f>B1887</f>
        <v>15</v>
      </c>
      <c r="C1897" s="151">
        <f t="shared" si="1791"/>
        <v>0</v>
      </c>
      <c r="D1897" s="151">
        <f t="shared" si="1782"/>
        <v>0</v>
      </c>
      <c r="E1897" s="143">
        <f>VLOOKUP(B1883,別紙1!$A$285:$AS$431,37,FALSE)+VLOOKUP(B1883,別紙1!$A$285:$AS$431,38,FALSE)+VLOOKUP(B1883,別紙1!$A$285:$AS$431,39,FALSE)</f>
        <v>11</v>
      </c>
      <c r="F1897" s="143">
        <f t="shared" si="1783"/>
        <v>11</v>
      </c>
      <c r="G1897" s="151">
        <f t="shared" si="1792"/>
        <v>0</v>
      </c>
      <c r="H1897" s="151">
        <f t="shared" si="1784"/>
        <v>0</v>
      </c>
      <c r="I1897" s="143">
        <f t="shared" si="1795"/>
        <v>0</v>
      </c>
      <c r="J1897" s="151">
        <f t="shared" si="1793"/>
        <v>0</v>
      </c>
      <c r="K1897" s="151">
        <f t="shared" si="1786"/>
        <v>0</v>
      </c>
      <c r="L1897" s="143">
        <f t="shared" si="1787"/>
        <v>0</v>
      </c>
      <c r="M1897" s="151">
        <f t="shared" si="1794"/>
        <v>0</v>
      </c>
      <c r="N1897" s="151">
        <f t="shared" si="1788"/>
        <v>0</v>
      </c>
      <c r="O1897" s="151">
        <f t="shared" si="1796"/>
        <v>0</v>
      </c>
      <c r="P1897" s="144"/>
      <c r="Q1897" s="145">
        <f t="shared" si="1790"/>
        <v>0</v>
      </c>
    </row>
    <row r="1898" spans="1:17" s="20" customFormat="1" ht="18" customHeight="1" thickBot="1" x14ac:dyDescent="0.45">
      <c r="A1898" s="19">
        <v>12</v>
      </c>
      <c r="B1898" s="145">
        <f>B1887</f>
        <v>15</v>
      </c>
      <c r="C1898" s="151">
        <f t="shared" si="1791"/>
        <v>0</v>
      </c>
      <c r="D1898" s="151">
        <f t="shared" si="1782"/>
        <v>0</v>
      </c>
      <c r="E1898" s="143">
        <f>VLOOKUP(B1883,別紙1!$A$285:$AS$431,40,FALSE)+VLOOKUP(B1883,別紙1!$A$285:$AS$431,41,FALSE)+VLOOKUP(B1883,別紙1!$A$285:$AS$431,42,FALSE)</f>
        <v>20</v>
      </c>
      <c r="F1898" s="143">
        <f t="shared" si="1783"/>
        <v>20</v>
      </c>
      <c r="G1898" s="151">
        <f t="shared" si="1792"/>
        <v>0</v>
      </c>
      <c r="H1898" s="198">
        <f t="shared" si="1784"/>
        <v>0</v>
      </c>
      <c r="I1898" s="143">
        <f t="shared" si="1795"/>
        <v>0</v>
      </c>
      <c r="J1898" s="198">
        <f t="shared" si="1793"/>
        <v>0</v>
      </c>
      <c r="K1898" s="198">
        <f t="shared" si="1786"/>
        <v>0</v>
      </c>
      <c r="L1898" s="143">
        <f t="shared" si="1787"/>
        <v>0</v>
      </c>
      <c r="M1898" s="151">
        <f t="shared" si="1794"/>
        <v>0</v>
      </c>
      <c r="N1898" s="198">
        <f t="shared" si="1788"/>
        <v>0</v>
      </c>
      <c r="O1898" s="151">
        <f>H1898+K1898+N1898</f>
        <v>0</v>
      </c>
      <c r="P1898" s="144"/>
      <c r="Q1898" s="145">
        <f t="shared" si="1790"/>
        <v>0</v>
      </c>
    </row>
    <row r="1899" spans="1:17" s="20" customFormat="1" ht="18" customHeight="1" thickBot="1" x14ac:dyDescent="0.45">
      <c r="A1899" s="19" t="s">
        <v>9</v>
      </c>
      <c r="B1899" s="146"/>
      <c r="C1899" s="146"/>
      <c r="D1899" s="201"/>
      <c r="E1899" s="143">
        <f t="shared" ref="E1899:F1899" si="1797">SUM(E1887:E1898)</f>
        <v>237</v>
      </c>
      <c r="F1899" s="149">
        <f t="shared" si="1797"/>
        <v>237</v>
      </c>
      <c r="G1899" s="146"/>
      <c r="H1899" s="146"/>
      <c r="I1899" s="149">
        <f t="shared" ref="I1899" si="1798">SUM(I1887:I1898)</f>
        <v>0</v>
      </c>
      <c r="J1899" s="146"/>
      <c r="K1899" s="146"/>
      <c r="L1899" s="149">
        <f t="shared" ref="L1899" si="1799">SUM(L1887:L1898)</f>
        <v>0</v>
      </c>
      <c r="M1899" s="146"/>
      <c r="N1899" s="146"/>
      <c r="O1899" s="202"/>
      <c r="P1899" s="150">
        <f>SUM(P1887:P1898)</f>
        <v>0</v>
      </c>
      <c r="Q1899" s="148">
        <f>IF(SUM(Q1887:Q1898)="","",SUM(Q1887:Q1898))</f>
        <v>0</v>
      </c>
    </row>
    <row r="1900" spans="1:17" ht="78" customHeight="1" x14ac:dyDescent="0.4">
      <c r="A1900" s="444" t="s">
        <v>376</v>
      </c>
      <c r="B1900" s="445"/>
      <c r="C1900" s="445"/>
      <c r="D1900" s="445"/>
      <c r="E1900" s="446"/>
      <c r="F1900" s="446"/>
      <c r="G1900" s="446"/>
      <c r="H1900" s="445"/>
      <c r="I1900" s="446"/>
      <c r="J1900" s="446"/>
      <c r="K1900" s="445"/>
      <c r="L1900" s="446"/>
      <c r="M1900" s="446"/>
      <c r="N1900" s="445"/>
      <c r="O1900" s="445"/>
      <c r="P1900" s="445"/>
      <c r="Q1900" s="445"/>
    </row>
    <row r="1901" spans="1:17" ht="78" customHeight="1" x14ac:dyDescent="0.4">
      <c r="A1901" s="447" t="s">
        <v>22</v>
      </c>
      <c r="B1901" s="447"/>
      <c r="C1901" s="447"/>
      <c r="D1901" s="447"/>
      <c r="E1901" s="447"/>
      <c r="F1901" s="447"/>
      <c r="G1901" s="447"/>
      <c r="H1901" s="447"/>
      <c r="I1901" s="447"/>
      <c r="J1901" s="447"/>
      <c r="K1901" s="447"/>
      <c r="L1901" s="447"/>
      <c r="M1901" s="447"/>
      <c r="N1901" s="447"/>
      <c r="O1901" s="447"/>
      <c r="P1901" s="447"/>
      <c r="Q1901" s="447"/>
    </row>
    <row r="1902" spans="1:17" x14ac:dyDescent="0.4">
      <c r="A1902" s="11" t="s">
        <v>12</v>
      </c>
      <c r="B1902" s="15">
        <f>B1883+1</f>
        <v>101</v>
      </c>
      <c r="C1902" s="11" t="s">
        <v>13</v>
      </c>
      <c r="D1902" s="13" t="str">
        <f>VLOOKUP(B1902,別紙1!$A$285:$AS$431,3,FALSE)</f>
        <v>城東滞水池（前橋こども公園駐車場）</v>
      </c>
      <c r="Q1902" s="142" t="str">
        <f>VLOOKUP(B1902,別紙1!$A$285:$AS$431,5,FALSE)</f>
        <v>東京従量電灯B15A</v>
      </c>
    </row>
    <row r="1903" spans="1:17" s="11" customFormat="1" ht="20.25" customHeight="1" x14ac:dyDescent="0.4">
      <c r="A1903" s="435" t="s">
        <v>14</v>
      </c>
      <c r="B1903" s="443" t="s">
        <v>3</v>
      </c>
      <c r="C1903" s="443"/>
      <c r="D1903" s="443"/>
      <c r="E1903" s="438" t="s">
        <v>4</v>
      </c>
      <c r="F1903" s="439"/>
      <c r="G1903" s="439"/>
      <c r="H1903" s="439"/>
      <c r="I1903" s="439"/>
      <c r="J1903" s="439"/>
      <c r="K1903" s="439"/>
      <c r="L1903" s="439"/>
      <c r="M1903" s="439"/>
      <c r="N1903" s="439"/>
      <c r="O1903" s="440"/>
      <c r="P1903" s="426" t="s">
        <v>106</v>
      </c>
      <c r="Q1903" s="435" t="s">
        <v>354</v>
      </c>
    </row>
    <row r="1904" spans="1:17" s="11" customFormat="1" ht="60" x14ac:dyDescent="0.4">
      <c r="A1904" s="436"/>
      <c r="B1904" s="305" t="s">
        <v>26</v>
      </c>
      <c r="C1904" s="305" t="s">
        <v>107</v>
      </c>
      <c r="D1904" s="305" t="s">
        <v>27</v>
      </c>
      <c r="E1904" s="16" t="s">
        <v>349</v>
      </c>
      <c r="F1904" s="17" t="s">
        <v>108</v>
      </c>
      <c r="G1904" s="17" t="s">
        <v>350</v>
      </c>
      <c r="H1904" s="16" t="s">
        <v>28</v>
      </c>
      <c r="I1904" s="17" t="s">
        <v>126</v>
      </c>
      <c r="J1904" s="17" t="s">
        <v>352</v>
      </c>
      <c r="K1904" s="16" t="s">
        <v>29</v>
      </c>
      <c r="L1904" s="17" t="s">
        <v>127</v>
      </c>
      <c r="M1904" s="17" t="s">
        <v>128</v>
      </c>
      <c r="N1904" s="16" t="s">
        <v>30</v>
      </c>
      <c r="O1904" s="306" t="s">
        <v>353</v>
      </c>
      <c r="P1904" s="441"/>
      <c r="Q1904" s="436"/>
    </row>
    <row r="1905" spans="1:17" s="18" customFormat="1" ht="22.5" x14ac:dyDescent="0.4">
      <c r="A1905" s="442"/>
      <c r="B1905" s="12" t="s">
        <v>34</v>
      </c>
      <c r="C1905" s="12" t="s">
        <v>123</v>
      </c>
      <c r="D1905" s="12" t="s">
        <v>6</v>
      </c>
      <c r="E1905" s="12" t="s">
        <v>20</v>
      </c>
      <c r="F1905" s="12" t="s">
        <v>20</v>
      </c>
      <c r="G1905" s="12" t="s">
        <v>8</v>
      </c>
      <c r="H1905" s="12" t="s">
        <v>8</v>
      </c>
      <c r="I1905" s="12" t="s">
        <v>20</v>
      </c>
      <c r="J1905" s="12" t="s">
        <v>8</v>
      </c>
      <c r="K1905" s="12" t="s">
        <v>8</v>
      </c>
      <c r="L1905" s="12" t="s">
        <v>20</v>
      </c>
      <c r="M1905" s="12" t="s">
        <v>8</v>
      </c>
      <c r="N1905" s="12" t="s">
        <v>8</v>
      </c>
      <c r="O1905" s="12" t="s">
        <v>8</v>
      </c>
      <c r="P1905" s="4" t="s">
        <v>43</v>
      </c>
      <c r="Q1905" s="12" t="s">
        <v>8</v>
      </c>
    </row>
    <row r="1906" spans="1:17" s="20" customFormat="1" ht="18" customHeight="1" x14ac:dyDescent="0.4">
      <c r="A1906" s="19">
        <v>1</v>
      </c>
      <c r="B1906" s="143">
        <f>VLOOKUP(B1902,別紙1!$A$285:$AS$431,6,FALSE)</f>
        <v>15</v>
      </c>
      <c r="C1906" s="151">
        <f>内訳書!$C$9</f>
        <v>0</v>
      </c>
      <c r="D1906" s="151">
        <f>IF(E1906=0,ROUNDDOWN(C1906*B1906/10/2,2),ROUNDDOWN(C1906*B1906/10,2))</f>
        <v>0</v>
      </c>
      <c r="E1906" s="143">
        <f>VLOOKUP(B1902,別紙1!$A$285:$AS$431,7,FALSE)+VLOOKUP(B1902,別紙1!$A$285:$AS$431,8,FALSE)+VLOOKUP(B1902,別紙1!$A$285:$AS$431,9,FALSE)</f>
        <v>14</v>
      </c>
      <c r="F1906" s="143">
        <f>IF(E1906&lt;120,E1906,120)</f>
        <v>14</v>
      </c>
      <c r="G1906" s="151">
        <f>内訳書!$D$9</f>
        <v>0</v>
      </c>
      <c r="H1906" s="151">
        <f>ROUNDDOWN(F1906*G1906,2)</f>
        <v>0</v>
      </c>
      <c r="I1906" s="143">
        <f>IF(E1906&lt;=300,IF(E1906&lt;120,0,E1906-120),180)</f>
        <v>0</v>
      </c>
      <c r="J1906" s="151">
        <f>内訳書!$E$9</f>
        <v>0</v>
      </c>
      <c r="K1906" s="151">
        <f>ROUNDDOWN(I1906*J1906,2)</f>
        <v>0</v>
      </c>
      <c r="L1906" s="143">
        <f>IF(E1906&lt;300,0,E1906-300)</f>
        <v>0</v>
      </c>
      <c r="M1906" s="151">
        <f>内訳書!$F$9</f>
        <v>0</v>
      </c>
      <c r="N1906" s="151">
        <f>ROUNDDOWN(L1906*M1906,2)</f>
        <v>0</v>
      </c>
      <c r="O1906" s="151">
        <f>H1906+K1906+N1906</f>
        <v>0</v>
      </c>
      <c r="P1906" s="144"/>
      <c r="Q1906" s="145">
        <f>ROUNDDOWN(D1906+O1906+P1906,0)</f>
        <v>0</v>
      </c>
    </row>
    <row r="1907" spans="1:17" s="20" customFormat="1" ht="18" customHeight="1" x14ac:dyDescent="0.4">
      <c r="A1907" s="19">
        <v>2</v>
      </c>
      <c r="B1907" s="145">
        <f>B1906</f>
        <v>15</v>
      </c>
      <c r="C1907" s="151">
        <f>C1906</f>
        <v>0</v>
      </c>
      <c r="D1907" s="151">
        <f t="shared" ref="D1907:D1917" si="1800">IF(E1907=0,ROUNDDOWN(C1907*B1907/10/2,2),ROUNDDOWN(C1907*B1907/10,2))</f>
        <v>0</v>
      </c>
      <c r="E1907" s="143">
        <f>VLOOKUP(B1902,別紙1!$A$285:$AS$431,10,FALSE)+VLOOKUP(B1902,別紙1!$A$285:$AS$431,11,FALSE)+VLOOKUP(B1902,別紙1!$A$285:$AS$431,12,FALSE)</f>
        <v>14</v>
      </c>
      <c r="F1907" s="143">
        <f t="shared" ref="F1907:F1917" si="1801">IF(E1907&lt;120,E1907,120)</f>
        <v>14</v>
      </c>
      <c r="G1907" s="151">
        <f>G1906</f>
        <v>0</v>
      </c>
      <c r="H1907" s="151">
        <f t="shared" ref="H1907:H1917" si="1802">ROUNDDOWN(F1907*G1907,2)</f>
        <v>0</v>
      </c>
      <c r="I1907" s="143">
        <f t="shared" ref="I1907" si="1803">IF(E1907&lt;=300,IF(E1907&lt;120,0,E1907-120),180)</f>
        <v>0</v>
      </c>
      <c r="J1907" s="151">
        <f>J1906</f>
        <v>0</v>
      </c>
      <c r="K1907" s="151">
        <f t="shared" ref="K1907:K1917" si="1804">ROUNDDOWN(I1907*J1907,2)</f>
        <v>0</v>
      </c>
      <c r="L1907" s="143">
        <f t="shared" ref="L1907:L1917" si="1805">IF(E1907&lt;300,0,E1907-300)</f>
        <v>0</v>
      </c>
      <c r="M1907" s="151">
        <f>M1906</f>
        <v>0</v>
      </c>
      <c r="N1907" s="151">
        <f t="shared" ref="N1907:N1917" si="1806">ROUNDDOWN(L1907*M1907,2)</f>
        <v>0</v>
      </c>
      <c r="O1907" s="151">
        <f t="shared" ref="O1907:O1910" si="1807">H1907+K1907+N1907</f>
        <v>0</v>
      </c>
      <c r="P1907" s="144"/>
      <c r="Q1907" s="145">
        <f t="shared" ref="Q1907:Q1917" si="1808">ROUNDDOWN(D1907+O1907+P1907,0)</f>
        <v>0</v>
      </c>
    </row>
    <row r="1908" spans="1:17" s="20" customFormat="1" ht="18" customHeight="1" x14ac:dyDescent="0.4">
      <c r="A1908" s="19">
        <v>3</v>
      </c>
      <c r="B1908" s="145">
        <f>B1906</f>
        <v>15</v>
      </c>
      <c r="C1908" s="151">
        <f t="shared" ref="C1908:C1917" si="1809">C1907</f>
        <v>0</v>
      </c>
      <c r="D1908" s="151">
        <f t="shared" si="1800"/>
        <v>0</v>
      </c>
      <c r="E1908" s="143">
        <f>VLOOKUP(B1902,別紙1!$A$285:$AS$431,13,FALSE)+VLOOKUP(B1902,別紙1!$A$285:$AS$431,14,FALSE)+VLOOKUP(B1902,別紙1!$A$285:$AS$431,15,FALSE)</f>
        <v>13</v>
      </c>
      <c r="F1908" s="143">
        <f t="shared" si="1801"/>
        <v>13</v>
      </c>
      <c r="G1908" s="151">
        <f t="shared" ref="G1908:G1917" si="1810">G1907</f>
        <v>0</v>
      </c>
      <c r="H1908" s="151">
        <f t="shared" si="1802"/>
        <v>0</v>
      </c>
      <c r="I1908" s="143">
        <f>IF(E1908&lt;=300,IF(E1908&lt;120,0,E1908-120),180)</f>
        <v>0</v>
      </c>
      <c r="J1908" s="151">
        <f t="shared" ref="J1908:J1917" si="1811">J1907</f>
        <v>0</v>
      </c>
      <c r="K1908" s="151">
        <f t="shared" si="1804"/>
        <v>0</v>
      </c>
      <c r="L1908" s="143">
        <f t="shared" si="1805"/>
        <v>0</v>
      </c>
      <c r="M1908" s="151">
        <f t="shared" ref="M1908:M1917" si="1812">M1907</f>
        <v>0</v>
      </c>
      <c r="N1908" s="151">
        <f t="shared" si="1806"/>
        <v>0</v>
      </c>
      <c r="O1908" s="151">
        <f t="shared" si="1807"/>
        <v>0</v>
      </c>
      <c r="P1908" s="144"/>
      <c r="Q1908" s="145">
        <f t="shared" si="1808"/>
        <v>0</v>
      </c>
    </row>
    <row r="1909" spans="1:17" s="20" customFormat="1" ht="18" customHeight="1" x14ac:dyDescent="0.4">
      <c r="A1909" s="19">
        <v>4</v>
      </c>
      <c r="B1909" s="145">
        <f>B1906</f>
        <v>15</v>
      </c>
      <c r="C1909" s="151">
        <f t="shared" si="1809"/>
        <v>0</v>
      </c>
      <c r="D1909" s="151">
        <f t="shared" si="1800"/>
        <v>0</v>
      </c>
      <c r="E1909" s="143">
        <f>VLOOKUP(B1902,別紙1!$A$285:$AS$431,16,FALSE)+VLOOKUP(B1902,別紙1!$A$285:$AS$431,17,FALSE)+VLOOKUP(B1902,別紙1!$A$285:$AS$431,18,FALSE)</f>
        <v>14</v>
      </c>
      <c r="F1909" s="143">
        <f t="shared" si="1801"/>
        <v>14</v>
      </c>
      <c r="G1909" s="151">
        <f t="shared" si="1810"/>
        <v>0</v>
      </c>
      <c r="H1909" s="151">
        <f t="shared" si="1802"/>
        <v>0</v>
      </c>
      <c r="I1909" s="143">
        <f t="shared" ref="I1909:I1917" si="1813">IF(E1909&lt;=300,IF(E1909&lt;120,0,E1909-120),180)</f>
        <v>0</v>
      </c>
      <c r="J1909" s="151">
        <f t="shared" si="1811"/>
        <v>0</v>
      </c>
      <c r="K1909" s="151">
        <f t="shared" si="1804"/>
        <v>0</v>
      </c>
      <c r="L1909" s="143">
        <f t="shared" si="1805"/>
        <v>0</v>
      </c>
      <c r="M1909" s="151">
        <f t="shared" si="1812"/>
        <v>0</v>
      </c>
      <c r="N1909" s="151">
        <f t="shared" si="1806"/>
        <v>0</v>
      </c>
      <c r="O1909" s="151">
        <f t="shared" si="1807"/>
        <v>0</v>
      </c>
      <c r="P1909" s="144"/>
      <c r="Q1909" s="145">
        <f t="shared" si="1808"/>
        <v>0</v>
      </c>
    </row>
    <row r="1910" spans="1:17" s="20" customFormat="1" ht="18" customHeight="1" x14ac:dyDescent="0.4">
      <c r="A1910" s="19">
        <v>5</v>
      </c>
      <c r="B1910" s="145">
        <f>B1906</f>
        <v>15</v>
      </c>
      <c r="C1910" s="151">
        <f t="shared" si="1809"/>
        <v>0</v>
      </c>
      <c r="D1910" s="151">
        <f t="shared" si="1800"/>
        <v>0</v>
      </c>
      <c r="E1910" s="143">
        <f>VLOOKUP(B1902,別紙1!$A$285:$AS$431,19,FALSE)+VLOOKUP(B1902,別紙1!$A$285:$AS$431,20,FALSE)+VLOOKUP(B1902,別紙1!$A$285:$AS$431,21,FALSE)</f>
        <v>14</v>
      </c>
      <c r="F1910" s="143">
        <f t="shared" si="1801"/>
        <v>14</v>
      </c>
      <c r="G1910" s="151">
        <f t="shared" si="1810"/>
        <v>0</v>
      </c>
      <c r="H1910" s="151">
        <f t="shared" si="1802"/>
        <v>0</v>
      </c>
      <c r="I1910" s="143">
        <f t="shared" si="1813"/>
        <v>0</v>
      </c>
      <c r="J1910" s="151">
        <f t="shared" si="1811"/>
        <v>0</v>
      </c>
      <c r="K1910" s="151">
        <f t="shared" si="1804"/>
        <v>0</v>
      </c>
      <c r="L1910" s="143">
        <f t="shared" si="1805"/>
        <v>0</v>
      </c>
      <c r="M1910" s="151">
        <f t="shared" si="1812"/>
        <v>0</v>
      </c>
      <c r="N1910" s="151">
        <f t="shared" si="1806"/>
        <v>0</v>
      </c>
      <c r="O1910" s="151">
        <f t="shared" si="1807"/>
        <v>0</v>
      </c>
      <c r="P1910" s="144"/>
      <c r="Q1910" s="145">
        <f t="shared" si="1808"/>
        <v>0</v>
      </c>
    </row>
    <row r="1911" spans="1:17" s="20" customFormat="1" ht="18" customHeight="1" x14ac:dyDescent="0.4">
      <c r="A1911" s="19">
        <v>6</v>
      </c>
      <c r="B1911" s="145">
        <f>B1906</f>
        <v>15</v>
      </c>
      <c r="C1911" s="151">
        <f t="shared" si="1809"/>
        <v>0</v>
      </c>
      <c r="D1911" s="151">
        <f t="shared" si="1800"/>
        <v>0</v>
      </c>
      <c r="E1911" s="143">
        <f>VLOOKUP(B1902,別紙1!$A$285:$AS$431,22,FALSE)+VLOOKUP(B1902,別紙1!$A$285:$AS$431,23,FALSE)+VLOOKUP(B1902,別紙1!$A$285:$AS$431,24,FALSE)</f>
        <v>14</v>
      </c>
      <c r="F1911" s="143">
        <f t="shared" si="1801"/>
        <v>14</v>
      </c>
      <c r="G1911" s="151">
        <f t="shared" si="1810"/>
        <v>0</v>
      </c>
      <c r="H1911" s="151">
        <f t="shared" si="1802"/>
        <v>0</v>
      </c>
      <c r="I1911" s="143">
        <f t="shared" si="1813"/>
        <v>0</v>
      </c>
      <c r="J1911" s="151">
        <f t="shared" si="1811"/>
        <v>0</v>
      </c>
      <c r="K1911" s="151">
        <f t="shared" si="1804"/>
        <v>0</v>
      </c>
      <c r="L1911" s="143">
        <f t="shared" si="1805"/>
        <v>0</v>
      </c>
      <c r="M1911" s="151">
        <f t="shared" si="1812"/>
        <v>0</v>
      </c>
      <c r="N1911" s="151">
        <f t="shared" si="1806"/>
        <v>0</v>
      </c>
      <c r="O1911" s="151">
        <f>H1911+K1911+N1911</f>
        <v>0</v>
      </c>
      <c r="P1911" s="144"/>
      <c r="Q1911" s="145">
        <f t="shared" si="1808"/>
        <v>0</v>
      </c>
    </row>
    <row r="1912" spans="1:17" s="20" customFormat="1" ht="18" customHeight="1" x14ac:dyDescent="0.4">
      <c r="A1912" s="19">
        <v>7</v>
      </c>
      <c r="B1912" s="145">
        <f>B1906</f>
        <v>15</v>
      </c>
      <c r="C1912" s="151">
        <f t="shared" si="1809"/>
        <v>0</v>
      </c>
      <c r="D1912" s="151">
        <f t="shared" si="1800"/>
        <v>0</v>
      </c>
      <c r="E1912" s="143">
        <f>VLOOKUP(B1902,別紙1!$A$285:$AS$431,25,FALSE)+VLOOKUP(B1902,別紙1!$A$285:$AS$431,26,FALSE)+VLOOKUP(B1902,別紙1!$A$285:$AS$431,27,FALSE)</f>
        <v>14</v>
      </c>
      <c r="F1912" s="143">
        <f t="shared" si="1801"/>
        <v>14</v>
      </c>
      <c r="G1912" s="151">
        <f t="shared" si="1810"/>
        <v>0</v>
      </c>
      <c r="H1912" s="151">
        <f t="shared" si="1802"/>
        <v>0</v>
      </c>
      <c r="I1912" s="143">
        <f t="shared" si="1813"/>
        <v>0</v>
      </c>
      <c r="J1912" s="151">
        <f t="shared" si="1811"/>
        <v>0</v>
      </c>
      <c r="K1912" s="151">
        <f t="shared" si="1804"/>
        <v>0</v>
      </c>
      <c r="L1912" s="143">
        <f t="shared" si="1805"/>
        <v>0</v>
      </c>
      <c r="M1912" s="151">
        <f t="shared" si="1812"/>
        <v>0</v>
      </c>
      <c r="N1912" s="151">
        <f t="shared" si="1806"/>
        <v>0</v>
      </c>
      <c r="O1912" s="151">
        <f t="shared" ref="O1912:O1916" si="1814">H1912+K1912+N1912</f>
        <v>0</v>
      </c>
      <c r="P1912" s="144"/>
      <c r="Q1912" s="145">
        <f t="shared" si="1808"/>
        <v>0</v>
      </c>
    </row>
    <row r="1913" spans="1:17" s="20" customFormat="1" ht="18" customHeight="1" x14ac:dyDescent="0.4">
      <c r="A1913" s="19">
        <v>8</v>
      </c>
      <c r="B1913" s="145">
        <f>B1906</f>
        <v>15</v>
      </c>
      <c r="C1913" s="151">
        <f t="shared" si="1809"/>
        <v>0</v>
      </c>
      <c r="D1913" s="151">
        <f t="shared" si="1800"/>
        <v>0</v>
      </c>
      <c r="E1913" s="143">
        <f>VLOOKUP(B1902,別紙1!$A$285:$AS$431,28,FALSE)+VLOOKUP(B1902,別紙1!$A$285:$AS$431,29,FALSE)+VLOOKUP(B1902,別紙1!$A$285:$AS$431,30,FALSE)</f>
        <v>14</v>
      </c>
      <c r="F1913" s="143">
        <f t="shared" si="1801"/>
        <v>14</v>
      </c>
      <c r="G1913" s="151">
        <f t="shared" si="1810"/>
        <v>0</v>
      </c>
      <c r="H1913" s="151">
        <f t="shared" si="1802"/>
        <v>0</v>
      </c>
      <c r="I1913" s="143">
        <f t="shared" si="1813"/>
        <v>0</v>
      </c>
      <c r="J1913" s="151">
        <f t="shared" si="1811"/>
        <v>0</v>
      </c>
      <c r="K1913" s="151">
        <f t="shared" si="1804"/>
        <v>0</v>
      </c>
      <c r="L1913" s="143">
        <f t="shared" si="1805"/>
        <v>0</v>
      </c>
      <c r="M1913" s="151">
        <f t="shared" si="1812"/>
        <v>0</v>
      </c>
      <c r="N1913" s="151">
        <f t="shared" si="1806"/>
        <v>0</v>
      </c>
      <c r="O1913" s="151">
        <f t="shared" si="1814"/>
        <v>0</v>
      </c>
      <c r="P1913" s="144"/>
      <c r="Q1913" s="145">
        <f t="shared" si="1808"/>
        <v>0</v>
      </c>
    </row>
    <row r="1914" spans="1:17" s="20" customFormat="1" ht="18" customHeight="1" x14ac:dyDescent="0.4">
      <c r="A1914" s="19">
        <v>9</v>
      </c>
      <c r="B1914" s="145">
        <f>B1906</f>
        <v>15</v>
      </c>
      <c r="C1914" s="151">
        <f t="shared" si="1809"/>
        <v>0</v>
      </c>
      <c r="D1914" s="151">
        <f t="shared" si="1800"/>
        <v>0</v>
      </c>
      <c r="E1914" s="143">
        <f>VLOOKUP(B1902,別紙1!$A$285:$AS$431,31,FALSE)+VLOOKUP(B1902,別紙1!$A$285:$AS$431,32,FALSE)+VLOOKUP(B1902,別紙1!$A$285:$AS$431,33,FALSE)</f>
        <v>14</v>
      </c>
      <c r="F1914" s="143">
        <f t="shared" si="1801"/>
        <v>14</v>
      </c>
      <c r="G1914" s="151">
        <f t="shared" si="1810"/>
        <v>0</v>
      </c>
      <c r="H1914" s="151">
        <f t="shared" si="1802"/>
        <v>0</v>
      </c>
      <c r="I1914" s="143">
        <f t="shared" si="1813"/>
        <v>0</v>
      </c>
      <c r="J1914" s="151">
        <f t="shared" si="1811"/>
        <v>0</v>
      </c>
      <c r="K1914" s="151">
        <f t="shared" si="1804"/>
        <v>0</v>
      </c>
      <c r="L1914" s="143">
        <f t="shared" si="1805"/>
        <v>0</v>
      </c>
      <c r="M1914" s="151">
        <f t="shared" si="1812"/>
        <v>0</v>
      </c>
      <c r="N1914" s="151">
        <f t="shared" si="1806"/>
        <v>0</v>
      </c>
      <c r="O1914" s="151">
        <f t="shared" si="1814"/>
        <v>0</v>
      </c>
      <c r="P1914" s="144"/>
      <c r="Q1914" s="145">
        <f t="shared" si="1808"/>
        <v>0</v>
      </c>
    </row>
    <row r="1915" spans="1:17" s="20" customFormat="1" ht="18" customHeight="1" x14ac:dyDescent="0.4">
      <c r="A1915" s="19">
        <v>10</v>
      </c>
      <c r="B1915" s="145">
        <f>B1906</f>
        <v>15</v>
      </c>
      <c r="C1915" s="151">
        <f t="shared" si="1809"/>
        <v>0</v>
      </c>
      <c r="D1915" s="151">
        <f t="shared" si="1800"/>
        <v>0</v>
      </c>
      <c r="E1915" s="143">
        <f>VLOOKUP(B1902,別紙1!$A$285:$AS$431,34,FALSE)+VLOOKUP(B1902,別紙1!$A$285:$AS$431,35,FALSE)+VLOOKUP(B1902,別紙1!$A$285:$AS$431,36,FALSE)</f>
        <v>14</v>
      </c>
      <c r="F1915" s="143">
        <f t="shared" si="1801"/>
        <v>14</v>
      </c>
      <c r="G1915" s="151">
        <f t="shared" si="1810"/>
        <v>0</v>
      </c>
      <c r="H1915" s="151">
        <f t="shared" si="1802"/>
        <v>0</v>
      </c>
      <c r="I1915" s="143">
        <f t="shared" si="1813"/>
        <v>0</v>
      </c>
      <c r="J1915" s="151">
        <f t="shared" si="1811"/>
        <v>0</v>
      </c>
      <c r="K1915" s="151">
        <f t="shared" si="1804"/>
        <v>0</v>
      </c>
      <c r="L1915" s="143">
        <f t="shared" si="1805"/>
        <v>0</v>
      </c>
      <c r="M1915" s="151">
        <f t="shared" si="1812"/>
        <v>0</v>
      </c>
      <c r="N1915" s="151">
        <f t="shared" si="1806"/>
        <v>0</v>
      </c>
      <c r="O1915" s="151">
        <f t="shared" si="1814"/>
        <v>0</v>
      </c>
      <c r="P1915" s="144"/>
      <c r="Q1915" s="145">
        <f t="shared" si="1808"/>
        <v>0</v>
      </c>
    </row>
    <row r="1916" spans="1:17" s="20" customFormat="1" ht="18" customHeight="1" x14ac:dyDescent="0.4">
      <c r="A1916" s="19">
        <v>11</v>
      </c>
      <c r="B1916" s="145">
        <f>B1906</f>
        <v>15</v>
      </c>
      <c r="C1916" s="151">
        <f t="shared" si="1809"/>
        <v>0</v>
      </c>
      <c r="D1916" s="151">
        <f t="shared" si="1800"/>
        <v>0</v>
      </c>
      <c r="E1916" s="143">
        <f>VLOOKUP(B1902,別紙1!$A$285:$AS$431,37,FALSE)+VLOOKUP(B1902,別紙1!$A$285:$AS$431,38,FALSE)+VLOOKUP(B1902,別紙1!$A$285:$AS$431,39,FALSE)</f>
        <v>14</v>
      </c>
      <c r="F1916" s="143">
        <f t="shared" si="1801"/>
        <v>14</v>
      </c>
      <c r="G1916" s="151">
        <f t="shared" si="1810"/>
        <v>0</v>
      </c>
      <c r="H1916" s="151">
        <f t="shared" si="1802"/>
        <v>0</v>
      </c>
      <c r="I1916" s="143">
        <f t="shared" si="1813"/>
        <v>0</v>
      </c>
      <c r="J1916" s="151">
        <f t="shared" si="1811"/>
        <v>0</v>
      </c>
      <c r="K1916" s="151">
        <f t="shared" si="1804"/>
        <v>0</v>
      </c>
      <c r="L1916" s="143">
        <f t="shared" si="1805"/>
        <v>0</v>
      </c>
      <c r="M1916" s="151">
        <f t="shared" si="1812"/>
        <v>0</v>
      </c>
      <c r="N1916" s="151">
        <f t="shared" si="1806"/>
        <v>0</v>
      </c>
      <c r="O1916" s="151">
        <f t="shared" si="1814"/>
        <v>0</v>
      </c>
      <c r="P1916" s="144"/>
      <c r="Q1916" s="145">
        <f t="shared" si="1808"/>
        <v>0</v>
      </c>
    </row>
    <row r="1917" spans="1:17" s="20" customFormat="1" ht="18" customHeight="1" thickBot="1" x14ac:dyDescent="0.45">
      <c r="A1917" s="19">
        <v>12</v>
      </c>
      <c r="B1917" s="145">
        <f>B1906</f>
        <v>15</v>
      </c>
      <c r="C1917" s="151">
        <f t="shared" si="1809"/>
        <v>0</v>
      </c>
      <c r="D1917" s="151">
        <f t="shared" si="1800"/>
        <v>0</v>
      </c>
      <c r="E1917" s="143">
        <f>VLOOKUP(B1902,別紙1!$A$285:$AS$431,40,FALSE)+VLOOKUP(B1902,別紙1!$A$285:$AS$431,41,FALSE)+VLOOKUP(B1902,別紙1!$A$285:$AS$431,42,FALSE)</f>
        <v>14</v>
      </c>
      <c r="F1917" s="143">
        <f t="shared" si="1801"/>
        <v>14</v>
      </c>
      <c r="G1917" s="151">
        <f t="shared" si="1810"/>
        <v>0</v>
      </c>
      <c r="H1917" s="198">
        <f t="shared" si="1802"/>
        <v>0</v>
      </c>
      <c r="I1917" s="143">
        <f t="shared" si="1813"/>
        <v>0</v>
      </c>
      <c r="J1917" s="198">
        <f t="shared" si="1811"/>
        <v>0</v>
      </c>
      <c r="K1917" s="198">
        <f t="shared" si="1804"/>
        <v>0</v>
      </c>
      <c r="L1917" s="143">
        <f t="shared" si="1805"/>
        <v>0</v>
      </c>
      <c r="M1917" s="151">
        <f t="shared" si="1812"/>
        <v>0</v>
      </c>
      <c r="N1917" s="198">
        <f t="shared" si="1806"/>
        <v>0</v>
      </c>
      <c r="O1917" s="151">
        <f>H1917+K1917+N1917</f>
        <v>0</v>
      </c>
      <c r="P1917" s="144"/>
      <c r="Q1917" s="145">
        <f t="shared" si="1808"/>
        <v>0</v>
      </c>
    </row>
    <row r="1918" spans="1:17" s="20" customFormat="1" ht="18" customHeight="1" thickBot="1" x14ac:dyDescent="0.45">
      <c r="A1918" s="19" t="s">
        <v>9</v>
      </c>
      <c r="B1918" s="146"/>
      <c r="C1918" s="146"/>
      <c r="D1918" s="201"/>
      <c r="E1918" s="143">
        <f t="shared" ref="E1918:F1918" si="1815">SUM(E1906:E1917)</f>
        <v>167</v>
      </c>
      <c r="F1918" s="149">
        <f t="shared" si="1815"/>
        <v>167</v>
      </c>
      <c r="G1918" s="146"/>
      <c r="H1918" s="146"/>
      <c r="I1918" s="149">
        <f t="shared" ref="I1918" si="1816">SUM(I1906:I1917)</f>
        <v>0</v>
      </c>
      <c r="J1918" s="146"/>
      <c r="K1918" s="146"/>
      <c r="L1918" s="149">
        <f t="shared" ref="L1918" si="1817">SUM(L1906:L1917)</f>
        <v>0</v>
      </c>
      <c r="M1918" s="146"/>
      <c r="N1918" s="146"/>
      <c r="O1918" s="202"/>
      <c r="P1918" s="150">
        <f>SUM(P1906:P1917)</f>
        <v>0</v>
      </c>
      <c r="Q1918" s="148">
        <f>IF(SUM(Q1906:Q1917)="","",SUM(Q1906:Q1917))</f>
        <v>0</v>
      </c>
    </row>
    <row r="1919" spans="1:17" ht="78" customHeight="1" x14ac:dyDescent="0.4">
      <c r="A1919" s="444" t="s">
        <v>376</v>
      </c>
      <c r="B1919" s="445"/>
      <c r="C1919" s="445"/>
      <c r="D1919" s="445"/>
      <c r="E1919" s="446"/>
      <c r="F1919" s="446"/>
      <c r="G1919" s="446"/>
      <c r="H1919" s="445"/>
      <c r="I1919" s="446"/>
      <c r="J1919" s="446"/>
      <c r="K1919" s="445"/>
      <c r="L1919" s="446"/>
      <c r="M1919" s="446"/>
      <c r="N1919" s="445"/>
      <c r="O1919" s="445"/>
      <c r="P1919" s="445"/>
      <c r="Q1919" s="445"/>
    </row>
    <row r="1920" spans="1:17" ht="78" customHeight="1" x14ac:dyDescent="0.4">
      <c r="A1920" s="447" t="s">
        <v>22</v>
      </c>
      <c r="B1920" s="447"/>
      <c r="C1920" s="447"/>
      <c r="D1920" s="447"/>
      <c r="E1920" s="447"/>
      <c r="F1920" s="447"/>
      <c r="G1920" s="447"/>
      <c r="H1920" s="447"/>
      <c r="I1920" s="447"/>
      <c r="J1920" s="447"/>
      <c r="K1920" s="447"/>
      <c r="L1920" s="447"/>
      <c r="M1920" s="447"/>
      <c r="N1920" s="447"/>
      <c r="O1920" s="447"/>
      <c r="P1920" s="447"/>
      <c r="Q1920" s="447"/>
    </row>
    <row r="1921" spans="1:17" x14ac:dyDescent="0.4">
      <c r="A1921" s="11" t="s">
        <v>12</v>
      </c>
      <c r="B1921" s="15">
        <f>B1902+1</f>
        <v>102</v>
      </c>
      <c r="C1921" s="11" t="s">
        <v>13</v>
      </c>
      <c r="D1921" s="13" t="str">
        <f>VLOOKUP(B1921,別紙1!$A$285:$AS$431,3,FALSE)</f>
        <v>青柳　流量計</v>
      </c>
      <c r="Q1921" s="142" t="str">
        <f>VLOOKUP(B1921,別紙1!$A$285:$AS$431,5,FALSE)</f>
        <v>東京従量電灯B10A</v>
      </c>
    </row>
    <row r="1922" spans="1:17" s="11" customFormat="1" ht="20.25" customHeight="1" x14ac:dyDescent="0.4">
      <c r="A1922" s="435" t="s">
        <v>14</v>
      </c>
      <c r="B1922" s="443" t="s">
        <v>3</v>
      </c>
      <c r="C1922" s="443"/>
      <c r="D1922" s="443"/>
      <c r="E1922" s="438" t="s">
        <v>4</v>
      </c>
      <c r="F1922" s="439"/>
      <c r="G1922" s="439"/>
      <c r="H1922" s="439"/>
      <c r="I1922" s="439"/>
      <c r="J1922" s="439"/>
      <c r="K1922" s="439"/>
      <c r="L1922" s="439"/>
      <c r="M1922" s="439"/>
      <c r="N1922" s="439"/>
      <c r="O1922" s="440"/>
      <c r="P1922" s="426" t="s">
        <v>106</v>
      </c>
      <c r="Q1922" s="435" t="s">
        <v>354</v>
      </c>
    </row>
    <row r="1923" spans="1:17" s="11" customFormat="1" ht="60" x14ac:dyDescent="0.4">
      <c r="A1923" s="436"/>
      <c r="B1923" s="305" t="s">
        <v>26</v>
      </c>
      <c r="C1923" s="305" t="s">
        <v>107</v>
      </c>
      <c r="D1923" s="305" t="s">
        <v>27</v>
      </c>
      <c r="E1923" s="16" t="s">
        <v>349</v>
      </c>
      <c r="F1923" s="17" t="s">
        <v>108</v>
      </c>
      <c r="G1923" s="17" t="s">
        <v>350</v>
      </c>
      <c r="H1923" s="16" t="s">
        <v>28</v>
      </c>
      <c r="I1923" s="17" t="s">
        <v>126</v>
      </c>
      <c r="J1923" s="17" t="s">
        <v>352</v>
      </c>
      <c r="K1923" s="16" t="s">
        <v>29</v>
      </c>
      <c r="L1923" s="17" t="s">
        <v>127</v>
      </c>
      <c r="M1923" s="17" t="s">
        <v>128</v>
      </c>
      <c r="N1923" s="16" t="s">
        <v>30</v>
      </c>
      <c r="O1923" s="306" t="s">
        <v>353</v>
      </c>
      <c r="P1923" s="441"/>
      <c r="Q1923" s="436"/>
    </row>
    <row r="1924" spans="1:17" s="18" customFormat="1" ht="22.5" x14ac:dyDescent="0.4">
      <c r="A1924" s="442"/>
      <c r="B1924" s="12" t="s">
        <v>34</v>
      </c>
      <c r="C1924" s="12" t="s">
        <v>123</v>
      </c>
      <c r="D1924" s="12" t="s">
        <v>6</v>
      </c>
      <c r="E1924" s="12" t="s">
        <v>20</v>
      </c>
      <c r="F1924" s="12" t="s">
        <v>20</v>
      </c>
      <c r="G1924" s="12" t="s">
        <v>8</v>
      </c>
      <c r="H1924" s="12" t="s">
        <v>8</v>
      </c>
      <c r="I1924" s="12" t="s">
        <v>20</v>
      </c>
      <c r="J1924" s="12" t="s">
        <v>8</v>
      </c>
      <c r="K1924" s="12" t="s">
        <v>8</v>
      </c>
      <c r="L1924" s="12" t="s">
        <v>20</v>
      </c>
      <c r="M1924" s="12" t="s">
        <v>8</v>
      </c>
      <c r="N1924" s="12" t="s">
        <v>8</v>
      </c>
      <c r="O1924" s="12" t="s">
        <v>8</v>
      </c>
      <c r="P1924" s="4" t="s">
        <v>43</v>
      </c>
      <c r="Q1924" s="12" t="s">
        <v>8</v>
      </c>
    </row>
    <row r="1925" spans="1:17" s="20" customFormat="1" ht="18" customHeight="1" x14ac:dyDescent="0.4">
      <c r="A1925" s="19">
        <v>1</v>
      </c>
      <c r="B1925" s="143">
        <f>VLOOKUP(B1921,別紙1!$A$285:$AS$431,6,FALSE)</f>
        <v>10</v>
      </c>
      <c r="C1925" s="151">
        <f>内訳書!$C$9</f>
        <v>0</v>
      </c>
      <c r="D1925" s="151">
        <f>IF(E1925=0,ROUNDDOWN(C1925*B1925/10/2,2),ROUNDDOWN(C1925*B1925/10,2))</f>
        <v>0</v>
      </c>
      <c r="E1925" s="143">
        <f>VLOOKUP(B1921,別紙1!$A$285:$AS$431,7,FALSE)+VLOOKUP(B1921,別紙1!$A$285:$AS$431,8,FALSE)+VLOOKUP(B1921,別紙1!$A$285:$AS$431,9,FALSE)</f>
        <v>32</v>
      </c>
      <c r="F1925" s="143">
        <f>IF(E1925&lt;120,E1925,120)</f>
        <v>32</v>
      </c>
      <c r="G1925" s="151">
        <f>内訳書!$D$9</f>
        <v>0</v>
      </c>
      <c r="H1925" s="151">
        <f>ROUNDDOWN(F1925*G1925,2)</f>
        <v>0</v>
      </c>
      <c r="I1925" s="143">
        <f>IF(E1925&lt;=300,IF(E1925&lt;120,0,E1925-120),180)</f>
        <v>0</v>
      </c>
      <c r="J1925" s="151">
        <f>内訳書!$E$9</f>
        <v>0</v>
      </c>
      <c r="K1925" s="151">
        <f>ROUNDDOWN(I1925*J1925,2)</f>
        <v>0</v>
      </c>
      <c r="L1925" s="143">
        <f>IF(E1925&lt;300,0,E1925-300)</f>
        <v>0</v>
      </c>
      <c r="M1925" s="151">
        <f>内訳書!$F$9</f>
        <v>0</v>
      </c>
      <c r="N1925" s="151">
        <f>ROUNDDOWN(L1925*M1925,2)</f>
        <v>0</v>
      </c>
      <c r="O1925" s="151">
        <f>H1925+K1925+N1925</f>
        <v>0</v>
      </c>
      <c r="P1925" s="144"/>
      <c r="Q1925" s="145">
        <f>ROUNDDOWN(D1925+O1925+P1925,0)</f>
        <v>0</v>
      </c>
    </row>
    <row r="1926" spans="1:17" s="20" customFormat="1" ht="18" customHeight="1" x14ac:dyDescent="0.4">
      <c r="A1926" s="19">
        <v>2</v>
      </c>
      <c r="B1926" s="145">
        <f>B1925</f>
        <v>10</v>
      </c>
      <c r="C1926" s="151">
        <f>C1925</f>
        <v>0</v>
      </c>
      <c r="D1926" s="151">
        <f t="shared" ref="D1926:D1936" si="1818">IF(E1926=0,ROUNDDOWN(C1926*B1926/10/2,2),ROUNDDOWN(C1926*B1926/10,2))</f>
        <v>0</v>
      </c>
      <c r="E1926" s="143">
        <f>VLOOKUP(B1921,別紙1!$A$285:$AS$431,10,FALSE)+VLOOKUP(B1921,別紙1!$A$285:$AS$431,11,FALSE)+VLOOKUP(B1921,別紙1!$A$285:$AS$431,12,FALSE)</f>
        <v>31</v>
      </c>
      <c r="F1926" s="143">
        <f t="shared" ref="F1926:F1936" si="1819">IF(E1926&lt;120,E1926,120)</f>
        <v>31</v>
      </c>
      <c r="G1926" s="151">
        <f>G1925</f>
        <v>0</v>
      </c>
      <c r="H1926" s="151">
        <f t="shared" ref="H1926:H1936" si="1820">ROUNDDOWN(F1926*G1926,2)</f>
        <v>0</v>
      </c>
      <c r="I1926" s="143">
        <f t="shared" ref="I1926" si="1821">IF(E1926&lt;=300,IF(E1926&lt;120,0,E1926-120),180)</f>
        <v>0</v>
      </c>
      <c r="J1926" s="151">
        <f>J1925</f>
        <v>0</v>
      </c>
      <c r="K1926" s="151">
        <f t="shared" ref="K1926:K1936" si="1822">ROUNDDOWN(I1926*J1926,2)</f>
        <v>0</v>
      </c>
      <c r="L1926" s="143">
        <f t="shared" ref="L1926:L1936" si="1823">IF(E1926&lt;300,0,E1926-300)</f>
        <v>0</v>
      </c>
      <c r="M1926" s="151">
        <f>M1925</f>
        <v>0</v>
      </c>
      <c r="N1926" s="151">
        <f t="shared" ref="N1926:N1936" si="1824">ROUNDDOWN(L1926*M1926,2)</f>
        <v>0</v>
      </c>
      <c r="O1926" s="151">
        <f t="shared" ref="O1926:O1929" si="1825">H1926+K1926+N1926</f>
        <v>0</v>
      </c>
      <c r="P1926" s="144"/>
      <c r="Q1926" s="145">
        <f t="shared" ref="Q1926:Q1936" si="1826">ROUNDDOWN(D1926+O1926+P1926,0)</f>
        <v>0</v>
      </c>
    </row>
    <row r="1927" spans="1:17" s="20" customFormat="1" ht="18" customHeight="1" x14ac:dyDescent="0.4">
      <c r="A1927" s="19">
        <v>3</v>
      </c>
      <c r="B1927" s="145">
        <f>B1925</f>
        <v>10</v>
      </c>
      <c r="C1927" s="151">
        <f t="shared" ref="C1927:C1936" si="1827">C1926</f>
        <v>0</v>
      </c>
      <c r="D1927" s="151">
        <f t="shared" si="1818"/>
        <v>0</v>
      </c>
      <c r="E1927" s="143">
        <f>VLOOKUP(B1921,別紙1!$A$285:$AS$431,13,FALSE)+VLOOKUP(B1921,別紙1!$A$285:$AS$431,14,FALSE)+VLOOKUP(B1921,別紙1!$A$285:$AS$431,15,FALSE)</f>
        <v>31</v>
      </c>
      <c r="F1927" s="143">
        <f t="shared" si="1819"/>
        <v>31</v>
      </c>
      <c r="G1927" s="151">
        <f t="shared" ref="G1927:G1936" si="1828">G1926</f>
        <v>0</v>
      </c>
      <c r="H1927" s="151">
        <f t="shared" si="1820"/>
        <v>0</v>
      </c>
      <c r="I1927" s="143">
        <f>IF(E1927&lt;=300,IF(E1927&lt;120,0,E1927-120),180)</f>
        <v>0</v>
      </c>
      <c r="J1927" s="151">
        <f t="shared" ref="J1927:J1936" si="1829">J1926</f>
        <v>0</v>
      </c>
      <c r="K1927" s="151">
        <f t="shared" si="1822"/>
        <v>0</v>
      </c>
      <c r="L1927" s="143">
        <f t="shared" si="1823"/>
        <v>0</v>
      </c>
      <c r="M1927" s="151">
        <f t="shared" ref="M1927:M1936" si="1830">M1926</f>
        <v>0</v>
      </c>
      <c r="N1927" s="151">
        <f t="shared" si="1824"/>
        <v>0</v>
      </c>
      <c r="O1927" s="151">
        <f t="shared" si="1825"/>
        <v>0</v>
      </c>
      <c r="P1927" s="144"/>
      <c r="Q1927" s="145">
        <f t="shared" si="1826"/>
        <v>0</v>
      </c>
    </row>
    <row r="1928" spans="1:17" s="20" customFormat="1" ht="18" customHeight="1" x14ac:dyDescent="0.4">
      <c r="A1928" s="19">
        <v>4</v>
      </c>
      <c r="B1928" s="145">
        <f>B1925</f>
        <v>10</v>
      </c>
      <c r="C1928" s="151">
        <f t="shared" si="1827"/>
        <v>0</v>
      </c>
      <c r="D1928" s="151">
        <f t="shared" si="1818"/>
        <v>0</v>
      </c>
      <c r="E1928" s="143">
        <f>VLOOKUP(B1921,別紙1!$A$285:$AS$431,16,FALSE)+VLOOKUP(B1921,別紙1!$A$285:$AS$431,17,FALSE)+VLOOKUP(B1921,別紙1!$A$285:$AS$431,18,FALSE)</f>
        <v>31</v>
      </c>
      <c r="F1928" s="143">
        <f t="shared" si="1819"/>
        <v>31</v>
      </c>
      <c r="G1928" s="151">
        <f t="shared" si="1828"/>
        <v>0</v>
      </c>
      <c r="H1928" s="151">
        <f t="shared" si="1820"/>
        <v>0</v>
      </c>
      <c r="I1928" s="143">
        <f t="shared" ref="I1928:I1936" si="1831">IF(E1928&lt;=300,IF(E1928&lt;120,0,E1928-120),180)</f>
        <v>0</v>
      </c>
      <c r="J1928" s="151">
        <f t="shared" si="1829"/>
        <v>0</v>
      </c>
      <c r="K1928" s="151">
        <f t="shared" si="1822"/>
        <v>0</v>
      </c>
      <c r="L1928" s="143">
        <f t="shared" si="1823"/>
        <v>0</v>
      </c>
      <c r="M1928" s="151">
        <f t="shared" si="1830"/>
        <v>0</v>
      </c>
      <c r="N1928" s="151">
        <f t="shared" si="1824"/>
        <v>0</v>
      </c>
      <c r="O1928" s="151">
        <f t="shared" si="1825"/>
        <v>0</v>
      </c>
      <c r="P1928" s="144"/>
      <c r="Q1928" s="145">
        <f t="shared" si="1826"/>
        <v>0</v>
      </c>
    </row>
    <row r="1929" spans="1:17" s="20" customFormat="1" ht="18" customHeight="1" x14ac:dyDescent="0.4">
      <c r="A1929" s="19">
        <v>5</v>
      </c>
      <c r="B1929" s="145">
        <f>B1925</f>
        <v>10</v>
      </c>
      <c r="C1929" s="151">
        <f t="shared" si="1827"/>
        <v>0</v>
      </c>
      <c r="D1929" s="151">
        <f t="shared" si="1818"/>
        <v>0</v>
      </c>
      <c r="E1929" s="143">
        <f>VLOOKUP(B1921,別紙1!$A$285:$AS$431,19,FALSE)+VLOOKUP(B1921,別紙1!$A$285:$AS$431,20,FALSE)+VLOOKUP(B1921,別紙1!$A$285:$AS$431,21,FALSE)</f>
        <v>34</v>
      </c>
      <c r="F1929" s="143">
        <f t="shared" si="1819"/>
        <v>34</v>
      </c>
      <c r="G1929" s="151">
        <f t="shared" si="1828"/>
        <v>0</v>
      </c>
      <c r="H1929" s="151">
        <f t="shared" si="1820"/>
        <v>0</v>
      </c>
      <c r="I1929" s="143">
        <f t="shared" si="1831"/>
        <v>0</v>
      </c>
      <c r="J1929" s="151">
        <f t="shared" si="1829"/>
        <v>0</v>
      </c>
      <c r="K1929" s="151">
        <f t="shared" si="1822"/>
        <v>0</v>
      </c>
      <c r="L1929" s="143">
        <f t="shared" si="1823"/>
        <v>0</v>
      </c>
      <c r="M1929" s="151">
        <f t="shared" si="1830"/>
        <v>0</v>
      </c>
      <c r="N1929" s="151">
        <f t="shared" si="1824"/>
        <v>0</v>
      </c>
      <c r="O1929" s="151">
        <f t="shared" si="1825"/>
        <v>0</v>
      </c>
      <c r="P1929" s="144"/>
      <c r="Q1929" s="145">
        <f t="shared" si="1826"/>
        <v>0</v>
      </c>
    </row>
    <row r="1930" spans="1:17" s="20" customFormat="1" ht="18" customHeight="1" x14ac:dyDescent="0.4">
      <c r="A1930" s="19">
        <v>6</v>
      </c>
      <c r="B1930" s="145">
        <f>B1925</f>
        <v>10</v>
      </c>
      <c r="C1930" s="151">
        <f t="shared" si="1827"/>
        <v>0</v>
      </c>
      <c r="D1930" s="151">
        <f t="shared" si="1818"/>
        <v>0</v>
      </c>
      <c r="E1930" s="143">
        <f>VLOOKUP(B1921,別紙1!$A$285:$AS$431,22,FALSE)+VLOOKUP(B1921,別紙1!$A$285:$AS$431,23,FALSE)+VLOOKUP(B1921,別紙1!$A$285:$AS$431,24,FALSE)</f>
        <v>36</v>
      </c>
      <c r="F1930" s="143">
        <f t="shared" si="1819"/>
        <v>36</v>
      </c>
      <c r="G1930" s="151">
        <f t="shared" si="1828"/>
        <v>0</v>
      </c>
      <c r="H1930" s="151">
        <f t="shared" si="1820"/>
        <v>0</v>
      </c>
      <c r="I1930" s="143">
        <f t="shared" si="1831"/>
        <v>0</v>
      </c>
      <c r="J1930" s="151">
        <f t="shared" si="1829"/>
        <v>0</v>
      </c>
      <c r="K1930" s="151">
        <f t="shared" si="1822"/>
        <v>0</v>
      </c>
      <c r="L1930" s="143">
        <f t="shared" si="1823"/>
        <v>0</v>
      </c>
      <c r="M1930" s="151">
        <f t="shared" si="1830"/>
        <v>0</v>
      </c>
      <c r="N1930" s="151">
        <f t="shared" si="1824"/>
        <v>0</v>
      </c>
      <c r="O1930" s="151">
        <f>H1930+K1930+N1930</f>
        <v>0</v>
      </c>
      <c r="P1930" s="144"/>
      <c r="Q1930" s="145">
        <f t="shared" si="1826"/>
        <v>0</v>
      </c>
    </row>
    <row r="1931" spans="1:17" s="20" customFormat="1" ht="18" customHeight="1" x14ac:dyDescent="0.4">
      <c r="A1931" s="19">
        <v>7</v>
      </c>
      <c r="B1931" s="145">
        <f>B1925</f>
        <v>10</v>
      </c>
      <c r="C1931" s="151">
        <f t="shared" si="1827"/>
        <v>0</v>
      </c>
      <c r="D1931" s="151">
        <f t="shared" si="1818"/>
        <v>0</v>
      </c>
      <c r="E1931" s="143">
        <f>VLOOKUP(B1921,別紙1!$A$285:$AS$431,25,FALSE)+VLOOKUP(B1921,別紙1!$A$285:$AS$431,26,FALSE)+VLOOKUP(B1921,別紙1!$A$285:$AS$431,27,FALSE)</f>
        <v>40</v>
      </c>
      <c r="F1931" s="143">
        <f t="shared" si="1819"/>
        <v>40</v>
      </c>
      <c r="G1931" s="151">
        <f t="shared" si="1828"/>
        <v>0</v>
      </c>
      <c r="H1931" s="151">
        <f t="shared" si="1820"/>
        <v>0</v>
      </c>
      <c r="I1931" s="143">
        <f t="shared" si="1831"/>
        <v>0</v>
      </c>
      <c r="J1931" s="151">
        <f t="shared" si="1829"/>
        <v>0</v>
      </c>
      <c r="K1931" s="151">
        <f t="shared" si="1822"/>
        <v>0</v>
      </c>
      <c r="L1931" s="143">
        <f t="shared" si="1823"/>
        <v>0</v>
      </c>
      <c r="M1931" s="151">
        <f t="shared" si="1830"/>
        <v>0</v>
      </c>
      <c r="N1931" s="151">
        <f t="shared" si="1824"/>
        <v>0</v>
      </c>
      <c r="O1931" s="151">
        <f t="shared" ref="O1931:O1935" si="1832">H1931+K1931+N1931</f>
        <v>0</v>
      </c>
      <c r="P1931" s="144"/>
      <c r="Q1931" s="145">
        <f t="shared" si="1826"/>
        <v>0</v>
      </c>
    </row>
    <row r="1932" spans="1:17" s="20" customFormat="1" ht="18" customHeight="1" x14ac:dyDescent="0.4">
      <c r="A1932" s="19">
        <v>8</v>
      </c>
      <c r="B1932" s="145">
        <f>B1925</f>
        <v>10</v>
      </c>
      <c r="C1932" s="151">
        <f t="shared" si="1827"/>
        <v>0</v>
      </c>
      <c r="D1932" s="151">
        <f t="shared" si="1818"/>
        <v>0</v>
      </c>
      <c r="E1932" s="143">
        <f>VLOOKUP(B1921,別紙1!$A$285:$AS$431,28,FALSE)+VLOOKUP(B1921,別紙1!$A$285:$AS$431,29,FALSE)+VLOOKUP(B1921,別紙1!$A$285:$AS$431,30,FALSE)</f>
        <v>44</v>
      </c>
      <c r="F1932" s="143">
        <f t="shared" si="1819"/>
        <v>44</v>
      </c>
      <c r="G1932" s="151">
        <f t="shared" si="1828"/>
        <v>0</v>
      </c>
      <c r="H1932" s="151">
        <f t="shared" si="1820"/>
        <v>0</v>
      </c>
      <c r="I1932" s="143">
        <f t="shared" si="1831"/>
        <v>0</v>
      </c>
      <c r="J1932" s="151">
        <f t="shared" si="1829"/>
        <v>0</v>
      </c>
      <c r="K1932" s="151">
        <f t="shared" si="1822"/>
        <v>0</v>
      </c>
      <c r="L1932" s="143">
        <f t="shared" si="1823"/>
        <v>0</v>
      </c>
      <c r="M1932" s="151">
        <f t="shared" si="1830"/>
        <v>0</v>
      </c>
      <c r="N1932" s="151">
        <f t="shared" si="1824"/>
        <v>0</v>
      </c>
      <c r="O1932" s="151">
        <f t="shared" si="1832"/>
        <v>0</v>
      </c>
      <c r="P1932" s="144"/>
      <c r="Q1932" s="145">
        <f t="shared" si="1826"/>
        <v>0</v>
      </c>
    </row>
    <row r="1933" spans="1:17" s="20" customFormat="1" ht="18" customHeight="1" x14ac:dyDescent="0.4">
      <c r="A1933" s="19">
        <v>9</v>
      </c>
      <c r="B1933" s="145">
        <f>B1925</f>
        <v>10</v>
      </c>
      <c r="C1933" s="151">
        <f t="shared" si="1827"/>
        <v>0</v>
      </c>
      <c r="D1933" s="151">
        <f t="shared" si="1818"/>
        <v>0</v>
      </c>
      <c r="E1933" s="143">
        <f>VLOOKUP(B1921,別紙1!$A$285:$AS$431,31,FALSE)+VLOOKUP(B1921,別紙1!$A$285:$AS$431,32,FALSE)+VLOOKUP(B1921,別紙1!$A$285:$AS$431,33,FALSE)</f>
        <v>46</v>
      </c>
      <c r="F1933" s="143">
        <f t="shared" si="1819"/>
        <v>46</v>
      </c>
      <c r="G1933" s="151">
        <f t="shared" si="1828"/>
        <v>0</v>
      </c>
      <c r="H1933" s="151">
        <f t="shared" si="1820"/>
        <v>0</v>
      </c>
      <c r="I1933" s="143">
        <f t="shared" si="1831"/>
        <v>0</v>
      </c>
      <c r="J1933" s="151">
        <f t="shared" si="1829"/>
        <v>0</v>
      </c>
      <c r="K1933" s="151">
        <f t="shared" si="1822"/>
        <v>0</v>
      </c>
      <c r="L1933" s="143">
        <f t="shared" si="1823"/>
        <v>0</v>
      </c>
      <c r="M1933" s="151">
        <f t="shared" si="1830"/>
        <v>0</v>
      </c>
      <c r="N1933" s="151">
        <f t="shared" si="1824"/>
        <v>0</v>
      </c>
      <c r="O1933" s="151">
        <f t="shared" si="1832"/>
        <v>0</v>
      </c>
      <c r="P1933" s="144"/>
      <c r="Q1933" s="145">
        <f t="shared" si="1826"/>
        <v>0</v>
      </c>
    </row>
    <row r="1934" spans="1:17" s="20" customFormat="1" ht="18" customHeight="1" x14ac:dyDescent="0.4">
      <c r="A1934" s="19">
        <v>10</v>
      </c>
      <c r="B1934" s="145">
        <f>B1925</f>
        <v>10</v>
      </c>
      <c r="C1934" s="151">
        <f t="shared" si="1827"/>
        <v>0</v>
      </c>
      <c r="D1934" s="151">
        <f t="shared" si="1818"/>
        <v>0</v>
      </c>
      <c r="E1934" s="143">
        <f>VLOOKUP(B1921,別紙1!$A$285:$AS$431,34,FALSE)+VLOOKUP(B1921,別紙1!$A$285:$AS$431,35,FALSE)+VLOOKUP(B1921,別紙1!$A$285:$AS$431,36,FALSE)</f>
        <v>45</v>
      </c>
      <c r="F1934" s="143">
        <f t="shared" si="1819"/>
        <v>45</v>
      </c>
      <c r="G1934" s="151">
        <f t="shared" si="1828"/>
        <v>0</v>
      </c>
      <c r="H1934" s="151">
        <f t="shared" si="1820"/>
        <v>0</v>
      </c>
      <c r="I1934" s="143">
        <f t="shared" si="1831"/>
        <v>0</v>
      </c>
      <c r="J1934" s="151">
        <f t="shared" si="1829"/>
        <v>0</v>
      </c>
      <c r="K1934" s="151">
        <f t="shared" si="1822"/>
        <v>0</v>
      </c>
      <c r="L1934" s="143">
        <f t="shared" si="1823"/>
        <v>0</v>
      </c>
      <c r="M1934" s="151">
        <f t="shared" si="1830"/>
        <v>0</v>
      </c>
      <c r="N1934" s="151">
        <f t="shared" si="1824"/>
        <v>0</v>
      </c>
      <c r="O1934" s="151">
        <f t="shared" si="1832"/>
        <v>0</v>
      </c>
      <c r="P1934" s="144"/>
      <c r="Q1934" s="145">
        <f t="shared" si="1826"/>
        <v>0</v>
      </c>
    </row>
    <row r="1935" spans="1:17" s="20" customFormat="1" ht="18" customHeight="1" x14ac:dyDescent="0.4">
      <c r="A1935" s="19">
        <v>11</v>
      </c>
      <c r="B1935" s="145">
        <f>B1925</f>
        <v>10</v>
      </c>
      <c r="C1935" s="151">
        <f t="shared" si="1827"/>
        <v>0</v>
      </c>
      <c r="D1935" s="151">
        <f t="shared" si="1818"/>
        <v>0</v>
      </c>
      <c r="E1935" s="143">
        <f>VLOOKUP(B1921,別紙1!$A$285:$AS$431,37,FALSE)+VLOOKUP(B1921,別紙1!$A$285:$AS$431,38,FALSE)+VLOOKUP(B1921,別紙1!$A$285:$AS$431,39,FALSE)</f>
        <v>43</v>
      </c>
      <c r="F1935" s="143">
        <f t="shared" si="1819"/>
        <v>43</v>
      </c>
      <c r="G1935" s="151">
        <f t="shared" si="1828"/>
        <v>0</v>
      </c>
      <c r="H1935" s="151">
        <f t="shared" si="1820"/>
        <v>0</v>
      </c>
      <c r="I1935" s="143">
        <f t="shared" si="1831"/>
        <v>0</v>
      </c>
      <c r="J1935" s="151">
        <f t="shared" si="1829"/>
        <v>0</v>
      </c>
      <c r="K1935" s="151">
        <f t="shared" si="1822"/>
        <v>0</v>
      </c>
      <c r="L1935" s="143">
        <f t="shared" si="1823"/>
        <v>0</v>
      </c>
      <c r="M1935" s="151">
        <f t="shared" si="1830"/>
        <v>0</v>
      </c>
      <c r="N1935" s="151">
        <f t="shared" si="1824"/>
        <v>0</v>
      </c>
      <c r="O1935" s="151">
        <f t="shared" si="1832"/>
        <v>0</v>
      </c>
      <c r="P1935" s="144"/>
      <c r="Q1935" s="145">
        <f t="shared" si="1826"/>
        <v>0</v>
      </c>
    </row>
    <row r="1936" spans="1:17" s="20" customFormat="1" ht="18" customHeight="1" thickBot="1" x14ac:dyDescent="0.45">
      <c r="A1936" s="19">
        <v>12</v>
      </c>
      <c r="B1936" s="145">
        <f>B1925</f>
        <v>10</v>
      </c>
      <c r="C1936" s="151">
        <f t="shared" si="1827"/>
        <v>0</v>
      </c>
      <c r="D1936" s="151">
        <f t="shared" si="1818"/>
        <v>0</v>
      </c>
      <c r="E1936" s="143">
        <f>VLOOKUP(B1921,別紙1!$A$285:$AS$431,40,FALSE)+VLOOKUP(B1921,別紙1!$A$285:$AS$431,41,FALSE)+VLOOKUP(B1921,別紙1!$A$285:$AS$431,42,FALSE)</f>
        <v>34</v>
      </c>
      <c r="F1936" s="143">
        <f t="shared" si="1819"/>
        <v>34</v>
      </c>
      <c r="G1936" s="151">
        <f t="shared" si="1828"/>
        <v>0</v>
      </c>
      <c r="H1936" s="198">
        <f t="shared" si="1820"/>
        <v>0</v>
      </c>
      <c r="I1936" s="143">
        <f t="shared" si="1831"/>
        <v>0</v>
      </c>
      <c r="J1936" s="198">
        <f t="shared" si="1829"/>
        <v>0</v>
      </c>
      <c r="K1936" s="198">
        <f t="shared" si="1822"/>
        <v>0</v>
      </c>
      <c r="L1936" s="143">
        <f t="shared" si="1823"/>
        <v>0</v>
      </c>
      <c r="M1936" s="151">
        <f t="shared" si="1830"/>
        <v>0</v>
      </c>
      <c r="N1936" s="198">
        <f t="shared" si="1824"/>
        <v>0</v>
      </c>
      <c r="O1936" s="151">
        <f>H1936+K1936+N1936</f>
        <v>0</v>
      </c>
      <c r="P1936" s="144"/>
      <c r="Q1936" s="145">
        <f t="shared" si="1826"/>
        <v>0</v>
      </c>
    </row>
    <row r="1937" spans="1:17" s="20" customFormat="1" ht="18" customHeight="1" thickBot="1" x14ac:dyDescent="0.45">
      <c r="A1937" s="19" t="s">
        <v>9</v>
      </c>
      <c r="B1937" s="146"/>
      <c r="C1937" s="146"/>
      <c r="D1937" s="201"/>
      <c r="E1937" s="143">
        <f t="shared" ref="E1937:F1937" si="1833">SUM(E1925:E1936)</f>
        <v>447</v>
      </c>
      <c r="F1937" s="149">
        <f t="shared" si="1833"/>
        <v>447</v>
      </c>
      <c r="G1937" s="146"/>
      <c r="H1937" s="146"/>
      <c r="I1937" s="149">
        <f t="shared" ref="I1937" si="1834">SUM(I1925:I1936)</f>
        <v>0</v>
      </c>
      <c r="J1937" s="146"/>
      <c r="K1937" s="146"/>
      <c r="L1937" s="149">
        <f t="shared" ref="L1937" si="1835">SUM(L1925:L1936)</f>
        <v>0</v>
      </c>
      <c r="M1937" s="146"/>
      <c r="N1937" s="146"/>
      <c r="O1937" s="202"/>
      <c r="P1937" s="150">
        <f>SUM(P1925:P1936)</f>
        <v>0</v>
      </c>
      <c r="Q1937" s="148">
        <f>IF(SUM(Q1925:Q1936)="","",SUM(Q1925:Q1936))</f>
        <v>0</v>
      </c>
    </row>
    <row r="1938" spans="1:17" ht="78" customHeight="1" x14ac:dyDescent="0.4">
      <c r="A1938" s="444" t="s">
        <v>376</v>
      </c>
      <c r="B1938" s="445"/>
      <c r="C1938" s="445"/>
      <c r="D1938" s="445"/>
      <c r="E1938" s="446"/>
      <c r="F1938" s="446"/>
      <c r="G1938" s="446"/>
      <c r="H1938" s="445"/>
      <c r="I1938" s="446"/>
      <c r="J1938" s="446"/>
      <c r="K1938" s="445"/>
      <c r="L1938" s="446"/>
      <c r="M1938" s="446"/>
      <c r="N1938" s="445"/>
      <c r="O1938" s="445"/>
      <c r="P1938" s="445"/>
      <c r="Q1938" s="445"/>
    </row>
    <row r="1939" spans="1:17" ht="78" customHeight="1" x14ac:dyDescent="0.4">
      <c r="A1939" s="447" t="s">
        <v>22</v>
      </c>
      <c r="B1939" s="447"/>
      <c r="C1939" s="447"/>
      <c r="D1939" s="447"/>
      <c r="E1939" s="447"/>
      <c r="F1939" s="447"/>
      <c r="G1939" s="447"/>
      <c r="H1939" s="447"/>
      <c r="I1939" s="447"/>
      <c r="J1939" s="447"/>
      <c r="K1939" s="447"/>
      <c r="L1939" s="447"/>
      <c r="M1939" s="447"/>
      <c r="N1939" s="447"/>
      <c r="O1939" s="447"/>
      <c r="P1939" s="447"/>
      <c r="Q1939" s="447"/>
    </row>
    <row r="1940" spans="1:17" x14ac:dyDescent="0.4">
      <c r="A1940" s="11" t="s">
        <v>12</v>
      </c>
      <c r="B1940" s="15">
        <f>B1921+1</f>
        <v>103</v>
      </c>
      <c r="C1940" s="11" t="s">
        <v>13</v>
      </c>
      <c r="D1940" s="13" t="str">
        <f>VLOOKUP(B1940,別紙1!$A$285:$AS$431,3,FALSE)</f>
        <v>石倉　流量計</v>
      </c>
      <c r="Q1940" s="142" t="str">
        <f>VLOOKUP(B1940,別紙1!$A$285:$AS$431,5,FALSE)</f>
        <v>東京従量電灯B15A</v>
      </c>
    </row>
    <row r="1941" spans="1:17" s="11" customFormat="1" ht="20.25" customHeight="1" x14ac:dyDescent="0.4">
      <c r="A1941" s="435" t="s">
        <v>14</v>
      </c>
      <c r="B1941" s="443" t="s">
        <v>3</v>
      </c>
      <c r="C1941" s="443"/>
      <c r="D1941" s="443"/>
      <c r="E1941" s="438" t="s">
        <v>4</v>
      </c>
      <c r="F1941" s="439"/>
      <c r="G1941" s="439"/>
      <c r="H1941" s="439"/>
      <c r="I1941" s="439"/>
      <c r="J1941" s="439"/>
      <c r="K1941" s="439"/>
      <c r="L1941" s="439"/>
      <c r="M1941" s="439"/>
      <c r="N1941" s="439"/>
      <c r="O1941" s="440"/>
      <c r="P1941" s="426" t="s">
        <v>106</v>
      </c>
      <c r="Q1941" s="435" t="s">
        <v>354</v>
      </c>
    </row>
    <row r="1942" spans="1:17" s="11" customFormat="1" ht="60" x14ac:dyDescent="0.4">
      <c r="A1942" s="436"/>
      <c r="B1942" s="305" t="s">
        <v>26</v>
      </c>
      <c r="C1942" s="305" t="s">
        <v>107</v>
      </c>
      <c r="D1942" s="305" t="s">
        <v>27</v>
      </c>
      <c r="E1942" s="16" t="s">
        <v>349</v>
      </c>
      <c r="F1942" s="17" t="s">
        <v>108</v>
      </c>
      <c r="G1942" s="17" t="s">
        <v>350</v>
      </c>
      <c r="H1942" s="16" t="s">
        <v>28</v>
      </c>
      <c r="I1942" s="17" t="s">
        <v>126</v>
      </c>
      <c r="J1942" s="17" t="s">
        <v>352</v>
      </c>
      <c r="K1942" s="16" t="s">
        <v>29</v>
      </c>
      <c r="L1942" s="17" t="s">
        <v>127</v>
      </c>
      <c r="M1942" s="17" t="s">
        <v>128</v>
      </c>
      <c r="N1942" s="16" t="s">
        <v>30</v>
      </c>
      <c r="O1942" s="306" t="s">
        <v>353</v>
      </c>
      <c r="P1942" s="441"/>
      <c r="Q1942" s="436"/>
    </row>
    <row r="1943" spans="1:17" s="18" customFormat="1" ht="22.5" x14ac:dyDescent="0.4">
      <c r="A1943" s="442"/>
      <c r="B1943" s="12" t="s">
        <v>34</v>
      </c>
      <c r="C1943" s="12" t="s">
        <v>123</v>
      </c>
      <c r="D1943" s="12" t="s">
        <v>6</v>
      </c>
      <c r="E1943" s="12" t="s">
        <v>20</v>
      </c>
      <c r="F1943" s="12" t="s">
        <v>20</v>
      </c>
      <c r="G1943" s="12" t="s">
        <v>8</v>
      </c>
      <c r="H1943" s="12" t="s">
        <v>8</v>
      </c>
      <c r="I1943" s="12" t="s">
        <v>20</v>
      </c>
      <c r="J1943" s="12" t="s">
        <v>8</v>
      </c>
      <c r="K1943" s="12" t="s">
        <v>8</v>
      </c>
      <c r="L1943" s="12" t="s">
        <v>20</v>
      </c>
      <c r="M1943" s="12" t="s">
        <v>8</v>
      </c>
      <c r="N1943" s="12" t="s">
        <v>8</v>
      </c>
      <c r="O1943" s="12" t="s">
        <v>8</v>
      </c>
      <c r="P1943" s="4" t="s">
        <v>43</v>
      </c>
      <c r="Q1943" s="12" t="s">
        <v>8</v>
      </c>
    </row>
    <row r="1944" spans="1:17" s="20" customFormat="1" ht="18" customHeight="1" x14ac:dyDescent="0.4">
      <c r="A1944" s="19">
        <v>1</v>
      </c>
      <c r="B1944" s="143">
        <f>VLOOKUP(B1940,別紙1!$A$285:$AS$431,6,FALSE)</f>
        <v>15</v>
      </c>
      <c r="C1944" s="151">
        <f>内訳書!$C$9</f>
        <v>0</v>
      </c>
      <c r="D1944" s="151">
        <f>IF(E1944=0,ROUNDDOWN(C1944*B1944/10/2,2),ROUNDDOWN(C1944*B1944/10,2))</f>
        <v>0</v>
      </c>
      <c r="E1944" s="143">
        <f>VLOOKUP(B1940,別紙1!$A$285:$AS$431,7,FALSE)+VLOOKUP(B1940,別紙1!$A$285:$AS$431,8,FALSE)+VLOOKUP(B1940,別紙1!$A$285:$AS$431,9,FALSE)</f>
        <v>9</v>
      </c>
      <c r="F1944" s="143">
        <f>IF(E1944&lt;120,E1944,120)</f>
        <v>9</v>
      </c>
      <c r="G1944" s="151">
        <f>内訳書!$D$9</f>
        <v>0</v>
      </c>
      <c r="H1944" s="151">
        <f>ROUNDDOWN(F1944*G1944,2)</f>
        <v>0</v>
      </c>
      <c r="I1944" s="143">
        <f>IF(E1944&lt;=300,IF(E1944&lt;120,0,E1944-120),180)</f>
        <v>0</v>
      </c>
      <c r="J1944" s="151">
        <f>内訳書!$E$9</f>
        <v>0</v>
      </c>
      <c r="K1944" s="151">
        <f>ROUNDDOWN(I1944*J1944,2)</f>
        <v>0</v>
      </c>
      <c r="L1944" s="143">
        <f>IF(E1944&lt;300,0,E1944-300)</f>
        <v>0</v>
      </c>
      <c r="M1944" s="151">
        <f>内訳書!$F$9</f>
        <v>0</v>
      </c>
      <c r="N1944" s="151">
        <f>ROUNDDOWN(L1944*M1944,2)</f>
        <v>0</v>
      </c>
      <c r="O1944" s="151">
        <f>H1944+K1944+N1944</f>
        <v>0</v>
      </c>
      <c r="P1944" s="144"/>
      <c r="Q1944" s="145">
        <f>ROUNDDOWN(D1944+O1944+P1944,0)</f>
        <v>0</v>
      </c>
    </row>
    <row r="1945" spans="1:17" s="20" customFormat="1" ht="18" customHeight="1" x14ac:dyDescent="0.4">
      <c r="A1945" s="19">
        <v>2</v>
      </c>
      <c r="B1945" s="145">
        <f>B1944</f>
        <v>15</v>
      </c>
      <c r="C1945" s="151">
        <f>C1944</f>
        <v>0</v>
      </c>
      <c r="D1945" s="151">
        <f t="shared" ref="D1945:D1955" si="1836">IF(E1945=0,ROUNDDOWN(C1945*B1945/10/2,2),ROUNDDOWN(C1945*B1945/10,2))</f>
        <v>0</v>
      </c>
      <c r="E1945" s="143">
        <f>VLOOKUP(B1940,別紙1!$A$285:$AS$431,10,FALSE)+VLOOKUP(B1940,別紙1!$A$285:$AS$431,11,FALSE)+VLOOKUP(B1940,別紙1!$A$285:$AS$431,12,FALSE)</f>
        <v>9</v>
      </c>
      <c r="F1945" s="143">
        <f t="shared" ref="F1945:F1955" si="1837">IF(E1945&lt;120,E1945,120)</f>
        <v>9</v>
      </c>
      <c r="G1945" s="151">
        <f>G1944</f>
        <v>0</v>
      </c>
      <c r="H1945" s="151">
        <f t="shared" ref="H1945:H1955" si="1838">ROUNDDOWN(F1945*G1945,2)</f>
        <v>0</v>
      </c>
      <c r="I1945" s="143">
        <f t="shared" ref="I1945" si="1839">IF(E1945&lt;=300,IF(E1945&lt;120,0,E1945-120),180)</f>
        <v>0</v>
      </c>
      <c r="J1945" s="151">
        <f>J1944</f>
        <v>0</v>
      </c>
      <c r="K1945" s="151">
        <f t="shared" ref="K1945:K1955" si="1840">ROUNDDOWN(I1945*J1945,2)</f>
        <v>0</v>
      </c>
      <c r="L1945" s="143">
        <f t="shared" ref="L1945:L1955" si="1841">IF(E1945&lt;300,0,E1945-300)</f>
        <v>0</v>
      </c>
      <c r="M1945" s="151">
        <f>M1944</f>
        <v>0</v>
      </c>
      <c r="N1945" s="151">
        <f t="shared" ref="N1945:N1955" si="1842">ROUNDDOWN(L1945*M1945,2)</f>
        <v>0</v>
      </c>
      <c r="O1945" s="151">
        <f t="shared" ref="O1945:O1948" si="1843">H1945+K1945+N1945</f>
        <v>0</v>
      </c>
      <c r="P1945" s="144"/>
      <c r="Q1945" s="145">
        <f t="shared" ref="Q1945:Q1955" si="1844">ROUNDDOWN(D1945+O1945+P1945,0)</f>
        <v>0</v>
      </c>
    </row>
    <row r="1946" spans="1:17" s="20" customFormat="1" ht="18" customHeight="1" x14ac:dyDescent="0.4">
      <c r="A1946" s="19">
        <v>3</v>
      </c>
      <c r="B1946" s="145">
        <f>B1944</f>
        <v>15</v>
      </c>
      <c r="C1946" s="151">
        <f t="shared" ref="C1946:C1955" si="1845">C1945</f>
        <v>0</v>
      </c>
      <c r="D1946" s="151">
        <f t="shared" si="1836"/>
        <v>0</v>
      </c>
      <c r="E1946" s="143">
        <f>VLOOKUP(B1940,別紙1!$A$285:$AS$431,13,FALSE)+VLOOKUP(B1940,別紙1!$A$285:$AS$431,14,FALSE)+VLOOKUP(B1940,別紙1!$A$285:$AS$431,15,FALSE)</f>
        <v>9</v>
      </c>
      <c r="F1946" s="143">
        <f t="shared" si="1837"/>
        <v>9</v>
      </c>
      <c r="G1946" s="151">
        <f t="shared" ref="G1946:G1955" si="1846">G1945</f>
        <v>0</v>
      </c>
      <c r="H1946" s="151">
        <f t="shared" si="1838"/>
        <v>0</v>
      </c>
      <c r="I1946" s="143">
        <f>IF(E1946&lt;=300,IF(E1946&lt;120,0,E1946-120),180)</f>
        <v>0</v>
      </c>
      <c r="J1946" s="151">
        <f t="shared" ref="J1946:J1955" si="1847">J1945</f>
        <v>0</v>
      </c>
      <c r="K1946" s="151">
        <f t="shared" si="1840"/>
        <v>0</v>
      </c>
      <c r="L1946" s="143">
        <f t="shared" si="1841"/>
        <v>0</v>
      </c>
      <c r="M1946" s="151">
        <f t="shared" ref="M1946:M1955" si="1848">M1945</f>
        <v>0</v>
      </c>
      <c r="N1946" s="151">
        <f t="shared" si="1842"/>
        <v>0</v>
      </c>
      <c r="O1946" s="151">
        <f t="shared" si="1843"/>
        <v>0</v>
      </c>
      <c r="P1946" s="144"/>
      <c r="Q1946" s="145">
        <f t="shared" si="1844"/>
        <v>0</v>
      </c>
    </row>
    <row r="1947" spans="1:17" s="20" customFormat="1" ht="18" customHeight="1" x14ac:dyDescent="0.4">
      <c r="A1947" s="19">
        <v>4</v>
      </c>
      <c r="B1947" s="145">
        <f>B1944</f>
        <v>15</v>
      </c>
      <c r="C1947" s="151">
        <f t="shared" si="1845"/>
        <v>0</v>
      </c>
      <c r="D1947" s="151">
        <f t="shared" si="1836"/>
        <v>0</v>
      </c>
      <c r="E1947" s="143">
        <f>VLOOKUP(B1940,別紙1!$A$285:$AS$431,16,FALSE)+VLOOKUP(B1940,別紙1!$A$285:$AS$431,17,FALSE)+VLOOKUP(B1940,別紙1!$A$285:$AS$431,18,FALSE)</f>
        <v>9</v>
      </c>
      <c r="F1947" s="143">
        <f t="shared" si="1837"/>
        <v>9</v>
      </c>
      <c r="G1947" s="151">
        <f t="shared" si="1846"/>
        <v>0</v>
      </c>
      <c r="H1947" s="151">
        <f t="shared" si="1838"/>
        <v>0</v>
      </c>
      <c r="I1947" s="143">
        <f t="shared" ref="I1947:I1955" si="1849">IF(E1947&lt;=300,IF(E1947&lt;120,0,E1947-120),180)</f>
        <v>0</v>
      </c>
      <c r="J1947" s="151">
        <f t="shared" si="1847"/>
        <v>0</v>
      </c>
      <c r="K1947" s="151">
        <f t="shared" si="1840"/>
        <v>0</v>
      </c>
      <c r="L1947" s="143">
        <f t="shared" si="1841"/>
        <v>0</v>
      </c>
      <c r="M1947" s="151">
        <f t="shared" si="1848"/>
        <v>0</v>
      </c>
      <c r="N1947" s="151">
        <f t="shared" si="1842"/>
        <v>0</v>
      </c>
      <c r="O1947" s="151">
        <f t="shared" si="1843"/>
        <v>0</v>
      </c>
      <c r="P1947" s="144"/>
      <c r="Q1947" s="145">
        <f t="shared" si="1844"/>
        <v>0</v>
      </c>
    </row>
    <row r="1948" spans="1:17" s="20" customFormat="1" ht="18" customHeight="1" x14ac:dyDescent="0.4">
      <c r="A1948" s="19">
        <v>5</v>
      </c>
      <c r="B1948" s="145">
        <f>B1944</f>
        <v>15</v>
      </c>
      <c r="C1948" s="151">
        <f t="shared" si="1845"/>
        <v>0</v>
      </c>
      <c r="D1948" s="151">
        <f t="shared" si="1836"/>
        <v>0</v>
      </c>
      <c r="E1948" s="143">
        <f>VLOOKUP(B1940,別紙1!$A$285:$AS$431,19,FALSE)+VLOOKUP(B1940,別紙1!$A$285:$AS$431,20,FALSE)+VLOOKUP(B1940,別紙1!$A$285:$AS$431,21,FALSE)</f>
        <v>9</v>
      </c>
      <c r="F1948" s="143">
        <f t="shared" si="1837"/>
        <v>9</v>
      </c>
      <c r="G1948" s="151">
        <f t="shared" si="1846"/>
        <v>0</v>
      </c>
      <c r="H1948" s="151">
        <f t="shared" si="1838"/>
        <v>0</v>
      </c>
      <c r="I1948" s="143">
        <f t="shared" si="1849"/>
        <v>0</v>
      </c>
      <c r="J1948" s="151">
        <f t="shared" si="1847"/>
        <v>0</v>
      </c>
      <c r="K1948" s="151">
        <f t="shared" si="1840"/>
        <v>0</v>
      </c>
      <c r="L1948" s="143">
        <f t="shared" si="1841"/>
        <v>0</v>
      </c>
      <c r="M1948" s="151">
        <f t="shared" si="1848"/>
        <v>0</v>
      </c>
      <c r="N1948" s="151">
        <f t="shared" si="1842"/>
        <v>0</v>
      </c>
      <c r="O1948" s="151">
        <f t="shared" si="1843"/>
        <v>0</v>
      </c>
      <c r="P1948" s="144"/>
      <c r="Q1948" s="145">
        <f t="shared" si="1844"/>
        <v>0</v>
      </c>
    </row>
    <row r="1949" spans="1:17" s="20" customFormat="1" ht="18" customHeight="1" x14ac:dyDescent="0.4">
      <c r="A1949" s="19">
        <v>6</v>
      </c>
      <c r="B1949" s="145">
        <f>B1944</f>
        <v>15</v>
      </c>
      <c r="C1949" s="151">
        <f t="shared" si="1845"/>
        <v>0</v>
      </c>
      <c r="D1949" s="151">
        <f t="shared" si="1836"/>
        <v>0</v>
      </c>
      <c r="E1949" s="143">
        <f>VLOOKUP(B1940,別紙1!$A$285:$AS$431,22,FALSE)+VLOOKUP(B1940,別紙1!$A$285:$AS$431,23,FALSE)+VLOOKUP(B1940,別紙1!$A$285:$AS$431,24,FALSE)</f>
        <v>9</v>
      </c>
      <c r="F1949" s="143">
        <f t="shared" si="1837"/>
        <v>9</v>
      </c>
      <c r="G1949" s="151">
        <f t="shared" si="1846"/>
        <v>0</v>
      </c>
      <c r="H1949" s="151">
        <f t="shared" si="1838"/>
        <v>0</v>
      </c>
      <c r="I1949" s="143">
        <f t="shared" si="1849"/>
        <v>0</v>
      </c>
      <c r="J1949" s="151">
        <f t="shared" si="1847"/>
        <v>0</v>
      </c>
      <c r="K1949" s="151">
        <f t="shared" si="1840"/>
        <v>0</v>
      </c>
      <c r="L1949" s="143">
        <f t="shared" si="1841"/>
        <v>0</v>
      </c>
      <c r="M1949" s="151">
        <f t="shared" si="1848"/>
        <v>0</v>
      </c>
      <c r="N1949" s="151">
        <f t="shared" si="1842"/>
        <v>0</v>
      </c>
      <c r="O1949" s="151">
        <f>H1949+K1949+N1949</f>
        <v>0</v>
      </c>
      <c r="P1949" s="144"/>
      <c r="Q1949" s="145">
        <f t="shared" si="1844"/>
        <v>0</v>
      </c>
    </row>
    <row r="1950" spans="1:17" s="20" customFormat="1" ht="18" customHeight="1" x14ac:dyDescent="0.4">
      <c r="A1950" s="19">
        <v>7</v>
      </c>
      <c r="B1950" s="145">
        <f>B1944</f>
        <v>15</v>
      </c>
      <c r="C1950" s="151">
        <f t="shared" si="1845"/>
        <v>0</v>
      </c>
      <c r="D1950" s="151">
        <f t="shared" si="1836"/>
        <v>0</v>
      </c>
      <c r="E1950" s="143">
        <f>VLOOKUP(B1940,別紙1!$A$285:$AS$431,25,FALSE)+VLOOKUP(B1940,別紙1!$A$285:$AS$431,26,FALSE)+VLOOKUP(B1940,別紙1!$A$285:$AS$431,27,FALSE)</f>
        <v>13</v>
      </c>
      <c r="F1950" s="143">
        <f t="shared" si="1837"/>
        <v>13</v>
      </c>
      <c r="G1950" s="151">
        <f t="shared" si="1846"/>
        <v>0</v>
      </c>
      <c r="H1950" s="151">
        <f t="shared" si="1838"/>
        <v>0</v>
      </c>
      <c r="I1950" s="143">
        <f t="shared" si="1849"/>
        <v>0</v>
      </c>
      <c r="J1950" s="151">
        <f t="shared" si="1847"/>
        <v>0</v>
      </c>
      <c r="K1950" s="151">
        <f t="shared" si="1840"/>
        <v>0</v>
      </c>
      <c r="L1950" s="143">
        <f t="shared" si="1841"/>
        <v>0</v>
      </c>
      <c r="M1950" s="151">
        <f t="shared" si="1848"/>
        <v>0</v>
      </c>
      <c r="N1950" s="151">
        <f t="shared" si="1842"/>
        <v>0</v>
      </c>
      <c r="O1950" s="151">
        <f t="shared" ref="O1950:O1954" si="1850">H1950+K1950+N1950</f>
        <v>0</v>
      </c>
      <c r="P1950" s="144"/>
      <c r="Q1950" s="145">
        <f t="shared" si="1844"/>
        <v>0</v>
      </c>
    </row>
    <row r="1951" spans="1:17" s="20" customFormat="1" ht="18" customHeight="1" x14ac:dyDescent="0.4">
      <c r="A1951" s="19">
        <v>8</v>
      </c>
      <c r="B1951" s="145">
        <f>B1944</f>
        <v>15</v>
      </c>
      <c r="C1951" s="151">
        <f t="shared" si="1845"/>
        <v>0</v>
      </c>
      <c r="D1951" s="151">
        <f t="shared" si="1836"/>
        <v>0</v>
      </c>
      <c r="E1951" s="143">
        <f>VLOOKUP(B1940,別紙1!$A$285:$AS$431,28,FALSE)+VLOOKUP(B1940,別紙1!$A$285:$AS$431,29,FALSE)+VLOOKUP(B1940,別紙1!$A$285:$AS$431,30,FALSE)</f>
        <v>22</v>
      </c>
      <c r="F1951" s="143">
        <f t="shared" si="1837"/>
        <v>22</v>
      </c>
      <c r="G1951" s="151">
        <f t="shared" si="1846"/>
        <v>0</v>
      </c>
      <c r="H1951" s="151">
        <f t="shared" si="1838"/>
        <v>0</v>
      </c>
      <c r="I1951" s="143">
        <f t="shared" si="1849"/>
        <v>0</v>
      </c>
      <c r="J1951" s="151">
        <f t="shared" si="1847"/>
        <v>0</v>
      </c>
      <c r="K1951" s="151">
        <f t="shared" si="1840"/>
        <v>0</v>
      </c>
      <c r="L1951" s="143">
        <f t="shared" si="1841"/>
        <v>0</v>
      </c>
      <c r="M1951" s="151">
        <f t="shared" si="1848"/>
        <v>0</v>
      </c>
      <c r="N1951" s="151">
        <f t="shared" si="1842"/>
        <v>0</v>
      </c>
      <c r="O1951" s="151">
        <f t="shared" si="1850"/>
        <v>0</v>
      </c>
      <c r="P1951" s="144"/>
      <c r="Q1951" s="145">
        <f t="shared" si="1844"/>
        <v>0</v>
      </c>
    </row>
    <row r="1952" spans="1:17" s="20" customFormat="1" ht="18" customHeight="1" x14ac:dyDescent="0.4">
      <c r="A1952" s="19">
        <v>9</v>
      </c>
      <c r="B1952" s="145">
        <f>B1944</f>
        <v>15</v>
      </c>
      <c r="C1952" s="151">
        <f t="shared" si="1845"/>
        <v>0</v>
      </c>
      <c r="D1952" s="151">
        <f t="shared" si="1836"/>
        <v>0</v>
      </c>
      <c r="E1952" s="143">
        <f>VLOOKUP(B1940,別紙1!$A$285:$AS$431,31,FALSE)+VLOOKUP(B1940,別紙1!$A$285:$AS$431,32,FALSE)+VLOOKUP(B1940,別紙1!$A$285:$AS$431,33,FALSE)</f>
        <v>17</v>
      </c>
      <c r="F1952" s="143">
        <f t="shared" si="1837"/>
        <v>17</v>
      </c>
      <c r="G1952" s="151">
        <f t="shared" si="1846"/>
        <v>0</v>
      </c>
      <c r="H1952" s="151">
        <f t="shared" si="1838"/>
        <v>0</v>
      </c>
      <c r="I1952" s="143">
        <f t="shared" si="1849"/>
        <v>0</v>
      </c>
      <c r="J1952" s="151">
        <f t="shared" si="1847"/>
        <v>0</v>
      </c>
      <c r="K1952" s="151">
        <f t="shared" si="1840"/>
        <v>0</v>
      </c>
      <c r="L1952" s="143">
        <f t="shared" si="1841"/>
        <v>0</v>
      </c>
      <c r="M1952" s="151">
        <f t="shared" si="1848"/>
        <v>0</v>
      </c>
      <c r="N1952" s="151">
        <f t="shared" si="1842"/>
        <v>0</v>
      </c>
      <c r="O1952" s="151">
        <f t="shared" si="1850"/>
        <v>0</v>
      </c>
      <c r="P1952" s="144"/>
      <c r="Q1952" s="145">
        <f t="shared" si="1844"/>
        <v>0</v>
      </c>
    </row>
    <row r="1953" spans="1:17" s="20" customFormat="1" ht="18" customHeight="1" x14ac:dyDescent="0.4">
      <c r="A1953" s="19">
        <v>10</v>
      </c>
      <c r="B1953" s="145">
        <f>B1944</f>
        <v>15</v>
      </c>
      <c r="C1953" s="151">
        <f t="shared" si="1845"/>
        <v>0</v>
      </c>
      <c r="D1953" s="151">
        <f t="shared" si="1836"/>
        <v>0</v>
      </c>
      <c r="E1953" s="143">
        <f>VLOOKUP(B1940,別紙1!$A$285:$AS$431,34,FALSE)+VLOOKUP(B1940,別紙1!$A$285:$AS$431,35,FALSE)+VLOOKUP(B1940,別紙1!$A$285:$AS$431,36,FALSE)</f>
        <v>10</v>
      </c>
      <c r="F1953" s="143">
        <f t="shared" si="1837"/>
        <v>10</v>
      </c>
      <c r="G1953" s="151">
        <f t="shared" si="1846"/>
        <v>0</v>
      </c>
      <c r="H1953" s="151">
        <f t="shared" si="1838"/>
        <v>0</v>
      </c>
      <c r="I1953" s="143">
        <f t="shared" si="1849"/>
        <v>0</v>
      </c>
      <c r="J1953" s="151">
        <f t="shared" si="1847"/>
        <v>0</v>
      </c>
      <c r="K1953" s="151">
        <f t="shared" si="1840"/>
        <v>0</v>
      </c>
      <c r="L1953" s="143">
        <f t="shared" si="1841"/>
        <v>0</v>
      </c>
      <c r="M1953" s="151">
        <f t="shared" si="1848"/>
        <v>0</v>
      </c>
      <c r="N1953" s="151">
        <f t="shared" si="1842"/>
        <v>0</v>
      </c>
      <c r="O1953" s="151">
        <f t="shared" si="1850"/>
        <v>0</v>
      </c>
      <c r="P1953" s="144"/>
      <c r="Q1953" s="145">
        <f t="shared" si="1844"/>
        <v>0</v>
      </c>
    </row>
    <row r="1954" spans="1:17" s="20" customFormat="1" ht="18" customHeight="1" x14ac:dyDescent="0.4">
      <c r="A1954" s="19">
        <v>11</v>
      </c>
      <c r="B1954" s="145">
        <f>B1944</f>
        <v>15</v>
      </c>
      <c r="C1954" s="151">
        <f t="shared" si="1845"/>
        <v>0</v>
      </c>
      <c r="D1954" s="151">
        <f t="shared" si="1836"/>
        <v>0</v>
      </c>
      <c r="E1954" s="143">
        <f>VLOOKUP(B1940,別紙1!$A$285:$AS$431,37,FALSE)+VLOOKUP(B1940,別紙1!$A$285:$AS$431,38,FALSE)+VLOOKUP(B1940,別紙1!$A$285:$AS$431,39,FALSE)</f>
        <v>11</v>
      </c>
      <c r="F1954" s="143">
        <f t="shared" si="1837"/>
        <v>11</v>
      </c>
      <c r="G1954" s="151">
        <f t="shared" si="1846"/>
        <v>0</v>
      </c>
      <c r="H1954" s="151">
        <f t="shared" si="1838"/>
        <v>0</v>
      </c>
      <c r="I1954" s="143">
        <f t="shared" si="1849"/>
        <v>0</v>
      </c>
      <c r="J1954" s="151">
        <f t="shared" si="1847"/>
        <v>0</v>
      </c>
      <c r="K1954" s="151">
        <f t="shared" si="1840"/>
        <v>0</v>
      </c>
      <c r="L1954" s="143">
        <f t="shared" si="1841"/>
        <v>0</v>
      </c>
      <c r="M1954" s="151">
        <f t="shared" si="1848"/>
        <v>0</v>
      </c>
      <c r="N1954" s="151">
        <f t="shared" si="1842"/>
        <v>0</v>
      </c>
      <c r="O1954" s="151">
        <f t="shared" si="1850"/>
        <v>0</v>
      </c>
      <c r="P1954" s="144"/>
      <c r="Q1954" s="145">
        <f t="shared" si="1844"/>
        <v>0</v>
      </c>
    </row>
    <row r="1955" spans="1:17" s="20" customFormat="1" ht="18" customHeight="1" thickBot="1" x14ac:dyDescent="0.45">
      <c r="A1955" s="19">
        <v>12</v>
      </c>
      <c r="B1955" s="145">
        <f>B1944</f>
        <v>15</v>
      </c>
      <c r="C1955" s="151">
        <f t="shared" si="1845"/>
        <v>0</v>
      </c>
      <c r="D1955" s="151">
        <f t="shared" si="1836"/>
        <v>0</v>
      </c>
      <c r="E1955" s="143">
        <f>VLOOKUP(B1940,別紙1!$A$285:$AS$431,40,FALSE)+VLOOKUP(B1940,別紙1!$A$285:$AS$431,41,FALSE)+VLOOKUP(B1940,別紙1!$A$285:$AS$431,42,FALSE)</f>
        <v>10</v>
      </c>
      <c r="F1955" s="143">
        <f t="shared" si="1837"/>
        <v>10</v>
      </c>
      <c r="G1955" s="151">
        <f t="shared" si="1846"/>
        <v>0</v>
      </c>
      <c r="H1955" s="198">
        <f t="shared" si="1838"/>
        <v>0</v>
      </c>
      <c r="I1955" s="143">
        <f t="shared" si="1849"/>
        <v>0</v>
      </c>
      <c r="J1955" s="198">
        <f t="shared" si="1847"/>
        <v>0</v>
      </c>
      <c r="K1955" s="198">
        <f t="shared" si="1840"/>
        <v>0</v>
      </c>
      <c r="L1955" s="143">
        <f t="shared" si="1841"/>
        <v>0</v>
      </c>
      <c r="M1955" s="151">
        <f t="shared" si="1848"/>
        <v>0</v>
      </c>
      <c r="N1955" s="198">
        <f t="shared" si="1842"/>
        <v>0</v>
      </c>
      <c r="O1955" s="151">
        <f>H1955+K1955+N1955</f>
        <v>0</v>
      </c>
      <c r="P1955" s="144"/>
      <c r="Q1955" s="145">
        <f t="shared" si="1844"/>
        <v>0</v>
      </c>
    </row>
    <row r="1956" spans="1:17" s="20" customFormat="1" ht="18" customHeight="1" thickBot="1" x14ac:dyDescent="0.45">
      <c r="A1956" s="19" t="s">
        <v>9</v>
      </c>
      <c r="B1956" s="146"/>
      <c r="C1956" s="146"/>
      <c r="D1956" s="201"/>
      <c r="E1956" s="143">
        <f t="shared" ref="E1956:F1956" si="1851">SUM(E1944:E1955)</f>
        <v>137</v>
      </c>
      <c r="F1956" s="149">
        <f t="shared" si="1851"/>
        <v>137</v>
      </c>
      <c r="G1956" s="146"/>
      <c r="H1956" s="146"/>
      <c r="I1956" s="149">
        <f t="shared" ref="I1956" si="1852">SUM(I1944:I1955)</f>
        <v>0</v>
      </c>
      <c r="J1956" s="146"/>
      <c r="K1956" s="146"/>
      <c r="L1956" s="149">
        <f t="shared" ref="L1956" si="1853">SUM(L1944:L1955)</f>
        <v>0</v>
      </c>
      <c r="M1956" s="146"/>
      <c r="N1956" s="146"/>
      <c r="O1956" s="202"/>
      <c r="P1956" s="150">
        <f>SUM(P1944:P1955)</f>
        <v>0</v>
      </c>
      <c r="Q1956" s="148">
        <f>IF(SUM(Q1944:Q1955)="","",SUM(Q1944:Q1955))</f>
        <v>0</v>
      </c>
    </row>
    <row r="1957" spans="1:17" ht="78" customHeight="1" x14ac:dyDescent="0.4">
      <c r="A1957" s="444" t="s">
        <v>376</v>
      </c>
      <c r="B1957" s="445"/>
      <c r="C1957" s="445"/>
      <c r="D1957" s="445"/>
      <c r="E1957" s="446"/>
      <c r="F1957" s="446"/>
      <c r="G1957" s="446"/>
      <c r="H1957" s="445"/>
      <c r="I1957" s="446"/>
      <c r="J1957" s="446"/>
      <c r="K1957" s="445"/>
      <c r="L1957" s="446"/>
      <c r="M1957" s="446"/>
      <c r="N1957" s="445"/>
      <c r="O1957" s="445"/>
      <c r="P1957" s="445"/>
      <c r="Q1957" s="445"/>
    </row>
    <row r="1958" spans="1:17" ht="78" customHeight="1" x14ac:dyDescent="0.4">
      <c r="A1958" s="447" t="s">
        <v>22</v>
      </c>
      <c r="B1958" s="447"/>
      <c r="C1958" s="447"/>
      <c r="D1958" s="447"/>
      <c r="E1958" s="447"/>
      <c r="F1958" s="447"/>
      <c r="G1958" s="447"/>
      <c r="H1958" s="447"/>
      <c r="I1958" s="447"/>
      <c r="J1958" s="447"/>
      <c r="K1958" s="447"/>
      <c r="L1958" s="447"/>
      <c r="M1958" s="447"/>
      <c r="N1958" s="447"/>
      <c r="O1958" s="447"/>
      <c r="P1958" s="447"/>
      <c r="Q1958" s="447"/>
    </row>
    <row r="1959" spans="1:17" x14ac:dyDescent="0.4">
      <c r="A1959" s="11" t="s">
        <v>12</v>
      </c>
      <c r="B1959" s="15">
        <f>B1940+1</f>
        <v>104</v>
      </c>
      <c r="C1959" s="11" t="s">
        <v>13</v>
      </c>
      <c r="D1959" s="13" t="str">
        <f>VLOOKUP(B1959,別紙1!$A$285:$AS$431,3,FALSE)</f>
        <v>大渡　流量計</v>
      </c>
      <c r="Q1959" s="142" t="str">
        <f>VLOOKUP(B1959,別紙1!$A$285:$AS$431,5,FALSE)</f>
        <v>東京従量電灯B15A</v>
      </c>
    </row>
    <row r="1960" spans="1:17" s="11" customFormat="1" ht="20.25" customHeight="1" x14ac:dyDescent="0.4">
      <c r="A1960" s="435" t="s">
        <v>14</v>
      </c>
      <c r="B1960" s="443" t="s">
        <v>3</v>
      </c>
      <c r="C1960" s="443"/>
      <c r="D1960" s="443"/>
      <c r="E1960" s="438" t="s">
        <v>4</v>
      </c>
      <c r="F1960" s="439"/>
      <c r="G1960" s="439"/>
      <c r="H1960" s="439"/>
      <c r="I1960" s="439"/>
      <c r="J1960" s="439"/>
      <c r="K1960" s="439"/>
      <c r="L1960" s="439"/>
      <c r="M1960" s="439"/>
      <c r="N1960" s="439"/>
      <c r="O1960" s="440"/>
      <c r="P1960" s="426" t="s">
        <v>106</v>
      </c>
      <c r="Q1960" s="435" t="s">
        <v>354</v>
      </c>
    </row>
    <row r="1961" spans="1:17" s="11" customFormat="1" ht="60" x14ac:dyDescent="0.4">
      <c r="A1961" s="436"/>
      <c r="B1961" s="305" t="s">
        <v>26</v>
      </c>
      <c r="C1961" s="305" t="s">
        <v>107</v>
      </c>
      <c r="D1961" s="305" t="s">
        <v>27</v>
      </c>
      <c r="E1961" s="16" t="s">
        <v>349</v>
      </c>
      <c r="F1961" s="17" t="s">
        <v>108</v>
      </c>
      <c r="G1961" s="17" t="s">
        <v>350</v>
      </c>
      <c r="H1961" s="16" t="s">
        <v>28</v>
      </c>
      <c r="I1961" s="17" t="s">
        <v>126</v>
      </c>
      <c r="J1961" s="17" t="s">
        <v>352</v>
      </c>
      <c r="K1961" s="16" t="s">
        <v>29</v>
      </c>
      <c r="L1961" s="17" t="s">
        <v>127</v>
      </c>
      <c r="M1961" s="17" t="s">
        <v>128</v>
      </c>
      <c r="N1961" s="16" t="s">
        <v>30</v>
      </c>
      <c r="O1961" s="306" t="s">
        <v>353</v>
      </c>
      <c r="P1961" s="441"/>
      <c r="Q1961" s="436"/>
    </row>
    <row r="1962" spans="1:17" s="18" customFormat="1" ht="22.5" x14ac:dyDescent="0.4">
      <c r="A1962" s="442"/>
      <c r="B1962" s="12" t="s">
        <v>34</v>
      </c>
      <c r="C1962" s="12" t="s">
        <v>123</v>
      </c>
      <c r="D1962" s="12" t="s">
        <v>6</v>
      </c>
      <c r="E1962" s="12" t="s">
        <v>20</v>
      </c>
      <c r="F1962" s="12" t="s">
        <v>20</v>
      </c>
      <c r="G1962" s="12" t="s">
        <v>8</v>
      </c>
      <c r="H1962" s="12" t="s">
        <v>8</v>
      </c>
      <c r="I1962" s="12" t="s">
        <v>20</v>
      </c>
      <c r="J1962" s="12" t="s">
        <v>8</v>
      </c>
      <c r="K1962" s="12" t="s">
        <v>8</v>
      </c>
      <c r="L1962" s="12" t="s">
        <v>20</v>
      </c>
      <c r="M1962" s="12" t="s">
        <v>8</v>
      </c>
      <c r="N1962" s="12" t="s">
        <v>8</v>
      </c>
      <c r="O1962" s="12" t="s">
        <v>8</v>
      </c>
      <c r="P1962" s="4" t="s">
        <v>43</v>
      </c>
      <c r="Q1962" s="12" t="s">
        <v>8</v>
      </c>
    </row>
    <row r="1963" spans="1:17" s="20" customFormat="1" ht="18" customHeight="1" x14ac:dyDescent="0.4">
      <c r="A1963" s="19">
        <v>1</v>
      </c>
      <c r="B1963" s="143">
        <f>VLOOKUP(B1959,別紙1!$A$285:$AS$431,6,FALSE)</f>
        <v>15</v>
      </c>
      <c r="C1963" s="151">
        <f>内訳書!$C$9</f>
        <v>0</v>
      </c>
      <c r="D1963" s="151">
        <f>IF(E1963=0,ROUNDDOWN(C1963*B1963/10/2,2),ROUNDDOWN(C1963*B1963/10,2))</f>
        <v>0</v>
      </c>
      <c r="E1963" s="143">
        <f>VLOOKUP(B1959,別紙1!$A$285:$AS$431,7,FALSE)+VLOOKUP(B1959,別紙1!$A$285:$AS$431,8,FALSE)+VLOOKUP(B1959,別紙1!$A$285:$AS$431,9,FALSE)</f>
        <v>42</v>
      </c>
      <c r="F1963" s="143">
        <f>IF(E1963&lt;120,E1963,120)</f>
        <v>42</v>
      </c>
      <c r="G1963" s="151">
        <f>内訳書!$D$9</f>
        <v>0</v>
      </c>
      <c r="H1963" s="151">
        <f>ROUNDDOWN(F1963*G1963,2)</f>
        <v>0</v>
      </c>
      <c r="I1963" s="143">
        <f>IF(E1963&lt;=300,IF(E1963&lt;120,0,E1963-120),180)</f>
        <v>0</v>
      </c>
      <c r="J1963" s="151">
        <f>内訳書!$E$9</f>
        <v>0</v>
      </c>
      <c r="K1963" s="151">
        <f>ROUNDDOWN(I1963*J1963,2)</f>
        <v>0</v>
      </c>
      <c r="L1963" s="143">
        <f>IF(E1963&lt;300,0,E1963-300)</f>
        <v>0</v>
      </c>
      <c r="M1963" s="151">
        <f>内訳書!$F$9</f>
        <v>0</v>
      </c>
      <c r="N1963" s="151">
        <f>ROUNDDOWN(L1963*M1963,2)</f>
        <v>0</v>
      </c>
      <c r="O1963" s="151">
        <f>H1963+K1963+N1963</f>
        <v>0</v>
      </c>
      <c r="P1963" s="144"/>
      <c r="Q1963" s="145">
        <f>ROUNDDOWN(D1963+O1963+P1963,0)</f>
        <v>0</v>
      </c>
    </row>
    <row r="1964" spans="1:17" s="20" customFormat="1" ht="18" customHeight="1" x14ac:dyDescent="0.4">
      <c r="A1964" s="19">
        <v>2</v>
      </c>
      <c r="B1964" s="145">
        <f>B1963</f>
        <v>15</v>
      </c>
      <c r="C1964" s="151">
        <f>C1963</f>
        <v>0</v>
      </c>
      <c r="D1964" s="151">
        <f t="shared" ref="D1964:D1974" si="1854">IF(E1964=0,ROUNDDOWN(C1964*B1964/10/2,2),ROUNDDOWN(C1964*B1964/10,2))</f>
        <v>0</v>
      </c>
      <c r="E1964" s="143">
        <f>VLOOKUP(B1959,別紙1!$A$285:$AS$431,10,FALSE)+VLOOKUP(B1959,別紙1!$A$285:$AS$431,11,FALSE)+VLOOKUP(B1959,別紙1!$A$285:$AS$431,12,FALSE)</f>
        <v>42</v>
      </c>
      <c r="F1964" s="143">
        <f t="shared" ref="F1964:F1974" si="1855">IF(E1964&lt;120,E1964,120)</f>
        <v>42</v>
      </c>
      <c r="G1964" s="151">
        <f>G1963</f>
        <v>0</v>
      </c>
      <c r="H1964" s="151">
        <f t="shared" ref="H1964:H1974" si="1856">ROUNDDOWN(F1964*G1964,2)</f>
        <v>0</v>
      </c>
      <c r="I1964" s="143">
        <f t="shared" ref="I1964" si="1857">IF(E1964&lt;=300,IF(E1964&lt;120,0,E1964-120),180)</f>
        <v>0</v>
      </c>
      <c r="J1964" s="151">
        <f>J1963</f>
        <v>0</v>
      </c>
      <c r="K1964" s="151">
        <f t="shared" ref="K1964:K1974" si="1858">ROUNDDOWN(I1964*J1964,2)</f>
        <v>0</v>
      </c>
      <c r="L1964" s="143">
        <f t="shared" ref="L1964:L1974" si="1859">IF(E1964&lt;300,0,E1964-300)</f>
        <v>0</v>
      </c>
      <c r="M1964" s="151">
        <f>M1963</f>
        <v>0</v>
      </c>
      <c r="N1964" s="151">
        <f t="shared" ref="N1964:N1974" si="1860">ROUNDDOWN(L1964*M1964,2)</f>
        <v>0</v>
      </c>
      <c r="O1964" s="151">
        <f t="shared" ref="O1964:O1967" si="1861">H1964+K1964+N1964</f>
        <v>0</v>
      </c>
      <c r="P1964" s="144"/>
      <c r="Q1964" s="145">
        <f t="shared" ref="Q1964:Q1974" si="1862">ROUNDDOWN(D1964+O1964+P1964,0)</f>
        <v>0</v>
      </c>
    </row>
    <row r="1965" spans="1:17" s="20" customFormat="1" ht="18" customHeight="1" x14ac:dyDescent="0.4">
      <c r="A1965" s="19">
        <v>3</v>
      </c>
      <c r="B1965" s="145">
        <f>B1963</f>
        <v>15</v>
      </c>
      <c r="C1965" s="151">
        <f t="shared" ref="C1965:C1974" si="1863">C1964</f>
        <v>0</v>
      </c>
      <c r="D1965" s="151">
        <f t="shared" si="1854"/>
        <v>0</v>
      </c>
      <c r="E1965" s="143">
        <f>VLOOKUP(B1959,別紙1!$A$285:$AS$431,13,FALSE)+VLOOKUP(B1959,別紙1!$A$285:$AS$431,14,FALSE)+VLOOKUP(B1959,別紙1!$A$285:$AS$431,15,FALSE)</f>
        <v>40</v>
      </c>
      <c r="F1965" s="143">
        <f t="shared" si="1855"/>
        <v>40</v>
      </c>
      <c r="G1965" s="151">
        <f t="shared" ref="G1965:G1974" si="1864">G1964</f>
        <v>0</v>
      </c>
      <c r="H1965" s="151">
        <f t="shared" si="1856"/>
        <v>0</v>
      </c>
      <c r="I1965" s="143">
        <f>IF(E1965&lt;=300,IF(E1965&lt;120,0,E1965-120),180)</f>
        <v>0</v>
      </c>
      <c r="J1965" s="151">
        <f t="shared" ref="J1965:J1974" si="1865">J1964</f>
        <v>0</v>
      </c>
      <c r="K1965" s="151">
        <f t="shared" si="1858"/>
        <v>0</v>
      </c>
      <c r="L1965" s="143">
        <f t="shared" si="1859"/>
        <v>0</v>
      </c>
      <c r="M1965" s="151">
        <f t="shared" ref="M1965:M1974" si="1866">M1964</f>
        <v>0</v>
      </c>
      <c r="N1965" s="151">
        <f t="shared" si="1860"/>
        <v>0</v>
      </c>
      <c r="O1965" s="151">
        <f t="shared" si="1861"/>
        <v>0</v>
      </c>
      <c r="P1965" s="144"/>
      <c r="Q1965" s="145">
        <f t="shared" si="1862"/>
        <v>0</v>
      </c>
    </row>
    <row r="1966" spans="1:17" s="20" customFormat="1" ht="18" customHeight="1" x14ac:dyDescent="0.4">
      <c r="A1966" s="19">
        <v>4</v>
      </c>
      <c r="B1966" s="145">
        <f>B1963</f>
        <v>15</v>
      </c>
      <c r="C1966" s="151">
        <f t="shared" si="1863"/>
        <v>0</v>
      </c>
      <c r="D1966" s="151">
        <f t="shared" si="1854"/>
        <v>0</v>
      </c>
      <c r="E1966" s="143">
        <f>VLOOKUP(B1959,別紙1!$A$285:$AS$431,16,FALSE)+VLOOKUP(B1959,別紙1!$A$285:$AS$431,17,FALSE)+VLOOKUP(B1959,別紙1!$A$285:$AS$431,18,FALSE)</f>
        <v>42</v>
      </c>
      <c r="F1966" s="143">
        <f t="shared" si="1855"/>
        <v>42</v>
      </c>
      <c r="G1966" s="151">
        <f t="shared" si="1864"/>
        <v>0</v>
      </c>
      <c r="H1966" s="151">
        <f t="shared" si="1856"/>
        <v>0</v>
      </c>
      <c r="I1966" s="143">
        <f t="shared" ref="I1966:I1974" si="1867">IF(E1966&lt;=300,IF(E1966&lt;120,0,E1966-120),180)</f>
        <v>0</v>
      </c>
      <c r="J1966" s="151">
        <f t="shared" si="1865"/>
        <v>0</v>
      </c>
      <c r="K1966" s="151">
        <f t="shared" si="1858"/>
        <v>0</v>
      </c>
      <c r="L1966" s="143">
        <f t="shared" si="1859"/>
        <v>0</v>
      </c>
      <c r="M1966" s="151">
        <f t="shared" si="1866"/>
        <v>0</v>
      </c>
      <c r="N1966" s="151">
        <f t="shared" si="1860"/>
        <v>0</v>
      </c>
      <c r="O1966" s="151">
        <f t="shared" si="1861"/>
        <v>0</v>
      </c>
      <c r="P1966" s="144"/>
      <c r="Q1966" s="145">
        <f t="shared" si="1862"/>
        <v>0</v>
      </c>
    </row>
    <row r="1967" spans="1:17" s="20" customFormat="1" ht="18" customHeight="1" x14ac:dyDescent="0.4">
      <c r="A1967" s="19">
        <v>5</v>
      </c>
      <c r="B1967" s="145">
        <f>B1963</f>
        <v>15</v>
      </c>
      <c r="C1967" s="151">
        <f t="shared" si="1863"/>
        <v>0</v>
      </c>
      <c r="D1967" s="151">
        <f t="shared" si="1854"/>
        <v>0</v>
      </c>
      <c r="E1967" s="143">
        <f>VLOOKUP(B1959,別紙1!$A$285:$AS$431,19,FALSE)+VLOOKUP(B1959,別紙1!$A$285:$AS$431,20,FALSE)+VLOOKUP(B1959,別紙1!$A$285:$AS$431,21,FALSE)</f>
        <v>40</v>
      </c>
      <c r="F1967" s="143">
        <f t="shared" si="1855"/>
        <v>40</v>
      </c>
      <c r="G1967" s="151">
        <f t="shared" si="1864"/>
        <v>0</v>
      </c>
      <c r="H1967" s="151">
        <f t="shared" si="1856"/>
        <v>0</v>
      </c>
      <c r="I1967" s="143">
        <f t="shared" si="1867"/>
        <v>0</v>
      </c>
      <c r="J1967" s="151">
        <f t="shared" si="1865"/>
        <v>0</v>
      </c>
      <c r="K1967" s="151">
        <f t="shared" si="1858"/>
        <v>0</v>
      </c>
      <c r="L1967" s="143">
        <f t="shared" si="1859"/>
        <v>0</v>
      </c>
      <c r="M1967" s="151">
        <f t="shared" si="1866"/>
        <v>0</v>
      </c>
      <c r="N1967" s="151">
        <f t="shared" si="1860"/>
        <v>0</v>
      </c>
      <c r="O1967" s="151">
        <f t="shared" si="1861"/>
        <v>0</v>
      </c>
      <c r="P1967" s="144"/>
      <c r="Q1967" s="145">
        <f t="shared" si="1862"/>
        <v>0</v>
      </c>
    </row>
    <row r="1968" spans="1:17" s="20" customFormat="1" ht="18" customHeight="1" x14ac:dyDescent="0.4">
      <c r="A1968" s="19">
        <v>6</v>
      </c>
      <c r="B1968" s="145">
        <f>B1963</f>
        <v>15</v>
      </c>
      <c r="C1968" s="151">
        <f t="shared" si="1863"/>
        <v>0</v>
      </c>
      <c r="D1968" s="151">
        <f t="shared" si="1854"/>
        <v>0</v>
      </c>
      <c r="E1968" s="143">
        <f>VLOOKUP(B1959,別紙1!$A$285:$AS$431,22,FALSE)+VLOOKUP(B1959,別紙1!$A$285:$AS$431,23,FALSE)+VLOOKUP(B1959,別紙1!$A$285:$AS$431,24,FALSE)</f>
        <v>42</v>
      </c>
      <c r="F1968" s="143">
        <f t="shared" si="1855"/>
        <v>42</v>
      </c>
      <c r="G1968" s="151">
        <f t="shared" si="1864"/>
        <v>0</v>
      </c>
      <c r="H1968" s="151">
        <f t="shared" si="1856"/>
        <v>0</v>
      </c>
      <c r="I1968" s="143">
        <f t="shared" si="1867"/>
        <v>0</v>
      </c>
      <c r="J1968" s="151">
        <f t="shared" si="1865"/>
        <v>0</v>
      </c>
      <c r="K1968" s="151">
        <f t="shared" si="1858"/>
        <v>0</v>
      </c>
      <c r="L1968" s="143">
        <f t="shared" si="1859"/>
        <v>0</v>
      </c>
      <c r="M1968" s="151">
        <f t="shared" si="1866"/>
        <v>0</v>
      </c>
      <c r="N1968" s="151">
        <f t="shared" si="1860"/>
        <v>0</v>
      </c>
      <c r="O1968" s="151">
        <f>H1968+K1968+N1968</f>
        <v>0</v>
      </c>
      <c r="P1968" s="144"/>
      <c r="Q1968" s="145">
        <f t="shared" si="1862"/>
        <v>0</v>
      </c>
    </row>
    <row r="1969" spans="1:17" s="20" customFormat="1" ht="18" customHeight="1" x14ac:dyDescent="0.4">
      <c r="A1969" s="19">
        <v>7</v>
      </c>
      <c r="B1969" s="145">
        <f>B1963</f>
        <v>15</v>
      </c>
      <c r="C1969" s="151">
        <f t="shared" si="1863"/>
        <v>0</v>
      </c>
      <c r="D1969" s="151">
        <f t="shared" si="1854"/>
        <v>0</v>
      </c>
      <c r="E1969" s="143">
        <f>VLOOKUP(B1959,別紙1!$A$285:$AS$431,25,FALSE)+VLOOKUP(B1959,別紙1!$A$285:$AS$431,26,FALSE)+VLOOKUP(B1959,別紙1!$A$285:$AS$431,27,FALSE)</f>
        <v>41</v>
      </c>
      <c r="F1969" s="143">
        <f t="shared" si="1855"/>
        <v>41</v>
      </c>
      <c r="G1969" s="151">
        <f t="shared" si="1864"/>
        <v>0</v>
      </c>
      <c r="H1969" s="151">
        <f t="shared" si="1856"/>
        <v>0</v>
      </c>
      <c r="I1969" s="143">
        <f t="shared" si="1867"/>
        <v>0</v>
      </c>
      <c r="J1969" s="151">
        <f t="shared" si="1865"/>
        <v>0</v>
      </c>
      <c r="K1969" s="151">
        <f t="shared" si="1858"/>
        <v>0</v>
      </c>
      <c r="L1969" s="143">
        <f t="shared" si="1859"/>
        <v>0</v>
      </c>
      <c r="M1969" s="151">
        <f t="shared" si="1866"/>
        <v>0</v>
      </c>
      <c r="N1969" s="151">
        <f t="shared" si="1860"/>
        <v>0</v>
      </c>
      <c r="O1969" s="151">
        <f t="shared" ref="O1969:O1973" si="1868">H1969+K1969+N1969</f>
        <v>0</v>
      </c>
      <c r="P1969" s="144"/>
      <c r="Q1969" s="145">
        <f t="shared" si="1862"/>
        <v>0</v>
      </c>
    </row>
    <row r="1970" spans="1:17" s="20" customFormat="1" ht="18" customHeight="1" x14ac:dyDescent="0.4">
      <c r="A1970" s="19">
        <v>8</v>
      </c>
      <c r="B1970" s="145">
        <f>B1963</f>
        <v>15</v>
      </c>
      <c r="C1970" s="151">
        <f t="shared" si="1863"/>
        <v>0</v>
      </c>
      <c r="D1970" s="151">
        <f t="shared" si="1854"/>
        <v>0</v>
      </c>
      <c r="E1970" s="143">
        <f>VLOOKUP(B1959,別紙1!$A$285:$AS$431,28,FALSE)+VLOOKUP(B1959,別紙1!$A$285:$AS$431,29,FALSE)+VLOOKUP(B1959,別紙1!$A$285:$AS$431,30,FALSE)</f>
        <v>42</v>
      </c>
      <c r="F1970" s="143">
        <f t="shared" si="1855"/>
        <v>42</v>
      </c>
      <c r="G1970" s="151">
        <f t="shared" si="1864"/>
        <v>0</v>
      </c>
      <c r="H1970" s="151">
        <f t="shared" si="1856"/>
        <v>0</v>
      </c>
      <c r="I1970" s="143">
        <f t="shared" si="1867"/>
        <v>0</v>
      </c>
      <c r="J1970" s="151">
        <f t="shared" si="1865"/>
        <v>0</v>
      </c>
      <c r="K1970" s="151">
        <f t="shared" si="1858"/>
        <v>0</v>
      </c>
      <c r="L1970" s="143">
        <f t="shared" si="1859"/>
        <v>0</v>
      </c>
      <c r="M1970" s="151">
        <f t="shared" si="1866"/>
        <v>0</v>
      </c>
      <c r="N1970" s="151">
        <f t="shared" si="1860"/>
        <v>0</v>
      </c>
      <c r="O1970" s="151">
        <f t="shared" si="1868"/>
        <v>0</v>
      </c>
      <c r="P1970" s="144"/>
      <c r="Q1970" s="145">
        <f t="shared" si="1862"/>
        <v>0</v>
      </c>
    </row>
    <row r="1971" spans="1:17" s="20" customFormat="1" ht="18" customHeight="1" x14ac:dyDescent="0.4">
      <c r="A1971" s="19">
        <v>9</v>
      </c>
      <c r="B1971" s="145">
        <f>B1963</f>
        <v>15</v>
      </c>
      <c r="C1971" s="151">
        <f t="shared" si="1863"/>
        <v>0</v>
      </c>
      <c r="D1971" s="151">
        <f t="shared" si="1854"/>
        <v>0</v>
      </c>
      <c r="E1971" s="143">
        <f>VLOOKUP(B1959,別紙1!$A$285:$AS$431,31,FALSE)+VLOOKUP(B1959,別紙1!$A$285:$AS$431,32,FALSE)+VLOOKUP(B1959,別紙1!$A$285:$AS$431,33,FALSE)</f>
        <v>42</v>
      </c>
      <c r="F1971" s="143">
        <f t="shared" si="1855"/>
        <v>42</v>
      </c>
      <c r="G1971" s="151">
        <f t="shared" si="1864"/>
        <v>0</v>
      </c>
      <c r="H1971" s="151">
        <f t="shared" si="1856"/>
        <v>0</v>
      </c>
      <c r="I1971" s="143">
        <f t="shared" si="1867"/>
        <v>0</v>
      </c>
      <c r="J1971" s="151">
        <f t="shared" si="1865"/>
        <v>0</v>
      </c>
      <c r="K1971" s="151">
        <f t="shared" si="1858"/>
        <v>0</v>
      </c>
      <c r="L1971" s="143">
        <f t="shared" si="1859"/>
        <v>0</v>
      </c>
      <c r="M1971" s="151">
        <f t="shared" si="1866"/>
        <v>0</v>
      </c>
      <c r="N1971" s="151">
        <f t="shared" si="1860"/>
        <v>0</v>
      </c>
      <c r="O1971" s="151">
        <f t="shared" si="1868"/>
        <v>0</v>
      </c>
      <c r="P1971" s="144"/>
      <c r="Q1971" s="145">
        <f t="shared" si="1862"/>
        <v>0</v>
      </c>
    </row>
    <row r="1972" spans="1:17" s="20" customFormat="1" ht="18" customHeight="1" x14ac:dyDescent="0.4">
      <c r="A1972" s="19">
        <v>10</v>
      </c>
      <c r="B1972" s="145">
        <f>B1963</f>
        <v>15</v>
      </c>
      <c r="C1972" s="151">
        <f t="shared" si="1863"/>
        <v>0</v>
      </c>
      <c r="D1972" s="151">
        <f t="shared" si="1854"/>
        <v>0</v>
      </c>
      <c r="E1972" s="143">
        <f>VLOOKUP(B1959,別紙1!$A$285:$AS$431,34,FALSE)+VLOOKUP(B1959,別紙1!$A$285:$AS$431,35,FALSE)+VLOOKUP(B1959,別紙1!$A$285:$AS$431,36,FALSE)</f>
        <v>40</v>
      </c>
      <c r="F1972" s="143">
        <f t="shared" si="1855"/>
        <v>40</v>
      </c>
      <c r="G1972" s="151">
        <f t="shared" si="1864"/>
        <v>0</v>
      </c>
      <c r="H1972" s="151">
        <f t="shared" si="1856"/>
        <v>0</v>
      </c>
      <c r="I1972" s="143">
        <f t="shared" si="1867"/>
        <v>0</v>
      </c>
      <c r="J1972" s="151">
        <f t="shared" si="1865"/>
        <v>0</v>
      </c>
      <c r="K1972" s="151">
        <f t="shared" si="1858"/>
        <v>0</v>
      </c>
      <c r="L1972" s="143">
        <f t="shared" si="1859"/>
        <v>0</v>
      </c>
      <c r="M1972" s="151">
        <f t="shared" si="1866"/>
        <v>0</v>
      </c>
      <c r="N1972" s="151">
        <f t="shared" si="1860"/>
        <v>0</v>
      </c>
      <c r="O1972" s="151">
        <f t="shared" si="1868"/>
        <v>0</v>
      </c>
      <c r="P1972" s="144"/>
      <c r="Q1972" s="145">
        <f t="shared" si="1862"/>
        <v>0</v>
      </c>
    </row>
    <row r="1973" spans="1:17" s="20" customFormat="1" ht="18" customHeight="1" x14ac:dyDescent="0.4">
      <c r="A1973" s="19">
        <v>11</v>
      </c>
      <c r="B1973" s="145">
        <f>B1963</f>
        <v>15</v>
      </c>
      <c r="C1973" s="151">
        <f t="shared" si="1863"/>
        <v>0</v>
      </c>
      <c r="D1973" s="151">
        <f t="shared" si="1854"/>
        <v>0</v>
      </c>
      <c r="E1973" s="143">
        <f>VLOOKUP(B1959,別紙1!$A$285:$AS$431,37,FALSE)+VLOOKUP(B1959,別紙1!$A$285:$AS$431,38,FALSE)+VLOOKUP(B1959,別紙1!$A$285:$AS$431,39,FALSE)</f>
        <v>42</v>
      </c>
      <c r="F1973" s="143">
        <f t="shared" si="1855"/>
        <v>42</v>
      </c>
      <c r="G1973" s="151">
        <f t="shared" si="1864"/>
        <v>0</v>
      </c>
      <c r="H1973" s="151">
        <f t="shared" si="1856"/>
        <v>0</v>
      </c>
      <c r="I1973" s="143">
        <f t="shared" si="1867"/>
        <v>0</v>
      </c>
      <c r="J1973" s="151">
        <f t="shared" si="1865"/>
        <v>0</v>
      </c>
      <c r="K1973" s="151">
        <f t="shared" si="1858"/>
        <v>0</v>
      </c>
      <c r="L1973" s="143">
        <f t="shared" si="1859"/>
        <v>0</v>
      </c>
      <c r="M1973" s="151">
        <f t="shared" si="1866"/>
        <v>0</v>
      </c>
      <c r="N1973" s="151">
        <f t="shared" si="1860"/>
        <v>0</v>
      </c>
      <c r="O1973" s="151">
        <f t="shared" si="1868"/>
        <v>0</v>
      </c>
      <c r="P1973" s="144"/>
      <c r="Q1973" s="145">
        <f t="shared" si="1862"/>
        <v>0</v>
      </c>
    </row>
    <row r="1974" spans="1:17" s="20" customFormat="1" ht="18" customHeight="1" thickBot="1" x14ac:dyDescent="0.45">
      <c r="A1974" s="19">
        <v>12</v>
      </c>
      <c r="B1974" s="145">
        <f>B1963</f>
        <v>15</v>
      </c>
      <c r="C1974" s="151">
        <f t="shared" si="1863"/>
        <v>0</v>
      </c>
      <c r="D1974" s="151">
        <f t="shared" si="1854"/>
        <v>0</v>
      </c>
      <c r="E1974" s="143">
        <f>VLOOKUP(B1959,別紙1!$A$285:$AS$431,40,FALSE)+VLOOKUP(B1959,別紙1!$A$285:$AS$431,41,FALSE)+VLOOKUP(B1959,別紙1!$A$285:$AS$431,42,FALSE)</f>
        <v>41</v>
      </c>
      <c r="F1974" s="143">
        <f t="shared" si="1855"/>
        <v>41</v>
      </c>
      <c r="G1974" s="151">
        <f t="shared" si="1864"/>
        <v>0</v>
      </c>
      <c r="H1974" s="198">
        <f t="shared" si="1856"/>
        <v>0</v>
      </c>
      <c r="I1974" s="143">
        <f t="shared" si="1867"/>
        <v>0</v>
      </c>
      <c r="J1974" s="198">
        <f t="shared" si="1865"/>
        <v>0</v>
      </c>
      <c r="K1974" s="198">
        <f t="shared" si="1858"/>
        <v>0</v>
      </c>
      <c r="L1974" s="143">
        <f t="shared" si="1859"/>
        <v>0</v>
      </c>
      <c r="M1974" s="151">
        <f t="shared" si="1866"/>
        <v>0</v>
      </c>
      <c r="N1974" s="198">
        <f t="shared" si="1860"/>
        <v>0</v>
      </c>
      <c r="O1974" s="151">
        <f>H1974+K1974+N1974</f>
        <v>0</v>
      </c>
      <c r="P1974" s="144"/>
      <c r="Q1974" s="145">
        <f t="shared" si="1862"/>
        <v>0</v>
      </c>
    </row>
    <row r="1975" spans="1:17" s="20" customFormat="1" ht="18" customHeight="1" thickBot="1" x14ac:dyDescent="0.45">
      <c r="A1975" s="19" t="s">
        <v>9</v>
      </c>
      <c r="B1975" s="146"/>
      <c r="C1975" s="146"/>
      <c r="D1975" s="201"/>
      <c r="E1975" s="143">
        <f t="shared" ref="E1975:F1975" si="1869">SUM(E1963:E1974)</f>
        <v>496</v>
      </c>
      <c r="F1975" s="149">
        <f t="shared" si="1869"/>
        <v>496</v>
      </c>
      <c r="G1975" s="146"/>
      <c r="H1975" s="146"/>
      <c r="I1975" s="149">
        <f t="shared" ref="I1975" si="1870">SUM(I1963:I1974)</f>
        <v>0</v>
      </c>
      <c r="J1975" s="146"/>
      <c r="K1975" s="146"/>
      <c r="L1975" s="149">
        <f t="shared" ref="L1975" si="1871">SUM(L1963:L1974)</f>
        <v>0</v>
      </c>
      <c r="M1975" s="146"/>
      <c r="N1975" s="146"/>
      <c r="O1975" s="202"/>
      <c r="P1975" s="150">
        <f>SUM(P1963:P1974)</f>
        <v>0</v>
      </c>
      <c r="Q1975" s="148">
        <f>IF(SUM(Q1963:Q1974)="","",SUM(Q1963:Q1974))</f>
        <v>0</v>
      </c>
    </row>
    <row r="1976" spans="1:17" ht="78" customHeight="1" x14ac:dyDescent="0.4">
      <c r="A1976" s="444" t="s">
        <v>376</v>
      </c>
      <c r="B1976" s="445"/>
      <c r="C1976" s="445"/>
      <c r="D1976" s="445"/>
      <c r="E1976" s="446"/>
      <c r="F1976" s="446"/>
      <c r="G1976" s="446"/>
      <c r="H1976" s="445"/>
      <c r="I1976" s="446"/>
      <c r="J1976" s="446"/>
      <c r="K1976" s="445"/>
      <c r="L1976" s="446"/>
      <c r="M1976" s="446"/>
      <c r="N1976" s="445"/>
      <c r="O1976" s="445"/>
      <c r="P1976" s="445"/>
      <c r="Q1976" s="445"/>
    </row>
    <row r="1977" spans="1:17" ht="78" customHeight="1" x14ac:dyDescent="0.4">
      <c r="A1977" s="447" t="s">
        <v>22</v>
      </c>
      <c r="B1977" s="447"/>
      <c r="C1977" s="447"/>
      <c r="D1977" s="447"/>
      <c r="E1977" s="447"/>
      <c r="F1977" s="447"/>
      <c r="G1977" s="447"/>
      <c r="H1977" s="447"/>
      <c r="I1977" s="447"/>
      <c r="J1977" s="447"/>
      <c r="K1977" s="447"/>
      <c r="L1977" s="447"/>
      <c r="M1977" s="447"/>
      <c r="N1977" s="447"/>
      <c r="O1977" s="447"/>
      <c r="P1977" s="447"/>
      <c r="Q1977" s="447"/>
    </row>
    <row r="1978" spans="1:17" x14ac:dyDescent="0.4">
      <c r="A1978" s="11" t="s">
        <v>12</v>
      </c>
      <c r="B1978" s="15">
        <f>B1959+1</f>
        <v>105</v>
      </c>
      <c r="C1978" s="11" t="s">
        <v>13</v>
      </c>
      <c r="D1978" s="13" t="str">
        <f>VLOOKUP(B1978,別紙1!$A$285:$AS$431,3,FALSE)</f>
        <v>大利根　流量計</v>
      </c>
      <c r="Q1978" s="142" t="str">
        <f>VLOOKUP(B1978,別紙1!$A$285:$AS$431,5,FALSE)</f>
        <v>東京従量電灯B15A</v>
      </c>
    </row>
    <row r="1979" spans="1:17" s="11" customFormat="1" ht="20.25" customHeight="1" x14ac:dyDescent="0.4">
      <c r="A1979" s="435" t="s">
        <v>14</v>
      </c>
      <c r="B1979" s="443" t="s">
        <v>3</v>
      </c>
      <c r="C1979" s="443"/>
      <c r="D1979" s="443"/>
      <c r="E1979" s="438" t="s">
        <v>4</v>
      </c>
      <c r="F1979" s="439"/>
      <c r="G1979" s="439"/>
      <c r="H1979" s="439"/>
      <c r="I1979" s="439"/>
      <c r="J1979" s="439"/>
      <c r="K1979" s="439"/>
      <c r="L1979" s="439"/>
      <c r="M1979" s="439"/>
      <c r="N1979" s="439"/>
      <c r="O1979" s="440"/>
      <c r="P1979" s="426" t="s">
        <v>106</v>
      </c>
      <c r="Q1979" s="435" t="s">
        <v>354</v>
      </c>
    </row>
    <row r="1980" spans="1:17" s="11" customFormat="1" ht="60" x14ac:dyDescent="0.4">
      <c r="A1980" s="436"/>
      <c r="B1980" s="305" t="s">
        <v>26</v>
      </c>
      <c r="C1980" s="305" t="s">
        <v>107</v>
      </c>
      <c r="D1980" s="305" t="s">
        <v>27</v>
      </c>
      <c r="E1980" s="16" t="s">
        <v>349</v>
      </c>
      <c r="F1980" s="17" t="s">
        <v>108</v>
      </c>
      <c r="G1980" s="17" t="s">
        <v>350</v>
      </c>
      <c r="H1980" s="16" t="s">
        <v>28</v>
      </c>
      <c r="I1980" s="17" t="s">
        <v>126</v>
      </c>
      <c r="J1980" s="17" t="s">
        <v>352</v>
      </c>
      <c r="K1980" s="16" t="s">
        <v>29</v>
      </c>
      <c r="L1980" s="17" t="s">
        <v>127</v>
      </c>
      <c r="M1980" s="17" t="s">
        <v>128</v>
      </c>
      <c r="N1980" s="16" t="s">
        <v>30</v>
      </c>
      <c r="O1980" s="306" t="s">
        <v>353</v>
      </c>
      <c r="P1980" s="441"/>
      <c r="Q1980" s="436"/>
    </row>
    <row r="1981" spans="1:17" s="18" customFormat="1" ht="22.5" x14ac:dyDescent="0.4">
      <c r="A1981" s="442"/>
      <c r="B1981" s="12" t="s">
        <v>34</v>
      </c>
      <c r="C1981" s="12" t="s">
        <v>123</v>
      </c>
      <c r="D1981" s="12" t="s">
        <v>6</v>
      </c>
      <c r="E1981" s="12" t="s">
        <v>20</v>
      </c>
      <c r="F1981" s="12" t="s">
        <v>20</v>
      </c>
      <c r="G1981" s="12" t="s">
        <v>8</v>
      </c>
      <c r="H1981" s="12" t="s">
        <v>8</v>
      </c>
      <c r="I1981" s="12" t="s">
        <v>20</v>
      </c>
      <c r="J1981" s="12" t="s">
        <v>8</v>
      </c>
      <c r="K1981" s="12" t="s">
        <v>8</v>
      </c>
      <c r="L1981" s="12" t="s">
        <v>20</v>
      </c>
      <c r="M1981" s="12" t="s">
        <v>8</v>
      </c>
      <c r="N1981" s="12" t="s">
        <v>8</v>
      </c>
      <c r="O1981" s="12" t="s">
        <v>8</v>
      </c>
      <c r="P1981" s="4" t="s">
        <v>43</v>
      </c>
      <c r="Q1981" s="12" t="s">
        <v>8</v>
      </c>
    </row>
    <row r="1982" spans="1:17" s="20" customFormat="1" ht="18" customHeight="1" x14ac:dyDescent="0.4">
      <c r="A1982" s="19">
        <v>1</v>
      </c>
      <c r="B1982" s="143">
        <f>VLOOKUP(B1978,別紙1!$A$285:$AS$431,6,FALSE)</f>
        <v>15</v>
      </c>
      <c r="C1982" s="151">
        <f>内訳書!$C$9</f>
        <v>0</v>
      </c>
      <c r="D1982" s="151">
        <f>IF(E1982=0,ROUNDDOWN(C1982*B1982/10/2,2),ROUNDDOWN(C1982*B1982/10,2))</f>
        <v>0</v>
      </c>
      <c r="E1982" s="143">
        <f>VLOOKUP(B1978,別紙1!$A$285:$AS$431,7,FALSE)+VLOOKUP(B1978,別紙1!$A$285:$AS$431,8,FALSE)+VLOOKUP(B1978,別紙1!$A$285:$AS$431,9,FALSE)</f>
        <v>47</v>
      </c>
      <c r="F1982" s="143">
        <f>IF(E1982&lt;120,E1982,120)</f>
        <v>47</v>
      </c>
      <c r="G1982" s="151">
        <f>内訳書!$D$9</f>
        <v>0</v>
      </c>
      <c r="H1982" s="151">
        <f>ROUNDDOWN(F1982*G1982,2)</f>
        <v>0</v>
      </c>
      <c r="I1982" s="143">
        <f>IF(E1982&lt;=300,IF(E1982&lt;120,0,E1982-120),180)</f>
        <v>0</v>
      </c>
      <c r="J1982" s="151">
        <f>内訳書!$E$9</f>
        <v>0</v>
      </c>
      <c r="K1982" s="151">
        <f>ROUNDDOWN(I1982*J1982,2)</f>
        <v>0</v>
      </c>
      <c r="L1982" s="143">
        <f>IF(E1982&lt;300,0,E1982-300)</f>
        <v>0</v>
      </c>
      <c r="M1982" s="151">
        <f>内訳書!$F$9</f>
        <v>0</v>
      </c>
      <c r="N1982" s="151">
        <f>ROUNDDOWN(L1982*M1982,2)</f>
        <v>0</v>
      </c>
      <c r="O1982" s="151">
        <f>H1982+K1982+N1982</f>
        <v>0</v>
      </c>
      <c r="P1982" s="144"/>
      <c r="Q1982" s="145">
        <f>ROUNDDOWN(D1982+O1982+P1982,0)</f>
        <v>0</v>
      </c>
    </row>
    <row r="1983" spans="1:17" s="20" customFormat="1" ht="18" customHeight="1" x14ac:dyDescent="0.4">
      <c r="A1983" s="19">
        <v>2</v>
      </c>
      <c r="B1983" s="145">
        <f>B1982</f>
        <v>15</v>
      </c>
      <c r="C1983" s="151">
        <f>C1982</f>
        <v>0</v>
      </c>
      <c r="D1983" s="151">
        <f t="shared" ref="D1983:D1993" si="1872">IF(E1983=0,ROUNDDOWN(C1983*B1983/10/2,2),ROUNDDOWN(C1983*B1983/10,2))</f>
        <v>0</v>
      </c>
      <c r="E1983" s="143">
        <f>VLOOKUP(B1978,別紙1!$A$285:$AS$431,10,FALSE)+VLOOKUP(B1978,別紙1!$A$285:$AS$431,11,FALSE)+VLOOKUP(B1978,別紙1!$A$285:$AS$431,12,FALSE)</f>
        <v>45</v>
      </c>
      <c r="F1983" s="143">
        <f t="shared" ref="F1983:F1993" si="1873">IF(E1983&lt;120,E1983,120)</f>
        <v>45</v>
      </c>
      <c r="G1983" s="151">
        <f>G1982</f>
        <v>0</v>
      </c>
      <c r="H1983" s="151">
        <f t="shared" ref="H1983:H1993" si="1874">ROUNDDOWN(F1983*G1983,2)</f>
        <v>0</v>
      </c>
      <c r="I1983" s="143">
        <f t="shared" ref="I1983" si="1875">IF(E1983&lt;=300,IF(E1983&lt;120,0,E1983-120),180)</f>
        <v>0</v>
      </c>
      <c r="J1983" s="151">
        <f>J1982</f>
        <v>0</v>
      </c>
      <c r="K1983" s="151">
        <f t="shared" ref="K1983:K1993" si="1876">ROUNDDOWN(I1983*J1983,2)</f>
        <v>0</v>
      </c>
      <c r="L1983" s="143">
        <f t="shared" ref="L1983:L1993" si="1877">IF(E1983&lt;300,0,E1983-300)</f>
        <v>0</v>
      </c>
      <c r="M1983" s="151">
        <f>M1982</f>
        <v>0</v>
      </c>
      <c r="N1983" s="151">
        <f t="shared" ref="N1983:N1993" si="1878">ROUNDDOWN(L1983*M1983,2)</f>
        <v>0</v>
      </c>
      <c r="O1983" s="151">
        <f t="shared" ref="O1983:O1986" si="1879">H1983+K1983+N1983</f>
        <v>0</v>
      </c>
      <c r="P1983" s="144"/>
      <c r="Q1983" s="145">
        <f t="shared" ref="Q1983:Q1993" si="1880">ROUNDDOWN(D1983+O1983+P1983,0)</f>
        <v>0</v>
      </c>
    </row>
    <row r="1984" spans="1:17" s="20" customFormat="1" ht="18" customHeight="1" x14ac:dyDescent="0.4">
      <c r="A1984" s="19">
        <v>3</v>
      </c>
      <c r="B1984" s="145">
        <f>B1982</f>
        <v>15</v>
      </c>
      <c r="C1984" s="151">
        <f t="shared" ref="C1984:C1993" si="1881">C1983</f>
        <v>0</v>
      </c>
      <c r="D1984" s="151">
        <f t="shared" si="1872"/>
        <v>0</v>
      </c>
      <c r="E1984" s="143">
        <f>VLOOKUP(B1978,別紙1!$A$285:$AS$431,13,FALSE)+VLOOKUP(B1978,別紙1!$A$285:$AS$431,14,FALSE)+VLOOKUP(B1978,別紙1!$A$285:$AS$431,15,FALSE)</f>
        <v>43</v>
      </c>
      <c r="F1984" s="143">
        <f t="shared" si="1873"/>
        <v>43</v>
      </c>
      <c r="G1984" s="151">
        <f t="shared" ref="G1984:G1993" si="1882">G1983</f>
        <v>0</v>
      </c>
      <c r="H1984" s="151">
        <f t="shared" si="1874"/>
        <v>0</v>
      </c>
      <c r="I1984" s="143">
        <f>IF(E1984&lt;=300,IF(E1984&lt;120,0,E1984-120),180)</f>
        <v>0</v>
      </c>
      <c r="J1984" s="151">
        <f t="shared" ref="J1984:J1993" si="1883">J1983</f>
        <v>0</v>
      </c>
      <c r="K1984" s="151">
        <f t="shared" si="1876"/>
        <v>0</v>
      </c>
      <c r="L1984" s="143">
        <f t="shared" si="1877"/>
        <v>0</v>
      </c>
      <c r="M1984" s="151">
        <f t="shared" ref="M1984:M1993" si="1884">M1983</f>
        <v>0</v>
      </c>
      <c r="N1984" s="151">
        <f t="shared" si="1878"/>
        <v>0</v>
      </c>
      <c r="O1984" s="151">
        <f t="shared" si="1879"/>
        <v>0</v>
      </c>
      <c r="P1984" s="144"/>
      <c r="Q1984" s="145">
        <f t="shared" si="1880"/>
        <v>0</v>
      </c>
    </row>
    <row r="1985" spans="1:17" s="20" customFormat="1" ht="18" customHeight="1" x14ac:dyDescent="0.4">
      <c r="A1985" s="19">
        <v>4</v>
      </c>
      <c r="B1985" s="145">
        <f>B1982</f>
        <v>15</v>
      </c>
      <c r="C1985" s="151">
        <f t="shared" si="1881"/>
        <v>0</v>
      </c>
      <c r="D1985" s="151">
        <f t="shared" si="1872"/>
        <v>0</v>
      </c>
      <c r="E1985" s="143">
        <f>VLOOKUP(B1978,別紙1!$A$285:$AS$431,16,FALSE)+VLOOKUP(B1978,別紙1!$A$285:$AS$431,17,FALSE)+VLOOKUP(B1978,別紙1!$A$285:$AS$431,18,FALSE)</f>
        <v>21</v>
      </c>
      <c r="F1985" s="143">
        <f t="shared" si="1873"/>
        <v>21</v>
      </c>
      <c r="G1985" s="151">
        <f t="shared" si="1882"/>
        <v>0</v>
      </c>
      <c r="H1985" s="151">
        <f t="shared" si="1874"/>
        <v>0</v>
      </c>
      <c r="I1985" s="143">
        <f t="shared" ref="I1985:I1993" si="1885">IF(E1985&lt;=300,IF(E1985&lt;120,0,E1985-120),180)</f>
        <v>0</v>
      </c>
      <c r="J1985" s="151">
        <f t="shared" si="1883"/>
        <v>0</v>
      </c>
      <c r="K1985" s="151">
        <f t="shared" si="1876"/>
        <v>0</v>
      </c>
      <c r="L1985" s="143">
        <f t="shared" si="1877"/>
        <v>0</v>
      </c>
      <c r="M1985" s="151">
        <f t="shared" si="1884"/>
        <v>0</v>
      </c>
      <c r="N1985" s="151">
        <f t="shared" si="1878"/>
        <v>0</v>
      </c>
      <c r="O1985" s="151">
        <f t="shared" si="1879"/>
        <v>0</v>
      </c>
      <c r="P1985" s="144"/>
      <c r="Q1985" s="145">
        <f t="shared" si="1880"/>
        <v>0</v>
      </c>
    </row>
    <row r="1986" spans="1:17" s="20" customFormat="1" ht="18" customHeight="1" x14ac:dyDescent="0.4">
      <c r="A1986" s="19">
        <v>5</v>
      </c>
      <c r="B1986" s="145">
        <f>B1982</f>
        <v>15</v>
      </c>
      <c r="C1986" s="151">
        <f t="shared" si="1881"/>
        <v>0</v>
      </c>
      <c r="D1986" s="151">
        <f t="shared" si="1872"/>
        <v>0</v>
      </c>
      <c r="E1986" s="143">
        <f>VLOOKUP(B1978,別紙1!$A$285:$AS$431,19,FALSE)+VLOOKUP(B1978,別紙1!$A$285:$AS$431,20,FALSE)+VLOOKUP(B1978,別紙1!$A$285:$AS$431,21,FALSE)</f>
        <v>12</v>
      </c>
      <c r="F1986" s="143">
        <f t="shared" si="1873"/>
        <v>12</v>
      </c>
      <c r="G1986" s="151">
        <f t="shared" si="1882"/>
        <v>0</v>
      </c>
      <c r="H1986" s="151">
        <f t="shared" si="1874"/>
        <v>0</v>
      </c>
      <c r="I1986" s="143">
        <f t="shared" si="1885"/>
        <v>0</v>
      </c>
      <c r="J1986" s="151">
        <f t="shared" si="1883"/>
        <v>0</v>
      </c>
      <c r="K1986" s="151">
        <f t="shared" si="1876"/>
        <v>0</v>
      </c>
      <c r="L1986" s="143">
        <f t="shared" si="1877"/>
        <v>0</v>
      </c>
      <c r="M1986" s="151">
        <f t="shared" si="1884"/>
        <v>0</v>
      </c>
      <c r="N1986" s="151">
        <f t="shared" si="1878"/>
        <v>0</v>
      </c>
      <c r="O1986" s="151">
        <f t="shared" si="1879"/>
        <v>0</v>
      </c>
      <c r="P1986" s="144"/>
      <c r="Q1986" s="145">
        <f t="shared" si="1880"/>
        <v>0</v>
      </c>
    </row>
    <row r="1987" spans="1:17" s="20" customFormat="1" ht="18" customHeight="1" x14ac:dyDescent="0.4">
      <c r="A1987" s="19">
        <v>6</v>
      </c>
      <c r="B1987" s="145">
        <f>B1982</f>
        <v>15</v>
      </c>
      <c r="C1987" s="151">
        <f t="shared" si="1881"/>
        <v>0</v>
      </c>
      <c r="D1987" s="151">
        <f t="shared" si="1872"/>
        <v>0</v>
      </c>
      <c r="E1987" s="143">
        <f>VLOOKUP(B1978,別紙1!$A$285:$AS$431,22,FALSE)+VLOOKUP(B1978,別紙1!$A$285:$AS$431,23,FALSE)+VLOOKUP(B1978,別紙1!$A$285:$AS$431,24,FALSE)</f>
        <v>12</v>
      </c>
      <c r="F1987" s="143">
        <f t="shared" si="1873"/>
        <v>12</v>
      </c>
      <c r="G1987" s="151">
        <f t="shared" si="1882"/>
        <v>0</v>
      </c>
      <c r="H1987" s="151">
        <f t="shared" si="1874"/>
        <v>0</v>
      </c>
      <c r="I1987" s="143">
        <f t="shared" si="1885"/>
        <v>0</v>
      </c>
      <c r="J1987" s="151">
        <f t="shared" si="1883"/>
        <v>0</v>
      </c>
      <c r="K1987" s="151">
        <f t="shared" si="1876"/>
        <v>0</v>
      </c>
      <c r="L1987" s="143">
        <f t="shared" si="1877"/>
        <v>0</v>
      </c>
      <c r="M1987" s="151">
        <f t="shared" si="1884"/>
        <v>0</v>
      </c>
      <c r="N1987" s="151">
        <f t="shared" si="1878"/>
        <v>0</v>
      </c>
      <c r="O1987" s="151">
        <f>H1987+K1987+N1987</f>
        <v>0</v>
      </c>
      <c r="P1987" s="144"/>
      <c r="Q1987" s="145">
        <f t="shared" si="1880"/>
        <v>0</v>
      </c>
    </row>
    <row r="1988" spans="1:17" s="20" customFormat="1" ht="18" customHeight="1" x14ac:dyDescent="0.4">
      <c r="A1988" s="19">
        <v>7</v>
      </c>
      <c r="B1988" s="145">
        <f>B1982</f>
        <v>15</v>
      </c>
      <c r="C1988" s="151">
        <f t="shared" si="1881"/>
        <v>0</v>
      </c>
      <c r="D1988" s="151">
        <f t="shared" si="1872"/>
        <v>0</v>
      </c>
      <c r="E1988" s="143">
        <f>VLOOKUP(B1978,別紙1!$A$285:$AS$431,25,FALSE)+VLOOKUP(B1978,別紙1!$A$285:$AS$431,26,FALSE)+VLOOKUP(B1978,別紙1!$A$285:$AS$431,27,FALSE)</f>
        <v>12</v>
      </c>
      <c r="F1988" s="143">
        <f t="shared" si="1873"/>
        <v>12</v>
      </c>
      <c r="G1988" s="151">
        <f t="shared" si="1882"/>
        <v>0</v>
      </c>
      <c r="H1988" s="151">
        <f t="shared" si="1874"/>
        <v>0</v>
      </c>
      <c r="I1988" s="143">
        <f t="shared" si="1885"/>
        <v>0</v>
      </c>
      <c r="J1988" s="151">
        <f t="shared" si="1883"/>
        <v>0</v>
      </c>
      <c r="K1988" s="151">
        <f t="shared" si="1876"/>
        <v>0</v>
      </c>
      <c r="L1988" s="143">
        <f t="shared" si="1877"/>
        <v>0</v>
      </c>
      <c r="M1988" s="151">
        <f t="shared" si="1884"/>
        <v>0</v>
      </c>
      <c r="N1988" s="151">
        <f t="shared" si="1878"/>
        <v>0</v>
      </c>
      <c r="O1988" s="151">
        <f t="shared" ref="O1988:O1992" si="1886">H1988+K1988+N1988</f>
        <v>0</v>
      </c>
      <c r="P1988" s="144"/>
      <c r="Q1988" s="145">
        <f t="shared" si="1880"/>
        <v>0</v>
      </c>
    </row>
    <row r="1989" spans="1:17" s="20" customFormat="1" ht="18" customHeight="1" x14ac:dyDescent="0.4">
      <c r="A1989" s="19">
        <v>8</v>
      </c>
      <c r="B1989" s="145">
        <f>B1982</f>
        <v>15</v>
      </c>
      <c r="C1989" s="151">
        <f t="shared" si="1881"/>
        <v>0</v>
      </c>
      <c r="D1989" s="151">
        <f t="shared" si="1872"/>
        <v>0</v>
      </c>
      <c r="E1989" s="143">
        <f>VLOOKUP(B1978,別紙1!$A$285:$AS$431,28,FALSE)+VLOOKUP(B1978,別紙1!$A$285:$AS$431,29,FALSE)+VLOOKUP(B1978,別紙1!$A$285:$AS$431,30,FALSE)</f>
        <v>12</v>
      </c>
      <c r="F1989" s="143">
        <f t="shared" si="1873"/>
        <v>12</v>
      </c>
      <c r="G1989" s="151">
        <f t="shared" si="1882"/>
        <v>0</v>
      </c>
      <c r="H1989" s="151">
        <f t="shared" si="1874"/>
        <v>0</v>
      </c>
      <c r="I1989" s="143">
        <f t="shared" si="1885"/>
        <v>0</v>
      </c>
      <c r="J1989" s="151">
        <f t="shared" si="1883"/>
        <v>0</v>
      </c>
      <c r="K1989" s="151">
        <f t="shared" si="1876"/>
        <v>0</v>
      </c>
      <c r="L1989" s="143">
        <f t="shared" si="1877"/>
        <v>0</v>
      </c>
      <c r="M1989" s="151">
        <f t="shared" si="1884"/>
        <v>0</v>
      </c>
      <c r="N1989" s="151">
        <f t="shared" si="1878"/>
        <v>0</v>
      </c>
      <c r="O1989" s="151">
        <f t="shared" si="1886"/>
        <v>0</v>
      </c>
      <c r="P1989" s="144"/>
      <c r="Q1989" s="145">
        <f t="shared" si="1880"/>
        <v>0</v>
      </c>
    </row>
    <row r="1990" spans="1:17" s="20" customFormat="1" ht="18" customHeight="1" x14ac:dyDescent="0.4">
      <c r="A1990" s="19">
        <v>9</v>
      </c>
      <c r="B1990" s="145">
        <f>B1982</f>
        <v>15</v>
      </c>
      <c r="C1990" s="151">
        <f t="shared" si="1881"/>
        <v>0</v>
      </c>
      <c r="D1990" s="151">
        <f t="shared" si="1872"/>
        <v>0</v>
      </c>
      <c r="E1990" s="143">
        <f>VLOOKUP(B1978,別紙1!$A$285:$AS$431,31,FALSE)+VLOOKUP(B1978,別紙1!$A$285:$AS$431,32,FALSE)+VLOOKUP(B1978,別紙1!$A$285:$AS$431,33,FALSE)</f>
        <v>12</v>
      </c>
      <c r="F1990" s="143">
        <f t="shared" si="1873"/>
        <v>12</v>
      </c>
      <c r="G1990" s="151">
        <f t="shared" si="1882"/>
        <v>0</v>
      </c>
      <c r="H1990" s="151">
        <f t="shared" si="1874"/>
        <v>0</v>
      </c>
      <c r="I1990" s="143">
        <f t="shared" si="1885"/>
        <v>0</v>
      </c>
      <c r="J1990" s="151">
        <f t="shared" si="1883"/>
        <v>0</v>
      </c>
      <c r="K1990" s="151">
        <f t="shared" si="1876"/>
        <v>0</v>
      </c>
      <c r="L1990" s="143">
        <f t="shared" si="1877"/>
        <v>0</v>
      </c>
      <c r="M1990" s="151">
        <f t="shared" si="1884"/>
        <v>0</v>
      </c>
      <c r="N1990" s="151">
        <f t="shared" si="1878"/>
        <v>0</v>
      </c>
      <c r="O1990" s="151">
        <f t="shared" si="1886"/>
        <v>0</v>
      </c>
      <c r="P1990" s="144"/>
      <c r="Q1990" s="145">
        <f t="shared" si="1880"/>
        <v>0</v>
      </c>
    </row>
    <row r="1991" spans="1:17" s="20" customFormat="1" ht="18" customHeight="1" x14ac:dyDescent="0.4">
      <c r="A1991" s="19">
        <v>10</v>
      </c>
      <c r="B1991" s="145">
        <f>B1982</f>
        <v>15</v>
      </c>
      <c r="C1991" s="151">
        <f t="shared" si="1881"/>
        <v>0</v>
      </c>
      <c r="D1991" s="151">
        <f t="shared" si="1872"/>
        <v>0</v>
      </c>
      <c r="E1991" s="143">
        <f>VLOOKUP(B1978,別紙1!$A$285:$AS$431,34,FALSE)+VLOOKUP(B1978,別紙1!$A$285:$AS$431,35,FALSE)+VLOOKUP(B1978,別紙1!$A$285:$AS$431,36,FALSE)</f>
        <v>13</v>
      </c>
      <c r="F1991" s="143">
        <f t="shared" si="1873"/>
        <v>13</v>
      </c>
      <c r="G1991" s="151">
        <f t="shared" si="1882"/>
        <v>0</v>
      </c>
      <c r="H1991" s="151">
        <f t="shared" si="1874"/>
        <v>0</v>
      </c>
      <c r="I1991" s="143">
        <f t="shared" si="1885"/>
        <v>0</v>
      </c>
      <c r="J1991" s="151">
        <f t="shared" si="1883"/>
        <v>0</v>
      </c>
      <c r="K1991" s="151">
        <f t="shared" si="1876"/>
        <v>0</v>
      </c>
      <c r="L1991" s="143">
        <f t="shared" si="1877"/>
        <v>0</v>
      </c>
      <c r="M1991" s="151">
        <f t="shared" si="1884"/>
        <v>0</v>
      </c>
      <c r="N1991" s="151">
        <f t="shared" si="1878"/>
        <v>0</v>
      </c>
      <c r="O1991" s="151">
        <f t="shared" si="1886"/>
        <v>0</v>
      </c>
      <c r="P1991" s="144"/>
      <c r="Q1991" s="145">
        <f t="shared" si="1880"/>
        <v>0</v>
      </c>
    </row>
    <row r="1992" spans="1:17" s="20" customFormat="1" ht="18" customHeight="1" x14ac:dyDescent="0.4">
      <c r="A1992" s="19">
        <v>11</v>
      </c>
      <c r="B1992" s="145">
        <f>B1982</f>
        <v>15</v>
      </c>
      <c r="C1992" s="151">
        <f t="shared" si="1881"/>
        <v>0</v>
      </c>
      <c r="D1992" s="151">
        <f t="shared" si="1872"/>
        <v>0</v>
      </c>
      <c r="E1992" s="143">
        <f>VLOOKUP(B1978,別紙1!$A$285:$AS$431,37,FALSE)+VLOOKUP(B1978,別紙1!$A$285:$AS$431,38,FALSE)+VLOOKUP(B1978,別紙1!$A$285:$AS$431,39,FALSE)</f>
        <v>21</v>
      </c>
      <c r="F1992" s="143">
        <f t="shared" si="1873"/>
        <v>21</v>
      </c>
      <c r="G1992" s="151">
        <f t="shared" si="1882"/>
        <v>0</v>
      </c>
      <c r="H1992" s="151">
        <f t="shared" si="1874"/>
        <v>0</v>
      </c>
      <c r="I1992" s="143">
        <f t="shared" si="1885"/>
        <v>0</v>
      </c>
      <c r="J1992" s="151">
        <f t="shared" si="1883"/>
        <v>0</v>
      </c>
      <c r="K1992" s="151">
        <f t="shared" si="1876"/>
        <v>0</v>
      </c>
      <c r="L1992" s="143">
        <f t="shared" si="1877"/>
        <v>0</v>
      </c>
      <c r="M1992" s="151">
        <f t="shared" si="1884"/>
        <v>0</v>
      </c>
      <c r="N1992" s="151">
        <f t="shared" si="1878"/>
        <v>0</v>
      </c>
      <c r="O1992" s="151">
        <f t="shared" si="1886"/>
        <v>0</v>
      </c>
      <c r="P1992" s="144"/>
      <c r="Q1992" s="145">
        <f t="shared" si="1880"/>
        <v>0</v>
      </c>
    </row>
    <row r="1993" spans="1:17" s="20" customFormat="1" ht="18" customHeight="1" thickBot="1" x14ac:dyDescent="0.45">
      <c r="A1993" s="19">
        <v>12</v>
      </c>
      <c r="B1993" s="145">
        <f>B1982</f>
        <v>15</v>
      </c>
      <c r="C1993" s="151">
        <f t="shared" si="1881"/>
        <v>0</v>
      </c>
      <c r="D1993" s="151">
        <f t="shared" si="1872"/>
        <v>0</v>
      </c>
      <c r="E1993" s="143">
        <f>VLOOKUP(B1978,別紙1!$A$285:$AS$431,40,FALSE)+VLOOKUP(B1978,別紙1!$A$285:$AS$431,41,FALSE)+VLOOKUP(B1978,別紙1!$A$285:$AS$431,42,FALSE)</f>
        <v>42</v>
      </c>
      <c r="F1993" s="143">
        <f t="shared" si="1873"/>
        <v>42</v>
      </c>
      <c r="G1993" s="151">
        <f t="shared" si="1882"/>
        <v>0</v>
      </c>
      <c r="H1993" s="198">
        <f t="shared" si="1874"/>
        <v>0</v>
      </c>
      <c r="I1993" s="143">
        <f t="shared" si="1885"/>
        <v>0</v>
      </c>
      <c r="J1993" s="198">
        <f t="shared" si="1883"/>
        <v>0</v>
      </c>
      <c r="K1993" s="198">
        <f t="shared" si="1876"/>
        <v>0</v>
      </c>
      <c r="L1993" s="143">
        <f t="shared" si="1877"/>
        <v>0</v>
      </c>
      <c r="M1993" s="151">
        <f t="shared" si="1884"/>
        <v>0</v>
      </c>
      <c r="N1993" s="198">
        <f t="shared" si="1878"/>
        <v>0</v>
      </c>
      <c r="O1993" s="151">
        <f>H1993+K1993+N1993</f>
        <v>0</v>
      </c>
      <c r="P1993" s="144"/>
      <c r="Q1993" s="145">
        <f t="shared" si="1880"/>
        <v>0</v>
      </c>
    </row>
    <row r="1994" spans="1:17" s="20" customFormat="1" ht="18" customHeight="1" thickBot="1" x14ac:dyDescent="0.45">
      <c r="A1994" s="19" t="s">
        <v>9</v>
      </c>
      <c r="B1994" s="146"/>
      <c r="C1994" s="146"/>
      <c r="D1994" s="201"/>
      <c r="E1994" s="143">
        <f t="shared" ref="E1994:F1994" si="1887">SUM(E1982:E1993)</f>
        <v>292</v>
      </c>
      <c r="F1994" s="149">
        <f t="shared" si="1887"/>
        <v>292</v>
      </c>
      <c r="G1994" s="146"/>
      <c r="H1994" s="146"/>
      <c r="I1994" s="149">
        <f t="shared" ref="I1994" si="1888">SUM(I1982:I1993)</f>
        <v>0</v>
      </c>
      <c r="J1994" s="146"/>
      <c r="K1994" s="146"/>
      <c r="L1994" s="149">
        <f t="shared" ref="L1994" si="1889">SUM(L1982:L1993)</f>
        <v>0</v>
      </c>
      <c r="M1994" s="146"/>
      <c r="N1994" s="146"/>
      <c r="O1994" s="202"/>
      <c r="P1994" s="150">
        <f>SUM(P1982:P1993)</f>
        <v>0</v>
      </c>
      <c r="Q1994" s="148">
        <f>IF(SUM(Q1982:Q1993)="","",SUM(Q1982:Q1993))</f>
        <v>0</v>
      </c>
    </row>
    <row r="1995" spans="1:17" ht="78" customHeight="1" x14ac:dyDescent="0.4">
      <c r="A1995" s="444" t="s">
        <v>376</v>
      </c>
      <c r="B1995" s="445"/>
      <c r="C1995" s="445"/>
      <c r="D1995" s="445"/>
      <c r="E1995" s="446"/>
      <c r="F1995" s="446"/>
      <c r="G1995" s="446"/>
      <c r="H1995" s="445"/>
      <c r="I1995" s="446"/>
      <c r="J1995" s="446"/>
      <c r="K1995" s="445"/>
      <c r="L1995" s="446"/>
      <c r="M1995" s="446"/>
      <c r="N1995" s="445"/>
      <c r="O1995" s="445"/>
      <c r="P1995" s="445"/>
      <c r="Q1995" s="445"/>
    </row>
    <row r="1996" spans="1:17" ht="78" customHeight="1" x14ac:dyDescent="0.4">
      <c r="A1996" s="447" t="s">
        <v>22</v>
      </c>
      <c r="B1996" s="447"/>
      <c r="C1996" s="447"/>
      <c r="D1996" s="447"/>
      <c r="E1996" s="447"/>
      <c r="F1996" s="447"/>
      <c r="G1996" s="447"/>
      <c r="H1996" s="447"/>
      <c r="I1996" s="447"/>
      <c r="J1996" s="447"/>
      <c r="K1996" s="447"/>
      <c r="L1996" s="447"/>
      <c r="M1996" s="447"/>
      <c r="N1996" s="447"/>
      <c r="O1996" s="447"/>
      <c r="P1996" s="447"/>
      <c r="Q1996" s="447"/>
    </row>
    <row r="1997" spans="1:17" x14ac:dyDescent="0.4">
      <c r="A1997" s="11" t="s">
        <v>12</v>
      </c>
      <c r="B1997" s="15">
        <f>B1978+1</f>
        <v>106</v>
      </c>
      <c r="C1997" s="11" t="s">
        <v>13</v>
      </c>
      <c r="D1997" s="13" t="str">
        <f>VLOOKUP(B1997,別紙1!$A$285:$AS$431,3,FALSE)</f>
        <v>中内　流量計</v>
      </c>
      <c r="Q1997" s="142" t="str">
        <f>VLOOKUP(B1997,別紙1!$A$285:$AS$431,5,FALSE)</f>
        <v>東京従量電灯B15A</v>
      </c>
    </row>
    <row r="1998" spans="1:17" s="11" customFormat="1" ht="20.25" customHeight="1" x14ac:dyDescent="0.4">
      <c r="A1998" s="435" t="s">
        <v>14</v>
      </c>
      <c r="B1998" s="443" t="s">
        <v>3</v>
      </c>
      <c r="C1998" s="443"/>
      <c r="D1998" s="443"/>
      <c r="E1998" s="438" t="s">
        <v>4</v>
      </c>
      <c r="F1998" s="439"/>
      <c r="G1998" s="439"/>
      <c r="H1998" s="439"/>
      <c r="I1998" s="439"/>
      <c r="J1998" s="439"/>
      <c r="K1998" s="439"/>
      <c r="L1998" s="439"/>
      <c r="M1998" s="439"/>
      <c r="N1998" s="439"/>
      <c r="O1998" s="440"/>
      <c r="P1998" s="426" t="s">
        <v>106</v>
      </c>
      <c r="Q1998" s="435" t="s">
        <v>354</v>
      </c>
    </row>
    <row r="1999" spans="1:17" s="11" customFormat="1" ht="60" x14ac:dyDescent="0.4">
      <c r="A1999" s="436"/>
      <c r="B1999" s="305" t="s">
        <v>26</v>
      </c>
      <c r="C1999" s="305" t="s">
        <v>107</v>
      </c>
      <c r="D1999" s="305" t="s">
        <v>27</v>
      </c>
      <c r="E1999" s="16" t="s">
        <v>349</v>
      </c>
      <c r="F1999" s="17" t="s">
        <v>108</v>
      </c>
      <c r="G1999" s="17" t="s">
        <v>350</v>
      </c>
      <c r="H1999" s="16" t="s">
        <v>28</v>
      </c>
      <c r="I1999" s="17" t="s">
        <v>126</v>
      </c>
      <c r="J1999" s="17" t="s">
        <v>352</v>
      </c>
      <c r="K1999" s="16" t="s">
        <v>29</v>
      </c>
      <c r="L1999" s="17" t="s">
        <v>127</v>
      </c>
      <c r="M1999" s="17" t="s">
        <v>128</v>
      </c>
      <c r="N1999" s="16" t="s">
        <v>30</v>
      </c>
      <c r="O1999" s="306" t="s">
        <v>353</v>
      </c>
      <c r="P1999" s="441"/>
      <c r="Q1999" s="436"/>
    </row>
    <row r="2000" spans="1:17" s="18" customFormat="1" ht="22.5" x14ac:dyDescent="0.4">
      <c r="A2000" s="442"/>
      <c r="B2000" s="12" t="s">
        <v>34</v>
      </c>
      <c r="C2000" s="12" t="s">
        <v>123</v>
      </c>
      <c r="D2000" s="12" t="s">
        <v>6</v>
      </c>
      <c r="E2000" s="12" t="s">
        <v>20</v>
      </c>
      <c r="F2000" s="12" t="s">
        <v>20</v>
      </c>
      <c r="G2000" s="12" t="s">
        <v>8</v>
      </c>
      <c r="H2000" s="12" t="s">
        <v>8</v>
      </c>
      <c r="I2000" s="12" t="s">
        <v>20</v>
      </c>
      <c r="J2000" s="12" t="s">
        <v>8</v>
      </c>
      <c r="K2000" s="12" t="s">
        <v>8</v>
      </c>
      <c r="L2000" s="12" t="s">
        <v>20</v>
      </c>
      <c r="M2000" s="12" t="s">
        <v>8</v>
      </c>
      <c r="N2000" s="12" t="s">
        <v>8</v>
      </c>
      <c r="O2000" s="12" t="s">
        <v>8</v>
      </c>
      <c r="P2000" s="4" t="s">
        <v>43</v>
      </c>
      <c r="Q2000" s="12" t="s">
        <v>8</v>
      </c>
    </row>
    <row r="2001" spans="1:17" s="20" customFormat="1" ht="18" customHeight="1" x14ac:dyDescent="0.4">
      <c r="A2001" s="19">
        <v>1</v>
      </c>
      <c r="B2001" s="143">
        <f>VLOOKUP(B1997,別紙1!$A$285:$AS$431,6,FALSE)</f>
        <v>15</v>
      </c>
      <c r="C2001" s="151">
        <f>内訳書!$C$9</f>
        <v>0</v>
      </c>
      <c r="D2001" s="151">
        <f>IF(E2001=0,ROUNDDOWN(C2001*B2001/10/2,2),ROUNDDOWN(C2001*B2001/10,2))</f>
        <v>0</v>
      </c>
      <c r="E2001" s="143">
        <f>VLOOKUP(B1997,別紙1!$A$285:$AS$431,7,FALSE)+VLOOKUP(B1997,別紙1!$A$285:$AS$431,8,FALSE)+VLOOKUP(B1997,別紙1!$A$285:$AS$431,9,FALSE)</f>
        <v>35</v>
      </c>
      <c r="F2001" s="143">
        <f>IF(E2001&lt;120,E2001,120)</f>
        <v>35</v>
      </c>
      <c r="G2001" s="151">
        <f>内訳書!$D$9</f>
        <v>0</v>
      </c>
      <c r="H2001" s="151">
        <f>ROUNDDOWN(F2001*G2001,2)</f>
        <v>0</v>
      </c>
      <c r="I2001" s="143">
        <f>IF(E2001&lt;=300,IF(E2001&lt;120,0,E2001-120),180)</f>
        <v>0</v>
      </c>
      <c r="J2001" s="151">
        <f>内訳書!$E$9</f>
        <v>0</v>
      </c>
      <c r="K2001" s="151">
        <f>ROUNDDOWN(I2001*J2001,2)</f>
        <v>0</v>
      </c>
      <c r="L2001" s="143">
        <f>IF(E2001&lt;300,0,E2001-300)</f>
        <v>0</v>
      </c>
      <c r="M2001" s="151">
        <f>内訳書!$F$9</f>
        <v>0</v>
      </c>
      <c r="N2001" s="151">
        <f>ROUNDDOWN(L2001*M2001,2)</f>
        <v>0</v>
      </c>
      <c r="O2001" s="151">
        <f>H2001+K2001+N2001</f>
        <v>0</v>
      </c>
      <c r="P2001" s="144"/>
      <c r="Q2001" s="145">
        <f>ROUNDDOWN(D2001+O2001+P2001,0)</f>
        <v>0</v>
      </c>
    </row>
    <row r="2002" spans="1:17" s="20" customFormat="1" ht="18" customHeight="1" x14ac:dyDescent="0.4">
      <c r="A2002" s="19">
        <v>2</v>
      </c>
      <c r="B2002" s="145">
        <f>B2001</f>
        <v>15</v>
      </c>
      <c r="C2002" s="151">
        <f>C2001</f>
        <v>0</v>
      </c>
      <c r="D2002" s="151">
        <f t="shared" ref="D2002:D2012" si="1890">IF(E2002=0,ROUNDDOWN(C2002*B2002/10/2,2),ROUNDDOWN(C2002*B2002/10,2))</f>
        <v>0</v>
      </c>
      <c r="E2002" s="143">
        <f>VLOOKUP(B1997,別紙1!$A$285:$AS$431,10,FALSE)+VLOOKUP(B1997,別紙1!$A$285:$AS$431,11,FALSE)+VLOOKUP(B1997,別紙1!$A$285:$AS$431,12,FALSE)</f>
        <v>31</v>
      </c>
      <c r="F2002" s="143">
        <f t="shared" ref="F2002:F2012" si="1891">IF(E2002&lt;120,E2002,120)</f>
        <v>31</v>
      </c>
      <c r="G2002" s="151">
        <f>G2001</f>
        <v>0</v>
      </c>
      <c r="H2002" s="151">
        <f t="shared" ref="H2002:H2012" si="1892">ROUNDDOWN(F2002*G2002,2)</f>
        <v>0</v>
      </c>
      <c r="I2002" s="143">
        <f t="shared" ref="I2002" si="1893">IF(E2002&lt;=300,IF(E2002&lt;120,0,E2002-120),180)</f>
        <v>0</v>
      </c>
      <c r="J2002" s="151">
        <f>J2001</f>
        <v>0</v>
      </c>
      <c r="K2002" s="151">
        <f t="shared" ref="K2002:K2012" si="1894">ROUNDDOWN(I2002*J2002,2)</f>
        <v>0</v>
      </c>
      <c r="L2002" s="143">
        <f t="shared" ref="L2002:L2012" si="1895">IF(E2002&lt;300,0,E2002-300)</f>
        <v>0</v>
      </c>
      <c r="M2002" s="151">
        <f>M2001</f>
        <v>0</v>
      </c>
      <c r="N2002" s="151">
        <f t="shared" ref="N2002:N2012" si="1896">ROUNDDOWN(L2002*M2002,2)</f>
        <v>0</v>
      </c>
      <c r="O2002" s="151">
        <f t="shared" ref="O2002:O2005" si="1897">H2002+K2002+N2002</f>
        <v>0</v>
      </c>
      <c r="P2002" s="144"/>
      <c r="Q2002" s="145">
        <f t="shared" ref="Q2002:Q2012" si="1898">ROUNDDOWN(D2002+O2002+P2002,0)</f>
        <v>0</v>
      </c>
    </row>
    <row r="2003" spans="1:17" s="20" customFormat="1" ht="18" customHeight="1" x14ac:dyDescent="0.4">
      <c r="A2003" s="19">
        <v>3</v>
      </c>
      <c r="B2003" s="145">
        <f>B2001</f>
        <v>15</v>
      </c>
      <c r="C2003" s="151">
        <f t="shared" ref="C2003:C2012" si="1899">C2002</f>
        <v>0</v>
      </c>
      <c r="D2003" s="151">
        <f t="shared" si="1890"/>
        <v>0</v>
      </c>
      <c r="E2003" s="143">
        <f>VLOOKUP(B1997,別紙1!$A$285:$AS$431,13,FALSE)+VLOOKUP(B1997,別紙1!$A$285:$AS$431,14,FALSE)+VLOOKUP(B1997,別紙1!$A$285:$AS$431,15,FALSE)</f>
        <v>34</v>
      </c>
      <c r="F2003" s="143">
        <f t="shared" si="1891"/>
        <v>34</v>
      </c>
      <c r="G2003" s="151">
        <f t="shared" ref="G2003:G2012" si="1900">G2002</f>
        <v>0</v>
      </c>
      <c r="H2003" s="151">
        <f t="shared" si="1892"/>
        <v>0</v>
      </c>
      <c r="I2003" s="143">
        <f>IF(E2003&lt;=300,IF(E2003&lt;120,0,E2003-120),180)</f>
        <v>0</v>
      </c>
      <c r="J2003" s="151">
        <f t="shared" ref="J2003:J2012" si="1901">J2002</f>
        <v>0</v>
      </c>
      <c r="K2003" s="151">
        <f t="shared" si="1894"/>
        <v>0</v>
      </c>
      <c r="L2003" s="143">
        <f t="shared" si="1895"/>
        <v>0</v>
      </c>
      <c r="M2003" s="151">
        <f t="shared" ref="M2003:M2012" si="1902">M2002</f>
        <v>0</v>
      </c>
      <c r="N2003" s="151">
        <f t="shared" si="1896"/>
        <v>0</v>
      </c>
      <c r="O2003" s="151">
        <f t="shared" si="1897"/>
        <v>0</v>
      </c>
      <c r="P2003" s="144"/>
      <c r="Q2003" s="145">
        <f t="shared" si="1898"/>
        <v>0</v>
      </c>
    </row>
    <row r="2004" spans="1:17" s="20" customFormat="1" ht="18" customHeight="1" x14ac:dyDescent="0.4">
      <c r="A2004" s="19">
        <v>4</v>
      </c>
      <c r="B2004" s="145">
        <f>B2001</f>
        <v>15</v>
      </c>
      <c r="C2004" s="151">
        <f t="shared" si="1899"/>
        <v>0</v>
      </c>
      <c r="D2004" s="151">
        <f t="shared" si="1890"/>
        <v>0</v>
      </c>
      <c r="E2004" s="143">
        <f>VLOOKUP(B1997,別紙1!$A$285:$AS$431,16,FALSE)+VLOOKUP(B1997,別紙1!$A$285:$AS$431,17,FALSE)+VLOOKUP(B1997,別紙1!$A$285:$AS$431,18,FALSE)</f>
        <v>37</v>
      </c>
      <c r="F2004" s="143">
        <f t="shared" si="1891"/>
        <v>37</v>
      </c>
      <c r="G2004" s="151">
        <f t="shared" si="1900"/>
        <v>0</v>
      </c>
      <c r="H2004" s="151">
        <f t="shared" si="1892"/>
        <v>0</v>
      </c>
      <c r="I2004" s="143">
        <f t="shared" ref="I2004:I2012" si="1903">IF(E2004&lt;=300,IF(E2004&lt;120,0,E2004-120),180)</f>
        <v>0</v>
      </c>
      <c r="J2004" s="151">
        <f t="shared" si="1901"/>
        <v>0</v>
      </c>
      <c r="K2004" s="151">
        <f t="shared" si="1894"/>
        <v>0</v>
      </c>
      <c r="L2004" s="143">
        <f t="shared" si="1895"/>
        <v>0</v>
      </c>
      <c r="M2004" s="151">
        <f t="shared" si="1902"/>
        <v>0</v>
      </c>
      <c r="N2004" s="151">
        <f t="shared" si="1896"/>
        <v>0</v>
      </c>
      <c r="O2004" s="151">
        <f t="shared" si="1897"/>
        <v>0</v>
      </c>
      <c r="P2004" s="144"/>
      <c r="Q2004" s="145">
        <f t="shared" si="1898"/>
        <v>0</v>
      </c>
    </row>
    <row r="2005" spans="1:17" s="20" customFormat="1" ht="18" customHeight="1" x14ac:dyDescent="0.4">
      <c r="A2005" s="19">
        <v>5</v>
      </c>
      <c r="B2005" s="145">
        <f>B2001</f>
        <v>15</v>
      </c>
      <c r="C2005" s="151">
        <f t="shared" si="1899"/>
        <v>0</v>
      </c>
      <c r="D2005" s="151">
        <f t="shared" si="1890"/>
        <v>0</v>
      </c>
      <c r="E2005" s="143">
        <f>VLOOKUP(B1997,別紙1!$A$285:$AS$431,19,FALSE)+VLOOKUP(B1997,別紙1!$A$285:$AS$431,20,FALSE)+VLOOKUP(B1997,別紙1!$A$285:$AS$431,21,FALSE)</f>
        <v>40</v>
      </c>
      <c r="F2005" s="143">
        <f t="shared" si="1891"/>
        <v>40</v>
      </c>
      <c r="G2005" s="151">
        <f t="shared" si="1900"/>
        <v>0</v>
      </c>
      <c r="H2005" s="151">
        <f t="shared" si="1892"/>
        <v>0</v>
      </c>
      <c r="I2005" s="143">
        <f t="shared" si="1903"/>
        <v>0</v>
      </c>
      <c r="J2005" s="151">
        <f t="shared" si="1901"/>
        <v>0</v>
      </c>
      <c r="K2005" s="151">
        <f t="shared" si="1894"/>
        <v>0</v>
      </c>
      <c r="L2005" s="143">
        <f t="shared" si="1895"/>
        <v>0</v>
      </c>
      <c r="M2005" s="151">
        <f t="shared" si="1902"/>
        <v>0</v>
      </c>
      <c r="N2005" s="151">
        <f t="shared" si="1896"/>
        <v>0</v>
      </c>
      <c r="O2005" s="151">
        <f t="shared" si="1897"/>
        <v>0</v>
      </c>
      <c r="P2005" s="144"/>
      <c r="Q2005" s="145">
        <f t="shared" si="1898"/>
        <v>0</v>
      </c>
    </row>
    <row r="2006" spans="1:17" s="20" customFormat="1" ht="18" customHeight="1" x14ac:dyDescent="0.4">
      <c r="A2006" s="19">
        <v>6</v>
      </c>
      <c r="B2006" s="145">
        <f>B2001</f>
        <v>15</v>
      </c>
      <c r="C2006" s="151">
        <f t="shared" si="1899"/>
        <v>0</v>
      </c>
      <c r="D2006" s="151">
        <f t="shared" si="1890"/>
        <v>0</v>
      </c>
      <c r="E2006" s="143">
        <f>VLOOKUP(B1997,別紙1!$A$285:$AS$431,22,FALSE)+VLOOKUP(B1997,別紙1!$A$285:$AS$431,23,FALSE)+VLOOKUP(B1997,別紙1!$A$285:$AS$431,24,FALSE)</f>
        <v>41</v>
      </c>
      <c r="F2006" s="143">
        <f t="shared" si="1891"/>
        <v>41</v>
      </c>
      <c r="G2006" s="151">
        <f t="shared" si="1900"/>
        <v>0</v>
      </c>
      <c r="H2006" s="151">
        <f t="shared" si="1892"/>
        <v>0</v>
      </c>
      <c r="I2006" s="143">
        <f t="shared" si="1903"/>
        <v>0</v>
      </c>
      <c r="J2006" s="151">
        <f t="shared" si="1901"/>
        <v>0</v>
      </c>
      <c r="K2006" s="151">
        <f t="shared" si="1894"/>
        <v>0</v>
      </c>
      <c r="L2006" s="143">
        <f t="shared" si="1895"/>
        <v>0</v>
      </c>
      <c r="M2006" s="151">
        <f t="shared" si="1902"/>
        <v>0</v>
      </c>
      <c r="N2006" s="151">
        <f t="shared" si="1896"/>
        <v>0</v>
      </c>
      <c r="O2006" s="151">
        <f>H2006+K2006+N2006</f>
        <v>0</v>
      </c>
      <c r="P2006" s="144"/>
      <c r="Q2006" s="145">
        <f t="shared" si="1898"/>
        <v>0</v>
      </c>
    </row>
    <row r="2007" spans="1:17" s="20" customFormat="1" ht="18" customHeight="1" x14ac:dyDescent="0.4">
      <c r="A2007" s="19">
        <v>7</v>
      </c>
      <c r="B2007" s="145">
        <f>B2001</f>
        <v>15</v>
      </c>
      <c r="C2007" s="151">
        <f t="shared" si="1899"/>
        <v>0</v>
      </c>
      <c r="D2007" s="151">
        <f t="shared" si="1890"/>
        <v>0</v>
      </c>
      <c r="E2007" s="143">
        <f>VLOOKUP(B1997,別紙1!$A$285:$AS$431,25,FALSE)+VLOOKUP(B1997,別紙1!$A$285:$AS$431,26,FALSE)+VLOOKUP(B1997,別紙1!$A$285:$AS$431,27,FALSE)</f>
        <v>41</v>
      </c>
      <c r="F2007" s="143">
        <f t="shared" si="1891"/>
        <v>41</v>
      </c>
      <c r="G2007" s="151">
        <f t="shared" si="1900"/>
        <v>0</v>
      </c>
      <c r="H2007" s="151">
        <f t="shared" si="1892"/>
        <v>0</v>
      </c>
      <c r="I2007" s="143">
        <f t="shared" si="1903"/>
        <v>0</v>
      </c>
      <c r="J2007" s="151">
        <f t="shared" si="1901"/>
        <v>0</v>
      </c>
      <c r="K2007" s="151">
        <f t="shared" si="1894"/>
        <v>0</v>
      </c>
      <c r="L2007" s="143">
        <f t="shared" si="1895"/>
        <v>0</v>
      </c>
      <c r="M2007" s="151">
        <f t="shared" si="1902"/>
        <v>0</v>
      </c>
      <c r="N2007" s="151">
        <f t="shared" si="1896"/>
        <v>0</v>
      </c>
      <c r="O2007" s="151">
        <f t="shared" ref="O2007:O2011" si="1904">H2007+K2007+N2007</f>
        <v>0</v>
      </c>
      <c r="P2007" s="144"/>
      <c r="Q2007" s="145">
        <f t="shared" si="1898"/>
        <v>0</v>
      </c>
    </row>
    <row r="2008" spans="1:17" s="20" customFormat="1" ht="18" customHeight="1" x14ac:dyDescent="0.4">
      <c r="A2008" s="19">
        <v>8</v>
      </c>
      <c r="B2008" s="145">
        <f>B2001</f>
        <v>15</v>
      </c>
      <c r="C2008" s="151">
        <f t="shared" si="1899"/>
        <v>0</v>
      </c>
      <c r="D2008" s="151">
        <f t="shared" si="1890"/>
        <v>0</v>
      </c>
      <c r="E2008" s="143">
        <f>VLOOKUP(B1997,別紙1!$A$285:$AS$431,28,FALSE)+VLOOKUP(B1997,別紙1!$A$285:$AS$431,29,FALSE)+VLOOKUP(B1997,別紙1!$A$285:$AS$431,30,FALSE)</f>
        <v>52</v>
      </c>
      <c r="F2008" s="143">
        <f t="shared" si="1891"/>
        <v>52</v>
      </c>
      <c r="G2008" s="151">
        <f t="shared" si="1900"/>
        <v>0</v>
      </c>
      <c r="H2008" s="151">
        <f t="shared" si="1892"/>
        <v>0</v>
      </c>
      <c r="I2008" s="143">
        <f t="shared" si="1903"/>
        <v>0</v>
      </c>
      <c r="J2008" s="151">
        <f t="shared" si="1901"/>
        <v>0</v>
      </c>
      <c r="K2008" s="151">
        <f t="shared" si="1894"/>
        <v>0</v>
      </c>
      <c r="L2008" s="143">
        <f t="shared" si="1895"/>
        <v>0</v>
      </c>
      <c r="M2008" s="151">
        <f t="shared" si="1902"/>
        <v>0</v>
      </c>
      <c r="N2008" s="151">
        <f t="shared" si="1896"/>
        <v>0</v>
      </c>
      <c r="O2008" s="151">
        <f t="shared" si="1904"/>
        <v>0</v>
      </c>
      <c r="P2008" s="144"/>
      <c r="Q2008" s="145">
        <f t="shared" si="1898"/>
        <v>0</v>
      </c>
    </row>
    <row r="2009" spans="1:17" s="20" customFormat="1" ht="18" customHeight="1" x14ac:dyDescent="0.4">
      <c r="A2009" s="19">
        <v>9</v>
      </c>
      <c r="B2009" s="145">
        <f>B2001</f>
        <v>15</v>
      </c>
      <c r="C2009" s="151">
        <f t="shared" si="1899"/>
        <v>0</v>
      </c>
      <c r="D2009" s="151">
        <f t="shared" si="1890"/>
        <v>0</v>
      </c>
      <c r="E2009" s="143">
        <f>VLOOKUP(B1997,別紙1!$A$285:$AS$431,31,FALSE)+VLOOKUP(B1997,別紙1!$A$285:$AS$431,32,FALSE)+VLOOKUP(B1997,別紙1!$A$285:$AS$431,33,FALSE)</f>
        <v>58</v>
      </c>
      <c r="F2009" s="143">
        <f t="shared" si="1891"/>
        <v>58</v>
      </c>
      <c r="G2009" s="151">
        <f t="shared" si="1900"/>
        <v>0</v>
      </c>
      <c r="H2009" s="151">
        <f t="shared" si="1892"/>
        <v>0</v>
      </c>
      <c r="I2009" s="143">
        <f t="shared" si="1903"/>
        <v>0</v>
      </c>
      <c r="J2009" s="151">
        <f t="shared" si="1901"/>
        <v>0</v>
      </c>
      <c r="K2009" s="151">
        <f t="shared" si="1894"/>
        <v>0</v>
      </c>
      <c r="L2009" s="143">
        <f t="shared" si="1895"/>
        <v>0</v>
      </c>
      <c r="M2009" s="151">
        <f t="shared" si="1902"/>
        <v>0</v>
      </c>
      <c r="N2009" s="151">
        <f t="shared" si="1896"/>
        <v>0</v>
      </c>
      <c r="O2009" s="151">
        <f t="shared" si="1904"/>
        <v>0</v>
      </c>
      <c r="P2009" s="144"/>
      <c r="Q2009" s="145">
        <f t="shared" si="1898"/>
        <v>0</v>
      </c>
    </row>
    <row r="2010" spans="1:17" s="20" customFormat="1" ht="18" customHeight="1" x14ac:dyDescent="0.4">
      <c r="A2010" s="19">
        <v>10</v>
      </c>
      <c r="B2010" s="145">
        <f>B2001</f>
        <v>15</v>
      </c>
      <c r="C2010" s="151">
        <f t="shared" si="1899"/>
        <v>0</v>
      </c>
      <c r="D2010" s="151">
        <f t="shared" si="1890"/>
        <v>0</v>
      </c>
      <c r="E2010" s="143">
        <f>VLOOKUP(B1997,別紙1!$A$285:$AS$431,34,FALSE)+VLOOKUP(B1997,別紙1!$A$285:$AS$431,35,FALSE)+VLOOKUP(B1997,別紙1!$A$285:$AS$431,36,FALSE)</f>
        <v>57</v>
      </c>
      <c r="F2010" s="143">
        <f t="shared" si="1891"/>
        <v>57</v>
      </c>
      <c r="G2010" s="151">
        <f t="shared" si="1900"/>
        <v>0</v>
      </c>
      <c r="H2010" s="151">
        <f t="shared" si="1892"/>
        <v>0</v>
      </c>
      <c r="I2010" s="143">
        <f t="shared" si="1903"/>
        <v>0</v>
      </c>
      <c r="J2010" s="151">
        <f t="shared" si="1901"/>
        <v>0</v>
      </c>
      <c r="K2010" s="151">
        <f t="shared" si="1894"/>
        <v>0</v>
      </c>
      <c r="L2010" s="143">
        <f t="shared" si="1895"/>
        <v>0</v>
      </c>
      <c r="M2010" s="151">
        <f t="shared" si="1902"/>
        <v>0</v>
      </c>
      <c r="N2010" s="151">
        <f t="shared" si="1896"/>
        <v>0</v>
      </c>
      <c r="O2010" s="151">
        <f t="shared" si="1904"/>
        <v>0</v>
      </c>
      <c r="P2010" s="144"/>
      <c r="Q2010" s="145">
        <f t="shared" si="1898"/>
        <v>0</v>
      </c>
    </row>
    <row r="2011" spans="1:17" s="20" customFormat="1" ht="18" customHeight="1" x14ac:dyDescent="0.4">
      <c r="A2011" s="19">
        <v>11</v>
      </c>
      <c r="B2011" s="145">
        <f>B2001</f>
        <v>15</v>
      </c>
      <c r="C2011" s="151">
        <f t="shared" si="1899"/>
        <v>0</v>
      </c>
      <c r="D2011" s="151">
        <f t="shared" si="1890"/>
        <v>0</v>
      </c>
      <c r="E2011" s="143">
        <f>VLOOKUP(B1997,別紙1!$A$285:$AS$431,37,FALSE)+VLOOKUP(B1997,別紙1!$A$285:$AS$431,38,FALSE)+VLOOKUP(B1997,別紙1!$A$285:$AS$431,39,FALSE)</f>
        <v>60</v>
      </c>
      <c r="F2011" s="143">
        <f t="shared" si="1891"/>
        <v>60</v>
      </c>
      <c r="G2011" s="151">
        <f t="shared" si="1900"/>
        <v>0</v>
      </c>
      <c r="H2011" s="151">
        <f t="shared" si="1892"/>
        <v>0</v>
      </c>
      <c r="I2011" s="143">
        <f t="shared" si="1903"/>
        <v>0</v>
      </c>
      <c r="J2011" s="151">
        <f t="shared" si="1901"/>
        <v>0</v>
      </c>
      <c r="K2011" s="151">
        <f t="shared" si="1894"/>
        <v>0</v>
      </c>
      <c r="L2011" s="143">
        <f t="shared" si="1895"/>
        <v>0</v>
      </c>
      <c r="M2011" s="151">
        <f t="shared" si="1902"/>
        <v>0</v>
      </c>
      <c r="N2011" s="151">
        <f t="shared" si="1896"/>
        <v>0</v>
      </c>
      <c r="O2011" s="151">
        <f t="shared" si="1904"/>
        <v>0</v>
      </c>
      <c r="P2011" s="144"/>
      <c r="Q2011" s="145">
        <f t="shared" si="1898"/>
        <v>0</v>
      </c>
    </row>
    <row r="2012" spans="1:17" s="20" customFormat="1" ht="18" customHeight="1" thickBot="1" x14ac:dyDescent="0.45">
      <c r="A2012" s="19">
        <v>12</v>
      </c>
      <c r="B2012" s="145">
        <f>B2001</f>
        <v>15</v>
      </c>
      <c r="C2012" s="151">
        <f t="shared" si="1899"/>
        <v>0</v>
      </c>
      <c r="D2012" s="151">
        <f t="shared" si="1890"/>
        <v>0</v>
      </c>
      <c r="E2012" s="143">
        <f>VLOOKUP(B1997,別紙1!$A$285:$AS$431,40,FALSE)+VLOOKUP(B1997,別紙1!$A$285:$AS$431,41,FALSE)+VLOOKUP(B1997,別紙1!$A$285:$AS$431,42,FALSE)</f>
        <v>57</v>
      </c>
      <c r="F2012" s="143">
        <f t="shared" si="1891"/>
        <v>57</v>
      </c>
      <c r="G2012" s="151">
        <f t="shared" si="1900"/>
        <v>0</v>
      </c>
      <c r="H2012" s="198">
        <f t="shared" si="1892"/>
        <v>0</v>
      </c>
      <c r="I2012" s="143">
        <f t="shared" si="1903"/>
        <v>0</v>
      </c>
      <c r="J2012" s="198">
        <f t="shared" si="1901"/>
        <v>0</v>
      </c>
      <c r="K2012" s="198">
        <f t="shared" si="1894"/>
        <v>0</v>
      </c>
      <c r="L2012" s="143">
        <f t="shared" si="1895"/>
        <v>0</v>
      </c>
      <c r="M2012" s="151">
        <f t="shared" si="1902"/>
        <v>0</v>
      </c>
      <c r="N2012" s="198">
        <f t="shared" si="1896"/>
        <v>0</v>
      </c>
      <c r="O2012" s="151">
        <f>H2012+K2012+N2012</f>
        <v>0</v>
      </c>
      <c r="P2012" s="144"/>
      <c r="Q2012" s="145">
        <f t="shared" si="1898"/>
        <v>0</v>
      </c>
    </row>
    <row r="2013" spans="1:17" s="20" customFormat="1" ht="18" customHeight="1" thickBot="1" x14ac:dyDescent="0.45">
      <c r="A2013" s="19" t="s">
        <v>9</v>
      </c>
      <c r="B2013" s="146"/>
      <c r="C2013" s="146"/>
      <c r="D2013" s="201"/>
      <c r="E2013" s="143">
        <f t="shared" ref="E2013:F2013" si="1905">SUM(E2001:E2012)</f>
        <v>543</v>
      </c>
      <c r="F2013" s="149">
        <f t="shared" si="1905"/>
        <v>543</v>
      </c>
      <c r="G2013" s="146"/>
      <c r="H2013" s="146"/>
      <c r="I2013" s="149">
        <f t="shared" ref="I2013" si="1906">SUM(I2001:I2012)</f>
        <v>0</v>
      </c>
      <c r="J2013" s="146"/>
      <c r="K2013" s="146"/>
      <c r="L2013" s="149">
        <f t="shared" ref="L2013" si="1907">SUM(L2001:L2012)</f>
        <v>0</v>
      </c>
      <c r="M2013" s="146"/>
      <c r="N2013" s="146"/>
      <c r="O2013" s="202"/>
      <c r="P2013" s="150">
        <f>SUM(P2001:P2012)</f>
        <v>0</v>
      </c>
      <c r="Q2013" s="148">
        <f>IF(SUM(Q2001:Q2012)="","",SUM(Q2001:Q2012))</f>
        <v>0</v>
      </c>
    </row>
    <row r="2014" spans="1:17" ht="78" customHeight="1" x14ac:dyDescent="0.4">
      <c r="A2014" s="444" t="s">
        <v>376</v>
      </c>
      <c r="B2014" s="445"/>
      <c r="C2014" s="445"/>
      <c r="D2014" s="445"/>
      <c r="E2014" s="446"/>
      <c r="F2014" s="446"/>
      <c r="G2014" s="446"/>
      <c r="H2014" s="445"/>
      <c r="I2014" s="446"/>
      <c r="J2014" s="446"/>
      <c r="K2014" s="445"/>
      <c r="L2014" s="446"/>
      <c r="M2014" s="446"/>
      <c r="N2014" s="445"/>
      <c r="O2014" s="445"/>
      <c r="P2014" s="445"/>
      <c r="Q2014" s="445"/>
    </row>
    <row r="2015" spans="1:17" ht="78" customHeight="1" x14ac:dyDescent="0.4">
      <c r="A2015" s="447" t="s">
        <v>22</v>
      </c>
      <c r="B2015" s="447"/>
      <c r="C2015" s="447"/>
      <c r="D2015" s="447"/>
      <c r="E2015" s="447"/>
      <c r="F2015" s="447"/>
      <c r="G2015" s="447"/>
      <c r="H2015" s="447"/>
      <c r="I2015" s="447"/>
      <c r="J2015" s="447"/>
      <c r="K2015" s="447"/>
      <c r="L2015" s="447"/>
      <c r="M2015" s="447"/>
      <c r="N2015" s="447"/>
      <c r="O2015" s="447"/>
      <c r="P2015" s="447"/>
      <c r="Q2015" s="447"/>
    </row>
    <row r="2016" spans="1:17" x14ac:dyDescent="0.4">
      <c r="A2016" s="11" t="s">
        <v>12</v>
      </c>
      <c r="B2016" s="15">
        <f>B1997+1</f>
        <v>107</v>
      </c>
      <c r="C2016" s="11" t="s">
        <v>13</v>
      </c>
      <c r="D2016" s="13" t="str">
        <f>VLOOKUP(B2016,別紙1!$A$285:$AS$431,3,FALSE)</f>
        <v>東片貝　流量計</v>
      </c>
      <c r="Q2016" s="142" t="str">
        <f>VLOOKUP(B2016,別紙1!$A$285:$AS$431,5,FALSE)</f>
        <v>東京従量電灯B10A</v>
      </c>
    </row>
    <row r="2017" spans="1:17" s="11" customFormat="1" ht="20.25" customHeight="1" x14ac:dyDescent="0.4">
      <c r="A2017" s="435" t="s">
        <v>14</v>
      </c>
      <c r="B2017" s="443" t="s">
        <v>3</v>
      </c>
      <c r="C2017" s="443"/>
      <c r="D2017" s="443"/>
      <c r="E2017" s="438" t="s">
        <v>4</v>
      </c>
      <c r="F2017" s="439"/>
      <c r="G2017" s="439"/>
      <c r="H2017" s="439"/>
      <c r="I2017" s="439"/>
      <c r="J2017" s="439"/>
      <c r="K2017" s="439"/>
      <c r="L2017" s="439"/>
      <c r="M2017" s="439"/>
      <c r="N2017" s="439"/>
      <c r="O2017" s="440"/>
      <c r="P2017" s="426" t="s">
        <v>106</v>
      </c>
      <c r="Q2017" s="435" t="s">
        <v>354</v>
      </c>
    </row>
    <row r="2018" spans="1:17" s="11" customFormat="1" ht="60" x14ac:dyDescent="0.4">
      <c r="A2018" s="436"/>
      <c r="B2018" s="305" t="s">
        <v>26</v>
      </c>
      <c r="C2018" s="305" t="s">
        <v>107</v>
      </c>
      <c r="D2018" s="305" t="s">
        <v>27</v>
      </c>
      <c r="E2018" s="16" t="s">
        <v>349</v>
      </c>
      <c r="F2018" s="17" t="s">
        <v>108</v>
      </c>
      <c r="G2018" s="17" t="s">
        <v>350</v>
      </c>
      <c r="H2018" s="16" t="s">
        <v>28</v>
      </c>
      <c r="I2018" s="17" t="s">
        <v>126</v>
      </c>
      <c r="J2018" s="17" t="s">
        <v>352</v>
      </c>
      <c r="K2018" s="16" t="s">
        <v>29</v>
      </c>
      <c r="L2018" s="17" t="s">
        <v>127</v>
      </c>
      <c r="M2018" s="17" t="s">
        <v>128</v>
      </c>
      <c r="N2018" s="16" t="s">
        <v>30</v>
      </c>
      <c r="O2018" s="306" t="s">
        <v>353</v>
      </c>
      <c r="P2018" s="441"/>
      <c r="Q2018" s="436"/>
    </row>
    <row r="2019" spans="1:17" s="18" customFormat="1" ht="22.5" x14ac:dyDescent="0.4">
      <c r="A2019" s="442"/>
      <c r="B2019" s="12" t="s">
        <v>34</v>
      </c>
      <c r="C2019" s="12" t="s">
        <v>123</v>
      </c>
      <c r="D2019" s="12" t="s">
        <v>6</v>
      </c>
      <c r="E2019" s="12" t="s">
        <v>20</v>
      </c>
      <c r="F2019" s="12" t="s">
        <v>20</v>
      </c>
      <c r="G2019" s="12" t="s">
        <v>8</v>
      </c>
      <c r="H2019" s="12" t="s">
        <v>8</v>
      </c>
      <c r="I2019" s="12" t="s">
        <v>20</v>
      </c>
      <c r="J2019" s="12" t="s">
        <v>8</v>
      </c>
      <c r="K2019" s="12" t="s">
        <v>8</v>
      </c>
      <c r="L2019" s="12" t="s">
        <v>20</v>
      </c>
      <c r="M2019" s="12" t="s">
        <v>8</v>
      </c>
      <c r="N2019" s="12" t="s">
        <v>8</v>
      </c>
      <c r="O2019" s="12" t="s">
        <v>8</v>
      </c>
      <c r="P2019" s="4" t="s">
        <v>43</v>
      </c>
      <c r="Q2019" s="12" t="s">
        <v>8</v>
      </c>
    </row>
    <row r="2020" spans="1:17" s="20" customFormat="1" ht="18" customHeight="1" x14ac:dyDescent="0.4">
      <c r="A2020" s="19">
        <v>1</v>
      </c>
      <c r="B2020" s="143">
        <f>VLOOKUP(B2016,別紙1!$A$285:$AS$431,6,FALSE)</f>
        <v>10</v>
      </c>
      <c r="C2020" s="151">
        <f>内訳書!$C$9</f>
        <v>0</v>
      </c>
      <c r="D2020" s="151">
        <f>IF(E2020=0,ROUNDDOWN(C2020*B2020/10/2,2),ROUNDDOWN(C2020*B2020/10,2))</f>
        <v>0</v>
      </c>
      <c r="E2020" s="143">
        <f>VLOOKUP(B2016,別紙1!$A$285:$AS$431,7,FALSE)+VLOOKUP(B2016,別紙1!$A$285:$AS$431,8,FALSE)+VLOOKUP(B2016,別紙1!$A$285:$AS$431,9,FALSE)</f>
        <v>25</v>
      </c>
      <c r="F2020" s="143">
        <f>IF(E2020&lt;120,E2020,120)</f>
        <v>25</v>
      </c>
      <c r="G2020" s="151">
        <f>内訳書!$D$9</f>
        <v>0</v>
      </c>
      <c r="H2020" s="151">
        <f>ROUNDDOWN(F2020*G2020,2)</f>
        <v>0</v>
      </c>
      <c r="I2020" s="143">
        <f>IF(E2020&lt;=300,IF(E2020&lt;120,0,E2020-120),180)</f>
        <v>0</v>
      </c>
      <c r="J2020" s="151">
        <f>内訳書!$E$9</f>
        <v>0</v>
      </c>
      <c r="K2020" s="151">
        <f>ROUNDDOWN(I2020*J2020,2)</f>
        <v>0</v>
      </c>
      <c r="L2020" s="143">
        <f>IF(E2020&lt;300,0,E2020-300)</f>
        <v>0</v>
      </c>
      <c r="M2020" s="151">
        <f>内訳書!$F$9</f>
        <v>0</v>
      </c>
      <c r="N2020" s="151">
        <f>ROUNDDOWN(L2020*M2020,2)</f>
        <v>0</v>
      </c>
      <c r="O2020" s="151">
        <f>H2020+K2020+N2020</f>
        <v>0</v>
      </c>
      <c r="P2020" s="144"/>
      <c r="Q2020" s="145">
        <f>ROUNDDOWN(D2020+O2020+P2020,0)</f>
        <v>0</v>
      </c>
    </row>
    <row r="2021" spans="1:17" s="20" customFormat="1" ht="18" customHeight="1" x14ac:dyDescent="0.4">
      <c r="A2021" s="19">
        <v>2</v>
      </c>
      <c r="B2021" s="145">
        <f>B2020</f>
        <v>10</v>
      </c>
      <c r="C2021" s="151">
        <f>C2020</f>
        <v>0</v>
      </c>
      <c r="D2021" s="151">
        <f t="shared" ref="D2021:D2031" si="1908">IF(E2021=0,ROUNDDOWN(C2021*B2021/10/2,2),ROUNDDOWN(C2021*B2021/10,2))</f>
        <v>0</v>
      </c>
      <c r="E2021" s="143">
        <f>VLOOKUP(B2016,別紙1!$A$285:$AS$431,10,FALSE)+VLOOKUP(B2016,別紙1!$A$285:$AS$431,11,FALSE)+VLOOKUP(B2016,別紙1!$A$285:$AS$431,12,FALSE)</f>
        <v>26</v>
      </c>
      <c r="F2021" s="143">
        <f t="shared" ref="F2021:F2031" si="1909">IF(E2021&lt;120,E2021,120)</f>
        <v>26</v>
      </c>
      <c r="G2021" s="151">
        <f>G2020</f>
        <v>0</v>
      </c>
      <c r="H2021" s="151">
        <f t="shared" ref="H2021:H2031" si="1910">ROUNDDOWN(F2021*G2021,2)</f>
        <v>0</v>
      </c>
      <c r="I2021" s="143">
        <f t="shared" ref="I2021" si="1911">IF(E2021&lt;=300,IF(E2021&lt;120,0,E2021-120),180)</f>
        <v>0</v>
      </c>
      <c r="J2021" s="151">
        <f>J2020</f>
        <v>0</v>
      </c>
      <c r="K2021" s="151">
        <f t="shared" ref="K2021:K2031" si="1912">ROUNDDOWN(I2021*J2021,2)</f>
        <v>0</v>
      </c>
      <c r="L2021" s="143">
        <f t="shared" ref="L2021:L2031" si="1913">IF(E2021&lt;300,0,E2021-300)</f>
        <v>0</v>
      </c>
      <c r="M2021" s="151">
        <f>M2020</f>
        <v>0</v>
      </c>
      <c r="N2021" s="151">
        <f t="shared" ref="N2021:N2031" si="1914">ROUNDDOWN(L2021*M2021,2)</f>
        <v>0</v>
      </c>
      <c r="O2021" s="151">
        <f t="shared" ref="O2021:O2024" si="1915">H2021+K2021+N2021</f>
        <v>0</v>
      </c>
      <c r="P2021" s="144"/>
      <c r="Q2021" s="145">
        <f t="shared" ref="Q2021:Q2031" si="1916">ROUNDDOWN(D2021+O2021+P2021,0)</f>
        <v>0</v>
      </c>
    </row>
    <row r="2022" spans="1:17" s="20" customFormat="1" ht="18" customHeight="1" x14ac:dyDescent="0.4">
      <c r="A2022" s="19">
        <v>3</v>
      </c>
      <c r="B2022" s="145">
        <f>B2020</f>
        <v>10</v>
      </c>
      <c r="C2022" s="151">
        <f t="shared" ref="C2022:C2031" si="1917">C2021</f>
        <v>0</v>
      </c>
      <c r="D2022" s="151">
        <f t="shared" si="1908"/>
        <v>0</v>
      </c>
      <c r="E2022" s="143">
        <f>VLOOKUP(B2016,別紙1!$A$285:$AS$431,13,FALSE)+VLOOKUP(B2016,別紙1!$A$285:$AS$431,14,FALSE)+VLOOKUP(B2016,別紙1!$A$285:$AS$431,15,FALSE)</f>
        <v>31</v>
      </c>
      <c r="F2022" s="143">
        <f t="shared" si="1909"/>
        <v>31</v>
      </c>
      <c r="G2022" s="151">
        <f t="shared" ref="G2022:G2031" si="1918">G2021</f>
        <v>0</v>
      </c>
      <c r="H2022" s="151">
        <f t="shared" si="1910"/>
        <v>0</v>
      </c>
      <c r="I2022" s="143">
        <f>IF(E2022&lt;=300,IF(E2022&lt;120,0,E2022-120),180)</f>
        <v>0</v>
      </c>
      <c r="J2022" s="151">
        <f t="shared" ref="J2022:J2031" si="1919">J2021</f>
        <v>0</v>
      </c>
      <c r="K2022" s="151">
        <f t="shared" si="1912"/>
        <v>0</v>
      </c>
      <c r="L2022" s="143">
        <f t="shared" si="1913"/>
        <v>0</v>
      </c>
      <c r="M2022" s="151">
        <f t="shared" ref="M2022:M2031" si="1920">M2021</f>
        <v>0</v>
      </c>
      <c r="N2022" s="151">
        <f t="shared" si="1914"/>
        <v>0</v>
      </c>
      <c r="O2022" s="151">
        <f t="shared" si="1915"/>
        <v>0</v>
      </c>
      <c r="P2022" s="144"/>
      <c r="Q2022" s="145">
        <f t="shared" si="1916"/>
        <v>0</v>
      </c>
    </row>
    <row r="2023" spans="1:17" s="20" customFormat="1" ht="18" customHeight="1" x14ac:dyDescent="0.4">
      <c r="A2023" s="19">
        <v>4</v>
      </c>
      <c r="B2023" s="145">
        <f>B2020</f>
        <v>10</v>
      </c>
      <c r="C2023" s="151">
        <f t="shared" si="1917"/>
        <v>0</v>
      </c>
      <c r="D2023" s="151">
        <f t="shared" si="1908"/>
        <v>0</v>
      </c>
      <c r="E2023" s="143">
        <f>VLOOKUP(B2016,別紙1!$A$285:$AS$431,16,FALSE)+VLOOKUP(B2016,別紙1!$A$285:$AS$431,17,FALSE)+VLOOKUP(B2016,別紙1!$A$285:$AS$431,18,FALSE)</f>
        <v>36</v>
      </c>
      <c r="F2023" s="143">
        <f t="shared" si="1909"/>
        <v>36</v>
      </c>
      <c r="G2023" s="151">
        <f t="shared" si="1918"/>
        <v>0</v>
      </c>
      <c r="H2023" s="151">
        <f t="shared" si="1910"/>
        <v>0</v>
      </c>
      <c r="I2023" s="143">
        <f t="shared" ref="I2023:I2031" si="1921">IF(E2023&lt;=300,IF(E2023&lt;120,0,E2023-120),180)</f>
        <v>0</v>
      </c>
      <c r="J2023" s="151">
        <f t="shared" si="1919"/>
        <v>0</v>
      </c>
      <c r="K2023" s="151">
        <f t="shared" si="1912"/>
        <v>0</v>
      </c>
      <c r="L2023" s="143">
        <f t="shared" si="1913"/>
        <v>0</v>
      </c>
      <c r="M2023" s="151">
        <f t="shared" si="1920"/>
        <v>0</v>
      </c>
      <c r="N2023" s="151">
        <f t="shared" si="1914"/>
        <v>0</v>
      </c>
      <c r="O2023" s="151">
        <f t="shared" si="1915"/>
        <v>0</v>
      </c>
      <c r="P2023" s="144"/>
      <c r="Q2023" s="145">
        <f t="shared" si="1916"/>
        <v>0</v>
      </c>
    </row>
    <row r="2024" spans="1:17" s="20" customFormat="1" ht="18" customHeight="1" x14ac:dyDescent="0.4">
      <c r="A2024" s="19">
        <v>5</v>
      </c>
      <c r="B2024" s="145">
        <f>B2020</f>
        <v>10</v>
      </c>
      <c r="C2024" s="151">
        <f t="shared" si="1917"/>
        <v>0</v>
      </c>
      <c r="D2024" s="151">
        <f t="shared" si="1908"/>
        <v>0</v>
      </c>
      <c r="E2024" s="143">
        <f>VLOOKUP(B2016,別紙1!$A$285:$AS$431,19,FALSE)+VLOOKUP(B2016,別紙1!$A$285:$AS$431,20,FALSE)+VLOOKUP(B2016,別紙1!$A$285:$AS$431,21,FALSE)</f>
        <v>45</v>
      </c>
      <c r="F2024" s="143">
        <f t="shared" si="1909"/>
        <v>45</v>
      </c>
      <c r="G2024" s="151">
        <f t="shared" si="1918"/>
        <v>0</v>
      </c>
      <c r="H2024" s="151">
        <f t="shared" si="1910"/>
        <v>0</v>
      </c>
      <c r="I2024" s="143">
        <f t="shared" si="1921"/>
        <v>0</v>
      </c>
      <c r="J2024" s="151">
        <f t="shared" si="1919"/>
        <v>0</v>
      </c>
      <c r="K2024" s="151">
        <f t="shared" si="1912"/>
        <v>0</v>
      </c>
      <c r="L2024" s="143">
        <f t="shared" si="1913"/>
        <v>0</v>
      </c>
      <c r="M2024" s="151">
        <f t="shared" si="1920"/>
        <v>0</v>
      </c>
      <c r="N2024" s="151">
        <f t="shared" si="1914"/>
        <v>0</v>
      </c>
      <c r="O2024" s="151">
        <f t="shared" si="1915"/>
        <v>0</v>
      </c>
      <c r="P2024" s="144"/>
      <c r="Q2024" s="145">
        <f t="shared" si="1916"/>
        <v>0</v>
      </c>
    </row>
    <row r="2025" spans="1:17" s="20" customFormat="1" ht="18" customHeight="1" x14ac:dyDescent="0.4">
      <c r="A2025" s="19">
        <v>6</v>
      </c>
      <c r="B2025" s="145">
        <f>B2020</f>
        <v>10</v>
      </c>
      <c r="C2025" s="151">
        <f t="shared" si="1917"/>
        <v>0</v>
      </c>
      <c r="D2025" s="151">
        <f t="shared" si="1908"/>
        <v>0</v>
      </c>
      <c r="E2025" s="143">
        <f>VLOOKUP(B2016,別紙1!$A$285:$AS$431,22,FALSE)+VLOOKUP(B2016,別紙1!$A$285:$AS$431,23,FALSE)+VLOOKUP(B2016,別紙1!$A$285:$AS$431,24,FALSE)</f>
        <v>47</v>
      </c>
      <c r="F2025" s="143">
        <f t="shared" si="1909"/>
        <v>47</v>
      </c>
      <c r="G2025" s="151">
        <f t="shared" si="1918"/>
        <v>0</v>
      </c>
      <c r="H2025" s="151">
        <f t="shared" si="1910"/>
        <v>0</v>
      </c>
      <c r="I2025" s="143">
        <f t="shared" si="1921"/>
        <v>0</v>
      </c>
      <c r="J2025" s="151">
        <f t="shared" si="1919"/>
        <v>0</v>
      </c>
      <c r="K2025" s="151">
        <f t="shared" si="1912"/>
        <v>0</v>
      </c>
      <c r="L2025" s="143">
        <f t="shared" si="1913"/>
        <v>0</v>
      </c>
      <c r="M2025" s="151">
        <f t="shared" si="1920"/>
        <v>0</v>
      </c>
      <c r="N2025" s="151">
        <f t="shared" si="1914"/>
        <v>0</v>
      </c>
      <c r="O2025" s="151">
        <f>H2025+K2025+N2025</f>
        <v>0</v>
      </c>
      <c r="P2025" s="144"/>
      <c r="Q2025" s="145">
        <f t="shared" si="1916"/>
        <v>0</v>
      </c>
    </row>
    <row r="2026" spans="1:17" s="20" customFormat="1" ht="18" customHeight="1" x14ac:dyDescent="0.4">
      <c r="A2026" s="19">
        <v>7</v>
      </c>
      <c r="B2026" s="145">
        <f>B2020</f>
        <v>10</v>
      </c>
      <c r="C2026" s="151">
        <f t="shared" si="1917"/>
        <v>0</v>
      </c>
      <c r="D2026" s="151">
        <f t="shared" si="1908"/>
        <v>0</v>
      </c>
      <c r="E2026" s="143">
        <f>VLOOKUP(B2016,別紙1!$A$285:$AS$431,25,FALSE)+VLOOKUP(B2016,別紙1!$A$285:$AS$431,26,FALSE)+VLOOKUP(B2016,別紙1!$A$285:$AS$431,27,FALSE)</f>
        <v>57</v>
      </c>
      <c r="F2026" s="143">
        <f t="shared" si="1909"/>
        <v>57</v>
      </c>
      <c r="G2026" s="151">
        <f t="shared" si="1918"/>
        <v>0</v>
      </c>
      <c r="H2026" s="151">
        <f t="shared" si="1910"/>
        <v>0</v>
      </c>
      <c r="I2026" s="143">
        <f t="shared" si="1921"/>
        <v>0</v>
      </c>
      <c r="J2026" s="151">
        <f t="shared" si="1919"/>
        <v>0</v>
      </c>
      <c r="K2026" s="151">
        <f t="shared" si="1912"/>
        <v>0</v>
      </c>
      <c r="L2026" s="143">
        <f t="shared" si="1913"/>
        <v>0</v>
      </c>
      <c r="M2026" s="151">
        <f t="shared" si="1920"/>
        <v>0</v>
      </c>
      <c r="N2026" s="151">
        <f t="shared" si="1914"/>
        <v>0</v>
      </c>
      <c r="O2026" s="151">
        <f t="shared" ref="O2026:O2030" si="1922">H2026+K2026+N2026</f>
        <v>0</v>
      </c>
      <c r="P2026" s="144"/>
      <c r="Q2026" s="145">
        <f t="shared" si="1916"/>
        <v>0</v>
      </c>
    </row>
    <row r="2027" spans="1:17" s="20" customFormat="1" ht="18" customHeight="1" x14ac:dyDescent="0.4">
      <c r="A2027" s="19">
        <v>8</v>
      </c>
      <c r="B2027" s="145">
        <f>B2020</f>
        <v>10</v>
      </c>
      <c r="C2027" s="151">
        <f t="shared" si="1917"/>
        <v>0</v>
      </c>
      <c r="D2027" s="151">
        <f t="shared" si="1908"/>
        <v>0</v>
      </c>
      <c r="E2027" s="143">
        <f>VLOOKUP(B2016,別紙1!$A$285:$AS$431,28,FALSE)+VLOOKUP(B2016,別紙1!$A$285:$AS$431,29,FALSE)+VLOOKUP(B2016,別紙1!$A$285:$AS$431,30,FALSE)</f>
        <v>53</v>
      </c>
      <c r="F2027" s="143">
        <f t="shared" si="1909"/>
        <v>53</v>
      </c>
      <c r="G2027" s="151">
        <f t="shared" si="1918"/>
        <v>0</v>
      </c>
      <c r="H2027" s="151">
        <f t="shared" si="1910"/>
        <v>0</v>
      </c>
      <c r="I2027" s="143">
        <f t="shared" si="1921"/>
        <v>0</v>
      </c>
      <c r="J2027" s="151">
        <f t="shared" si="1919"/>
        <v>0</v>
      </c>
      <c r="K2027" s="151">
        <f t="shared" si="1912"/>
        <v>0</v>
      </c>
      <c r="L2027" s="143">
        <f t="shared" si="1913"/>
        <v>0</v>
      </c>
      <c r="M2027" s="151">
        <f t="shared" si="1920"/>
        <v>0</v>
      </c>
      <c r="N2027" s="151">
        <f t="shared" si="1914"/>
        <v>0</v>
      </c>
      <c r="O2027" s="151">
        <f t="shared" si="1922"/>
        <v>0</v>
      </c>
      <c r="P2027" s="144"/>
      <c r="Q2027" s="145">
        <f t="shared" si="1916"/>
        <v>0</v>
      </c>
    </row>
    <row r="2028" spans="1:17" s="20" customFormat="1" ht="18" customHeight="1" x14ac:dyDescent="0.4">
      <c r="A2028" s="19">
        <v>9</v>
      </c>
      <c r="B2028" s="145">
        <f>B2020</f>
        <v>10</v>
      </c>
      <c r="C2028" s="151">
        <f t="shared" si="1917"/>
        <v>0</v>
      </c>
      <c r="D2028" s="151">
        <f t="shared" si="1908"/>
        <v>0</v>
      </c>
      <c r="E2028" s="143">
        <f>VLOOKUP(B2016,別紙1!$A$285:$AS$431,31,FALSE)+VLOOKUP(B2016,別紙1!$A$285:$AS$431,32,FALSE)+VLOOKUP(B2016,別紙1!$A$285:$AS$431,33,FALSE)</f>
        <v>64</v>
      </c>
      <c r="F2028" s="143">
        <f t="shared" si="1909"/>
        <v>64</v>
      </c>
      <c r="G2028" s="151">
        <f t="shared" si="1918"/>
        <v>0</v>
      </c>
      <c r="H2028" s="151">
        <f t="shared" si="1910"/>
        <v>0</v>
      </c>
      <c r="I2028" s="143">
        <f t="shared" si="1921"/>
        <v>0</v>
      </c>
      <c r="J2028" s="151">
        <f t="shared" si="1919"/>
        <v>0</v>
      </c>
      <c r="K2028" s="151">
        <f t="shared" si="1912"/>
        <v>0</v>
      </c>
      <c r="L2028" s="143">
        <f t="shared" si="1913"/>
        <v>0</v>
      </c>
      <c r="M2028" s="151">
        <f t="shared" si="1920"/>
        <v>0</v>
      </c>
      <c r="N2028" s="151">
        <f t="shared" si="1914"/>
        <v>0</v>
      </c>
      <c r="O2028" s="151">
        <f t="shared" si="1922"/>
        <v>0</v>
      </c>
      <c r="P2028" s="144"/>
      <c r="Q2028" s="145">
        <f t="shared" si="1916"/>
        <v>0</v>
      </c>
    </row>
    <row r="2029" spans="1:17" s="20" customFormat="1" ht="18" customHeight="1" x14ac:dyDescent="0.4">
      <c r="A2029" s="19">
        <v>10</v>
      </c>
      <c r="B2029" s="145">
        <f>B2020</f>
        <v>10</v>
      </c>
      <c r="C2029" s="151">
        <f t="shared" si="1917"/>
        <v>0</v>
      </c>
      <c r="D2029" s="151">
        <f t="shared" si="1908"/>
        <v>0</v>
      </c>
      <c r="E2029" s="143">
        <f>VLOOKUP(B2016,別紙1!$A$285:$AS$431,34,FALSE)+VLOOKUP(B2016,別紙1!$A$285:$AS$431,35,FALSE)+VLOOKUP(B2016,別紙1!$A$285:$AS$431,36,FALSE)</f>
        <v>60</v>
      </c>
      <c r="F2029" s="143">
        <f t="shared" si="1909"/>
        <v>60</v>
      </c>
      <c r="G2029" s="151">
        <f t="shared" si="1918"/>
        <v>0</v>
      </c>
      <c r="H2029" s="151">
        <f t="shared" si="1910"/>
        <v>0</v>
      </c>
      <c r="I2029" s="143">
        <f t="shared" si="1921"/>
        <v>0</v>
      </c>
      <c r="J2029" s="151">
        <f t="shared" si="1919"/>
        <v>0</v>
      </c>
      <c r="K2029" s="151">
        <f t="shared" si="1912"/>
        <v>0</v>
      </c>
      <c r="L2029" s="143">
        <f t="shared" si="1913"/>
        <v>0</v>
      </c>
      <c r="M2029" s="151">
        <f t="shared" si="1920"/>
        <v>0</v>
      </c>
      <c r="N2029" s="151">
        <f t="shared" si="1914"/>
        <v>0</v>
      </c>
      <c r="O2029" s="151">
        <f t="shared" si="1922"/>
        <v>0</v>
      </c>
      <c r="P2029" s="144"/>
      <c r="Q2029" s="145">
        <f t="shared" si="1916"/>
        <v>0</v>
      </c>
    </row>
    <row r="2030" spans="1:17" s="20" customFormat="1" ht="18" customHeight="1" x14ac:dyDescent="0.4">
      <c r="A2030" s="19">
        <v>11</v>
      </c>
      <c r="B2030" s="145">
        <f>B2020</f>
        <v>10</v>
      </c>
      <c r="C2030" s="151">
        <f t="shared" si="1917"/>
        <v>0</v>
      </c>
      <c r="D2030" s="151">
        <f t="shared" si="1908"/>
        <v>0</v>
      </c>
      <c r="E2030" s="143">
        <f>VLOOKUP(B2016,別紙1!$A$285:$AS$431,37,FALSE)+VLOOKUP(B2016,別紙1!$A$285:$AS$431,38,FALSE)+VLOOKUP(B2016,別紙1!$A$285:$AS$431,39,FALSE)</f>
        <v>54</v>
      </c>
      <c r="F2030" s="143">
        <f t="shared" si="1909"/>
        <v>54</v>
      </c>
      <c r="G2030" s="151">
        <f t="shared" si="1918"/>
        <v>0</v>
      </c>
      <c r="H2030" s="151">
        <f t="shared" si="1910"/>
        <v>0</v>
      </c>
      <c r="I2030" s="143">
        <f t="shared" si="1921"/>
        <v>0</v>
      </c>
      <c r="J2030" s="151">
        <f t="shared" si="1919"/>
        <v>0</v>
      </c>
      <c r="K2030" s="151">
        <f t="shared" si="1912"/>
        <v>0</v>
      </c>
      <c r="L2030" s="143">
        <f t="shared" si="1913"/>
        <v>0</v>
      </c>
      <c r="M2030" s="151">
        <f t="shared" si="1920"/>
        <v>0</v>
      </c>
      <c r="N2030" s="151">
        <f t="shared" si="1914"/>
        <v>0</v>
      </c>
      <c r="O2030" s="151">
        <f t="shared" si="1922"/>
        <v>0</v>
      </c>
      <c r="P2030" s="144"/>
      <c r="Q2030" s="145">
        <f t="shared" si="1916"/>
        <v>0</v>
      </c>
    </row>
    <row r="2031" spans="1:17" s="20" customFormat="1" ht="18" customHeight="1" thickBot="1" x14ac:dyDescent="0.45">
      <c r="A2031" s="19">
        <v>12</v>
      </c>
      <c r="B2031" s="145">
        <f>B2020</f>
        <v>10</v>
      </c>
      <c r="C2031" s="151">
        <f t="shared" si="1917"/>
        <v>0</v>
      </c>
      <c r="D2031" s="151">
        <f t="shared" si="1908"/>
        <v>0</v>
      </c>
      <c r="E2031" s="143">
        <f>VLOOKUP(B2016,別紙1!$A$285:$AS$431,40,FALSE)+VLOOKUP(B2016,別紙1!$A$285:$AS$431,41,FALSE)+VLOOKUP(B2016,別紙1!$A$285:$AS$431,42,FALSE)</f>
        <v>32</v>
      </c>
      <c r="F2031" s="143">
        <f t="shared" si="1909"/>
        <v>32</v>
      </c>
      <c r="G2031" s="151">
        <f t="shared" si="1918"/>
        <v>0</v>
      </c>
      <c r="H2031" s="198">
        <f t="shared" si="1910"/>
        <v>0</v>
      </c>
      <c r="I2031" s="143">
        <f t="shared" si="1921"/>
        <v>0</v>
      </c>
      <c r="J2031" s="198">
        <f t="shared" si="1919"/>
        <v>0</v>
      </c>
      <c r="K2031" s="198">
        <f t="shared" si="1912"/>
        <v>0</v>
      </c>
      <c r="L2031" s="143">
        <f t="shared" si="1913"/>
        <v>0</v>
      </c>
      <c r="M2031" s="151">
        <f t="shared" si="1920"/>
        <v>0</v>
      </c>
      <c r="N2031" s="198">
        <f t="shared" si="1914"/>
        <v>0</v>
      </c>
      <c r="O2031" s="151">
        <f>H2031+K2031+N2031</f>
        <v>0</v>
      </c>
      <c r="P2031" s="144"/>
      <c r="Q2031" s="145">
        <f t="shared" si="1916"/>
        <v>0</v>
      </c>
    </row>
    <row r="2032" spans="1:17" s="20" customFormat="1" ht="18" customHeight="1" thickBot="1" x14ac:dyDescent="0.45">
      <c r="A2032" s="19" t="s">
        <v>9</v>
      </c>
      <c r="B2032" s="146"/>
      <c r="C2032" s="146"/>
      <c r="D2032" s="201"/>
      <c r="E2032" s="143">
        <f t="shared" ref="E2032:F2032" si="1923">SUM(E2020:E2031)</f>
        <v>530</v>
      </c>
      <c r="F2032" s="149">
        <f t="shared" si="1923"/>
        <v>530</v>
      </c>
      <c r="G2032" s="146"/>
      <c r="H2032" s="146"/>
      <c r="I2032" s="149">
        <f t="shared" ref="I2032" si="1924">SUM(I2020:I2031)</f>
        <v>0</v>
      </c>
      <c r="J2032" s="146"/>
      <c r="K2032" s="146"/>
      <c r="L2032" s="149">
        <f t="shared" ref="L2032" si="1925">SUM(L2020:L2031)</f>
        <v>0</v>
      </c>
      <c r="M2032" s="146"/>
      <c r="N2032" s="146"/>
      <c r="O2032" s="202"/>
      <c r="P2032" s="150">
        <f>SUM(P2020:P2031)</f>
        <v>0</v>
      </c>
      <c r="Q2032" s="148">
        <f>IF(SUM(Q2020:Q2031)="","",SUM(Q2020:Q2031))</f>
        <v>0</v>
      </c>
    </row>
    <row r="2033" spans="1:17" ht="78" customHeight="1" x14ac:dyDescent="0.4">
      <c r="A2033" s="444" t="s">
        <v>376</v>
      </c>
      <c r="B2033" s="445"/>
      <c r="C2033" s="445"/>
      <c r="D2033" s="445"/>
      <c r="E2033" s="446"/>
      <c r="F2033" s="446"/>
      <c r="G2033" s="446"/>
      <c r="H2033" s="445"/>
      <c r="I2033" s="446"/>
      <c r="J2033" s="446"/>
      <c r="K2033" s="445"/>
      <c r="L2033" s="446"/>
      <c r="M2033" s="446"/>
      <c r="N2033" s="445"/>
      <c r="O2033" s="445"/>
      <c r="P2033" s="445"/>
      <c r="Q2033" s="445"/>
    </row>
    <row r="2034" spans="1:17" ht="78" customHeight="1" x14ac:dyDescent="0.4">
      <c r="A2034" s="447" t="s">
        <v>22</v>
      </c>
      <c r="B2034" s="447"/>
      <c r="C2034" s="447"/>
      <c r="D2034" s="447"/>
      <c r="E2034" s="447"/>
      <c r="F2034" s="447"/>
      <c r="G2034" s="447"/>
      <c r="H2034" s="447"/>
      <c r="I2034" s="447"/>
      <c r="J2034" s="447"/>
      <c r="K2034" s="447"/>
      <c r="L2034" s="447"/>
      <c r="M2034" s="447"/>
      <c r="N2034" s="447"/>
      <c r="O2034" s="447"/>
      <c r="P2034" s="447"/>
      <c r="Q2034" s="447"/>
    </row>
    <row r="2035" spans="1:17" x14ac:dyDescent="0.4">
      <c r="A2035" s="11" t="s">
        <v>12</v>
      </c>
      <c r="B2035" s="15">
        <f>B2016+1</f>
        <v>108</v>
      </c>
      <c r="C2035" s="11" t="s">
        <v>13</v>
      </c>
      <c r="D2035" s="13" t="str">
        <f>VLOOKUP(B2035,別紙1!$A$285:$AS$431,3,FALSE)</f>
        <v>荒北第１－１ポンプ場</v>
      </c>
      <c r="Q2035" s="142" t="str">
        <f>VLOOKUP(B2035,別紙1!$A$285:$AS$431,5,FALSE)</f>
        <v>従量電灯Ｂ</v>
      </c>
    </row>
    <row r="2036" spans="1:17" s="11" customFormat="1" ht="20.25" customHeight="1" x14ac:dyDescent="0.4">
      <c r="A2036" s="435" t="s">
        <v>14</v>
      </c>
      <c r="B2036" s="443" t="s">
        <v>3</v>
      </c>
      <c r="C2036" s="443"/>
      <c r="D2036" s="443"/>
      <c r="E2036" s="438" t="s">
        <v>4</v>
      </c>
      <c r="F2036" s="439"/>
      <c r="G2036" s="439"/>
      <c r="H2036" s="439"/>
      <c r="I2036" s="439"/>
      <c r="J2036" s="439"/>
      <c r="K2036" s="439"/>
      <c r="L2036" s="439"/>
      <c r="M2036" s="439"/>
      <c r="N2036" s="439"/>
      <c r="O2036" s="440"/>
      <c r="P2036" s="426" t="s">
        <v>106</v>
      </c>
      <c r="Q2036" s="435" t="s">
        <v>354</v>
      </c>
    </row>
    <row r="2037" spans="1:17" s="11" customFormat="1" ht="60" x14ac:dyDescent="0.4">
      <c r="A2037" s="436"/>
      <c r="B2037" s="305" t="s">
        <v>26</v>
      </c>
      <c r="C2037" s="305" t="s">
        <v>107</v>
      </c>
      <c r="D2037" s="305" t="s">
        <v>27</v>
      </c>
      <c r="E2037" s="16" t="s">
        <v>349</v>
      </c>
      <c r="F2037" s="17" t="s">
        <v>108</v>
      </c>
      <c r="G2037" s="17" t="s">
        <v>350</v>
      </c>
      <c r="H2037" s="16" t="s">
        <v>28</v>
      </c>
      <c r="I2037" s="17" t="s">
        <v>126</v>
      </c>
      <c r="J2037" s="17" t="s">
        <v>352</v>
      </c>
      <c r="K2037" s="16" t="s">
        <v>29</v>
      </c>
      <c r="L2037" s="17" t="s">
        <v>127</v>
      </c>
      <c r="M2037" s="17" t="s">
        <v>128</v>
      </c>
      <c r="N2037" s="16" t="s">
        <v>30</v>
      </c>
      <c r="O2037" s="306" t="s">
        <v>353</v>
      </c>
      <c r="P2037" s="441"/>
      <c r="Q2037" s="436"/>
    </row>
    <row r="2038" spans="1:17" s="18" customFormat="1" ht="22.5" x14ac:dyDescent="0.4">
      <c r="A2038" s="442"/>
      <c r="B2038" s="12" t="s">
        <v>34</v>
      </c>
      <c r="C2038" s="12" t="s">
        <v>123</v>
      </c>
      <c r="D2038" s="12" t="s">
        <v>6</v>
      </c>
      <c r="E2038" s="12" t="s">
        <v>20</v>
      </c>
      <c r="F2038" s="12" t="s">
        <v>20</v>
      </c>
      <c r="G2038" s="12" t="s">
        <v>8</v>
      </c>
      <c r="H2038" s="12" t="s">
        <v>8</v>
      </c>
      <c r="I2038" s="12" t="s">
        <v>20</v>
      </c>
      <c r="J2038" s="12" t="s">
        <v>8</v>
      </c>
      <c r="K2038" s="12" t="s">
        <v>8</v>
      </c>
      <c r="L2038" s="12" t="s">
        <v>20</v>
      </c>
      <c r="M2038" s="12" t="s">
        <v>8</v>
      </c>
      <c r="N2038" s="12" t="s">
        <v>8</v>
      </c>
      <c r="O2038" s="12" t="s">
        <v>8</v>
      </c>
      <c r="P2038" s="4" t="s">
        <v>43</v>
      </c>
      <c r="Q2038" s="12" t="s">
        <v>8</v>
      </c>
    </row>
    <row r="2039" spans="1:17" s="20" customFormat="1" ht="18" customHeight="1" x14ac:dyDescent="0.4">
      <c r="A2039" s="19">
        <v>1</v>
      </c>
      <c r="B2039" s="143">
        <f>VLOOKUP(B2035,別紙1!$A$285:$AS$431,6,FALSE)</f>
        <v>10</v>
      </c>
      <c r="C2039" s="151">
        <f>内訳書!$C$9</f>
        <v>0</v>
      </c>
      <c r="D2039" s="151">
        <f>IF(E2039=0,ROUNDDOWN(C2039*B2039/10/2,2),ROUNDDOWN(C2039*B2039/10,2))</f>
        <v>0</v>
      </c>
      <c r="E2039" s="143">
        <f>VLOOKUP(B2035,別紙1!$A$285:$AS$431,7,FALSE)+VLOOKUP(B2035,別紙1!$A$285:$AS$431,8,FALSE)+VLOOKUP(B2035,別紙1!$A$285:$AS$431,9,FALSE)</f>
        <v>26</v>
      </c>
      <c r="F2039" s="143">
        <f>IF(E2039&lt;120,E2039,120)</f>
        <v>26</v>
      </c>
      <c r="G2039" s="151">
        <f>内訳書!$D$9</f>
        <v>0</v>
      </c>
      <c r="H2039" s="151">
        <f>ROUNDDOWN(F2039*G2039,2)</f>
        <v>0</v>
      </c>
      <c r="I2039" s="143">
        <f>IF(E2039&lt;=300,IF(E2039&lt;120,0,E2039-120),180)</f>
        <v>0</v>
      </c>
      <c r="J2039" s="151">
        <f>内訳書!$E$9</f>
        <v>0</v>
      </c>
      <c r="K2039" s="151">
        <f>ROUNDDOWN(I2039*J2039,2)</f>
        <v>0</v>
      </c>
      <c r="L2039" s="143">
        <f>IF(E2039&lt;300,0,E2039-300)</f>
        <v>0</v>
      </c>
      <c r="M2039" s="151">
        <f>内訳書!$F$9</f>
        <v>0</v>
      </c>
      <c r="N2039" s="151">
        <f>ROUNDDOWN(L2039*M2039,2)</f>
        <v>0</v>
      </c>
      <c r="O2039" s="151">
        <f>H2039+K2039+N2039</f>
        <v>0</v>
      </c>
      <c r="P2039" s="144"/>
      <c r="Q2039" s="145">
        <f>ROUNDDOWN(D2039+O2039+P2039,0)</f>
        <v>0</v>
      </c>
    </row>
    <row r="2040" spans="1:17" s="20" customFormat="1" ht="18" customHeight="1" x14ac:dyDescent="0.4">
      <c r="A2040" s="19">
        <v>2</v>
      </c>
      <c r="B2040" s="145">
        <f>B2039</f>
        <v>10</v>
      </c>
      <c r="C2040" s="151">
        <f>C2039</f>
        <v>0</v>
      </c>
      <c r="D2040" s="151">
        <f t="shared" ref="D2040:D2050" si="1926">IF(E2040=0,ROUNDDOWN(C2040*B2040/10/2,2),ROUNDDOWN(C2040*B2040/10,2))</f>
        <v>0</v>
      </c>
      <c r="E2040" s="143">
        <f>VLOOKUP(B2035,別紙1!$A$285:$AS$431,10,FALSE)+VLOOKUP(B2035,別紙1!$A$285:$AS$431,11,FALSE)+VLOOKUP(B2035,別紙1!$A$285:$AS$431,12,FALSE)</f>
        <v>29</v>
      </c>
      <c r="F2040" s="143">
        <f t="shared" ref="F2040:F2050" si="1927">IF(E2040&lt;120,E2040,120)</f>
        <v>29</v>
      </c>
      <c r="G2040" s="151">
        <f>G2039</f>
        <v>0</v>
      </c>
      <c r="H2040" s="151">
        <f t="shared" ref="H2040:H2050" si="1928">ROUNDDOWN(F2040*G2040,2)</f>
        <v>0</v>
      </c>
      <c r="I2040" s="143">
        <f t="shared" ref="I2040" si="1929">IF(E2040&lt;=300,IF(E2040&lt;120,0,E2040-120),180)</f>
        <v>0</v>
      </c>
      <c r="J2040" s="151">
        <f>J2039</f>
        <v>0</v>
      </c>
      <c r="K2040" s="151">
        <f t="shared" ref="K2040:K2050" si="1930">ROUNDDOWN(I2040*J2040,2)</f>
        <v>0</v>
      </c>
      <c r="L2040" s="143">
        <f t="shared" ref="L2040:L2050" si="1931">IF(E2040&lt;300,0,E2040-300)</f>
        <v>0</v>
      </c>
      <c r="M2040" s="151">
        <f>M2039</f>
        <v>0</v>
      </c>
      <c r="N2040" s="151">
        <f t="shared" ref="N2040:N2050" si="1932">ROUNDDOWN(L2040*M2040,2)</f>
        <v>0</v>
      </c>
      <c r="O2040" s="151">
        <f t="shared" ref="O2040:O2043" si="1933">H2040+K2040+N2040</f>
        <v>0</v>
      </c>
      <c r="P2040" s="144"/>
      <c r="Q2040" s="145">
        <f t="shared" ref="Q2040:Q2050" si="1934">ROUNDDOWN(D2040+O2040+P2040,0)</f>
        <v>0</v>
      </c>
    </row>
    <row r="2041" spans="1:17" s="20" customFormat="1" ht="18" customHeight="1" x14ac:dyDescent="0.4">
      <c r="A2041" s="19">
        <v>3</v>
      </c>
      <c r="B2041" s="145">
        <f>B2039</f>
        <v>10</v>
      </c>
      <c r="C2041" s="151">
        <f t="shared" ref="C2041:C2050" si="1935">C2040</f>
        <v>0</v>
      </c>
      <c r="D2041" s="151">
        <f t="shared" si="1926"/>
        <v>0</v>
      </c>
      <c r="E2041" s="143">
        <f>VLOOKUP(B2035,別紙1!$A$285:$AS$431,13,FALSE)+VLOOKUP(B2035,別紙1!$A$285:$AS$431,14,FALSE)+VLOOKUP(B2035,別紙1!$A$285:$AS$431,15,FALSE)</f>
        <v>26</v>
      </c>
      <c r="F2041" s="143">
        <f t="shared" si="1927"/>
        <v>26</v>
      </c>
      <c r="G2041" s="151">
        <f t="shared" ref="G2041:G2050" si="1936">G2040</f>
        <v>0</v>
      </c>
      <c r="H2041" s="151">
        <f t="shared" si="1928"/>
        <v>0</v>
      </c>
      <c r="I2041" s="143">
        <f>IF(E2041&lt;=300,IF(E2041&lt;120,0,E2041-120),180)</f>
        <v>0</v>
      </c>
      <c r="J2041" s="151">
        <f t="shared" ref="J2041:J2050" si="1937">J2040</f>
        <v>0</v>
      </c>
      <c r="K2041" s="151">
        <f t="shared" si="1930"/>
        <v>0</v>
      </c>
      <c r="L2041" s="143">
        <f t="shared" si="1931"/>
        <v>0</v>
      </c>
      <c r="M2041" s="151">
        <f t="shared" ref="M2041:M2050" si="1938">M2040</f>
        <v>0</v>
      </c>
      <c r="N2041" s="151">
        <f t="shared" si="1932"/>
        <v>0</v>
      </c>
      <c r="O2041" s="151">
        <f t="shared" si="1933"/>
        <v>0</v>
      </c>
      <c r="P2041" s="144"/>
      <c r="Q2041" s="145">
        <f t="shared" si="1934"/>
        <v>0</v>
      </c>
    </row>
    <row r="2042" spans="1:17" s="20" customFormat="1" ht="18" customHeight="1" x14ac:dyDescent="0.4">
      <c r="A2042" s="19">
        <v>4</v>
      </c>
      <c r="B2042" s="145">
        <f>B2039</f>
        <v>10</v>
      </c>
      <c r="C2042" s="151">
        <f t="shared" si="1935"/>
        <v>0</v>
      </c>
      <c r="D2042" s="151">
        <f t="shared" si="1926"/>
        <v>0</v>
      </c>
      <c r="E2042" s="143">
        <f>VLOOKUP(B2035,別紙1!$A$285:$AS$431,16,FALSE)+VLOOKUP(B2035,別紙1!$A$285:$AS$431,17,FALSE)+VLOOKUP(B2035,別紙1!$A$285:$AS$431,18,FALSE)</f>
        <v>25</v>
      </c>
      <c r="F2042" s="143">
        <f t="shared" si="1927"/>
        <v>25</v>
      </c>
      <c r="G2042" s="151">
        <f t="shared" si="1936"/>
        <v>0</v>
      </c>
      <c r="H2042" s="151">
        <f t="shared" si="1928"/>
        <v>0</v>
      </c>
      <c r="I2042" s="143">
        <f t="shared" ref="I2042:I2050" si="1939">IF(E2042&lt;=300,IF(E2042&lt;120,0,E2042-120),180)</f>
        <v>0</v>
      </c>
      <c r="J2042" s="151">
        <f t="shared" si="1937"/>
        <v>0</v>
      </c>
      <c r="K2042" s="151">
        <f t="shared" si="1930"/>
        <v>0</v>
      </c>
      <c r="L2042" s="143">
        <f t="shared" si="1931"/>
        <v>0</v>
      </c>
      <c r="M2042" s="151">
        <f t="shared" si="1938"/>
        <v>0</v>
      </c>
      <c r="N2042" s="151">
        <f t="shared" si="1932"/>
        <v>0</v>
      </c>
      <c r="O2042" s="151">
        <f t="shared" si="1933"/>
        <v>0</v>
      </c>
      <c r="P2042" s="144"/>
      <c r="Q2042" s="145">
        <f t="shared" si="1934"/>
        <v>0</v>
      </c>
    </row>
    <row r="2043" spans="1:17" s="20" customFormat="1" ht="18" customHeight="1" x14ac:dyDescent="0.4">
      <c r="A2043" s="19">
        <v>5</v>
      </c>
      <c r="B2043" s="145">
        <f>B2039</f>
        <v>10</v>
      </c>
      <c r="C2043" s="151">
        <f t="shared" si="1935"/>
        <v>0</v>
      </c>
      <c r="D2043" s="151">
        <f t="shared" si="1926"/>
        <v>0</v>
      </c>
      <c r="E2043" s="143">
        <f>VLOOKUP(B2035,別紙1!$A$285:$AS$431,19,FALSE)+VLOOKUP(B2035,別紙1!$A$285:$AS$431,20,FALSE)+VLOOKUP(B2035,別紙1!$A$285:$AS$431,21,FALSE)</f>
        <v>19</v>
      </c>
      <c r="F2043" s="143">
        <f t="shared" si="1927"/>
        <v>19</v>
      </c>
      <c r="G2043" s="151">
        <f t="shared" si="1936"/>
        <v>0</v>
      </c>
      <c r="H2043" s="151">
        <f t="shared" si="1928"/>
        <v>0</v>
      </c>
      <c r="I2043" s="143">
        <f t="shared" si="1939"/>
        <v>0</v>
      </c>
      <c r="J2043" s="151">
        <f t="shared" si="1937"/>
        <v>0</v>
      </c>
      <c r="K2043" s="151">
        <f t="shared" si="1930"/>
        <v>0</v>
      </c>
      <c r="L2043" s="143">
        <f t="shared" si="1931"/>
        <v>0</v>
      </c>
      <c r="M2043" s="151">
        <f t="shared" si="1938"/>
        <v>0</v>
      </c>
      <c r="N2043" s="151">
        <f t="shared" si="1932"/>
        <v>0</v>
      </c>
      <c r="O2043" s="151">
        <f t="shared" si="1933"/>
        <v>0</v>
      </c>
      <c r="P2043" s="144"/>
      <c r="Q2043" s="145">
        <f t="shared" si="1934"/>
        <v>0</v>
      </c>
    </row>
    <row r="2044" spans="1:17" s="20" customFormat="1" ht="18" customHeight="1" x14ac:dyDescent="0.4">
      <c r="A2044" s="19">
        <v>6</v>
      </c>
      <c r="B2044" s="145">
        <f>B2039</f>
        <v>10</v>
      </c>
      <c r="C2044" s="151">
        <f t="shared" si="1935"/>
        <v>0</v>
      </c>
      <c r="D2044" s="151">
        <f t="shared" si="1926"/>
        <v>0</v>
      </c>
      <c r="E2044" s="143">
        <f>VLOOKUP(B2035,別紙1!$A$285:$AS$431,22,FALSE)+VLOOKUP(B2035,別紙1!$A$285:$AS$431,23,FALSE)+VLOOKUP(B2035,別紙1!$A$285:$AS$431,24,FALSE)</f>
        <v>20</v>
      </c>
      <c r="F2044" s="143">
        <f t="shared" si="1927"/>
        <v>20</v>
      </c>
      <c r="G2044" s="151">
        <f t="shared" si="1936"/>
        <v>0</v>
      </c>
      <c r="H2044" s="151">
        <f t="shared" si="1928"/>
        <v>0</v>
      </c>
      <c r="I2044" s="143">
        <f t="shared" si="1939"/>
        <v>0</v>
      </c>
      <c r="J2044" s="151">
        <f t="shared" si="1937"/>
        <v>0</v>
      </c>
      <c r="K2044" s="151">
        <f t="shared" si="1930"/>
        <v>0</v>
      </c>
      <c r="L2044" s="143">
        <f t="shared" si="1931"/>
        <v>0</v>
      </c>
      <c r="M2044" s="151">
        <f t="shared" si="1938"/>
        <v>0</v>
      </c>
      <c r="N2044" s="151">
        <f t="shared" si="1932"/>
        <v>0</v>
      </c>
      <c r="O2044" s="151">
        <f>H2044+K2044+N2044</f>
        <v>0</v>
      </c>
      <c r="P2044" s="144"/>
      <c r="Q2044" s="145">
        <f t="shared" si="1934"/>
        <v>0</v>
      </c>
    </row>
    <row r="2045" spans="1:17" s="20" customFormat="1" ht="18" customHeight="1" x14ac:dyDescent="0.4">
      <c r="A2045" s="19">
        <v>7</v>
      </c>
      <c r="B2045" s="145">
        <f>B2039</f>
        <v>10</v>
      </c>
      <c r="C2045" s="151">
        <f t="shared" si="1935"/>
        <v>0</v>
      </c>
      <c r="D2045" s="151">
        <f t="shared" si="1926"/>
        <v>0</v>
      </c>
      <c r="E2045" s="143">
        <f>VLOOKUP(B2035,別紙1!$A$285:$AS$431,25,FALSE)+VLOOKUP(B2035,別紙1!$A$285:$AS$431,26,FALSE)+VLOOKUP(B2035,別紙1!$A$285:$AS$431,27,FALSE)</f>
        <v>20</v>
      </c>
      <c r="F2045" s="143">
        <f t="shared" si="1927"/>
        <v>20</v>
      </c>
      <c r="G2045" s="151">
        <f t="shared" si="1936"/>
        <v>0</v>
      </c>
      <c r="H2045" s="151">
        <f t="shared" si="1928"/>
        <v>0</v>
      </c>
      <c r="I2045" s="143">
        <f t="shared" si="1939"/>
        <v>0</v>
      </c>
      <c r="J2045" s="151">
        <f t="shared" si="1937"/>
        <v>0</v>
      </c>
      <c r="K2045" s="151">
        <f t="shared" si="1930"/>
        <v>0</v>
      </c>
      <c r="L2045" s="143">
        <f t="shared" si="1931"/>
        <v>0</v>
      </c>
      <c r="M2045" s="151">
        <f t="shared" si="1938"/>
        <v>0</v>
      </c>
      <c r="N2045" s="151">
        <f t="shared" si="1932"/>
        <v>0</v>
      </c>
      <c r="O2045" s="151">
        <f t="shared" ref="O2045:O2049" si="1940">H2045+K2045+N2045</f>
        <v>0</v>
      </c>
      <c r="P2045" s="144"/>
      <c r="Q2045" s="145">
        <f t="shared" si="1934"/>
        <v>0</v>
      </c>
    </row>
    <row r="2046" spans="1:17" s="20" customFormat="1" ht="18" customHeight="1" x14ac:dyDescent="0.4">
      <c r="A2046" s="19">
        <v>8</v>
      </c>
      <c r="B2046" s="145">
        <f>B2039</f>
        <v>10</v>
      </c>
      <c r="C2046" s="151">
        <f t="shared" si="1935"/>
        <v>0</v>
      </c>
      <c r="D2046" s="151">
        <f t="shared" si="1926"/>
        <v>0</v>
      </c>
      <c r="E2046" s="143">
        <f>VLOOKUP(B2035,別紙1!$A$285:$AS$431,28,FALSE)+VLOOKUP(B2035,別紙1!$A$285:$AS$431,29,FALSE)+VLOOKUP(B2035,別紙1!$A$285:$AS$431,30,FALSE)</f>
        <v>22</v>
      </c>
      <c r="F2046" s="143">
        <f t="shared" si="1927"/>
        <v>22</v>
      </c>
      <c r="G2046" s="151">
        <f t="shared" si="1936"/>
        <v>0</v>
      </c>
      <c r="H2046" s="151">
        <f t="shared" si="1928"/>
        <v>0</v>
      </c>
      <c r="I2046" s="143">
        <f t="shared" si="1939"/>
        <v>0</v>
      </c>
      <c r="J2046" s="151">
        <f t="shared" si="1937"/>
        <v>0</v>
      </c>
      <c r="K2046" s="151">
        <f t="shared" si="1930"/>
        <v>0</v>
      </c>
      <c r="L2046" s="143">
        <f t="shared" si="1931"/>
        <v>0</v>
      </c>
      <c r="M2046" s="151">
        <f t="shared" si="1938"/>
        <v>0</v>
      </c>
      <c r="N2046" s="151">
        <f t="shared" si="1932"/>
        <v>0</v>
      </c>
      <c r="O2046" s="151">
        <f t="shared" si="1940"/>
        <v>0</v>
      </c>
      <c r="P2046" s="144"/>
      <c r="Q2046" s="145">
        <f t="shared" si="1934"/>
        <v>0</v>
      </c>
    </row>
    <row r="2047" spans="1:17" s="20" customFormat="1" ht="18" customHeight="1" x14ac:dyDescent="0.4">
      <c r="A2047" s="19">
        <v>9</v>
      </c>
      <c r="B2047" s="145">
        <f>B2039</f>
        <v>10</v>
      </c>
      <c r="C2047" s="151">
        <f t="shared" si="1935"/>
        <v>0</v>
      </c>
      <c r="D2047" s="151">
        <f t="shared" si="1926"/>
        <v>0</v>
      </c>
      <c r="E2047" s="143">
        <f>VLOOKUP(B2035,別紙1!$A$285:$AS$431,31,FALSE)+VLOOKUP(B2035,別紙1!$A$285:$AS$431,32,FALSE)+VLOOKUP(B2035,別紙1!$A$285:$AS$431,33,FALSE)</f>
        <v>22</v>
      </c>
      <c r="F2047" s="143">
        <f t="shared" si="1927"/>
        <v>22</v>
      </c>
      <c r="G2047" s="151">
        <f t="shared" si="1936"/>
        <v>0</v>
      </c>
      <c r="H2047" s="151">
        <f t="shared" si="1928"/>
        <v>0</v>
      </c>
      <c r="I2047" s="143">
        <f t="shared" si="1939"/>
        <v>0</v>
      </c>
      <c r="J2047" s="151">
        <f t="shared" si="1937"/>
        <v>0</v>
      </c>
      <c r="K2047" s="151">
        <f t="shared" si="1930"/>
        <v>0</v>
      </c>
      <c r="L2047" s="143">
        <f t="shared" si="1931"/>
        <v>0</v>
      </c>
      <c r="M2047" s="151">
        <f t="shared" si="1938"/>
        <v>0</v>
      </c>
      <c r="N2047" s="151">
        <f t="shared" si="1932"/>
        <v>0</v>
      </c>
      <c r="O2047" s="151">
        <f t="shared" si="1940"/>
        <v>0</v>
      </c>
      <c r="P2047" s="144"/>
      <c r="Q2047" s="145">
        <f t="shared" si="1934"/>
        <v>0</v>
      </c>
    </row>
    <row r="2048" spans="1:17" s="20" customFormat="1" ht="18" customHeight="1" x14ac:dyDescent="0.4">
      <c r="A2048" s="19">
        <v>10</v>
      </c>
      <c r="B2048" s="145">
        <f>B2039</f>
        <v>10</v>
      </c>
      <c r="C2048" s="151">
        <f t="shared" si="1935"/>
        <v>0</v>
      </c>
      <c r="D2048" s="151">
        <f t="shared" si="1926"/>
        <v>0</v>
      </c>
      <c r="E2048" s="143">
        <f>VLOOKUP(B2035,別紙1!$A$285:$AS$431,34,FALSE)+VLOOKUP(B2035,別紙1!$A$285:$AS$431,35,FALSE)+VLOOKUP(B2035,別紙1!$A$285:$AS$431,36,FALSE)</f>
        <v>20</v>
      </c>
      <c r="F2048" s="143">
        <f t="shared" si="1927"/>
        <v>20</v>
      </c>
      <c r="G2048" s="151">
        <f t="shared" si="1936"/>
        <v>0</v>
      </c>
      <c r="H2048" s="151">
        <f t="shared" si="1928"/>
        <v>0</v>
      </c>
      <c r="I2048" s="143">
        <f t="shared" si="1939"/>
        <v>0</v>
      </c>
      <c r="J2048" s="151">
        <f t="shared" si="1937"/>
        <v>0</v>
      </c>
      <c r="K2048" s="151">
        <f t="shared" si="1930"/>
        <v>0</v>
      </c>
      <c r="L2048" s="143">
        <f t="shared" si="1931"/>
        <v>0</v>
      </c>
      <c r="M2048" s="151">
        <f t="shared" si="1938"/>
        <v>0</v>
      </c>
      <c r="N2048" s="151">
        <f t="shared" si="1932"/>
        <v>0</v>
      </c>
      <c r="O2048" s="151">
        <f t="shared" si="1940"/>
        <v>0</v>
      </c>
      <c r="P2048" s="144"/>
      <c r="Q2048" s="145">
        <f t="shared" si="1934"/>
        <v>0</v>
      </c>
    </row>
    <row r="2049" spans="1:17" s="20" customFormat="1" ht="18" customHeight="1" x14ac:dyDescent="0.4">
      <c r="A2049" s="19">
        <v>11</v>
      </c>
      <c r="B2049" s="145">
        <f>B2039</f>
        <v>10</v>
      </c>
      <c r="C2049" s="151">
        <f t="shared" si="1935"/>
        <v>0</v>
      </c>
      <c r="D2049" s="151">
        <f t="shared" si="1926"/>
        <v>0</v>
      </c>
      <c r="E2049" s="143">
        <f>VLOOKUP(B2035,別紙1!$A$285:$AS$431,37,FALSE)+VLOOKUP(B2035,別紙1!$A$285:$AS$431,38,FALSE)+VLOOKUP(B2035,別紙1!$A$285:$AS$431,39,FALSE)</f>
        <v>18</v>
      </c>
      <c r="F2049" s="143">
        <f t="shared" si="1927"/>
        <v>18</v>
      </c>
      <c r="G2049" s="151">
        <f t="shared" si="1936"/>
        <v>0</v>
      </c>
      <c r="H2049" s="151">
        <f t="shared" si="1928"/>
        <v>0</v>
      </c>
      <c r="I2049" s="143">
        <f t="shared" si="1939"/>
        <v>0</v>
      </c>
      <c r="J2049" s="151">
        <f t="shared" si="1937"/>
        <v>0</v>
      </c>
      <c r="K2049" s="151">
        <f t="shared" si="1930"/>
        <v>0</v>
      </c>
      <c r="L2049" s="143">
        <f t="shared" si="1931"/>
        <v>0</v>
      </c>
      <c r="M2049" s="151">
        <f t="shared" si="1938"/>
        <v>0</v>
      </c>
      <c r="N2049" s="151">
        <f t="shared" si="1932"/>
        <v>0</v>
      </c>
      <c r="O2049" s="151">
        <f t="shared" si="1940"/>
        <v>0</v>
      </c>
      <c r="P2049" s="144"/>
      <c r="Q2049" s="145">
        <f t="shared" si="1934"/>
        <v>0</v>
      </c>
    </row>
    <row r="2050" spans="1:17" s="20" customFormat="1" ht="18" customHeight="1" thickBot="1" x14ac:dyDescent="0.45">
      <c r="A2050" s="19">
        <v>12</v>
      </c>
      <c r="B2050" s="145">
        <f>B2039</f>
        <v>10</v>
      </c>
      <c r="C2050" s="151">
        <f t="shared" si="1935"/>
        <v>0</v>
      </c>
      <c r="D2050" s="151">
        <f t="shared" si="1926"/>
        <v>0</v>
      </c>
      <c r="E2050" s="143">
        <f>VLOOKUP(B2035,別紙1!$A$285:$AS$431,40,FALSE)+VLOOKUP(B2035,別紙1!$A$285:$AS$431,41,FALSE)+VLOOKUP(B2035,別紙1!$A$285:$AS$431,42,FALSE)</f>
        <v>20</v>
      </c>
      <c r="F2050" s="143">
        <f t="shared" si="1927"/>
        <v>20</v>
      </c>
      <c r="G2050" s="151">
        <f t="shared" si="1936"/>
        <v>0</v>
      </c>
      <c r="H2050" s="198">
        <f t="shared" si="1928"/>
        <v>0</v>
      </c>
      <c r="I2050" s="143">
        <f t="shared" si="1939"/>
        <v>0</v>
      </c>
      <c r="J2050" s="198">
        <f t="shared" si="1937"/>
        <v>0</v>
      </c>
      <c r="K2050" s="198">
        <f t="shared" si="1930"/>
        <v>0</v>
      </c>
      <c r="L2050" s="143">
        <f t="shared" si="1931"/>
        <v>0</v>
      </c>
      <c r="M2050" s="151">
        <f t="shared" si="1938"/>
        <v>0</v>
      </c>
      <c r="N2050" s="198">
        <f t="shared" si="1932"/>
        <v>0</v>
      </c>
      <c r="O2050" s="151">
        <f>H2050+K2050+N2050</f>
        <v>0</v>
      </c>
      <c r="P2050" s="144"/>
      <c r="Q2050" s="145">
        <f t="shared" si="1934"/>
        <v>0</v>
      </c>
    </row>
    <row r="2051" spans="1:17" s="20" customFormat="1" ht="18" customHeight="1" thickBot="1" x14ac:dyDescent="0.45">
      <c r="A2051" s="19" t="s">
        <v>9</v>
      </c>
      <c r="B2051" s="146"/>
      <c r="C2051" s="146"/>
      <c r="D2051" s="201"/>
      <c r="E2051" s="143">
        <f t="shared" ref="E2051:F2051" si="1941">SUM(E2039:E2050)</f>
        <v>267</v>
      </c>
      <c r="F2051" s="149">
        <f t="shared" si="1941"/>
        <v>267</v>
      </c>
      <c r="G2051" s="146"/>
      <c r="H2051" s="146"/>
      <c r="I2051" s="149">
        <f t="shared" ref="I2051" si="1942">SUM(I2039:I2050)</f>
        <v>0</v>
      </c>
      <c r="J2051" s="146"/>
      <c r="K2051" s="146"/>
      <c r="L2051" s="149">
        <f t="shared" ref="L2051" si="1943">SUM(L2039:L2050)</f>
        <v>0</v>
      </c>
      <c r="M2051" s="146"/>
      <c r="N2051" s="146"/>
      <c r="O2051" s="202"/>
      <c r="P2051" s="150">
        <f>SUM(P2039:P2050)</f>
        <v>0</v>
      </c>
      <c r="Q2051" s="148">
        <f>IF(SUM(Q2039:Q2050)="","",SUM(Q2039:Q2050))</f>
        <v>0</v>
      </c>
    </row>
    <row r="2052" spans="1:17" ht="78" customHeight="1" x14ac:dyDescent="0.4">
      <c r="A2052" s="444" t="s">
        <v>376</v>
      </c>
      <c r="B2052" s="445"/>
      <c r="C2052" s="445"/>
      <c r="D2052" s="445"/>
      <c r="E2052" s="446"/>
      <c r="F2052" s="446"/>
      <c r="G2052" s="446"/>
      <c r="H2052" s="445"/>
      <c r="I2052" s="446"/>
      <c r="J2052" s="446"/>
      <c r="K2052" s="445"/>
      <c r="L2052" s="446"/>
      <c r="M2052" s="446"/>
      <c r="N2052" s="445"/>
      <c r="O2052" s="445"/>
      <c r="P2052" s="445"/>
      <c r="Q2052" s="445"/>
    </row>
    <row r="2053" spans="1:17" ht="78" customHeight="1" x14ac:dyDescent="0.4">
      <c r="A2053" s="447" t="s">
        <v>22</v>
      </c>
      <c r="B2053" s="447"/>
      <c r="C2053" s="447"/>
      <c r="D2053" s="447"/>
      <c r="E2053" s="447"/>
      <c r="F2053" s="447"/>
      <c r="G2053" s="447"/>
      <c r="H2053" s="447"/>
      <c r="I2053" s="447"/>
      <c r="J2053" s="447"/>
      <c r="K2053" s="447"/>
      <c r="L2053" s="447"/>
      <c r="M2053" s="447"/>
      <c r="N2053" s="447"/>
      <c r="O2053" s="447"/>
      <c r="P2053" s="447"/>
      <c r="Q2053" s="447"/>
    </row>
    <row r="2054" spans="1:17" x14ac:dyDescent="0.4">
      <c r="A2054" s="11" t="s">
        <v>12</v>
      </c>
      <c r="B2054" s="15">
        <f>B2035+1</f>
        <v>109</v>
      </c>
      <c r="C2054" s="11" t="s">
        <v>13</v>
      </c>
      <c r="D2054" s="13" t="str">
        <f>VLOOKUP(B2054,別紙1!$A$285:$AS$431,3,FALSE)</f>
        <v>荒北第１－２ポンプ場</v>
      </c>
      <c r="Q2054" s="142" t="str">
        <f>VLOOKUP(B2054,別紙1!$A$285:$AS$431,5,FALSE)</f>
        <v>従量電灯Ｂ</v>
      </c>
    </row>
    <row r="2055" spans="1:17" s="11" customFormat="1" ht="20.25" customHeight="1" x14ac:dyDescent="0.4">
      <c r="A2055" s="435" t="s">
        <v>14</v>
      </c>
      <c r="B2055" s="443" t="s">
        <v>3</v>
      </c>
      <c r="C2055" s="443"/>
      <c r="D2055" s="443"/>
      <c r="E2055" s="438" t="s">
        <v>4</v>
      </c>
      <c r="F2055" s="439"/>
      <c r="G2055" s="439"/>
      <c r="H2055" s="439"/>
      <c r="I2055" s="439"/>
      <c r="J2055" s="439"/>
      <c r="K2055" s="439"/>
      <c r="L2055" s="439"/>
      <c r="M2055" s="439"/>
      <c r="N2055" s="439"/>
      <c r="O2055" s="440"/>
      <c r="P2055" s="426" t="s">
        <v>106</v>
      </c>
      <c r="Q2055" s="435" t="s">
        <v>354</v>
      </c>
    </row>
    <row r="2056" spans="1:17" s="11" customFormat="1" ht="60" x14ac:dyDescent="0.4">
      <c r="A2056" s="436"/>
      <c r="B2056" s="305" t="s">
        <v>26</v>
      </c>
      <c r="C2056" s="305" t="s">
        <v>107</v>
      </c>
      <c r="D2056" s="305" t="s">
        <v>27</v>
      </c>
      <c r="E2056" s="16" t="s">
        <v>349</v>
      </c>
      <c r="F2056" s="17" t="s">
        <v>108</v>
      </c>
      <c r="G2056" s="17" t="s">
        <v>350</v>
      </c>
      <c r="H2056" s="16" t="s">
        <v>28</v>
      </c>
      <c r="I2056" s="17" t="s">
        <v>126</v>
      </c>
      <c r="J2056" s="17" t="s">
        <v>352</v>
      </c>
      <c r="K2056" s="16" t="s">
        <v>29</v>
      </c>
      <c r="L2056" s="17" t="s">
        <v>127</v>
      </c>
      <c r="M2056" s="17" t="s">
        <v>128</v>
      </c>
      <c r="N2056" s="16" t="s">
        <v>30</v>
      </c>
      <c r="O2056" s="306" t="s">
        <v>353</v>
      </c>
      <c r="P2056" s="441"/>
      <c r="Q2056" s="436"/>
    </row>
    <row r="2057" spans="1:17" s="18" customFormat="1" ht="22.5" x14ac:dyDescent="0.4">
      <c r="A2057" s="442"/>
      <c r="B2057" s="12" t="s">
        <v>34</v>
      </c>
      <c r="C2057" s="12" t="s">
        <v>123</v>
      </c>
      <c r="D2057" s="12" t="s">
        <v>6</v>
      </c>
      <c r="E2057" s="12" t="s">
        <v>20</v>
      </c>
      <c r="F2057" s="12" t="s">
        <v>20</v>
      </c>
      <c r="G2057" s="12" t="s">
        <v>8</v>
      </c>
      <c r="H2057" s="12" t="s">
        <v>8</v>
      </c>
      <c r="I2057" s="12" t="s">
        <v>20</v>
      </c>
      <c r="J2057" s="12" t="s">
        <v>8</v>
      </c>
      <c r="K2057" s="12" t="s">
        <v>8</v>
      </c>
      <c r="L2057" s="12" t="s">
        <v>20</v>
      </c>
      <c r="M2057" s="12" t="s">
        <v>8</v>
      </c>
      <c r="N2057" s="12" t="s">
        <v>8</v>
      </c>
      <c r="O2057" s="12" t="s">
        <v>8</v>
      </c>
      <c r="P2057" s="4" t="s">
        <v>43</v>
      </c>
      <c r="Q2057" s="12" t="s">
        <v>8</v>
      </c>
    </row>
    <row r="2058" spans="1:17" s="20" customFormat="1" ht="18" customHeight="1" x14ac:dyDescent="0.4">
      <c r="A2058" s="19">
        <v>1</v>
      </c>
      <c r="B2058" s="143">
        <f>VLOOKUP(B2054,別紙1!$A$285:$AS$431,6,FALSE)</f>
        <v>10</v>
      </c>
      <c r="C2058" s="151">
        <f>内訳書!$C$9</f>
        <v>0</v>
      </c>
      <c r="D2058" s="151">
        <f>IF(E2058=0,ROUNDDOWN(C2058*B2058/10/2,2),ROUNDDOWN(C2058*B2058/10,2))</f>
        <v>0</v>
      </c>
      <c r="E2058" s="143">
        <f>VLOOKUP(B2054,別紙1!$A$285:$AS$431,7,FALSE)+VLOOKUP(B2054,別紙1!$A$285:$AS$431,8,FALSE)+VLOOKUP(B2054,別紙1!$A$285:$AS$431,9,FALSE)</f>
        <v>16</v>
      </c>
      <c r="F2058" s="143">
        <f>IF(E2058&lt;120,E2058,120)</f>
        <v>16</v>
      </c>
      <c r="G2058" s="151">
        <f>内訳書!$D$9</f>
        <v>0</v>
      </c>
      <c r="H2058" s="151">
        <f>ROUNDDOWN(F2058*G2058,2)</f>
        <v>0</v>
      </c>
      <c r="I2058" s="143">
        <f>IF(E2058&lt;=300,IF(E2058&lt;120,0,E2058-120),180)</f>
        <v>0</v>
      </c>
      <c r="J2058" s="151">
        <f>内訳書!$E$9</f>
        <v>0</v>
      </c>
      <c r="K2058" s="151">
        <f>ROUNDDOWN(I2058*J2058,2)</f>
        <v>0</v>
      </c>
      <c r="L2058" s="143">
        <f>IF(E2058&lt;300,0,E2058-300)</f>
        <v>0</v>
      </c>
      <c r="M2058" s="151">
        <f>内訳書!$F$9</f>
        <v>0</v>
      </c>
      <c r="N2058" s="151">
        <f>ROUNDDOWN(L2058*M2058,2)</f>
        <v>0</v>
      </c>
      <c r="O2058" s="151">
        <f>H2058+K2058+N2058</f>
        <v>0</v>
      </c>
      <c r="P2058" s="144"/>
      <c r="Q2058" s="145">
        <f>ROUNDDOWN(D2058+O2058+P2058,0)</f>
        <v>0</v>
      </c>
    </row>
    <row r="2059" spans="1:17" s="20" customFormat="1" ht="18" customHeight="1" x14ac:dyDescent="0.4">
      <c r="A2059" s="19">
        <v>2</v>
      </c>
      <c r="B2059" s="145">
        <f>B2058</f>
        <v>10</v>
      </c>
      <c r="C2059" s="151">
        <f>C2058</f>
        <v>0</v>
      </c>
      <c r="D2059" s="151">
        <f t="shared" ref="D2059:D2069" si="1944">IF(E2059=0,ROUNDDOWN(C2059*B2059/10/2,2),ROUNDDOWN(C2059*B2059/10,2))</f>
        <v>0</v>
      </c>
      <c r="E2059" s="143">
        <f>VLOOKUP(B2054,別紙1!$A$285:$AS$431,10,FALSE)+VLOOKUP(B2054,別紙1!$A$285:$AS$431,11,FALSE)+VLOOKUP(B2054,別紙1!$A$285:$AS$431,12,FALSE)</f>
        <v>19</v>
      </c>
      <c r="F2059" s="143">
        <f t="shared" ref="F2059:F2069" si="1945">IF(E2059&lt;120,E2059,120)</f>
        <v>19</v>
      </c>
      <c r="G2059" s="151">
        <f>G2058</f>
        <v>0</v>
      </c>
      <c r="H2059" s="151">
        <f t="shared" ref="H2059:H2069" si="1946">ROUNDDOWN(F2059*G2059,2)</f>
        <v>0</v>
      </c>
      <c r="I2059" s="143">
        <f t="shared" ref="I2059" si="1947">IF(E2059&lt;=300,IF(E2059&lt;120,0,E2059-120),180)</f>
        <v>0</v>
      </c>
      <c r="J2059" s="151">
        <f>J2058</f>
        <v>0</v>
      </c>
      <c r="K2059" s="151">
        <f t="shared" ref="K2059:K2069" si="1948">ROUNDDOWN(I2059*J2059,2)</f>
        <v>0</v>
      </c>
      <c r="L2059" s="143">
        <f t="shared" ref="L2059:L2069" si="1949">IF(E2059&lt;300,0,E2059-300)</f>
        <v>0</v>
      </c>
      <c r="M2059" s="151">
        <f>M2058</f>
        <v>0</v>
      </c>
      <c r="N2059" s="151">
        <f t="shared" ref="N2059:N2069" si="1950">ROUNDDOWN(L2059*M2059,2)</f>
        <v>0</v>
      </c>
      <c r="O2059" s="151">
        <f t="shared" ref="O2059:O2062" si="1951">H2059+K2059+N2059</f>
        <v>0</v>
      </c>
      <c r="P2059" s="144"/>
      <c r="Q2059" s="145">
        <f t="shared" ref="Q2059:Q2069" si="1952">ROUNDDOWN(D2059+O2059+P2059,0)</f>
        <v>0</v>
      </c>
    </row>
    <row r="2060" spans="1:17" s="20" customFormat="1" ht="18" customHeight="1" x14ac:dyDescent="0.4">
      <c r="A2060" s="19">
        <v>3</v>
      </c>
      <c r="B2060" s="145">
        <f>B2058</f>
        <v>10</v>
      </c>
      <c r="C2060" s="151">
        <f t="shared" ref="C2060:C2069" si="1953">C2059</f>
        <v>0</v>
      </c>
      <c r="D2060" s="151">
        <f t="shared" si="1944"/>
        <v>0</v>
      </c>
      <c r="E2060" s="143">
        <f>VLOOKUP(B2054,別紙1!$A$285:$AS$431,13,FALSE)+VLOOKUP(B2054,別紙1!$A$285:$AS$431,14,FALSE)+VLOOKUP(B2054,別紙1!$A$285:$AS$431,15,FALSE)</f>
        <v>16</v>
      </c>
      <c r="F2060" s="143">
        <f t="shared" si="1945"/>
        <v>16</v>
      </c>
      <c r="G2060" s="151">
        <f t="shared" ref="G2060:G2069" si="1954">G2059</f>
        <v>0</v>
      </c>
      <c r="H2060" s="151">
        <f t="shared" si="1946"/>
        <v>0</v>
      </c>
      <c r="I2060" s="143">
        <f>IF(E2060&lt;=300,IF(E2060&lt;120,0,E2060-120),180)</f>
        <v>0</v>
      </c>
      <c r="J2060" s="151">
        <f t="shared" ref="J2060:J2069" si="1955">J2059</f>
        <v>0</v>
      </c>
      <c r="K2060" s="151">
        <f t="shared" si="1948"/>
        <v>0</v>
      </c>
      <c r="L2060" s="143">
        <f t="shared" si="1949"/>
        <v>0</v>
      </c>
      <c r="M2060" s="151">
        <f t="shared" ref="M2060:M2069" si="1956">M2059</f>
        <v>0</v>
      </c>
      <c r="N2060" s="151">
        <f t="shared" si="1950"/>
        <v>0</v>
      </c>
      <c r="O2060" s="151">
        <f t="shared" si="1951"/>
        <v>0</v>
      </c>
      <c r="P2060" s="144"/>
      <c r="Q2060" s="145">
        <f t="shared" si="1952"/>
        <v>0</v>
      </c>
    </row>
    <row r="2061" spans="1:17" s="20" customFormat="1" ht="18" customHeight="1" x14ac:dyDescent="0.4">
      <c r="A2061" s="19">
        <v>4</v>
      </c>
      <c r="B2061" s="145">
        <f>B2058</f>
        <v>10</v>
      </c>
      <c r="C2061" s="151">
        <f t="shared" si="1953"/>
        <v>0</v>
      </c>
      <c r="D2061" s="151">
        <f t="shared" si="1944"/>
        <v>0</v>
      </c>
      <c r="E2061" s="143">
        <f>VLOOKUP(B2054,別紙1!$A$285:$AS$431,16,FALSE)+VLOOKUP(B2054,別紙1!$A$285:$AS$431,17,FALSE)+VLOOKUP(B2054,別紙1!$A$285:$AS$431,18,FALSE)</f>
        <v>15</v>
      </c>
      <c r="F2061" s="143">
        <f t="shared" si="1945"/>
        <v>15</v>
      </c>
      <c r="G2061" s="151">
        <f t="shared" si="1954"/>
        <v>0</v>
      </c>
      <c r="H2061" s="151">
        <f t="shared" si="1946"/>
        <v>0</v>
      </c>
      <c r="I2061" s="143">
        <f t="shared" ref="I2061:I2069" si="1957">IF(E2061&lt;=300,IF(E2061&lt;120,0,E2061-120),180)</f>
        <v>0</v>
      </c>
      <c r="J2061" s="151">
        <f t="shared" si="1955"/>
        <v>0</v>
      </c>
      <c r="K2061" s="151">
        <f t="shared" si="1948"/>
        <v>0</v>
      </c>
      <c r="L2061" s="143">
        <f t="shared" si="1949"/>
        <v>0</v>
      </c>
      <c r="M2061" s="151">
        <f t="shared" si="1956"/>
        <v>0</v>
      </c>
      <c r="N2061" s="151">
        <f t="shared" si="1950"/>
        <v>0</v>
      </c>
      <c r="O2061" s="151">
        <f t="shared" si="1951"/>
        <v>0</v>
      </c>
      <c r="P2061" s="144"/>
      <c r="Q2061" s="145">
        <f t="shared" si="1952"/>
        <v>0</v>
      </c>
    </row>
    <row r="2062" spans="1:17" s="20" customFormat="1" ht="18" customHeight="1" x14ac:dyDescent="0.4">
      <c r="A2062" s="19">
        <v>5</v>
      </c>
      <c r="B2062" s="145">
        <f>B2058</f>
        <v>10</v>
      </c>
      <c r="C2062" s="151">
        <f t="shared" si="1953"/>
        <v>0</v>
      </c>
      <c r="D2062" s="151">
        <f t="shared" si="1944"/>
        <v>0</v>
      </c>
      <c r="E2062" s="143">
        <f>VLOOKUP(B2054,別紙1!$A$285:$AS$431,19,FALSE)+VLOOKUP(B2054,別紙1!$A$285:$AS$431,20,FALSE)+VLOOKUP(B2054,別紙1!$A$285:$AS$431,21,FALSE)</f>
        <v>8</v>
      </c>
      <c r="F2062" s="143">
        <f t="shared" si="1945"/>
        <v>8</v>
      </c>
      <c r="G2062" s="151">
        <f t="shared" si="1954"/>
        <v>0</v>
      </c>
      <c r="H2062" s="151">
        <f t="shared" si="1946"/>
        <v>0</v>
      </c>
      <c r="I2062" s="143">
        <f t="shared" si="1957"/>
        <v>0</v>
      </c>
      <c r="J2062" s="151">
        <f t="shared" si="1955"/>
        <v>0</v>
      </c>
      <c r="K2062" s="151">
        <f t="shared" si="1948"/>
        <v>0</v>
      </c>
      <c r="L2062" s="143">
        <f t="shared" si="1949"/>
        <v>0</v>
      </c>
      <c r="M2062" s="151">
        <f t="shared" si="1956"/>
        <v>0</v>
      </c>
      <c r="N2062" s="151">
        <f t="shared" si="1950"/>
        <v>0</v>
      </c>
      <c r="O2062" s="151">
        <f t="shared" si="1951"/>
        <v>0</v>
      </c>
      <c r="P2062" s="144"/>
      <c r="Q2062" s="145">
        <f t="shared" si="1952"/>
        <v>0</v>
      </c>
    </row>
    <row r="2063" spans="1:17" s="20" customFormat="1" ht="18" customHeight="1" x14ac:dyDescent="0.4">
      <c r="A2063" s="19">
        <v>6</v>
      </c>
      <c r="B2063" s="145">
        <f>B2058</f>
        <v>10</v>
      </c>
      <c r="C2063" s="151">
        <f t="shared" si="1953"/>
        <v>0</v>
      </c>
      <c r="D2063" s="151">
        <f t="shared" si="1944"/>
        <v>0</v>
      </c>
      <c r="E2063" s="143">
        <f>VLOOKUP(B2054,別紙1!$A$285:$AS$431,22,FALSE)+VLOOKUP(B2054,別紙1!$A$285:$AS$431,23,FALSE)+VLOOKUP(B2054,別紙1!$A$285:$AS$431,24,FALSE)</f>
        <v>9</v>
      </c>
      <c r="F2063" s="143">
        <f t="shared" si="1945"/>
        <v>9</v>
      </c>
      <c r="G2063" s="151">
        <f t="shared" si="1954"/>
        <v>0</v>
      </c>
      <c r="H2063" s="151">
        <f t="shared" si="1946"/>
        <v>0</v>
      </c>
      <c r="I2063" s="143">
        <f t="shared" si="1957"/>
        <v>0</v>
      </c>
      <c r="J2063" s="151">
        <f t="shared" si="1955"/>
        <v>0</v>
      </c>
      <c r="K2063" s="151">
        <f t="shared" si="1948"/>
        <v>0</v>
      </c>
      <c r="L2063" s="143">
        <f t="shared" si="1949"/>
        <v>0</v>
      </c>
      <c r="M2063" s="151">
        <f t="shared" si="1956"/>
        <v>0</v>
      </c>
      <c r="N2063" s="151">
        <f t="shared" si="1950"/>
        <v>0</v>
      </c>
      <c r="O2063" s="151">
        <f>H2063+K2063+N2063</f>
        <v>0</v>
      </c>
      <c r="P2063" s="144"/>
      <c r="Q2063" s="145">
        <f t="shared" si="1952"/>
        <v>0</v>
      </c>
    </row>
    <row r="2064" spans="1:17" s="20" customFormat="1" ht="18" customHeight="1" x14ac:dyDescent="0.4">
      <c r="A2064" s="19">
        <v>7</v>
      </c>
      <c r="B2064" s="145">
        <f>B2058</f>
        <v>10</v>
      </c>
      <c r="C2064" s="151">
        <f t="shared" si="1953"/>
        <v>0</v>
      </c>
      <c r="D2064" s="151">
        <f t="shared" si="1944"/>
        <v>0</v>
      </c>
      <c r="E2064" s="143">
        <f>VLOOKUP(B2054,別紙1!$A$285:$AS$431,25,FALSE)+VLOOKUP(B2054,別紙1!$A$285:$AS$431,26,FALSE)+VLOOKUP(B2054,別紙1!$A$285:$AS$431,27,FALSE)</f>
        <v>10</v>
      </c>
      <c r="F2064" s="143">
        <f t="shared" si="1945"/>
        <v>10</v>
      </c>
      <c r="G2064" s="151">
        <f t="shared" si="1954"/>
        <v>0</v>
      </c>
      <c r="H2064" s="151">
        <f t="shared" si="1946"/>
        <v>0</v>
      </c>
      <c r="I2064" s="143">
        <f t="shared" si="1957"/>
        <v>0</v>
      </c>
      <c r="J2064" s="151">
        <f t="shared" si="1955"/>
        <v>0</v>
      </c>
      <c r="K2064" s="151">
        <f t="shared" si="1948"/>
        <v>0</v>
      </c>
      <c r="L2064" s="143">
        <f t="shared" si="1949"/>
        <v>0</v>
      </c>
      <c r="M2064" s="151">
        <f t="shared" si="1956"/>
        <v>0</v>
      </c>
      <c r="N2064" s="151">
        <f t="shared" si="1950"/>
        <v>0</v>
      </c>
      <c r="O2064" s="151">
        <f t="shared" ref="O2064:O2068" si="1958">H2064+K2064+N2064</f>
        <v>0</v>
      </c>
      <c r="P2064" s="144"/>
      <c r="Q2064" s="145">
        <f t="shared" si="1952"/>
        <v>0</v>
      </c>
    </row>
    <row r="2065" spans="1:17" s="20" customFormat="1" ht="18" customHeight="1" x14ac:dyDescent="0.4">
      <c r="A2065" s="19">
        <v>8</v>
      </c>
      <c r="B2065" s="145">
        <f>B2058</f>
        <v>10</v>
      </c>
      <c r="C2065" s="151">
        <f t="shared" si="1953"/>
        <v>0</v>
      </c>
      <c r="D2065" s="151">
        <f t="shared" si="1944"/>
        <v>0</v>
      </c>
      <c r="E2065" s="143">
        <f>VLOOKUP(B2054,別紙1!$A$285:$AS$431,28,FALSE)+VLOOKUP(B2054,別紙1!$A$285:$AS$431,29,FALSE)+VLOOKUP(B2054,別紙1!$A$285:$AS$431,30,FALSE)</f>
        <v>12</v>
      </c>
      <c r="F2065" s="143">
        <f t="shared" si="1945"/>
        <v>12</v>
      </c>
      <c r="G2065" s="151">
        <f t="shared" si="1954"/>
        <v>0</v>
      </c>
      <c r="H2065" s="151">
        <f t="shared" si="1946"/>
        <v>0</v>
      </c>
      <c r="I2065" s="143">
        <f t="shared" si="1957"/>
        <v>0</v>
      </c>
      <c r="J2065" s="151">
        <f t="shared" si="1955"/>
        <v>0</v>
      </c>
      <c r="K2065" s="151">
        <f t="shared" si="1948"/>
        <v>0</v>
      </c>
      <c r="L2065" s="143">
        <f t="shared" si="1949"/>
        <v>0</v>
      </c>
      <c r="M2065" s="151">
        <f t="shared" si="1956"/>
        <v>0</v>
      </c>
      <c r="N2065" s="151">
        <f t="shared" si="1950"/>
        <v>0</v>
      </c>
      <c r="O2065" s="151">
        <f t="shared" si="1958"/>
        <v>0</v>
      </c>
      <c r="P2065" s="144"/>
      <c r="Q2065" s="145">
        <f t="shared" si="1952"/>
        <v>0</v>
      </c>
    </row>
    <row r="2066" spans="1:17" s="20" customFormat="1" ht="18" customHeight="1" x14ac:dyDescent="0.4">
      <c r="A2066" s="19">
        <v>9</v>
      </c>
      <c r="B2066" s="145">
        <f>B2058</f>
        <v>10</v>
      </c>
      <c r="C2066" s="151">
        <f t="shared" si="1953"/>
        <v>0</v>
      </c>
      <c r="D2066" s="151">
        <f t="shared" si="1944"/>
        <v>0</v>
      </c>
      <c r="E2066" s="143">
        <f>VLOOKUP(B2054,別紙1!$A$285:$AS$431,31,FALSE)+VLOOKUP(B2054,別紙1!$A$285:$AS$431,32,FALSE)+VLOOKUP(B2054,別紙1!$A$285:$AS$431,33,FALSE)</f>
        <v>12</v>
      </c>
      <c r="F2066" s="143">
        <f t="shared" si="1945"/>
        <v>12</v>
      </c>
      <c r="G2066" s="151">
        <f t="shared" si="1954"/>
        <v>0</v>
      </c>
      <c r="H2066" s="151">
        <f t="shared" si="1946"/>
        <v>0</v>
      </c>
      <c r="I2066" s="143">
        <f t="shared" si="1957"/>
        <v>0</v>
      </c>
      <c r="J2066" s="151">
        <f t="shared" si="1955"/>
        <v>0</v>
      </c>
      <c r="K2066" s="151">
        <f t="shared" si="1948"/>
        <v>0</v>
      </c>
      <c r="L2066" s="143">
        <f t="shared" si="1949"/>
        <v>0</v>
      </c>
      <c r="M2066" s="151">
        <f t="shared" si="1956"/>
        <v>0</v>
      </c>
      <c r="N2066" s="151">
        <f t="shared" si="1950"/>
        <v>0</v>
      </c>
      <c r="O2066" s="151">
        <f t="shared" si="1958"/>
        <v>0</v>
      </c>
      <c r="P2066" s="144"/>
      <c r="Q2066" s="145">
        <f t="shared" si="1952"/>
        <v>0</v>
      </c>
    </row>
    <row r="2067" spans="1:17" s="20" customFormat="1" ht="18" customHeight="1" x14ac:dyDescent="0.4">
      <c r="A2067" s="19">
        <v>10</v>
      </c>
      <c r="B2067" s="145">
        <f>B2058</f>
        <v>10</v>
      </c>
      <c r="C2067" s="151">
        <f t="shared" si="1953"/>
        <v>0</v>
      </c>
      <c r="D2067" s="151">
        <f t="shared" si="1944"/>
        <v>0</v>
      </c>
      <c r="E2067" s="143">
        <f>VLOOKUP(B2054,別紙1!$A$285:$AS$431,34,FALSE)+VLOOKUP(B2054,別紙1!$A$285:$AS$431,35,FALSE)+VLOOKUP(B2054,別紙1!$A$285:$AS$431,36,FALSE)</f>
        <v>10</v>
      </c>
      <c r="F2067" s="143">
        <f t="shared" si="1945"/>
        <v>10</v>
      </c>
      <c r="G2067" s="151">
        <f t="shared" si="1954"/>
        <v>0</v>
      </c>
      <c r="H2067" s="151">
        <f t="shared" si="1946"/>
        <v>0</v>
      </c>
      <c r="I2067" s="143">
        <f t="shared" si="1957"/>
        <v>0</v>
      </c>
      <c r="J2067" s="151">
        <f t="shared" si="1955"/>
        <v>0</v>
      </c>
      <c r="K2067" s="151">
        <f t="shared" si="1948"/>
        <v>0</v>
      </c>
      <c r="L2067" s="143">
        <f t="shared" si="1949"/>
        <v>0</v>
      </c>
      <c r="M2067" s="151">
        <f t="shared" si="1956"/>
        <v>0</v>
      </c>
      <c r="N2067" s="151">
        <f t="shared" si="1950"/>
        <v>0</v>
      </c>
      <c r="O2067" s="151">
        <f t="shared" si="1958"/>
        <v>0</v>
      </c>
      <c r="P2067" s="144"/>
      <c r="Q2067" s="145">
        <f t="shared" si="1952"/>
        <v>0</v>
      </c>
    </row>
    <row r="2068" spans="1:17" s="20" customFormat="1" ht="18" customHeight="1" x14ac:dyDescent="0.4">
      <c r="A2068" s="19">
        <v>11</v>
      </c>
      <c r="B2068" s="145">
        <f>B2058</f>
        <v>10</v>
      </c>
      <c r="C2068" s="151">
        <f t="shared" si="1953"/>
        <v>0</v>
      </c>
      <c r="D2068" s="151">
        <f t="shared" si="1944"/>
        <v>0</v>
      </c>
      <c r="E2068" s="143">
        <f>VLOOKUP(B2054,別紙1!$A$285:$AS$431,37,FALSE)+VLOOKUP(B2054,別紙1!$A$285:$AS$431,38,FALSE)+VLOOKUP(B2054,別紙1!$A$285:$AS$431,39,FALSE)</f>
        <v>8</v>
      </c>
      <c r="F2068" s="143">
        <f t="shared" si="1945"/>
        <v>8</v>
      </c>
      <c r="G2068" s="151">
        <f t="shared" si="1954"/>
        <v>0</v>
      </c>
      <c r="H2068" s="151">
        <f t="shared" si="1946"/>
        <v>0</v>
      </c>
      <c r="I2068" s="143">
        <f t="shared" si="1957"/>
        <v>0</v>
      </c>
      <c r="J2068" s="151">
        <f t="shared" si="1955"/>
        <v>0</v>
      </c>
      <c r="K2068" s="151">
        <f t="shared" si="1948"/>
        <v>0</v>
      </c>
      <c r="L2068" s="143">
        <f t="shared" si="1949"/>
        <v>0</v>
      </c>
      <c r="M2068" s="151">
        <f t="shared" si="1956"/>
        <v>0</v>
      </c>
      <c r="N2068" s="151">
        <f t="shared" si="1950"/>
        <v>0</v>
      </c>
      <c r="O2068" s="151">
        <f t="shared" si="1958"/>
        <v>0</v>
      </c>
      <c r="P2068" s="144"/>
      <c r="Q2068" s="145">
        <f t="shared" si="1952"/>
        <v>0</v>
      </c>
    </row>
    <row r="2069" spans="1:17" s="20" customFormat="1" ht="18" customHeight="1" thickBot="1" x14ac:dyDescent="0.45">
      <c r="A2069" s="19">
        <v>12</v>
      </c>
      <c r="B2069" s="145">
        <f>B2058</f>
        <v>10</v>
      </c>
      <c r="C2069" s="151">
        <f t="shared" si="1953"/>
        <v>0</v>
      </c>
      <c r="D2069" s="151">
        <f t="shared" si="1944"/>
        <v>0</v>
      </c>
      <c r="E2069" s="143">
        <f>VLOOKUP(B2054,別紙1!$A$285:$AS$431,40,FALSE)+VLOOKUP(B2054,別紙1!$A$285:$AS$431,41,FALSE)+VLOOKUP(B2054,別紙1!$A$285:$AS$431,42,FALSE)</f>
        <v>11</v>
      </c>
      <c r="F2069" s="143">
        <f t="shared" si="1945"/>
        <v>11</v>
      </c>
      <c r="G2069" s="151">
        <f t="shared" si="1954"/>
        <v>0</v>
      </c>
      <c r="H2069" s="198">
        <f t="shared" si="1946"/>
        <v>0</v>
      </c>
      <c r="I2069" s="143">
        <f t="shared" si="1957"/>
        <v>0</v>
      </c>
      <c r="J2069" s="198">
        <f t="shared" si="1955"/>
        <v>0</v>
      </c>
      <c r="K2069" s="198">
        <f t="shared" si="1948"/>
        <v>0</v>
      </c>
      <c r="L2069" s="143">
        <f t="shared" si="1949"/>
        <v>0</v>
      </c>
      <c r="M2069" s="151">
        <f t="shared" si="1956"/>
        <v>0</v>
      </c>
      <c r="N2069" s="198">
        <f t="shared" si="1950"/>
        <v>0</v>
      </c>
      <c r="O2069" s="151">
        <f>H2069+K2069+N2069</f>
        <v>0</v>
      </c>
      <c r="P2069" s="144"/>
      <c r="Q2069" s="145">
        <f t="shared" si="1952"/>
        <v>0</v>
      </c>
    </row>
    <row r="2070" spans="1:17" s="20" customFormat="1" ht="18" customHeight="1" thickBot="1" x14ac:dyDescent="0.45">
      <c r="A2070" s="19" t="s">
        <v>9</v>
      </c>
      <c r="B2070" s="146"/>
      <c r="C2070" s="146"/>
      <c r="D2070" s="201"/>
      <c r="E2070" s="143">
        <f t="shared" ref="E2070:F2070" si="1959">SUM(E2058:E2069)</f>
        <v>146</v>
      </c>
      <c r="F2070" s="149">
        <f t="shared" si="1959"/>
        <v>146</v>
      </c>
      <c r="G2070" s="146"/>
      <c r="H2070" s="146"/>
      <c r="I2070" s="149">
        <f t="shared" ref="I2070" si="1960">SUM(I2058:I2069)</f>
        <v>0</v>
      </c>
      <c r="J2070" s="146"/>
      <c r="K2070" s="146"/>
      <c r="L2070" s="149">
        <f t="shared" ref="L2070" si="1961">SUM(L2058:L2069)</f>
        <v>0</v>
      </c>
      <c r="M2070" s="146"/>
      <c r="N2070" s="146"/>
      <c r="O2070" s="202"/>
      <c r="P2070" s="150">
        <f>SUM(P2058:P2069)</f>
        <v>0</v>
      </c>
      <c r="Q2070" s="148">
        <f>IF(SUM(Q2058:Q2069)="","",SUM(Q2058:Q2069))</f>
        <v>0</v>
      </c>
    </row>
    <row r="2071" spans="1:17" ht="78" customHeight="1" x14ac:dyDescent="0.4">
      <c r="A2071" s="444" t="s">
        <v>376</v>
      </c>
      <c r="B2071" s="445"/>
      <c r="C2071" s="445"/>
      <c r="D2071" s="445"/>
      <c r="E2071" s="446"/>
      <c r="F2071" s="446"/>
      <c r="G2071" s="446"/>
      <c r="H2071" s="445"/>
      <c r="I2071" s="446"/>
      <c r="J2071" s="446"/>
      <c r="K2071" s="445"/>
      <c r="L2071" s="446"/>
      <c r="M2071" s="446"/>
      <c r="N2071" s="445"/>
      <c r="O2071" s="445"/>
      <c r="P2071" s="445"/>
      <c r="Q2071" s="445"/>
    </row>
    <row r="2072" spans="1:17" ht="78" customHeight="1" x14ac:dyDescent="0.4">
      <c r="A2072" s="447" t="s">
        <v>22</v>
      </c>
      <c r="B2072" s="447"/>
      <c r="C2072" s="447"/>
      <c r="D2072" s="447"/>
      <c r="E2072" s="447"/>
      <c r="F2072" s="447"/>
      <c r="G2072" s="447"/>
      <c r="H2072" s="447"/>
      <c r="I2072" s="447"/>
      <c r="J2072" s="447"/>
      <c r="K2072" s="447"/>
      <c r="L2072" s="447"/>
      <c r="M2072" s="447"/>
      <c r="N2072" s="447"/>
      <c r="O2072" s="447"/>
      <c r="P2072" s="447"/>
      <c r="Q2072" s="447"/>
    </row>
    <row r="2073" spans="1:17" x14ac:dyDescent="0.4">
      <c r="A2073" s="11" t="s">
        <v>12</v>
      </c>
      <c r="B2073" s="15">
        <f>B2054+1</f>
        <v>110</v>
      </c>
      <c r="C2073" s="11" t="s">
        <v>13</v>
      </c>
      <c r="D2073" s="13" t="str">
        <f>VLOOKUP(B2073,別紙1!$A$285:$AS$431,3,FALSE)</f>
        <v>荒北第１－３ポンプ場</v>
      </c>
      <c r="Q2073" s="142" t="str">
        <f>VLOOKUP(B2073,別紙1!$A$285:$AS$431,5,FALSE)</f>
        <v>従量電灯Ｂ</v>
      </c>
    </row>
    <row r="2074" spans="1:17" s="11" customFormat="1" ht="20.25" customHeight="1" x14ac:dyDescent="0.4">
      <c r="A2074" s="435" t="s">
        <v>14</v>
      </c>
      <c r="B2074" s="443" t="s">
        <v>3</v>
      </c>
      <c r="C2074" s="443"/>
      <c r="D2074" s="443"/>
      <c r="E2074" s="438" t="s">
        <v>4</v>
      </c>
      <c r="F2074" s="439"/>
      <c r="G2074" s="439"/>
      <c r="H2074" s="439"/>
      <c r="I2074" s="439"/>
      <c r="J2074" s="439"/>
      <c r="K2074" s="439"/>
      <c r="L2074" s="439"/>
      <c r="M2074" s="439"/>
      <c r="N2074" s="439"/>
      <c r="O2074" s="440"/>
      <c r="P2074" s="426" t="s">
        <v>106</v>
      </c>
      <c r="Q2074" s="435" t="s">
        <v>354</v>
      </c>
    </row>
    <row r="2075" spans="1:17" s="11" customFormat="1" ht="60" x14ac:dyDescent="0.4">
      <c r="A2075" s="436"/>
      <c r="B2075" s="305" t="s">
        <v>26</v>
      </c>
      <c r="C2075" s="305" t="s">
        <v>107</v>
      </c>
      <c r="D2075" s="305" t="s">
        <v>27</v>
      </c>
      <c r="E2075" s="16" t="s">
        <v>349</v>
      </c>
      <c r="F2075" s="17" t="s">
        <v>108</v>
      </c>
      <c r="G2075" s="17" t="s">
        <v>350</v>
      </c>
      <c r="H2075" s="16" t="s">
        <v>28</v>
      </c>
      <c r="I2075" s="17" t="s">
        <v>126</v>
      </c>
      <c r="J2075" s="17" t="s">
        <v>352</v>
      </c>
      <c r="K2075" s="16" t="s">
        <v>29</v>
      </c>
      <c r="L2075" s="17" t="s">
        <v>127</v>
      </c>
      <c r="M2075" s="17" t="s">
        <v>128</v>
      </c>
      <c r="N2075" s="16" t="s">
        <v>30</v>
      </c>
      <c r="O2075" s="306" t="s">
        <v>353</v>
      </c>
      <c r="P2075" s="441"/>
      <c r="Q2075" s="436"/>
    </row>
    <row r="2076" spans="1:17" s="18" customFormat="1" ht="22.5" x14ac:dyDescent="0.4">
      <c r="A2076" s="442"/>
      <c r="B2076" s="12" t="s">
        <v>34</v>
      </c>
      <c r="C2076" s="12" t="s">
        <v>123</v>
      </c>
      <c r="D2076" s="12" t="s">
        <v>6</v>
      </c>
      <c r="E2076" s="12" t="s">
        <v>20</v>
      </c>
      <c r="F2076" s="12" t="s">
        <v>20</v>
      </c>
      <c r="G2076" s="12" t="s">
        <v>8</v>
      </c>
      <c r="H2076" s="12" t="s">
        <v>8</v>
      </c>
      <c r="I2076" s="12" t="s">
        <v>20</v>
      </c>
      <c r="J2076" s="12" t="s">
        <v>8</v>
      </c>
      <c r="K2076" s="12" t="s">
        <v>8</v>
      </c>
      <c r="L2076" s="12" t="s">
        <v>20</v>
      </c>
      <c r="M2076" s="12" t="s">
        <v>8</v>
      </c>
      <c r="N2076" s="12" t="s">
        <v>8</v>
      </c>
      <c r="O2076" s="12" t="s">
        <v>8</v>
      </c>
      <c r="P2076" s="4" t="s">
        <v>43</v>
      </c>
      <c r="Q2076" s="12" t="s">
        <v>8</v>
      </c>
    </row>
    <row r="2077" spans="1:17" s="20" customFormat="1" ht="18" customHeight="1" x14ac:dyDescent="0.4">
      <c r="A2077" s="19">
        <v>1</v>
      </c>
      <c r="B2077" s="143">
        <f>VLOOKUP(B2073,別紙1!$A$285:$AS$431,6,FALSE)</f>
        <v>10</v>
      </c>
      <c r="C2077" s="151">
        <f>内訳書!$C$9</f>
        <v>0</v>
      </c>
      <c r="D2077" s="151">
        <f>IF(E2077=0,ROUNDDOWN(C2077*B2077/10/2,2),ROUNDDOWN(C2077*B2077/10,2))</f>
        <v>0</v>
      </c>
      <c r="E2077" s="143">
        <f>VLOOKUP(B2073,別紙1!$A$285:$AS$431,7,FALSE)+VLOOKUP(B2073,別紙1!$A$285:$AS$431,8,FALSE)+VLOOKUP(B2073,別紙1!$A$285:$AS$431,9,FALSE)</f>
        <v>25</v>
      </c>
      <c r="F2077" s="143">
        <f>IF(E2077&lt;120,E2077,120)</f>
        <v>25</v>
      </c>
      <c r="G2077" s="151">
        <f>内訳書!$D$9</f>
        <v>0</v>
      </c>
      <c r="H2077" s="151">
        <f>ROUNDDOWN(F2077*G2077,2)</f>
        <v>0</v>
      </c>
      <c r="I2077" s="143">
        <f>IF(E2077&lt;=300,IF(E2077&lt;120,0,E2077-120),180)</f>
        <v>0</v>
      </c>
      <c r="J2077" s="151">
        <f>内訳書!$E$9</f>
        <v>0</v>
      </c>
      <c r="K2077" s="151">
        <f>ROUNDDOWN(I2077*J2077,2)</f>
        <v>0</v>
      </c>
      <c r="L2077" s="143">
        <f>IF(E2077&lt;300,0,E2077-300)</f>
        <v>0</v>
      </c>
      <c r="M2077" s="151">
        <f>内訳書!$F$9</f>
        <v>0</v>
      </c>
      <c r="N2077" s="151">
        <f>ROUNDDOWN(L2077*M2077,2)</f>
        <v>0</v>
      </c>
      <c r="O2077" s="151">
        <f>H2077+K2077+N2077</f>
        <v>0</v>
      </c>
      <c r="P2077" s="144"/>
      <c r="Q2077" s="145">
        <f>ROUNDDOWN(D2077+O2077+P2077,0)</f>
        <v>0</v>
      </c>
    </row>
    <row r="2078" spans="1:17" s="20" customFormat="1" ht="18" customHeight="1" x14ac:dyDescent="0.4">
      <c r="A2078" s="19">
        <v>2</v>
      </c>
      <c r="B2078" s="145">
        <f>B2077</f>
        <v>10</v>
      </c>
      <c r="C2078" s="151">
        <f>C2077</f>
        <v>0</v>
      </c>
      <c r="D2078" s="151">
        <f t="shared" ref="D2078:D2088" si="1962">IF(E2078=0,ROUNDDOWN(C2078*B2078/10/2,2),ROUNDDOWN(C2078*B2078/10,2))</f>
        <v>0</v>
      </c>
      <c r="E2078" s="143">
        <f>VLOOKUP(B2073,別紙1!$A$285:$AS$431,10,FALSE)+VLOOKUP(B2073,別紙1!$A$285:$AS$431,11,FALSE)+VLOOKUP(B2073,別紙1!$A$285:$AS$431,12,FALSE)</f>
        <v>26</v>
      </c>
      <c r="F2078" s="143">
        <f t="shared" ref="F2078:F2088" si="1963">IF(E2078&lt;120,E2078,120)</f>
        <v>26</v>
      </c>
      <c r="G2078" s="151">
        <f>G2077</f>
        <v>0</v>
      </c>
      <c r="H2078" s="151">
        <f t="shared" ref="H2078:H2088" si="1964">ROUNDDOWN(F2078*G2078,2)</f>
        <v>0</v>
      </c>
      <c r="I2078" s="143">
        <f t="shared" ref="I2078" si="1965">IF(E2078&lt;=300,IF(E2078&lt;120,0,E2078-120),180)</f>
        <v>0</v>
      </c>
      <c r="J2078" s="151">
        <f>J2077</f>
        <v>0</v>
      </c>
      <c r="K2078" s="151">
        <f t="shared" ref="K2078:K2088" si="1966">ROUNDDOWN(I2078*J2078,2)</f>
        <v>0</v>
      </c>
      <c r="L2078" s="143">
        <f t="shared" ref="L2078:L2088" si="1967">IF(E2078&lt;300,0,E2078-300)</f>
        <v>0</v>
      </c>
      <c r="M2078" s="151">
        <f>M2077</f>
        <v>0</v>
      </c>
      <c r="N2078" s="151">
        <f t="shared" ref="N2078:N2088" si="1968">ROUNDDOWN(L2078*M2078,2)</f>
        <v>0</v>
      </c>
      <c r="O2078" s="151">
        <f t="shared" ref="O2078:O2081" si="1969">H2078+K2078+N2078</f>
        <v>0</v>
      </c>
      <c r="P2078" s="144"/>
      <c r="Q2078" s="145">
        <f t="shared" ref="Q2078:Q2088" si="1970">ROUNDDOWN(D2078+O2078+P2078,0)</f>
        <v>0</v>
      </c>
    </row>
    <row r="2079" spans="1:17" s="20" customFormat="1" ht="18" customHeight="1" x14ac:dyDescent="0.4">
      <c r="A2079" s="19">
        <v>3</v>
      </c>
      <c r="B2079" s="145">
        <f>B2077</f>
        <v>10</v>
      </c>
      <c r="C2079" s="151">
        <f t="shared" ref="C2079:C2088" si="1971">C2078</f>
        <v>0</v>
      </c>
      <c r="D2079" s="151">
        <f t="shared" si="1962"/>
        <v>0</v>
      </c>
      <c r="E2079" s="143">
        <f>VLOOKUP(B2073,別紙1!$A$285:$AS$431,13,FALSE)+VLOOKUP(B2073,別紙1!$A$285:$AS$431,14,FALSE)+VLOOKUP(B2073,別紙1!$A$285:$AS$431,15,FALSE)</f>
        <v>24</v>
      </c>
      <c r="F2079" s="143">
        <f t="shared" si="1963"/>
        <v>24</v>
      </c>
      <c r="G2079" s="151">
        <f t="shared" ref="G2079:G2088" si="1972">G2078</f>
        <v>0</v>
      </c>
      <c r="H2079" s="151">
        <f t="shared" si="1964"/>
        <v>0</v>
      </c>
      <c r="I2079" s="143">
        <f>IF(E2079&lt;=300,IF(E2079&lt;120,0,E2079-120),180)</f>
        <v>0</v>
      </c>
      <c r="J2079" s="151">
        <f t="shared" ref="J2079:J2088" si="1973">J2078</f>
        <v>0</v>
      </c>
      <c r="K2079" s="151">
        <f t="shared" si="1966"/>
        <v>0</v>
      </c>
      <c r="L2079" s="143">
        <f t="shared" si="1967"/>
        <v>0</v>
      </c>
      <c r="M2079" s="151">
        <f t="shared" ref="M2079:M2088" si="1974">M2078</f>
        <v>0</v>
      </c>
      <c r="N2079" s="151">
        <f t="shared" si="1968"/>
        <v>0</v>
      </c>
      <c r="O2079" s="151">
        <f t="shared" si="1969"/>
        <v>0</v>
      </c>
      <c r="P2079" s="144"/>
      <c r="Q2079" s="145">
        <f t="shared" si="1970"/>
        <v>0</v>
      </c>
    </row>
    <row r="2080" spans="1:17" s="20" customFormat="1" ht="18" customHeight="1" x14ac:dyDescent="0.4">
      <c r="A2080" s="19">
        <v>4</v>
      </c>
      <c r="B2080" s="145">
        <f>B2077</f>
        <v>10</v>
      </c>
      <c r="C2080" s="151">
        <f t="shared" si="1971"/>
        <v>0</v>
      </c>
      <c r="D2080" s="151">
        <f t="shared" si="1962"/>
        <v>0</v>
      </c>
      <c r="E2080" s="143">
        <f>VLOOKUP(B2073,別紙1!$A$285:$AS$431,16,FALSE)+VLOOKUP(B2073,別紙1!$A$285:$AS$431,17,FALSE)+VLOOKUP(B2073,別紙1!$A$285:$AS$431,18,FALSE)</f>
        <v>24</v>
      </c>
      <c r="F2080" s="143">
        <f t="shared" si="1963"/>
        <v>24</v>
      </c>
      <c r="G2080" s="151">
        <f t="shared" si="1972"/>
        <v>0</v>
      </c>
      <c r="H2080" s="151">
        <f t="shared" si="1964"/>
        <v>0</v>
      </c>
      <c r="I2080" s="143">
        <f t="shared" ref="I2080:I2088" si="1975">IF(E2080&lt;=300,IF(E2080&lt;120,0,E2080-120),180)</f>
        <v>0</v>
      </c>
      <c r="J2080" s="151">
        <f t="shared" si="1973"/>
        <v>0</v>
      </c>
      <c r="K2080" s="151">
        <f t="shared" si="1966"/>
        <v>0</v>
      </c>
      <c r="L2080" s="143">
        <f t="shared" si="1967"/>
        <v>0</v>
      </c>
      <c r="M2080" s="151">
        <f t="shared" si="1974"/>
        <v>0</v>
      </c>
      <c r="N2080" s="151">
        <f t="shared" si="1968"/>
        <v>0</v>
      </c>
      <c r="O2080" s="151">
        <f t="shared" si="1969"/>
        <v>0</v>
      </c>
      <c r="P2080" s="144"/>
      <c r="Q2080" s="145">
        <f t="shared" si="1970"/>
        <v>0</v>
      </c>
    </row>
    <row r="2081" spans="1:17" s="20" customFormat="1" ht="18" customHeight="1" x14ac:dyDescent="0.4">
      <c r="A2081" s="19">
        <v>5</v>
      </c>
      <c r="B2081" s="145">
        <f>B2077</f>
        <v>10</v>
      </c>
      <c r="C2081" s="151">
        <f t="shared" si="1971"/>
        <v>0</v>
      </c>
      <c r="D2081" s="151">
        <f t="shared" si="1962"/>
        <v>0</v>
      </c>
      <c r="E2081" s="143">
        <f>VLOOKUP(B2073,別紙1!$A$285:$AS$431,19,FALSE)+VLOOKUP(B2073,別紙1!$A$285:$AS$431,20,FALSE)+VLOOKUP(B2073,別紙1!$A$285:$AS$431,21,FALSE)</f>
        <v>19</v>
      </c>
      <c r="F2081" s="143">
        <f t="shared" si="1963"/>
        <v>19</v>
      </c>
      <c r="G2081" s="151">
        <f t="shared" si="1972"/>
        <v>0</v>
      </c>
      <c r="H2081" s="151">
        <f t="shared" si="1964"/>
        <v>0</v>
      </c>
      <c r="I2081" s="143">
        <f t="shared" si="1975"/>
        <v>0</v>
      </c>
      <c r="J2081" s="151">
        <f t="shared" si="1973"/>
        <v>0</v>
      </c>
      <c r="K2081" s="151">
        <f t="shared" si="1966"/>
        <v>0</v>
      </c>
      <c r="L2081" s="143">
        <f t="shared" si="1967"/>
        <v>0</v>
      </c>
      <c r="M2081" s="151">
        <f t="shared" si="1974"/>
        <v>0</v>
      </c>
      <c r="N2081" s="151">
        <f t="shared" si="1968"/>
        <v>0</v>
      </c>
      <c r="O2081" s="151">
        <f t="shared" si="1969"/>
        <v>0</v>
      </c>
      <c r="P2081" s="144"/>
      <c r="Q2081" s="145">
        <f t="shared" si="1970"/>
        <v>0</v>
      </c>
    </row>
    <row r="2082" spans="1:17" s="20" customFormat="1" ht="18" customHeight="1" x14ac:dyDescent="0.4">
      <c r="A2082" s="19">
        <v>6</v>
      </c>
      <c r="B2082" s="145">
        <f>B2077</f>
        <v>10</v>
      </c>
      <c r="C2082" s="151">
        <f t="shared" si="1971"/>
        <v>0</v>
      </c>
      <c r="D2082" s="151">
        <f t="shared" si="1962"/>
        <v>0</v>
      </c>
      <c r="E2082" s="143">
        <f>VLOOKUP(B2073,別紙1!$A$285:$AS$431,22,FALSE)+VLOOKUP(B2073,別紙1!$A$285:$AS$431,23,FALSE)+VLOOKUP(B2073,別紙1!$A$285:$AS$431,24,FALSE)</f>
        <v>20</v>
      </c>
      <c r="F2082" s="143">
        <f t="shared" si="1963"/>
        <v>20</v>
      </c>
      <c r="G2082" s="151">
        <f t="shared" si="1972"/>
        <v>0</v>
      </c>
      <c r="H2082" s="151">
        <f t="shared" si="1964"/>
        <v>0</v>
      </c>
      <c r="I2082" s="143">
        <f t="shared" si="1975"/>
        <v>0</v>
      </c>
      <c r="J2082" s="151">
        <f t="shared" si="1973"/>
        <v>0</v>
      </c>
      <c r="K2082" s="151">
        <f t="shared" si="1966"/>
        <v>0</v>
      </c>
      <c r="L2082" s="143">
        <f t="shared" si="1967"/>
        <v>0</v>
      </c>
      <c r="M2082" s="151">
        <f t="shared" si="1974"/>
        <v>0</v>
      </c>
      <c r="N2082" s="151">
        <f t="shared" si="1968"/>
        <v>0</v>
      </c>
      <c r="O2082" s="151">
        <f>H2082+K2082+N2082</f>
        <v>0</v>
      </c>
      <c r="P2082" s="144"/>
      <c r="Q2082" s="145">
        <f t="shared" si="1970"/>
        <v>0</v>
      </c>
    </row>
    <row r="2083" spans="1:17" s="20" customFormat="1" ht="18" customHeight="1" x14ac:dyDescent="0.4">
      <c r="A2083" s="19">
        <v>7</v>
      </c>
      <c r="B2083" s="145">
        <f>B2077</f>
        <v>10</v>
      </c>
      <c r="C2083" s="151">
        <f t="shared" si="1971"/>
        <v>0</v>
      </c>
      <c r="D2083" s="151">
        <f t="shared" si="1962"/>
        <v>0</v>
      </c>
      <c r="E2083" s="143">
        <f>VLOOKUP(B2073,別紙1!$A$285:$AS$431,25,FALSE)+VLOOKUP(B2073,別紙1!$A$285:$AS$431,26,FALSE)+VLOOKUP(B2073,別紙1!$A$285:$AS$431,27,FALSE)</f>
        <v>21</v>
      </c>
      <c r="F2083" s="143">
        <f t="shared" si="1963"/>
        <v>21</v>
      </c>
      <c r="G2083" s="151">
        <f t="shared" si="1972"/>
        <v>0</v>
      </c>
      <c r="H2083" s="151">
        <f t="shared" si="1964"/>
        <v>0</v>
      </c>
      <c r="I2083" s="143">
        <f t="shared" si="1975"/>
        <v>0</v>
      </c>
      <c r="J2083" s="151">
        <f t="shared" si="1973"/>
        <v>0</v>
      </c>
      <c r="K2083" s="151">
        <f t="shared" si="1966"/>
        <v>0</v>
      </c>
      <c r="L2083" s="143">
        <f t="shared" si="1967"/>
        <v>0</v>
      </c>
      <c r="M2083" s="151">
        <f t="shared" si="1974"/>
        <v>0</v>
      </c>
      <c r="N2083" s="151">
        <f t="shared" si="1968"/>
        <v>0</v>
      </c>
      <c r="O2083" s="151">
        <f t="shared" ref="O2083:O2087" si="1976">H2083+K2083+N2083</f>
        <v>0</v>
      </c>
      <c r="P2083" s="144"/>
      <c r="Q2083" s="145">
        <f t="shared" si="1970"/>
        <v>0</v>
      </c>
    </row>
    <row r="2084" spans="1:17" s="20" customFormat="1" ht="18" customHeight="1" x14ac:dyDescent="0.4">
      <c r="A2084" s="19">
        <v>8</v>
      </c>
      <c r="B2084" s="145">
        <f>B2077</f>
        <v>10</v>
      </c>
      <c r="C2084" s="151">
        <f t="shared" si="1971"/>
        <v>0</v>
      </c>
      <c r="D2084" s="151">
        <f t="shared" si="1962"/>
        <v>0</v>
      </c>
      <c r="E2084" s="143">
        <f>VLOOKUP(B2073,別紙1!$A$285:$AS$431,28,FALSE)+VLOOKUP(B2073,別紙1!$A$285:$AS$431,29,FALSE)+VLOOKUP(B2073,別紙1!$A$285:$AS$431,30,FALSE)</f>
        <v>23</v>
      </c>
      <c r="F2084" s="143">
        <f t="shared" si="1963"/>
        <v>23</v>
      </c>
      <c r="G2084" s="151">
        <f t="shared" si="1972"/>
        <v>0</v>
      </c>
      <c r="H2084" s="151">
        <f t="shared" si="1964"/>
        <v>0</v>
      </c>
      <c r="I2084" s="143">
        <f t="shared" si="1975"/>
        <v>0</v>
      </c>
      <c r="J2084" s="151">
        <f t="shared" si="1973"/>
        <v>0</v>
      </c>
      <c r="K2084" s="151">
        <f t="shared" si="1966"/>
        <v>0</v>
      </c>
      <c r="L2084" s="143">
        <f t="shared" si="1967"/>
        <v>0</v>
      </c>
      <c r="M2084" s="151">
        <f t="shared" si="1974"/>
        <v>0</v>
      </c>
      <c r="N2084" s="151">
        <f t="shared" si="1968"/>
        <v>0</v>
      </c>
      <c r="O2084" s="151">
        <f t="shared" si="1976"/>
        <v>0</v>
      </c>
      <c r="P2084" s="144"/>
      <c r="Q2084" s="145">
        <f t="shared" si="1970"/>
        <v>0</v>
      </c>
    </row>
    <row r="2085" spans="1:17" s="20" customFormat="1" ht="18" customHeight="1" x14ac:dyDescent="0.4">
      <c r="A2085" s="19">
        <v>9</v>
      </c>
      <c r="B2085" s="145">
        <f>B2077</f>
        <v>10</v>
      </c>
      <c r="C2085" s="151">
        <f t="shared" si="1971"/>
        <v>0</v>
      </c>
      <c r="D2085" s="151">
        <f t="shared" si="1962"/>
        <v>0</v>
      </c>
      <c r="E2085" s="143">
        <f>VLOOKUP(B2073,別紙1!$A$285:$AS$431,31,FALSE)+VLOOKUP(B2073,別紙1!$A$285:$AS$431,32,FALSE)+VLOOKUP(B2073,別紙1!$A$285:$AS$431,33,FALSE)</f>
        <v>23</v>
      </c>
      <c r="F2085" s="143">
        <f t="shared" si="1963"/>
        <v>23</v>
      </c>
      <c r="G2085" s="151">
        <f t="shared" si="1972"/>
        <v>0</v>
      </c>
      <c r="H2085" s="151">
        <f t="shared" si="1964"/>
        <v>0</v>
      </c>
      <c r="I2085" s="143">
        <f t="shared" si="1975"/>
        <v>0</v>
      </c>
      <c r="J2085" s="151">
        <f t="shared" si="1973"/>
        <v>0</v>
      </c>
      <c r="K2085" s="151">
        <f t="shared" si="1966"/>
        <v>0</v>
      </c>
      <c r="L2085" s="143">
        <f t="shared" si="1967"/>
        <v>0</v>
      </c>
      <c r="M2085" s="151">
        <f t="shared" si="1974"/>
        <v>0</v>
      </c>
      <c r="N2085" s="151">
        <f t="shared" si="1968"/>
        <v>0</v>
      </c>
      <c r="O2085" s="151">
        <f t="shared" si="1976"/>
        <v>0</v>
      </c>
      <c r="P2085" s="144"/>
      <c r="Q2085" s="145">
        <f t="shared" si="1970"/>
        <v>0</v>
      </c>
    </row>
    <row r="2086" spans="1:17" s="20" customFormat="1" ht="18" customHeight="1" x14ac:dyDescent="0.4">
      <c r="A2086" s="19">
        <v>10</v>
      </c>
      <c r="B2086" s="145">
        <f>B2077</f>
        <v>10</v>
      </c>
      <c r="C2086" s="151">
        <f t="shared" si="1971"/>
        <v>0</v>
      </c>
      <c r="D2086" s="151">
        <f t="shared" si="1962"/>
        <v>0</v>
      </c>
      <c r="E2086" s="143">
        <f>VLOOKUP(B2073,別紙1!$A$285:$AS$431,34,FALSE)+VLOOKUP(B2073,別紙1!$A$285:$AS$431,35,FALSE)+VLOOKUP(B2073,別紙1!$A$285:$AS$431,36,FALSE)</f>
        <v>21</v>
      </c>
      <c r="F2086" s="143">
        <f t="shared" si="1963"/>
        <v>21</v>
      </c>
      <c r="G2086" s="151">
        <f t="shared" si="1972"/>
        <v>0</v>
      </c>
      <c r="H2086" s="151">
        <f t="shared" si="1964"/>
        <v>0</v>
      </c>
      <c r="I2086" s="143">
        <f t="shared" si="1975"/>
        <v>0</v>
      </c>
      <c r="J2086" s="151">
        <f t="shared" si="1973"/>
        <v>0</v>
      </c>
      <c r="K2086" s="151">
        <f t="shared" si="1966"/>
        <v>0</v>
      </c>
      <c r="L2086" s="143">
        <f t="shared" si="1967"/>
        <v>0</v>
      </c>
      <c r="M2086" s="151">
        <f t="shared" si="1974"/>
        <v>0</v>
      </c>
      <c r="N2086" s="151">
        <f t="shared" si="1968"/>
        <v>0</v>
      </c>
      <c r="O2086" s="151">
        <f t="shared" si="1976"/>
        <v>0</v>
      </c>
      <c r="P2086" s="144"/>
      <c r="Q2086" s="145">
        <f t="shared" si="1970"/>
        <v>0</v>
      </c>
    </row>
    <row r="2087" spans="1:17" s="20" customFormat="1" ht="18" customHeight="1" x14ac:dyDescent="0.4">
      <c r="A2087" s="19">
        <v>11</v>
      </c>
      <c r="B2087" s="145">
        <f>B2077</f>
        <v>10</v>
      </c>
      <c r="C2087" s="151">
        <f t="shared" si="1971"/>
        <v>0</v>
      </c>
      <c r="D2087" s="151">
        <f t="shared" si="1962"/>
        <v>0</v>
      </c>
      <c r="E2087" s="143">
        <f>VLOOKUP(B2073,別紙1!$A$285:$AS$431,37,FALSE)+VLOOKUP(B2073,別紙1!$A$285:$AS$431,38,FALSE)+VLOOKUP(B2073,別紙1!$A$285:$AS$431,39,FALSE)</f>
        <v>20</v>
      </c>
      <c r="F2087" s="143">
        <f t="shared" si="1963"/>
        <v>20</v>
      </c>
      <c r="G2087" s="151">
        <f t="shared" si="1972"/>
        <v>0</v>
      </c>
      <c r="H2087" s="151">
        <f t="shared" si="1964"/>
        <v>0</v>
      </c>
      <c r="I2087" s="143">
        <f t="shared" si="1975"/>
        <v>0</v>
      </c>
      <c r="J2087" s="151">
        <f t="shared" si="1973"/>
        <v>0</v>
      </c>
      <c r="K2087" s="151">
        <f t="shared" si="1966"/>
        <v>0</v>
      </c>
      <c r="L2087" s="143">
        <f t="shared" si="1967"/>
        <v>0</v>
      </c>
      <c r="M2087" s="151">
        <f t="shared" si="1974"/>
        <v>0</v>
      </c>
      <c r="N2087" s="151">
        <f t="shared" si="1968"/>
        <v>0</v>
      </c>
      <c r="O2087" s="151">
        <f t="shared" si="1976"/>
        <v>0</v>
      </c>
      <c r="P2087" s="144"/>
      <c r="Q2087" s="145">
        <f t="shared" si="1970"/>
        <v>0</v>
      </c>
    </row>
    <row r="2088" spans="1:17" s="20" customFormat="1" ht="18" customHeight="1" thickBot="1" x14ac:dyDescent="0.45">
      <c r="A2088" s="19">
        <v>12</v>
      </c>
      <c r="B2088" s="145">
        <f>B2077</f>
        <v>10</v>
      </c>
      <c r="C2088" s="151">
        <f t="shared" si="1971"/>
        <v>0</v>
      </c>
      <c r="D2088" s="151">
        <f t="shared" si="1962"/>
        <v>0</v>
      </c>
      <c r="E2088" s="143">
        <f>VLOOKUP(B2073,別紙1!$A$285:$AS$431,40,FALSE)+VLOOKUP(B2073,別紙1!$A$285:$AS$431,41,FALSE)+VLOOKUP(B2073,別紙1!$A$285:$AS$431,42,FALSE)</f>
        <v>20</v>
      </c>
      <c r="F2088" s="143">
        <f t="shared" si="1963"/>
        <v>20</v>
      </c>
      <c r="G2088" s="151">
        <f t="shared" si="1972"/>
        <v>0</v>
      </c>
      <c r="H2088" s="198">
        <f t="shared" si="1964"/>
        <v>0</v>
      </c>
      <c r="I2088" s="143">
        <f t="shared" si="1975"/>
        <v>0</v>
      </c>
      <c r="J2088" s="198">
        <f t="shared" si="1973"/>
        <v>0</v>
      </c>
      <c r="K2088" s="198">
        <f t="shared" si="1966"/>
        <v>0</v>
      </c>
      <c r="L2088" s="143">
        <f t="shared" si="1967"/>
        <v>0</v>
      </c>
      <c r="M2088" s="151">
        <f t="shared" si="1974"/>
        <v>0</v>
      </c>
      <c r="N2088" s="198">
        <f t="shared" si="1968"/>
        <v>0</v>
      </c>
      <c r="O2088" s="151">
        <f>H2088+K2088+N2088</f>
        <v>0</v>
      </c>
      <c r="P2088" s="144"/>
      <c r="Q2088" s="145">
        <f t="shared" si="1970"/>
        <v>0</v>
      </c>
    </row>
    <row r="2089" spans="1:17" s="20" customFormat="1" ht="18" customHeight="1" thickBot="1" x14ac:dyDescent="0.45">
      <c r="A2089" s="19" t="s">
        <v>9</v>
      </c>
      <c r="B2089" s="146"/>
      <c r="C2089" s="146"/>
      <c r="D2089" s="201"/>
      <c r="E2089" s="143">
        <f t="shared" ref="E2089:F2089" si="1977">SUM(E2077:E2088)</f>
        <v>266</v>
      </c>
      <c r="F2089" s="149">
        <f t="shared" si="1977"/>
        <v>266</v>
      </c>
      <c r="G2089" s="146"/>
      <c r="H2089" s="146"/>
      <c r="I2089" s="149">
        <f t="shared" ref="I2089" si="1978">SUM(I2077:I2088)</f>
        <v>0</v>
      </c>
      <c r="J2089" s="146"/>
      <c r="K2089" s="146"/>
      <c r="L2089" s="149">
        <f t="shared" ref="L2089" si="1979">SUM(L2077:L2088)</f>
        <v>0</v>
      </c>
      <c r="M2089" s="146"/>
      <c r="N2089" s="146"/>
      <c r="O2089" s="202"/>
      <c r="P2089" s="150">
        <f>SUM(P2077:P2088)</f>
        <v>0</v>
      </c>
      <c r="Q2089" s="148">
        <f>IF(SUM(Q2077:Q2088)="","",SUM(Q2077:Q2088))</f>
        <v>0</v>
      </c>
    </row>
    <row r="2090" spans="1:17" ht="78" customHeight="1" x14ac:dyDescent="0.4">
      <c r="A2090" s="444" t="s">
        <v>376</v>
      </c>
      <c r="B2090" s="445"/>
      <c r="C2090" s="445"/>
      <c r="D2090" s="445"/>
      <c r="E2090" s="446"/>
      <c r="F2090" s="446"/>
      <c r="G2090" s="446"/>
      <c r="H2090" s="445"/>
      <c r="I2090" s="446"/>
      <c r="J2090" s="446"/>
      <c r="K2090" s="445"/>
      <c r="L2090" s="446"/>
      <c r="M2090" s="446"/>
      <c r="N2090" s="445"/>
      <c r="O2090" s="445"/>
      <c r="P2090" s="445"/>
      <c r="Q2090" s="445"/>
    </row>
    <row r="2091" spans="1:17" ht="78" customHeight="1" x14ac:dyDescent="0.4">
      <c r="A2091" s="447" t="s">
        <v>22</v>
      </c>
      <c r="B2091" s="447"/>
      <c r="C2091" s="447"/>
      <c r="D2091" s="447"/>
      <c r="E2091" s="447"/>
      <c r="F2091" s="447"/>
      <c r="G2091" s="447"/>
      <c r="H2091" s="447"/>
      <c r="I2091" s="447"/>
      <c r="J2091" s="447"/>
      <c r="K2091" s="447"/>
      <c r="L2091" s="447"/>
      <c r="M2091" s="447"/>
      <c r="N2091" s="447"/>
      <c r="O2091" s="447"/>
      <c r="P2091" s="447"/>
      <c r="Q2091" s="447"/>
    </row>
    <row r="2092" spans="1:17" x14ac:dyDescent="0.4">
      <c r="A2092" s="11" t="s">
        <v>12</v>
      </c>
      <c r="B2092" s="15">
        <f>B2073+1</f>
        <v>111</v>
      </c>
      <c r="C2092" s="11" t="s">
        <v>13</v>
      </c>
      <c r="D2092" s="13" t="str">
        <f>VLOOKUP(B2092,別紙1!$A$285:$AS$431,3,FALSE)</f>
        <v>荒北第１－４ポンプ場</v>
      </c>
      <c r="Q2092" s="142" t="str">
        <f>VLOOKUP(B2092,別紙1!$A$285:$AS$431,5,FALSE)</f>
        <v>従量電灯Ｂ</v>
      </c>
    </row>
    <row r="2093" spans="1:17" s="11" customFormat="1" ht="20.25" customHeight="1" x14ac:dyDescent="0.4">
      <c r="A2093" s="435" t="s">
        <v>14</v>
      </c>
      <c r="B2093" s="443" t="s">
        <v>3</v>
      </c>
      <c r="C2093" s="443"/>
      <c r="D2093" s="443"/>
      <c r="E2093" s="438" t="s">
        <v>4</v>
      </c>
      <c r="F2093" s="439"/>
      <c r="G2093" s="439"/>
      <c r="H2093" s="439"/>
      <c r="I2093" s="439"/>
      <c r="J2093" s="439"/>
      <c r="K2093" s="439"/>
      <c r="L2093" s="439"/>
      <c r="M2093" s="439"/>
      <c r="N2093" s="439"/>
      <c r="O2093" s="440"/>
      <c r="P2093" s="426" t="s">
        <v>106</v>
      </c>
      <c r="Q2093" s="435" t="s">
        <v>354</v>
      </c>
    </row>
    <row r="2094" spans="1:17" s="11" customFormat="1" ht="60" x14ac:dyDescent="0.4">
      <c r="A2094" s="436"/>
      <c r="B2094" s="305" t="s">
        <v>26</v>
      </c>
      <c r="C2094" s="305" t="s">
        <v>107</v>
      </c>
      <c r="D2094" s="305" t="s">
        <v>27</v>
      </c>
      <c r="E2094" s="16" t="s">
        <v>349</v>
      </c>
      <c r="F2094" s="17" t="s">
        <v>108</v>
      </c>
      <c r="G2094" s="17" t="s">
        <v>350</v>
      </c>
      <c r="H2094" s="16" t="s">
        <v>28</v>
      </c>
      <c r="I2094" s="17" t="s">
        <v>126</v>
      </c>
      <c r="J2094" s="17" t="s">
        <v>352</v>
      </c>
      <c r="K2094" s="16" t="s">
        <v>29</v>
      </c>
      <c r="L2094" s="17" t="s">
        <v>127</v>
      </c>
      <c r="M2094" s="17" t="s">
        <v>128</v>
      </c>
      <c r="N2094" s="16" t="s">
        <v>30</v>
      </c>
      <c r="O2094" s="306" t="s">
        <v>353</v>
      </c>
      <c r="P2094" s="441"/>
      <c r="Q2094" s="436"/>
    </row>
    <row r="2095" spans="1:17" s="18" customFormat="1" ht="22.5" x14ac:dyDescent="0.4">
      <c r="A2095" s="442"/>
      <c r="B2095" s="12" t="s">
        <v>34</v>
      </c>
      <c r="C2095" s="12" t="s">
        <v>123</v>
      </c>
      <c r="D2095" s="12" t="s">
        <v>6</v>
      </c>
      <c r="E2095" s="12" t="s">
        <v>20</v>
      </c>
      <c r="F2095" s="12" t="s">
        <v>20</v>
      </c>
      <c r="G2095" s="12" t="s">
        <v>8</v>
      </c>
      <c r="H2095" s="12" t="s">
        <v>8</v>
      </c>
      <c r="I2095" s="12" t="s">
        <v>20</v>
      </c>
      <c r="J2095" s="12" t="s">
        <v>8</v>
      </c>
      <c r="K2095" s="12" t="s">
        <v>8</v>
      </c>
      <c r="L2095" s="12" t="s">
        <v>20</v>
      </c>
      <c r="M2095" s="12" t="s">
        <v>8</v>
      </c>
      <c r="N2095" s="12" t="s">
        <v>8</v>
      </c>
      <c r="O2095" s="12" t="s">
        <v>8</v>
      </c>
      <c r="P2095" s="4" t="s">
        <v>43</v>
      </c>
      <c r="Q2095" s="12" t="s">
        <v>8</v>
      </c>
    </row>
    <row r="2096" spans="1:17" s="20" customFormat="1" ht="18" customHeight="1" x14ac:dyDescent="0.4">
      <c r="A2096" s="19">
        <v>1</v>
      </c>
      <c r="B2096" s="143">
        <f>VLOOKUP(B2092,別紙1!$A$285:$AS$431,6,FALSE)</f>
        <v>10</v>
      </c>
      <c r="C2096" s="151">
        <f>内訳書!$C$9</f>
        <v>0</v>
      </c>
      <c r="D2096" s="151">
        <f>IF(E2096=0,ROUNDDOWN(C2096*B2096/10/2,2),ROUNDDOWN(C2096*B2096/10,2))</f>
        <v>0</v>
      </c>
      <c r="E2096" s="143">
        <f>VLOOKUP(B2092,別紙1!$A$285:$AS$431,7,FALSE)+VLOOKUP(B2092,別紙1!$A$285:$AS$431,8,FALSE)+VLOOKUP(B2092,別紙1!$A$285:$AS$431,9,FALSE)</f>
        <v>12</v>
      </c>
      <c r="F2096" s="143">
        <f>IF(E2096&lt;120,E2096,120)</f>
        <v>12</v>
      </c>
      <c r="G2096" s="151">
        <f>内訳書!$D$9</f>
        <v>0</v>
      </c>
      <c r="H2096" s="151">
        <f>ROUNDDOWN(F2096*G2096,2)</f>
        <v>0</v>
      </c>
      <c r="I2096" s="143">
        <f>IF(E2096&lt;=300,IF(E2096&lt;120,0,E2096-120),180)</f>
        <v>0</v>
      </c>
      <c r="J2096" s="151">
        <f>内訳書!$E$9</f>
        <v>0</v>
      </c>
      <c r="K2096" s="151">
        <f>ROUNDDOWN(I2096*J2096,2)</f>
        <v>0</v>
      </c>
      <c r="L2096" s="143">
        <f>IF(E2096&lt;300,0,E2096-300)</f>
        <v>0</v>
      </c>
      <c r="M2096" s="151">
        <f>内訳書!$F$9</f>
        <v>0</v>
      </c>
      <c r="N2096" s="151">
        <f>ROUNDDOWN(L2096*M2096,2)</f>
        <v>0</v>
      </c>
      <c r="O2096" s="151">
        <f>H2096+K2096+N2096</f>
        <v>0</v>
      </c>
      <c r="P2096" s="144"/>
      <c r="Q2096" s="145">
        <f>ROUNDDOWN(D2096+O2096+P2096,0)</f>
        <v>0</v>
      </c>
    </row>
    <row r="2097" spans="1:17" s="20" customFormat="1" ht="18" customHeight="1" x14ac:dyDescent="0.4">
      <c r="A2097" s="19">
        <v>2</v>
      </c>
      <c r="B2097" s="145">
        <f>B2096</f>
        <v>10</v>
      </c>
      <c r="C2097" s="151">
        <f>C2096</f>
        <v>0</v>
      </c>
      <c r="D2097" s="151">
        <f t="shared" ref="D2097:D2107" si="1980">IF(E2097=0,ROUNDDOWN(C2097*B2097/10/2,2),ROUNDDOWN(C2097*B2097/10,2))</f>
        <v>0</v>
      </c>
      <c r="E2097" s="143">
        <f>VLOOKUP(B2092,別紙1!$A$285:$AS$431,10,FALSE)+VLOOKUP(B2092,別紙1!$A$285:$AS$431,11,FALSE)+VLOOKUP(B2092,別紙1!$A$285:$AS$431,12,FALSE)</f>
        <v>14</v>
      </c>
      <c r="F2097" s="143">
        <f t="shared" ref="F2097:F2107" si="1981">IF(E2097&lt;120,E2097,120)</f>
        <v>14</v>
      </c>
      <c r="G2097" s="151">
        <f>G2096</f>
        <v>0</v>
      </c>
      <c r="H2097" s="151">
        <f t="shared" ref="H2097:H2107" si="1982">ROUNDDOWN(F2097*G2097,2)</f>
        <v>0</v>
      </c>
      <c r="I2097" s="143">
        <f t="shared" ref="I2097" si="1983">IF(E2097&lt;=300,IF(E2097&lt;120,0,E2097-120),180)</f>
        <v>0</v>
      </c>
      <c r="J2097" s="151">
        <f>J2096</f>
        <v>0</v>
      </c>
      <c r="K2097" s="151">
        <f t="shared" ref="K2097:K2107" si="1984">ROUNDDOWN(I2097*J2097,2)</f>
        <v>0</v>
      </c>
      <c r="L2097" s="143">
        <f t="shared" ref="L2097:L2107" si="1985">IF(E2097&lt;300,0,E2097-300)</f>
        <v>0</v>
      </c>
      <c r="M2097" s="151">
        <f>M2096</f>
        <v>0</v>
      </c>
      <c r="N2097" s="151">
        <f t="shared" ref="N2097:N2107" si="1986">ROUNDDOWN(L2097*M2097,2)</f>
        <v>0</v>
      </c>
      <c r="O2097" s="151">
        <f t="shared" ref="O2097:O2100" si="1987">H2097+K2097+N2097</f>
        <v>0</v>
      </c>
      <c r="P2097" s="144"/>
      <c r="Q2097" s="145">
        <f t="shared" ref="Q2097:Q2107" si="1988">ROUNDDOWN(D2097+O2097+P2097,0)</f>
        <v>0</v>
      </c>
    </row>
    <row r="2098" spans="1:17" s="20" customFormat="1" ht="18" customHeight="1" x14ac:dyDescent="0.4">
      <c r="A2098" s="19">
        <v>3</v>
      </c>
      <c r="B2098" s="145">
        <f>B2096</f>
        <v>10</v>
      </c>
      <c r="C2098" s="151">
        <f t="shared" ref="C2098:C2107" si="1989">C2097</f>
        <v>0</v>
      </c>
      <c r="D2098" s="151">
        <f t="shared" si="1980"/>
        <v>0</v>
      </c>
      <c r="E2098" s="143">
        <f>VLOOKUP(B2092,別紙1!$A$285:$AS$431,13,FALSE)+VLOOKUP(B2092,別紙1!$A$285:$AS$431,14,FALSE)+VLOOKUP(B2092,別紙1!$A$285:$AS$431,15,FALSE)</f>
        <v>11</v>
      </c>
      <c r="F2098" s="143">
        <f t="shared" si="1981"/>
        <v>11</v>
      </c>
      <c r="G2098" s="151">
        <f t="shared" ref="G2098:G2107" si="1990">G2097</f>
        <v>0</v>
      </c>
      <c r="H2098" s="151">
        <f t="shared" si="1982"/>
        <v>0</v>
      </c>
      <c r="I2098" s="143">
        <f>IF(E2098&lt;=300,IF(E2098&lt;120,0,E2098-120),180)</f>
        <v>0</v>
      </c>
      <c r="J2098" s="151">
        <f t="shared" ref="J2098:J2107" si="1991">J2097</f>
        <v>0</v>
      </c>
      <c r="K2098" s="151">
        <f t="shared" si="1984"/>
        <v>0</v>
      </c>
      <c r="L2098" s="143">
        <f t="shared" si="1985"/>
        <v>0</v>
      </c>
      <c r="M2098" s="151">
        <f t="shared" ref="M2098:M2107" si="1992">M2097</f>
        <v>0</v>
      </c>
      <c r="N2098" s="151">
        <f t="shared" si="1986"/>
        <v>0</v>
      </c>
      <c r="O2098" s="151">
        <f t="shared" si="1987"/>
        <v>0</v>
      </c>
      <c r="P2098" s="144"/>
      <c r="Q2098" s="145">
        <f t="shared" si="1988"/>
        <v>0</v>
      </c>
    </row>
    <row r="2099" spans="1:17" s="20" customFormat="1" ht="18" customHeight="1" x14ac:dyDescent="0.4">
      <c r="A2099" s="19">
        <v>4</v>
      </c>
      <c r="B2099" s="145">
        <f>B2096</f>
        <v>10</v>
      </c>
      <c r="C2099" s="151">
        <f t="shared" si="1989"/>
        <v>0</v>
      </c>
      <c r="D2099" s="151">
        <f t="shared" si="1980"/>
        <v>0</v>
      </c>
      <c r="E2099" s="143">
        <f>VLOOKUP(B2092,別紙1!$A$285:$AS$431,16,FALSE)+VLOOKUP(B2092,別紙1!$A$285:$AS$431,17,FALSE)+VLOOKUP(B2092,別紙1!$A$285:$AS$431,18,FALSE)</f>
        <v>11</v>
      </c>
      <c r="F2099" s="143">
        <f t="shared" si="1981"/>
        <v>11</v>
      </c>
      <c r="G2099" s="151">
        <f t="shared" si="1990"/>
        <v>0</v>
      </c>
      <c r="H2099" s="151">
        <f t="shared" si="1982"/>
        <v>0</v>
      </c>
      <c r="I2099" s="143">
        <f t="shared" ref="I2099:I2107" si="1993">IF(E2099&lt;=300,IF(E2099&lt;120,0,E2099-120),180)</f>
        <v>0</v>
      </c>
      <c r="J2099" s="151">
        <f t="shared" si="1991"/>
        <v>0</v>
      </c>
      <c r="K2099" s="151">
        <f t="shared" si="1984"/>
        <v>0</v>
      </c>
      <c r="L2099" s="143">
        <f t="shared" si="1985"/>
        <v>0</v>
      </c>
      <c r="M2099" s="151">
        <f t="shared" si="1992"/>
        <v>0</v>
      </c>
      <c r="N2099" s="151">
        <f t="shared" si="1986"/>
        <v>0</v>
      </c>
      <c r="O2099" s="151">
        <f t="shared" si="1987"/>
        <v>0</v>
      </c>
      <c r="P2099" s="144"/>
      <c r="Q2099" s="145">
        <f t="shared" si="1988"/>
        <v>0</v>
      </c>
    </row>
    <row r="2100" spans="1:17" s="20" customFormat="1" ht="18" customHeight="1" x14ac:dyDescent="0.4">
      <c r="A2100" s="19">
        <v>5</v>
      </c>
      <c r="B2100" s="145">
        <f>B2096</f>
        <v>10</v>
      </c>
      <c r="C2100" s="151">
        <f t="shared" si="1989"/>
        <v>0</v>
      </c>
      <c r="D2100" s="151">
        <f t="shared" si="1980"/>
        <v>0</v>
      </c>
      <c r="E2100" s="143">
        <f>VLOOKUP(B2092,別紙1!$A$285:$AS$431,19,FALSE)+VLOOKUP(B2092,別紙1!$A$285:$AS$431,20,FALSE)+VLOOKUP(B2092,別紙1!$A$285:$AS$431,21,FALSE)</f>
        <v>9</v>
      </c>
      <c r="F2100" s="143">
        <f t="shared" si="1981"/>
        <v>9</v>
      </c>
      <c r="G2100" s="151">
        <f t="shared" si="1990"/>
        <v>0</v>
      </c>
      <c r="H2100" s="151">
        <f t="shared" si="1982"/>
        <v>0</v>
      </c>
      <c r="I2100" s="143">
        <f t="shared" si="1993"/>
        <v>0</v>
      </c>
      <c r="J2100" s="151">
        <f t="shared" si="1991"/>
        <v>0</v>
      </c>
      <c r="K2100" s="151">
        <f t="shared" si="1984"/>
        <v>0</v>
      </c>
      <c r="L2100" s="143">
        <f t="shared" si="1985"/>
        <v>0</v>
      </c>
      <c r="M2100" s="151">
        <f t="shared" si="1992"/>
        <v>0</v>
      </c>
      <c r="N2100" s="151">
        <f t="shared" si="1986"/>
        <v>0</v>
      </c>
      <c r="O2100" s="151">
        <f t="shared" si="1987"/>
        <v>0</v>
      </c>
      <c r="P2100" s="144"/>
      <c r="Q2100" s="145">
        <f t="shared" si="1988"/>
        <v>0</v>
      </c>
    </row>
    <row r="2101" spans="1:17" s="20" customFormat="1" ht="18" customHeight="1" x14ac:dyDescent="0.4">
      <c r="A2101" s="19">
        <v>6</v>
      </c>
      <c r="B2101" s="145">
        <f>B2096</f>
        <v>10</v>
      </c>
      <c r="C2101" s="151">
        <f t="shared" si="1989"/>
        <v>0</v>
      </c>
      <c r="D2101" s="151">
        <f t="shared" si="1980"/>
        <v>0</v>
      </c>
      <c r="E2101" s="143">
        <f>VLOOKUP(B2092,別紙1!$A$285:$AS$431,22,FALSE)+VLOOKUP(B2092,別紙1!$A$285:$AS$431,23,FALSE)+VLOOKUP(B2092,別紙1!$A$285:$AS$431,24,FALSE)</f>
        <v>10</v>
      </c>
      <c r="F2101" s="143">
        <f t="shared" si="1981"/>
        <v>10</v>
      </c>
      <c r="G2101" s="151">
        <f t="shared" si="1990"/>
        <v>0</v>
      </c>
      <c r="H2101" s="151">
        <f t="shared" si="1982"/>
        <v>0</v>
      </c>
      <c r="I2101" s="143">
        <f t="shared" si="1993"/>
        <v>0</v>
      </c>
      <c r="J2101" s="151">
        <f t="shared" si="1991"/>
        <v>0</v>
      </c>
      <c r="K2101" s="151">
        <f t="shared" si="1984"/>
        <v>0</v>
      </c>
      <c r="L2101" s="143">
        <f t="shared" si="1985"/>
        <v>0</v>
      </c>
      <c r="M2101" s="151">
        <f t="shared" si="1992"/>
        <v>0</v>
      </c>
      <c r="N2101" s="151">
        <f t="shared" si="1986"/>
        <v>0</v>
      </c>
      <c r="O2101" s="151">
        <f>H2101+K2101+N2101</f>
        <v>0</v>
      </c>
      <c r="P2101" s="144"/>
      <c r="Q2101" s="145">
        <f t="shared" si="1988"/>
        <v>0</v>
      </c>
    </row>
    <row r="2102" spans="1:17" s="20" customFormat="1" ht="18" customHeight="1" x14ac:dyDescent="0.4">
      <c r="A2102" s="19">
        <v>7</v>
      </c>
      <c r="B2102" s="145">
        <f>B2096</f>
        <v>10</v>
      </c>
      <c r="C2102" s="151">
        <f t="shared" si="1989"/>
        <v>0</v>
      </c>
      <c r="D2102" s="151">
        <f t="shared" si="1980"/>
        <v>0</v>
      </c>
      <c r="E2102" s="143">
        <f>VLOOKUP(B2092,別紙1!$A$285:$AS$431,25,FALSE)+VLOOKUP(B2092,別紙1!$A$285:$AS$431,26,FALSE)+VLOOKUP(B2092,別紙1!$A$285:$AS$431,27,FALSE)</f>
        <v>10</v>
      </c>
      <c r="F2102" s="143">
        <f t="shared" si="1981"/>
        <v>10</v>
      </c>
      <c r="G2102" s="151">
        <f t="shared" si="1990"/>
        <v>0</v>
      </c>
      <c r="H2102" s="151">
        <f t="shared" si="1982"/>
        <v>0</v>
      </c>
      <c r="I2102" s="143">
        <f t="shared" si="1993"/>
        <v>0</v>
      </c>
      <c r="J2102" s="151">
        <f t="shared" si="1991"/>
        <v>0</v>
      </c>
      <c r="K2102" s="151">
        <f t="shared" si="1984"/>
        <v>0</v>
      </c>
      <c r="L2102" s="143">
        <f t="shared" si="1985"/>
        <v>0</v>
      </c>
      <c r="M2102" s="151">
        <f t="shared" si="1992"/>
        <v>0</v>
      </c>
      <c r="N2102" s="151">
        <f t="shared" si="1986"/>
        <v>0</v>
      </c>
      <c r="O2102" s="151">
        <f t="shared" ref="O2102:O2106" si="1994">H2102+K2102+N2102</f>
        <v>0</v>
      </c>
      <c r="P2102" s="144"/>
      <c r="Q2102" s="145">
        <f t="shared" si="1988"/>
        <v>0</v>
      </c>
    </row>
    <row r="2103" spans="1:17" s="20" customFormat="1" ht="18" customHeight="1" x14ac:dyDescent="0.4">
      <c r="A2103" s="19">
        <v>8</v>
      </c>
      <c r="B2103" s="145">
        <f>B2096</f>
        <v>10</v>
      </c>
      <c r="C2103" s="151">
        <f t="shared" si="1989"/>
        <v>0</v>
      </c>
      <c r="D2103" s="151">
        <f t="shared" si="1980"/>
        <v>0</v>
      </c>
      <c r="E2103" s="143">
        <f>VLOOKUP(B2092,別紙1!$A$285:$AS$431,28,FALSE)+VLOOKUP(B2092,別紙1!$A$285:$AS$431,29,FALSE)+VLOOKUP(B2092,別紙1!$A$285:$AS$431,30,FALSE)</f>
        <v>12</v>
      </c>
      <c r="F2103" s="143">
        <f t="shared" si="1981"/>
        <v>12</v>
      </c>
      <c r="G2103" s="151">
        <f t="shared" si="1990"/>
        <v>0</v>
      </c>
      <c r="H2103" s="151">
        <f t="shared" si="1982"/>
        <v>0</v>
      </c>
      <c r="I2103" s="143">
        <f t="shared" si="1993"/>
        <v>0</v>
      </c>
      <c r="J2103" s="151">
        <f t="shared" si="1991"/>
        <v>0</v>
      </c>
      <c r="K2103" s="151">
        <f t="shared" si="1984"/>
        <v>0</v>
      </c>
      <c r="L2103" s="143">
        <f t="shared" si="1985"/>
        <v>0</v>
      </c>
      <c r="M2103" s="151">
        <f t="shared" si="1992"/>
        <v>0</v>
      </c>
      <c r="N2103" s="151">
        <f t="shared" si="1986"/>
        <v>0</v>
      </c>
      <c r="O2103" s="151">
        <f t="shared" si="1994"/>
        <v>0</v>
      </c>
      <c r="P2103" s="144"/>
      <c r="Q2103" s="145">
        <f t="shared" si="1988"/>
        <v>0</v>
      </c>
    </row>
    <row r="2104" spans="1:17" s="20" customFormat="1" ht="18" customHeight="1" x14ac:dyDescent="0.4">
      <c r="A2104" s="19">
        <v>9</v>
      </c>
      <c r="B2104" s="145">
        <f>B2096</f>
        <v>10</v>
      </c>
      <c r="C2104" s="151">
        <f t="shared" si="1989"/>
        <v>0</v>
      </c>
      <c r="D2104" s="151">
        <f t="shared" si="1980"/>
        <v>0</v>
      </c>
      <c r="E2104" s="143">
        <f>VLOOKUP(B2092,別紙1!$A$285:$AS$431,31,FALSE)+VLOOKUP(B2092,別紙1!$A$285:$AS$431,32,FALSE)+VLOOKUP(B2092,別紙1!$A$285:$AS$431,33,FALSE)</f>
        <v>12</v>
      </c>
      <c r="F2104" s="143">
        <f t="shared" si="1981"/>
        <v>12</v>
      </c>
      <c r="G2104" s="151">
        <f t="shared" si="1990"/>
        <v>0</v>
      </c>
      <c r="H2104" s="151">
        <f t="shared" si="1982"/>
        <v>0</v>
      </c>
      <c r="I2104" s="143">
        <f t="shared" si="1993"/>
        <v>0</v>
      </c>
      <c r="J2104" s="151">
        <f t="shared" si="1991"/>
        <v>0</v>
      </c>
      <c r="K2104" s="151">
        <f t="shared" si="1984"/>
        <v>0</v>
      </c>
      <c r="L2104" s="143">
        <f t="shared" si="1985"/>
        <v>0</v>
      </c>
      <c r="M2104" s="151">
        <f t="shared" si="1992"/>
        <v>0</v>
      </c>
      <c r="N2104" s="151">
        <f t="shared" si="1986"/>
        <v>0</v>
      </c>
      <c r="O2104" s="151">
        <f t="shared" si="1994"/>
        <v>0</v>
      </c>
      <c r="P2104" s="144"/>
      <c r="Q2104" s="145">
        <f t="shared" si="1988"/>
        <v>0</v>
      </c>
    </row>
    <row r="2105" spans="1:17" s="20" customFormat="1" ht="18" customHeight="1" x14ac:dyDescent="0.4">
      <c r="A2105" s="19">
        <v>10</v>
      </c>
      <c r="B2105" s="145">
        <f>B2096</f>
        <v>10</v>
      </c>
      <c r="C2105" s="151">
        <f t="shared" si="1989"/>
        <v>0</v>
      </c>
      <c r="D2105" s="151">
        <f t="shared" si="1980"/>
        <v>0</v>
      </c>
      <c r="E2105" s="143">
        <f>VLOOKUP(B2092,別紙1!$A$285:$AS$431,34,FALSE)+VLOOKUP(B2092,別紙1!$A$285:$AS$431,35,FALSE)+VLOOKUP(B2092,別紙1!$A$285:$AS$431,36,FALSE)</f>
        <v>11</v>
      </c>
      <c r="F2105" s="143">
        <f t="shared" si="1981"/>
        <v>11</v>
      </c>
      <c r="G2105" s="151">
        <f t="shared" si="1990"/>
        <v>0</v>
      </c>
      <c r="H2105" s="151">
        <f t="shared" si="1982"/>
        <v>0</v>
      </c>
      <c r="I2105" s="143">
        <f t="shared" si="1993"/>
        <v>0</v>
      </c>
      <c r="J2105" s="151">
        <f t="shared" si="1991"/>
        <v>0</v>
      </c>
      <c r="K2105" s="151">
        <f t="shared" si="1984"/>
        <v>0</v>
      </c>
      <c r="L2105" s="143">
        <f t="shared" si="1985"/>
        <v>0</v>
      </c>
      <c r="M2105" s="151">
        <f t="shared" si="1992"/>
        <v>0</v>
      </c>
      <c r="N2105" s="151">
        <f t="shared" si="1986"/>
        <v>0</v>
      </c>
      <c r="O2105" s="151">
        <f t="shared" si="1994"/>
        <v>0</v>
      </c>
      <c r="P2105" s="144"/>
      <c r="Q2105" s="145">
        <f t="shared" si="1988"/>
        <v>0</v>
      </c>
    </row>
    <row r="2106" spans="1:17" s="20" customFormat="1" ht="18" customHeight="1" x14ac:dyDescent="0.4">
      <c r="A2106" s="19">
        <v>11</v>
      </c>
      <c r="B2106" s="145">
        <f>B2096</f>
        <v>10</v>
      </c>
      <c r="C2106" s="151">
        <f t="shared" si="1989"/>
        <v>0</v>
      </c>
      <c r="D2106" s="151">
        <f t="shared" si="1980"/>
        <v>0</v>
      </c>
      <c r="E2106" s="143">
        <f>VLOOKUP(B2092,別紙1!$A$285:$AS$431,37,FALSE)+VLOOKUP(B2092,別紙1!$A$285:$AS$431,38,FALSE)+VLOOKUP(B2092,別紙1!$A$285:$AS$431,39,FALSE)</f>
        <v>9</v>
      </c>
      <c r="F2106" s="143">
        <f t="shared" si="1981"/>
        <v>9</v>
      </c>
      <c r="G2106" s="151">
        <f t="shared" si="1990"/>
        <v>0</v>
      </c>
      <c r="H2106" s="151">
        <f t="shared" si="1982"/>
        <v>0</v>
      </c>
      <c r="I2106" s="143">
        <f t="shared" si="1993"/>
        <v>0</v>
      </c>
      <c r="J2106" s="151">
        <f t="shared" si="1991"/>
        <v>0</v>
      </c>
      <c r="K2106" s="151">
        <f t="shared" si="1984"/>
        <v>0</v>
      </c>
      <c r="L2106" s="143">
        <f t="shared" si="1985"/>
        <v>0</v>
      </c>
      <c r="M2106" s="151">
        <f t="shared" si="1992"/>
        <v>0</v>
      </c>
      <c r="N2106" s="151">
        <f t="shared" si="1986"/>
        <v>0</v>
      </c>
      <c r="O2106" s="151">
        <f t="shared" si="1994"/>
        <v>0</v>
      </c>
      <c r="P2106" s="144"/>
      <c r="Q2106" s="145">
        <f t="shared" si="1988"/>
        <v>0</v>
      </c>
    </row>
    <row r="2107" spans="1:17" s="20" customFormat="1" ht="18" customHeight="1" thickBot="1" x14ac:dyDescent="0.45">
      <c r="A2107" s="19">
        <v>12</v>
      </c>
      <c r="B2107" s="145">
        <f>B2096</f>
        <v>10</v>
      </c>
      <c r="C2107" s="151">
        <f t="shared" si="1989"/>
        <v>0</v>
      </c>
      <c r="D2107" s="151">
        <f t="shared" si="1980"/>
        <v>0</v>
      </c>
      <c r="E2107" s="143">
        <f>VLOOKUP(B2092,別紙1!$A$285:$AS$431,40,FALSE)+VLOOKUP(B2092,別紙1!$A$285:$AS$431,41,FALSE)+VLOOKUP(B2092,別紙1!$A$285:$AS$431,42,FALSE)</f>
        <v>9</v>
      </c>
      <c r="F2107" s="143">
        <f t="shared" si="1981"/>
        <v>9</v>
      </c>
      <c r="G2107" s="151">
        <f t="shared" si="1990"/>
        <v>0</v>
      </c>
      <c r="H2107" s="198">
        <f t="shared" si="1982"/>
        <v>0</v>
      </c>
      <c r="I2107" s="143">
        <f t="shared" si="1993"/>
        <v>0</v>
      </c>
      <c r="J2107" s="198">
        <f t="shared" si="1991"/>
        <v>0</v>
      </c>
      <c r="K2107" s="198">
        <f t="shared" si="1984"/>
        <v>0</v>
      </c>
      <c r="L2107" s="143">
        <f t="shared" si="1985"/>
        <v>0</v>
      </c>
      <c r="M2107" s="151">
        <f t="shared" si="1992"/>
        <v>0</v>
      </c>
      <c r="N2107" s="198">
        <f t="shared" si="1986"/>
        <v>0</v>
      </c>
      <c r="O2107" s="151">
        <f>H2107+K2107+N2107</f>
        <v>0</v>
      </c>
      <c r="P2107" s="144"/>
      <c r="Q2107" s="145">
        <f t="shared" si="1988"/>
        <v>0</v>
      </c>
    </row>
    <row r="2108" spans="1:17" s="20" customFormat="1" ht="18" customHeight="1" thickBot="1" x14ac:dyDescent="0.45">
      <c r="A2108" s="19" t="s">
        <v>9</v>
      </c>
      <c r="B2108" s="146"/>
      <c r="C2108" s="146"/>
      <c r="D2108" s="201"/>
      <c r="E2108" s="143">
        <f t="shared" ref="E2108:F2108" si="1995">SUM(E2096:E2107)</f>
        <v>130</v>
      </c>
      <c r="F2108" s="149">
        <f t="shared" si="1995"/>
        <v>130</v>
      </c>
      <c r="G2108" s="146"/>
      <c r="H2108" s="146"/>
      <c r="I2108" s="149">
        <f t="shared" ref="I2108" si="1996">SUM(I2096:I2107)</f>
        <v>0</v>
      </c>
      <c r="J2108" s="146"/>
      <c r="K2108" s="146"/>
      <c r="L2108" s="149">
        <f t="shared" ref="L2108" si="1997">SUM(L2096:L2107)</f>
        <v>0</v>
      </c>
      <c r="M2108" s="146"/>
      <c r="N2108" s="146"/>
      <c r="O2108" s="202"/>
      <c r="P2108" s="150">
        <f>SUM(P2096:P2107)</f>
        <v>0</v>
      </c>
      <c r="Q2108" s="148">
        <f>IF(SUM(Q2096:Q2107)="","",SUM(Q2096:Q2107))</f>
        <v>0</v>
      </c>
    </row>
    <row r="2109" spans="1:17" ht="78" customHeight="1" x14ac:dyDescent="0.4">
      <c r="A2109" s="444" t="s">
        <v>376</v>
      </c>
      <c r="B2109" s="445"/>
      <c r="C2109" s="445"/>
      <c r="D2109" s="445"/>
      <c r="E2109" s="446"/>
      <c r="F2109" s="446"/>
      <c r="G2109" s="446"/>
      <c r="H2109" s="445"/>
      <c r="I2109" s="446"/>
      <c r="J2109" s="446"/>
      <c r="K2109" s="445"/>
      <c r="L2109" s="446"/>
      <c r="M2109" s="446"/>
      <c r="N2109" s="445"/>
      <c r="O2109" s="445"/>
      <c r="P2109" s="445"/>
      <c r="Q2109" s="445"/>
    </row>
    <row r="2110" spans="1:17" ht="78" customHeight="1" x14ac:dyDescent="0.4">
      <c r="A2110" s="447" t="s">
        <v>22</v>
      </c>
      <c r="B2110" s="447"/>
      <c r="C2110" s="447"/>
      <c r="D2110" s="447"/>
      <c r="E2110" s="447"/>
      <c r="F2110" s="447"/>
      <c r="G2110" s="447"/>
      <c r="H2110" s="447"/>
      <c r="I2110" s="447"/>
      <c r="J2110" s="447"/>
      <c r="K2110" s="447"/>
      <c r="L2110" s="447"/>
      <c r="M2110" s="447"/>
      <c r="N2110" s="447"/>
      <c r="O2110" s="447"/>
      <c r="P2110" s="447"/>
      <c r="Q2110" s="447"/>
    </row>
    <row r="2111" spans="1:17" x14ac:dyDescent="0.4">
      <c r="A2111" s="11" t="s">
        <v>12</v>
      </c>
      <c r="B2111" s="15">
        <f>B2092+1</f>
        <v>112</v>
      </c>
      <c r="C2111" s="11" t="s">
        <v>13</v>
      </c>
      <c r="D2111" s="13" t="str">
        <f>VLOOKUP(B2111,別紙1!$A$285:$AS$431,3,FALSE)</f>
        <v>荒北第１－５ポンプ場</v>
      </c>
      <c r="Q2111" s="142" t="str">
        <f>VLOOKUP(B2111,別紙1!$A$285:$AS$431,5,FALSE)</f>
        <v>従量電灯Ｂ</v>
      </c>
    </row>
    <row r="2112" spans="1:17" s="11" customFormat="1" ht="20.25" customHeight="1" x14ac:dyDescent="0.4">
      <c r="A2112" s="435" t="s">
        <v>14</v>
      </c>
      <c r="B2112" s="443" t="s">
        <v>3</v>
      </c>
      <c r="C2112" s="443"/>
      <c r="D2112" s="443"/>
      <c r="E2112" s="438" t="s">
        <v>4</v>
      </c>
      <c r="F2112" s="439"/>
      <c r="G2112" s="439"/>
      <c r="H2112" s="439"/>
      <c r="I2112" s="439"/>
      <c r="J2112" s="439"/>
      <c r="K2112" s="439"/>
      <c r="L2112" s="439"/>
      <c r="M2112" s="439"/>
      <c r="N2112" s="439"/>
      <c r="O2112" s="440"/>
      <c r="P2112" s="426" t="s">
        <v>106</v>
      </c>
      <c r="Q2112" s="435" t="s">
        <v>354</v>
      </c>
    </row>
    <row r="2113" spans="1:17" s="11" customFormat="1" ht="60" x14ac:dyDescent="0.4">
      <c r="A2113" s="436"/>
      <c r="B2113" s="305" t="s">
        <v>26</v>
      </c>
      <c r="C2113" s="305" t="s">
        <v>107</v>
      </c>
      <c r="D2113" s="305" t="s">
        <v>27</v>
      </c>
      <c r="E2113" s="16" t="s">
        <v>349</v>
      </c>
      <c r="F2113" s="17" t="s">
        <v>108</v>
      </c>
      <c r="G2113" s="17" t="s">
        <v>350</v>
      </c>
      <c r="H2113" s="16" t="s">
        <v>28</v>
      </c>
      <c r="I2113" s="17" t="s">
        <v>126</v>
      </c>
      <c r="J2113" s="17" t="s">
        <v>352</v>
      </c>
      <c r="K2113" s="16" t="s">
        <v>29</v>
      </c>
      <c r="L2113" s="17" t="s">
        <v>127</v>
      </c>
      <c r="M2113" s="17" t="s">
        <v>128</v>
      </c>
      <c r="N2113" s="16" t="s">
        <v>30</v>
      </c>
      <c r="O2113" s="306" t="s">
        <v>353</v>
      </c>
      <c r="P2113" s="441"/>
      <c r="Q2113" s="436"/>
    </row>
    <row r="2114" spans="1:17" s="18" customFormat="1" ht="22.5" x14ac:dyDescent="0.4">
      <c r="A2114" s="442"/>
      <c r="B2114" s="12" t="s">
        <v>34</v>
      </c>
      <c r="C2114" s="12" t="s">
        <v>123</v>
      </c>
      <c r="D2114" s="12" t="s">
        <v>6</v>
      </c>
      <c r="E2114" s="12" t="s">
        <v>20</v>
      </c>
      <c r="F2114" s="12" t="s">
        <v>20</v>
      </c>
      <c r="G2114" s="12" t="s">
        <v>8</v>
      </c>
      <c r="H2114" s="12" t="s">
        <v>8</v>
      </c>
      <c r="I2114" s="12" t="s">
        <v>20</v>
      </c>
      <c r="J2114" s="12" t="s">
        <v>8</v>
      </c>
      <c r="K2114" s="12" t="s">
        <v>8</v>
      </c>
      <c r="L2114" s="12" t="s">
        <v>20</v>
      </c>
      <c r="M2114" s="12" t="s">
        <v>8</v>
      </c>
      <c r="N2114" s="12" t="s">
        <v>8</v>
      </c>
      <c r="O2114" s="12" t="s">
        <v>8</v>
      </c>
      <c r="P2114" s="4" t="s">
        <v>43</v>
      </c>
      <c r="Q2114" s="12" t="s">
        <v>8</v>
      </c>
    </row>
    <row r="2115" spans="1:17" s="20" customFormat="1" ht="18" customHeight="1" x14ac:dyDescent="0.4">
      <c r="A2115" s="19">
        <v>1</v>
      </c>
      <c r="B2115" s="143">
        <f>VLOOKUP(B2111,別紙1!$A$285:$AS$431,6,FALSE)</f>
        <v>10</v>
      </c>
      <c r="C2115" s="151">
        <f>内訳書!$C$9</f>
        <v>0</v>
      </c>
      <c r="D2115" s="151">
        <f>IF(E2115=0,ROUNDDOWN(C2115*B2115/10/2,2),ROUNDDOWN(C2115*B2115/10,2))</f>
        <v>0</v>
      </c>
      <c r="E2115" s="143">
        <f>VLOOKUP(B2111,別紙1!$A$285:$AS$431,7,FALSE)+VLOOKUP(B2111,別紙1!$A$285:$AS$431,8,FALSE)+VLOOKUP(B2111,別紙1!$A$285:$AS$431,9,FALSE)</f>
        <v>14</v>
      </c>
      <c r="F2115" s="143">
        <f>IF(E2115&lt;120,E2115,120)</f>
        <v>14</v>
      </c>
      <c r="G2115" s="151">
        <f>内訳書!$D$9</f>
        <v>0</v>
      </c>
      <c r="H2115" s="151">
        <f>ROUNDDOWN(F2115*G2115,2)</f>
        <v>0</v>
      </c>
      <c r="I2115" s="143">
        <f>IF(E2115&lt;=300,IF(E2115&lt;120,0,E2115-120),180)</f>
        <v>0</v>
      </c>
      <c r="J2115" s="151">
        <f>内訳書!$E$9</f>
        <v>0</v>
      </c>
      <c r="K2115" s="151">
        <f>ROUNDDOWN(I2115*J2115,2)</f>
        <v>0</v>
      </c>
      <c r="L2115" s="143">
        <f>IF(E2115&lt;300,0,E2115-300)</f>
        <v>0</v>
      </c>
      <c r="M2115" s="151">
        <f>内訳書!$F$9</f>
        <v>0</v>
      </c>
      <c r="N2115" s="151">
        <f>ROUNDDOWN(L2115*M2115,2)</f>
        <v>0</v>
      </c>
      <c r="O2115" s="151">
        <f>H2115+K2115+N2115</f>
        <v>0</v>
      </c>
      <c r="P2115" s="144"/>
      <c r="Q2115" s="145">
        <f>ROUNDDOWN(D2115+O2115+P2115,0)</f>
        <v>0</v>
      </c>
    </row>
    <row r="2116" spans="1:17" s="20" customFormat="1" ht="18" customHeight="1" x14ac:dyDescent="0.4">
      <c r="A2116" s="19">
        <v>2</v>
      </c>
      <c r="B2116" s="145">
        <f>B2115</f>
        <v>10</v>
      </c>
      <c r="C2116" s="151">
        <f>C2115</f>
        <v>0</v>
      </c>
      <c r="D2116" s="151">
        <f t="shared" ref="D2116:D2126" si="1998">IF(E2116=0,ROUNDDOWN(C2116*B2116/10/2,2),ROUNDDOWN(C2116*B2116/10,2))</f>
        <v>0</v>
      </c>
      <c r="E2116" s="143">
        <f>VLOOKUP(B2111,別紙1!$A$285:$AS$431,10,FALSE)+VLOOKUP(B2111,別紙1!$A$285:$AS$431,11,FALSE)+VLOOKUP(B2111,別紙1!$A$285:$AS$431,12,FALSE)</f>
        <v>16</v>
      </c>
      <c r="F2116" s="143">
        <f t="shared" ref="F2116:F2126" si="1999">IF(E2116&lt;120,E2116,120)</f>
        <v>16</v>
      </c>
      <c r="G2116" s="151">
        <f>G2115</f>
        <v>0</v>
      </c>
      <c r="H2116" s="151">
        <f t="shared" ref="H2116:H2126" si="2000">ROUNDDOWN(F2116*G2116,2)</f>
        <v>0</v>
      </c>
      <c r="I2116" s="143">
        <f t="shared" ref="I2116" si="2001">IF(E2116&lt;=300,IF(E2116&lt;120,0,E2116-120),180)</f>
        <v>0</v>
      </c>
      <c r="J2116" s="151">
        <f>J2115</f>
        <v>0</v>
      </c>
      <c r="K2116" s="151">
        <f t="shared" ref="K2116:K2126" si="2002">ROUNDDOWN(I2116*J2116,2)</f>
        <v>0</v>
      </c>
      <c r="L2116" s="143">
        <f t="shared" ref="L2116:L2126" si="2003">IF(E2116&lt;300,0,E2116-300)</f>
        <v>0</v>
      </c>
      <c r="M2116" s="151">
        <f>M2115</f>
        <v>0</v>
      </c>
      <c r="N2116" s="151">
        <f t="shared" ref="N2116:N2126" si="2004">ROUNDDOWN(L2116*M2116,2)</f>
        <v>0</v>
      </c>
      <c r="O2116" s="151">
        <f t="shared" ref="O2116:O2119" si="2005">H2116+K2116+N2116</f>
        <v>0</v>
      </c>
      <c r="P2116" s="144"/>
      <c r="Q2116" s="145">
        <f t="shared" ref="Q2116:Q2126" si="2006">ROUNDDOWN(D2116+O2116+P2116,0)</f>
        <v>0</v>
      </c>
    </row>
    <row r="2117" spans="1:17" s="20" customFormat="1" ht="18" customHeight="1" x14ac:dyDescent="0.4">
      <c r="A2117" s="19">
        <v>3</v>
      </c>
      <c r="B2117" s="145">
        <f>B2115</f>
        <v>10</v>
      </c>
      <c r="C2117" s="151">
        <f t="shared" ref="C2117:C2126" si="2007">C2116</f>
        <v>0</v>
      </c>
      <c r="D2117" s="151">
        <f t="shared" si="1998"/>
        <v>0</v>
      </c>
      <c r="E2117" s="143">
        <f>VLOOKUP(B2111,別紙1!$A$285:$AS$431,13,FALSE)+VLOOKUP(B2111,別紙1!$A$285:$AS$431,14,FALSE)+VLOOKUP(B2111,別紙1!$A$285:$AS$431,15,FALSE)</f>
        <v>14</v>
      </c>
      <c r="F2117" s="143">
        <f t="shared" si="1999"/>
        <v>14</v>
      </c>
      <c r="G2117" s="151">
        <f t="shared" ref="G2117:G2126" si="2008">G2116</f>
        <v>0</v>
      </c>
      <c r="H2117" s="151">
        <f t="shared" si="2000"/>
        <v>0</v>
      </c>
      <c r="I2117" s="143">
        <f>IF(E2117&lt;=300,IF(E2117&lt;120,0,E2117-120),180)</f>
        <v>0</v>
      </c>
      <c r="J2117" s="151">
        <f t="shared" ref="J2117:J2126" si="2009">J2116</f>
        <v>0</v>
      </c>
      <c r="K2117" s="151">
        <f t="shared" si="2002"/>
        <v>0</v>
      </c>
      <c r="L2117" s="143">
        <f t="shared" si="2003"/>
        <v>0</v>
      </c>
      <c r="M2117" s="151">
        <f t="shared" ref="M2117:M2126" si="2010">M2116</f>
        <v>0</v>
      </c>
      <c r="N2117" s="151">
        <f t="shared" si="2004"/>
        <v>0</v>
      </c>
      <c r="O2117" s="151">
        <f t="shared" si="2005"/>
        <v>0</v>
      </c>
      <c r="P2117" s="144"/>
      <c r="Q2117" s="145">
        <f t="shared" si="2006"/>
        <v>0</v>
      </c>
    </row>
    <row r="2118" spans="1:17" s="20" customFormat="1" ht="18" customHeight="1" x14ac:dyDescent="0.4">
      <c r="A2118" s="19">
        <v>4</v>
      </c>
      <c r="B2118" s="145">
        <f>B2115</f>
        <v>10</v>
      </c>
      <c r="C2118" s="151">
        <f t="shared" si="2007"/>
        <v>0</v>
      </c>
      <c r="D2118" s="151">
        <f t="shared" si="1998"/>
        <v>0</v>
      </c>
      <c r="E2118" s="143">
        <f>VLOOKUP(B2111,別紙1!$A$285:$AS$431,16,FALSE)+VLOOKUP(B2111,別紙1!$A$285:$AS$431,17,FALSE)+VLOOKUP(B2111,別紙1!$A$285:$AS$431,18,FALSE)</f>
        <v>13</v>
      </c>
      <c r="F2118" s="143">
        <f t="shared" si="1999"/>
        <v>13</v>
      </c>
      <c r="G2118" s="151">
        <f t="shared" si="2008"/>
        <v>0</v>
      </c>
      <c r="H2118" s="151">
        <f t="shared" si="2000"/>
        <v>0</v>
      </c>
      <c r="I2118" s="143">
        <f t="shared" ref="I2118:I2126" si="2011">IF(E2118&lt;=300,IF(E2118&lt;120,0,E2118-120),180)</f>
        <v>0</v>
      </c>
      <c r="J2118" s="151">
        <f t="shared" si="2009"/>
        <v>0</v>
      </c>
      <c r="K2118" s="151">
        <f t="shared" si="2002"/>
        <v>0</v>
      </c>
      <c r="L2118" s="143">
        <f t="shared" si="2003"/>
        <v>0</v>
      </c>
      <c r="M2118" s="151">
        <f t="shared" si="2010"/>
        <v>0</v>
      </c>
      <c r="N2118" s="151">
        <f t="shared" si="2004"/>
        <v>0</v>
      </c>
      <c r="O2118" s="151">
        <f t="shared" si="2005"/>
        <v>0</v>
      </c>
      <c r="P2118" s="144"/>
      <c r="Q2118" s="145">
        <f t="shared" si="2006"/>
        <v>0</v>
      </c>
    </row>
    <row r="2119" spans="1:17" s="20" customFormat="1" ht="18" customHeight="1" x14ac:dyDescent="0.4">
      <c r="A2119" s="19">
        <v>5</v>
      </c>
      <c r="B2119" s="145">
        <f>B2115</f>
        <v>10</v>
      </c>
      <c r="C2119" s="151">
        <f t="shared" si="2007"/>
        <v>0</v>
      </c>
      <c r="D2119" s="151">
        <f t="shared" si="1998"/>
        <v>0</v>
      </c>
      <c r="E2119" s="143">
        <f>VLOOKUP(B2111,別紙1!$A$285:$AS$431,19,FALSE)+VLOOKUP(B2111,別紙1!$A$285:$AS$431,20,FALSE)+VLOOKUP(B2111,別紙1!$A$285:$AS$431,21,FALSE)</f>
        <v>9</v>
      </c>
      <c r="F2119" s="143">
        <f t="shared" si="1999"/>
        <v>9</v>
      </c>
      <c r="G2119" s="151">
        <f t="shared" si="2008"/>
        <v>0</v>
      </c>
      <c r="H2119" s="151">
        <f t="shared" si="2000"/>
        <v>0</v>
      </c>
      <c r="I2119" s="143">
        <f t="shared" si="2011"/>
        <v>0</v>
      </c>
      <c r="J2119" s="151">
        <f t="shared" si="2009"/>
        <v>0</v>
      </c>
      <c r="K2119" s="151">
        <f t="shared" si="2002"/>
        <v>0</v>
      </c>
      <c r="L2119" s="143">
        <f t="shared" si="2003"/>
        <v>0</v>
      </c>
      <c r="M2119" s="151">
        <f t="shared" si="2010"/>
        <v>0</v>
      </c>
      <c r="N2119" s="151">
        <f t="shared" si="2004"/>
        <v>0</v>
      </c>
      <c r="O2119" s="151">
        <f t="shared" si="2005"/>
        <v>0</v>
      </c>
      <c r="P2119" s="144"/>
      <c r="Q2119" s="145">
        <f t="shared" si="2006"/>
        <v>0</v>
      </c>
    </row>
    <row r="2120" spans="1:17" s="20" customFormat="1" ht="18" customHeight="1" x14ac:dyDescent="0.4">
      <c r="A2120" s="19">
        <v>6</v>
      </c>
      <c r="B2120" s="145">
        <f>B2115</f>
        <v>10</v>
      </c>
      <c r="C2120" s="151">
        <f t="shared" si="2007"/>
        <v>0</v>
      </c>
      <c r="D2120" s="151">
        <f t="shared" si="1998"/>
        <v>0</v>
      </c>
      <c r="E2120" s="143">
        <f>VLOOKUP(B2111,別紙1!$A$285:$AS$431,22,FALSE)+VLOOKUP(B2111,別紙1!$A$285:$AS$431,23,FALSE)+VLOOKUP(B2111,別紙1!$A$285:$AS$431,24,FALSE)</f>
        <v>9</v>
      </c>
      <c r="F2120" s="143">
        <f t="shared" si="1999"/>
        <v>9</v>
      </c>
      <c r="G2120" s="151">
        <f t="shared" si="2008"/>
        <v>0</v>
      </c>
      <c r="H2120" s="151">
        <f t="shared" si="2000"/>
        <v>0</v>
      </c>
      <c r="I2120" s="143">
        <f t="shared" si="2011"/>
        <v>0</v>
      </c>
      <c r="J2120" s="151">
        <f t="shared" si="2009"/>
        <v>0</v>
      </c>
      <c r="K2120" s="151">
        <f t="shared" si="2002"/>
        <v>0</v>
      </c>
      <c r="L2120" s="143">
        <f t="shared" si="2003"/>
        <v>0</v>
      </c>
      <c r="M2120" s="151">
        <f t="shared" si="2010"/>
        <v>0</v>
      </c>
      <c r="N2120" s="151">
        <f t="shared" si="2004"/>
        <v>0</v>
      </c>
      <c r="O2120" s="151">
        <f>H2120+K2120+N2120</f>
        <v>0</v>
      </c>
      <c r="P2120" s="144"/>
      <c r="Q2120" s="145">
        <f t="shared" si="2006"/>
        <v>0</v>
      </c>
    </row>
    <row r="2121" spans="1:17" s="20" customFormat="1" ht="18" customHeight="1" x14ac:dyDescent="0.4">
      <c r="A2121" s="19">
        <v>7</v>
      </c>
      <c r="B2121" s="145">
        <f>B2115</f>
        <v>10</v>
      </c>
      <c r="C2121" s="151">
        <f t="shared" si="2007"/>
        <v>0</v>
      </c>
      <c r="D2121" s="151">
        <f t="shared" si="1998"/>
        <v>0</v>
      </c>
      <c r="E2121" s="143">
        <f>VLOOKUP(B2111,別紙1!$A$285:$AS$431,25,FALSE)+VLOOKUP(B2111,別紙1!$A$285:$AS$431,26,FALSE)+VLOOKUP(B2111,別紙1!$A$285:$AS$431,27,FALSE)</f>
        <v>9</v>
      </c>
      <c r="F2121" s="143">
        <f t="shared" si="1999"/>
        <v>9</v>
      </c>
      <c r="G2121" s="151">
        <f t="shared" si="2008"/>
        <v>0</v>
      </c>
      <c r="H2121" s="151">
        <f t="shared" si="2000"/>
        <v>0</v>
      </c>
      <c r="I2121" s="143">
        <f t="shared" si="2011"/>
        <v>0</v>
      </c>
      <c r="J2121" s="151">
        <f t="shared" si="2009"/>
        <v>0</v>
      </c>
      <c r="K2121" s="151">
        <f t="shared" si="2002"/>
        <v>0</v>
      </c>
      <c r="L2121" s="143">
        <f t="shared" si="2003"/>
        <v>0</v>
      </c>
      <c r="M2121" s="151">
        <f t="shared" si="2010"/>
        <v>0</v>
      </c>
      <c r="N2121" s="151">
        <f t="shared" si="2004"/>
        <v>0</v>
      </c>
      <c r="O2121" s="151">
        <f t="shared" ref="O2121:O2125" si="2012">H2121+K2121+N2121</f>
        <v>0</v>
      </c>
      <c r="P2121" s="144"/>
      <c r="Q2121" s="145">
        <f t="shared" si="2006"/>
        <v>0</v>
      </c>
    </row>
    <row r="2122" spans="1:17" s="20" customFormat="1" ht="18" customHeight="1" x14ac:dyDescent="0.4">
      <c r="A2122" s="19">
        <v>8</v>
      </c>
      <c r="B2122" s="145">
        <f>B2115</f>
        <v>10</v>
      </c>
      <c r="C2122" s="151">
        <f t="shared" si="2007"/>
        <v>0</v>
      </c>
      <c r="D2122" s="151">
        <f t="shared" si="1998"/>
        <v>0</v>
      </c>
      <c r="E2122" s="143">
        <f>VLOOKUP(B2111,別紙1!$A$285:$AS$431,28,FALSE)+VLOOKUP(B2111,別紙1!$A$285:$AS$431,29,FALSE)+VLOOKUP(B2111,別紙1!$A$285:$AS$431,30,FALSE)</f>
        <v>11</v>
      </c>
      <c r="F2122" s="143">
        <f t="shared" si="1999"/>
        <v>11</v>
      </c>
      <c r="G2122" s="151">
        <f t="shared" si="2008"/>
        <v>0</v>
      </c>
      <c r="H2122" s="151">
        <f t="shared" si="2000"/>
        <v>0</v>
      </c>
      <c r="I2122" s="143">
        <f t="shared" si="2011"/>
        <v>0</v>
      </c>
      <c r="J2122" s="151">
        <f t="shared" si="2009"/>
        <v>0</v>
      </c>
      <c r="K2122" s="151">
        <f t="shared" si="2002"/>
        <v>0</v>
      </c>
      <c r="L2122" s="143">
        <f t="shared" si="2003"/>
        <v>0</v>
      </c>
      <c r="M2122" s="151">
        <f t="shared" si="2010"/>
        <v>0</v>
      </c>
      <c r="N2122" s="151">
        <f t="shared" si="2004"/>
        <v>0</v>
      </c>
      <c r="O2122" s="151">
        <f t="shared" si="2012"/>
        <v>0</v>
      </c>
      <c r="P2122" s="144"/>
      <c r="Q2122" s="145">
        <f t="shared" si="2006"/>
        <v>0</v>
      </c>
    </row>
    <row r="2123" spans="1:17" s="20" customFormat="1" ht="18" customHeight="1" x14ac:dyDescent="0.4">
      <c r="A2123" s="19">
        <v>9</v>
      </c>
      <c r="B2123" s="145">
        <f>B2115</f>
        <v>10</v>
      </c>
      <c r="C2123" s="151">
        <f t="shared" si="2007"/>
        <v>0</v>
      </c>
      <c r="D2123" s="151">
        <f t="shared" si="1998"/>
        <v>0</v>
      </c>
      <c r="E2123" s="143">
        <f>VLOOKUP(B2111,別紙1!$A$285:$AS$431,31,FALSE)+VLOOKUP(B2111,別紙1!$A$285:$AS$431,32,FALSE)+VLOOKUP(B2111,別紙1!$A$285:$AS$431,33,FALSE)</f>
        <v>11</v>
      </c>
      <c r="F2123" s="143">
        <f t="shared" si="1999"/>
        <v>11</v>
      </c>
      <c r="G2123" s="151">
        <f t="shared" si="2008"/>
        <v>0</v>
      </c>
      <c r="H2123" s="151">
        <f t="shared" si="2000"/>
        <v>0</v>
      </c>
      <c r="I2123" s="143">
        <f t="shared" si="2011"/>
        <v>0</v>
      </c>
      <c r="J2123" s="151">
        <f t="shared" si="2009"/>
        <v>0</v>
      </c>
      <c r="K2123" s="151">
        <f t="shared" si="2002"/>
        <v>0</v>
      </c>
      <c r="L2123" s="143">
        <f t="shared" si="2003"/>
        <v>0</v>
      </c>
      <c r="M2123" s="151">
        <f t="shared" si="2010"/>
        <v>0</v>
      </c>
      <c r="N2123" s="151">
        <f t="shared" si="2004"/>
        <v>0</v>
      </c>
      <c r="O2123" s="151">
        <f t="shared" si="2012"/>
        <v>0</v>
      </c>
      <c r="P2123" s="144"/>
      <c r="Q2123" s="145">
        <f t="shared" si="2006"/>
        <v>0</v>
      </c>
    </row>
    <row r="2124" spans="1:17" s="20" customFormat="1" ht="18" customHeight="1" x14ac:dyDescent="0.4">
      <c r="A2124" s="19">
        <v>10</v>
      </c>
      <c r="B2124" s="145">
        <f>B2115</f>
        <v>10</v>
      </c>
      <c r="C2124" s="151">
        <f t="shared" si="2007"/>
        <v>0</v>
      </c>
      <c r="D2124" s="151">
        <f t="shared" si="1998"/>
        <v>0</v>
      </c>
      <c r="E2124" s="143">
        <f>VLOOKUP(B2111,別紙1!$A$285:$AS$431,34,FALSE)+VLOOKUP(B2111,別紙1!$A$285:$AS$431,35,FALSE)+VLOOKUP(B2111,別紙1!$A$285:$AS$431,36,FALSE)</f>
        <v>10</v>
      </c>
      <c r="F2124" s="143">
        <f t="shared" si="1999"/>
        <v>10</v>
      </c>
      <c r="G2124" s="151">
        <f t="shared" si="2008"/>
        <v>0</v>
      </c>
      <c r="H2124" s="151">
        <f t="shared" si="2000"/>
        <v>0</v>
      </c>
      <c r="I2124" s="143">
        <f t="shared" si="2011"/>
        <v>0</v>
      </c>
      <c r="J2124" s="151">
        <f t="shared" si="2009"/>
        <v>0</v>
      </c>
      <c r="K2124" s="151">
        <f t="shared" si="2002"/>
        <v>0</v>
      </c>
      <c r="L2124" s="143">
        <f t="shared" si="2003"/>
        <v>0</v>
      </c>
      <c r="M2124" s="151">
        <f t="shared" si="2010"/>
        <v>0</v>
      </c>
      <c r="N2124" s="151">
        <f t="shared" si="2004"/>
        <v>0</v>
      </c>
      <c r="O2124" s="151">
        <f t="shared" si="2012"/>
        <v>0</v>
      </c>
      <c r="P2124" s="144"/>
      <c r="Q2124" s="145">
        <f t="shared" si="2006"/>
        <v>0</v>
      </c>
    </row>
    <row r="2125" spans="1:17" s="20" customFormat="1" ht="18" customHeight="1" x14ac:dyDescent="0.4">
      <c r="A2125" s="19">
        <v>11</v>
      </c>
      <c r="B2125" s="145">
        <f>B2115</f>
        <v>10</v>
      </c>
      <c r="C2125" s="151">
        <f t="shared" si="2007"/>
        <v>0</v>
      </c>
      <c r="D2125" s="151">
        <f t="shared" si="1998"/>
        <v>0</v>
      </c>
      <c r="E2125" s="143">
        <f>VLOOKUP(B2111,別紙1!$A$285:$AS$431,37,FALSE)+VLOOKUP(B2111,別紙1!$A$285:$AS$431,38,FALSE)+VLOOKUP(B2111,別紙1!$A$285:$AS$431,39,FALSE)</f>
        <v>8</v>
      </c>
      <c r="F2125" s="143">
        <f t="shared" si="1999"/>
        <v>8</v>
      </c>
      <c r="G2125" s="151">
        <f t="shared" si="2008"/>
        <v>0</v>
      </c>
      <c r="H2125" s="151">
        <f t="shared" si="2000"/>
        <v>0</v>
      </c>
      <c r="I2125" s="143">
        <f t="shared" si="2011"/>
        <v>0</v>
      </c>
      <c r="J2125" s="151">
        <f t="shared" si="2009"/>
        <v>0</v>
      </c>
      <c r="K2125" s="151">
        <f t="shared" si="2002"/>
        <v>0</v>
      </c>
      <c r="L2125" s="143">
        <f t="shared" si="2003"/>
        <v>0</v>
      </c>
      <c r="M2125" s="151">
        <f t="shared" si="2010"/>
        <v>0</v>
      </c>
      <c r="N2125" s="151">
        <f t="shared" si="2004"/>
        <v>0</v>
      </c>
      <c r="O2125" s="151">
        <f t="shared" si="2012"/>
        <v>0</v>
      </c>
      <c r="P2125" s="144"/>
      <c r="Q2125" s="145">
        <f t="shared" si="2006"/>
        <v>0</v>
      </c>
    </row>
    <row r="2126" spans="1:17" s="20" customFormat="1" ht="18" customHeight="1" thickBot="1" x14ac:dyDescent="0.45">
      <c r="A2126" s="19">
        <v>12</v>
      </c>
      <c r="B2126" s="145">
        <f>B2115</f>
        <v>10</v>
      </c>
      <c r="C2126" s="151">
        <f t="shared" si="2007"/>
        <v>0</v>
      </c>
      <c r="D2126" s="151">
        <f t="shared" si="1998"/>
        <v>0</v>
      </c>
      <c r="E2126" s="143">
        <f>VLOOKUP(B2111,別紙1!$A$285:$AS$431,40,FALSE)+VLOOKUP(B2111,別紙1!$A$285:$AS$431,41,FALSE)+VLOOKUP(B2111,別紙1!$A$285:$AS$431,42,FALSE)</f>
        <v>10</v>
      </c>
      <c r="F2126" s="143">
        <f t="shared" si="1999"/>
        <v>10</v>
      </c>
      <c r="G2126" s="151">
        <f t="shared" si="2008"/>
        <v>0</v>
      </c>
      <c r="H2126" s="198">
        <f t="shared" si="2000"/>
        <v>0</v>
      </c>
      <c r="I2126" s="143">
        <f t="shared" si="2011"/>
        <v>0</v>
      </c>
      <c r="J2126" s="198">
        <f t="shared" si="2009"/>
        <v>0</v>
      </c>
      <c r="K2126" s="198">
        <f t="shared" si="2002"/>
        <v>0</v>
      </c>
      <c r="L2126" s="143">
        <f t="shared" si="2003"/>
        <v>0</v>
      </c>
      <c r="M2126" s="151">
        <f t="shared" si="2010"/>
        <v>0</v>
      </c>
      <c r="N2126" s="198">
        <f t="shared" si="2004"/>
        <v>0</v>
      </c>
      <c r="O2126" s="151">
        <f>H2126+K2126+N2126</f>
        <v>0</v>
      </c>
      <c r="P2126" s="144"/>
      <c r="Q2126" s="145">
        <f t="shared" si="2006"/>
        <v>0</v>
      </c>
    </row>
    <row r="2127" spans="1:17" s="20" customFormat="1" ht="18" customHeight="1" thickBot="1" x14ac:dyDescent="0.45">
      <c r="A2127" s="19" t="s">
        <v>9</v>
      </c>
      <c r="B2127" s="146"/>
      <c r="C2127" s="146"/>
      <c r="D2127" s="201"/>
      <c r="E2127" s="143">
        <f t="shared" ref="E2127:F2127" si="2013">SUM(E2115:E2126)</f>
        <v>134</v>
      </c>
      <c r="F2127" s="149">
        <f t="shared" si="2013"/>
        <v>134</v>
      </c>
      <c r="G2127" s="146"/>
      <c r="H2127" s="146"/>
      <c r="I2127" s="149">
        <f t="shared" ref="I2127" si="2014">SUM(I2115:I2126)</f>
        <v>0</v>
      </c>
      <c r="J2127" s="146"/>
      <c r="K2127" s="146"/>
      <c r="L2127" s="149">
        <f t="shared" ref="L2127" si="2015">SUM(L2115:L2126)</f>
        <v>0</v>
      </c>
      <c r="M2127" s="146"/>
      <c r="N2127" s="146"/>
      <c r="O2127" s="202"/>
      <c r="P2127" s="150">
        <f>SUM(P2115:P2126)</f>
        <v>0</v>
      </c>
      <c r="Q2127" s="148">
        <f>IF(SUM(Q2115:Q2126)="","",SUM(Q2115:Q2126))</f>
        <v>0</v>
      </c>
    </row>
    <row r="2128" spans="1:17" ht="78" customHeight="1" x14ac:dyDescent="0.4">
      <c r="A2128" s="444" t="s">
        <v>376</v>
      </c>
      <c r="B2128" s="445"/>
      <c r="C2128" s="445"/>
      <c r="D2128" s="445"/>
      <c r="E2128" s="446"/>
      <c r="F2128" s="446"/>
      <c r="G2128" s="446"/>
      <c r="H2128" s="445"/>
      <c r="I2128" s="446"/>
      <c r="J2128" s="446"/>
      <c r="K2128" s="445"/>
      <c r="L2128" s="446"/>
      <c r="M2128" s="446"/>
      <c r="N2128" s="445"/>
      <c r="O2128" s="445"/>
      <c r="P2128" s="445"/>
      <c r="Q2128" s="445"/>
    </row>
    <row r="2129" spans="1:17" ht="78" customHeight="1" x14ac:dyDescent="0.4">
      <c r="A2129" s="447" t="s">
        <v>22</v>
      </c>
      <c r="B2129" s="447"/>
      <c r="C2129" s="447"/>
      <c r="D2129" s="447"/>
      <c r="E2129" s="447"/>
      <c r="F2129" s="447"/>
      <c r="G2129" s="447"/>
      <c r="H2129" s="447"/>
      <c r="I2129" s="447"/>
      <c r="J2129" s="447"/>
      <c r="K2129" s="447"/>
      <c r="L2129" s="447"/>
      <c r="M2129" s="447"/>
      <c r="N2129" s="447"/>
      <c r="O2129" s="447"/>
      <c r="P2129" s="447"/>
      <c r="Q2129" s="447"/>
    </row>
    <row r="2130" spans="1:17" x14ac:dyDescent="0.4">
      <c r="A2130" s="11" t="s">
        <v>12</v>
      </c>
      <c r="B2130" s="15">
        <f>B2111+1</f>
        <v>113</v>
      </c>
      <c r="C2130" s="11" t="s">
        <v>13</v>
      </c>
      <c r="D2130" s="13" t="str">
        <f>VLOOKUP(B2130,別紙1!$A$285:$AS$431,3,FALSE)</f>
        <v>荒北第１－６ポンプ場</v>
      </c>
      <c r="Q2130" s="142" t="str">
        <f>VLOOKUP(B2130,別紙1!$A$285:$AS$431,5,FALSE)</f>
        <v>従量電灯Ｂ</v>
      </c>
    </row>
    <row r="2131" spans="1:17" s="11" customFormat="1" ht="20.25" customHeight="1" x14ac:dyDescent="0.4">
      <c r="A2131" s="435" t="s">
        <v>14</v>
      </c>
      <c r="B2131" s="443" t="s">
        <v>3</v>
      </c>
      <c r="C2131" s="443"/>
      <c r="D2131" s="443"/>
      <c r="E2131" s="438" t="s">
        <v>4</v>
      </c>
      <c r="F2131" s="439"/>
      <c r="G2131" s="439"/>
      <c r="H2131" s="439"/>
      <c r="I2131" s="439"/>
      <c r="J2131" s="439"/>
      <c r="K2131" s="439"/>
      <c r="L2131" s="439"/>
      <c r="M2131" s="439"/>
      <c r="N2131" s="439"/>
      <c r="O2131" s="440"/>
      <c r="P2131" s="426" t="s">
        <v>106</v>
      </c>
      <c r="Q2131" s="435" t="s">
        <v>354</v>
      </c>
    </row>
    <row r="2132" spans="1:17" s="11" customFormat="1" ht="60" x14ac:dyDescent="0.4">
      <c r="A2132" s="436"/>
      <c r="B2132" s="305" t="s">
        <v>26</v>
      </c>
      <c r="C2132" s="305" t="s">
        <v>107</v>
      </c>
      <c r="D2132" s="305" t="s">
        <v>27</v>
      </c>
      <c r="E2132" s="16" t="s">
        <v>349</v>
      </c>
      <c r="F2132" s="17" t="s">
        <v>108</v>
      </c>
      <c r="G2132" s="17" t="s">
        <v>350</v>
      </c>
      <c r="H2132" s="16" t="s">
        <v>28</v>
      </c>
      <c r="I2132" s="17" t="s">
        <v>126</v>
      </c>
      <c r="J2132" s="17" t="s">
        <v>352</v>
      </c>
      <c r="K2132" s="16" t="s">
        <v>29</v>
      </c>
      <c r="L2132" s="17" t="s">
        <v>127</v>
      </c>
      <c r="M2132" s="17" t="s">
        <v>128</v>
      </c>
      <c r="N2132" s="16" t="s">
        <v>30</v>
      </c>
      <c r="O2132" s="306" t="s">
        <v>353</v>
      </c>
      <c r="P2132" s="441"/>
      <c r="Q2132" s="436"/>
    </row>
    <row r="2133" spans="1:17" s="18" customFormat="1" ht="22.5" x14ac:dyDescent="0.4">
      <c r="A2133" s="442"/>
      <c r="B2133" s="12" t="s">
        <v>34</v>
      </c>
      <c r="C2133" s="12" t="s">
        <v>123</v>
      </c>
      <c r="D2133" s="12" t="s">
        <v>6</v>
      </c>
      <c r="E2133" s="12" t="s">
        <v>20</v>
      </c>
      <c r="F2133" s="12" t="s">
        <v>20</v>
      </c>
      <c r="G2133" s="12" t="s">
        <v>8</v>
      </c>
      <c r="H2133" s="12" t="s">
        <v>8</v>
      </c>
      <c r="I2133" s="12" t="s">
        <v>20</v>
      </c>
      <c r="J2133" s="12" t="s">
        <v>8</v>
      </c>
      <c r="K2133" s="12" t="s">
        <v>8</v>
      </c>
      <c r="L2133" s="12" t="s">
        <v>20</v>
      </c>
      <c r="M2133" s="12" t="s">
        <v>8</v>
      </c>
      <c r="N2133" s="12" t="s">
        <v>8</v>
      </c>
      <c r="O2133" s="12" t="s">
        <v>8</v>
      </c>
      <c r="P2133" s="4" t="s">
        <v>43</v>
      </c>
      <c r="Q2133" s="12" t="s">
        <v>8</v>
      </c>
    </row>
    <row r="2134" spans="1:17" s="20" customFormat="1" ht="18" customHeight="1" x14ac:dyDescent="0.4">
      <c r="A2134" s="19">
        <v>1</v>
      </c>
      <c r="B2134" s="143">
        <f>VLOOKUP(B2130,別紙1!$A$285:$AS$431,6,FALSE)</f>
        <v>10</v>
      </c>
      <c r="C2134" s="151">
        <f>内訳書!$C$9</f>
        <v>0</v>
      </c>
      <c r="D2134" s="151">
        <f>IF(E2134=0,ROUNDDOWN(C2134*B2134/10/2,2),ROUNDDOWN(C2134*B2134/10,2))</f>
        <v>0</v>
      </c>
      <c r="E2134" s="143">
        <f>VLOOKUP(B2130,別紙1!$A$285:$AS$431,7,FALSE)+VLOOKUP(B2130,別紙1!$A$285:$AS$431,8,FALSE)+VLOOKUP(B2130,別紙1!$A$285:$AS$431,9,FALSE)</f>
        <v>14</v>
      </c>
      <c r="F2134" s="143">
        <f>IF(E2134&lt;120,E2134,120)</f>
        <v>14</v>
      </c>
      <c r="G2134" s="151">
        <f>内訳書!$D$9</f>
        <v>0</v>
      </c>
      <c r="H2134" s="151">
        <f>ROUNDDOWN(F2134*G2134,2)</f>
        <v>0</v>
      </c>
      <c r="I2134" s="143">
        <f>IF(E2134&lt;=300,IF(E2134&lt;120,0,E2134-120),180)</f>
        <v>0</v>
      </c>
      <c r="J2134" s="151">
        <f>内訳書!$E$9</f>
        <v>0</v>
      </c>
      <c r="K2134" s="151">
        <f>ROUNDDOWN(I2134*J2134,2)</f>
        <v>0</v>
      </c>
      <c r="L2134" s="143">
        <f>IF(E2134&lt;300,0,E2134-300)</f>
        <v>0</v>
      </c>
      <c r="M2134" s="151">
        <f>内訳書!$F$9</f>
        <v>0</v>
      </c>
      <c r="N2134" s="151">
        <f>ROUNDDOWN(L2134*M2134,2)</f>
        <v>0</v>
      </c>
      <c r="O2134" s="151">
        <f>H2134+K2134+N2134</f>
        <v>0</v>
      </c>
      <c r="P2134" s="144"/>
      <c r="Q2134" s="145">
        <f>ROUNDDOWN(D2134+O2134+P2134,0)</f>
        <v>0</v>
      </c>
    </row>
    <row r="2135" spans="1:17" s="20" customFormat="1" ht="18" customHeight="1" x14ac:dyDescent="0.4">
      <c r="A2135" s="19">
        <v>2</v>
      </c>
      <c r="B2135" s="145">
        <f>B2134</f>
        <v>10</v>
      </c>
      <c r="C2135" s="151">
        <f>C2134</f>
        <v>0</v>
      </c>
      <c r="D2135" s="151">
        <f t="shared" ref="D2135:D2145" si="2016">IF(E2135=0,ROUNDDOWN(C2135*B2135/10/2,2),ROUNDDOWN(C2135*B2135/10,2))</f>
        <v>0</v>
      </c>
      <c r="E2135" s="143">
        <f>VLOOKUP(B2130,別紙1!$A$285:$AS$431,10,FALSE)+VLOOKUP(B2130,別紙1!$A$285:$AS$431,11,FALSE)+VLOOKUP(B2130,別紙1!$A$285:$AS$431,12,FALSE)</f>
        <v>16</v>
      </c>
      <c r="F2135" s="143">
        <f t="shared" ref="F2135:F2145" si="2017">IF(E2135&lt;120,E2135,120)</f>
        <v>16</v>
      </c>
      <c r="G2135" s="151">
        <f>G2134</f>
        <v>0</v>
      </c>
      <c r="H2135" s="151">
        <f t="shared" ref="H2135:H2145" si="2018">ROUNDDOWN(F2135*G2135,2)</f>
        <v>0</v>
      </c>
      <c r="I2135" s="143">
        <f t="shared" ref="I2135" si="2019">IF(E2135&lt;=300,IF(E2135&lt;120,0,E2135-120),180)</f>
        <v>0</v>
      </c>
      <c r="J2135" s="151">
        <f>J2134</f>
        <v>0</v>
      </c>
      <c r="K2135" s="151">
        <f t="shared" ref="K2135:K2145" si="2020">ROUNDDOWN(I2135*J2135,2)</f>
        <v>0</v>
      </c>
      <c r="L2135" s="143">
        <f t="shared" ref="L2135:L2145" si="2021">IF(E2135&lt;300,0,E2135-300)</f>
        <v>0</v>
      </c>
      <c r="M2135" s="151">
        <f>M2134</f>
        <v>0</v>
      </c>
      <c r="N2135" s="151">
        <f t="shared" ref="N2135:N2145" si="2022">ROUNDDOWN(L2135*M2135,2)</f>
        <v>0</v>
      </c>
      <c r="O2135" s="151">
        <f t="shared" ref="O2135:O2138" si="2023">H2135+K2135+N2135</f>
        <v>0</v>
      </c>
      <c r="P2135" s="144"/>
      <c r="Q2135" s="145">
        <f t="shared" ref="Q2135:Q2145" si="2024">ROUNDDOWN(D2135+O2135+P2135,0)</f>
        <v>0</v>
      </c>
    </row>
    <row r="2136" spans="1:17" s="20" customFormat="1" ht="18" customHeight="1" x14ac:dyDescent="0.4">
      <c r="A2136" s="19">
        <v>3</v>
      </c>
      <c r="B2136" s="145">
        <f>B2134</f>
        <v>10</v>
      </c>
      <c r="C2136" s="151">
        <f t="shared" ref="C2136:C2145" si="2025">C2135</f>
        <v>0</v>
      </c>
      <c r="D2136" s="151">
        <f t="shared" si="2016"/>
        <v>0</v>
      </c>
      <c r="E2136" s="143">
        <f>VLOOKUP(B2130,別紙1!$A$285:$AS$431,13,FALSE)+VLOOKUP(B2130,別紙1!$A$285:$AS$431,14,FALSE)+VLOOKUP(B2130,別紙1!$A$285:$AS$431,15,FALSE)</f>
        <v>13</v>
      </c>
      <c r="F2136" s="143">
        <f t="shared" si="2017"/>
        <v>13</v>
      </c>
      <c r="G2136" s="151">
        <f t="shared" ref="G2136:G2145" si="2026">G2135</f>
        <v>0</v>
      </c>
      <c r="H2136" s="151">
        <f t="shared" si="2018"/>
        <v>0</v>
      </c>
      <c r="I2136" s="143">
        <f>IF(E2136&lt;=300,IF(E2136&lt;120,0,E2136-120),180)</f>
        <v>0</v>
      </c>
      <c r="J2136" s="151">
        <f t="shared" ref="J2136:J2145" si="2027">J2135</f>
        <v>0</v>
      </c>
      <c r="K2136" s="151">
        <f t="shared" si="2020"/>
        <v>0</v>
      </c>
      <c r="L2136" s="143">
        <f t="shared" si="2021"/>
        <v>0</v>
      </c>
      <c r="M2136" s="151">
        <f t="shared" ref="M2136:M2145" si="2028">M2135</f>
        <v>0</v>
      </c>
      <c r="N2136" s="151">
        <f t="shared" si="2022"/>
        <v>0</v>
      </c>
      <c r="O2136" s="151">
        <f t="shared" si="2023"/>
        <v>0</v>
      </c>
      <c r="P2136" s="144"/>
      <c r="Q2136" s="145">
        <f t="shared" si="2024"/>
        <v>0</v>
      </c>
    </row>
    <row r="2137" spans="1:17" s="20" customFormat="1" ht="18" customHeight="1" x14ac:dyDescent="0.4">
      <c r="A2137" s="19">
        <v>4</v>
      </c>
      <c r="B2137" s="145">
        <f>B2134</f>
        <v>10</v>
      </c>
      <c r="C2137" s="151">
        <f t="shared" si="2025"/>
        <v>0</v>
      </c>
      <c r="D2137" s="151">
        <f t="shared" si="2016"/>
        <v>0</v>
      </c>
      <c r="E2137" s="143">
        <f>VLOOKUP(B2130,別紙1!$A$285:$AS$431,16,FALSE)+VLOOKUP(B2130,別紙1!$A$285:$AS$431,17,FALSE)+VLOOKUP(B2130,別紙1!$A$285:$AS$431,18,FALSE)</f>
        <v>13</v>
      </c>
      <c r="F2137" s="143">
        <f t="shared" si="2017"/>
        <v>13</v>
      </c>
      <c r="G2137" s="151">
        <f t="shared" si="2026"/>
        <v>0</v>
      </c>
      <c r="H2137" s="151">
        <f t="shared" si="2018"/>
        <v>0</v>
      </c>
      <c r="I2137" s="143">
        <f t="shared" ref="I2137:I2145" si="2029">IF(E2137&lt;=300,IF(E2137&lt;120,0,E2137-120),180)</f>
        <v>0</v>
      </c>
      <c r="J2137" s="151">
        <f t="shared" si="2027"/>
        <v>0</v>
      </c>
      <c r="K2137" s="151">
        <f t="shared" si="2020"/>
        <v>0</v>
      </c>
      <c r="L2137" s="143">
        <f t="shared" si="2021"/>
        <v>0</v>
      </c>
      <c r="M2137" s="151">
        <f t="shared" si="2028"/>
        <v>0</v>
      </c>
      <c r="N2137" s="151">
        <f t="shared" si="2022"/>
        <v>0</v>
      </c>
      <c r="O2137" s="151">
        <f t="shared" si="2023"/>
        <v>0</v>
      </c>
      <c r="P2137" s="144"/>
      <c r="Q2137" s="145">
        <f t="shared" si="2024"/>
        <v>0</v>
      </c>
    </row>
    <row r="2138" spans="1:17" s="20" customFormat="1" ht="18" customHeight="1" x14ac:dyDescent="0.4">
      <c r="A2138" s="19">
        <v>5</v>
      </c>
      <c r="B2138" s="145">
        <f>B2134</f>
        <v>10</v>
      </c>
      <c r="C2138" s="151">
        <f t="shared" si="2025"/>
        <v>0</v>
      </c>
      <c r="D2138" s="151">
        <f t="shared" si="2016"/>
        <v>0</v>
      </c>
      <c r="E2138" s="143">
        <f>VLOOKUP(B2130,別紙1!$A$285:$AS$431,19,FALSE)+VLOOKUP(B2130,別紙1!$A$285:$AS$431,20,FALSE)+VLOOKUP(B2130,別紙1!$A$285:$AS$431,21,FALSE)</f>
        <v>10</v>
      </c>
      <c r="F2138" s="143">
        <f t="shared" si="2017"/>
        <v>10</v>
      </c>
      <c r="G2138" s="151">
        <f t="shared" si="2026"/>
        <v>0</v>
      </c>
      <c r="H2138" s="151">
        <f t="shared" si="2018"/>
        <v>0</v>
      </c>
      <c r="I2138" s="143">
        <f t="shared" si="2029"/>
        <v>0</v>
      </c>
      <c r="J2138" s="151">
        <f t="shared" si="2027"/>
        <v>0</v>
      </c>
      <c r="K2138" s="151">
        <f t="shared" si="2020"/>
        <v>0</v>
      </c>
      <c r="L2138" s="143">
        <f t="shared" si="2021"/>
        <v>0</v>
      </c>
      <c r="M2138" s="151">
        <f t="shared" si="2028"/>
        <v>0</v>
      </c>
      <c r="N2138" s="151">
        <f t="shared" si="2022"/>
        <v>0</v>
      </c>
      <c r="O2138" s="151">
        <f t="shared" si="2023"/>
        <v>0</v>
      </c>
      <c r="P2138" s="144"/>
      <c r="Q2138" s="145">
        <f t="shared" si="2024"/>
        <v>0</v>
      </c>
    </row>
    <row r="2139" spans="1:17" s="20" customFormat="1" ht="18" customHeight="1" x14ac:dyDescent="0.4">
      <c r="A2139" s="19">
        <v>6</v>
      </c>
      <c r="B2139" s="145">
        <f>B2134</f>
        <v>10</v>
      </c>
      <c r="C2139" s="151">
        <f t="shared" si="2025"/>
        <v>0</v>
      </c>
      <c r="D2139" s="151">
        <f t="shared" si="2016"/>
        <v>0</v>
      </c>
      <c r="E2139" s="143">
        <f>VLOOKUP(B2130,別紙1!$A$285:$AS$431,22,FALSE)+VLOOKUP(B2130,別紙1!$A$285:$AS$431,23,FALSE)+VLOOKUP(B2130,別紙1!$A$285:$AS$431,24,FALSE)</f>
        <v>11</v>
      </c>
      <c r="F2139" s="143">
        <f t="shared" si="2017"/>
        <v>11</v>
      </c>
      <c r="G2139" s="151">
        <f t="shared" si="2026"/>
        <v>0</v>
      </c>
      <c r="H2139" s="151">
        <f t="shared" si="2018"/>
        <v>0</v>
      </c>
      <c r="I2139" s="143">
        <f t="shared" si="2029"/>
        <v>0</v>
      </c>
      <c r="J2139" s="151">
        <f t="shared" si="2027"/>
        <v>0</v>
      </c>
      <c r="K2139" s="151">
        <f t="shared" si="2020"/>
        <v>0</v>
      </c>
      <c r="L2139" s="143">
        <f t="shared" si="2021"/>
        <v>0</v>
      </c>
      <c r="M2139" s="151">
        <f t="shared" si="2028"/>
        <v>0</v>
      </c>
      <c r="N2139" s="151">
        <f t="shared" si="2022"/>
        <v>0</v>
      </c>
      <c r="O2139" s="151">
        <f>H2139+K2139+N2139</f>
        <v>0</v>
      </c>
      <c r="P2139" s="144"/>
      <c r="Q2139" s="145">
        <f t="shared" si="2024"/>
        <v>0</v>
      </c>
    </row>
    <row r="2140" spans="1:17" s="20" customFormat="1" ht="18" customHeight="1" x14ac:dyDescent="0.4">
      <c r="A2140" s="19">
        <v>7</v>
      </c>
      <c r="B2140" s="145">
        <f>B2134</f>
        <v>10</v>
      </c>
      <c r="C2140" s="151">
        <f t="shared" si="2025"/>
        <v>0</v>
      </c>
      <c r="D2140" s="151">
        <f t="shared" si="2016"/>
        <v>0</v>
      </c>
      <c r="E2140" s="143">
        <f>VLOOKUP(B2130,別紙1!$A$285:$AS$431,25,FALSE)+VLOOKUP(B2130,別紙1!$A$285:$AS$431,26,FALSE)+VLOOKUP(B2130,別紙1!$A$285:$AS$431,27,FALSE)</f>
        <v>11</v>
      </c>
      <c r="F2140" s="143">
        <f t="shared" si="2017"/>
        <v>11</v>
      </c>
      <c r="G2140" s="151">
        <f t="shared" si="2026"/>
        <v>0</v>
      </c>
      <c r="H2140" s="151">
        <f t="shared" si="2018"/>
        <v>0</v>
      </c>
      <c r="I2140" s="143">
        <f t="shared" si="2029"/>
        <v>0</v>
      </c>
      <c r="J2140" s="151">
        <f t="shared" si="2027"/>
        <v>0</v>
      </c>
      <c r="K2140" s="151">
        <f t="shared" si="2020"/>
        <v>0</v>
      </c>
      <c r="L2140" s="143">
        <f t="shared" si="2021"/>
        <v>0</v>
      </c>
      <c r="M2140" s="151">
        <f t="shared" si="2028"/>
        <v>0</v>
      </c>
      <c r="N2140" s="151">
        <f t="shared" si="2022"/>
        <v>0</v>
      </c>
      <c r="O2140" s="151">
        <f t="shared" ref="O2140:O2144" si="2030">H2140+K2140+N2140</f>
        <v>0</v>
      </c>
      <c r="P2140" s="144"/>
      <c r="Q2140" s="145">
        <f t="shared" si="2024"/>
        <v>0</v>
      </c>
    </row>
    <row r="2141" spans="1:17" s="20" customFormat="1" ht="18" customHeight="1" x14ac:dyDescent="0.4">
      <c r="A2141" s="19">
        <v>8</v>
      </c>
      <c r="B2141" s="145">
        <f>B2134</f>
        <v>10</v>
      </c>
      <c r="C2141" s="151">
        <f t="shared" si="2025"/>
        <v>0</v>
      </c>
      <c r="D2141" s="151">
        <f t="shared" si="2016"/>
        <v>0</v>
      </c>
      <c r="E2141" s="143">
        <f>VLOOKUP(B2130,別紙1!$A$285:$AS$431,28,FALSE)+VLOOKUP(B2130,別紙1!$A$285:$AS$431,29,FALSE)+VLOOKUP(B2130,別紙1!$A$285:$AS$431,30,FALSE)</f>
        <v>12</v>
      </c>
      <c r="F2141" s="143">
        <f t="shared" si="2017"/>
        <v>12</v>
      </c>
      <c r="G2141" s="151">
        <f t="shared" si="2026"/>
        <v>0</v>
      </c>
      <c r="H2141" s="151">
        <f t="shared" si="2018"/>
        <v>0</v>
      </c>
      <c r="I2141" s="143">
        <f t="shared" si="2029"/>
        <v>0</v>
      </c>
      <c r="J2141" s="151">
        <f t="shared" si="2027"/>
        <v>0</v>
      </c>
      <c r="K2141" s="151">
        <f t="shared" si="2020"/>
        <v>0</v>
      </c>
      <c r="L2141" s="143">
        <f t="shared" si="2021"/>
        <v>0</v>
      </c>
      <c r="M2141" s="151">
        <f t="shared" si="2028"/>
        <v>0</v>
      </c>
      <c r="N2141" s="151">
        <f t="shared" si="2022"/>
        <v>0</v>
      </c>
      <c r="O2141" s="151">
        <f t="shared" si="2030"/>
        <v>0</v>
      </c>
      <c r="P2141" s="144"/>
      <c r="Q2141" s="145">
        <f t="shared" si="2024"/>
        <v>0</v>
      </c>
    </row>
    <row r="2142" spans="1:17" s="20" customFormat="1" ht="18" customHeight="1" x14ac:dyDescent="0.4">
      <c r="A2142" s="19">
        <v>9</v>
      </c>
      <c r="B2142" s="145">
        <f>B2134</f>
        <v>10</v>
      </c>
      <c r="C2142" s="151">
        <f t="shared" si="2025"/>
        <v>0</v>
      </c>
      <c r="D2142" s="151">
        <f t="shared" si="2016"/>
        <v>0</v>
      </c>
      <c r="E2142" s="143">
        <f>VLOOKUP(B2130,別紙1!$A$285:$AS$431,31,FALSE)+VLOOKUP(B2130,別紙1!$A$285:$AS$431,32,FALSE)+VLOOKUP(B2130,別紙1!$A$285:$AS$431,33,FALSE)</f>
        <v>13</v>
      </c>
      <c r="F2142" s="143">
        <f t="shared" si="2017"/>
        <v>13</v>
      </c>
      <c r="G2142" s="151">
        <f t="shared" si="2026"/>
        <v>0</v>
      </c>
      <c r="H2142" s="151">
        <f t="shared" si="2018"/>
        <v>0</v>
      </c>
      <c r="I2142" s="143">
        <f t="shared" si="2029"/>
        <v>0</v>
      </c>
      <c r="J2142" s="151">
        <f t="shared" si="2027"/>
        <v>0</v>
      </c>
      <c r="K2142" s="151">
        <f t="shared" si="2020"/>
        <v>0</v>
      </c>
      <c r="L2142" s="143">
        <f t="shared" si="2021"/>
        <v>0</v>
      </c>
      <c r="M2142" s="151">
        <f t="shared" si="2028"/>
        <v>0</v>
      </c>
      <c r="N2142" s="151">
        <f t="shared" si="2022"/>
        <v>0</v>
      </c>
      <c r="O2142" s="151">
        <f t="shared" si="2030"/>
        <v>0</v>
      </c>
      <c r="P2142" s="144"/>
      <c r="Q2142" s="145">
        <f t="shared" si="2024"/>
        <v>0</v>
      </c>
    </row>
    <row r="2143" spans="1:17" s="20" customFormat="1" ht="18" customHeight="1" x14ac:dyDescent="0.4">
      <c r="A2143" s="19">
        <v>10</v>
      </c>
      <c r="B2143" s="145">
        <f>B2134</f>
        <v>10</v>
      </c>
      <c r="C2143" s="151">
        <f t="shared" si="2025"/>
        <v>0</v>
      </c>
      <c r="D2143" s="151">
        <f t="shared" si="2016"/>
        <v>0</v>
      </c>
      <c r="E2143" s="143">
        <f>VLOOKUP(B2130,別紙1!$A$285:$AS$431,34,FALSE)+VLOOKUP(B2130,別紙1!$A$285:$AS$431,35,FALSE)+VLOOKUP(B2130,別紙1!$A$285:$AS$431,36,FALSE)</f>
        <v>11</v>
      </c>
      <c r="F2143" s="143">
        <f t="shared" si="2017"/>
        <v>11</v>
      </c>
      <c r="G2143" s="151">
        <f t="shared" si="2026"/>
        <v>0</v>
      </c>
      <c r="H2143" s="151">
        <f t="shared" si="2018"/>
        <v>0</v>
      </c>
      <c r="I2143" s="143">
        <f t="shared" si="2029"/>
        <v>0</v>
      </c>
      <c r="J2143" s="151">
        <f t="shared" si="2027"/>
        <v>0</v>
      </c>
      <c r="K2143" s="151">
        <f t="shared" si="2020"/>
        <v>0</v>
      </c>
      <c r="L2143" s="143">
        <f t="shared" si="2021"/>
        <v>0</v>
      </c>
      <c r="M2143" s="151">
        <f t="shared" si="2028"/>
        <v>0</v>
      </c>
      <c r="N2143" s="151">
        <f t="shared" si="2022"/>
        <v>0</v>
      </c>
      <c r="O2143" s="151">
        <f t="shared" si="2030"/>
        <v>0</v>
      </c>
      <c r="P2143" s="144"/>
      <c r="Q2143" s="145">
        <f t="shared" si="2024"/>
        <v>0</v>
      </c>
    </row>
    <row r="2144" spans="1:17" s="20" customFormat="1" ht="18" customHeight="1" x14ac:dyDescent="0.4">
      <c r="A2144" s="19">
        <v>11</v>
      </c>
      <c r="B2144" s="145">
        <f>B2134</f>
        <v>10</v>
      </c>
      <c r="C2144" s="151">
        <f t="shared" si="2025"/>
        <v>0</v>
      </c>
      <c r="D2144" s="151">
        <f t="shared" si="2016"/>
        <v>0</v>
      </c>
      <c r="E2144" s="143">
        <f>VLOOKUP(B2130,別紙1!$A$285:$AS$431,37,FALSE)+VLOOKUP(B2130,別紙1!$A$285:$AS$431,38,FALSE)+VLOOKUP(B2130,別紙1!$A$285:$AS$431,39,FALSE)</f>
        <v>9</v>
      </c>
      <c r="F2144" s="143">
        <f t="shared" si="2017"/>
        <v>9</v>
      </c>
      <c r="G2144" s="151">
        <f t="shared" si="2026"/>
        <v>0</v>
      </c>
      <c r="H2144" s="151">
        <f t="shared" si="2018"/>
        <v>0</v>
      </c>
      <c r="I2144" s="143">
        <f t="shared" si="2029"/>
        <v>0</v>
      </c>
      <c r="J2144" s="151">
        <f t="shared" si="2027"/>
        <v>0</v>
      </c>
      <c r="K2144" s="151">
        <f t="shared" si="2020"/>
        <v>0</v>
      </c>
      <c r="L2144" s="143">
        <f t="shared" si="2021"/>
        <v>0</v>
      </c>
      <c r="M2144" s="151">
        <f t="shared" si="2028"/>
        <v>0</v>
      </c>
      <c r="N2144" s="151">
        <f t="shared" si="2022"/>
        <v>0</v>
      </c>
      <c r="O2144" s="151">
        <f t="shared" si="2030"/>
        <v>0</v>
      </c>
      <c r="P2144" s="144"/>
      <c r="Q2144" s="145">
        <f t="shared" si="2024"/>
        <v>0</v>
      </c>
    </row>
    <row r="2145" spans="1:17" s="20" customFormat="1" ht="18" customHeight="1" thickBot="1" x14ac:dyDescent="0.45">
      <c r="A2145" s="19">
        <v>12</v>
      </c>
      <c r="B2145" s="145">
        <f>B2134</f>
        <v>10</v>
      </c>
      <c r="C2145" s="151">
        <f t="shared" si="2025"/>
        <v>0</v>
      </c>
      <c r="D2145" s="151">
        <f t="shared" si="2016"/>
        <v>0</v>
      </c>
      <c r="E2145" s="143">
        <f>VLOOKUP(B2130,別紙1!$A$285:$AS$431,40,FALSE)+VLOOKUP(B2130,別紙1!$A$285:$AS$431,41,FALSE)+VLOOKUP(B2130,別紙1!$A$285:$AS$431,42,FALSE)</f>
        <v>8</v>
      </c>
      <c r="F2145" s="143">
        <f t="shared" si="2017"/>
        <v>8</v>
      </c>
      <c r="G2145" s="151">
        <f t="shared" si="2026"/>
        <v>0</v>
      </c>
      <c r="H2145" s="198">
        <f t="shared" si="2018"/>
        <v>0</v>
      </c>
      <c r="I2145" s="143">
        <f t="shared" si="2029"/>
        <v>0</v>
      </c>
      <c r="J2145" s="198">
        <f t="shared" si="2027"/>
        <v>0</v>
      </c>
      <c r="K2145" s="198">
        <f t="shared" si="2020"/>
        <v>0</v>
      </c>
      <c r="L2145" s="143">
        <f t="shared" si="2021"/>
        <v>0</v>
      </c>
      <c r="M2145" s="151">
        <f t="shared" si="2028"/>
        <v>0</v>
      </c>
      <c r="N2145" s="198">
        <f t="shared" si="2022"/>
        <v>0</v>
      </c>
      <c r="O2145" s="151">
        <f>H2145+K2145+N2145</f>
        <v>0</v>
      </c>
      <c r="P2145" s="144"/>
      <c r="Q2145" s="145">
        <f t="shared" si="2024"/>
        <v>0</v>
      </c>
    </row>
    <row r="2146" spans="1:17" s="20" customFormat="1" ht="18" customHeight="1" thickBot="1" x14ac:dyDescent="0.45">
      <c r="A2146" s="19" t="s">
        <v>9</v>
      </c>
      <c r="B2146" s="146"/>
      <c r="C2146" s="146"/>
      <c r="D2146" s="201"/>
      <c r="E2146" s="143">
        <f t="shared" ref="E2146:F2146" si="2031">SUM(E2134:E2145)</f>
        <v>141</v>
      </c>
      <c r="F2146" s="149">
        <f t="shared" si="2031"/>
        <v>141</v>
      </c>
      <c r="G2146" s="146"/>
      <c r="H2146" s="146"/>
      <c r="I2146" s="149">
        <f t="shared" ref="I2146" si="2032">SUM(I2134:I2145)</f>
        <v>0</v>
      </c>
      <c r="J2146" s="146"/>
      <c r="K2146" s="146"/>
      <c r="L2146" s="149">
        <f t="shared" ref="L2146" si="2033">SUM(L2134:L2145)</f>
        <v>0</v>
      </c>
      <c r="M2146" s="146"/>
      <c r="N2146" s="146"/>
      <c r="O2146" s="202"/>
      <c r="P2146" s="150">
        <f>SUM(P2134:P2145)</f>
        <v>0</v>
      </c>
      <c r="Q2146" s="148">
        <f>IF(SUM(Q2134:Q2145)="","",SUM(Q2134:Q2145))</f>
        <v>0</v>
      </c>
    </row>
    <row r="2147" spans="1:17" ht="78" customHeight="1" x14ac:dyDescent="0.4">
      <c r="A2147" s="444" t="s">
        <v>376</v>
      </c>
      <c r="B2147" s="445"/>
      <c r="C2147" s="445"/>
      <c r="D2147" s="445"/>
      <c r="E2147" s="446"/>
      <c r="F2147" s="446"/>
      <c r="G2147" s="446"/>
      <c r="H2147" s="445"/>
      <c r="I2147" s="446"/>
      <c r="J2147" s="446"/>
      <c r="K2147" s="445"/>
      <c r="L2147" s="446"/>
      <c r="M2147" s="446"/>
      <c r="N2147" s="445"/>
      <c r="O2147" s="445"/>
      <c r="P2147" s="445"/>
      <c r="Q2147" s="445"/>
    </row>
    <row r="2148" spans="1:17" ht="78" customHeight="1" x14ac:dyDescent="0.4">
      <c r="A2148" s="447" t="s">
        <v>22</v>
      </c>
      <c r="B2148" s="447"/>
      <c r="C2148" s="447"/>
      <c r="D2148" s="447"/>
      <c r="E2148" s="447"/>
      <c r="F2148" s="447"/>
      <c r="G2148" s="447"/>
      <c r="H2148" s="447"/>
      <c r="I2148" s="447"/>
      <c r="J2148" s="447"/>
      <c r="K2148" s="447"/>
      <c r="L2148" s="447"/>
      <c r="M2148" s="447"/>
      <c r="N2148" s="447"/>
      <c r="O2148" s="447"/>
      <c r="P2148" s="447"/>
      <c r="Q2148" s="447"/>
    </row>
    <row r="2149" spans="1:17" x14ac:dyDescent="0.4">
      <c r="A2149" s="11" t="s">
        <v>12</v>
      </c>
      <c r="B2149" s="15">
        <f>B2130+1</f>
        <v>114</v>
      </c>
      <c r="C2149" s="11" t="s">
        <v>13</v>
      </c>
      <c r="D2149" s="13" t="str">
        <f>VLOOKUP(B2149,別紙1!$A$285:$AS$431,3,FALSE)</f>
        <v>荒北第１－７ポンプ場</v>
      </c>
      <c r="Q2149" s="142" t="str">
        <f>VLOOKUP(B2149,別紙1!$A$285:$AS$431,5,FALSE)</f>
        <v>従量電灯Ｂ</v>
      </c>
    </row>
    <row r="2150" spans="1:17" s="11" customFormat="1" ht="20.25" customHeight="1" x14ac:dyDescent="0.4">
      <c r="A2150" s="435" t="s">
        <v>14</v>
      </c>
      <c r="B2150" s="443" t="s">
        <v>3</v>
      </c>
      <c r="C2150" s="443"/>
      <c r="D2150" s="443"/>
      <c r="E2150" s="438" t="s">
        <v>4</v>
      </c>
      <c r="F2150" s="439"/>
      <c r="G2150" s="439"/>
      <c r="H2150" s="439"/>
      <c r="I2150" s="439"/>
      <c r="J2150" s="439"/>
      <c r="K2150" s="439"/>
      <c r="L2150" s="439"/>
      <c r="M2150" s="439"/>
      <c r="N2150" s="439"/>
      <c r="O2150" s="440"/>
      <c r="P2150" s="426" t="s">
        <v>106</v>
      </c>
      <c r="Q2150" s="435" t="s">
        <v>354</v>
      </c>
    </row>
    <row r="2151" spans="1:17" s="11" customFormat="1" ht="60" x14ac:dyDescent="0.4">
      <c r="A2151" s="436"/>
      <c r="B2151" s="305" t="s">
        <v>26</v>
      </c>
      <c r="C2151" s="305" t="s">
        <v>107</v>
      </c>
      <c r="D2151" s="305" t="s">
        <v>27</v>
      </c>
      <c r="E2151" s="16" t="s">
        <v>349</v>
      </c>
      <c r="F2151" s="17" t="s">
        <v>108</v>
      </c>
      <c r="G2151" s="17" t="s">
        <v>350</v>
      </c>
      <c r="H2151" s="16" t="s">
        <v>28</v>
      </c>
      <c r="I2151" s="17" t="s">
        <v>126</v>
      </c>
      <c r="J2151" s="17" t="s">
        <v>352</v>
      </c>
      <c r="K2151" s="16" t="s">
        <v>29</v>
      </c>
      <c r="L2151" s="17" t="s">
        <v>127</v>
      </c>
      <c r="M2151" s="17" t="s">
        <v>128</v>
      </c>
      <c r="N2151" s="16" t="s">
        <v>30</v>
      </c>
      <c r="O2151" s="306" t="s">
        <v>353</v>
      </c>
      <c r="P2151" s="441"/>
      <c r="Q2151" s="436"/>
    </row>
    <row r="2152" spans="1:17" s="18" customFormat="1" ht="22.5" x14ac:dyDescent="0.4">
      <c r="A2152" s="442"/>
      <c r="B2152" s="12" t="s">
        <v>34</v>
      </c>
      <c r="C2152" s="12" t="s">
        <v>123</v>
      </c>
      <c r="D2152" s="12" t="s">
        <v>6</v>
      </c>
      <c r="E2152" s="12" t="s">
        <v>20</v>
      </c>
      <c r="F2152" s="12" t="s">
        <v>20</v>
      </c>
      <c r="G2152" s="12" t="s">
        <v>8</v>
      </c>
      <c r="H2152" s="12" t="s">
        <v>8</v>
      </c>
      <c r="I2152" s="12" t="s">
        <v>20</v>
      </c>
      <c r="J2152" s="12" t="s">
        <v>8</v>
      </c>
      <c r="K2152" s="12" t="s">
        <v>8</v>
      </c>
      <c r="L2152" s="12" t="s">
        <v>20</v>
      </c>
      <c r="M2152" s="12" t="s">
        <v>8</v>
      </c>
      <c r="N2152" s="12" t="s">
        <v>8</v>
      </c>
      <c r="O2152" s="12" t="s">
        <v>8</v>
      </c>
      <c r="P2152" s="4" t="s">
        <v>43</v>
      </c>
      <c r="Q2152" s="12" t="s">
        <v>8</v>
      </c>
    </row>
    <row r="2153" spans="1:17" s="20" customFormat="1" ht="18" customHeight="1" x14ac:dyDescent="0.4">
      <c r="A2153" s="19">
        <v>1</v>
      </c>
      <c r="B2153" s="143">
        <f>VLOOKUP(B2149,別紙1!$A$285:$AS$431,6,FALSE)</f>
        <v>10</v>
      </c>
      <c r="C2153" s="151">
        <f>内訳書!$C$9</f>
        <v>0</v>
      </c>
      <c r="D2153" s="151">
        <f>IF(E2153=0,ROUNDDOWN(C2153*B2153/10/2,2),ROUNDDOWN(C2153*B2153/10,2))</f>
        <v>0</v>
      </c>
      <c r="E2153" s="143">
        <f>VLOOKUP(B2149,別紙1!$A$285:$AS$431,7,FALSE)+VLOOKUP(B2149,別紙1!$A$285:$AS$431,8,FALSE)+VLOOKUP(B2149,別紙1!$A$285:$AS$431,9,FALSE)</f>
        <v>12</v>
      </c>
      <c r="F2153" s="143">
        <f>IF(E2153&lt;120,E2153,120)</f>
        <v>12</v>
      </c>
      <c r="G2153" s="151">
        <f>内訳書!$D$9</f>
        <v>0</v>
      </c>
      <c r="H2153" s="151">
        <f>ROUNDDOWN(F2153*G2153,2)</f>
        <v>0</v>
      </c>
      <c r="I2153" s="143">
        <f>IF(E2153&lt;=300,IF(E2153&lt;120,0,E2153-120),180)</f>
        <v>0</v>
      </c>
      <c r="J2153" s="151">
        <f>内訳書!$E$9</f>
        <v>0</v>
      </c>
      <c r="K2153" s="151">
        <f>ROUNDDOWN(I2153*J2153,2)</f>
        <v>0</v>
      </c>
      <c r="L2153" s="143">
        <f>IF(E2153&lt;300,0,E2153-300)</f>
        <v>0</v>
      </c>
      <c r="M2153" s="151">
        <f>内訳書!$F$9</f>
        <v>0</v>
      </c>
      <c r="N2153" s="151">
        <f>ROUNDDOWN(L2153*M2153,2)</f>
        <v>0</v>
      </c>
      <c r="O2153" s="151">
        <f>H2153+K2153+N2153</f>
        <v>0</v>
      </c>
      <c r="P2153" s="144"/>
      <c r="Q2153" s="145">
        <f>ROUNDDOWN(D2153+O2153+P2153,0)</f>
        <v>0</v>
      </c>
    </row>
    <row r="2154" spans="1:17" s="20" customFormat="1" ht="18" customHeight="1" x14ac:dyDescent="0.4">
      <c r="A2154" s="19">
        <v>2</v>
      </c>
      <c r="B2154" s="145">
        <f>B2153</f>
        <v>10</v>
      </c>
      <c r="C2154" s="151">
        <f>C2153</f>
        <v>0</v>
      </c>
      <c r="D2154" s="151">
        <f t="shared" ref="D2154:D2164" si="2034">IF(E2154=0,ROUNDDOWN(C2154*B2154/10/2,2),ROUNDDOWN(C2154*B2154/10,2))</f>
        <v>0</v>
      </c>
      <c r="E2154" s="143">
        <f>VLOOKUP(B2149,別紙1!$A$285:$AS$431,10,FALSE)+VLOOKUP(B2149,別紙1!$A$285:$AS$431,11,FALSE)+VLOOKUP(B2149,別紙1!$A$285:$AS$431,12,FALSE)</f>
        <v>14</v>
      </c>
      <c r="F2154" s="143">
        <f t="shared" ref="F2154:F2164" si="2035">IF(E2154&lt;120,E2154,120)</f>
        <v>14</v>
      </c>
      <c r="G2154" s="151">
        <f>G2153</f>
        <v>0</v>
      </c>
      <c r="H2154" s="151">
        <f t="shared" ref="H2154:H2164" si="2036">ROUNDDOWN(F2154*G2154,2)</f>
        <v>0</v>
      </c>
      <c r="I2154" s="143">
        <f t="shared" ref="I2154" si="2037">IF(E2154&lt;=300,IF(E2154&lt;120,0,E2154-120),180)</f>
        <v>0</v>
      </c>
      <c r="J2154" s="151">
        <f>J2153</f>
        <v>0</v>
      </c>
      <c r="K2154" s="151">
        <f t="shared" ref="K2154:K2164" si="2038">ROUNDDOWN(I2154*J2154,2)</f>
        <v>0</v>
      </c>
      <c r="L2154" s="143">
        <f t="shared" ref="L2154:L2164" si="2039">IF(E2154&lt;300,0,E2154-300)</f>
        <v>0</v>
      </c>
      <c r="M2154" s="151">
        <f>M2153</f>
        <v>0</v>
      </c>
      <c r="N2154" s="151">
        <f t="shared" ref="N2154:N2164" si="2040">ROUNDDOWN(L2154*M2154,2)</f>
        <v>0</v>
      </c>
      <c r="O2154" s="151">
        <f t="shared" ref="O2154:O2157" si="2041">H2154+K2154+N2154</f>
        <v>0</v>
      </c>
      <c r="P2154" s="144"/>
      <c r="Q2154" s="145">
        <f t="shared" ref="Q2154:Q2164" si="2042">ROUNDDOWN(D2154+O2154+P2154,0)</f>
        <v>0</v>
      </c>
    </row>
    <row r="2155" spans="1:17" s="20" customFormat="1" ht="18" customHeight="1" x14ac:dyDescent="0.4">
      <c r="A2155" s="19">
        <v>3</v>
      </c>
      <c r="B2155" s="145">
        <f>B2153</f>
        <v>10</v>
      </c>
      <c r="C2155" s="151">
        <f t="shared" ref="C2155:C2164" si="2043">C2154</f>
        <v>0</v>
      </c>
      <c r="D2155" s="151">
        <f t="shared" si="2034"/>
        <v>0</v>
      </c>
      <c r="E2155" s="143">
        <f>VLOOKUP(B2149,別紙1!$A$285:$AS$431,13,FALSE)+VLOOKUP(B2149,別紙1!$A$285:$AS$431,14,FALSE)+VLOOKUP(B2149,別紙1!$A$285:$AS$431,15,FALSE)</f>
        <v>11</v>
      </c>
      <c r="F2155" s="143">
        <f t="shared" si="2035"/>
        <v>11</v>
      </c>
      <c r="G2155" s="151">
        <f t="shared" ref="G2155:G2164" si="2044">G2154</f>
        <v>0</v>
      </c>
      <c r="H2155" s="151">
        <f t="shared" si="2036"/>
        <v>0</v>
      </c>
      <c r="I2155" s="143">
        <f>IF(E2155&lt;=300,IF(E2155&lt;120,0,E2155-120),180)</f>
        <v>0</v>
      </c>
      <c r="J2155" s="151">
        <f t="shared" ref="J2155:J2164" si="2045">J2154</f>
        <v>0</v>
      </c>
      <c r="K2155" s="151">
        <f t="shared" si="2038"/>
        <v>0</v>
      </c>
      <c r="L2155" s="143">
        <f t="shared" si="2039"/>
        <v>0</v>
      </c>
      <c r="M2155" s="151">
        <f t="shared" ref="M2155:M2164" si="2046">M2154</f>
        <v>0</v>
      </c>
      <c r="N2155" s="151">
        <f t="shared" si="2040"/>
        <v>0</v>
      </c>
      <c r="O2155" s="151">
        <f t="shared" si="2041"/>
        <v>0</v>
      </c>
      <c r="P2155" s="144"/>
      <c r="Q2155" s="145">
        <f t="shared" si="2042"/>
        <v>0</v>
      </c>
    </row>
    <row r="2156" spans="1:17" s="20" customFormat="1" ht="18" customHeight="1" x14ac:dyDescent="0.4">
      <c r="A2156" s="19">
        <v>4</v>
      </c>
      <c r="B2156" s="145">
        <f>B2153</f>
        <v>10</v>
      </c>
      <c r="C2156" s="151">
        <f t="shared" si="2043"/>
        <v>0</v>
      </c>
      <c r="D2156" s="151">
        <f t="shared" si="2034"/>
        <v>0</v>
      </c>
      <c r="E2156" s="143">
        <f>VLOOKUP(B2149,別紙1!$A$285:$AS$431,16,FALSE)+VLOOKUP(B2149,別紙1!$A$285:$AS$431,17,FALSE)+VLOOKUP(B2149,別紙1!$A$285:$AS$431,18,FALSE)</f>
        <v>11</v>
      </c>
      <c r="F2156" s="143">
        <f t="shared" si="2035"/>
        <v>11</v>
      </c>
      <c r="G2156" s="151">
        <f t="shared" si="2044"/>
        <v>0</v>
      </c>
      <c r="H2156" s="151">
        <f t="shared" si="2036"/>
        <v>0</v>
      </c>
      <c r="I2156" s="143">
        <f t="shared" ref="I2156:I2164" si="2047">IF(E2156&lt;=300,IF(E2156&lt;120,0,E2156-120),180)</f>
        <v>0</v>
      </c>
      <c r="J2156" s="151">
        <f t="shared" si="2045"/>
        <v>0</v>
      </c>
      <c r="K2156" s="151">
        <f t="shared" si="2038"/>
        <v>0</v>
      </c>
      <c r="L2156" s="143">
        <f t="shared" si="2039"/>
        <v>0</v>
      </c>
      <c r="M2156" s="151">
        <f t="shared" si="2046"/>
        <v>0</v>
      </c>
      <c r="N2156" s="151">
        <f t="shared" si="2040"/>
        <v>0</v>
      </c>
      <c r="O2156" s="151">
        <f t="shared" si="2041"/>
        <v>0</v>
      </c>
      <c r="P2156" s="144"/>
      <c r="Q2156" s="145">
        <f t="shared" si="2042"/>
        <v>0</v>
      </c>
    </row>
    <row r="2157" spans="1:17" s="20" customFormat="1" ht="18" customHeight="1" x14ac:dyDescent="0.4">
      <c r="A2157" s="19">
        <v>5</v>
      </c>
      <c r="B2157" s="145">
        <f>B2153</f>
        <v>10</v>
      </c>
      <c r="C2157" s="151">
        <f t="shared" si="2043"/>
        <v>0</v>
      </c>
      <c r="D2157" s="151">
        <f t="shared" si="2034"/>
        <v>0</v>
      </c>
      <c r="E2157" s="143">
        <f>VLOOKUP(B2149,別紙1!$A$285:$AS$431,19,FALSE)+VLOOKUP(B2149,別紙1!$A$285:$AS$431,20,FALSE)+VLOOKUP(B2149,別紙1!$A$285:$AS$431,21,FALSE)</f>
        <v>9</v>
      </c>
      <c r="F2157" s="143">
        <f t="shared" si="2035"/>
        <v>9</v>
      </c>
      <c r="G2157" s="151">
        <f t="shared" si="2044"/>
        <v>0</v>
      </c>
      <c r="H2157" s="151">
        <f t="shared" si="2036"/>
        <v>0</v>
      </c>
      <c r="I2157" s="143">
        <f t="shared" si="2047"/>
        <v>0</v>
      </c>
      <c r="J2157" s="151">
        <f t="shared" si="2045"/>
        <v>0</v>
      </c>
      <c r="K2157" s="151">
        <f t="shared" si="2038"/>
        <v>0</v>
      </c>
      <c r="L2157" s="143">
        <f t="shared" si="2039"/>
        <v>0</v>
      </c>
      <c r="M2157" s="151">
        <f t="shared" si="2046"/>
        <v>0</v>
      </c>
      <c r="N2157" s="151">
        <f t="shared" si="2040"/>
        <v>0</v>
      </c>
      <c r="O2157" s="151">
        <f t="shared" si="2041"/>
        <v>0</v>
      </c>
      <c r="P2157" s="144"/>
      <c r="Q2157" s="145">
        <f t="shared" si="2042"/>
        <v>0</v>
      </c>
    </row>
    <row r="2158" spans="1:17" s="20" customFormat="1" ht="18" customHeight="1" x14ac:dyDescent="0.4">
      <c r="A2158" s="19">
        <v>6</v>
      </c>
      <c r="B2158" s="145">
        <f>B2153</f>
        <v>10</v>
      </c>
      <c r="C2158" s="151">
        <f t="shared" si="2043"/>
        <v>0</v>
      </c>
      <c r="D2158" s="151">
        <f t="shared" si="2034"/>
        <v>0</v>
      </c>
      <c r="E2158" s="143">
        <f>VLOOKUP(B2149,別紙1!$A$285:$AS$431,22,FALSE)+VLOOKUP(B2149,別紙1!$A$285:$AS$431,23,FALSE)+VLOOKUP(B2149,別紙1!$A$285:$AS$431,24,FALSE)</f>
        <v>10</v>
      </c>
      <c r="F2158" s="143">
        <f t="shared" si="2035"/>
        <v>10</v>
      </c>
      <c r="G2158" s="151">
        <f t="shared" si="2044"/>
        <v>0</v>
      </c>
      <c r="H2158" s="151">
        <f t="shared" si="2036"/>
        <v>0</v>
      </c>
      <c r="I2158" s="143">
        <f t="shared" si="2047"/>
        <v>0</v>
      </c>
      <c r="J2158" s="151">
        <f t="shared" si="2045"/>
        <v>0</v>
      </c>
      <c r="K2158" s="151">
        <f t="shared" si="2038"/>
        <v>0</v>
      </c>
      <c r="L2158" s="143">
        <f t="shared" si="2039"/>
        <v>0</v>
      </c>
      <c r="M2158" s="151">
        <f t="shared" si="2046"/>
        <v>0</v>
      </c>
      <c r="N2158" s="151">
        <f t="shared" si="2040"/>
        <v>0</v>
      </c>
      <c r="O2158" s="151">
        <f>H2158+K2158+N2158</f>
        <v>0</v>
      </c>
      <c r="P2158" s="144"/>
      <c r="Q2158" s="145">
        <f t="shared" si="2042"/>
        <v>0</v>
      </c>
    </row>
    <row r="2159" spans="1:17" s="20" customFormat="1" ht="18" customHeight="1" x14ac:dyDescent="0.4">
      <c r="A2159" s="19">
        <v>7</v>
      </c>
      <c r="B2159" s="145">
        <f>B2153</f>
        <v>10</v>
      </c>
      <c r="C2159" s="151">
        <f t="shared" si="2043"/>
        <v>0</v>
      </c>
      <c r="D2159" s="151">
        <f t="shared" si="2034"/>
        <v>0</v>
      </c>
      <c r="E2159" s="143">
        <f>VLOOKUP(B2149,別紙1!$A$285:$AS$431,25,FALSE)+VLOOKUP(B2149,別紙1!$A$285:$AS$431,26,FALSE)+VLOOKUP(B2149,別紙1!$A$285:$AS$431,27,FALSE)</f>
        <v>10</v>
      </c>
      <c r="F2159" s="143">
        <f t="shared" si="2035"/>
        <v>10</v>
      </c>
      <c r="G2159" s="151">
        <f t="shared" si="2044"/>
        <v>0</v>
      </c>
      <c r="H2159" s="151">
        <f t="shared" si="2036"/>
        <v>0</v>
      </c>
      <c r="I2159" s="143">
        <f t="shared" si="2047"/>
        <v>0</v>
      </c>
      <c r="J2159" s="151">
        <f t="shared" si="2045"/>
        <v>0</v>
      </c>
      <c r="K2159" s="151">
        <f t="shared" si="2038"/>
        <v>0</v>
      </c>
      <c r="L2159" s="143">
        <f t="shared" si="2039"/>
        <v>0</v>
      </c>
      <c r="M2159" s="151">
        <f t="shared" si="2046"/>
        <v>0</v>
      </c>
      <c r="N2159" s="151">
        <f t="shared" si="2040"/>
        <v>0</v>
      </c>
      <c r="O2159" s="151">
        <f t="shared" ref="O2159:O2163" si="2048">H2159+K2159+N2159</f>
        <v>0</v>
      </c>
      <c r="P2159" s="144"/>
      <c r="Q2159" s="145">
        <f t="shared" si="2042"/>
        <v>0</v>
      </c>
    </row>
    <row r="2160" spans="1:17" s="20" customFormat="1" ht="18" customHeight="1" x14ac:dyDescent="0.4">
      <c r="A2160" s="19">
        <v>8</v>
      </c>
      <c r="B2160" s="145">
        <f>B2153</f>
        <v>10</v>
      </c>
      <c r="C2160" s="151">
        <f t="shared" si="2043"/>
        <v>0</v>
      </c>
      <c r="D2160" s="151">
        <f t="shared" si="2034"/>
        <v>0</v>
      </c>
      <c r="E2160" s="143">
        <f>VLOOKUP(B2149,別紙1!$A$285:$AS$431,28,FALSE)+VLOOKUP(B2149,別紙1!$A$285:$AS$431,29,FALSE)+VLOOKUP(B2149,別紙1!$A$285:$AS$431,30,FALSE)</f>
        <v>12</v>
      </c>
      <c r="F2160" s="143">
        <f t="shared" si="2035"/>
        <v>12</v>
      </c>
      <c r="G2160" s="151">
        <f t="shared" si="2044"/>
        <v>0</v>
      </c>
      <c r="H2160" s="151">
        <f t="shared" si="2036"/>
        <v>0</v>
      </c>
      <c r="I2160" s="143">
        <f t="shared" si="2047"/>
        <v>0</v>
      </c>
      <c r="J2160" s="151">
        <f t="shared" si="2045"/>
        <v>0</v>
      </c>
      <c r="K2160" s="151">
        <f t="shared" si="2038"/>
        <v>0</v>
      </c>
      <c r="L2160" s="143">
        <f t="shared" si="2039"/>
        <v>0</v>
      </c>
      <c r="M2160" s="151">
        <f t="shared" si="2046"/>
        <v>0</v>
      </c>
      <c r="N2160" s="151">
        <f t="shared" si="2040"/>
        <v>0</v>
      </c>
      <c r="O2160" s="151">
        <f t="shared" si="2048"/>
        <v>0</v>
      </c>
      <c r="P2160" s="144"/>
      <c r="Q2160" s="145">
        <f t="shared" si="2042"/>
        <v>0</v>
      </c>
    </row>
    <row r="2161" spans="1:17" s="20" customFormat="1" ht="18" customHeight="1" x14ac:dyDescent="0.4">
      <c r="A2161" s="19">
        <v>9</v>
      </c>
      <c r="B2161" s="145">
        <f>B2153</f>
        <v>10</v>
      </c>
      <c r="C2161" s="151">
        <f t="shared" si="2043"/>
        <v>0</v>
      </c>
      <c r="D2161" s="151">
        <f t="shared" si="2034"/>
        <v>0</v>
      </c>
      <c r="E2161" s="143">
        <f>VLOOKUP(B2149,別紙1!$A$285:$AS$431,31,FALSE)+VLOOKUP(B2149,別紙1!$A$285:$AS$431,32,FALSE)+VLOOKUP(B2149,別紙1!$A$285:$AS$431,33,FALSE)</f>
        <v>12</v>
      </c>
      <c r="F2161" s="143">
        <f t="shared" si="2035"/>
        <v>12</v>
      </c>
      <c r="G2161" s="151">
        <f t="shared" si="2044"/>
        <v>0</v>
      </c>
      <c r="H2161" s="151">
        <f t="shared" si="2036"/>
        <v>0</v>
      </c>
      <c r="I2161" s="143">
        <f t="shared" si="2047"/>
        <v>0</v>
      </c>
      <c r="J2161" s="151">
        <f t="shared" si="2045"/>
        <v>0</v>
      </c>
      <c r="K2161" s="151">
        <f t="shared" si="2038"/>
        <v>0</v>
      </c>
      <c r="L2161" s="143">
        <f t="shared" si="2039"/>
        <v>0</v>
      </c>
      <c r="M2161" s="151">
        <f t="shared" si="2046"/>
        <v>0</v>
      </c>
      <c r="N2161" s="151">
        <f t="shared" si="2040"/>
        <v>0</v>
      </c>
      <c r="O2161" s="151">
        <f t="shared" si="2048"/>
        <v>0</v>
      </c>
      <c r="P2161" s="144"/>
      <c r="Q2161" s="145">
        <f t="shared" si="2042"/>
        <v>0</v>
      </c>
    </row>
    <row r="2162" spans="1:17" s="20" customFormat="1" ht="18" customHeight="1" x14ac:dyDescent="0.4">
      <c r="A2162" s="19">
        <v>10</v>
      </c>
      <c r="B2162" s="145">
        <f>B2153</f>
        <v>10</v>
      </c>
      <c r="C2162" s="151">
        <f t="shared" si="2043"/>
        <v>0</v>
      </c>
      <c r="D2162" s="151">
        <f t="shared" si="2034"/>
        <v>0</v>
      </c>
      <c r="E2162" s="143">
        <f>VLOOKUP(B2149,別紙1!$A$285:$AS$431,34,FALSE)+VLOOKUP(B2149,別紙1!$A$285:$AS$431,35,FALSE)+VLOOKUP(B2149,別紙1!$A$285:$AS$431,36,FALSE)</f>
        <v>10</v>
      </c>
      <c r="F2162" s="143">
        <f t="shared" si="2035"/>
        <v>10</v>
      </c>
      <c r="G2162" s="151">
        <f t="shared" si="2044"/>
        <v>0</v>
      </c>
      <c r="H2162" s="151">
        <f t="shared" si="2036"/>
        <v>0</v>
      </c>
      <c r="I2162" s="143">
        <f t="shared" si="2047"/>
        <v>0</v>
      </c>
      <c r="J2162" s="151">
        <f t="shared" si="2045"/>
        <v>0</v>
      </c>
      <c r="K2162" s="151">
        <f t="shared" si="2038"/>
        <v>0</v>
      </c>
      <c r="L2162" s="143">
        <f t="shared" si="2039"/>
        <v>0</v>
      </c>
      <c r="M2162" s="151">
        <f t="shared" si="2046"/>
        <v>0</v>
      </c>
      <c r="N2162" s="151">
        <f t="shared" si="2040"/>
        <v>0</v>
      </c>
      <c r="O2162" s="151">
        <f t="shared" si="2048"/>
        <v>0</v>
      </c>
      <c r="P2162" s="144"/>
      <c r="Q2162" s="145">
        <f t="shared" si="2042"/>
        <v>0</v>
      </c>
    </row>
    <row r="2163" spans="1:17" s="20" customFormat="1" ht="18" customHeight="1" x14ac:dyDescent="0.4">
      <c r="A2163" s="19">
        <v>11</v>
      </c>
      <c r="B2163" s="145">
        <f>B2153</f>
        <v>10</v>
      </c>
      <c r="C2163" s="151">
        <f t="shared" si="2043"/>
        <v>0</v>
      </c>
      <c r="D2163" s="151">
        <f t="shared" si="2034"/>
        <v>0</v>
      </c>
      <c r="E2163" s="143">
        <f>VLOOKUP(B2149,別紙1!$A$285:$AS$431,37,FALSE)+VLOOKUP(B2149,別紙1!$A$285:$AS$431,38,FALSE)+VLOOKUP(B2149,別紙1!$A$285:$AS$431,39,FALSE)</f>
        <v>9</v>
      </c>
      <c r="F2163" s="143">
        <f t="shared" si="2035"/>
        <v>9</v>
      </c>
      <c r="G2163" s="151">
        <f t="shared" si="2044"/>
        <v>0</v>
      </c>
      <c r="H2163" s="151">
        <f t="shared" si="2036"/>
        <v>0</v>
      </c>
      <c r="I2163" s="143">
        <f t="shared" si="2047"/>
        <v>0</v>
      </c>
      <c r="J2163" s="151">
        <f t="shared" si="2045"/>
        <v>0</v>
      </c>
      <c r="K2163" s="151">
        <f t="shared" si="2038"/>
        <v>0</v>
      </c>
      <c r="L2163" s="143">
        <f t="shared" si="2039"/>
        <v>0</v>
      </c>
      <c r="M2163" s="151">
        <f t="shared" si="2046"/>
        <v>0</v>
      </c>
      <c r="N2163" s="151">
        <f t="shared" si="2040"/>
        <v>0</v>
      </c>
      <c r="O2163" s="151">
        <f t="shared" si="2048"/>
        <v>0</v>
      </c>
      <c r="P2163" s="144"/>
      <c r="Q2163" s="145">
        <f t="shared" si="2042"/>
        <v>0</v>
      </c>
    </row>
    <row r="2164" spans="1:17" s="20" customFormat="1" ht="18" customHeight="1" thickBot="1" x14ac:dyDescent="0.45">
      <c r="A2164" s="19">
        <v>12</v>
      </c>
      <c r="B2164" s="145">
        <f>B2153</f>
        <v>10</v>
      </c>
      <c r="C2164" s="151">
        <f t="shared" si="2043"/>
        <v>0</v>
      </c>
      <c r="D2164" s="151">
        <f t="shared" si="2034"/>
        <v>0</v>
      </c>
      <c r="E2164" s="143">
        <f>VLOOKUP(B2149,別紙1!$A$285:$AS$431,40,FALSE)+VLOOKUP(B2149,別紙1!$A$285:$AS$431,41,FALSE)+VLOOKUP(B2149,別紙1!$A$285:$AS$431,42,FALSE)</f>
        <v>8</v>
      </c>
      <c r="F2164" s="143">
        <f t="shared" si="2035"/>
        <v>8</v>
      </c>
      <c r="G2164" s="151">
        <f t="shared" si="2044"/>
        <v>0</v>
      </c>
      <c r="H2164" s="198">
        <f t="shared" si="2036"/>
        <v>0</v>
      </c>
      <c r="I2164" s="143">
        <f t="shared" si="2047"/>
        <v>0</v>
      </c>
      <c r="J2164" s="198">
        <f t="shared" si="2045"/>
        <v>0</v>
      </c>
      <c r="K2164" s="198">
        <f t="shared" si="2038"/>
        <v>0</v>
      </c>
      <c r="L2164" s="143">
        <f t="shared" si="2039"/>
        <v>0</v>
      </c>
      <c r="M2164" s="151">
        <f t="shared" si="2046"/>
        <v>0</v>
      </c>
      <c r="N2164" s="198">
        <f t="shared" si="2040"/>
        <v>0</v>
      </c>
      <c r="O2164" s="151">
        <f>H2164+K2164+N2164</f>
        <v>0</v>
      </c>
      <c r="P2164" s="144"/>
      <c r="Q2164" s="145">
        <f t="shared" si="2042"/>
        <v>0</v>
      </c>
    </row>
    <row r="2165" spans="1:17" s="20" customFormat="1" ht="18" customHeight="1" thickBot="1" x14ac:dyDescent="0.45">
      <c r="A2165" s="19" t="s">
        <v>9</v>
      </c>
      <c r="B2165" s="146"/>
      <c r="C2165" s="146"/>
      <c r="D2165" s="201"/>
      <c r="E2165" s="143">
        <f t="shared" ref="E2165:F2165" si="2049">SUM(E2153:E2164)</f>
        <v>128</v>
      </c>
      <c r="F2165" s="149">
        <f t="shared" si="2049"/>
        <v>128</v>
      </c>
      <c r="G2165" s="146"/>
      <c r="H2165" s="146"/>
      <c r="I2165" s="149">
        <f t="shared" ref="I2165" si="2050">SUM(I2153:I2164)</f>
        <v>0</v>
      </c>
      <c r="J2165" s="146"/>
      <c r="K2165" s="146"/>
      <c r="L2165" s="149">
        <f t="shared" ref="L2165" si="2051">SUM(L2153:L2164)</f>
        <v>0</v>
      </c>
      <c r="M2165" s="146"/>
      <c r="N2165" s="146"/>
      <c r="O2165" s="202"/>
      <c r="P2165" s="150">
        <f>SUM(P2153:P2164)</f>
        <v>0</v>
      </c>
      <c r="Q2165" s="148">
        <f>IF(SUM(Q2153:Q2164)="","",SUM(Q2153:Q2164))</f>
        <v>0</v>
      </c>
    </row>
    <row r="2166" spans="1:17" ht="78" customHeight="1" x14ac:dyDescent="0.4">
      <c r="A2166" s="444" t="s">
        <v>376</v>
      </c>
      <c r="B2166" s="445"/>
      <c r="C2166" s="445"/>
      <c r="D2166" s="445"/>
      <c r="E2166" s="446"/>
      <c r="F2166" s="446"/>
      <c r="G2166" s="446"/>
      <c r="H2166" s="445"/>
      <c r="I2166" s="446"/>
      <c r="J2166" s="446"/>
      <c r="K2166" s="445"/>
      <c r="L2166" s="446"/>
      <c r="M2166" s="446"/>
      <c r="N2166" s="445"/>
      <c r="O2166" s="445"/>
      <c r="P2166" s="445"/>
      <c r="Q2166" s="445"/>
    </row>
    <row r="2167" spans="1:17" ht="78" customHeight="1" x14ac:dyDescent="0.4">
      <c r="A2167" s="447" t="s">
        <v>22</v>
      </c>
      <c r="B2167" s="447"/>
      <c r="C2167" s="447"/>
      <c r="D2167" s="447"/>
      <c r="E2167" s="447"/>
      <c r="F2167" s="447"/>
      <c r="G2167" s="447"/>
      <c r="H2167" s="447"/>
      <c r="I2167" s="447"/>
      <c r="J2167" s="447"/>
      <c r="K2167" s="447"/>
      <c r="L2167" s="447"/>
      <c r="M2167" s="447"/>
      <c r="N2167" s="447"/>
      <c r="O2167" s="447"/>
      <c r="P2167" s="447"/>
      <c r="Q2167" s="447"/>
    </row>
    <row r="2168" spans="1:17" x14ac:dyDescent="0.4">
      <c r="A2168" s="11" t="s">
        <v>12</v>
      </c>
      <c r="B2168" s="15">
        <f>B2149+1</f>
        <v>115</v>
      </c>
      <c r="C2168" s="11" t="s">
        <v>13</v>
      </c>
      <c r="D2168" s="13" t="str">
        <f>VLOOKUP(B2168,別紙1!$A$285:$AS$431,3,FALSE)</f>
        <v>荒北第１－８ポンプ場</v>
      </c>
      <c r="Q2168" s="142" t="str">
        <f>VLOOKUP(B2168,別紙1!$A$285:$AS$431,5,FALSE)</f>
        <v>従量電灯Ｂ</v>
      </c>
    </row>
    <row r="2169" spans="1:17" s="11" customFormat="1" ht="20.25" customHeight="1" x14ac:dyDescent="0.4">
      <c r="A2169" s="435" t="s">
        <v>14</v>
      </c>
      <c r="B2169" s="443" t="s">
        <v>3</v>
      </c>
      <c r="C2169" s="443"/>
      <c r="D2169" s="443"/>
      <c r="E2169" s="438" t="s">
        <v>4</v>
      </c>
      <c r="F2169" s="439"/>
      <c r="G2169" s="439"/>
      <c r="H2169" s="439"/>
      <c r="I2169" s="439"/>
      <c r="J2169" s="439"/>
      <c r="K2169" s="439"/>
      <c r="L2169" s="439"/>
      <c r="M2169" s="439"/>
      <c r="N2169" s="439"/>
      <c r="O2169" s="440"/>
      <c r="P2169" s="426" t="s">
        <v>106</v>
      </c>
      <c r="Q2169" s="435" t="s">
        <v>354</v>
      </c>
    </row>
    <row r="2170" spans="1:17" s="11" customFormat="1" ht="60" x14ac:dyDescent="0.4">
      <c r="A2170" s="436"/>
      <c r="B2170" s="305" t="s">
        <v>26</v>
      </c>
      <c r="C2170" s="305" t="s">
        <v>107</v>
      </c>
      <c r="D2170" s="305" t="s">
        <v>27</v>
      </c>
      <c r="E2170" s="16" t="s">
        <v>349</v>
      </c>
      <c r="F2170" s="17" t="s">
        <v>108</v>
      </c>
      <c r="G2170" s="17" t="s">
        <v>350</v>
      </c>
      <c r="H2170" s="16" t="s">
        <v>28</v>
      </c>
      <c r="I2170" s="17" t="s">
        <v>126</v>
      </c>
      <c r="J2170" s="17" t="s">
        <v>352</v>
      </c>
      <c r="K2170" s="16" t="s">
        <v>29</v>
      </c>
      <c r="L2170" s="17" t="s">
        <v>127</v>
      </c>
      <c r="M2170" s="17" t="s">
        <v>128</v>
      </c>
      <c r="N2170" s="16" t="s">
        <v>30</v>
      </c>
      <c r="O2170" s="306" t="s">
        <v>353</v>
      </c>
      <c r="P2170" s="441"/>
      <c r="Q2170" s="436"/>
    </row>
    <row r="2171" spans="1:17" s="18" customFormat="1" ht="22.5" x14ac:dyDescent="0.4">
      <c r="A2171" s="442"/>
      <c r="B2171" s="12" t="s">
        <v>34</v>
      </c>
      <c r="C2171" s="12" t="s">
        <v>123</v>
      </c>
      <c r="D2171" s="12" t="s">
        <v>6</v>
      </c>
      <c r="E2171" s="12" t="s">
        <v>20</v>
      </c>
      <c r="F2171" s="12" t="s">
        <v>20</v>
      </c>
      <c r="G2171" s="12" t="s">
        <v>8</v>
      </c>
      <c r="H2171" s="12" t="s">
        <v>8</v>
      </c>
      <c r="I2171" s="12" t="s">
        <v>20</v>
      </c>
      <c r="J2171" s="12" t="s">
        <v>8</v>
      </c>
      <c r="K2171" s="12" t="s">
        <v>8</v>
      </c>
      <c r="L2171" s="12" t="s">
        <v>20</v>
      </c>
      <c r="M2171" s="12" t="s">
        <v>8</v>
      </c>
      <c r="N2171" s="12" t="s">
        <v>8</v>
      </c>
      <c r="O2171" s="12" t="s">
        <v>8</v>
      </c>
      <c r="P2171" s="4" t="s">
        <v>43</v>
      </c>
      <c r="Q2171" s="12" t="s">
        <v>8</v>
      </c>
    </row>
    <row r="2172" spans="1:17" s="20" customFormat="1" ht="18" customHeight="1" x14ac:dyDescent="0.4">
      <c r="A2172" s="19">
        <v>1</v>
      </c>
      <c r="B2172" s="143">
        <f>VLOOKUP(B2168,別紙1!$A$285:$AS$431,6,FALSE)</f>
        <v>10</v>
      </c>
      <c r="C2172" s="151">
        <f>内訳書!$C$9</f>
        <v>0</v>
      </c>
      <c r="D2172" s="151">
        <f>IF(E2172=0,ROUNDDOWN(C2172*B2172/10/2,2),ROUNDDOWN(C2172*B2172/10,2))</f>
        <v>0</v>
      </c>
      <c r="E2172" s="143">
        <f>VLOOKUP(B2168,別紙1!$A$285:$AS$431,7,FALSE)+VLOOKUP(B2168,別紙1!$A$285:$AS$431,8,FALSE)+VLOOKUP(B2168,別紙1!$A$285:$AS$431,9,FALSE)</f>
        <v>16</v>
      </c>
      <c r="F2172" s="143">
        <f>IF(E2172&lt;120,E2172,120)</f>
        <v>16</v>
      </c>
      <c r="G2172" s="151">
        <f>内訳書!$D$9</f>
        <v>0</v>
      </c>
      <c r="H2172" s="151">
        <f>ROUNDDOWN(F2172*G2172,2)</f>
        <v>0</v>
      </c>
      <c r="I2172" s="143">
        <f>IF(E2172&lt;=300,IF(E2172&lt;120,0,E2172-120),180)</f>
        <v>0</v>
      </c>
      <c r="J2172" s="151">
        <f>内訳書!$E$9</f>
        <v>0</v>
      </c>
      <c r="K2172" s="151">
        <f>ROUNDDOWN(I2172*J2172,2)</f>
        <v>0</v>
      </c>
      <c r="L2172" s="143">
        <f>IF(E2172&lt;300,0,E2172-300)</f>
        <v>0</v>
      </c>
      <c r="M2172" s="151">
        <f>内訳書!$F$9</f>
        <v>0</v>
      </c>
      <c r="N2172" s="151">
        <f>ROUNDDOWN(L2172*M2172,2)</f>
        <v>0</v>
      </c>
      <c r="O2172" s="151">
        <f>H2172+K2172+N2172</f>
        <v>0</v>
      </c>
      <c r="P2172" s="144"/>
      <c r="Q2172" s="145">
        <f>ROUNDDOWN(D2172+O2172+P2172,0)</f>
        <v>0</v>
      </c>
    </row>
    <row r="2173" spans="1:17" s="20" customFormat="1" ht="18" customHeight="1" x14ac:dyDescent="0.4">
      <c r="A2173" s="19">
        <v>2</v>
      </c>
      <c r="B2173" s="145">
        <f>B2172</f>
        <v>10</v>
      </c>
      <c r="C2173" s="151">
        <f>C2172</f>
        <v>0</v>
      </c>
      <c r="D2173" s="151">
        <f t="shared" ref="D2173:D2183" si="2052">IF(E2173=0,ROUNDDOWN(C2173*B2173/10/2,2),ROUNDDOWN(C2173*B2173/10,2))</f>
        <v>0</v>
      </c>
      <c r="E2173" s="143">
        <f>VLOOKUP(B2168,別紙1!$A$285:$AS$431,10,FALSE)+VLOOKUP(B2168,別紙1!$A$285:$AS$431,11,FALSE)+VLOOKUP(B2168,別紙1!$A$285:$AS$431,12,FALSE)</f>
        <v>18</v>
      </c>
      <c r="F2173" s="143">
        <f t="shared" ref="F2173:F2183" si="2053">IF(E2173&lt;120,E2173,120)</f>
        <v>18</v>
      </c>
      <c r="G2173" s="151">
        <f>G2172</f>
        <v>0</v>
      </c>
      <c r="H2173" s="151">
        <f t="shared" ref="H2173:H2183" si="2054">ROUNDDOWN(F2173*G2173,2)</f>
        <v>0</v>
      </c>
      <c r="I2173" s="143">
        <f t="shared" ref="I2173" si="2055">IF(E2173&lt;=300,IF(E2173&lt;120,0,E2173-120),180)</f>
        <v>0</v>
      </c>
      <c r="J2173" s="151">
        <f>J2172</f>
        <v>0</v>
      </c>
      <c r="K2173" s="151">
        <f t="shared" ref="K2173:K2183" si="2056">ROUNDDOWN(I2173*J2173,2)</f>
        <v>0</v>
      </c>
      <c r="L2173" s="143">
        <f t="shared" ref="L2173:L2183" si="2057">IF(E2173&lt;300,0,E2173-300)</f>
        <v>0</v>
      </c>
      <c r="M2173" s="151">
        <f>M2172</f>
        <v>0</v>
      </c>
      <c r="N2173" s="151">
        <f t="shared" ref="N2173:N2183" si="2058">ROUNDDOWN(L2173*M2173,2)</f>
        <v>0</v>
      </c>
      <c r="O2173" s="151">
        <f t="shared" ref="O2173:O2176" si="2059">H2173+K2173+N2173</f>
        <v>0</v>
      </c>
      <c r="P2173" s="144"/>
      <c r="Q2173" s="145">
        <f t="shared" ref="Q2173:Q2183" si="2060">ROUNDDOWN(D2173+O2173+P2173,0)</f>
        <v>0</v>
      </c>
    </row>
    <row r="2174" spans="1:17" s="20" customFormat="1" ht="18" customHeight="1" x14ac:dyDescent="0.4">
      <c r="A2174" s="19">
        <v>3</v>
      </c>
      <c r="B2174" s="145">
        <f>B2172</f>
        <v>10</v>
      </c>
      <c r="C2174" s="151">
        <f t="shared" ref="C2174:C2183" si="2061">C2173</f>
        <v>0</v>
      </c>
      <c r="D2174" s="151">
        <f t="shared" si="2052"/>
        <v>0</v>
      </c>
      <c r="E2174" s="143">
        <f>VLOOKUP(B2168,別紙1!$A$285:$AS$431,13,FALSE)+VLOOKUP(B2168,別紙1!$A$285:$AS$431,14,FALSE)+VLOOKUP(B2168,別紙1!$A$285:$AS$431,15,FALSE)</f>
        <v>16</v>
      </c>
      <c r="F2174" s="143">
        <f t="shared" si="2053"/>
        <v>16</v>
      </c>
      <c r="G2174" s="151">
        <f t="shared" ref="G2174:G2183" si="2062">G2173</f>
        <v>0</v>
      </c>
      <c r="H2174" s="151">
        <f t="shared" si="2054"/>
        <v>0</v>
      </c>
      <c r="I2174" s="143">
        <f>IF(E2174&lt;=300,IF(E2174&lt;120,0,E2174-120),180)</f>
        <v>0</v>
      </c>
      <c r="J2174" s="151">
        <f t="shared" ref="J2174:J2183" si="2063">J2173</f>
        <v>0</v>
      </c>
      <c r="K2174" s="151">
        <f t="shared" si="2056"/>
        <v>0</v>
      </c>
      <c r="L2174" s="143">
        <f t="shared" si="2057"/>
        <v>0</v>
      </c>
      <c r="M2174" s="151">
        <f t="shared" ref="M2174:M2183" si="2064">M2173</f>
        <v>0</v>
      </c>
      <c r="N2174" s="151">
        <f t="shared" si="2058"/>
        <v>0</v>
      </c>
      <c r="O2174" s="151">
        <f t="shared" si="2059"/>
        <v>0</v>
      </c>
      <c r="P2174" s="144"/>
      <c r="Q2174" s="145">
        <f t="shared" si="2060"/>
        <v>0</v>
      </c>
    </row>
    <row r="2175" spans="1:17" s="20" customFormat="1" ht="18" customHeight="1" x14ac:dyDescent="0.4">
      <c r="A2175" s="19">
        <v>4</v>
      </c>
      <c r="B2175" s="145">
        <f>B2172</f>
        <v>10</v>
      </c>
      <c r="C2175" s="151">
        <f t="shared" si="2061"/>
        <v>0</v>
      </c>
      <c r="D2175" s="151">
        <f t="shared" si="2052"/>
        <v>0</v>
      </c>
      <c r="E2175" s="143">
        <f>VLOOKUP(B2168,別紙1!$A$285:$AS$431,16,FALSE)+VLOOKUP(B2168,別紙1!$A$285:$AS$431,17,FALSE)+VLOOKUP(B2168,別紙1!$A$285:$AS$431,18,FALSE)</f>
        <v>15</v>
      </c>
      <c r="F2175" s="143">
        <f t="shared" si="2053"/>
        <v>15</v>
      </c>
      <c r="G2175" s="151">
        <f t="shared" si="2062"/>
        <v>0</v>
      </c>
      <c r="H2175" s="151">
        <f t="shared" si="2054"/>
        <v>0</v>
      </c>
      <c r="I2175" s="143">
        <f t="shared" ref="I2175:I2183" si="2065">IF(E2175&lt;=300,IF(E2175&lt;120,0,E2175-120),180)</f>
        <v>0</v>
      </c>
      <c r="J2175" s="151">
        <f t="shared" si="2063"/>
        <v>0</v>
      </c>
      <c r="K2175" s="151">
        <f t="shared" si="2056"/>
        <v>0</v>
      </c>
      <c r="L2175" s="143">
        <f t="shared" si="2057"/>
        <v>0</v>
      </c>
      <c r="M2175" s="151">
        <f t="shared" si="2064"/>
        <v>0</v>
      </c>
      <c r="N2175" s="151">
        <f t="shared" si="2058"/>
        <v>0</v>
      </c>
      <c r="O2175" s="151">
        <f t="shared" si="2059"/>
        <v>0</v>
      </c>
      <c r="P2175" s="144"/>
      <c r="Q2175" s="145">
        <f t="shared" si="2060"/>
        <v>0</v>
      </c>
    </row>
    <row r="2176" spans="1:17" s="20" customFormat="1" ht="18" customHeight="1" x14ac:dyDescent="0.4">
      <c r="A2176" s="19">
        <v>5</v>
      </c>
      <c r="B2176" s="145">
        <f>B2172</f>
        <v>10</v>
      </c>
      <c r="C2176" s="151">
        <f t="shared" si="2061"/>
        <v>0</v>
      </c>
      <c r="D2176" s="151">
        <f t="shared" si="2052"/>
        <v>0</v>
      </c>
      <c r="E2176" s="143">
        <f>VLOOKUP(B2168,別紙1!$A$285:$AS$431,19,FALSE)+VLOOKUP(B2168,別紙1!$A$285:$AS$431,20,FALSE)+VLOOKUP(B2168,別紙1!$A$285:$AS$431,21,FALSE)</f>
        <v>9</v>
      </c>
      <c r="F2176" s="143">
        <f t="shared" si="2053"/>
        <v>9</v>
      </c>
      <c r="G2176" s="151">
        <f t="shared" si="2062"/>
        <v>0</v>
      </c>
      <c r="H2176" s="151">
        <f t="shared" si="2054"/>
        <v>0</v>
      </c>
      <c r="I2176" s="143">
        <f t="shared" si="2065"/>
        <v>0</v>
      </c>
      <c r="J2176" s="151">
        <f t="shared" si="2063"/>
        <v>0</v>
      </c>
      <c r="K2176" s="151">
        <f t="shared" si="2056"/>
        <v>0</v>
      </c>
      <c r="L2176" s="143">
        <f t="shared" si="2057"/>
        <v>0</v>
      </c>
      <c r="M2176" s="151">
        <f t="shared" si="2064"/>
        <v>0</v>
      </c>
      <c r="N2176" s="151">
        <f t="shared" si="2058"/>
        <v>0</v>
      </c>
      <c r="O2176" s="151">
        <f t="shared" si="2059"/>
        <v>0</v>
      </c>
      <c r="P2176" s="144"/>
      <c r="Q2176" s="145">
        <f t="shared" si="2060"/>
        <v>0</v>
      </c>
    </row>
    <row r="2177" spans="1:17" s="20" customFormat="1" ht="18" customHeight="1" x14ac:dyDescent="0.4">
      <c r="A2177" s="19">
        <v>6</v>
      </c>
      <c r="B2177" s="145">
        <f>B2172</f>
        <v>10</v>
      </c>
      <c r="C2177" s="151">
        <f t="shared" si="2061"/>
        <v>0</v>
      </c>
      <c r="D2177" s="151">
        <f t="shared" si="2052"/>
        <v>0</v>
      </c>
      <c r="E2177" s="143">
        <f>VLOOKUP(B2168,別紙1!$A$285:$AS$431,22,FALSE)+VLOOKUP(B2168,別紙1!$A$285:$AS$431,23,FALSE)+VLOOKUP(B2168,別紙1!$A$285:$AS$431,24,FALSE)</f>
        <v>9</v>
      </c>
      <c r="F2177" s="143">
        <f t="shared" si="2053"/>
        <v>9</v>
      </c>
      <c r="G2177" s="151">
        <f t="shared" si="2062"/>
        <v>0</v>
      </c>
      <c r="H2177" s="151">
        <f t="shared" si="2054"/>
        <v>0</v>
      </c>
      <c r="I2177" s="143">
        <f t="shared" si="2065"/>
        <v>0</v>
      </c>
      <c r="J2177" s="151">
        <f t="shared" si="2063"/>
        <v>0</v>
      </c>
      <c r="K2177" s="151">
        <f t="shared" si="2056"/>
        <v>0</v>
      </c>
      <c r="L2177" s="143">
        <f t="shared" si="2057"/>
        <v>0</v>
      </c>
      <c r="M2177" s="151">
        <f t="shared" si="2064"/>
        <v>0</v>
      </c>
      <c r="N2177" s="151">
        <f t="shared" si="2058"/>
        <v>0</v>
      </c>
      <c r="O2177" s="151">
        <f>H2177+K2177+N2177</f>
        <v>0</v>
      </c>
      <c r="P2177" s="144"/>
      <c r="Q2177" s="145">
        <f t="shared" si="2060"/>
        <v>0</v>
      </c>
    </row>
    <row r="2178" spans="1:17" s="20" customFormat="1" ht="18" customHeight="1" x14ac:dyDescent="0.4">
      <c r="A2178" s="19">
        <v>7</v>
      </c>
      <c r="B2178" s="145">
        <f>B2172</f>
        <v>10</v>
      </c>
      <c r="C2178" s="151">
        <f t="shared" si="2061"/>
        <v>0</v>
      </c>
      <c r="D2178" s="151">
        <f t="shared" si="2052"/>
        <v>0</v>
      </c>
      <c r="E2178" s="143">
        <f>VLOOKUP(B2168,別紙1!$A$285:$AS$431,25,FALSE)+VLOOKUP(B2168,別紙1!$A$285:$AS$431,26,FALSE)+VLOOKUP(B2168,別紙1!$A$285:$AS$431,27,FALSE)</f>
        <v>11</v>
      </c>
      <c r="F2178" s="143">
        <f t="shared" si="2053"/>
        <v>11</v>
      </c>
      <c r="G2178" s="151">
        <f t="shared" si="2062"/>
        <v>0</v>
      </c>
      <c r="H2178" s="151">
        <f t="shared" si="2054"/>
        <v>0</v>
      </c>
      <c r="I2178" s="143">
        <f t="shared" si="2065"/>
        <v>0</v>
      </c>
      <c r="J2178" s="151">
        <f t="shared" si="2063"/>
        <v>0</v>
      </c>
      <c r="K2178" s="151">
        <f t="shared" si="2056"/>
        <v>0</v>
      </c>
      <c r="L2178" s="143">
        <f t="shared" si="2057"/>
        <v>0</v>
      </c>
      <c r="M2178" s="151">
        <f t="shared" si="2064"/>
        <v>0</v>
      </c>
      <c r="N2178" s="151">
        <f t="shared" si="2058"/>
        <v>0</v>
      </c>
      <c r="O2178" s="151">
        <f t="shared" ref="O2178:O2182" si="2066">H2178+K2178+N2178</f>
        <v>0</v>
      </c>
      <c r="P2178" s="144"/>
      <c r="Q2178" s="145">
        <f t="shared" si="2060"/>
        <v>0</v>
      </c>
    </row>
    <row r="2179" spans="1:17" s="20" customFormat="1" ht="18" customHeight="1" x14ac:dyDescent="0.4">
      <c r="A2179" s="19">
        <v>8</v>
      </c>
      <c r="B2179" s="145">
        <f>B2172</f>
        <v>10</v>
      </c>
      <c r="C2179" s="151">
        <f t="shared" si="2061"/>
        <v>0</v>
      </c>
      <c r="D2179" s="151">
        <f t="shared" si="2052"/>
        <v>0</v>
      </c>
      <c r="E2179" s="143">
        <f>VLOOKUP(B2168,別紙1!$A$285:$AS$431,28,FALSE)+VLOOKUP(B2168,別紙1!$A$285:$AS$431,29,FALSE)+VLOOKUP(B2168,別紙1!$A$285:$AS$431,30,FALSE)</f>
        <v>12</v>
      </c>
      <c r="F2179" s="143">
        <f t="shared" si="2053"/>
        <v>12</v>
      </c>
      <c r="G2179" s="151">
        <f t="shared" si="2062"/>
        <v>0</v>
      </c>
      <c r="H2179" s="151">
        <f t="shared" si="2054"/>
        <v>0</v>
      </c>
      <c r="I2179" s="143">
        <f t="shared" si="2065"/>
        <v>0</v>
      </c>
      <c r="J2179" s="151">
        <f t="shared" si="2063"/>
        <v>0</v>
      </c>
      <c r="K2179" s="151">
        <f t="shared" si="2056"/>
        <v>0</v>
      </c>
      <c r="L2179" s="143">
        <f t="shared" si="2057"/>
        <v>0</v>
      </c>
      <c r="M2179" s="151">
        <f t="shared" si="2064"/>
        <v>0</v>
      </c>
      <c r="N2179" s="151">
        <f t="shared" si="2058"/>
        <v>0</v>
      </c>
      <c r="O2179" s="151">
        <f t="shared" si="2066"/>
        <v>0</v>
      </c>
      <c r="P2179" s="144"/>
      <c r="Q2179" s="145">
        <f t="shared" si="2060"/>
        <v>0</v>
      </c>
    </row>
    <row r="2180" spans="1:17" s="20" customFormat="1" ht="18" customHeight="1" x14ac:dyDescent="0.4">
      <c r="A2180" s="19">
        <v>9</v>
      </c>
      <c r="B2180" s="145">
        <f>B2172</f>
        <v>10</v>
      </c>
      <c r="C2180" s="151">
        <f t="shared" si="2061"/>
        <v>0</v>
      </c>
      <c r="D2180" s="151">
        <f t="shared" si="2052"/>
        <v>0</v>
      </c>
      <c r="E2180" s="143">
        <f>VLOOKUP(B2168,別紙1!$A$285:$AS$431,31,FALSE)+VLOOKUP(B2168,別紙1!$A$285:$AS$431,32,FALSE)+VLOOKUP(B2168,別紙1!$A$285:$AS$431,33,FALSE)</f>
        <v>13</v>
      </c>
      <c r="F2180" s="143">
        <f t="shared" si="2053"/>
        <v>13</v>
      </c>
      <c r="G2180" s="151">
        <f t="shared" si="2062"/>
        <v>0</v>
      </c>
      <c r="H2180" s="151">
        <f t="shared" si="2054"/>
        <v>0</v>
      </c>
      <c r="I2180" s="143">
        <f t="shared" si="2065"/>
        <v>0</v>
      </c>
      <c r="J2180" s="151">
        <f t="shared" si="2063"/>
        <v>0</v>
      </c>
      <c r="K2180" s="151">
        <f t="shared" si="2056"/>
        <v>0</v>
      </c>
      <c r="L2180" s="143">
        <f t="shared" si="2057"/>
        <v>0</v>
      </c>
      <c r="M2180" s="151">
        <f t="shared" si="2064"/>
        <v>0</v>
      </c>
      <c r="N2180" s="151">
        <f t="shared" si="2058"/>
        <v>0</v>
      </c>
      <c r="O2180" s="151">
        <f t="shared" si="2066"/>
        <v>0</v>
      </c>
      <c r="P2180" s="144"/>
      <c r="Q2180" s="145">
        <f t="shared" si="2060"/>
        <v>0</v>
      </c>
    </row>
    <row r="2181" spans="1:17" s="20" customFormat="1" ht="18" customHeight="1" x14ac:dyDescent="0.4">
      <c r="A2181" s="19">
        <v>10</v>
      </c>
      <c r="B2181" s="145">
        <f>B2172</f>
        <v>10</v>
      </c>
      <c r="C2181" s="151">
        <f t="shared" si="2061"/>
        <v>0</v>
      </c>
      <c r="D2181" s="151">
        <f t="shared" si="2052"/>
        <v>0</v>
      </c>
      <c r="E2181" s="143">
        <f>VLOOKUP(B2168,別紙1!$A$285:$AS$431,34,FALSE)+VLOOKUP(B2168,別紙1!$A$285:$AS$431,35,FALSE)+VLOOKUP(B2168,別紙1!$A$285:$AS$431,36,FALSE)</f>
        <v>10</v>
      </c>
      <c r="F2181" s="143">
        <f t="shared" si="2053"/>
        <v>10</v>
      </c>
      <c r="G2181" s="151">
        <f t="shared" si="2062"/>
        <v>0</v>
      </c>
      <c r="H2181" s="151">
        <f t="shared" si="2054"/>
        <v>0</v>
      </c>
      <c r="I2181" s="143">
        <f t="shared" si="2065"/>
        <v>0</v>
      </c>
      <c r="J2181" s="151">
        <f t="shared" si="2063"/>
        <v>0</v>
      </c>
      <c r="K2181" s="151">
        <f t="shared" si="2056"/>
        <v>0</v>
      </c>
      <c r="L2181" s="143">
        <f t="shared" si="2057"/>
        <v>0</v>
      </c>
      <c r="M2181" s="151">
        <f t="shared" si="2064"/>
        <v>0</v>
      </c>
      <c r="N2181" s="151">
        <f t="shared" si="2058"/>
        <v>0</v>
      </c>
      <c r="O2181" s="151">
        <f t="shared" si="2066"/>
        <v>0</v>
      </c>
      <c r="P2181" s="144"/>
      <c r="Q2181" s="145">
        <f t="shared" si="2060"/>
        <v>0</v>
      </c>
    </row>
    <row r="2182" spans="1:17" s="20" customFormat="1" ht="18" customHeight="1" x14ac:dyDescent="0.4">
      <c r="A2182" s="19">
        <v>11</v>
      </c>
      <c r="B2182" s="145">
        <f>B2172</f>
        <v>10</v>
      </c>
      <c r="C2182" s="151">
        <f t="shared" si="2061"/>
        <v>0</v>
      </c>
      <c r="D2182" s="151">
        <f t="shared" si="2052"/>
        <v>0</v>
      </c>
      <c r="E2182" s="143">
        <f>VLOOKUP(B2168,別紙1!$A$285:$AS$431,37,FALSE)+VLOOKUP(B2168,別紙1!$A$285:$AS$431,38,FALSE)+VLOOKUP(B2168,別紙1!$A$285:$AS$431,39,FALSE)</f>
        <v>9</v>
      </c>
      <c r="F2182" s="143">
        <f t="shared" si="2053"/>
        <v>9</v>
      </c>
      <c r="G2182" s="151">
        <f t="shared" si="2062"/>
        <v>0</v>
      </c>
      <c r="H2182" s="151">
        <f t="shared" si="2054"/>
        <v>0</v>
      </c>
      <c r="I2182" s="143">
        <f t="shared" si="2065"/>
        <v>0</v>
      </c>
      <c r="J2182" s="151">
        <f t="shared" si="2063"/>
        <v>0</v>
      </c>
      <c r="K2182" s="151">
        <f t="shared" si="2056"/>
        <v>0</v>
      </c>
      <c r="L2182" s="143">
        <f t="shared" si="2057"/>
        <v>0</v>
      </c>
      <c r="M2182" s="151">
        <f t="shared" si="2064"/>
        <v>0</v>
      </c>
      <c r="N2182" s="151">
        <f t="shared" si="2058"/>
        <v>0</v>
      </c>
      <c r="O2182" s="151">
        <f t="shared" si="2066"/>
        <v>0</v>
      </c>
      <c r="P2182" s="144"/>
      <c r="Q2182" s="145">
        <f t="shared" si="2060"/>
        <v>0</v>
      </c>
    </row>
    <row r="2183" spans="1:17" s="20" customFormat="1" ht="18" customHeight="1" thickBot="1" x14ac:dyDescent="0.45">
      <c r="A2183" s="19">
        <v>12</v>
      </c>
      <c r="B2183" s="145">
        <f>B2172</f>
        <v>10</v>
      </c>
      <c r="C2183" s="151">
        <f t="shared" si="2061"/>
        <v>0</v>
      </c>
      <c r="D2183" s="151">
        <f t="shared" si="2052"/>
        <v>0</v>
      </c>
      <c r="E2183" s="143">
        <f>VLOOKUP(B2168,別紙1!$A$285:$AS$431,40,FALSE)+VLOOKUP(B2168,別紙1!$A$285:$AS$431,41,FALSE)+VLOOKUP(B2168,別紙1!$A$285:$AS$431,42,FALSE)</f>
        <v>12</v>
      </c>
      <c r="F2183" s="143">
        <f t="shared" si="2053"/>
        <v>12</v>
      </c>
      <c r="G2183" s="151">
        <f t="shared" si="2062"/>
        <v>0</v>
      </c>
      <c r="H2183" s="198">
        <f t="shared" si="2054"/>
        <v>0</v>
      </c>
      <c r="I2183" s="143">
        <f t="shared" si="2065"/>
        <v>0</v>
      </c>
      <c r="J2183" s="198">
        <f t="shared" si="2063"/>
        <v>0</v>
      </c>
      <c r="K2183" s="198">
        <f t="shared" si="2056"/>
        <v>0</v>
      </c>
      <c r="L2183" s="143">
        <f t="shared" si="2057"/>
        <v>0</v>
      </c>
      <c r="M2183" s="151">
        <f t="shared" si="2064"/>
        <v>0</v>
      </c>
      <c r="N2183" s="198">
        <f t="shared" si="2058"/>
        <v>0</v>
      </c>
      <c r="O2183" s="151">
        <f>H2183+K2183+N2183</f>
        <v>0</v>
      </c>
      <c r="P2183" s="144"/>
      <c r="Q2183" s="145">
        <f t="shared" si="2060"/>
        <v>0</v>
      </c>
    </row>
    <row r="2184" spans="1:17" s="20" customFormat="1" ht="18" customHeight="1" thickBot="1" x14ac:dyDescent="0.45">
      <c r="A2184" s="19" t="s">
        <v>9</v>
      </c>
      <c r="B2184" s="146"/>
      <c r="C2184" s="146"/>
      <c r="D2184" s="201"/>
      <c r="E2184" s="143">
        <f t="shared" ref="E2184:F2184" si="2067">SUM(E2172:E2183)</f>
        <v>150</v>
      </c>
      <c r="F2184" s="149">
        <f t="shared" si="2067"/>
        <v>150</v>
      </c>
      <c r="G2184" s="146"/>
      <c r="H2184" s="146"/>
      <c r="I2184" s="149">
        <f t="shared" ref="I2184" si="2068">SUM(I2172:I2183)</f>
        <v>0</v>
      </c>
      <c r="J2184" s="146"/>
      <c r="K2184" s="146"/>
      <c r="L2184" s="149">
        <f t="shared" ref="L2184" si="2069">SUM(L2172:L2183)</f>
        <v>0</v>
      </c>
      <c r="M2184" s="146"/>
      <c r="N2184" s="146"/>
      <c r="O2184" s="202"/>
      <c r="P2184" s="150">
        <f>SUM(P2172:P2183)</f>
        <v>0</v>
      </c>
      <c r="Q2184" s="148">
        <f>IF(SUM(Q2172:Q2183)="","",SUM(Q2172:Q2183))</f>
        <v>0</v>
      </c>
    </row>
    <row r="2185" spans="1:17" ht="78" customHeight="1" x14ac:dyDescent="0.4">
      <c r="A2185" s="444" t="s">
        <v>376</v>
      </c>
      <c r="B2185" s="445"/>
      <c r="C2185" s="445"/>
      <c r="D2185" s="445"/>
      <c r="E2185" s="446"/>
      <c r="F2185" s="446"/>
      <c r="G2185" s="446"/>
      <c r="H2185" s="445"/>
      <c r="I2185" s="446"/>
      <c r="J2185" s="446"/>
      <c r="K2185" s="445"/>
      <c r="L2185" s="446"/>
      <c r="M2185" s="446"/>
      <c r="N2185" s="445"/>
      <c r="O2185" s="445"/>
      <c r="P2185" s="445"/>
      <c r="Q2185" s="445"/>
    </row>
    <row r="2186" spans="1:17" ht="78" customHeight="1" x14ac:dyDescent="0.4">
      <c r="A2186" s="447" t="s">
        <v>22</v>
      </c>
      <c r="B2186" s="447"/>
      <c r="C2186" s="447"/>
      <c r="D2186" s="447"/>
      <c r="E2186" s="447"/>
      <c r="F2186" s="447"/>
      <c r="G2186" s="447"/>
      <c r="H2186" s="447"/>
      <c r="I2186" s="447"/>
      <c r="J2186" s="447"/>
      <c r="K2186" s="447"/>
      <c r="L2186" s="447"/>
      <c r="M2186" s="447"/>
      <c r="N2186" s="447"/>
      <c r="O2186" s="447"/>
      <c r="P2186" s="447"/>
      <c r="Q2186" s="447"/>
    </row>
    <row r="2187" spans="1:17" x14ac:dyDescent="0.4">
      <c r="A2187" s="11" t="s">
        <v>12</v>
      </c>
      <c r="B2187" s="15">
        <f>B2168+1</f>
        <v>116</v>
      </c>
      <c r="C2187" s="11" t="s">
        <v>13</v>
      </c>
      <c r="D2187" s="13" t="str">
        <f>VLOOKUP(B2187,別紙1!$A$285:$AS$431,3,FALSE)</f>
        <v>荒北第１－９ポンプ場</v>
      </c>
      <c r="Q2187" s="142" t="str">
        <f>VLOOKUP(B2187,別紙1!$A$285:$AS$431,5,FALSE)</f>
        <v>従量電灯Ｂ</v>
      </c>
    </row>
    <row r="2188" spans="1:17" s="11" customFormat="1" ht="20.25" customHeight="1" x14ac:dyDescent="0.4">
      <c r="A2188" s="435" t="s">
        <v>14</v>
      </c>
      <c r="B2188" s="443" t="s">
        <v>3</v>
      </c>
      <c r="C2188" s="443"/>
      <c r="D2188" s="443"/>
      <c r="E2188" s="438" t="s">
        <v>4</v>
      </c>
      <c r="F2188" s="439"/>
      <c r="G2188" s="439"/>
      <c r="H2188" s="439"/>
      <c r="I2188" s="439"/>
      <c r="J2188" s="439"/>
      <c r="K2188" s="439"/>
      <c r="L2188" s="439"/>
      <c r="M2188" s="439"/>
      <c r="N2188" s="439"/>
      <c r="O2188" s="440"/>
      <c r="P2188" s="426" t="s">
        <v>106</v>
      </c>
      <c r="Q2188" s="435" t="s">
        <v>354</v>
      </c>
    </row>
    <row r="2189" spans="1:17" s="11" customFormat="1" ht="60" x14ac:dyDescent="0.4">
      <c r="A2189" s="436"/>
      <c r="B2189" s="305" t="s">
        <v>26</v>
      </c>
      <c r="C2189" s="305" t="s">
        <v>107</v>
      </c>
      <c r="D2189" s="305" t="s">
        <v>27</v>
      </c>
      <c r="E2189" s="16" t="s">
        <v>349</v>
      </c>
      <c r="F2189" s="17" t="s">
        <v>108</v>
      </c>
      <c r="G2189" s="17" t="s">
        <v>350</v>
      </c>
      <c r="H2189" s="16" t="s">
        <v>28</v>
      </c>
      <c r="I2189" s="17" t="s">
        <v>126</v>
      </c>
      <c r="J2189" s="17" t="s">
        <v>352</v>
      </c>
      <c r="K2189" s="16" t="s">
        <v>29</v>
      </c>
      <c r="L2189" s="17" t="s">
        <v>127</v>
      </c>
      <c r="M2189" s="17" t="s">
        <v>128</v>
      </c>
      <c r="N2189" s="16" t="s">
        <v>30</v>
      </c>
      <c r="O2189" s="306" t="s">
        <v>353</v>
      </c>
      <c r="P2189" s="441"/>
      <c r="Q2189" s="436"/>
    </row>
    <row r="2190" spans="1:17" s="18" customFormat="1" ht="22.5" x14ac:dyDescent="0.4">
      <c r="A2190" s="442"/>
      <c r="B2190" s="12" t="s">
        <v>34</v>
      </c>
      <c r="C2190" s="12" t="s">
        <v>123</v>
      </c>
      <c r="D2190" s="12" t="s">
        <v>6</v>
      </c>
      <c r="E2190" s="12" t="s">
        <v>20</v>
      </c>
      <c r="F2190" s="12" t="s">
        <v>20</v>
      </c>
      <c r="G2190" s="12" t="s">
        <v>8</v>
      </c>
      <c r="H2190" s="12" t="s">
        <v>8</v>
      </c>
      <c r="I2190" s="12" t="s">
        <v>20</v>
      </c>
      <c r="J2190" s="12" t="s">
        <v>8</v>
      </c>
      <c r="K2190" s="12" t="s">
        <v>8</v>
      </c>
      <c r="L2190" s="12" t="s">
        <v>20</v>
      </c>
      <c r="M2190" s="12" t="s">
        <v>8</v>
      </c>
      <c r="N2190" s="12" t="s">
        <v>8</v>
      </c>
      <c r="O2190" s="12" t="s">
        <v>8</v>
      </c>
      <c r="P2190" s="4" t="s">
        <v>43</v>
      </c>
      <c r="Q2190" s="12" t="s">
        <v>8</v>
      </c>
    </row>
    <row r="2191" spans="1:17" s="20" customFormat="1" ht="18" customHeight="1" x14ac:dyDescent="0.4">
      <c r="A2191" s="19">
        <v>1</v>
      </c>
      <c r="B2191" s="143">
        <f>VLOOKUP(B2187,別紙1!$A$285:$AS$431,6,FALSE)</f>
        <v>10</v>
      </c>
      <c r="C2191" s="151">
        <f>内訳書!$C$9</f>
        <v>0</v>
      </c>
      <c r="D2191" s="151">
        <f>IF(E2191=0,ROUNDDOWN(C2191*B2191/10/2,2),ROUNDDOWN(C2191*B2191/10,2))</f>
        <v>0</v>
      </c>
      <c r="E2191" s="143">
        <f>VLOOKUP(B2187,別紙1!$A$285:$AS$431,7,FALSE)+VLOOKUP(B2187,別紙1!$A$285:$AS$431,8,FALSE)+VLOOKUP(B2187,別紙1!$A$285:$AS$431,9,FALSE)</f>
        <v>9</v>
      </c>
      <c r="F2191" s="143">
        <f>IF(E2191&lt;120,E2191,120)</f>
        <v>9</v>
      </c>
      <c r="G2191" s="151">
        <f>内訳書!$D$9</f>
        <v>0</v>
      </c>
      <c r="H2191" s="151">
        <f>ROUNDDOWN(F2191*G2191,2)</f>
        <v>0</v>
      </c>
      <c r="I2191" s="143">
        <f>IF(E2191&lt;=300,IF(E2191&lt;120,0,E2191-120),180)</f>
        <v>0</v>
      </c>
      <c r="J2191" s="151">
        <f>内訳書!$E$9</f>
        <v>0</v>
      </c>
      <c r="K2191" s="151">
        <f>ROUNDDOWN(I2191*J2191,2)</f>
        <v>0</v>
      </c>
      <c r="L2191" s="143">
        <f>IF(E2191&lt;300,0,E2191-300)</f>
        <v>0</v>
      </c>
      <c r="M2191" s="151">
        <f>内訳書!$F$9</f>
        <v>0</v>
      </c>
      <c r="N2191" s="151">
        <f>ROUNDDOWN(L2191*M2191,2)</f>
        <v>0</v>
      </c>
      <c r="O2191" s="151">
        <f>H2191+K2191+N2191</f>
        <v>0</v>
      </c>
      <c r="P2191" s="144"/>
      <c r="Q2191" s="145">
        <f>ROUNDDOWN(D2191+O2191+P2191,0)</f>
        <v>0</v>
      </c>
    </row>
    <row r="2192" spans="1:17" s="20" customFormat="1" ht="18" customHeight="1" x14ac:dyDescent="0.4">
      <c r="A2192" s="19">
        <v>2</v>
      </c>
      <c r="B2192" s="145">
        <f>B2191</f>
        <v>10</v>
      </c>
      <c r="C2192" s="151">
        <f>C2191</f>
        <v>0</v>
      </c>
      <c r="D2192" s="151">
        <f t="shared" ref="D2192:D2202" si="2070">IF(E2192=0,ROUNDDOWN(C2192*B2192/10/2,2),ROUNDDOWN(C2192*B2192/10,2))</f>
        <v>0</v>
      </c>
      <c r="E2192" s="143">
        <f>VLOOKUP(B2187,別紙1!$A$285:$AS$431,10,FALSE)+VLOOKUP(B2187,別紙1!$A$285:$AS$431,11,FALSE)+VLOOKUP(B2187,別紙1!$A$285:$AS$431,12,FALSE)</f>
        <v>9</v>
      </c>
      <c r="F2192" s="143">
        <f t="shared" ref="F2192:F2202" si="2071">IF(E2192&lt;120,E2192,120)</f>
        <v>9</v>
      </c>
      <c r="G2192" s="151">
        <f>G2191</f>
        <v>0</v>
      </c>
      <c r="H2192" s="151">
        <f t="shared" ref="H2192:H2202" si="2072">ROUNDDOWN(F2192*G2192,2)</f>
        <v>0</v>
      </c>
      <c r="I2192" s="143">
        <f t="shared" ref="I2192" si="2073">IF(E2192&lt;=300,IF(E2192&lt;120,0,E2192-120),180)</f>
        <v>0</v>
      </c>
      <c r="J2192" s="151">
        <f>J2191</f>
        <v>0</v>
      </c>
      <c r="K2192" s="151">
        <f t="shared" ref="K2192:K2202" si="2074">ROUNDDOWN(I2192*J2192,2)</f>
        <v>0</v>
      </c>
      <c r="L2192" s="143">
        <f t="shared" ref="L2192:L2202" si="2075">IF(E2192&lt;300,0,E2192-300)</f>
        <v>0</v>
      </c>
      <c r="M2192" s="151">
        <f>M2191</f>
        <v>0</v>
      </c>
      <c r="N2192" s="151">
        <f t="shared" ref="N2192:N2202" si="2076">ROUNDDOWN(L2192*M2192,2)</f>
        <v>0</v>
      </c>
      <c r="O2192" s="151">
        <f t="shared" ref="O2192:O2195" si="2077">H2192+K2192+N2192</f>
        <v>0</v>
      </c>
      <c r="P2192" s="144"/>
      <c r="Q2192" s="145">
        <f t="shared" ref="Q2192:Q2202" si="2078">ROUNDDOWN(D2192+O2192+P2192,0)</f>
        <v>0</v>
      </c>
    </row>
    <row r="2193" spans="1:17" s="20" customFormat="1" ht="18" customHeight="1" x14ac:dyDescent="0.4">
      <c r="A2193" s="19">
        <v>3</v>
      </c>
      <c r="B2193" s="145">
        <f>B2191</f>
        <v>10</v>
      </c>
      <c r="C2193" s="151">
        <f t="shared" ref="C2193:C2202" si="2079">C2192</f>
        <v>0</v>
      </c>
      <c r="D2193" s="151">
        <f t="shared" si="2070"/>
        <v>0</v>
      </c>
      <c r="E2193" s="143">
        <f>VLOOKUP(B2187,別紙1!$A$285:$AS$431,13,FALSE)+VLOOKUP(B2187,別紙1!$A$285:$AS$431,14,FALSE)+VLOOKUP(B2187,別紙1!$A$285:$AS$431,15,FALSE)</f>
        <v>8</v>
      </c>
      <c r="F2193" s="143">
        <f t="shared" si="2071"/>
        <v>8</v>
      </c>
      <c r="G2193" s="151">
        <f t="shared" ref="G2193:G2202" si="2080">G2192</f>
        <v>0</v>
      </c>
      <c r="H2193" s="151">
        <f t="shared" si="2072"/>
        <v>0</v>
      </c>
      <c r="I2193" s="143">
        <f>IF(E2193&lt;=300,IF(E2193&lt;120,0,E2193-120),180)</f>
        <v>0</v>
      </c>
      <c r="J2193" s="151">
        <f t="shared" ref="J2193:J2202" si="2081">J2192</f>
        <v>0</v>
      </c>
      <c r="K2193" s="151">
        <f t="shared" si="2074"/>
        <v>0</v>
      </c>
      <c r="L2193" s="143">
        <f t="shared" si="2075"/>
        <v>0</v>
      </c>
      <c r="M2193" s="151">
        <f t="shared" ref="M2193:M2202" si="2082">M2192</f>
        <v>0</v>
      </c>
      <c r="N2193" s="151">
        <f t="shared" si="2076"/>
        <v>0</v>
      </c>
      <c r="O2193" s="151">
        <f t="shared" si="2077"/>
        <v>0</v>
      </c>
      <c r="P2193" s="144"/>
      <c r="Q2193" s="145">
        <f t="shared" si="2078"/>
        <v>0</v>
      </c>
    </row>
    <row r="2194" spans="1:17" s="20" customFormat="1" ht="18" customHeight="1" x14ac:dyDescent="0.4">
      <c r="A2194" s="19">
        <v>4</v>
      </c>
      <c r="B2194" s="145">
        <f>B2191</f>
        <v>10</v>
      </c>
      <c r="C2194" s="151">
        <f t="shared" si="2079"/>
        <v>0</v>
      </c>
      <c r="D2194" s="151">
        <f t="shared" si="2070"/>
        <v>0</v>
      </c>
      <c r="E2194" s="143">
        <f>VLOOKUP(B2187,別紙1!$A$285:$AS$431,16,FALSE)+VLOOKUP(B2187,別紙1!$A$285:$AS$431,17,FALSE)+VLOOKUP(B2187,別紙1!$A$285:$AS$431,18,FALSE)</f>
        <v>9</v>
      </c>
      <c r="F2194" s="143">
        <f t="shared" si="2071"/>
        <v>9</v>
      </c>
      <c r="G2194" s="151">
        <f t="shared" si="2080"/>
        <v>0</v>
      </c>
      <c r="H2194" s="151">
        <f t="shared" si="2072"/>
        <v>0</v>
      </c>
      <c r="I2194" s="143">
        <f t="shared" ref="I2194:I2202" si="2083">IF(E2194&lt;=300,IF(E2194&lt;120,0,E2194-120),180)</f>
        <v>0</v>
      </c>
      <c r="J2194" s="151">
        <f t="shared" si="2081"/>
        <v>0</v>
      </c>
      <c r="K2194" s="151">
        <f t="shared" si="2074"/>
        <v>0</v>
      </c>
      <c r="L2194" s="143">
        <f t="shared" si="2075"/>
        <v>0</v>
      </c>
      <c r="M2194" s="151">
        <f t="shared" si="2082"/>
        <v>0</v>
      </c>
      <c r="N2194" s="151">
        <f t="shared" si="2076"/>
        <v>0</v>
      </c>
      <c r="O2194" s="151">
        <f t="shared" si="2077"/>
        <v>0</v>
      </c>
      <c r="P2194" s="144"/>
      <c r="Q2194" s="145">
        <f t="shared" si="2078"/>
        <v>0</v>
      </c>
    </row>
    <row r="2195" spans="1:17" s="20" customFormat="1" ht="18" customHeight="1" x14ac:dyDescent="0.4">
      <c r="A2195" s="19">
        <v>5</v>
      </c>
      <c r="B2195" s="145">
        <f>B2191</f>
        <v>10</v>
      </c>
      <c r="C2195" s="151">
        <f t="shared" si="2079"/>
        <v>0</v>
      </c>
      <c r="D2195" s="151">
        <f t="shared" si="2070"/>
        <v>0</v>
      </c>
      <c r="E2195" s="143">
        <f>VLOOKUP(B2187,別紙1!$A$285:$AS$431,19,FALSE)+VLOOKUP(B2187,別紙1!$A$285:$AS$431,20,FALSE)+VLOOKUP(B2187,別紙1!$A$285:$AS$431,21,FALSE)</f>
        <v>8</v>
      </c>
      <c r="F2195" s="143">
        <f t="shared" si="2071"/>
        <v>8</v>
      </c>
      <c r="G2195" s="151">
        <f t="shared" si="2080"/>
        <v>0</v>
      </c>
      <c r="H2195" s="151">
        <f t="shared" si="2072"/>
        <v>0</v>
      </c>
      <c r="I2195" s="143">
        <f t="shared" si="2083"/>
        <v>0</v>
      </c>
      <c r="J2195" s="151">
        <f t="shared" si="2081"/>
        <v>0</v>
      </c>
      <c r="K2195" s="151">
        <f t="shared" si="2074"/>
        <v>0</v>
      </c>
      <c r="L2195" s="143">
        <f t="shared" si="2075"/>
        <v>0</v>
      </c>
      <c r="M2195" s="151">
        <f t="shared" si="2082"/>
        <v>0</v>
      </c>
      <c r="N2195" s="151">
        <f t="shared" si="2076"/>
        <v>0</v>
      </c>
      <c r="O2195" s="151">
        <f t="shared" si="2077"/>
        <v>0</v>
      </c>
      <c r="P2195" s="144"/>
      <c r="Q2195" s="145">
        <f t="shared" si="2078"/>
        <v>0</v>
      </c>
    </row>
    <row r="2196" spans="1:17" s="20" customFormat="1" ht="18" customHeight="1" x14ac:dyDescent="0.4">
      <c r="A2196" s="19">
        <v>6</v>
      </c>
      <c r="B2196" s="145">
        <f>B2191</f>
        <v>10</v>
      </c>
      <c r="C2196" s="151">
        <f t="shared" si="2079"/>
        <v>0</v>
      </c>
      <c r="D2196" s="151">
        <f t="shared" si="2070"/>
        <v>0</v>
      </c>
      <c r="E2196" s="143">
        <f>VLOOKUP(B2187,別紙1!$A$285:$AS$431,22,FALSE)+VLOOKUP(B2187,別紙1!$A$285:$AS$431,23,FALSE)+VLOOKUP(B2187,別紙1!$A$285:$AS$431,24,FALSE)</f>
        <v>9</v>
      </c>
      <c r="F2196" s="143">
        <f t="shared" si="2071"/>
        <v>9</v>
      </c>
      <c r="G2196" s="151">
        <f t="shared" si="2080"/>
        <v>0</v>
      </c>
      <c r="H2196" s="151">
        <f t="shared" si="2072"/>
        <v>0</v>
      </c>
      <c r="I2196" s="143">
        <f t="shared" si="2083"/>
        <v>0</v>
      </c>
      <c r="J2196" s="151">
        <f t="shared" si="2081"/>
        <v>0</v>
      </c>
      <c r="K2196" s="151">
        <f t="shared" si="2074"/>
        <v>0</v>
      </c>
      <c r="L2196" s="143">
        <f t="shared" si="2075"/>
        <v>0</v>
      </c>
      <c r="M2196" s="151">
        <f t="shared" si="2082"/>
        <v>0</v>
      </c>
      <c r="N2196" s="151">
        <f t="shared" si="2076"/>
        <v>0</v>
      </c>
      <c r="O2196" s="151">
        <f>H2196+K2196+N2196</f>
        <v>0</v>
      </c>
      <c r="P2196" s="144"/>
      <c r="Q2196" s="145">
        <f t="shared" si="2078"/>
        <v>0</v>
      </c>
    </row>
    <row r="2197" spans="1:17" s="20" customFormat="1" ht="18" customHeight="1" x14ac:dyDescent="0.4">
      <c r="A2197" s="19">
        <v>7</v>
      </c>
      <c r="B2197" s="145">
        <f>B2191</f>
        <v>10</v>
      </c>
      <c r="C2197" s="151">
        <f t="shared" si="2079"/>
        <v>0</v>
      </c>
      <c r="D2197" s="151">
        <f t="shared" si="2070"/>
        <v>0</v>
      </c>
      <c r="E2197" s="143">
        <f>VLOOKUP(B2187,別紙1!$A$285:$AS$431,25,FALSE)+VLOOKUP(B2187,別紙1!$A$285:$AS$431,26,FALSE)+VLOOKUP(B2187,別紙1!$A$285:$AS$431,27,FALSE)</f>
        <v>10</v>
      </c>
      <c r="F2197" s="143">
        <f t="shared" si="2071"/>
        <v>10</v>
      </c>
      <c r="G2197" s="151">
        <f t="shared" si="2080"/>
        <v>0</v>
      </c>
      <c r="H2197" s="151">
        <f t="shared" si="2072"/>
        <v>0</v>
      </c>
      <c r="I2197" s="143">
        <f t="shared" si="2083"/>
        <v>0</v>
      </c>
      <c r="J2197" s="151">
        <f t="shared" si="2081"/>
        <v>0</v>
      </c>
      <c r="K2197" s="151">
        <f t="shared" si="2074"/>
        <v>0</v>
      </c>
      <c r="L2197" s="143">
        <f t="shared" si="2075"/>
        <v>0</v>
      </c>
      <c r="M2197" s="151">
        <f t="shared" si="2082"/>
        <v>0</v>
      </c>
      <c r="N2197" s="151">
        <f t="shared" si="2076"/>
        <v>0</v>
      </c>
      <c r="O2197" s="151">
        <f t="shared" ref="O2197:O2201" si="2084">H2197+K2197+N2197</f>
        <v>0</v>
      </c>
      <c r="P2197" s="144"/>
      <c r="Q2197" s="145">
        <f t="shared" si="2078"/>
        <v>0</v>
      </c>
    </row>
    <row r="2198" spans="1:17" s="20" customFormat="1" ht="18" customHeight="1" x14ac:dyDescent="0.4">
      <c r="A2198" s="19">
        <v>8</v>
      </c>
      <c r="B2198" s="145">
        <f>B2191</f>
        <v>10</v>
      </c>
      <c r="C2198" s="151">
        <f t="shared" si="2079"/>
        <v>0</v>
      </c>
      <c r="D2198" s="151">
        <f t="shared" si="2070"/>
        <v>0</v>
      </c>
      <c r="E2198" s="143">
        <f>VLOOKUP(B2187,別紙1!$A$285:$AS$431,28,FALSE)+VLOOKUP(B2187,別紙1!$A$285:$AS$431,29,FALSE)+VLOOKUP(B2187,別紙1!$A$285:$AS$431,30,FALSE)</f>
        <v>12</v>
      </c>
      <c r="F2198" s="143">
        <f t="shared" si="2071"/>
        <v>12</v>
      </c>
      <c r="G2198" s="151">
        <f t="shared" si="2080"/>
        <v>0</v>
      </c>
      <c r="H2198" s="151">
        <f t="shared" si="2072"/>
        <v>0</v>
      </c>
      <c r="I2198" s="143">
        <f t="shared" si="2083"/>
        <v>0</v>
      </c>
      <c r="J2198" s="151">
        <f t="shared" si="2081"/>
        <v>0</v>
      </c>
      <c r="K2198" s="151">
        <f t="shared" si="2074"/>
        <v>0</v>
      </c>
      <c r="L2198" s="143">
        <f t="shared" si="2075"/>
        <v>0</v>
      </c>
      <c r="M2198" s="151">
        <f t="shared" si="2082"/>
        <v>0</v>
      </c>
      <c r="N2198" s="151">
        <f t="shared" si="2076"/>
        <v>0</v>
      </c>
      <c r="O2198" s="151">
        <f t="shared" si="2084"/>
        <v>0</v>
      </c>
      <c r="P2198" s="144"/>
      <c r="Q2198" s="145">
        <f t="shared" si="2078"/>
        <v>0</v>
      </c>
    </row>
    <row r="2199" spans="1:17" s="20" customFormat="1" ht="18" customHeight="1" x14ac:dyDescent="0.4">
      <c r="A2199" s="19">
        <v>9</v>
      </c>
      <c r="B2199" s="145">
        <f>B2191</f>
        <v>10</v>
      </c>
      <c r="C2199" s="151">
        <f t="shared" si="2079"/>
        <v>0</v>
      </c>
      <c r="D2199" s="151">
        <f t="shared" si="2070"/>
        <v>0</v>
      </c>
      <c r="E2199" s="143">
        <f>VLOOKUP(B2187,別紙1!$A$285:$AS$431,31,FALSE)+VLOOKUP(B2187,別紙1!$A$285:$AS$431,32,FALSE)+VLOOKUP(B2187,別紙1!$A$285:$AS$431,33,FALSE)</f>
        <v>13</v>
      </c>
      <c r="F2199" s="143">
        <f t="shared" si="2071"/>
        <v>13</v>
      </c>
      <c r="G2199" s="151">
        <f t="shared" si="2080"/>
        <v>0</v>
      </c>
      <c r="H2199" s="151">
        <f t="shared" si="2072"/>
        <v>0</v>
      </c>
      <c r="I2199" s="143">
        <f t="shared" si="2083"/>
        <v>0</v>
      </c>
      <c r="J2199" s="151">
        <f t="shared" si="2081"/>
        <v>0</v>
      </c>
      <c r="K2199" s="151">
        <f t="shared" si="2074"/>
        <v>0</v>
      </c>
      <c r="L2199" s="143">
        <f t="shared" si="2075"/>
        <v>0</v>
      </c>
      <c r="M2199" s="151">
        <f t="shared" si="2082"/>
        <v>0</v>
      </c>
      <c r="N2199" s="151">
        <f t="shared" si="2076"/>
        <v>0</v>
      </c>
      <c r="O2199" s="151">
        <f t="shared" si="2084"/>
        <v>0</v>
      </c>
      <c r="P2199" s="144"/>
      <c r="Q2199" s="145">
        <f t="shared" si="2078"/>
        <v>0</v>
      </c>
    </row>
    <row r="2200" spans="1:17" s="20" customFormat="1" ht="18" customHeight="1" x14ac:dyDescent="0.4">
      <c r="A2200" s="19">
        <v>10</v>
      </c>
      <c r="B2200" s="145">
        <f>B2191</f>
        <v>10</v>
      </c>
      <c r="C2200" s="151">
        <f t="shared" si="2079"/>
        <v>0</v>
      </c>
      <c r="D2200" s="151">
        <f t="shared" si="2070"/>
        <v>0</v>
      </c>
      <c r="E2200" s="143">
        <f>VLOOKUP(B2187,別紙1!$A$285:$AS$431,34,FALSE)+VLOOKUP(B2187,別紙1!$A$285:$AS$431,35,FALSE)+VLOOKUP(B2187,別紙1!$A$285:$AS$431,36,FALSE)</f>
        <v>11</v>
      </c>
      <c r="F2200" s="143">
        <f t="shared" si="2071"/>
        <v>11</v>
      </c>
      <c r="G2200" s="151">
        <f t="shared" si="2080"/>
        <v>0</v>
      </c>
      <c r="H2200" s="151">
        <f t="shared" si="2072"/>
        <v>0</v>
      </c>
      <c r="I2200" s="143">
        <f t="shared" si="2083"/>
        <v>0</v>
      </c>
      <c r="J2200" s="151">
        <f t="shared" si="2081"/>
        <v>0</v>
      </c>
      <c r="K2200" s="151">
        <f t="shared" si="2074"/>
        <v>0</v>
      </c>
      <c r="L2200" s="143">
        <f t="shared" si="2075"/>
        <v>0</v>
      </c>
      <c r="M2200" s="151">
        <f t="shared" si="2082"/>
        <v>0</v>
      </c>
      <c r="N2200" s="151">
        <f t="shared" si="2076"/>
        <v>0</v>
      </c>
      <c r="O2200" s="151">
        <f t="shared" si="2084"/>
        <v>0</v>
      </c>
      <c r="P2200" s="144"/>
      <c r="Q2200" s="145">
        <f t="shared" si="2078"/>
        <v>0</v>
      </c>
    </row>
    <row r="2201" spans="1:17" s="20" customFormat="1" ht="18" customHeight="1" x14ac:dyDescent="0.4">
      <c r="A2201" s="19">
        <v>11</v>
      </c>
      <c r="B2201" s="145">
        <f>B2191</f>
        <v>10</v>
      </c>
      <c r="C2201" s="151">
        <f t="shared" si="2079"/>
        <v>0</v>
      </c>
      <c r="D2201" s="151">
        <f t="shared" si="2070"/>
        <v>0</v>
      </c>
      <c r="E2201" s="143">
        <f>VLOOKUP(B2187,別紙1!$A$285:$AS$431,37,FALSE)+VLOOKUP(B2187,別紙1!$A$285:$AS$431,38,FALSE)+VLOOKUP(B2187,別紙1!$A$285:$AS$431,39,FALSE)</f>
        <v>9</v>
      </c>
      <c r="F2201" s="143">
        <f t="shared" si="2071"/>
        <v>9</v>
      </c>
      <c r="G2201" s="151">
        <f t="shared" si="2080"/>
        <v>0</v>
      </c>
      <c r="H2201" s="151">
        <f t="shared" si="2072"/>
        <v>0</v>
      </c>
      <c r="I2201" s="143">
        <f t="shared" si="2083"/>
        <v>0</v>
      </c>
      <c r="J2201" s="151">
        <f t="shared" si="2081"/>
        <v>0</v>
      </c>
      <c r="K2201" s="151">
        <f t="shared" si="2074"/>
        <v>0</v>
      </c>
      <c r="L2201" s="143">
        <f t="shared" si="2075"/>
        <v>0</v>
      </c>
      <c r="M2201" s="151">
        <f t="shared" si="2082"/>
        <v>0</v>
      </c>
      <c r="N2201" s="151">
        <f t="shared" si="2076"/>
        <v>0</v>
      </c>
      <c r="O2201" s="151">
        <f t="shared" si="2084"/>
        <v>0</v>
      </c>
      <c r="P2201" s="144"/>
      <c r="Q2201" s="145">
        <f t="shared" si="2078"/>
        <v>0</v>
      </c>
    </row>
    <row r="2202" spans="1:17" s="20" customFormat="1" ht="18" customHeight="1" thickBot="1" x14ac:dyDescent="0.45">
      <c r="A2202" s="19">
        <v>12</v>
      </c>
      <c r="B2202" s="145">
        <f>B2191</f>
        <v>10</v>
      </c>
      <c r="C2202" s="151">
        <f t="shared" si="2079"/>
        <v>0</v>
      </c>
      <c r="D2202" s="151">
        <f t="shared" si="2070"/>
        <v>0</v>
      </c>
      <c r="E2202" s="143">
        <f>VLOOKUP(B2187,別紙1!$A$285:$AS$431,40,FALSE)+VLOOKUP(B2187,別紙1!$A$285:$AS$431,41,FALSE)+VLOOKUP(B2187,別紙1!$A$285:$AS$431,42,FALSE)</f>
        <v>8</v>
      </c>
      <c r="F2202" s="143">
        <f t="shared" si="2071"/>
        <v>8</v>
      </c>
      <c r="G2202" s="151">
        <f t="shared" si="2080"/>
        <v>0</v>
      </c>
      <c r="H2202" s="198">
        <f t="shared" si="2072"/>
        <v>0</v>
      </c>
      <c r="I2202" s="143">
        <f t="shared" si="2083"/>
        <v>0</v>
      </c>
      <c r="J2202" s="198">
        <f t="shared" si="2081"/>
        <v>0</v>
      </c>
      <c r="K2202" s="198">
        <f t="shared" si="2074"/>
        <v>0</v>
      </c>
      <c r="L2202" s="143">
        <f t="shared" si="2075"/>
        <v>0</v>
      </c>
      <c r="M2202" s="151">
        <f t="shared" si="2082"/>
        <v>0</v>
      </c>
      <c r="N2202" s="198">
        <f t="shared" si="2076"/>
        <v>0</v>
      </c>
      <c r="O2202" s="151">
        <f>H2202+K2202+N2202</f>
        <v>0</v>
      </c>
      <c r="P2202" s="144"/>
      <c r="Q2202" s="145">
        <f t="shared" si="2078"/>
        <v>0</v>
      </c>
    </row>
    <row r="2203" spans="1:17" s="20" customFormat="1" ht="18" customHeight="1" thickBot="1" x14ac:dyDescent="0.45">
      <c r="A2203" s="19" t="s">
        <v>9</v>
      </c>
      <c r="B2203" s="146"/>
      <c r="C2203" s="146"/>
      <c r="D2203" s="201"/>
      <c r="E2203" s="143">
        <f t="shared" ref="E2203:F2203" si="2085">SUM(E2191:E2202)</f>
        <v>115</v>
      </c>
      <c r="F2203" s="149">
        <f t="shared" si="2085"/>
        <v>115</v>
      </c>
      <c r="G2203" s="146"/>
      <c r="H2203" s="146"/>
      <c r="I2203" s="149">
        <f t="shared" ref="I2203" si="2086">SUM(I2191:I2202)</f>
        <v>0</v>
      </c>
      <c r="J2203" s="146"/>
      <c r="K2203" s="146"/>
      <c r="L2203" s="149">
        <f t="shared" ref="L2203" si="2087">SUM(L2191:L2202)</f>
        <v>0</v>
      </c>
      <c r="M2203" s="146"/>
      <c r="N2203" s="146"/>
      <c r="O2203" s="202"/>
      <c r="P2203" s="150">
        <f>SUM(P2191:P2202)</f>
        <v>0</v>
      </c>
      <c r="Q2203" s="148">
        <f>IF(SUM(Q2191:Q2202)="","",SUM(Q2191:Q2202))</f>
        <v>0</v>
      </c>
    </row>
    <row r="2204" spans="1:17" ht="78" customHeight="1" x14ac:dyDescent="0.4">
      <c r="A2204" s="444" t="s">
        <v>376</v>
      </c>
      <c r="B2204" s="445"/>
      <c r="C2204" s="445"/>
      <c r="D2204" s="445"/>
      <c r="E2204" s="446"/>
      <c r="F2204" s="446"/>
      <c r="G2204" s="446"/>
      <c r="H2204" s="445"/>
      <c r="I2204" s="446"/>
      <c r="J2204" s="446"/>
      <c r="K2204" s="445"/>
      <c r="L2204" s="446"/>
      <c r="M2204" s="446"/>
      <c r="N2204" s="445"/>
      <c r="O2204" s="445"/>
      <c r="P2204" s="445"/>
      <c r="Q2204" s="445"/>
    </row>
    <row r="2205" spans="1:17" ht="78" customHeight="1" x14ac:dyDescent="0.4">
      <c r="A2205" s="447" t="s">
        <v>22</v>
      </c>
      <c r="B2205" s="447"/>
      <c r="C2205" s="447"/>
      <c r="D2205" s="447"/>
      <c r="E2205" s="447"/>
      <c r="F2205" s="447"/>
      <c r="G2205" s="447"/>
      <c r="H2205" s="447"/>
      <c r="I2205" s="447"/>
      <c r="J2205" s="447"/>
      <c r="K2205" s="447"/>
      <c r="L2205" s="447"/>
      <c r="M2205" s="447"/>
      <c r="N2205" s="447"/>
      <c r="O2205" s="447"/>
      <c r="P2205" s="447"/>
      <c r="Q2205" s="447"/>
    </row>
    <row r="2206" spans="1:17" x14ac:dyDescent="0.4">
      <c r="A2206" s="11" t="s">
        <v>12</v>
      </c>
      <c r="B2206" s="15">
        <f>B2187+1</f>
        <v>117</v>
      </c>
      <c r="C2206" s="11" t="s">
        <v>13</v>
      </c>
      <c r="D2206" s="13" t="str">
        <f>VLOOKUP(B2206,別紙1!$A$285:$AS$431,3,FALSE)</f>
        <v>荒北第１－１０ポンプ場</v>
      </c>
      <c r="Q2206" s="142" t="str">
        <f>VLOOKUP(B2206,別紙1!$A$285:$AS$431,5,FALSE)</f>
        <v>従量電灯Ｂ</v>
      </c>
    </row>
    <row r="2207" spans="1:17" s="11" customFormat="1" ht="20.25" customHeight="1" x14ac:dyDescent="0.4">
      <c r="A2207" s="435" t="s">
        <v>14</v>
      </c>
      <c r="B2207" s="443" t="s">
        <v>3</v>
      </c>
      <c r="C2207" s="443"/>
      <c r="D2207" s="443"/>
      <c r="E2207" s="438" t="s">
        <v>4</v>
      </c>
      <c r="F2207" s="439"/>
      <c r="G2207" s="439"/>
      <c r="H2207" s="439"/>
      <c r="I2207" s="439"/>
      <c r="J2207" s="439"/>
      <c r="K2207" s="439"/>
      <c r="L2207" s="439"/>
      <c r="M2207" s="439"/>
      <c r="N2207" s="439"/>
      <c r="O2207" s="440"/>
      <c r="P2207" s="426" t="s">
        <v>106</v>
      </c>
      <c r="Q2207" s="435" t="s">
        <v>354</v>
      </c>
    </row>
    <row r="2208" spans="1:17" s="11" customFormat="1" ht="60" x14ac:dyDescent="0.4">
      <c r="A2208" s="436"/>
      <c r="B2208" s="305" t="s">
        <v>26</v>
      </c>
      <c r="C2208" s="305" t="s">
        <v>107</v>
      </c>
      <c r="D2208" s="305" t="s">
        <v>27</v>
      </c>
      <c r="E2208" s="16" t="s">
        <v>349</v>
      </c>
      <c r="F2208" s="17" t="s">
        <v>108</v>
      </c>
      <c r="G2208" s="17" t="s">
        <v>350</v>
      </c>
      <c r="H2208" s="16" t="s">
        <v>28</v>
      </c>
      <c r="I2208" s="17" t="s">
        <v>126</v>
      </c>
      <c r="J2208" s="17" t="s">
        <v>352</v>
      </c>
      <c r="K2208" s="16" t="s">
        <v>29</v>
      </c>
      <c r="L2208" s="17" t="s">
        <v>127</v>
      </c>
      <c r="M2208" s="17" t="s">
        <v>128</v>
      </c>
      <c r="N2208" s="16" t="s">
        <v>30</v>
      </c>
      <c r="O2208" s="306" t="s">
        <v>353</v>
      </c>
      <c r="P2208" s="441"/>
      <c r="Q2208" s="436"/>
    </row>
    <row r="2209" spans="1:17" s="18" customFormat="1" ht="22.5" x14ac:dyDescent="0.4">
      <c r="A2209" s="442"/>
      <c r="B2209" s="12" t="s">
        <v>34</v>
      </c>
      <c r="C2209" s="12" t="s">
        <v>123</v>
      </c>
      <c r="D2209" s="12" t="s">
        <v>6</v>
      </c>
      <c r="E2209" s="12" t="s">
        <v>20</v>
      </c>
      <c r="F2209" s="12" t="s">
        <v>20</v>
      </c>
      <c r="G2209" s="12" t="s">
        <v>8</v>
      </c>
      <c r="H2209" s="12" t="s">
        <v>8</v>
      </c>
      <c r="I2209" s="12" t="s">
        <v>20</v>
      </c>
      <c r="J2209" s="12" t="s">
        <v>8</v>
      </c>
      <c r="K2209" s="12" t="s">
        <v>8</v>
      </c>
      <c r="L2209" s="12" t="s">
        <v>20</v>
      </c>
      <c r="M2209" s="12" t="s">
        <v>8</v>
      </c>
      <c r="N2209" s="12" t="s">
        <v>8</v>
      </c>
      <c r="O2209" s="12" t="s">
        <v>8</v>
      </c>
      <c r="P2209" s="4" t="s">
        <v>43</v>
      </c>
      <c r="Q2209" s="12" t="s">
        <v>8</v>
      </c>
    </row>
    <row r="2210" spans="1:17" s="20" customFormat="1" ht="18" customHeight="1" x14ac:dyDescent="0.4">
      <c r="A2210" s="19">
        <v>1</v>
      </c>
      <c r="B2210" s="143">
        <f>VLOOKUP(B2206,別紙1!$A$285:$AS$431,6,FALSE)</f>
        <v>10</v>
      </c>
      <c r="C2210" s="151">
        <f>内訳書!$C$9</f>
        <v>0</v>
      </c>
      <c r="D2210" s="151">
        <f>IF(E2210=0,ROUNDDOWN(C2210*B2210/10/2,2),ROUNDDOWN(C2210*B2210/10,2))</f>
        <v>0</v>
      </c>
      <c r="E2210" s="143">
        <f>VLOOKUP(B2206,別紙1!$A$285:$AS$431,7,FALSE)+VLOOKUP(B2206,別紙1!$A$285:$AS$431,8,FALSE)+VLOOKUP(B2206,別紙1!$A$285:$AS$431,9,FALSE)</f>
        <v>23</v>
      </c>
      <c r="F2210" s="143">
        <f>IF(E2210&lt;120,E2210,120)</f>
        <v>23</v>
      </c>
      <c r="G2210" s="151">
        <f>内訳書!$D$9</f>
        <v>0</v>
      </c>
      <c r="H2210" s="151">
        <f>ROUNDDOWN(F2210*G2210,2)</f>
        <v>0</v>
      </c>
      <c r="I2210" s="143">
        <f>IF(E2210&lt;=300,IF(E2210&lt;120,0,E2210-120),180)</f>
        <v>0</v>
      </c>
      <c r="J2210" s="151">
        <f>内訳書!$E$9</f>
        <v>0</v>
      </c>
      <c r="K2210" s="151">
        <f>ROUNDDOWN(I2210*J2210,2)</f>
        <v>0</v>
      </c>
      <c r="L2210" s="143">
        <f>IF(E2210&lt;300,0,E2210-300)</f>
        <v>0</v>
      </c>
      <c r="M2210" s="151">
        <f>内訳書!$F$9</f>
        <v>0</v>
      </c>
      <c r="N2210" s="151">
        <f>ROUNDDOWN(L2210*M2210,2)</f>
        <v>0</v>
      </c>
      <c r="O2210" s="151">
        <f>H2210+K2210+N2210</f>
        <v>0</v>
      </c>
      <c r="P2210" s="144"/>
      <c r="Q2210" s="145">
        <f>ROUNDDOWN(D2210+O2210+P2210,0)</f>
        <v>0</v>
      </c>
    </row>
    <row r="2211" spans="1:17" s="20" customFormat="1" ht="18" customHeight="1" x14ac:dyDescent="0.4">
      <c r="A2211" s="19">
        <v>2</v>
      </c>
      <c r="B2211" s="145">
        <f>B2210</f>
        <v>10</v>
      </c>
      <c r="C2211" s="151">
        <f>C2210</f>
        <v>0</v>
      </c>
      <c r="D2211" s="151">
        <f t="shared" ref="D2211:D2221" si="2088">IF(E2211=0,ROUNDDOWN(C2211*B2211/10/2,2),ROUNDDOWN(C2211*B2211/10,2))</f>
        <v>0</v>
      </c>
      <c r="E2211" s="143">
        <f>VLOOKUP(B2206,別紙1!$A$285:$AS$431,10,FALSE)+VLOOKUP(B2206,別紙1!$A$285:$AS$431,11,FALSE)+VLOOKUP(B2206,別紙1!$A$285:$AS$431,12,FALSE)</f>
        <v>25</v>
      </c>
      <c r="F2211" s="143">
        <f t="shared" ref="F2211:F2221" si="2089">IF(E2211&lt;120,E2211,120)</f>
        <v>25</v>
      </c>
      <c r="G2211" s="151">
        <f>G2210</f>
        <v>0</v>
      </c>
      <c r="H2211" s="151">
        <f t="shared" ref="H2211:H2221" si="2090">ROUNDDOWN(F2211*G2211,2)</f>
        <v>0</v>
      </c>
      <c r="I2211" s="143">
        <f t="shared" ref="I2211" si="2091">IF(E2211&lt;=300,IF(E2211&lt;120,0,E2211-120),180)</f>
        <v>0</v>
      </c>
      <c r="J2211" s="151">
        <f>J2210</f>
        <v>0</v>
      </c>
      <c r="K2211" s="151">
        <f t="shared" ref="K2211:K2221" si="2092">ROUNDDOWN(I2211*J2211,2)</f>
        <v>0</v>
      </c>
      <c r="L2211" s="143">
        <f t="shared" ref="L2211:L2221" si="2093">IF(E2211&lt;300,0,E2211-300)</f>
        <v>0</v>
      </c>
      <c r="M2211" s="151">
        <f>M2210</f>
        <v>0</v>
      </c>
      <c r="N2211" s="151">
        <f t="shared" ref="N2211:N2221" si="2094">ROUNDDOWN(L2211*M2211,2)</f>
        <v>0</v>
      </c>
      <c r="O2211" s="151">
        <f t="shared" ref="O2211:O2214" si="2095">H2211+K2211+N2211</f>
        <v>0</v>
      </c>
      <c r="P2211" s="144"/>
      <c r="Q2211" s="145">
        <f t="shared" ref="Q2211:Q2221" si="2096">ROUNDDOWN(D2211+O2211+P2211,0)</f>
        <v>0</v>
      </c>
    </row>
    <row r="2212" spans="1:17" s="20" customFormat="1" ht="18" customHeight="1" x14ac:dyDescent="0.4">
      <c r="A2212" s="19">
        <v>3</v>
      </c>
      <c r="B2212" s="145">
        <f>B2210</f>
        <v>10</v>
      </c>
      <c r="C2212" s="151">
        <f t="shared" ref="C2212:C2221" si="2097">C2211</f>
        <v>0</v>
      </c>
      <c r="D2212" s="151">
        <f t="shared" si="2088"/>
        <v>0</v>
      </c>
      <c r="E2212" s="143">
        <f>VLOOKUP(B2206,別紙1!$A$285:$AS$431,13,FALSE)+VLOOKUP(B2206,別紙1!$A$285:$AS$431,14,FALSE)+VLOOKUP(B2206,別紙1!$A$285:$AS$431,15,FALSE)</f>
        <v>23</v>
      </c>
      <c r="F2212" s="143">
        <f t="shared" si="2089"/>
        <v>23</v>
      </c>
      <c r="G2212" s="151">
        <f t="shared" ref="G2212:G2221" si="2098">G2211</f>
        <v>0</v>
      </c>
      <c r="H2212" s="151">
        <f t="shared" si="2090"/>
        <v>0</v>
      </c>
      <c r="I2212" s="143">
        <f>IF(E2212&lt;=300,IF(E2212&lt;120,0,E2212-120),180)</f>
        <v>0</v>
      </c>
      <c r="J2212" s="151">
        <f t="shared" ref="J2212:J2221" si="2099">J2211</f>
        <v>0</v>
      </c>
      <c r="K2212" s="151">
        <f t="shared" si="2092"/>
        <v>0</v>
      </c>
      <c r="L2212" s="143">
        <f t="shared" si="2093"/>
        <v>0</v>
      </c>
      <c r="M2212" s="151">
        <f t="shared" ref="M2212:M2221" si="2100">M2211</f>
        <v>0</v>
      </c>
      <c r="N2212" s="151">
        <f t="shared" si="2094"/>
        <v>0</v>
      </c>
      <c r="O2212" s="151">
        <f t="shared" si="2095"/>
        <v>0</v>
      </c>
      <c r="P2212" s="144"/>
      <c r="Q2212" s="145">
        <f t="shared" si="2096"/>
        <v>0</v>
      </c>
    </row>
    <row r="2213" spans="1:17" s="20" customFormat="1" ht="18" customHeight="1" x14ac:dyDescent="0.4">
      <c r="A2213" s="19">
        <v>4</v>
      </c>
      <c r="B2213" s="145">
        <f>B2210</f>
        <v>10</v>
      </c>
      <c r="C2213" s="151">
        <f t="shared" si="2097"/>
        <v>0</v>
      </c>
      <c r="D2213" s="151">
        <f t="shared" si="2088"/>
        <v>0</v>
      </c>
      <c r="E2213" s="143">
        <f>VLOOKUP(B2206,別紙1!$A$285:$AS$431,16,FALSE)+VLOOKUP(B2206,別紙1!$A$285:$AS$431,17,FALSE)+VLOOKUP(B2206,別紙1!$A$285:$AS$431,18,FALSE)</f>
        <v>23</v>
      </c>
      <c r="F2213" s="143">
        <f t="shared" si="2089"/>
        <v>23</v>
      </c>
      <c r="G2213" s="151">
        <f t="shared" si="2098"/>
        <v>0</v>
      </c>
      <c r="H2213" s="151">
        <f t="shared" si="2090"/>
        <v>0</v>
      </c>
      <c r="I2213" s="143">
        <f t="shared" ref="I2213:I2221" si="2101">IF(E2213&lt;=300,IF(E2213&lt;120,0,E2213-120),180)</f>
        <v>0</v>
      </c>
      <c r="J2213" s="151">
        <f t="shared" si="2099"/>
        <v>0</v>
      </c>
      <c r="K2213" s="151">
        <f t="shared" si="2092"/>
        <v>0</v>
      </c>
      <c r="L2213" s="143">
        <f t="shared" si="2093"/>
        <v>0</v>
      </c>
      <c r="M2213" s="151">
        <f t="shared" si="2100"/>
        <v>0</v>
      </c>
      <c r="N2213" s="151">
        <f t="shared" si="2094"/>
        <v>0</v>
      </c>
      <c r="O2213" s="151">
        <f t="shared" si="2095"/>
        <v>0</v>
      </c>
      <c r="P2213" s="144"/>
      <c r="Q2213" s="145">
        <f t="shared" si="2096"/>
        <v>0</v>
      </c>
    </row>
    <row r="2214" spans="1:17" s="20" customFormat="1" ht="18" customHeight="1" x14ac:dyDescent="0.4">
      <c r="A2214" s="19">
        <v>5</v>
      </c>
      <c r="B2214" s="145">
        <f>B2210</f>
        <v>10</v>
      </c>
      <c r="C2214" s="151">
        <f t="shared" si="2097"/>
        <v>0</v>
      </c>
      <c r="D2214" s="151">
        <f t="shared" si="2088"/>
        <v>0</v>
      </c>
      <c r="E2214" s="143">
        <f>VLOOKUP(B2206,別紙1!$A$285:$AS$431,19,FALSE)+VLOOKUP(B2206,別紙1!$A$285:$AS$431,20,FALSE)+VLOOKUP(B2206,別紙1!$A$285:$AS$431,21,FALSE)</f>
        <v>18</v>
      </c>
      <c r="F2214" s="143">
        <f t="shared" si="2089"/>
        <v>18</v>
      </c>
      <c r="G2214" s="151">
        <f t="shared" si="2098"/>
        <v>0</v>
      </c>
      <c r="H2214" s="151">
        <f t="shared" si="2090"/>
        <v>0</v>
      </c>
      <c r="I2214" s="143">
        <f t="shared" si="2101"/>
        <v>0</v>
      </c>
      <c r="J2214" s="151">
        <f t="shared" si="2099"/>
        <v>0</v>
      </c>
      <c r="K2214" s="151">
        <f t="shared" si="2092"/>
        <v>0</v>
      </c>
      <c r="L2214" s="143">
        <f t="shared" si="2093"/>
        <v>0</v>
      </c>
      <c r="M2214" s="151">
        <f t="shared" si="2100"/>
        <v>0</v>
      </c>
      <c r="N2214" s="151">
        <f t="shared" si="2094"/>
        <v>0</v>
      </c>
      <c r="O2214" s="151">
        <f t="shared" si="2095"/>
        <v>0</v>
      </c>
      <c r="P2214" s="144"/>
      <c r="Q2214" s="145">
        <f t="shared" si="2096"/>
        <v>0</v>
      </c>
    </row>
    <row r="2215" spans="1:17" s="20" customFormat="1" ht="18" customHeight="1" x14ac:dyDescent="0.4">
      <c r="A2215" s="19">
        <v>6</v>
      </c>
      <c r="B2215" s="145">
        <f>B2210</f>
        <v>10</v>
      </c>
      <c r="C2215" s="151">
        <f t="shared" si="2097"/>
        <v>0</v>
      </c>
      <c r="D2215" s="151">
        <f t="shared" si="2088"/>
        <v>0</v>
      </c>
      <c r="E2215" s="143">
        <f>VLOOKUP(B2206,別紙1!$A$285:$AS$431,22,FALSE)+VLOOKUP(B2206,別紙1!$A$285:$AS$431,23,FALSE)+VLOOKUP(B2206,別紙1!$A$285:$AS$431,24,FALSE)</f>
        <v>19</v>
      </c>
      <c r="F2215" s="143">
        <f t="shared" si="2089"/>
        <v>19</v>
      </c>
      <c r="G2215" s="151">
        <f t="shared" si="2098"/>
        <v>0</v>
      </c>
      <c r="H2215" s="151">
        <f t="shared" si="2090"/>
        <v>0</v>
      </c>
      <c r="I2215" s="143">
        <f t="shared" si="2101"/>
        <v>0</v>
      </c>
      <c r="J2215" s="151">
        <f t="shared" si="2099"/>
        <v>0</v>
      </c>
      <c r="K2215" s="151">
        <f t="shared" si="2092"/>
        <v>0</v>
      </c>
      <c r="L2215" s="143">
        <f t="shared" si="2093"/>
        <v>0</v>
      </c>
      <c r="M2215" s="151">
        <f t="shared" si="2100"/>
        <v>0</v>
      </c>
      <c r="N2215" s="151">
        <f t="shared" si="2094"/>
        <v>0</v>
      </c>
      <c r="O2215" s="151">
        <f>H2215+K2215+N2215</f>
        <v>0</v>
      </c>
      <c r="P2215" s="144"/>
      <c r="Q2215" s="145">
        <f t="shared" si="2096"/>
        <v>0</v>
      </c>
    </row>
    <row r="2216" spans="1:17" s="20" customFormat="1" ht="18" customHeight="1" x14ac:dyDescent="0.4">
      <c r="A2216" s="19">
        <v>7</v>
      </c>
      <c r="B2216" s="145">
        <f>B2210</f>
        <v>10</v>
      </c>
      <c r="C2216" s="151">
        <f t="shared" si="2097"/>
        <v>0</v>
      </c>
      <c r="D2216" s="151">
        <f t="shared" si="2088"/>
        <v>0</v>
      </c>
      <c r="E2216" s="143">
        <f>VLOOKUP(B2206,別紙1!$A$285:$AS$431,25,FALSE)+VLOOKUP(B2206,別紙1!$A$285:$AS$431,26,FALSE)+VLOOKUP(B2206,別紙1!$A$285:$AS$431,27,FALSE)</f>
        <v>19</v>
      </c>
      <c r="F2216" s="143">
        <f t="shared" si="2089"/>
        <v>19</v>
      </c>
      <c r="G2216" s="151">
        <f t="shared" si="2098"/>
        <v>0</v>
      </c>
      <c r="H2216" s="151">
        <f t="shared" si="2090"/>
        <v>0</v>
      </c>
      <c r="I2216" s="143">
        <f t="shared" si="2101"/>
        <v>0</v>
      </c>
      <c r="J2216" s="151">
        <f t="shared" si="2099"/>
        <v>0</v>
      </c>
      <c r="K2216" s="151">
        <f t="shared" si="2092"/>
        <v>0</v>
      </c>
      <c r="L2216" s="143">
        <f t="shared" si="2093"/>
        <v>0</v>
      </c>
      <c r="M2216" s="151">
        <f t="shared" si="2100"/>
        <v>0</v>
      </c>
      <c r="N2216" s="151">
        <f t="shared" si="2094"/>
        <v>0</v>
      </c>
      <c r="O2216" s="151">
        <f t="shared" ref="O2216:O2220" si="2102">H2216+K2216+N2216</f>
        <v>0</v>
      </c>
      <c r="P2216" s="144"/>
      <c r="Q2216" s="145">
        <f t="shared" si="2096"/>
        <v>0</v>
      </c>
    </row>
    <row r="2217" spans="1:17" s="20" customFormat="1" ht="18" customHeight="1" x14ac:dyDescent="0.4">
      <c r="A2217" s="19">
        <v>8</v>
      </c>
      <c r="B2217" s="145">
        <f>B2210</f>
        <v>10</v>
      </c>
      <c r="C2217" s="151">
        <f t="shared" si="2097"/>
        <v>0</v>
      </c>
      <c r="D2217" s="151">
        <f t="shared" si="2088"/>
        <v>0</v>
      </c>
      <c r="E2217" s="143">
        <f>VLOOKUP(B2206,別紙1!$A$285:$AS$431,28,FALSE)+VLOOKUP(B2206,別紙1!$A$285:$AS$431,29,FALSE)+VLOOKUP(B2206,別紙1!$A$285:$AS$431,30,FALSE)</f>
        <v>21</v>
      </c>
      <c r="F2217" s="143">
        <f t="shared" si="2089"/>
        <v>21</v>
      </c>
      <c r="G2217" s="151">
        <f t="shared" si="2098"/>
        <v>0</v>
      </c>
      <c r="H2217" s="151">
        <f t="shared" si="2090"/>
        <v>0</v>
      </c>
      <c r="I2217" s="143">
        <f t="shared" si="2101"/>
        <v>0</v>
      </c>
      <c r="J2217" s="151">
        <f t="shared" si="2099"/>
        <v>0</v>
      </c>
      <c r="K2217" s="151">
        <f t="shared" si="2092"/>
        <v>0</v>
      </c>
      <c r="L2217" s="143">
        <f t="shared" si="2093"/>
        <v>0</v>
      </c>
      <c r="M2217" s="151">
        <f t="shared" si="2100"/>
        <v>0</v>
      </c>
      <c r="N2217" s="151">
        <f t="shared" si="2094"/>
        <v>0</v>
      </c>
      <c r="O2217" s="151">
        <f t="shared" si="2102"/>
        <v>0</v>
      </c>
      <c r="P2217" s="144"/>
      <c r="Q2217" s="145">
        <f t="shared" si="2096"/>
        <v>0</v>
      </c>
    </row>
    <row r="2218" spans="1:17" s="20" customFormat="1" ht="18" customHeight="1" x14ac:dyDescent="0.4">
      <c r="A2218" s="19">
        <v>9</v>
      </c>
      <c r="B2218" s="145">
        <f>B2210</f>
        <v>10</v>
      </c>
      <c r="C2218" s="151">
        <f t="shared" si="2097"/>
        <v>0</v>
      </c>
      <c r="D2218" s="151">
        <f t="shared" si="2088"/>
        <v>0</v>
      </c>
      <c r="E2218" s="143">
        <f>VLOOKUP(B2206,別紙1!$A$285:$AS$431,31,FALSE)+VLOOKUP(B2206,別紙1!$A$285:$AS$431,32,FALSE)+VLOOKUP(B2206,別紙1!$A$285:$AS$431,33,FALSE)</f>
        <v>22</v>
      </c>
      <c r="F2218" s="143">
        <f t="shared" si="2089"/>
        <v>22</v>
      </c>
      <c r="G2218" s="151">
        <f t="shared" si="2098"/>
        <v>0</v>
      </c>
      <c r="H2218" s="151">
        <f t="shared" si="2090"/>
        <v>0</v>
      </c>
      <c r="I2218" s="143">
        <f t="shared" si="2101"/>
        <v>0</v>
      </c>
      <c r="J2218" s="151">
        <f t="shared" si="2099"/>
        <v>0</v>
      </c>
      <c r="K2218" s="151">
        <f t="shared" si="2092"/>
        <v>0</v>
      </c>
      <c r="L2218" s="143">
        <f t="shared" si="2093"/>
        <v>0</v>
      </c>
      <c r="M2218" s="151">
        <f t="shared" si="2100"/>
        <v>0</v>
      </c>
      <c r="N2218" s="151">
        <f t="shared" si="2094"/>
        <v>0</v>
      </c>
      <c r="O2218" s="151">
        <f t="shared" si="2102"/>
        <v>0</v>
      </c>
      <c r="P2218" s="144"/>
      <c r="Q2218" s="145">
        <f t="shared" si="2096"/>
        <v>0</v>
      </c>
    </row>
    <row r="2219" spans="1:17" s="20" customFormat="1" ht="18" customHeight="1" x14ac:dyDescent="0.4">
      <c r="A2219" s="19">
        <v>10</v>
      </c>
      <c r="B2219" s="145">
        <f>B2210</f>
        <v>10</v>
      </c>
      <c r="C2219" s="151">
        <f t="shared" si="2097"/>
        <v>0</v>
      </c>
      <c r="D2219" s="151">
        <f t="shared" si="2088"/>
        <v>0</v>
      </c>
      <c r="E2219" s="143">
        <f>VLOOKUP(B2206,別紙1!$A$285:$AS$431,34,FALSE)+VLOOKUP(B2206,別紙1!$A$285:$AS$431,35,FALSE)+VLOOKUP(B2206,別紙1!$A$285:$AS$431,36,FALSE)</f>
        <v>20</v>
      </c>
      <c r="F2219" s="143">
        <f t="shared" si="2089"/>
        <v>20</v>
      </c>
      <c r="G2219" s="151">
        <f t="shared" si="2098"/>
        <v>0</v>
      </c>
      <c r="H2219" s="151">
        <f t="shared" si="2090"/>
        <v>0</v>
      </c>
      <c r="I2219" s="143">
        <f t="shared" si="2101"/>
        <v>0</v>
      </c>
      <c r="J2219" s="151">
        <f t="shared" si="2099"/>
        <v>0</v>
      </c>
      <c r="K2219" s="151">
        <f t="shared" si="2092"/>
        <v>0</v>
      </c>
      <c r="L2219" s="143">
        <f t="shared" si="2093"/>
        <v>0</v>
      </c>
      <c r="M2219" s="151">
        <f t="shared" si="2100"/>
        <v>0</v>
      </c>
      <c r="N2219" s="151">
        <f t="shared" si="2094"/>
        <v>0</v>
      </c>
      <c r="O2219" s="151">
        <f t="shared" si="2102"/>
        <v>0</v>
      </c>
      <c r="P2219" s="144"/>
      <c r="Q2219" s="145">
        <f t="shared" si="2096"/>
        <v>0</v>
      </c>
    </row>
    <row r="2220" spans="1:17" s="20" customFormat="1" ht="18" customHeight="1" x14ac:dyDescent="0.4">
      <c r="A2220" s="19">
        <v>11</v>
      </c>
      <c r="B2220" s="145">
        <f>B2210</f>
        <v>10</v>
      </c>
      <c r="C2220" s="151">
        <f t="shared" si="2097"/>
        <v>0</v>
      </c>
      <c r="D2220" s="151">
        <f t="shared" si="2088"/>
        <v>0</v>
      </c>
      <c r="E2220" s="143">
        <f>VLOOKUP(B2206,別紙1!$A$285:$AS$431,37,FALSE)+VLOOKUP(B2206,別紙1!$A$285:$AS$431,38,FALSE)+VLOOKUP(B2206,別紙1!$A$285:$AS$431,39,FALSE)</f>
        <v>18</v>
      </c>
      <c r="F2220" s="143">
        <f t="shared" si="2089"/>
        <v>18</v>
      </c>
      <c r="G2220" s="151">
        <f t="shared" si="2098"/>
        <v>0</v>
      </c>
      <c r="H2220" s="151">
        <f t="shared" si="2090"/>
        <v>0</v>
      </c>
      <c r="I2220" s="143">
        <f t="shared" si="2101"/>
        <v>0</v>
      </c>
      <c r="J2220" s="151">
        <f t="shared" si="2099"/>
        <v>0</v>
      </c>
      <c r="K2220" s="151">
        <f t="shared" si="2092"/>
        <v>0</v>
      </c>
      <c r="L2220" s="143">
        <f t="shared" si="2093"/>
        <v>0</v>
      </c>
      <c r="M2220" s="151">
        <f t="shared" si="2100"/>
        <v>0</v>
      </c>
      <c r="N2220" s="151">
        <f t="shared" si="2094"/>
        <v>0</v>
      </c>
      <c r="O2220" s="151">
        <f t="shared" si="2102"/>
        <v>0</v>
      </c>
      <c r="P2220" s="144"/>
      <c r="Q2220" s="145">
        <f t="shared" si="2096"/>
        <v>0</v>
      </c>
    </row>
    <row r="2221" spans="1:17" s="20" customFormat="1" ht="18" customHeight="1" thickBot="1" x14ac:dyDescent="0.45">
      <c r="A2221" s="19">
        <v>12</v>
      </c>
      <c r="B2221" s="145">
        <f>B2210</f>
        <v>10</v>
      </c>
      <c r="C2221" s="151">
        <f t="shared" si="2097"/>
        <v>0</v>
      </c>
      <c r="D2221" s="151">
        <f t="shared" si="2088"/>
        <v>0</v>
      </c>
      <c r="E2221" s="143">
        <f>VLOOKUP(B2206,別紙1!$A$285:$AS$431,40,FALSE)+VLOOKUP(B2206,別紙1!$A$285:$AS$431,41,FALSE)+VLOOKUP(B2206,別紙1!$A$285:$AS$431,42,FALSE)</f>
        <v>19</v>
      </c>
      <c r="F2221" s="143">
        <f t="shared" si="2089"/>
        <v>19</v>
      </c>
      <c r="G2221" s="151">
        <f t="shared" si="2098"/>
        <v>0</v>
      </c>
      <c r="H2221" s="198">
        <f t="shared" si="2090"/>
        <v>0</v>
      </c>
      <c r="I2221" s="143">
        <f t="shared" si="2101"/>
        <v>0</v>
      </c>
      <c r="J2221" s="198">
        <f t="shared" si="2099"/>
        <v>0</v>
      </c>
      <c r="K2221" s="198">
        <f t="shared" si="2092"/>
        <v>0</v>
      </c>
      <c r="L2221" s="143">
        <f t="shared" si="2093"/>
        <v>0</v>
      </c>
      <c r="M2221" s="151">
        <f t="shared" si="2100"/>
        <v>0</v>
      </c>
      <c r="N2221" s="198">
        <f t="shared" si="2094"/>
        <v>0</v>
      </c>
      <c r="O2221" s="151">
        <f>H2221+K2221+N2221</f>
        <v>0</v>
      </c>
      <c r="P2221" s="144"/>
      <c r="Q2221" s="145">
        <f t="shared" si="2096"/>
        <v>0</v>
      </c>
    </row>
    <row r="2222" spans="1:17" s="20" customFormat="1" ht="18" customHeight="1" thickBot="1" x14ac:dyDescent="0.45">
      <c r="A2222" s="19" t="s">
        <v>9</v>
      </c>
      <c r="B2222" s="146"/>
      <c r="C2222" s="146"/>
      <c r="D2222" s="201"/>
      <c r="E2222" s="143">
        <f t="shared" ref="E2222:F2222" si="2103">SUM(E2210:E2221)</f>
        <v>250</v>
      </c>
      <c r="F2222" s="149">
        <f t="shared" si="2103"/>
        <v>250</v>
      </c>
      <c r="G2222" s="146"/>
      <c r="H2222" s="146"/>
      <c r="I2222" s="149">
        <f t="shared" ref="I2222" si="2104">SUM(I2210:I2221)</f>
        <v>0</v>
      </c>
      <c r="J2222" s="146"/>
      <c r="K2222" s="146"/>
      <c r="L2222" s="149">
        <f t="shared" ref="L2222" si="2105">SUM(L2210:L2221)</f>
        <v>0</v>
      </c>
      <c r="M2222" s="146"/>
      <c r="N2222" s="146"/>
      <c r="O2222" s="202"/>
      <c r="P2222" s="150">
        <f>SUM(P2210:P2221)</f>
        <v>0</v>
      </c>
      <c r="Q2222" s="148">
        <f>IF(SUM(Q2210:Q2221)="","",SUM(Q2210:Q2221))</f>
        <v>0</v>
      </c>
    </row>
    <row r="2223" spans="1:17" ht="78" customHeight="1" x14ac:dyDescent="0.4">
      <c r="A2223" s="444" t="s">
        <v>376</v>
      </c>
      <c r="B2223" s="445"/>
      <c r="C2223" s="445"/>
      <c r="D2223" s="445"/>
      <c r="E2223" s="446"/>
      <c r="F2223" s="446"/>
      <c r="G2223" s="446"/>
      <c r="H2223" s="445"/>
      <c r="I2223" s="446"/>
      <c r="J2223" s="446"/>
      <c r="K2223" s="445"/>
      <c r="L2223" s="446"/>
      <c r="M2223" s="446"/>
      <c r="N2223" s="445"/>
      <c r="O2223" s="445"/>
      <c r="P2223" s="445"/>
      <c r="Q2223" s="445"/>
    </row>
    <row r="2224" spans="1:17" ht="78" customHeight="1" x14ac:dyDescent="0.4">
      <c r="A2224" s="447" t="s">
        <v>22</v>
      </c>
      <c r="B2224" s="447"/>
      <c r="C2224" s="447"/>
      <c r="D2224" s="447"/>
      <c r="E2224" s="447"/>
      <c r="F2224" s="447"/>
      <c r="G2224" s="447"/>
      <c r="H2224" s="447"/>
      <c r="I2224" s="447"/>
      <c r="J2224" s="447"/>
      <c r="K2224" s="447"/>
      <c r="L2224" s="447"/>
      <c r="M2224" s="447"/>
      <c r="N2224" s="447"/>
      <c r="O2224" s="447"/>
      <c r="P2224" s="447"/>
      <c r="Q2224" s="447"/>
    </row>
    <row r="2225" spans="1:17" x14ac:dyDescent="0.4">
      <c r="A2225" s="11" t="s">
        <v>12</v>
      </c>
      <c r="B2225" s="15">
        <f>B2206+1</f>
        <v>118</v>
      </c>
      <c r="C2225" s="11" t="s">
        <v>13</v>
      </c>
      <c r="D2225" s="13" t="str">
        <f>VLOOKUP(B2225,別紙1!$A$285:$AS$431,3,FALSE)</f>
        <v>荒北第１－１１ポンプ場</v>
      </c>
      <c r="Q2225" s="142" t="str">
        <f>VLOOKUP(B2225,別紙1!$A$285:$AS$431,5,FALSE)</f>
        <v>従量電灯Ｂ</v>
      </c>
    </row>
    <row r="2226" spans="1:17" s="11" customFormat="1" ht="20.25" customHeight="1" x14ac:dyDescent="0.4">
      <c r="A2226" s="435" t="s">
        <v>14</v>
      </c>
      <c r="B2226" s="443" t="s">
        <v>3</v>
      </c>
      <c r="C2226" s="443"/>
      <c r="D2226" s="443"/>
      <c r="E2226" s="438" t="s">
        <v>4</v>
      </c>
      <c r="F2226" s="439"/>
      <c r="G2226" s="439"/>
      <c r="H2226" s="439"/>
      <c r="I2226" s="439"/>
      <c r="J2226" s="439"/>
      <c r="K2226" s="439"/>
      <c r="L2226" s="439"/>
      <c r="M2226" s="439"/>
      <c r="N2226" s="439"/>
      <c r="O2226" s="440"/>
      <c r="P2226" s="426" t="s">
        <v>106</v>
      </c>
      <c r="Q2226" s="435" t="s">
        <v>354</v>
      </c>
    </row>
    <row r="2227" spans="1:17" s="11" customFormat="1" ht="60" x14ac:dyDescent="0.4">
      <c r="A2227" s="436"/>
      <c r="B2227" s="305" t="s">
        <v>26</v>
      </c>
      <c r="C2227" s="305" t="s">
        <v>107</v>
      </c>
      <c r="D2227" s="305" t="s">
        <v>27</v>
      </c>
      <c r="E2227" s="16" t="s">
        <v>349</v>
      </c>
      <c r="F2227" s="17" t="s">
        <v>108</v>
      </c>
      <c r="G2227" s="17" t="s">
        <v>350</v>
      </c>
      <c r="H2227" s="16" t="s">
        <v>28</v>
      </c>
      <c r="I2227" s="17" t="s">
        <v>126</v>
      </c>
      <c r="J2227" s="17" t="s">
        <v>352</v>
      </c>
      <c r="K2227" s="16" t="s">
        <v>29</v>
      </c>
      <c r="L2227" s="17" t="s">
        <v>127</v>
      </c>
      <c r="M2227" s="17" t="s">
        <v>128</v>
      </c>
      <c r="N2227" s="16" t="s">
        <v>30</v>
      </c>
      <c r="O2227" s="306" t="s">
        <v>353</v>
      </c>
      <c r="P2227" s="441"/>
      <c r="Q2227" s="436"/>
    </row>
    <row r="2228" spans="1:17" s="18" customFormat="1" ht="22.5" x14ac:dyDescent="0.4">
      <c r="A2228" s="442"/>
      <c r="B2228" s="12" t="s">
        <v>34</v>
      </c>
      <c r="C2228" s="12" t="s">
        <v>123</v>
      </c>
      <c r="D2228" s="12" t="s">
        <v>6</v>
      </c>
      <c r="E2228" s="12" t="s">
        <v>20</v>
      </c>
      <c r="F2228" s="12" t="s">
        <v>20</v>
      </c>
      <c r="G2228" s="12" t="s">
        <v>8</v>
      </c>
      <c r="H2228" s="12" t="s">
        <v>8</v>
      </c>
      <c r="I2228" s="12" t="s">
        <v>20</v>
      </c>
      <c r="J2228" s="12" t="s">
        <v>8</v>
      </c>
      <c r="K2228" s="12" t="s">
        <v>8</v>
      </c>
      <c r="L2228" s="12" t="s">
        <v>20</v>
      </c>
      <c r="M2228" s="12" t="s">
        <v>8</v>
      </c>
      <c r="N2228" s="12" t="s">
        <v>8</v>
      </c>
      <c r="O2228" s="12" t="s">
        <v>8</v>
      </c>
      <c r="P2228" s="4" t="s">
        <v>43</v>
      </c>
      <c r="Q2228" s="12" t="s">
        <v>8</v>
      </c>
    </row>
    <row r="2229" spans="1:17" s="20" customFormat="1" ht="18" customHeight="1" x14ac:dyDescent="0.4">
      <c r="A2229" s="19">
        <v>1</v>
      </c>
      <c r="B2229" s="143">
        <f>VLOOKUP(B2225,別紙1!$A$285:$AS$431,6,FALSE)</f>
        <v>10</v>
      </c>
      <c r="C2229" s="151">
        <f>内訳書!$C$9</f>
        <v>0</v>
      </c>
      <c r="D2229" s="151">
        <f>IF(E2229=0,ROUNDDOWN(C2229*B2229/10/2,2),ROUNDDOWN(C2229*B2229/10,2))</f>
        <v>0</v>
      </c>
      <c r="E2229" s="143">
        <f>VLOOKUP(B2225,別紙1!$A$285:$AS$431,7,FALSE)+VLOOKUP(B2225,別紙1!$A$285:$AS$431,8,FALSE)+VLOOKUP(B2225,別紙1!$A$285:$AS$431,9,FALSE)</f>
        <v>18</v>
      </c>
      <c r="F2229" s="143">
        <f>IF(E2229&lt;120,E2229,120)</f>
        <v>18</v>
      </c>
      <c r="G2229" s="151">
        <f>内訳書!$D$9</f>
        <v>0</v>
      </c>
      <c r="H2229" s="151">
        <f>ROUNDDOWN(F2229*G2229,2)</f>
        <v>0</v>
      </c>
      <c r="I2229" s="143">
        <f>IF(E2229&lt;=300,IF(E2229&lt;120,0,E2229-120),180)</f>
        <v>0</v>
      </c>
      <c r="J2229" s="151">
        <f>内訳書!$E$9</f>
        <v>0</v>
      </c>
      <c r="K2229" s="151">
        <f>ROUNDDOWN(I2229*J2229,2)</f>
        <v>0</v>
      </c>
      <c r="L2229" s="143">
        <f>IF(E2229&lt;300,0,E2229-300)</f>
        <v>0</v>
      </c>
      <c r="M2229" s="151">
        <f>内訳書!$F$9</f>
        <v>0</v>
      </c>
      <c r="N2229" s="151">
        <f>ROUNDDOWN(L2229*M2229,2)</f>
        <v>0</v>
      </c>
      <c r="O2229" s="151">
        <f>H2229+K2229+N2229</f>
        <v>0</v>
      </c>
      <c r="P2229" s="144"/>
      <c r="Q2229" s="145">
        <f>ROUNDDOWN(D2229+O2229+P2229,0)</f>
        <v>0</v>
      </c>
    </row>
    <row r="2230" spans="1:17" s="20" customFormat="1" ht="18" customHeight="1" x14ac:dyDescent="0.4">
      <c r="A2230" s="19">
        <v>2</v>
      </c>
      <c r="B2230" s="145">
        <f>B2229</f>
        <v>10</v>
      </c>
      <c r="C2230" s="151">
        <f>C2229</f>
        <v>0</v>
      </c>
      <c r="D2230" s="151">
        <f t="shared" ref="D2230:D2240" si="2106">IF(E2230=0,ROUNDDOWN(C2230*B2230/10/2,2),ROUNDDOWN(C2230*B2230/10,2))</f>
        <v>0</v>
      </c>
      <c r="E2230" s="143">
        <f>VLOOKUP(B2225,別紙1!$A$285:$AS$431,10,FALSE)+VLOOKUP(B2225,別紙1!$A$285:$AS$431,11,FALSE)+VLOOKUP(B2225,別紙1!$A$285:$AS$431,12,FALSE)</f>
        <v>19</v>
      </c>
      <c r="F2230" s="143">
        <f t="shared" ref="F2230:F2240" si="2107">IF(E2230&lt;120,E2230,120)</f>
        <v>19</v>
      </c>
      <c r="G2230" s="151">
        <f>G2229</f>
        <v>0</v>
      </c>
      <c r="H2230" s="151">
        <f t="shared" ref="H2230:H2240" si="2108">ROUNDDOWN(F2230*G2230,2)</f>
        <v>0</v>
      </c>
      <c r="I2230" s="143">
        <f t="shared" ref="I2230" si="2109">IF(E2230&lt;=300,IF(E2230&lt;120,0,E2230-120),180)</f>
        <v>0</v>
      </c>
      <c r="J2230" s="151">
        <f>J2229</f>
        <v>0</v>
      </c>
      <c r="K2230" s="151">
        <f t="shared" ref="K2230:K2240" si="2110">ROUNDDOWN(I2230*J2230,2)</f>
        <v>0</v>
      </c>
      <c r="L2230" s="143">
        <f t="shared" ref="L2230:L2240" si="2111">IF(E2230&lt;300,0,E2230-300)</f>
        <v>0</v>
      </c>
      <c r="M2230" s="151">
        <f>M2229</f>
        <v>0</v>
      </c>
      <c r="N2230" s="151">
        <f t="shared" ref="N2230:N2240" si="2112">ROUNDDOWN(L2230*M2230,2)</f>
        <v>0</v>
      </c>
      <c r="O2230" s="151">
        <f t="shared" ref="O2230:O2233" si="2113">H2230+K2230+N2230</f>
        <v>0</v>
      </c>
      <c r="P2230" s="144"/>
      <c r="Q2230" s="145">
        <f t="shared" ref="Q2230:Q2240" si="2114">ROUNDDOWN(D2230+O2230+P2230,0)</f>
        <v>0</v>
      </c>
    </row>
    <row r="2231" spans="1:17" s="20" customFormat="1" ht="18" customHeight="1" x14ac:dyDescent="0.4">
      <c r="A2231" s="19">
        <v>3</v>
      </c>
      <c r="B2231" s="145">
        <f>B2229</f>
        <v>10</v>
      </c>
      <c r="C2231" s="151">
        <f t="shared" ref="C2231:C2240" si="2115">C2230</f>
        <v>0</v>
      </c>
      <c r="D2231" s="151">
        <f t="shared" si="2106"/>
        <v>0</v>
      </c>
      <c r="E2231" s="143">
        <f>VLOOKUP(B2225,別紙1!$A$285:$AS$431,13,FALSE)+VLOOKUP(B2225,別紙1!$A$285:$AS$431,14,FALSE)+VLOOKUP(B2225,別紙1!$A$285:$AS$431,15,FALSE)</f>
        <v>17</v>
      </c>
      <c r="F2231" s="143">
        <f t="shared" si="2107"/>
        <v>17</v>
      </c>
      <c r="G2231" s="151">
        <f t="shared" ref="G2231:G2240" si="2116">G2230</f>
        <v>0</v>
      </c>
      <c r="H2231" s="151">
        <f t="shared" si="2108"/>
        <v>0</v>
      </c>
      <c r="I2231" s="143">
        <f>IF(E2231&lt;=300,IF(E2231&lt;120,0,E2231-120),180)</f>
        <v>0</v>
      </c>
      <c r="J2231" s="151">
        <f t="shared" ref="J2231:J2240" si="2117">J2230</f>
        <v>0</v>
      </c>
      <c r="K2231" s="151">
        <f t="shared" si="2110"/>
        <v>0</v>
      </c>
      <c r="L2231" s="143">
        <f t="shared" si="2111"/>
        <v>0</v>
      </c>
      <c r="M2231" s="151">
        <f t="shared" ref="M2231:M2240" si="2118">M2230</f>
        <v>0</v>
      </c>
      <c r="N2231" s="151">
        <f t="shared" si="2112"/>
        <v>0</v>
      </c>
      <c r="O2231" s="151">
        <f t="shared" si="2113"/>
        <v>0</v>
      </c>
      <c r="P2231" s="144"/>
      <c r="Q2231" s="145">
        <f t="shared" si="2114"/>
        <v>0</v>
      </c>
    </row>
    <row r="2232" spans="1:17" s="20" customFormat="1" ht="18" customHeight="1" x14ac:dyDescent="0.4">
      <c r="A2232" s="19">
        <v>4</v>
      </c>
      <c r="B2232" s="145">
        <f>B2229</f>
        <v>10</v>
      </c>
      <c r="C2232" s="151">
        <f t="shared" si="2115"/>
        <v>0</v>
      </c>
      <c r="D2232" s="151">
        <f t="shared" si="2106"/>
        <v>0</v>
      </c>
      <c r="E2232" s="143">
        <f>VLOOKUP(B2225,別紙1!$A$285:$AS$431,16,FALSE)+VLOOKUP(B2225,別紙1!$A$285:$AS$431,17,FALSE)+VLOOKUP(B2225,別紙1!$A$285:$AS$431,18,FALSE)</f>
        <v>16</v>
      </c>
      <c r="F2232" s="143">
        <f t="shared" si="2107"/>
        <v>16</v>
      </c>
      <c r="G2232" s="151">
        <f t="shared" si="2116"/>
        <v>0</v>
      </c>
      <c r="H2232" s="151">
        <f t="shared" si="2108"/>
        <v>0</v>
      </c>
      <c r="I2232" s="143">
        <f t="shared" ref="I2232:I2240" si="2119">IF(E2232&lt;=300,IF(E2232&lt;120,0,E2232-120),180)</f>
        <v>0</v>
      </c>
      <c r="J2232" s="151">
        <f t="shared" si="2117"/>
        <v>0</v>
      </c>
      <c r="K2232" s="151">
        <f t="shared" si="2110"/>
        <v>0</v>
      </c>
      <c r="L2232" s="143">
        <f t="shared" si="2111"/>
        <v>0</v>
      </c>
      <c r="M2232" s="151">
        <f t="shared" si="2118"/>
        <v>0</v>
      </c>
      <c r="N2232" s="151">
        <f t="shared" si="2112"/>
        <v>0</v>
      </c>
      <c r="O2232" s="151">
        <f t="shared" si="2113"/>
        <v>0</v>
      </c>
      <c r="P2232" s="144"/>
      <c r="Q2232" s="145">
        <f t="shared" si="2114"/>
        <v>0</v>
      </c>
    </row>
    <row r="2233" spans="1:17" s="20" customFormat="1" ht="18" customHeight="1" x14ac:dyDescent="0.4">
      <c r="A2233" s="19">
        <v>5</v>
      </c>
      <c r="B2233" s="145">
        <f>B2229</f>
        <v>10</v>
      </c>
      <c r="C2233" s="151">
        <f t="shared" si="2115"/>
        <v>0</v>
      </c>
      <c r="D2233" s="151">
        <f t="shared" si="2106"/>
        <v>0</v>
      </c>
      <c r="E2233" s="143">
        <f>VLOOKUP(B2225,別紙1!$A$285:$AS$431,19,FALSE)+VLOOKUP(B2225,別紙1!$A$285:$AS$431,20,FALSE)+VLOOKUP(B2225,別紙1!$A$285:$AS$431,21,FALSE)</f>
        <v>10</v>
      </c>
      <c r="F2233" s="143">
        <f t="shared" si="2107"/>
        <v>10</v>
      </c>
      <c r="G2233" s="151">
        <f t="shared" si="2116"/>
        <v>0</v>
      </c>
      <c r="H2233" s="151">
        <f t="shared" si="2108"/>
        <v>0</v>
      </c>
      <c r="I2233" s="143">
        <f t="shared" si="2119"/>
        <v>0</v>
      </c>
      <c r="J2233" s="151">
        <f t="shared" si="2117"/>
        <v>0</v>
      </c>
      <c r="K2233" s="151">
        <f t="shared" si="2110"/>
        <v>0</v>
      </c>
      <c r="L2233" s="143">
        <f t="shared" si="2111"/>
        <v>0</v>
      </c>
      <c r="M2233" s="151">
        <f t="shared" si="2118"/>
        <v>0</v>
      </c>
      <c r="N2233" s="151">
        <f t="shared" si="2112"/>
        <v>0</v>
      </c>
      <c r="O2233" s="151">
        <f t="shared" si="2113"/>
        <v>0</v>
      </c>
      <c r="P2233" s="144"/>
      <c r="Q2233" s="145">
        <f t="shared" si="2114"/>
        <v>0</v>
      </c>
    </row>
    <row r="2234" spans="1:17" s="20" customFormat="1" ht="18" customHeight="1" x14ac:dyDescent="0.4">
      <c r="A2234" s="19">
        <v>6</v>
      </c>
      <c r="B2234" s="145">
        <f>B2229</f>
        <v>10</v>
      </c>
      <c r="C2234" s="151">
        <f t="shared" si="2115"/>
        <v>0</v>
      </c>
      <c r="D2234" s="151">
        <f t="shared" si="2106"/>
        <v>0</v>
      </c>
      <c r="E2234" s="143">
        <f>VLOOKUP(B2225,別紙1!$A$285:$AS$431,22,FALSE)+VLOOKUP(B2225,別紙1!$A$285:$AS$431,23,FALSE)+VLOOKUP(B2225,別紙1!$A$285:$AS$431,24,FALSE)</f>
        <v>10</v>
      </c>
      <c r="F2234" s="143">
        <f t="shared" si="2107"/>
        <v>10</v>
      </c>
      <c r="G2234" s="151">
        <f t="shared" si="2116"/>
        <v>0</v>
      </c>
      <c r="H2234" s="151">
        <f t="shared" si="2108"/>
        <v>0</v>
      </c>
      <c r="I2234" s="143">
        <f t="shared" si="2119"/>
        <v>0</v>
      </c>
      <c r="J2234" s="151">
        <f t="shared" si="2117"/>
        <v>0</v>
      </c>
      <c r="K2234" s="151">
        <f t="shared" si="2110"/>
        <v>0</v>
      </c>
      <c r="L2234" s="143">
        <f t="shared" si="2111"/>
        <v>0</v>
      </c>
      <c r="M2234" s="151">
        <f t="shared" si="2118"/>
        <v>0</v>
      </c>
      <c r="N2234" s="151">
        <f t="shared" si="2112"/>
        <v>0</v>
      </c>
      <c r="O2234" s="151">
        <f>H2234+K2234+N2234</f>
        <v>0</v>
      </c>
      <c r="P2234" s="144"/>
      <c r="Q2234" s="145">
        <f t="shared" si="2114"/>
        <v>0</v>
      </c>
    </row>
    <row r="2235" spans="1:17" s="20" customFormat="1" ht="18" customHeight="1" x14ac:dyDescent="0.4">
      <c r="A2235" s="19">
        <v>7</v>
      </c>
      <c r="B2235" s="145">
        <f>B2229</f>
        <v>10</v>
      </c>
      <c r="C2235" s="151">
        <f t="shared" si="2115"/>
        <v>0</v>
      </c>
      <c r="D2235" s="151">
        <f t="shared" si="2106"/>
        <v>0</v>
      </c>
      <c r="E2235" s="143">
        <f>VLOOKUP(B2225,別紙1!$A$285:$AS$431,25,FALSE)+VLOOKUP(B2225,別紙1!$A$285:$AS$431,26,FALSE)+VLOOKUP(B2225,別紙1!$A$285:$AS$431,27,FALSE)</f>
        <v>10</v>
      </c>
      <c r="F2235" s="143">
        <f t="shared" si="2107"/>
        <v>10</v>
      </c>
      <c r="G2235" s="151">
        <f t="shared" si="2116"/>
        <v>0</v>
      </c>
      <c r="H2235" s="151">
        <f t="shared" si="2108"/>
        <v>0</v>
      </c>
      <c r="I2235" s="143">
        <f t="shared" si="2119"/>
        <v>0</v>
      </c>
      <c r="J2235" s="151">
        <f t="shared" si="2117"/>
        <v>0</v>
      </c>
      <c r="K2235" s="151">
        <f t="shared" si="2110"/>
        <v>0</v>
      </c>
      <c r="L2235" s="143">
        <f t="shared" si="2111"/>
        <v>0</v>
      </c>
      <c r="M2235" s="151">
        <f t="shared" si="2118"/>
        <v>0</v>
      </c>
      <c r="N2235" s="151">
        <f t="shared" si="2112"/>
        <v>0</v>
      </c>
      <c r="O2235" s="151">
        <f t="shared" ref="O2235:O2239" si="2120">H2235+K2235+N2235</f>
        <v>0</v>
      </c>
      <c r="P2235" s="144"/>
      <c r="Q2235" s="145">
        <f t="shared" si="2114"/>
        <v>0</v>
      </c>
    </row>
    <row r="2236" spans="1:17" s="20" customFormat="1" ht="18" customHeight="1" x14ac:dyDescent="0.4">
      <c r="A2236" s="19">
        <v>8</v>
      </c>
      <c r="B2236" s="145">
        <f>B2229</f>
        <v>10</v>
      </c>
      <c r="C2236" s="151">
        <f t="shared" si="2115"/>
        <v>0</v>
      </c>
      <c r="D2236" s="151">
        <f t="shared" si="2106"/>
        <v>0</v>
      </c>
      <c r="E2236" s="143">
        <f>VLOOKUP(B2225,別紙1!$A$285:$AS$431,28,FALSE)+VLOOKUP(B2225,別紙1!$A$285:$AS$431,29,FALSE)+VLOOKUP(B2225,別紙1!$A$285:$AS$431,30,FALSE)</f>
        <v>12</v>
      </c>
      <c r="F2236" s="143">
        <f t="shared" si="2107"/>
        <v>12</v>
      </c>
      <c r="G2236" s="151">
        <f t="shared" si="2116"/>
        <v>0</v>
      </c>
      <c r="H2236" s="151">
        <f t="shared" si="2108"/>
        <v>0</v>
      </c>
      <c r="I2236" s="143">
        <f t="shared" si="2119"/>
        <v>0</v>
      </c>
      <c r="J2236" s="151">
        <f t="shared" si="2117"/>
        <v>0</v>
      </c>
      <c r="K2236" s="151">
        <f t="shared" si="2110"/>
        <v>0</v>
      </c>
      <c r="L2236" s="143">
        <f t="shared" si="2111"/>
        <v>0</v>
      </c>
      <c r="M2236" s="151">
        <f t="shared" si="2118"/>
        <v>0</v>
      </c>
      <c r="N2236" s="151">
        <f t="shared" si="2112"/>
        <v>0</v>
      </c>
      <c r="O2236" s="151">
        <f t="shared" si="2120"/>
        <v>0</v>
      </c>
      <c r="P2236" s="144"/>
      <c r="Q2236" s="145">
        <f t="shared" si="2114"/>
        <v>0</v>
      </c>
    </row>
    <row r="2237" spans="1:17" s="20" customFormat="1" ht="18" customHeight="1" x14ac:dyDescent="0.4">
      <c r="A2237" s="19">
        <v>9</v>
      </c>
      <c r="B2237" s="145">
        <f>B2229</f>
        <v>10</v>
      </c>
      <c r="C2237" s="151">
        <f t="shared" si="2115"/>
        <v>0</v>
      </c>
      <c r="D2237" s="151">
        <f t="shared" si="2106"/>
        <v>0</v>
      </c>
      <c r="E2237" s="143">
        <f>VLOOKUP(B2225,別紙1!$A$285:$AS$431,31,FALSE)+VLOOKUP(B2225,別紙1!$A$285:$AS$431,32,FALSE)+VLOOKUP(B2225,別紙1!$A$285:$AS$431,33,FALSE)</f>
        <v>12</v>
      </c>
      <c r="F2237" s="143">
        <f t="shared" si="2107"/>
        <v>12</v>
      </c>
      <c r="G2237" s="151">
        <f t="shared" si="2116"/>
        <v>0</v>
      </c>
      <c r="H2237" s="151">
        <f t="shared" si="2108"/>
        <v>0</v>
      </c>
      <c r="I2237" s="143">
        <f t="shared" si="2119"/>
        <v>0</v>
      </c>
      <c r="J2237" s="151">
        <f t="shared" si="2117"/>
        <v>0</v>
      </c>
      <c r="K2237" s="151">
        <f t="shared" si="2110"/>
        <v>0</v>
      </c>
      <c r="L2237" s="143">
        <f t="shared" si="2111"/>
        <v>0</v>
      </c>
      <c r="M2237" s="151">
        <f t="shared" si="2118"/>
        <v>0</v>
      </c>
      <c r="N2237" s="151">
        <f t="shared" si="2112"/>
        <v>0</v>
      </c>
      <c r="O2237" s="151">
        <f t="shared" si="2120"/>
        <v>0</v>
      </c>
      <c r="P2237" s="144"/>
      <c r="Q2237" s="145">
        <f t="shared" si="2114"/>
        <v>0</v>
      </c>
    </row>
    <row r="2238" spans="1:17" s="20" customFormat="1" ht="18" customHeight="1" x14ac:dyDescent="0.4">
      <c r="A2238" s="19">
        <v>10</v>
      </c>
      <c r="B2238" s="145">
        <f>B2229</f>
        <v>10</v>
      </c>
      <c r="C2238" s="151">
        <f t="shared" si="2115"/>
        <v>0</v>
      </c>
      <c r="D2238" s="151">
        <f t="shared" si="2106"/>
        <v>0</v>
      </c>
      <c r="E2238" s="143">
        <f>VLOOKUP(B2225,別紙1!$A$285:$AS$431,34,FALSE)+VLOOKUP(B2225,別紙1!$A$285:$AS$431,35,FALSE)+VLOOKUP(B2225,別紙1!$A$285:$AS$431,36,FALSE)</f>
        <v>11</v>
      </c>
      <c r="F2238" s="143">
        <f t="shared" si="2107"/>
        <v>11</v>
      </c>
      <c r="G2238" s="151">
        <f t="shared" si="2116"/>
        <v>0</v>
      </c>
      <c r="H2238" s="151">
        <f t="shared" si="2108"/>
        <v>0</v>
      </c>
      <c r="I2238" s="143">
        <f t="shared" si="2119"/>
        <v>0</v>
      </c>
      <c r="J2238" s="151">
        <f t="shared" si="2117"/>
        <v>0</v>
      </c>
      <c r="K2238" s="151">
        <f t="shared" si="2110"/>
        <v>0</v>
      </c>
      <c r="L2238" s="143">
        <f t="shared" si="2111"/>
        <v>0</v>
      </c>
      <c r="M2238" s="151">
        <f t="shared" si="2118"/>
        <v>0</v>
      </c>
      <c r="N2238" s="151">
        <f t="shared" si="2112"/>
        <v>0</v>
      </c>
      <c r="O2238" s="151">
        <f t="shared" si="2120"/>
        <v>0</v>
      </c>
      <c r="P2238" s="144"/>
      <c r="Q2238" s="145">
        <f t="shared" si="2114"/>
        <v>0</v>
      </c>
    </row>
    <row r="2239" spans="1:17" s="20" customFormat="1" ht="18" customHeight="1" x14ac:dyDescent="0.4">
      <c r="A2239" s="19">
        <v>11</v>
      </c>
      <c r="B2239" s="145">
        <f>B2229</f>
        <v>10</v>
      </c>
      <c r="C2239" s="151">
        <f t="shared" si="2115"/>
        <v>0</v>
      </c>
      <c r="D2239" s="151">
        <f t="shared" si="2106"/>
        <v>0</v>
      </c>
      <c r="E2239" s="143">
        <f>VLOOKUP(B2225,別紙1!$A$285:$AS$431,37,FALSE)+VLOOKUP(B2225,別紙1!$A$285:$AS$431,38,FALSE)+VLOOKUP(B2225,別紙1!$A$285:$AS$431,39,FALSE)</f>
        <v>9</v>
      </c>
      <c r="F2239" s="143">
        <f t="shared" si="2107"/>
        <v>9</v>
      </c>
      <c r="G2239" s="151">
        <f t="shared" si="2116"/>
        <v>0</v>
      </c>
      <c r="H2239" s="151">
        <f t="shared" si="2108"/>
        <v>0</v>
      </c>
      <c r="I2239" s="143">
        <f t="shared" si="2119"/>
        <v>0</v>
      </c>
      <c r="J2239" s="151">
        <f t="shared" si="2117"/>
        <v>0</v>
      </c>
      <c r="K2239" s="151">
        <f t="shared" si="2110"/>
        <v>0</v>
      </c>
      <c r="L2239" s="143">
        <f t="shared" si="2111"/>
        <v>0</v>
      </c>
      <c r="M2239" s="151">
        <f t="shared" si="2118"/>
        <v>0</v>
      </c>
      <c r="N2239" s="151">
        <f t="shared" si="2112"/>
        <v>0</v>
      </c>
      <c r="O2239" s="151">
        <f t="shared" si="2120"/>
        <v>0</v>
      </c>
      <c r="P2239" s="144"/>
      <c r="Q2239" s="145">
        <f t="shared" si="2114"/>
        <v>0</v>
      </c>
    </row>
    <row r="2240" spans="1:17" s="20" customFormat="1" ht="18" customHeight="1" thickBot="1" x14ac:dyDescent="0.45">
      <c r="A2240" s="19">
        <v>12</v>
      </c>
      <c r="B2240" s="145">
        <f>B2229</f>
        <v>10</v>
      </c>
      <c r="C2240" s="151">
        <f t="shared" si="2115"/>
        <v>0</v>
      </c>
      <c r="D2240" s="151">
        <f t="shared" si="2106"/>
        <v>0</v>
      </c>
      <c r="E2240" s="143">
        <f>VLOOKUP(B2225,別紙1!$A$285:$AS$431,40,FALSE)+VLOOKUP(B2225,別紙1!$A$285:$AS$431,41,FALSE)+VLOOKUP(B2225,別紙1!$A$285:$AS$431,42,FALSE)</f>
        <v>13</v>
      </c>
      <c r="F2240" s="143">
        <f t="shared" si="2107"/>
        <v>13</v>
      </c>
      <c r="G2240" s="151">
        <f t="shared" si="2116"/>
        <v>0</v>
      </c>
      <c r="H2240" s="198">
        <f t="shared" si="2108"/>
        <v>0</v>
      </c>
      <c r="I2240" s="143">
        <f t="shared" si="2119"/>
        <v>0</v>
      </c>
      <c r="J2240" s="198">
        <f t="shared" si="2117"/>
        <v>0</v>
      </c>
      <c r="K2240" s="198">
        <f t="shared" si="2110"/>
        <v>0</v>
      </c>
      <c r="L2240" s="143">
        <f t="shared" si="2111"/>
        <v>0</v>
      </c>
      <c r="M2240" s="151">
        <f t="shared" si="2118"/>
        <v>0</v>
      </c>
      <c r="N2240" s="198">
        <f t="shared" si="2112"/>
        <v>0</v>
      </c>
      <c r="O2240" s="151">
        <f>H2240+K2240+N2240</f>
        <v>0</v>
      </c>
      <c r="P2240" s="144"/>
      <c r="Q2240" s="145">
        <f t="shared" si="2114"/>
        <v>0</v>
      </c>
    </row>
    <row r="2241" spans="1:17" s="20" customFormat="1" ht="18" customHeight="1" thickBot="1" x14ac:dyDescent="0.45">
      <c r="A2241" s="19" t="s">
        <v>9</v>
      </c>
      <c r="B2241" s="146"/>
      <c r="C2241" s="146"/>
      <c r="D2241" s="201"/>
      <c r="E2241" s="143">
        <f t="shared" ref="E2241:F2241" si="2121">SUM(E2229:E2240)</f>
        <v>157</v>
      </c>
      <c r="F2241" s="149">
        <f t="shared" si="2121"/>
        <v>157</v>
      </c>
      <c r="G2241" s="146"/>
      <c r="H2241" s="146"/>
      <c r="I2241" s="149">
        <f t="shared" ref="I2241" si="2122">SUM(I2229:I2240)</f>
        <v>0</v>
      </c>
      <c r="J2241" s="146"/>
      <c r="K2241" s="146"/>
      <c r="L2241" s="149">
        <f t="shared" ref="L2241" si="2123">SUM(L2229:L2240)</f>
        <v>0</v>
      </c>
      <c r="M2241" s="146"/>
      <c r="N2241" s="146"/>
      <c r="O2241" s="202"/>
      <c r="P2241" s="150">
        <f>SUM(P2229:P2240)</f>
        <v>0</v>
      </c>
      <c r="Q2241" s="148">
        <f>IF(SUM(Q2229:Q2240)="","",SUM(Q2229:Q2240))</f>
        <v>0</v>
      </c>
    </row>
    <row r="2242" spans="1:17" ht="78" customHeight="1" x14ac:dyDescent="0.4">
      <c r="A2242" s="444" t="s">
        <v>376</v>
      </c>
      <c r="B2242" s="445"/>
      <c r="C2242" s="445"/>
      <c r="D2242" s="445"/>
      <c r="E2242" s="446"/>
      <c r="F2242" s="446"/>
      <c r="G2242" s="446"/>
      <c r="H2242" s="445"/>
      <c r="I2242" s="446"/>
      <c r="J2242" s="446"/>
      <c r="K2242" s="445"/>
      <c r="L2242" s="446"/>
      <c r="M2242" s="446"/>
      <c r="N2242" s="445"/>
      <c r="O2242" s="445"/>
      <c r="P2242" s="445"/>
      <c r="Q2242" s="445"/>
    </row>
    <row r="2243" spans="1:17" ht="78" customHeight="1" x14ac:dyDescent="0.4">
      <c r="A2243" s="447" t="s">
        <v>22</v>
      </c>
      <c r="B2243" s="447"/>
      <c r="C2243" s="447"/>
      <c r="D2243" s="447"/>
      <c r="E2243" s="447"/>
      <c r="F2243" s="447"/>
      <c r="G2243" s="447"/>
      <c r="H2243" s="447"/>
      <c r="I2243" s="447"/>
      <c r="J2243" s="447"/>
      <c r="K2243" s="447"/>
      <c r="L2243" s="447"/>
      <c r="M2243" s="447"/>
      <c r="N2243" s="447"/>
      <c r="O2243" s="447"/>
      <c r="P2243" s="447"/>
      <c r="Q2243" s="447"/>
    </row>
    <row r="2244" spans="1:17" x14ac:dyDescent="0.4">
      <c r="A2244" s="11" t="s">
        <v>12</v>
      </c>
      <c r="B2244" s="15">
        <f>B2225+1</f>
        <v>119</v>
      </c>
      <c r="C2244" s="11" t="s">
        <v>13</v>
      </c>
      <c r="D2244" s="13" t="str">
        <f>VLOOKUP(B2244,別紙1!$A$285:$AS$431,3,FALSE)</f>
        <v>荒北第２－１ポンプ場</v>
      </c>
      <c r="Q2244" s="142" t="str">
        <f>VLOOKUP(B2244,別紙1!$A$285:$AS$431,5,FALSE)</f>
        <v>従量電灯Ｂ</v>
      </c>
    </row>
    <row r="2245" spans="1:17" s="11" customFormat="1" ht="20.25" customHeight="1" x14ac:dyDescent="0.4">
      <c r="A2245" s="435" t="s">
        <v>14</v>
      </c>
      <c r="B2245" s="443" t="s">
        <v>3</v>
      </c>
      <c r="C2245" s="443"/>
      <c r="D2245" s="443"/>
      <c r="E2245" s="438" t="s">
        <v>4</v>
      </c>
      <c r="F2245" s="439"/>
      <c r="G2245" s="439"/>
      <c r="H2245" s="439"/>
      <c r="I2245" s="439"/>
      <c r="J2245" s="439"/>
      <c r="K2245" s="439"/>
      <c r="L2245" s="439"/>
      <c r="M2245" s="439"/>
      <c r="N2245" s="439"/>
      <c r="O2245" s="440"/>
      <c r="P2245" s="426" t="s">
        <v>106</v>
      </c>
      <c r="Q2245" s="435" t="s">
        <v>354</v>
      </c>
    </row>
    <row r="2246" spans="1:17" s="11" customFormat="1" ht="60" x14ac:dyDescent="0.4">
      <c r="A2246" s="436"/>
      <c r="B2246" s="305" t="s">
        <v>26</v>
      </c>
      <c r="C2246" s="305" t="s">
        <v>107</v>
      </c>
      <c r="D2246" s="305" t="s">
        <v>27</v>
      </c>
      <c r="E2246" s="16" t="s">
        <v>349</v>
      </c>
      <c r="F2246" s="17" t="s">
        <v>108</v>
      </c>
      <c r="G2246" s="17" t="s">
        <v>350</v>
      </c>
      <c r="H2246" s="16" t="s">
        <v>28</v>
      </c>
      <c r="I2246" s="17" t="s">
        <v>126</v>
      </c>
      <c r="J2246" s="17" t="s">
        <v>352</v>
      </c>
      <c r="K2246" s="16" t="s">
        <v>29</v>
      </c>
      <c r="L2246" s="17" t="s">
        <v>127</v>
      </c>
      <c r="M2246" s="17" t="s">
        <v>128</v>
      </c>
      <c r="N2246" s="16" t="s">
        <v>30</v>
      </c>
      <c r="O2246" s="306" t="s">
        <v>353</v>
      </c>
      <c r="P2246" s="441"/>
      <c r="Q2246" s="436"/>
    </row>
    <row r="2247" spans="1:17" s="18" customFormat="1" ht="22.5" x14ac:dyDescent="0.4">
      <c r="A2247" s="442"/>
      <c r="B2247" s="12" t="s">
        <v>34</v>
      </c>
      <c r="C2247" s="12" t="s">
        <v>123</v>
      </c>
      <c r="D2247" s="12" t="s">
        <v>6</v>
      </c>
      <c r="E2247" s="12" t="s">
        <v>20</v>
      </c>
      <c r="F2247" s="12" t="s">
        <v>20</v>
      </c>
      <c r="G2247" s="12" t="s">
        <v>8</v>
      </c>
      <c r="H2247" s="12" t="s">
        <v>8</v>
      </c>
      <c r="I2247" s="12" t="s">
        <v>20</v>
      </c>
      <c r="J2247" s="12" t="s">
        <v>8</v>
      </c>
      <c r="K2247" s="12" t="s">
        <v>8</v>
      </c>
      <c r="L2247" s="12" t="s">
        <v>20</v>
      </c>
      <c r="M2247" s="12" t="s">
        <v>8</v>
      </c>
      <c r="N2247" s="12" t="s">
        <v>8</v>
      </c>
      <c r="O2247" s="12" t="s">
        <v>8</v>
      </c>
      <c r="P2247" s="4" t="s">
        <v>43</v>
      </c>
      <c r="Q2247" s="12" t="s">
        <v>8</v>
      </c>
    </row>
    <row r="2248" spans="1:17" s="20" customFormat="1" ht="18" customHeight="1" x14ac:dyDescent="0.4">
      <c r="A2248" s="19">
        <v>1</v>
      </c>
      <c r="B2248" s="143">
        <f>VLOOKUP(B2244,別紙1!$A$285:$AS$431,6,FALSE)</f>
        <v>10</v>
      </c>
      <c r="C2248" s="151">
        <f>内訳書!$C$9</f>
        <v>0</v>
      </c>
      <c r="D2248" s="151">
        <f>IF(E2248=0,ROUNDDOWN(C2248*B2248/10/2,2),ROUNDDOWN(C2248*B2248/10,2))</f>
        <v>0</v>
      </c>
      <c r="E2248" s="143">
        <f>VLOOKUP(B2244,別紙1!$A$285:$AS$431,7,FALSE)+VLOOKUP(B2244,別紙1!$A$285:$AS$431,8,FALSE)+VLOOKUP(B2244,別紙1!$A$285:$AS$431,9,FALSE)</f>
        <v>13</v>
      </c>
      <c r="F2248" s="143">
        <f>IF(E2248&lt;120,E2248,120)</f>
        <v>13</v>
      </c>
      <c r="G2248" s="151">
        <f>内訳書!$D$9</f>
        <v>0</v>
      </c>
      <c r="H2248" s="151">
        <f>ROUNDDOWN(F2248*G2248,2)</f>
        <v>0</v>
      </c>
      <c r="I2248" s="143">
        <f>IF(E2248&lt;=300,IF(E2248&lt;120,0,E2248-120),180)</f>
        <v>0</v>
      </c>
      <c r="J2248" s="151">
        <f>内訳書!$E$9</f>
        <v>0</v>
      </c>
      <c r="K2248" s="151">
        <f>ROUNDDOWN(I2248*J2248,2)</f>
        <v>0</v>
      </c>
      <c r="L2248" s="143">
        <f>IF(E2248&lt;300,0,E2248-300)</f>
        <v>0</v>
      </c>
      <c r="M2248" s="151">
        <f>内訳書!$F$9</f>
        <v>0</v>
      </c>
      <c r="N2248" s="151">
        <f>ROUNDDOWN(L2248*M2248,2)</f>
        <v>0</v>
      </c>
      <c r="O2248" s="151">
        <f>H2248+K2248+N2248</f>
        <v>0</v>
      </c>
      <c r="P2248" s="144"/>
      <c r="Q2248" s="145">
        <f>ROUNDDOWN(D2248+O2248+P2248,0)</f>
        <v>0</v>
      </c>
    </row>
    <row r="2249" spans="1:17" s="20" customFormat="1" ht="18" customHeight="1" x14ac:dyDescent="0.4">
      <c r="A2249" s="19">
        <v>2</v>
      </c>
      <c r="B2249" s="145">
        <f>B2248</f>
        <v>10</v>
      </c>
      <c r="C2249" s="151">
        <f>C2248</f>
        <v>0</v>
      </c>
      <c r="D2249" s="151">
        <f t="shared" ref="D2249:D2259" si="2124">IF(E2249=0,ROUNDDOWN(C2249*B2249/10/2,2),ROUNDDOWN(C2249*B2249/10,2))</f>
        <v>0</v>
      </c>
      <c r="E2249" s="143">
        <f>VLOOKUP(B2244,別紙1!$A$285:$AS$431,10,FALSE)+VLOOKUP(B2244,別紙1!$A$285:$AS$431,11,FALSE)+VLOOKUP(B2244,別紙1!$A$285:$AS$431,12,FALSE)</f>
        <v>13</v>
      </c>
      <c r="F2249" s="143">
        <f t="shared" ref="F2249:F2259" si="2125">IF(E2249&lt;120,E2249,120)</f>
        <v>13</v>
      </c>
      <c r="G2249" s="151">
        <f>G2248</f>
        <v>0</v>
      </c>
      <c r="H2249" s="151">
        <f t="shared" ref="H2249:H2259" si="2126">ROUNDDOWN(F2249*G2249,2)</f>
        <v>0</v>
      </c>
      <c r="I2249" s="143">
        <f t="shared" ref="I2249" si="2127">IF(E2249&lt;=300,IF(E2249&lt;120,0,E2249-120),180)</f>
        <v>0</v>
      </c>
      <c r="J2249" s="151">
        <f>J2248</f>
        <v>0</v>
      </c>
      <c r="K2249" s="151">
        <f t="shared" ref="K2249:K2259" si="2128">ROUNDDOWN(I2249*J2249,2)</f>
        <v>0</v>
      </c>
      <c r="L2249" s="143">
        <f t="shared" ref="L2249:L2259" si="2129">IF(E2249&lt;300,0,E2249-300)</f>
        <v>0</v>
      </c>
      <c r="M2249" s="151">
        <f>M2248</f>
        <v>0</v>
      </c>
      <c r="N2249" s="151">
        <f t="shared" ref="N2249:N2259" si="2130">ROUNDDOWN(L2249*M2249,2)</f>
        <v>0</v>
      </c>
      <c r="O2249" s="151">
        <f t="shared" ref="O2249:O2252" si="2131">H2249+K2249+N2249</f>
        <v>0</v>
      </c>
      <c r="P2249" s="144"/>
      <c r="Q2249" s="145">
        <f t="shared" ref="Q2249:Q2259" si="2132">ROUNDDOWN(D2249+O2249+P2249,0)</f>
        <v>0</v>
      </c>
    </row>
    <row r="2250" spans="1:17" s="20" customFormat="1" ht="18" customHeight="1" x14ac:dyDescent="0.4">
      <c r="A2250" s="19">
        <v>3</v>
      </c>
      <c r="B2250" s="145">
        <f>B2248</f>
        <v>10</v>
      </c>
      <c r="C2250" s="151">
        <f t="shared" ref="C2250:C2259" si="2133">C2249</f>
        <v>0</v>
      </c>
      <c r="D2250" s="151">
        <f t="shared" si="2124"/>
        <v>0</v>
      </c>
      <c r="E2250" s="143">
        <f>VLOOKUP(B2244,別紙1!$A$285:$AS$431,13,FALSE)+VLOOKUP(B2244,別紙1!$A$285:$AS$431,14,FALSE)+VLOOKUP(B2244,別紙1!$A$285:$AS$431,15,FALSE)</f>
        <v>12</v>
      </c>
      <c r="F2250" s="143">
        <f t="shared" si="2125"/>
        <v>12</v>
      </c>
      <c r="G2250" s="151">
        <f t="shared" ref="G2250:G2259" si="2134">G2249</f>
        <v>0</v>
      </c>
      <c r="H2250" s="151">
        <f t="shared" si="2126"/>
        <v>0</v>
      </c>
      <c r="I2250" s="143">
        <f>IF(E2250&lt;=300,IF(E2250&lt;120,0,E2250-120),180)</f>
        <v>0</v>
      </c>
      <c r="J2250" s="151">
        <f t="shared" ref="J2250:J2259" si="2135">J2249</f>
        <v>0</v>
      </c>
      <c r="K2250" s="151">
        <f t="shared" si="2128"/>
        <v>0</v>
      </c>
      <c r="L2250" s="143">
        <f t="shared" si="2129"/>
        <v>0</v>
      </c>
      <c r="M2250" s="151">
        <f t="shared" ref="M2250:M2259" si="2136">M2249</f>
        <v>0</v>
      </c>
      <c r="N2250" s="151">
        <f t="shared" si="2130"/>
        <v>0</v>
      </c>
      <c r="O2250" s="151">
        <f t="shared" si="2131"/>
        <v>0</v>
      </c>
      <c r="P2250" s="144"/>
      <c r="Q2250" s="145">
        <f t="shared" si="2132"/>
        <v>0</v>
      </c>
    </row>
    <row r="2251" spans="1:17" s="20" customFormat="1" ht="18" customHeight="1" x14ac:dyDescent="0.4">
      <c r="A2251" s="19">
        <v>4</v>
      </c>
      <c r="B2251" s="145">
        <f>B2248</f>
        <v>10</v>
      </c>
      <c r="C2251" s="151">
        <f t="shared" si="2133"/>
        <v>0</v>
      </c>
      <c r="D2251" s="151">
        <f t="shared" si="2124"/>
        <v>0</v>
      </c>
      <c r="E2251" s="143">
        <f>VLOOKUP(B2244,別紙1!$A$285:$AS$431,16,FALSE)+VLOOKUP(B2244,別紙1!$A$285:$AS$431,17,FALSE)+VLOOKUP(B2244,別紙1!$A$285:$AS$431,18,FALSE)</f>
        <v>12</v>
      </c>
      <c r="F2251" s="143">
        <f t="shared" si="2125"/>
        <v>12</v>
      </c>
      <c r="G2251" s="151">
        <f t="shared" si="2134"/>
        <v>0</v>
      </c>
      <c r="H2251" s="151">
        <f t="shared" si="2126"/>
        <v>0</v>
      </c>
      <c r="I2251" s="143">
        <f t="shared" ref="I2251:I2259" si="2137">IF(E2251&lt;=300,IF(E2251&lt;120,0,E2251-120),180)</f>
        <v>0</v>
      </c>
      <c r="J2251" s="151">
        <f t="shared" si="2135"/>
        <v>0</v>
      </c>
      <c r="K2251" s="151">
        <f t="shared" si="2128"/>
        <v>0</v>
      </c>
      <c r="L2251" s="143">
        <f t="shared" si="2129"/>
        <v>0</v>
      </c>
      <c r="M2251" s="151">
        <f t="shared" si="2136"/>
        <v>0</v>
      </c>
      <c r="N2251" s="151">
        <f t="shared" si="2130"/>
        <v>0</v>
      </c>
      <c r="O2251" s="151">
        <f t="shared" si="2131"/>
        <v>0</v>
      </c>
      <c r="P2251" s="144"/>
      <c r="Q2251" s="145">
        <f t="shared" si="2132"/>
        <v>0</v>
      </c>
    </row>
    <row r="2252" spans="1:17" s="20" customFormat="1" ht="18" customHeight="1" x14ac:dyDescent="0.4">
      <c r="A2252" s="19">
        <v>5</v>
      </c>
      <c r="B2252" s="145">
        <f>B2248</f>
        <v>10</v>
      </c>
      <c r="C2252" s="151">
        <f t="shared" si="2133"/>
        <v>0</v>
      </c>
      <c r="D2252" s="151">
        <f t="shared" si="2124"/>
        <v>0</v>
      </c>
      <c r="E2252" s="143">
        <f>VLOOKUP(B2244,別紙1!$A$285:$AS$431,19,FALSE)+VLOOKUP(B2244,別紙1!$A$285:$AS$431,20,FALSE)+VLOOKUP(B2244,別紙1!$A$285:$AS$431,21,FALSE)</f>
        <v>12</v>
      </c>
      <c r="F2252" s="143">
        <f t="shared" si="2125"/>
        <v>12</v>
      </c>
      <c r="G2252" s="151">
        <f t="shared" si="2134"/>
        <v>0</v>
      </c>
      <c r="H2252" s="151">
        <f t="shared" si="2126"/>
        <v>0</v>
      </c>
      <c r="I2252" s="143">
        <f t="shared" si="2137"/>
        <v>0</v>
      </c>
      <c r="J2252" s="151">
        <f t="shared" si="2135"/>
        <v>0</v>
      </c>
      <c r="K2252" s="151">
        <f t="shared" si="2128"/>
        <v>0</v>
      </c>
      <c r="L2252" s="143">
        <f t="shared" si="2129"/>
        <v>0</v>
      </c>
      <c r="M2252" s="151">
        <f t="shared" si="2136"/>
        <v>0</v>
      </c>
      <c r="N2252" s="151">
        <f t="shared" si="2130"/>
        <v>0</v>
      </c>
      <c r="O2252" s="151">
        <f t="shared" si="2131"/>
        <v>0</v>
      </c>
      <c r="P2252" s="144"/>
      <c r="Q2252" s="145">
        <f t="shared" si="2132"/>
        <v>0</v>
      </c>
    </row>
    <row r="2253" spans="1:17" s="20" customFormat="1" ht="18" customHeight="1" x14ac:dyDescent="0.4">
      <c r="A2253" s="19">
        <v>6</v>
      </c>
      <c r="B2253" s="145">
        <f>B2248</f>
        <v>10</v>
      </c>
      <c r="C2253" s="151">
        <f t="shared" si="2133"/>
        <v>0</v>
      </c>
      <c r="D2253" s="151">
        <f t="shared" si="2124"/>
        <v>0</v>
      </c>
      <c r="E2253" s="143">
        <f>VLOOKUP(B2244,別紙1!$A$285:$AS$431,22,FALSE)+VLOOKUP(B2244,別紙1!$A$285:$AS$431,23,FALSE)+VLOOKUP(B2244,別紙1!$A$285:$AS$431,24,FALSE)</f>
        <v>14</v>
      </c>
      <c r="F2253" s="143">
        <f t="shared" si="2125"/>
        <v>14</v>
      </c>
      <c r="G2253" s="151">
        <f t="shared" si="2134"/>
        <v>0</v>
      </c>
      <c r="H2253" s="151">
        <f t="shared" si="2126"/>
        <v>0</v>
      </c>
      <c r="I2253" s="143">
        <f t="shared" si="2137"/>
        <v>0</v>
      </c>
      <c r="J2253" s="151">
        <f t="shared" si="2135"/>
        <v>0</v>
      </c>
      <c r="K2253" s="151">
        <f t="shared" si="2128"/>
        <v>0</v>
      </c>
      <c r="L2253" s="143">
        <f t="shared" si="2129"/>
        <v>0</v>
      </c>
      <c r="M2253" s="151">
        <f t="shared" si="2136"/>
        <v>0</v>
      </c>
      <c r="N2253" s="151">
        <f t="shared" si="2130"/>
        <v>0</v>
      </c>
      <c r="O2253" s="151">
        <f>H2253+K2253+N2253</f>
        <v>0</v>
      </c>
      <c r="P2253" s="144"/>
      <c r="Q2253" s="145">
        <f t="shared" si="2132"/>
        <v>0</v>
      </c>
    </row>
    <row r="2254" spans="1:17" s="20" customFormat="1" ht="18" customHeight="1" x14ac:dyDescent="0.4">
      <c r="A2254" s="19">
        <v>7</v>
      </c>
      <c r="B2254" s="145">
        <f>B2248</f>
        <v>10</v>
      </c>
      <c r="C2254" s="151">
        <f t="shared" si="2133"/>
        <v>0</v>
      </c>
      <c r="D2254" s="151">
        <f t="shared" si="2124"/>
        <v>0</v>
      </c>
      <c r="E2254" s="143">
        <f>VLOOKUP(B2244,別紙1!$A$285:$AS$431,25,FALSE)+VLOOKUP(B2244,別紙1!$A$285:$AS$431,26,FALSE)+VLOOKUP(B2244,別紙1!$A$285:$AS$431,27,FALSE)</f>
        <v>15</v>
      </c>
      <c r="F2254" s="143">
        <f t="shared" si="2125"/>
        <v>15</v>
      </c>
      <c r="G2254" s="151">
        <f t="shared" si="2134"/>
        <v>0</v>
      </c>
      <c r="H2254" s="151">
        <f t="shared" si="2126"/>
        <v>0</v>
      </c>
      <c r="I2254" s="143">
        <f t="shared" si="2137"/>
        <v>0</v>
      </c>
      <c r="J2254" s="151">
        <f t="shared" si="2135"/>
        <v>0</v>
      </c>
      <c r="K2254" s="151">
        <f t="shared" si="2128"/>
        <v>0</v>
      </c>
      <c r="L2254" s="143">
        <f t="shared" si="2129"/>
        <v>0</v>
      </c>
      <c r="M2254" s="151">
        <f t="shared" si="2136"/>
        <v>0</v>
      </c>
      <c r="N2254" s="151">
        <f t="shared" si="2130"/>
        <v>0</v>
      </c>
      <c r="O2254" s="151">
        <f t="shared" ref="O2254:O2258" si="2138">H2254+K2254+N2254</f>
        <v>0</v>
      </c>
      <c r="P2254" s="144"/>
      <c r="Q2254" s="145">
        <f t="shared" si="2132"/>
        <v>0</v>
      </c>
    </row>
    <row r="2255" spans="1:17" s="20" customFormat="1" ht="18" customHeight="1" x14ac:dyDescent="0.4">
      <c r="A2255" s="19">
        <v>8</v>
      </c>
      <c r="B2255" s="145">
        <f>B2248</f>
        <v>10</v>
      </c>
      <c r="C2255" s="151">
        <f t="shared" si="2133"/>
        <v>0</v>
      </c>
      <c r="D2255" s="151">
        <f t="shared" si="2124"/>
        <v>0</v>
      </c>
      <c r="E2255" s="143">
        <f>VLOOKUP(B2244,別紙1!$A$285:$AS$431,28,FALSE)+VLOOKUP(B2244,別紙1!$A$285:$AS$431,29,FALSE)+VLOOKUP(B2244,別紙1!$A$285:$AS$431,30,FALSE)</f>
        <v>17</v>
      </c>
      <c r="F2255" s="143">
        <f t="shared" si="2125"/>
        <v>17</v>
      </c>
      <c r="G2255" s="151">
        <f t="shared" si="2134"/>
        <v>0</v>
      </c>
      <c r="H2255" s="151">
        <f t="shared" si="2126"/>
        <v>0</v>
      </c>
      <c r="I2255" s="143">
        <f t="shared" si="2137"/>
        <v>0</v>
      </c>
      <c r="J2255" s="151">
        <f t="shared" si="2135"/>
        <v>0</v>
      </c>
      <c r="K2255" s="151">
        <f t="shared" si="2128"/>
        <v>0</v>
      </c>
      <c r="L2255" s="143">
        <f t="shared" si="2129"/>
        <v>0</v>
      </c>
      <c r="M2255" s="151">
        <f t="shared" si="2136"/>
        <v>0</v>
      </c>
      <c r="N2255" s="151">
        <f t="shared" si="2130"/>
        <v>0</v>
      </c>
      <c r="O2255" s="151">
        <f t="shared" si="2138"/>
        <v>0</v>
      </c>
      <c r="P2255" s="144"/>
      <c r="Q2255" s="145">
        <f t="shared" si="2132"/>
        <v>0</v>
      </c>
    </row>
    <row r="2256" spans="1:17" s="20" customFormat="1" ht="18" customHeight="1" x14ac:dyDescent="0.4">
      <c r="A2256" s="19">
        <v>9</v>
      </c>
      <c r="B2256" s="145">
        <f>B2248</f>
        <v>10</v>
      </c>
      <c r="C2256" s="151">
        <f t="shared" si="2133"/>
        <v>0</v>
      </c>
      <c r="D2256" s="151">
        <f t="shared" si="2124"/>
        <v>0</v>
      </c>
      <c r="E2256" s="143">
        <f>VLOOKUP(B2244,別紙1!$A$285:$AS$431,31,FALSE)+VLOOKUP(B2244,別紙1!$A$285:$AS$431,32,FALSE)+VLOOKUP(B2244,別紙1!$A$285:$AS$431,33,FALSE)</f>
        <v>19</v>
      </c>
      <c r="F2256" s="143">
        <f t="shared" si="2125"/>
        <v>19</v>
      </c>
      <c r="G2256" s="151">
        <f t="shared" si="2134"/>
        <v>0</v>
      </c>
      <c r="H2256" s="151">
        <f t="shared" si="2126"/>
        <v>0</v>
      </c>
      <c r="I2256" s="143">
        <f t="shared" si="2137"/>
        <v>0</v>
      </c>
      <c r="J2256" s="151">
        <f t="shared" si="2135"/>
        <v>0</v>
      </c>
      <c r="K2256" s="151">
        <f t="shared" si="2128"/>
        <v>0</v>
      </c>
      <c r="L2256" s="143">
        <f t="shared" si="2129"/>
        <v>0</v>
      </c>
      <c r="M2256" s="151">
        <f t="shared" si="2136"/>
        <v>0</v>
      </c>
      <c r="N2256" s="151">
        <f t="shared" si="2130"/>
        <v>0</v>
      </c>
      <c r="O2256" s="151">
        <f t="shared" si="2138"/>
        <v>0</v>
      </c>
      <c r="P2256" s="144"/>
      <c r="Q2256" s="145">
        <f t="shared" si="2132"/>
        <v>0</v>
      </c>
    </row>
    <row r="2257" spans="1:17" s="20" customFormat="1" ht="18" customHeight="1" x14ac:dyDescent="0.4">
      <c r="A2257" s="19">
        <v>10</v>
      </c>
      <c r="B2257" s="145">
        <f>B2248</f>
        <v>10</v>
      </c>
      <c r="C2257" s="151">
        <f t="shared" si="2133"/>
        <v>0</v>
      </c>
      <c r="D2257" s="151">
        <f t="shared" si="2124"/>
        <v>0</v>
      </c>
      <c r="E2257" s="143">
        <f>VLOOKUP(B2244,別紙1!$A$285:$AS$431,34,FALSE)+VLOOKUP(B2244,別紙1!$A$285:$AS$431,35,FALSE)+VLOOKUP(B2244,別紙1!$A$285:$AS$431,36,FALSE)</f>
        <v>16</v>
      </c>
      <c r="F2257" s="143">
        <f t="shared" si="2125"/>
        <v>16</v>
      </c>
      <c r="G2257" s="151">
        <f t="shared" si="2134"/>
        <v>0</v>
      </c>
      <c r="H2257" s="151">
        <f t="shared" si="2126"/>
        <v>0</v>
      </c>
      <c r="I2257" s="143">
        <f t="shared" si="2137"/>
        <v>0</v>
      </c>
      <c r="J2257" s="151">
        <f t="shared" si="2135"/>
        <v>0</v>
      </c>
      <c r="K2257" s="151">
        <f t="shared" si="2128"/>
        <v>0</v>
      </c>
      <c r="L2257" s="143">
        <f t="shared" si="2129"/>
        <v>0</v>
      </c>
      <c r="M2257" s="151">
        <f t="shared" si="2136"/>
        <v>0</v>
      </c>
      <c r="N2257" s="151">
        <f t="shared" si="2130"/>
        <v>0</v>
      </c>
      <c r="O2257" s="151">
        <f t="shared" si="2138"/>
        <v>0</v>
      </c>
      <c r="P2257" s="144"/>
      <c r="Q2257" s="145">
        <f t="shared" si="2132"/>
        <v>0</v>
      </c>
    </row>
    <row r="2258" spans="1:17" s="20" customFormat="1" ht="18" customHeight="1" x14ac:dyDescent="0.4">
      <c r="A2258" s="19">
        <v>11</v>
      </c>
      <c r="B2258" s="145">
        <f>B2248</f>
        <v>10</v>
      </c>
      <c r="C2258" s="151">
        <f t="shared" si="2133"/>
        <v>0</v>
      </c>
      <c r="D2258" s="151">
        <f t="shared" si="2124"/>
        <v>0</v>
      </c>
      <c r="E2258" s="143">
        <f>VLOOKUP(B2244,別紙1!$A$285:$AS$431,37,FALSE)+VLOOKUP(B2244,別紙1!$A$285:$AS$431,38,FALSE)+VLOOKUP(B2244,別紙1!$A$285:$AS$431,39,FALSE)</f>
        <v>13</v>
      </c>
      <c r="F2258" s="143">
        <f t="shared" si="2125"/>
        <v>13</v>
      </c>
      <c r="G2258" s="151">
        <f t="shared" si="2134"/>
        <v>0</v>
      </c>
      <c r="H2258" s="151">
        <f t="shared" si="2126"/>
        <v>0</v>
      </c>
      <c r="I2258" s="143">
        <f t="shared" si="2137"/>
        <v>0</v>
      </c>
      <c r="J2258" s="151">
        <f t="shared" si="2135"/>
        <v>0</v>
      </c>
      <c r="K2258" s="151">
        <f t="shared" si="2128"/>
        <v>0</v>
      </c>
      <c r="L2258" s="143">
        <f t="shared" si="2129"/>
        <v>0</v>
      </c>
      <c r="M2258" s="151">
        <f t="shared" si="2136"/>
        <v>0</v>
      </c>
      <c r="N2258" s="151">
        <f t="shared" si="2130"/>
        <v>0</v>
      </c>
      <c r="O2258" s="151">
        <f t="shared" si="2138"/>
        <v>0</v>
      </c>
      <c r="P2258" s="144"/>
      <c r="Q2258" s="145">
        <f t="shared" si="2132"/>
        <v>0</v>
      </c>
    </row>
    <row r="2259" spans="1:17" s="20" customFormat="1" ht="18" customHeight="1" thickBot="1" x14ac:dyDescent="0.45">
      <c r="A2259" s="19">
        <v>12</v>
      </c>
      <c r="B2259" s="145">
        <f>B2248</f>
        <v>10</v>
      </c>
      <c r="C2259" s="151">
        <f t="shared" si="2133"/>
        <v>0</v>
      </c>
      <c r="D2259" s="151">
        <f t="shared" si="2124"/>
        <v>0</v>
      </c>
      <c r="E2259" s="143">
        <f>VLOOKUP(B2244,別紙1!$A$285:$AS$431,40,FALSE)+VLOOKUP(B2244,別紙1!$A$285:$AS$431,41,FALSE)+VLOOKUP(B2244,別紙1!$A$285:$AS$431,42,FALSE)</f>
        <v>12</v>
      </c>
      <c r="F2259" s="143">
        <f t="shared" si="2125"/>
        <v>12</v>
      </c>
      <c r="G2259" s="151">
        <f t="shared" si="2134"/>
        <v>0</v>
      </c>
      <c r="H2259" s="198">
        <f t="shared" si="2126"/>
        <v>0</v>
      </c>
      <c r="I2259" s="143">
        <f t="shared" si="2137"/>
        <v>0</v>
      </c>
      <c r="J2259" s="198">
        <f t="shared" si="2135"/>
        <v>0</v>
      </c>
      <c r="K2259" s="198">
        <f t="shared" si="2128"/>
        <v>0</v>
      </c>
      <c r="L2259" s="143">
        <f t="shared" si="2129"/>
        <v>0</v>
      </c>
      <c r="M2259" s="151">
        <f t="shared" si="2136"/>
        <v>0</v>
      </c>
      <c r="N2259" s="198">
        <f t="shared" si="2130"/>
        <v>0</v>
      </c>
      <c r="O2259" s="151">
        <f>H2259+K2259+N2259</f>
        <v>0</v>
      </c>
      <c r="P2259" s="144"/>
      <c r="Q2259" s="145">
        <f t="shared" si="2132"/>
        <v>0</v>
      </c>
    </row>
    <row r="2260" spans="1:17" s="20" customFormat="1" ht="18" customHeight="1" thickBot="1" x14ac:dyDescent="0.45">
      <c r="A2260" s="19" t="s">
        <v>9</v>
      </c>
      <c r="B2260" s="146"/>
      <c r="C2260" s="146"/>
      <c r="D2260" s="201"/>
      <c r="E2260" s="143">
        <f t="shared" ref="E2260:F2260" si="2139">SUM(E2248:E2259)</f>
        <v>168</v>
      </c>
      <c r="F2260" s="149">
        <f t="shared" si="2139"/>
        <v>168</v>
      </c>
      <c r="G2260" s="146"/>
      <c r="H2260" s="146"/>
      <c r="I2260" s="149">
        <f t="shared" ref="I2260" si="2140">SUM(I2248:I2259)</f>
        <v>0</v>
      </c>
      <c r="J2260" s="146"/>
      <c r="K2260" s="146"/>
      <c r="L2260" s="149">
        <f t="shared" ref="L2260" si="2141">SUM(L2248:L2259)</f>
        <v>0</v>
      </c>
      <c r="M2260" s="146"/>
      <c r="N2260" s="146"/>
      <c r="O2260" s="202"/>
      <c r="P2260" s="150">
        <f>SUM(P2248:P2259)</f>
        <v>0</v>
      </c>
      <c r="Q2260" s="148">
        <f>IF(SUM(Q2248:Q2259)="","",SUM(Q2248:Q2259))</f>
        <v>0</v>
      </c>
    </row>
    <row r="2261" spans="1:17" ht="78" customHeight="1" x14ac:dyDescent="0.4">
      <c r="A2261" s="444" t="s">
        <v>376</v>
      </c>
      <c r="B2261" s="445"/>
      <c r="C2261" s="445"/>
      <c r="D2261" s="445"/>
      <c r="E2261" s="446"/>
      <c r="F2261" s="446"/>
      <c r="G2261" s="446"/>
      <c r="H2261" s="445"/>
      <c r="I2261" s="446"/>
      <c r="J2261" s="446"/>
      <c r="K2261" s="445"/>
      <c r="L2261" s="446"/>
      <c r="M2261" s="446"/>
      <c r="N2261" s="445"/>
      <c r="O2261" s="445"/>
      <c r="P2261" s="445"/>
      <c r="Q2261" s="445"/>
    </row>
    <row r="2262" spans="1:17" ht="78" customHeight="1" x14ac:dyDescent="0.4">
      <c r="A2262" s="447" t="s">
        <v>22</v>
      </c>
      <c r="B2262" s="447"/>
      <c r="C2262" s="447"/>
      <c r="D2262" s="447"/>
      <c r="E2262" s="447"/>
      <c r="F2262" s="447"/>
      <c r="G2262" s="447"/>
      <c r="H2262" s="447"/>
      <c r="I2262" s="447"/>
      <c r="J2262" s="447"/>
      <c r="K2262" s="447"/>
      <c r="L2262" s="447"/>
      <c r="M2262" s="447"/>
      <c r="N2262" s="447"/>
      <c r="O2262" s="447"/>
      <c r="P2262" s="447"/>
      <c r="Q2262" s="447"/>
    </row>
    <row r="2263" spans="1:17" x14ac:dyDescent="0.4">
      <c r="A2263" s="11" t="s">
        <v>12</v>
      </c>
      <c r="B2263" s="15">
        <f>B2244+1</f>
        <v>120</v>
      </c>
      <c r="C2263" s="11" t="s">
        <v>13</v>
      </c>
      <c r="D2263" s="13" t="str">
        <f>VLOOKUP(B2263,別紙1!$A$285:$AS$431,3,FALSE)</f>
        <v>荒北第２－２ポンプ場</v>
      </c>
      <c r="Q2263" s="142" t="str">
        <f>VLOOKUP(B2263,別紙1!$A$285:$AS$431,5,FALSE)</f>
        <v>従量電灯Ｂ</v>
      </c>
    </row>
    <row r="2264" spans="1:17" s="11" customFormat="1" ht="20.25" customHeight="1" x14ac:dyDescent="0.4">
      <c r="A2264" s="435" t="s">
        <v>14</v>
      </c>
      <c r="B2264" s="443" t="s">
        <v>3</v>
      </c>
      <c r="C2264" s="443"/>
      <c r="D2264" s="443"/>
      <c r="E2264" s="438" t="s">
        <v>4</v>
      </c>
      <c r="F2264" s="439"/>
      <c r="G2264" s="439"/>
      <c r="H2264" s="439"/>
      <c r="I2264" s="439"/>
      <c r="J2264" s="439"/>
      <c r="K2264" s="439"/>
      <c r="L2264" s="439"/>
      <c r="M2264" s="439"/>
      <c r="N2264" s="439"/>
      <c r="O2264" s="440"/>
      <c r="P2264" s="426" t="s">
        <v>106</v>
      </c>
      <c r="Q2264" s="435" t="s">
        <v>354</v>
      </c>
    </row>
    <row r="2265" spans="1:17" s="11" customFormat="1" ht="60" x14ac:dyDescent="0.4">
      <c r="A2265" s="436"/>
      <c r="B2265" s="305" t="s">
        <v>26</v>
      </c>
      <c r="C2265" s="305" t="s">
        <v>107</v>
      </c>
      <c r="D2265" s="305" t="s">
        <v>27</v>
      </c>
      <c r="E2265" s="16" t="s">
        <v>349</v>
      </c>
      <c r="F2265" s="17" t="s">
        <v>108</v>
      </c>
      <c r="G2265" s="17" t="s">
        <v>350</v>
      </c>
      <c r="H2265" s="16" t="s">
        <v>28</v>
      </c>
      <c r="I2265" s="17" t="s">
        <v>126</v>
      </c>
      <c r="J2265" s="17" t="s">
        <v>352</v>
      </c>
      <c r="K2265" s="16" t="s">
        <v>29</v>
      </c>
      <c r="L2265" s="17" t="s">
        <v>127</v>
      </c>
      <c r="M2265" s="17" t="s">
        <v>128</v>
      </c>
      <c r="N2265" s="16" t="s">
        <v>30</v>
      </c>
      <c r="O2265" s="306" t="s">
        <v>353</v>
      </c>
      <c r="P2265" s="441"/>
      <c r="Q2265" s="436"/>
    </row>
    <row r="2266" spans="1:17" s="18" customFormat="1" ht="22.5" x14ac:dyDescent="0.4">
      <c r="A2266" s="442"/>
      <c r="B2266" s="12" t="s">
        <v>34</v>
      </c>
      <c r="C2266" s="12" t="s">
        <v>123</v>
      </c>
      <c r="D2266" s="12" t="s">
        <v>6</v>
      </c>
      <c r="E2266" s="12" t="s">
        <v>20</v>
      </c>
      <c r="F2266" s="12" t="s">
        <v>20</v>
      </c>
      <c r="G2266" s="12" t="s">
        <v>8</v>
      </c>
      <c r="H2266" s="12" t="s">
        <v>8</v>
      </c>
      <c r="I2266" s="12" t="s">
        <v>20</v>
      </c>
      <c r="J2266" s="12" t="s">
        <v>8</v>
      </c>
      <c r="K2266" s="12" t="s">
        <v>8</v>
      </c>
      <c r="L2266" s="12" t="s">
        <v>20</v>
      </c>
      <c r="M2266" s="12" t="s">
        <v>8</v>
      </c>
      <c r="N2266" s="12" t="s">
        <v>8</v>
      </c>
      <c r="O2266" s="12" t="s">
        <v>8</v>
      </c>
      <c r="P2266" s="4" t="s">
        <v>43</v>
      </c>
      <c r="Q2266" s="12" t="s">
        <v>8</v>
      </c>
    </row>
    <row r="2267" spans="1:17" s="20" customFormat="1" ht="18" customHeight="1" x14ac:dyDescent="0.4">
      <c r="A2267" s="19">
        <v>1</v>
      </c>
      <c r="B2267" s="143">
        <f>VLOOKUP(B2263,別紙1!$A$285:$AS$431,6,FALSE)</f>
        <v>10</v>
      </c>
      <c r="C2267" s="151">
        <f>内訳書!$C$9</f>
        <v>0</v>
      </c>
      <c r="D2267" s="151">
        <f>IF(E2267=0,ROUNDDOWN(C2267*B2267/10/2,2),ROUNDDOWN(C2267*B2267/10,2))</f>
        <v>0</v>
      </c>
      <c r="E2267" s="143">
        <f>VLOOKUP(B2263,別紙1!$A$285:$AS$431,7,FALSE)+VLOOKUP(B2263,別紙1!$A$285:$AS$431,8,FALSE)+VLOOKUP(B2263,別紙1!$A$285:$AS$431,9,FALSE)</f>
        <v>15</v>
      </c>
      <c r="F2267" s="143">
        <f>IF(E2267&lt;120,E2267,120)</f>
        <v>15</v>
      </c>
      <c r="G2267" s="151">
        <f>内訳書!$D$9</f>
        <v>0</v>
      </c>
      <c r="H2267" s="151">
        <f>ROUNDDOWN(F2267*G2267,2)</f>
        <v>0</v>
      </c>
      <c r="I2267" s="143">
        <f>IF(E2267&lt;=300,IF(E2267&lt;120,0,E2267-120),180)</f>
        <v>0</v>
      </c>
      <c r="J2267" s="151">
        <f>内訳書!$E$9</f>
        <v>0</v>
      </c>
      <c r="K2267" s="151">
        <f>ROUNDDOWN(I2267*J2267,2)</f>
        <v>0</v>
      </c>
      <c r="L2267" s="143">
        <f>IF(E2267&lt;300,0,E2267-300)</f>
        <v>0</v>
      </c>
      <c r="M2267" s="151">
        <f>内訳書!$F$9</f>
        <v>0</v>
      </c>
      <c r="N2267" s="151">
        <f>ROUNDDOWN(L2267*M2267,2)</f>
        <v>0</v>
      </c>
      <c r="O2267" s="151">
        <f>H2267+K2267+N2267</f>
        <v>0</v>
      </c>
      <c r="P2267" s="144"/>
      <c r="Q2267" s="145">
        <f>ROUNDDOWN(D2267+O2267+P2267,0)</f>
        <v>0</v>
      </c>
    </row>
    <row r="2268" spans="1:17" s="20" customFormat="1" ht="18" customHeight="1" x14ac:dyDescent="0.4">
      <c r="A2268" s="19">
        <v>2</v>
      </c>
      <c r="B2268" s="145">
        <f>B2267</f>
        <v>10</v>
      </c>
      <c r="C2268" s="151">
        <f>C2267</f>
        <v>0</v>
      </c>
      <c r="D2268" s="151">
        <f t="shared" ref="D2268:D2278" si="2142">IF(E2268=0,ROUNDDOWN(C2268*B2268/10/2,2),ROUNDDOWN(C2268*B2268/10,2))</f>
        <v>0</v>
      </c>
      <c r="E2268" s="143">
        <f>VLOOKUP(B2263,別紙1!$A$285:$AS$431,10,FALSE)+VLOOKUP(B2263,別紙1!$A$285:$AS$431,11,FALSE)+VLOOKUP(B2263,別紙1!$A$285:$AS$431,12,FALSE)</f>
        <v>17</v>
      </c>
      <c r="F2268" s="143">
        <f t="shared" ref="F2268:F2278" si="2143">IF(E2268&lt;120,E2268,120)</f>
        <v>17</v>
      </c>
      <c r="G2268" s="151">
        <f>G2267</f>
        <v>0</v>
      </c>
      <c r="H2268" s="151">
        <f t="shared" ref="H2268:H2278" si="2144">ROUNDDOWN(F2268*G2268,2)</f>
        <v>0</v>
      </c>
      <c r="I2268" s="143">
        <f t="shared" ref="I2268" si="2145">IF(E2268&lt;=300,IF(E2268&lt;120,0,E2268-120),180)</f>
        <v>0</v>
      </c>
      <c r="J2268" s="151">
        <f>J2267</f>
        <v>0</v>
      </c>
      <c r="K2268" s="151">
        <f t="shared" ref="K2268:K2278" si="2146">ROUNDDOWN(I2268*J2268,2)</f>
        <v>0</v>
      </c>
      <c r="L2268" s="143">
        <f t="shared" ref="L2268:L2278" si="2147">IF(E2268&lt;300,0,E2268-300)</f>
        <v>0</v>
      </c>
      <c r="M2268" s="151">
        <f>M2267</f>
        <v>0</v>
      </c>
      <c r="N2268" s="151">
        <f t="shared" ref="N2268:N2278" si="2148">ROUNDDOWN(L2268*M2268,2)</f>
        <v>0</v>
      </c>
      <c r="O2268" s="151">
        <f t="shared" ref="O2268:O2271" si="2149">H2268+K2268+N2268</f>
        <v>0</v>
      </c>
      <c r="P2268" s="144"/>
      <c r="Q2268" s="145">
        <f t="shared" ref="Q2268:Q2278" si="2150">ROUNDDOWN(D2268+O2268+P2268,0)</f>
        <v>0</v>
      </c>
    </row>
    <row r="2269" spans="1:17" s="20" customFormat="1" ht="18" customHeight="1" x14ac:dyDescent="0.4">
      <c r="A2269" s="19">
        <v>3</v>
      </c>
      <c r="B2269" s="145">
        <f>B2267</f>
        <v>10</v>
      </c>
      <c r="C2269" s="151">
        <f t="shared" ref="C2269:C2278" si="2151">C2268</f>
        <v>0</v>
      </c>
      <c r="D2269" s="151">
        <f t="shared" si="2142"/>
        <v>0</v>
      </c>
      <c r="E2269" s="143">
        <f>VLOOKUP(B2263,別紙1!$A$285:$AS$431,13,FALSE)+VLOOKUP(B2263,別紙1!$A$285:$AS$431,14,FALSE)+VLOOKUP(B2263,別紙1!$A$285:$AS$431,15,FALSE)</f>
        <v>15</v>
      </c>
      <c r="F2269" s="143">
        <f t="shared" si="2143"/>
        <v>15</v>
      </c>
      <c r="G2269" s="151">
        <f t="shared" ref="G2269:G2278" si="2152">G2268</f>
        <v>0</v>
      </c>
      <c r="H2269" s="151">
        <f t="shared" si="2144"/>
        <v>0</v>
      </c>
      <c r="I2269" s="143">
        <f>IF(E2269&lt;=300,IF(E2269&lt;120,0,E2269-120),180)</f>
        <v>0</v>
      </c>
      <c r="J2269" s="151">
        <f t="shared" ref="J2269:J2278" si="2153">J2268</f>
        <v>0</v>
      </c>
      <c r="K2269" s="151">
        <f t="shared" si="2146"/>
        <v>0</v>
      </c>
      <c r="L2269" s="143">
        <f t="shared" si="2147"/>
        <v>0</v>
      </c>
      <c r="M2269" s="151">
        <f t="shared" ref="M2269:M2278" si="2154">M2268</f>
        <v>0</v>
      </c>
      <c r="N2269" s="151">
        <f t="shared" si="2148"/>
        <v>0</v>
      </c>
      <c r="O2269" s="151">
        <f t="shared" si="2149"/>
        <v>0</v>
      </c>
      <c r="P2269" s="144"/>
      <c r="Q2269" s="145">
        <f t="shared" si="2150"/>
        <v>0</v>
      </c>
    </row>
    <row r="2270" spans="1:17" s="20" customFormat="1" ht="18" customHeight="1" x14ac:dyDescent="0.4">
      <c r="A2270" s="19">
        <v>4</v>
      </c>
      <c r="B2270" s="145">
        <f>B2267</f>
        <v>10</v>
      </c>
      <c r="C2270" s="151">
        <f t="shared" si="2151"/>
        <v>0</v>
      </c>
      <c r="D2270" s="151">
        <f t="shared" si="2142"/>
        <v>0</v>
      </c>
      <c r="E2270" s="143">
        <f>VLOOKUP(B2263,別紙1!$A$285:$AS$431,16,FALSE)+VLOOKUP(B2263,別紙1!$A$285:$AS$431,17,FALSE)+VLOOKUP(B2263,別紙1!$A$285:$AS$431,18,FALSE)</f>
        <v>15</v>
      </c>
      <c r="F2270" s="143">
        <f t="shared" si="2143"/>
        <v>15</v>
      </c>
      <c r="G2270" s="151">
        <f t="shared" si="2152"/>
        <v>0</v>
      </c>
      <c r="H2270" s="151">
        <f t="shared" si="2144"/>
        <v>0</v>
      </c>
      <c r="I2270" s="143">
        <f t="shared" ref="I2270:I2278" si="2155">IF(E2270&lt;=300,IF(E2270&lt;120,0,E2270-120),180)</f>
        <v>0</v>
      </c>
      <c r="J2270" s="151">
        <f t="shared" si="2153"/>
        <v>0</v>
      </c>
      <c r="K2270" s="151">
        <f t="shared" si="2146"/>
        <v>0</v>
      </c>
      <c r="L2270" s="143">
        <f t="shared" si="2147"/>
        <v>0</v>
      </c>
      <c r="M2270" s="151">
        <f t="shared" si="2154"/>
        <v>0</v>
      </c>
      <c r="N2270" s="151">
        <f t="shared" si="2148"/>
        <v>0</v>
      </c>
      <c r="O2270" s="151">
        <f t="shared" si="2149"/>
        <v>0</v>
      </c>
      <c r="P2270" s="144"/>
      <c r="Q2270" s="145">
        <f t="shared" si="2150"/>
        <v>0</v>
      </c>
    </row>
    <row r="2271" spans="1:17" s="20" customFormat="1" ht="18" customHeight="1" x14ac:dyDescent="0.4">
      <c r="A2271" s="19">
        <v>5</v>
      </c>
      <c r="B2271" s="145">
        <f>B2267</f>
        <v>10</v>
      </c>
      <c r="C2271" s="151">
        <f t="shared" si="2151"/>
        <v>0</v>
      </c>
      <c r="D2271" s="151">
        <f t="shared" si="2142"/>
        <v>0</v>
      </c>
      <c r="E2271" s="143">
        <f>VLOOKUP(B2263,別紙1!$A$285:$AS$431,19,FALSE)+VLOOKUP(B2263,別紙1!$A$285:$AS$431,20,FALSE)+VLOOKUP(B2263,別紙1!$A$285:$AS$431,21,FALSE)</f>
        <v>11</v>
      </c>
      <c r="F2271" s="143">
        <f t="shared" si="2143"/>
        <v>11</v>
      </c>
      <c r="G2271" s="151">
        <f t="shared" si="2152"/>
        <v>0</v>
      </c>
      <c r="H2271" s="151">
        <f t="shared" si="2144"/>
        <v>0</v>
      </c>
      <c r="I2271" s="143">
        <f t="shared" si="2155"/>
        <v>0</v>
      </c>
      <c r="J2271" s="151">
        <f t="shared" si="2153"/>
        <v>0</v>
      </c>
      <c r="K2271" s="151">
        <f t="shared" si="2146"/>
        <v>0</v>
      </c>
      <c r="L2271" s="143">
        <f t="shared" si="2147"/>
        <v>0</v>
      </c>
      <c r="M2271" s="151">
        <f t="shared" si="2154"/>
        <v>0</v>
      </c>
      <c r="N2271" s="151">
        <f t="shared" si="2148"/>
        <v>0</v>
      </c>
      <c r="O2271" s="151">
        <f t="shared" si="2149"/>
        <v>0</v>
      </c>
      <c r="P2271" s="144"/>
      <c r="Q2271" s="145">
        <f t="shared" si="2150"/>
        <v>0</v>
      </c>
    </row>
    <row r="2272" spans="1:17" s="20" customFormat="1" ht="18" customHeight="1" x14ac:dyDescent="0.4">
      <c r="A2272" s="19">
        <v>6</v>
      </c>
      <c r="B2272" s="145">
        <f>B2267</f>
        <v>10</v>
      </c>
      <c r="C2272" s="151">
        <f t="shared" si="2151"/>
        <v>0</v>
      </c>
      <c r="D2272" s="151">
        <f t="shared" si="2142"/>
        <v>0</v>
      </c>
      <c r="E2272" s="143">
        <f>VLOOKUP(B2263,別紙1!$A$285:$AS$431,22,FALSE)+VLOOKUP(B2263,別紙1!$A$285:$AS$431,23,FALSE)+VLOOKUP(B2263,別紙1!$A$285:$AS$431,24,FALSE)</f>
        <v>11</v>
      </c>
      <c r="F2272" s="143">
        <f t="shared" si="2143"/>
        <v>11</v>
      </c>
      <c r="G2272" s="151">
        <f t="shared" si="2152"/>
        <v>0</v>
      </c>
      <c r="H2272" s="151">
        <f t="shared" si="2144"/>
        <v>0</v>
      </c>
      <c r="I2272" s="143">
        <f t="shared" si="2155"/>
        <v>0</v>
      </c>
      <c r="J2272" s="151">
        <f t="shared" si="2153"/>
        <v>0</v>
      </c>
      <c r="K2272" s="151">
        <f t="shared" si="2146"/>
        <v>0</v>
      </c>
      <c r="L2272" s="143">
        <f t="shared" si="2147"/>
        <v>0</v>
      </c>
      <c r="M2272" s="151">
        <f t="shared" si="2154"/>
        <v>0</v>
      </c>
      <c r="N2272" s="151">
        <f t="shared" si="2148"/>
        <v>0</v>
      </c>
      <c r="O2272" s="151">
        <f>H2272+K2272+N2272</f>
        <v>0</v>
      </c>
      <c r="P2272" s="144"/>
      <c r="Q2272" s="145">
        <f t="shared" si="2150"/>
        <v>0</v>
      </c>
    </row>
    <row r="2273" spans="1:17" s="20" customFormat="1" ht="18" customHeight="1" x14ac:dyDescent="0.4">
      <c r="A2273" s="19">
        <v>7</v>
      </c>
      <c r="B2273" s="145">
        <f>B2267</f>
        <v>10</v>
      </c>
      <c r="C2273" s="151">
        <f t="shared" si="2151"/>
        <v>0</v>
      </c>
      <c r="D2273" s="151">
        <f t="shared" si="2142"/>
        <v>0</v>
      </c>
      <c r="E2273" s="143">
        <f>VLOOKUP(B2263,別紙1!$A$285:$AS$431,25,FALSE)+VLOOKUP(B2263,別紙1!$A$285:$AS$431,26,FALSE)+VLOOKUP(B2263,別紙1!$A$285:$AS$431,27,FALSE)</f>
        <v>13</v>
      </c>
      <c r="F2273" s="143">
        <f t="shared" si="2143"/>
        <v>13</v>
      </c>
      <c r="G2273" s="151">
        <f t="shared" si="2152"/>
        <v>0</v>
      </c>
      <c r="H2273" s="151">
        <f t="shared" si="2144"/>
        <v>0</v>
      </c>
      <c r="I2273" s="143">
        <f t="shared" si="2155"/>
        <v>0</v>
      </c>
      <c r="J2273" s="151">
        <f t="shared" si="2153"/>
        <v>0</v>
      </c>
      <c r="K2273" s="151">
        <f t="shared" si="2146"/>
        <v>0</v>
      </c>
      <c r="L2273" s="143">
        <f t="shared" si="2147"/>
        <v>0</v>
      </c>
      <c r="M2273" s="151">
        <f t="shared" si="2154"/>
        <v>0</v>
      </c>
      <c r="N2273" s="151">
        <f t="shared" si="2148"/>
        <v>0</v>
      </c>
      <c r="O2273" s="151">
        <f t="shared" ref="O2273:O2277" si="2156">H2273+K2273+N2273</f>
        <v>0</v>
      </c>
      <c r="P2273" s="144"/>
      <c r="Q2273" s="145">
        <f t="shared" si="2150"/>
        <v>0</v>
      </c>
    </row>
    <row r="2274" spans="1:17" s="20" customFormat="1" ht="18" customHeight="1" x14ac:dyDescent="0.4">
      <c r="A2274" s="19">
        <v>8</v>
      </c>
      <c r="B2274" s="145">
        <f>B2267</f>
        <v>10</v>
      </c>
      <c r="C2274" s="151">
        <f t="shared" si="2151"/>
        <v>0</v>
      </c>
      <c r="D2274" s="151">
        <f t="shared" si="2142"/>
        <v>0</v>
      </c>
      <c r="E2274" s="143">
        <f>VLOOKUP(B2263,別紙1!$A$285:$AS$431,28,FALSE)+VLOOKUP(B2263,別紙1!$A$285:$AS$431,29,FALSE)+VLOOKUP(B2263,別紙1!$A$285:$AS$431,30,FALSE)</f>
        <v>14</v>
      </c>
      <c r="F2274" s="143">
        <f t="shared" si="2143"/>
        <v>14</v>
      </c>
      <c r="G2274" s="151">
        <f t="shared" si="2152"/>
        <v>0</v>
      </c>
      <c r="H2274" s="151">
        <f t="shared" si="2144"/>
        <v>0</v>
      </c>
      <c r="I2274" s="143">
        <f t="shared" si="2155"/>
        <v>0</v>
      </c>
      <c r="J2274" s="151">
        <f t="shared" si="2153"/>
        <v>0</v>
      </c>
      <c r="K2274" s="151">
        <f t="shared" si="2146"/>
        <v>0</v>
      </c>
      <c r="L2274" s="143">
        <f t="shared" si="2147"/>
        <v>0</v>
      </c>
      <c r="M2274" s="151">
        <f t="shared" si="2154"/>
        <v>0</v>
      </c>
      <c r="N2274" s="151">
        <f t="shared" si="2148"/>
        <v>0</v>
      </c>
      <c r="O2274" s="151">
        <f t="shared" si="2156"/>
        <v>0</v>
      </c>
      <c r="P2274" s="144"/>
      <c r="Q2274" s="145">
        <f t="shared" si="2150"/>
        <v>0</v>
      </c>
    </row>
    <row r="2275" spans="1:17" s="20" customFormat="1" ht="18" customHeight="1" x14ac:dyDescent="0.4">
      <c r="A2275" s="19">
        <v>9</v>
      </c>
      <c r="B2275" s="145">
        <f>B2267</f>
        <v>10</v>
      </c>
      <c r="C2275" s="151">
        <f t="shared" si="2151"/>
        <v>0</v>
      </c>
      <c r="D2275" s="151">
        <f t="shared" si="2142"/>
        <v>0</v>
      </c>
      <c r="E2275" s="143">
        <f>VLOOKUP(B2263,別紙1!$A$285:$AS$431,31,FALSE)+VLOOKUP(B2263,別紙1!$A$285:$AS$431,32,FALSE)+VLOOKUP(B2263,別紙1!$A$285:$AS$431,33,FALSE)</f>
        <v>15</v>
      </c>
      <c r="F2275" s="143">
        <f t="shared" si="2143"/>
        <v>15</v>
      </c>
      <c r="G2275" s="151">
        <f t="shared" si="2152"/>
        <v>0</v>
      </c>
      <c r="H2275" s="151">
        <f t="shared" si="2144"/>
        <v>0</v>
      </c>
      <c r="I2275" s="143">
        <f t="shared" si="2155"/>
        <v>0</v>
      </c>
      <c r="J2275" s="151">
        <f t="shared" si="2153"/>
        <v>0</v>
      </c>
      <c r="K2275" s="151">
        <f t="shared" si="2146"/>
        <v>0</v>
      </c>
      <c r="L2275" s="143">
        <f t="shared" si="2147"/>
        <v>0</v>
      </c>
      <c r="M2275" s="151">
        <f t="shared" si="2154"/>
        <v>0</v>
      </c>
      <c r="N2275" s="151">
        <f t="shared" si="2148"/>
        <v>0</v>
      </c>
      <c r="O2275" s="151">
        <f t="shared" si="2156"/>
        <v>0</v>
      </c>
      <c r="P2275" s="144"/>
      <c r="Q2275" s="145">
        <f t="shared" si="2150"/>
        <v>0</v>
      </c>
    </row>
    <row r="2276" spans="1:17" s="20" customFormat="1" ht="18" customHeight="1" x14ac:dyDescent="0.4">
      <c r="A2276" s="19">
        <v>10</v>
      </c>
      <c r="B2276" s="145">
        <f>B2267</f>
        <v>10</v>
      </c>
      <c r="C2276" s="151">
        <f t="shared" si="2151"/>
        <v>0</v>
      </c>
      <c r="D2276" s="151">
        <f t="shared" si="2142"/>
        <v>0</v>
      </c>
      <c r="E2276" s="143">
        <f>VLOOKUP(B2263,別紙1!$A$285:$AS$431,34,FALSE)+VLOOKUP(B2263,別紙1!$A$285:$AS$431,35,FALSE)+VLOOKUP(B2263,別紙1!$A$285:$AS$431,36,FALSE)</f>
        <v>13</v>
      </c>
      <c r="F2276" s="143">
        <f t="shared" si="2143"/>
        <v>13</v>
      </c>
      <c r="G2276" s="151">
        <f t="shared" si="2152"/>
        <v>0</v>
      </c>
      <c r="H2276" s="151">
        <f t="shared" si="2144"/>
        <v>0</v>
      </c>
      <c r="I2276" s="143">
        <f t="shared" si="2155"/>
        <v>0</v>
      </c>
      <c r="J2276" s="151">
        <f t="shared" si="2153"/>
        <v>0</v>
      </c>
      <c r="K2276" s="151">
        <f t="shared" si="2146"/>
        <v>0</v>
      </c>
      <c r="L2276" s="143">
        <f t="shared" si="2147"/>
        <v>0</v>
      </c>
      <c r="M2276" s="151">
        <f t="shared" si="2154"/>
        <v>0</v>
      </c>
      <c r="N2276" s="151">
        <f t="shared" si="2148"/>
        <v>0</v>
      </c>
      <c r="O2276" s="151">
        <f t="shared" si="2156"/>
        <v>0</v>
      </c>
      <c r="P2276" s="144"/>
      <c r="Q2276" s="145">
        <f t="shared" si="2150"/>
        <v>0</v>
      </c>
    </row>
    <row r="2277" spans="1:17" s="20" customFormat="1" ht="18" customHeight="1" x14ac:dyDescent="0.4">
      <c r="A2277" s="19">
        <v>11</v>
      </c>
      <c r="B2277" s="145">
        <f>B2267</f>
        <v>10</v>
      </c>
      <c r="C2277" s="151">
        <f t="shared" si="2151"/>
        <v>0</v>
      </c>
      <c r="D2277" s="151">
        <f t="shared" si="2142"/>
        <v>0</v>
      </c>
      <c r="E2277" s="143">
        <f>VLOOKUP(B2263,別紙1!$A$285:$AS$431,37,FALSE)+VLOOKUP(B2263,別紙1!$A$285:$AS$431,38,FALSE)+VLOOKUP(B2263,別紙1!$A$285:$AS$431,39,FALSE)</f>
        <v>11</v>
      </c>
      <c r="F2277" s="143">
        <f t="shared" si="2143"/>
        <v>11</v>
      </c>
      <c r="G2277" s="151">
        <f t="shared" si="2152"/>
        <v>0</v>
      </c>
      <c r="H2277" s="151">
        <f t="shared" si="2144"/>
        <v>0</v>
      </c>
      <c r="I2277" s="143">
        <f t="shared" si="2155"/>
        <v>0</v>
      </c>
      <c r="J2277" s="151">
        <f t="shared" si="2153"/>
        <v>0</v>
      </c>
      <c r="K2277" s="151">
        <f t="shared" si="2146"/>
        <v>0</v>
      </c>
      <c r="L2277" s="143">
        <f t="shared" si="2147"/>
        <v>0</v>
      </c>
      <c r="M2277" s="151">
        <f t="shared" si="2154"/>
        <v>0</v>
      </c>
      <c r="N2277" s="151">
        <f t="shared" si="2148"/>
        <v>0</v>
      </c>
      <c r="O2277" s="151">
        <f t="shared" si="2156"/>
        <v>0</v>
      </c>
      <c r="P2277" s="144"/>
      <c r="Q2277" s="145">
        <f t="shared" si="2150"/>
        <v>0</v>
      </c>
    </row>
    <row r="2278" spans="1:17" s="20" customFormat="1" ht="18" customHeight="1" thickBot="1" x14ac:dyDescent="0.45">
      <c r="A2278" s="19">
        <v>12</v>
      </c>
      <c r="B2278" s="145">
        <f>B2267</f>
        <v>10</v>
      </c>
      <c r="C2278" s="151">
        <f t="shared" si="2151"/>
        <v>0</v>
      </c>
      <c r="D2278" s="151">
        <f t="shared" si="2142"/>
        <v>0</v>
      </c>
      <c r="E2278" s="143">
        <f>VLOOKUP(B2263,別紙1!$A$285:$AS$431,40,FALSE)+VLOOKUP(B2263,別紙1!$A$285:$AS$431,41,FALSE)+VLOOKUP(B2263,別紙1!$A$285:$AS$431,42,FALSE)</f>
        <v>12</v>
      </c>
      <c r="F2278" s="143">
        <f t="shared" si="2143"/>
        <v>12</v>
      </c>
      <c r="G2278" s="151">
        <f t="shared" si="2152"/>
        <v>0</v>
      </c>
      <c r="H2278" s="198">
        <f t="shared" si="2144"/>
        <v>0</v>
      </c>
      <c r="I2278" s="143">
        <f t="shared" si="2155"/>
        <v>0</v>
      </c>
      <c r="J2278" s="198">
        <f t="shared" si="2153"/>
        <v>0</v>
      </c>
      <c r="K2278" s="198">
        <f t="shared" si="2146"/>
        <v>0</v>
      </c>
      <c r="L2278" s="143">
        <f t="shared" si="2147"/>
        <v>0</v>
      </c>
      <c r="M2278" s="151">
        <f t="shared" si="2154"/>
        <v>0</v>
      </c>
      <c r="N2278" s="198">
        <f t="shared" si="2148"/>
        <v>0</v>
      </c>
      <c r="O2278" s="151">
        <f>H2278+K2278+N2278</f>
        <v>0</v>
      </c>
      <c r="P2278" s="144"/>
      <c r="Q2278" s="145">
        <f t="shared" si="2150"/>
        <v>0</v>
      </c>
    </row>
    <row r="2279" spans="1:17" s="20" customFormat="1" ht="18" customHeight="1" thickBot="1" x14ac:dyDescent="0.45">
      <c r="A2279" s="19" t="s">
        <v>9</v>
      </c>
      <c r="B2279" s="146"/>
      <c r="C2279" s="146"/>
      <c r="D2279" s="201"/>
      <c r="E2279" s="143">
        <f t="shared" ref="E2279:F2279" si="2157">SUM(E2267:E2278)</f>
        <v>162</v>
      </c>
      <c r="F2279" s="149">
        <f t="shared" si="2157"/>
        <v>162</v>
      </c>
      <c r="G2279" s="146"/>
      <c r="H2279" s="146"/>
      <c r="I2279" s="149">
        <f t="shared" ref="I2279" si="2158">SUM(I2267:I2278)</f>
        <v>0</v>
      </c>
      <c r="J2279" s="146"/>
      <c r="K2279" s="146"/>
      <c r="L2279" s="149">
        <f t="shared" ref="L2279" si="2159">SUM(L2267:L2278)</f>
        <v>0</v>
      </c>
      <c r="M2279" s="146"/>
      <c r="N2279" s="146"/>
      <c r="O2279" s="202"/>
      <c r="P2279" s="150">
        <f>SUM(P2267:P2278)</f>
        <v>0</v>
      </c>
      <c r="Q2279" s="148">
        <f>IF(SUM(Q2267:Q2278)="","",SUM(Q2267:Q2278))</f>
        <v>0</v>
      </c>
    </row>
    <row r="2280" spans="1:17" ht="78" customHeight="1" x14ac:dyDescent="0.4">
      <c r="A2280" s="444" t="s">
        <v>376</v>
      </c>
      <c r="B2280" s="445"/>
      <c r="C2280" s="445"/>
      <c r="D2280" s="445"/>
      <c r="E2280" s="446"/>
      <c r="F2280" s="446"/>
      <c r="G2280" s="446"/>
      <c r="H2280" s="445"/>
      <c r="I2280" s="446"/>
      <c r="J2280" s="446"/>
      <c r="K2280" s="445"/>
      <c r="L2280" s="446"/>
      <c r="M2280" s="446"/>
      <c r="N2280" s="445"/>
      <c r="O2280" s="445"/>
      <c r="P2280" s="445"/>
      <c r="Q2280" s="445"/>
    </row>
    <row r="2281" spans="1:17" ht="78" customHeight="1" x14ac:dyDescent="0.4">
      <c r="A2281" s="447" t="s">
        <v>22</v>
      </c>
      <c r="B2281" s="447"/>
      <c r="C2281" s="447"/>
      <c r="D2281" s="447"/>
      <c r="E2281" s="447"/>
      <c r="F2281" s="447"/>
      <c r="G2281" s="447"/>
      <c r="H2281" s="447"/>
      <c r="I2281" s="447"/>
      <c r="J2281" s="447"/>
      <c r="K2281" s="447"/>
      <c r="L2281" s="447"/>
      <c r="M2281" s="447"/>
      <c r="N2281" s="447"/>
      <c r="O2281" s="447"/>
      <c r="P2281" s="447"/>
      <c r="Q2281" s="447"/>
    </row>
    <row r="2282" spans="1:17" x14ac:dyDescent="0.4">
      <c r="A2282" s="11" t="s">
        <v>12</v>
      </c>
      <c r="B2282" s="15">
        <f>B2263+1</f>
        <v>121</v>
      </c>
      <c r="C2282" s="11" t="s">
        <v>13</v>
      </c>
      <c r="D2282" s="13" t="str">
        <f>VLOOKUP(B2282,別紙1!$A$285:$AS$431,3,FALSE)</f>
        <v>荒北第２－９ポンプ場</v>
      </c>
      <c r="Q2282" s="142" t="str">
        <f>VLOOKUP(B2282,別紙1!$A$285:$AS$431,5,FALSE)</f>
        <v>従量電灯Ｂ</v>
      </c>
    </row>
    <row r="2283" spans="1:17" s="11" customFormat="1" ht="20.25" customHeight="1" x14ac:dyDescent="0.4">
      <c r="A2283" s="435" t="s">
        <v>14</v>
      </c>
      <c r="B2283" s="443" t="s">
        <v>3</v>
      </c>
      <c r="C2283" s="443"/>
      <c r="D2283" s="443"/>
      <c r="E2283" s="438" t="s">
        <v>4</v>
      </c>
      <c r="F2283" s="439"/>
      <c r="G2283" s="439"/>
      <c r="H2283" s="439"/>
      <c r="I2283" s="439"/>
      <c r="J2283" s="439"/>
      <c r="K2283" s="439"/>
      <c r="L2283" s="439"/>
      <c r="M2283" s="439"/>
      <c r="N2283" s="439"/>
      <c r="O2283" s="440"/>
      <c r="P2283" s="426" t="s">
        <v>106</v>
      </c>
      <c r="Q2283" s="435" t="s">
        <v>354</v>
      </c>
    </row>
    <row r="2284" spans="1:17" s="11" customFormat="1" ht="60" x14ac:dyDescent="0.4">
      <c r="A2284" s="436"/>
      <c r="B2284" s="305" t="s">
        <v>26</v>
      </c>
      <c r="C2284" s="305" t="s">
        <v>107</v>
      </c>
      <c r="D2284" s="305" t="s">
        <v>27</v>
      </c>
      <c r="E2284" s="16" t="s">
        <v>349</v>
      </c>
      <c r="F2284" s="17" t="s">
        <v>108</v>
      </c>
      <c r="G2284" s="17" t="s">
        <v>350</v>
      </c>
      <c r="H2284" s="16" t="s">
        <v>28</v>
      </c>
      <c r="I2284" s="17" t="s">
        <v>126</v>
      </c>
      <c r="J2284" s="17" t="s">
        <v>352</v>
      </c>
      <c r="K2284" s="16" t="s">
        <v>29</v>
      </c>
      <c r="L2284" s="17" t="s">
        <v>127</v>
      </c>
      <c r="M2284" s="17" t="s">
        <v>128</v>
      </c>
      <c r="N2284" s="16" t="s">
        <v>30</v>
      </c>
      <c r="O2284" s="306" t="s">
        <v>353</v>
      </c>
      <c r="P2284" s="441"/>
      <c r="Q2284" s="436"/>
    </row>
    <row r="2285" spans="1:17" s="18" customFormat="1" ht="22.5" x14ac:dyDescent="0.4">
      <c r="A2285" s="442"/>
      <c r="B2285" s="12" t="s">
        <v>34</v>
      </c>
      <c r="C2285" s="12" t="s">
        <v>123</v>
      </c>
      <c r="D2285" s="12" t="s">
        <v>6</v>
      </c>
      <c r="E2285" s="12" t="s">
        <v>20</v>
      </c>
      <c r="F2285" s="12" t="s">
        <v>20</v>
      </c>
      <c r="G2285" s="12" t="s">
        <v>8</v>
      </c>
      <c r="H2285" s="12" t="s">
        <v>8</v>
      </c>
      <c r="I2285" s="12" t="s">
        <v>20</v>
      </c>
      <c r="J2285" s="12" t="s">
        <v>8</v>
      </c>
      <c r="K2285" s="12" t="s">
        <v>8</v>
      </c>
      <c r="L2285" s="12" t="s">
        <v>20</v>
      </c>
      <c r="M2285" s="12" t="s">
        <v>8</v>
      </c>
      <c r="N2285" s="12" t="s">
        <v>8</v>
      </c>
      <c r="O2285" s="12" t="s">
        <v>8</v>
      </c>
      <c r="P2285" s="4" t="s">
        <v>43</v>
      </c>
      <c r="Q2285" s="12" t="s">
        <v>8</v>
      </c>
    </row>
    <row r="2286" spans="1:17" s="20" customFormat="1" ht="18" customHeight="1" x14ac:dyDescent="0.4">
      <c r="A2286" s="19">
        <v>1</v>
      </c>
      <c r="B2286" s="143">
        <f>VLOOKUP(B2282,別紙1!$A$285:$AS$431,6,FALSE)</f>
        <v>10</v>
      </c>
      <c r="C2286" s="151">
        <f>内訳書!$C$9</f>
        <v>0</v>
      </c>
      <c r="D2286" s="151">
        <f>IF(E2286=0,ROUNDDOWN(C2286*B2286/10/2,2),ROUNDDOWN(C2286*B2286/10,2))</f>
        <v>0</v>
      </c>
      <c r="E2286" s="143">
        <f>VLOOKUP(B2282,別紙1!$A$285:$AS$431,7,FALSE)+VLOOKUP(B2282,別紙1!$A$285:$AS$431,8,FALSE)+VLOOKUP(B2282,別紙1!$A$285:$AS$431,9,FALSE)</f>
        <v>17</v>
      </c>
      <c r="F2286" s="143">
        <f>IF(E2286&lt;120,E2286,120)</f>
        <v>17</v>
      </c>
      <c r="G2286" s="151">
        <f>内訳書!$D$9</f>
        <v>0</v>
      </c>
      <c r="H2286" s="151">
        <f>ROUNDDOWN(F2286*G2286,2)</f>
        <v>0</v>
      </c>
      <c r="I2286" s="143">
        <f>IF(E2286&lt;=300,IF(E2286&lt;120,0,E2286-120),180)</f>
        <v>0</v>
      </c>
      <c r="J2286" s="151">
        <f>内訳書!$E$9</f>
        <v>0</v>
      </c>
      <c r="K2286" s="151">
        <f>ROUNDDOWN(I2286*J2286,2)</f>
        <v>0</v>
      </c>
      <c r="L2286" s="143">
        <f>IF(E2286&lt;300,0,E2286-300)</f>
        <v>0</v>
      </c>
      <c r="M2286" s="151">
        <f>内訳書!$F$9</f>
        <v>0</v>
      </c>
      <c r="N2286" s="151">
        <f>ROUNDDOWN(L2286*M2286,2)</f>
        <v>0</v>
      </c>
      <c r="O2286" s="151">
        <f>H2286+K2286+N2286</f>
        <v>0</v>
      </c>
      <c r="P2286" s="144"/>
      <c r="Q2286" s="145">
        <f>ROUNDDOWN(D2286+O2286+P2286,0)</f>
        <v>0</v>
      </c>
    </row>
    <row r="2287" spans="1:17" s="20" customFormat="1" ht="18" customHeight="1" x14ac:dyDescent="0.4">
      <c r="A2287" s="19">
        <v>2</v>
      </c>
      <c r="B2287" s="145">
        <f>B2286</f>
        <v>10</v>
      </c>
      <c r="C2287" s="151">
        <f>C2286</f>
        <v>0</v>
      </c>
      <c r="D2287" s="151">
        <f t="shared" ref="D2287:D2297" si="2160">IF(E2287=0,ROUNDDOWN(C2287*B2287/10/2,2),ROUNDDOWN(C2287*B2287/10,2))</f>
        <v>0</v>
      </c>
      <c r="E2287" s="143">
        <f>VLOOKUP(B2282,別紙1!$A$285:$AS$431,10,FALSE)+VLOOKUP(B2282,別紙1!$A$285:$AS$431,11,FALSE)+VLOOKUP(B2282,別紙1!$A$285:$AS$431,12,FALSE)</f>
        <v>18</v>
      </c>
      <c r="F2287" s="143">
        <f t="shared" ref="F2287:F2297" si="2161">IF(E2287&lt;120,E2287,120)</f>
        <v>18</v>
      </c>
      <c r="G2287" s="151">
        <f>G2286</f>
        <v>0</v>
      </c>
      <c r="H2287" s="151">
        <f t="shared" ref="H2287:H2297" si="2162">ROUNDDOWN(F2287*G2287,2)</f>
        <v>0</v>
      </c>
      <c r="I2287" s="143">
        <f t="shared" ref="I2287" si="2163">IF(E2287&lt;=300,IF(E2287&lt;120,0,E2287-120),180)</f>
        <v>0</v>
      </c>
      <c r="J2287" s="151">
        <f>J2286</f>
        <v>0</v>
      </c>
      <c r="K2287" s="151">
        <f t="shared" ref="K2287:K2297" si="2164">ROUNDDOWN(I2287*J2287,2)</f>
        <v>0</v>
      </c>
      <c r="L2287" s="143">
        <f t="shared" ref="L2287:L2297" si="2165">IF(E2287&lt;300,0,E2287-300)</f>
        <v>0</v>
      </c>
      <c r="M2287" s="151">
        <f>M2286</f>
        <v>0</v>
      </c>
      <c r="N2287" s="151">
        <f t="shared" ref="N2287:N2297" si="2166">ROUNDDOWN(L2287*M2287,2)</f>
        <v>0</v>
      </c>
      <c r="O2287" s="151">
        <f t="shared" ref="O2287:O2290" si="2167">H2287+K2287+N2287</f>
        <v>0</v>
      </c>
      <c r="P2287" s="144"/>
      <c r="Q2287" s="145">
        <f t="shared" ref="Q2287:Q2297" si="2168">ROUNDDOWN(D2287+O2287+P2287,0)</f>
        <v>0</v>
      </c>
    </row>
    <row r="2288" spans="1:17" s="20" customFormat="1" ht="18" customHeight="1" x14ac:dyDescent="0.4">
      <c r="A2288" s="19">
        <v>3</v>
      </c>
      <c r="B2288" s="145">
        <f>B2286</f>
        <v>10</v>
      </c>
      <c r="C2288" s="151">
        <f t="shared" ref="C2288:C2297" si="2169">C2287</f>
        <v>0</v>
      </c>
      <c r="D2288" s="151">
        <f t="shared" si="2160"/>
        <v>0</v>
      </c>
      <c r="E2288" s="143">
        <f>VLOOKUP(B2282,別紙1!$A$285:$AS$431,13,FALSE)+VLOOKUP(B2282,別紙1!$A$285:$AS$431,14,FALSE)+VLOOKUP(B2282,別紙1!$A$285:$AS$431,15,FALSE)</f>
        <v>15</v>
      </c>
      <c r="F2288" s="143">
        <f t="shared" si="2161"/>
        <v>15</v>
      </c>
      <c r="G2288" s="151">
        <f t="shared" ref="G2288:G2297" si="2170">G2287</f>
        <v>0</v>
      </c>
      <c r="H2288" s="151">
        <f t="shared" si="2162"/>
        <v>0</v>
      </c>
      <c r="I2288" s="143">
        <f>IF(E2288&lt;=300,IF(E2288&lt;120,0,E2288-120),180)</f>
        <v>0</v>
      </c>
      <c r="J2288" s="151">
        <f t="shared" ref="J2288:J2297" si="2171">J2287</f>
        <v>0</v>
      </c>
      <c r="K2288" s="151">
        <f t="shared" si="2164"/>
        <v>0</v>
      </c>
      <c r="L2288" s="143">
        <f t="shared" si="2165"/>
        <v>0</v>
      </c>
      <c r="M2288" s="151">
        <f t="shared" ref="M2288:M2297" si="2172">M2287</f>
        <v>0</v>
      </c>
      <c r="N2288" s="151">
        <f t="shared" si="2166"/>
        <v>0</v>
      </c>
      <c r="O2288" s="151">
        <f t="shared" si="2167"/>
        <v>0</v>
      </c>
      <c r="P2288" s="144"/>
      <c r="Q2288" s="145">
        <f t="shared" si="2168"/>
        <v>0</v>
      </c>
    </row>
    <row r="2289" spans="1:17" s="20" customFormat="1" ht="18" customHeight="1" x14ac:dyDescent="0.4">
      <c r="A2289" s="19">
        <v>4</v>
      </c>
      <c r="B2289" s="145">
        <f>B2286</f>
        <v>10</v>
      </c>
      <c r="C2289" s="151">
        <f t="shared" si="2169"/>
        <v>0</v>
      </c>
      <c r="D2289" s="151">
        <f t="shared" si="2160"/>
        <v>0</v>
      </c>
      <c r="E2289" s="143">
        <f>VLOOKUP(B2282,別紙1!$A$285:$AS$431,16,FALSE)+VLOOKUP(B2282,別紙1!$A$285:$AS$431,17,FALSE)+VLOOKUP(B2282,別紙1!$A$285:$AS$431,18,FALSE)</f>
        <v>16</v>
      </c>
      <c r="F2289" s="143">
        <f t="shared" si="2161"/>
        <v>16</v>
      </c>
      <c r="G2289" s="151">
        <f t="shared" si="2170"/>
        <v>0</v>
      </c>
      <c r="H2289" s="151">
        <f t="shared" si="2162"/>
        <v>0</v>
      </c>
      <c r="I2289" s="143">
        <f t="shared" ref="I2289:I2297" si="2173">IF(E2289&lt;=300,IF(E2289&lt;120,0,E2289-120),180)</f>
        <v>0</v>
      </c>
      <c r="J2289" s="151">
        <f t="shared" si="2171"/>
        <v>0</v>
      </c>
      <c r="K2289" s="151">
        <f t="shared" si="2164"/>
        <v>0</v>
      </c>
      <c r="L2289" s="143">
        <f t="shared" si="2165"/>
        <v>0</v>
      </c>
      <c r="M2289" s="151">
        <f t="shared" si="2172"/>
        <v>0</v>
      </c>
      <c r="N2289" s="151">
        <f t="shared" si="2166"/>
        <v>0</v>
      </c>
      <c r="O2289" s="151">
        <f t="shared" si="2167"/>
        <v>0</v>
      </c>
      <c r="P2289" s="144"/>
      <c r="Q2289" s="145">
        <f t="shared" si="2168"/>
        <v>0</v>
      </c>
    </row>
    <row r="2290" spans="1:17" s="20" customFormat="1" ht="18" customHeight="1" x14ac:dyDescent="0.4">
      <c r="A2290" s="19">
        <v>5</v>
      </c>
      <c r="B2290" s="145">
        <f>B2286</f>
        <v>10</v>
      </c>
      <c r="C2290" s="151">
        <f t="shared" si="2169"/>
        <v>0</v>
      </c>
      <c r="D2290" s="151">
        <f t="shared" si="2160"/>
        <v>0</v>
      </c>
      <c r="E2290" s="143">
        <f>VLOOKUP(B2282,別紙1!$A$285:$AS$431,19,FALSE)+VLOOKUP(B2282,別紙1!$A$285:$AS$431,20,FALSE)+VLOOKUP(B2282,別紙1!$A$285:$AS$431,21,FALSE)</f>
        <v>14</v>
      </c>
      <c r="F2290" s="143">
        <f t="shared" si="2161"/>
        <v>14</v>
      </c>
      <c r="G2290" s="151">
        <f t="shared" si="2170"/>
        <v>0</v>
      </c>
      <c r="H2290" s="151">
        <f t="shared" si="2162"/>
        <v>0</v>
      </c>
      <c r="I2290" s="143">
        <f t="shared" si="2173"/>
        <v>0</v>
      </c>
      <c r="J2290" s="151">
        <f t="shared" si="2171"/>
        <v>0</v>
      </c>
      <c r="K2290" s="151">
        <f t="shared" si="2164"/>
        <v>0</v>
      </c>
      <c r="L2290" s="143">
        <f t="shared" si="2165"/>
        <v>0</v>
      </c>
      <c r="M2290" s="151">
        <f t="shared" si="2172"/>
        <v>0</v>
      </c>
      <c r="N2290" s="151">
        <f t="shared" si="2166"/>
        <v>0</v>
      </c>
      <c r="O2290" s="151">
        <f t="shared" si="2167"/>
        <v>0</v>
      </c>
      <c r="P2290" s="144"/>
      <c r="Q2290" s="145">
        <f t="shared" si="2168"/>
        <v>0</v>
      </c>
    </row>
    <row r="2291" spans="1:17" s="20" customFormat="1" ht="18" customHeight="1" x14ac:dyDescent="0.4">
      <c r="A2291" s="19">
        <v>6</v>
      </c>
      <c r="B2291" s="145">
        <f>B2286</f>
        <v>10</v>
      </c>
      <c r="C2291" s="151">
        <f t="shared" si="2169"/>
        <v>0</v>
      </c>
      <c r="D2291" s="151">
        <f t="shared" si="2160"/>
        <v>0</v>
      </c>
      <c r="E2291" s="143">
        <f>VLOOKUP(B2282,別紙1!$A$285:$AS$431,22,FALSE)+VLOOKUP(B2282,別紙1!$A$285:$AS$431,23,FALSE)+VLOOKUP(B2282,別紙1!$A$285:$AS$431,24,FALSE)</f>
        <v>14</v>
      </c>
      <c r="F2291" s="143">
        <f t="shared" si="2161"/>
        <v>14</v>
      </c>
      <c r="G2291" s="151">
        <f t="shared" si="2170"/>
        <v>0</v>
      </c>
      <c r="H2291" s="151">
        <f t="shared" si="2162"/>
        <v>0</v>
      </c>
      <c r="I2291" s="143">
        <f t="shared" si="2173"/>
        <v>0</v>
      </c>
      <c r="J2291" s="151">
        <f t="shared" si="2171"/>
        <v>0</v>
      </c>
      <c r="K2291" s="151">
        <f t="shared" si="2164"/>
        <v>0</v>
      </c>
      <c r="L2291" s="143">
        <f t="shared" si="2165"/>
        <v>0</v>
      </c>
      <c r="M2291" s="151">
        <f t="shared" si="2172"/>
        <v>0</v>
      </c>
      <c r="N2291" s="151">
        <f t="shared" si="2166"/>
        <v>0</v>
      </c>
      <c r="O2291" s="151">
        <f>H2291+K2291+N2291</f>
        <v>0</v>
      </c>
      <c r="P2291" s="144"/>
      <c r="Q2291" s="145">
        <f t="shared" si="2168"/>
        <v>0</v>
      </c>
    </row>
    <row r="2292" spans="1:17" s="20" customFormat="1" ht="18" customHeight="1" x14ac:dyDescent="0.4">
      <c r="A2292" s="19">
        <v>7</v>
      </c>
      <c r="B2292" s="145">
        <f>B2286</f>
        <v>10</v>
      </c>
      <c r="C2292" s="151">
        <f t="shared" si="2169"/>
        <v>0</v>
      </c>
      <c r="D2292" s="151">
        <f t="shared" si="2160"/>
        <v>0</v>
      </c>
      <c r="E2292" s="143">
        <f>VLOOKUP(B2282,別紙1!$A$285:$AS$431,25,FALSE)+VLOOKUP(B2282,別紙1!$A$285:$AS$431,26,FALSE)+VLOOKUP(B2282,別紙1!$A$285:$AS$431,27,FALSE)</f>
        <v>14</v>
      </c>
      <c r="F2292" s="143">
        <f t="shared" si="2161"/>
        <v>14</v>
      </c>
      <c r="G2292" s="151">
        <f t="shared" si="2170"/>
        <v>0</v>
      </c>
      <c r="H2292" s="151">
        <f t="shared" si="2162"/>
        <v>0</v>
      </c>
      <c r="I2292" s="143">
        <f t="shared" si="2173"/>
        <v>0</v>
      </c>
      <c r="J2292" s="151">
        <f t="shared" si="2171"/>
        <v>0</v>
      </c>
      <c r="K2292" s="151">
        <f t="shared" si="2164"/>
        <v>0</v>
      </c>
      <c r="L2292" s="143">
        <f t="shared" si="2165"/>
        <v>0</v>
      </c>
      <c r="M2292" s="151">
        <f t="shared" si="2172"/>
        <v>0</v>
      </c>
      <c r="N2292" s="151">
        <f t="shared" si="2166"/>
        <v>0</v>
      </c>
      <c r="O2292" s="151">
        <f t="shared" ref="O2292:O2296" si="2174">H2292+K2292+N2292</f>
        <v>0</v>
      </c>
      <c r="P2292" s="144"/>
      <c r="Q2292" s="145">
        <f t="shared" si="2168"/>
        <v>0</v>
      </c>
    </row>
    <row r="2293" spans="1:17" s="20" customFormat="1" ht="18" customHeight="1" x14ac:dyDescent="0.4">
      <c r="A2293" s="19">
        <v>8</v>
      </c>
      <c r="B2293" s="145">
        <f>B2286</f>
        <v>10</v>
      </c>
      <c r="C2293" s="151">
        <f t="shared" si="2169"/>
        <v>0</v>
      </c>
      <c r="D2293" s="151">
        <f t="shared" si="2160"/>
        <v>0</v>
      </c>
      <c r="E2293" s="143">
        <f>VLOOKUP(B2282,別紙1!$A$285:$AS$431,28,FALSE)+VLOOKUP(B2282,別紙1!$A$285:$AS$431,29,FALSE)+VLOOKUP(B2282,別紙1!$A$285:$AS$431,30,FALSE)</f>
        <v>14</v>
      </c>
      <c r="F2293" s="143">
        <f t="shared" si="2161"/>
        <v>14</v>
      </c>
      <c r="G2293" s="151">
        <f t="shared" si="2170"/>
        <v>0</v>
      </c>
      <c r="H2293" s="151">
        <f t="shared" si="2162"/>
        <v>0</v>
      </c>
      <c r="I2293" s="143">
        <f t="shared" si="2173"/>
        <v>0</v>
      </c>
      <c r="J2293" s="151">
        <f t="shared" si="2171"/>
        <v>0</v>
      </c>
      <c r="K2293" s="151">
        <f t="shared" si="2164"/>
        <v>0</v>
      </c>
      <c r="L2293" s="143">
        <f t="shared" si="2165"/>
        <v>0</v>
      </c>
      <c r="M2293" s="151">
        <f t="shared" si="2172"/>
        <v>0</v>
      </c>
      <c r="N2293" s="151">
        <f t="shared" si="2166"/>
        <v>0</v>
      </c>
      <c r="O2293" s="151">
        <f t="shared" si="2174"/>
        <v>0</v>
      </c>
      <c r="P2293" s="144"/>
      <c r="Q2293" s="145">
        <f t="shared" si="2168"/>
        <v>0</v>
      </c>
    </row>
    <row r="2294" spans="1:17" s="20" customFormat="1" ht="18" customHeight="1" x14ac:dyDescent="0.4">
      <c r="A2294" s="19">
        <v>9</v>
      </c>
      <c r="B2294" s="145">
        <f>B2286</f>
        <v>10</v>
      </c>
      <c r="C2294" s="151">
        <f t="shared" si="2169"/>
        <v>0</v>
      </c>
      <c r="D2294" s="151">
        <f t="shared" si="2160"/>
        <v>0</v>
      </c>
      <c r="E2294" s="143">
        <f>VLOOKUP(B2282,別紙1!$A$285:$AS$431,31,FALSE)+VLOOKUP(B2282,別紙1!$A$285:$AS$431,32,FALSE)+VLOOKUP(B2282,別紙1!$A$285:$AS$431,33,FALSE)</f>
        <v>15</v>
      </c>
      <c r="F2294" s="143">
        <f t="shared" si="2161"/>
        <v>15</v>
      </c>
      <c r="G2294" s="151">
        <f t="shared" si="2170"/>
        <v>0</v>
      </c>
      <c r="H2294" s="151">
        <f t="shared" si="2162"/>
        <v>0</v>
      </c>
      <c r="I2294" s="143">
        <f t="shared" si="2173"/>
        <v>0</v>
      </c>
      <c r="J2294" s="151">
        <f t="shared" si="2171"/>
        <v>0</v>
      </c>
      <c r="K2294" s="151">
        <f t="shared" si="2164"/>
        <v>0</v>
      </c>
      <c r="L2294" s="143">
        <f t="shared" si="2165"/>
        <v>0</v>
      </c>
      <c r="M2294" s="151">
        <f t="shared" si="2172"/>
        <v>0</v>
      </c>
      <c r="N2294" s="151">
        <f t="shared" si="2166"/>
        <v>0</v>
      </c>
      <c r="O2294" s="151">
        <f t="shared" si="2174"/>
        <v>0</v>
      </c>
      <c r="P2294" s="144"/>
      <c r="Q2294" s="145">
        <f t="shared" si="2168"/>
        <v>0</v>
      </c>
    </row>
    <row r="2295" spans="1:17" s="20" customFormat="1" ht="18" customHeight="1" x14ac:dyDescent="0.4">
      <c r="A2295" s="19">
        <v>10</v>
      </c>
      <c r="B2295" s="145">
        <f>B2286</f>
        <v>10</v>
      </c>
      <c r="C2295" s="151">
        <f t="shared" si="2169"/>
        <v>0</v>
      </c>
      <c r="D2295" s="151">
        <f t="shared" si="2160"/>
        <v>0</v>
      </c>
      <c r="E2295" s="143">
        <f>VLOOKUP(B2282,別紙1!$A$285:$AS$431,34,FALSE)+VLOOKUP(B2282,別紙1!$A$285:$AS$431,35,FALSE)+VLOOKUP(B2282,別紙1!$A$285:$AS$431,36,FALSE)</f>
        <v>14</v>
      </c>
      <c r="F2295" s="143">
        <f t="shared" si="2161"/>
        <v>14</v>
      </c>
      <c r="G2295" s="151">
        <f t="shared" si="2170"/>
        <v>0</v>
      </c>
      <c r="H2295" s="151">
        <f t="shared" si="2162"/>
        <v>0</v>
      </c>
      <c r="I2295" s="143">
        <f t="shared" si="2173"/>
        <v>0</v>
      </c>
      <c r="J2295" s="151">
        <f t="shared" si="2171"/>
        <v>0</v>
      </c>
      <c r="K2295" s="151">
        <f t="shared" si="2164"/>
        <v>0</v>
      </c>
      <c r="L2295" s="143">
        <f t="shared" si="2165"/>
        <v>0</v>
      </c>
      <c r="M2295" s="151">
        <f t="shared" si="2172"/>
        <v>0</v>
      </c>
      <c r="N2295" s="151">
        <f t="shared" si="2166"/>
        <v>0</v>
      </c>
      <c r="O2295" s="151">
        <f t="shared" si="2174"/>
        <v>0</v>
      </c>
      <c r="P2295" s="144"/>
      <c r="Q2295" s="145">
        <f t="shared" si="2168"/>
        <v>0</v>
      </c>
    </row>
    <row r="2296" spans="1:17" s="20" customFormat="1" ht="18" customHeight="1" x14ac:dyDescent="0.4">
      <c r="A2296" s="19">
        <v>11</v>
      </c>
      <c r="B2296" s="145">
        <f>B2286</f>
        <v>10</v>
      </c>
      <c r="C2296" s="151">
        <f t="shared" si="2169"/>
        <v>0</v>
      </c>
      <c r="D2296" s="151">
        <f t="shared" si="2160"/>
        <v>0</v>
      </c>
      <c r="E2296" s="143">
        <f>VLOOKUP(B2282,別紙1!$A$285:$AS$431,37,FALSE)+VLOOKUP(B2282,別紙1!$A$285:$AS$431,38,FALSE)+VLOOKUP(B2282,別紙1!$A$285:$AS$431,39,FALSE)</f>
        <v>14</v>
      </c>
      <c r="F2296" s="143">
        <f t="shared" si="2161"/>
        <v>14</v>
      </c>
      <c r="G2296" s="151">
        <f t="shared" si="2170"/>
        <v>0</v>
      </c>
      <c r="H2296" s="151">
        <f t="shared" si="2162"/>
        <v>0</v>
      </c>
      <c r="I2296" s="143">
        <f t="shared" si="2173"/>
        <v>0</v>
      </c>
      <c r="J2296" s="151">
        <f t="shared" si="2171"/>
        <v>0</v>
      </c>
      <c r="K2296" s="151">
        <f t="shared" si="2164"/>
        <v>0</v>
      </c>
      <c r="L2296" s="143">
        <f t="shared" si="2165"/>
        <v>0</v>
      </c>
      <c r="M2296" s="151">
        <f t="shared" si="2172"/>
        <v>0</v>
      </c>
      <c r="N2296" s="151">
        <f t="shared" si="2166"/>
        <v>0</v>
      </c>
      <c r="O2296" s="151">
        <f t="shared" si="2174"/>
        <v>0</v>
      </c>
      <c r="P2296" s="144"/>
      <c r="Q2296" s="145">
        <f t="shared" si="2168"/>
        <v>0</v>
      </c>
    </row>
    <row r="2297" spans="1:17" s="20" customFormat="1" ht="18" customHeight="1" thickBot="1" x14ac:dyDescent="0.45">
      <c r="A2297" s="19">
        <v>12</v>
      </c>
      <c r="B2297" s="145">
        <f>B2286</f>
        <v>10</v>
      </c>
      <c r="C2297" s="151">
        <f t="shared" si="2169"/>
        <v>0</v>
      </c>
      <c r="D2297" s="151">
        <f t="shared" si="2160"/>
        <v>0</v>
      </c>
      <c r="E2297" s="143">
        <f>VLOOKUP(B2282,別紙1!$A$285:$AS$431,40,FALSE)+VLOOKUP(B2282,別紙1!$A$285:$AS$431,41,FALSE)+VLOOKUP(B2282,別紙1!$A$285:$AS$431,42,FALSE)</f>
        <v>14</v>
      </c>
      <c r="F2297" s="143">
        <f t="shared" si="2161"/>
        <v>14</v>
      </c>
      <c r="G2297" s="151">
        <f t="shared" si="2170"/>
        <v>0</v>
      </c>
      <c r="H2297" s="198">
        <f t="shared" si="2162"/>
        <v>0</v>
      </c>
      <c r="I2297" s="143">
        <f t="shared" si="2173"/>
        <v>0</v>
      </c>
      <c r="J2297" s="198">
        <f t="shared" si="2171"/>
        <v>0</v>
      </c>
      <c r="K2297" s="198">
        <f t="shared" si="2164"/>
        <v>0</v>
      </c>
      <c r="L2297" s="143">
        <f t="shared" si="2165"/>
        <v>0</v>
      </c>
      <c r="M2297" s="151">
        <f t="shared" si="2172"/>
        <v>0</v>
      </c>
      <c r="N2297" s="198">
        <f t="shared" si="2166"/>
        <v>0</v>
      </c>
      <c r="O2297" s="151">
        <f>H2297+K2297+N2297</f>
        <v>0</v>
      </c>
      <c r="P2297" s="144"/>
      <c r="Q2297" s="145">
        <f t="shared" si="2168"/>
        <v>0</v>
      </c>
    </row>
    <row r="2298" spans="1:17" s="20" customFormat="1" ht="18" customHeight="1" thickBot="1" x14ac:dyDescent="0.45">
      <c r="A2298" s="19" t="s">
        <v>9</v>
      </c>
      <c r="B2298" s="146"/>
      <c r="C2298" s="146"/>
      <c r="D2298" s="201"/>
      <c r="E2298" s="143">
        <f t="shared" ref="E2298:F2298" si="2175">SUM(E2286:E2297)</f>
        <v>179</v>
      </c>
      <c r="F2298" s="149">
        <f t="shared" si="2175"/>
        <v>179</v>
      </c>
      <c r="G2298" s="146"/>
      <c r="H2298" s="146"/>
      <c r="I2298" s="149">
        <f t="shared" ref="I2298" si="2176">SUM(I2286:I2297)</f>
        <v>0</v>
      </c>
      <c r="J2298" s="146"/>
      <c r="K2298" s="146"/>
      <c r="L2298" s="149">
        <f t="shared" ref="L2298" si="2177">SUM(L2286:L2297)</f>
        <v>0</v>
      </c>
      <c r="M2298" s="146"/>
      <c r="N2298" s="146"/>
      <c r="O2298" s="202"/>
      <c r="P2298" s="150">
        <f>SUM(P2286:P2297)</f>
        <v>0</v>
      </c>
      <c r="Q2298" s="148">
        <f>IF(SUM(Q2286:Q2297)="","",SUM(Q2286:Q2297))</f>
        <v>0</v>
      </c>
    </row>
    <row r="2299" spans="1:17" ht="78" customHeight="1" x14ac:dyDescent="0.4">
      <c r="A2299" s="444" t="s">
        <v>376</v>
      </c>
      <c r="B2299" s="445"/>
      <c r="C2299" s="445"/>
      <c r="D2299" s="445"/>
      <c r="E2299" s="446"/>
      <c r="F2299" s="446"/>
      <c r="G2299" s="446"/>
      <c r="H2299" s="445"/>
      <c r="I2299" s="446"/>
      <c r="J2299" s="446"/>
      <c r="K2299" s="445"/>
      <c r="L2299" s="446"/>
      <c r="M2299" s="446"/>
      <c r="N2299" s="445"/>
      <c r="O2299" s="445"/>
      <c r="P2299" s="445"/>
      <c r="Q2299" s="445"/>
    </row>
    <row r="2300" spans="1:17" ht="78" customHeight="1" x14ac:dyDescent="0.4">
      <c r="A2300" s="447" t="s">
        <v>22</v>
      </c>
      <c r="B2300" s="447"/>
      <c r="C2300" s="447"/>
      <c r="D2300" s="447"/>
      <c r="E2300" s="447"/>
      <c r="F2300" s="447"/>
      <c r="G2300" s="447"/>
      <c r="H2300" s="447"/>
      <c r="I2300" s="447"/>
      <c r="J2300" s="447"/>
      <c r="K2300" s="447"/>
      <c r="L2300" s="447"/>
      <c r="M2300" s="447"/>
      <c r="N2300" s="447"/>
      <c r="O2300" s="447"/>
      <c r="P2300" s="447"/>
      <c r="Q2300" s="447"/>
    </row>
    <row r="2301" spans="1:17" x14ac:dyDescent="0.4">
      <c r="A2301" s="11" t="s">
        <v>12</v>
      </c>
      <c r="B2301" s="15">
        <f>B2282+1</f>
        <v>122</v>
      </c>
      <c r="C2301" s="11" t="s">
        <v>13</v>
      </c>
      <c r="D2301" s="13" t="str">
        <f>VLOOKUP(B2301,別紙1!$A$285:$AS$431,3,FALSE)</f>
        <v>荒北第２－１０ポンプ場</v>
      </c>
      <c r="Q2301" s="142" t="str">
        <f>VLOOKUP(B2301,別紙1!$A$285:$AS$431,5,FALSE)</f>
        <v>従量電灯Ｂ</v>
      </c>
    </row>
    <row r="2302" spans="1:17" s="11" customFormat="1" ht="20.25" customHeight="1" x14ac:dyDescent="0.4">
      <c r="A2302" s="435" t="s">
        <v>14</v>
      </c>
      <c r="B2302" s="443" t="s">
        <v>3</v>
      </c>
      <c r="C2302" s="443"/>
      <c r="D2302" s="443"/>
      <c r="E2302" s="438" t="s">
        <v>4</v>
      </c>
      <c r="F2302" s="439"/>
      <c r="G2302" s="439"/>
      <c r="H2302" s="439"/>
      <c r="I2302" s="439"/>
      <c r="J2302" s="439"/>
      <c r="K2302" s="439"/>
      <c r="L2302" s="439"/>
      <c r="M2302" s="439"/>
      <c r="N2302" s="439"/>
      <c r="O2302" s="440"/>
      <c r="P2302" s="426" t="s">
        <v>106</v>
      </c>
      <c r="Q2302" s="435" t="s">
        <v>354</v>
      </c>
    </row>
    <row r="2303" spans="1:17" s="11" customFormat="1" ht="60" x14ac:dyDescent="0.4">
      <c r="A2303" s="436"/>
      <c r="B2303" s="305" t="s">
        <v>26</v>
      </c>
      <c r="C2303" s="305" t="s">
        <v>107</v>
      </c>
      <c r="D2303" s="305" t="s">
        <v>27</v>
      </c>
      <c r="E2303" s="16" t="s">
        <v>349</v>
      </c>
      <c r="F2303" s="17" t="s">
        <v>108</v>
      </c>
      <c r="G2303" s="17" t="s">
        <v>350</v>
      </c>
      <c r="H2303" s="16" t="s">
        <v>28</v>
      </c>
      <c r="I2303" s="17" t="s">
        <v>126</v>
      </c>
      <c r="J2303" s="17" t="s">
        <v>352</v>
      </c>
      <c r="K2303" s="16" t="s">
        <v>29</v>
      </c>
      <c r="L2303" s="17" t="s">
        <v>127</v>
      </c>
      <c r="M2303" s="17" t="s">
        <v>128</v>
      </c>
      <c r="N2303" s="16" t="s">
        <v>30</v>
      </c>
      <c r="O2303" s="306" t="s">
        <v>353</v>
      </c>
      <c r="P2303" s="441"/>
      <c r="Q2303" s="436"/>
    </row>
    <row r="2304" spans="1:17" s="18" customFormat="1" ht="22.5" x14ac:dyDescent="0.4">
      <c r="A2304" s="442"/>
      <c r="B2304" s="12" t="s">
        <v>34</v>
      </c>
      <c r="C2304" s="12" t="s">
        <v>123</v>
      </c>
      <c r="D2304" s="12" t="s">
        <v>6</v>
      </c>
      <c r="E2304" s="12" t="s">
        <v>20</v>
      </c>
      <c r="F2304" s="12" t="s">
        <v>20</v>
      </c>
      <c r="G2304" s="12" t="s">
        <v>8</v>
      </c>
      <c r="H2304" s="12" t="s">
        <v>8</v>
      </c>
      <c r="I2304" s="12" t="s">
        <v>20</v>
      </c>
      <c r="J2304" s="12" t="s">
        <v>8</v>
      </c>
      <c r="K2304" s="12" t="s">
        <v>8</v>
      </c>
      <c r="L2304" s="12" t="s">
        <v>20</v>
      </c>
      <c r="M2304" s="12" t="s">
        <v>8</v>
      </c>
      <c r="N2304" s="12" t="s">
        <v>8</v>
      </c>
      <c r="O2304" s="12" t="s">
        <v>8</v>
      </c>
      <c r="P2304" s="4" t="s">
        <v>43</v>
      </c>
      <c r="Q2304" s="12" t="s">
        <v>8</v>
      </c>
    </row>
    <row r="2305" spans="1:17" s="20" customFormat="1" ht="18" customHeight="1" x14ac:dyDescent="0.4">
      <c r="A2305" s="19">
        <v>1</v>
      </c>
      <c r="B2305" s="143">
        <f>VLOOKUP(B2301,別紙1!$A$285:$AS$431,6,FALSE)</f>
        <v>10</v>
      </c>
      <c r="C2305" s="151">
        <f>内訳書!$C$9</f>
        <v>0</v>
      </c>
      <c r="D2305" s="151">
        <f>IF(E2305=0,ROUNDDOWN(C2305*B2305/10/2,2),ROUNDDOWN(C2305*B2305/10,2))</f>
        <v>0</v>
      </c>
      <c r="E2305" s="143">
        <f>VLOOKUP(B2301,別紙1!$A$285:$AS$431,7,FALSE)+VLOOKUP(B2301,別紙1!$A$285:$AS$431,8,FALSE)+VLOOKUP(B2301,別紙1!$A$285:$AS$431,9,FALSE)</f>
        <v>5</v>
      </c>
      <c r="F2305" s="143">
        <f>IF(E2305&lt;120,E2305,120)</f>
        <v>5</v>
      </c>
      <c r="G2305" s="151">
        <f>内訳書!$D$9</f>
        <v>0</v>
      </c>
      <c r="H2305" s="151">
        <f>ROUNDDOWN(F2305*G2305,2)</f>
        <v>0</v>
      </c>
      <c r="I2305" s="143">
        <f>IF(E2305&lt;=300,IF(E2305&lt;120,0,E2305-120),180)</f>
        <v>0</v>
      </c>
      <c r="J2305" s="151">
        <f>内訳書!$E$9</f>
        <v>0</v>
      </c>
      <c r="K2305" s="151">
        <f>ROUNDDOWN(I2305*J2305,2)</f>
        <v>0</v>
      </c>
      <c r="L2305" s="143">
        <f>IF(E2305&lt;300,0,E2305-300)</f>
        <v>0</v>
      </c>
      <c r="M2305" s="151">
        <f>内訳書!$F$9</f>
        <v>0</v>
      </c>
      <c r="N2305" s="151">
        <f>ROUNDDOWN(L2305*M2305,2)</f>
        <v>0</v>
      </c>
      <c r="O2305" s="151">
        <f>H2305+K2305+N2305</f>
        <v>0</v>
      </c>
      <c r="P2305" s="144"/>
      <c r="Q2305" s="145">
        <f>ROUNDDOWN(D2305+O2305+P2305,0)</f>
        <v>0</v>
      </c>
    </row>
    <row r="2306" spans="1:17" s="20" customFormat="1" ht="18" customHeight="1" x14ac:dyDescent="0.4">
      <c r="A2306" s="19">
        <v>2</v>
      </c>
      <c r="B2306" s="145">
        <f>B2305</f>
        <v>10</v>
      </c>
      <c r="C2306" s="151">
        <f>C2305</f>
        <v>0</v>
      </c>
      <c r="D2306" s="151">
        <f t="shared" ref="D2306:D2316" si="2178">IF(E2306=0,ROUNDDOWN(C2306*B2306/10/2,2),ROUNDDOWN(C2306*B2306/10,2))</f>
        <v>0</v>
      </c>
      <c r="E2306" s="143">
        <f>VLOOKUP(B2301,別紙1!$A$285:$AS$431,10,FALSE)+VLOOKUP(B2301,別紙1!$A$285:$AS$431,11,FALSE)+VLOOKUP(B2301,別紙1!$A$285:$AS$431,12,FALSE)</f>
        <v>6</v>
      </c>
      <c r="F2306" s="143">
        <f t="shared" ref="F2306:F2316" si="2179">IF(E2306&lt;120,E2306,120)</f>
        <v>6</v>
      </c>
      <c r="G2306" s="151">
        <f>G2305</f>
        <v>0</v>
      </c>
      <c r="H2306" s="151">
        <f t="shared" ref="H2306:H2316" si="2180">ROUNDDOWN(F2306*G2306,2)</f>
        <v>0</v>
      </c>
      <c r="I2306" s="143">
        <f t="shared" ref="I2306" si="2181">IF(E2306&lt;=300,IF(E2306&lt;120,0,E2306-120),180)</f>
        <v>0</v>
      </c>
      <c r="J2306" s="151">
        <f>J2305</f>
        <v>0</v>
      </c>
      <c r="K2306" s="151">
        <f t="shared" ref="K2306:K2316" si="2182">ROUNDDOWN(I2306*J2306,2)</f>
        <v>0</v>
      </c>
      <c r="L2306" s="143">
        <f t="shared" ref="L2306:L2316" si="2183">IF(E2306&lt;300,0,E2306-300)</f>
        <v>0</v>
      </c>
      <c r="M2306" s="151">
        <f>M2305</f>
        <v>0</v>
      </c>
      <c r="N2306" s="151">
        <f t="shared" ref="N2306:N2316" si="2184">ROUNDDOWN(L2306*M2306,2)</f>
        <v>0</v>
      </c>
      <c r="O2306" s="151">
        <f t="shared" ref="O2306:O2309" si="2185">H2306+K2306+N2306</f>
        <v>0</v>
      </c>
      <c r="P2306" s="144"/>
      <c r="Q2306" s="145">
        <f t="shared" ref="Q2306:Q2316" si="2186">ROUNDDOWN(D2306+O2306+P2306,0)</f>
        <v>0</v>
      </c>
    </row>
    <row r="2307" spans="1:17" s="20" customFormat="1" ht="18" customHeight="1" x14ac:dyDescent="0.4">
      <c r="A2307" s="19">
        <v>3</v>
      </c>
      <c r="B2307" s="145">
        <f>B2305</f>
        <v>10</v>
      </c>
      <c r="C2307" s="151">
        <f t="shared" ref="C2307:C2316" si="2187">C2306</f>
        <v>0</v>
      </c>
      <c r="D2307" s="151">
        <f t="shared" si="2178"/>
        <v>0</v>
      </c>
      <c r="E2307" s="143">
        <f>VLOOKUP(B2301,別紙1!$A$285:$AS$431,13,FALSE)+VLOOKUP(B2301,別紙1!$A$285:$AS$431,14,FALSE)+VLOOKUP(B2301,別紙1!$A$285:$AS$431,15,FALSE)</f>
        <v>4</v>
      </c>
      <c r="F2307" s="143">
        <f t="shared" si="2179"/>
        <v>4</v>
      </c>
      <c r="G2307" s="151">
        <f t="shared" ref="G2307:G2316" si="2188">G2306</f>
        <v>0</v>
      </c>
      <c r="H2307" s="151">
        <f t="shared" si="2180"/>
        <v>0</v>
      </c>
      <c r="I2307" s="143">
        <f>IF(E2307&lt;=300,IF(E2307&lt;120,0,E2307-120),180)</f>
        <v>0</v>
      </c>
      <c r="J2307" s="151">
        <f t="shared" ref="J2307:J2316" si="2189">J2306</f>
        <v>0</v>
      </c>
      <c r="K2307" s="151">
        <f t="shared" si="2182"/>
        <v>0</v>
      </c>
      <c r="L2307" s="143">
        <f t="shared" si="2183"/>
        <v>0</v>
      </c>
      <c r="M2307" s="151">
        <f t="shared" ref="M2307:M2316" si="2190">M2306</f>
        <v>0</v>
      </c>
      <c r="N2307" s="151">
        <f t="shared" si="2184"/>
        <v>0</v>
      </c>
      <c r="O2307" s="151">
        <f t="shared" si="2185"/>
        <v>0</v>
      </c>
      <c r="P2307" s="144"/>
      <c r="Q2307" s="145">
        <f t="shared" si="2186"/>
        <v>0</v>
      </c>
    </row>
    <row r="2308" spans="1:17" s="20" customFormat="1" ht="18" customHeight="1" x14ac:dyDescent="0.4">
      <c r="A2308" s="19">
        <v>4</v>
      </c>
      <c r="B2308" s="145">
        <f>B2305</f>
        <v>10</v>
      </c>
      <c r="C2308" s="151">
        <f t="shared" si="2187"/>
        <v>0</v>
      </c>
      <c r="D2308" s="151">
        <f t="shared" si="2178"/>
        <v>0</v>
      </c>
      <c r="E2308" s="143">
        <f>VLOOKUP(B2301,別紙1!$A$285:$AS$431,16,FALSE)+VLOOKUP(B2301,別紙1!$A$285:$AS$431,17,FALSE)+VLOOKUP(B2301,別紙1!$A$285:$AS$431,18,FALSE)</f>
        <v>4</v>
      </c>
      <c r="F2308" s="143">
        <f t="shared" si="2179"/>
        <v>4</v>
      </c>
      <c r="G2308" s="151">
        <f t="shared" si="2188"/>
        <v>0</v>
      </c>
      <c r="H2308" s="151">
        <f t="shared" si="2180"/>
        <v>0</v>
      </c>
      <c r="I2308" s="143">
        <f t="shared" ref="I2308:I2316" si="2191">IF(E2308&lt;=300,IF(E2308&lt;120,0,E2308-120),180)</f>
        <v>0</v>
      </c>
      <c r="J2308" s="151">
        <f t="shared" si="2189"/>
        <v>0</v>
      </c>
      <c r="K2308" s="151">
        <f t="shared" si="2182"/>
        <v>0</v>
      </c>
      <c r="L2308" s="143">
        <f t="shared" si="2183"/>
        <v>0</v>
      </c>
      <c r="M2308" s="151">
        <f t="shared" si="2190"/>
        <v>0</v>
      </c>
      <c r="N2308" s="151">
        <f t="shared" si="2184"/>
        <v>0</v>
      </c>
      <c r="O2308" s="151">
        <f t="shared" si="2185"/>
        <v>0</v>
      </c>
      <c r="P2308" s="144"/>
      <c r="Q2308" s="145">
        <f t="shared" si="2186"/>
        <v>0</v>
      </c>
    </row>
    <row r="2309" spans="1:17" s="20" customFormat="1" ht="18" customHeight="1" x14ac:dyDescent="0.4">
      <c r="A2309" s="19">
        <v>5</v>
      </c>
      <c r="B2309" s="145">
        <f>B2305</f>
        <v>10</v>
      </c>
      <c r="C2309" s="151">
        <f t="shared" si="2187"/>
        <v>0</v>
      </c>
      <c r="D2309" s="151">
        <f t="shared" si="2178"/>
        <v>0</v>
      </c>
      <c r="E2309" s="143">
        <f>VLOOKUP(B2301,別紙1!$A$285:$AS$431,19,FALSE)+VLOOKUP(B2301,別紙1!$A$285:$AS$431,20,FALSE)+VLOOKUP(B2301,別紙1!$A$285:$AS$431,21,FALSE)</f>
        <v>4</v>
      </c>
      <c r="F2309" s="143">
        <f t="shared" si="2179"/>
        <v>4</v>
      </c>
      <c r="G2309" s="151">
        <f t="shared" si="2188"/>
        <v>0</v>
      </c>
      <c r="H2309" s="151">
        <f t="shared" si="2180"/>
        <v>0</v>
      </c>
      <c r="I2309" s="143">
        <f t="shared" si="2191"/>
        <v>0</v>
      </c>
      <c r="J2309" s="151">
        <f t="shared" si="2189"/>
        <v>0</v>
      </c>
      <c r="K2309" s="151">
        <f t="shared" si="2182"/>
        <v>0</v>
      </c>
      <c r="L2309" s="143">
        <f t="shared" si="2183"/>
        <v>0</v>
      </c>
      <c r="M2309" s="151">
        <f t="shared" si="2190"/>
        <v>0</v>
      </c>
      <c r="N2309" s="151">
        <f t="shared" si="2184"/>
        <v>0</v>
      </c>
      <c r="O2309" s="151">
        <f t="shared" si="2185"/>
        <v>0</v>
      </c>
      <c r="P2309" s="144"/>
      <c r="Q2309" s="145">
        <f t="shared" si="2186"/>
        <v>0</v>
      </c>
    </row>
    <row r="2310" spans="1:17" s="20" customFormat="1" ht="18" customHeight="1" x14ac:dyDescent="0.4">
      <c r="A2310" s="19">
        <v>6</v>
      </c>
      <c r="B2310" s="145">
        <f>B2305</f>
        <v>10</v>
      </c>
      <c r="C2310" s="151">
        <f t="shared" si="2187"/>
        <v>0</v>
      </c>
      <c r="D2310" s="151">
        <f t="shared" si="2178"/>
        <v>0</v>
      </c>
      <c r="E2310" s="143">
        <f>VLOOKUP(B2301,別紙1!$A$285:$AS$431,22,FALSE)+VLOOKUP(B2301,別紙1!$A$285:$AS$431,23,FALSE)+VLOOKUP(B2301,別紙1!$A$285:$AS$431,24,FALSE)</f>
        <v>6</v>
      </c>
      <c r="F2310" s="143">
        <f t="shared" si="2179"/>
        <v>6</v>
      </c>
      <c r="G2310" s="151">
        <f t="shared" si="2188"/>
        <v>0</v>
      </c>
      <c r="H2310" s="151">
        <f t="shared" si="2180"/>
        <v>0</v>
      </c>
      <c r="I2310" s="143">
        <f t="shared" si="2191"/>
        <v>0</v>
      </c>
      <c r="J2310" s="151">
        <f t="shared" si="2189"/>
        <v>0</v>
      </c>
      <c r="K2310" s="151">
        <f t="shared" si="2182"/>
        <v>0</v>
      </c>
      <c r="L2310" s="143">
        <f t="shared" si="2183"/>
        <v>0</v>
      </c>
      <c r="M2310" s="151">
        <f t="shared" si="2190"/>
        <v>0</v>
      </c>
      <c r="N2310" s="151">
        <f t="shared" si="2184"/>
        <v>0</v>
      </c>
      <c r="O2310" s="151">
        <f>H2310+K2310+N2310</f>
        <v>0</v>
      </c>
      <c r="P2310" s="144"/>
      <c r="Q2310" s="145">
        <f t="shared" si="2186"/>
        <v>0</v>
      </c>
    </row>
    <row r="2311" spans="1:17" s="20" customFormat="1" ht="18" customHeight="1" x14ac:dyDescent="0.4">
      <c r="A2311" s="19">
        <v>7</v>
      </c>
      <c r="B2311" s="145">
        <f>B2305</f>
        <v>10</v>
      </c>
      <c r="C2311" s="151">
        <f t="shared" si="2187"/>
        <v>0</v>
      </c>
      <c r="D2311" s="151">
        <f t="shared" si="2178"/>
        <v>0</v>
      </c>
      <c r="E2311" s="143">
        <f>VLOOKUP(B2301,別紙1!$A$285:$AS$431,25,FALSE)+VLOOKUP(B2301,別紙1!$A$285:$AS$431,26,FALSE)+VLOOKUP(B2301,別紙1!$A$285:$AS$431,27,FALSE)</f>
        <v>7</v>
      </c>
      <c r="F2311" s="143">
        <f t="shared" si="2179"/>
        <v>7</v>
      </c>
      <c r="G2311" s="151">
        <f t="shared" si="2188"/>
        <v>0</v>
      </c>
      <c r="H2311" s="151">
        <f t="shared" si="2180"/>
        <v>0</v>
      </c>
      <c r="I2311" s="143">
        <f t="shared" si="2191"/>
        <v>0</v>
      </c>
      <c r="J2311" s="151">
        <f t="shared" si="2189"/>
        <v>0</v>
      </c>
      <c r="K2311" s="151">
        <f t="shared" si="2182"/>
        <v>0</v>
      </c>
      <c r="L2311" s="143">
        <f t="shared" si="2183"/>
        <v>0</v>
      </c>
      <c r="M2311" s="151">
        <f t="shared" si="2190"/>
        <v>0</v>
      </c>
      <c r="N2311" s="151">
        <f t="shared" si="2184"/>
        <v>0</v>
      </c>
      <c r="O2311" s="151">
        <f t="shared" ref="O2311:O2315" si="2192">H2311+K2311+N2311</f>
        <v>0</v>
      </c>
      <c r="P2311" s="144"/>
      <c r="Q2311" s="145">
        <f t="shared" si="2186"/>
        <v>0</v>
      </c>
    </row>
    <row r="2312" spans="1:17" s="20" customFormat="1" ht="18" customHeight="1" x14ac:dyDescent="0.4">
      <c r="A2312" s="19">
        <v>8</v>
      </c>
      <c r="B2312" s="145">
        <f>B2305</f>
        <v>10</v>
      </c>
      <c r="C2312" s="151">
        <f t="shared" si="2187"/>
        <v>0</v>
      </c>
      <c r="D2312" s="151">
        <f t="shared" si="2178"/>
        <v>0</v>
      </c>
      <c r="E2312" s="143">
        <f>VLOOKUP(B2301,別紙1!$A$285:$AS$431,28,FALSE)+VLOOKUP(B2301,別紙1!$A$285:$AS$431,29,FALSE)+VLOOKUP(B2301,別紙1!$A$285:$AS$431,30,FALSE)</f>
        <v>10</v>
      </c>
      <c r="F2312" s="143">
        <f t="shared" si="2179"/>
        <v>10</v>
      </c>
      <c r="G2312" s="151">
        <f t="shared" si="2188"/>
        <v>0</v>
      </c>
      <c r="H2312" s="151">
        <f t="shared" si="2180"/>
        <v>0</v>
      </c>
      <c r="I2312" s="143">
        <f t="shared" si="2191"/>
        <v>0</v>
      </c>
      <c r="J2312" s="151">
        <f t="shared" si="2189"/>
        <v>0</v>
      </c>
      <c r="K2312" s="151">
        <f t="shared" si="2182"/>
        <v>0</v>
      </c>
      <c r="L2312" s="143">
        <f t="shared" si="2183"/>
        <v>0</v>
      </c>
      <c r="M2312" s="151">
        <f t="shared" si="2190"/>
        <v>0</v>
      </c>
      <c r="N2312" s="151">
        <f t="shared" si="2184"/>
        <v>0</v>
      </c>
      <c r="O2312" s="151">
        <f t="shared" si="2192"/>
        <v>0</v>
      </c>
      <c r="P2312" s="144"/>
      <c r="Q2312" s="145">
        <f t="shared" si="2186"/>
        <v>0</v>
      </c>
    </row>
    <row r="2313" spans="1:17" s="20" customFormat="1" ht="18" customHeight="1" x14ac:dyDescent="0.4">
      <c r="A2313" s="19">
        <v>9</v>
      </c>
      <c r="B2313" s="145">
        <f>B2305</f>
        <v>10</v>
      </c>
      <c r="C2313" s="151">
        <f t="shared" si="2187"/>
        <v>0</v>
      </c>
      <c r="D2313" s="151">
        <f t="shared" si="2178"/>
        <v>0</v>
      </c>
      <c r="E2313" s="143">
        <f>VLOOKUP(B2301,別紙1!$A$285:$AS$431,31,FALSE)+VLOOKUP(B2301,別紙1!$A$285:$AS$431,32,FALSE)+VLOOKUP(B2301,別紙1!$A$285:$AS$431,33,FALSE)</f>
        <v>10</v>
      </c>
      <c r="F2313" s="143">
        <f t="shared" si="2179"/>
        <v>10</v>
      </c>
      <c r="G2313" s="151">
        <f t="shared" si="2188"/>
        <v>0</v>
      </c>
      <c r="H2313" s="151">
        <f t="shared" si="2180"/>
        <v>0</v>
      </c>
      <c r="I2313" s="143">
        <f t="shared" si="2191"/>
        <v>0</v>
      </c>
      <c r="J2313" s="151">
        <f t="shared" si="2189"/>
        <v>0</v>
      </c>
      <c r="K2313" s="151">
        <f t="shared" si="2182"/>
        <v>0</v>
      </c>
      <c r="L2313" s="143">
        <f t="shared" si="2183"/>
        <v>0</v>
      </c>
      <c r="M2313" s="151">
        <f t="shared" si="2190"/>
        <v>0</v>
      </c>
      <c r="N2313" s="151">
        <f t="shared" si="2184"/>
        <v>0</v>
      </c>
      <c r="O2313" s="151">
        <f t="shared" si="2192"/>
        <v>0</v>
      </c>
      <c r="P2313" s="144"/>
      <c r="Q2313" s="145">
        <f t="shared" si="2186"/>
        <v>0</v>
      </c>
    </row>
    <row r="2314" spans="1:17" s="20" customFormat="1" ht="18" customHeight="1" x14ac:dyDescent="0.4">
      <c r="A2314" s="19">
        <v>10</v>
      </c>
      <c r="B2314" s="145">
        <f>B2305</f>
        <v>10</v>
      </c>
      <c r="C2314" s="151">
        <f t="shared" si="2187"/>
        <v>0</v>
      </c>
      <c r="D2314" s="151">
        <f t="shared" si="2178"/>
        <v>0</v>
      </c>
      <c r="E2314" s="143">
        <f>VLOOKUP(B2301,別紙1!$A$285:$AS$431,34,FALSE)+VLOOKUP(B2301,別紙1!$A$285:$AS$431,35,FALSE)+VLOOKUP(B2301,別紙1!$A$285:$AS$431,36,FALSE)</f>
        <v>8</v>
      </c>
      <c r="F2314" s="143">
        <f t="shared" si="2179"/>
        <v>8</v>
      </c>
      <c r="G2314" s="151">
        <f t="shared" si="2188"/>
        <v>0</v>
      </c>
      <c r="H2314" s="151">
        <f t="shared" si="2180"/>
        <v>0</v>
      </c>
      <c r="I2314" s="143">
        <f t="shared" si="2191"/>
        <v>0</v>
      </c>
      <c r="J2314" s="151">
        <f t="shared" si="2189"/>
        <v>0</v>
      </c>
      <c r="K2314" s="151">
        <f t="shared" si="2182"/>
        <v>0</v>
      </c>
      <c r="L2314" s="143">
        <f t="shared" si="2183"/>
        <v>0</v>
      </c>
      <c r="M2314" s="151">
        <f t="shared" si="2190"/>
        <v>0</v>
      </c>
      <c r="N2314" s="151">
        <f t="shared" si="2184"/>
        <v>0</v>
      </c>
      <c r="O2314" s="151">
        <f t="shared" si="2192"/>
        <v>0</v>
      </c>
      <c r="P2314" s="144"/>
      <c r="Q2314" s="145">
        <f t="shared" si="2186"/>
        <v>0</v>
      </c>
    </row>
    <row r="2315" spans="1:17" s="20" customFormat="1" ht="18" customHeight="1" x14ac:dyDescent="0.4">
      <c r="A2315" s="19">
        <v>11</v>
      </c>
      <c r="B2315" s="145">
        <f>B2305</f>
        <v>10</v>
      </c>
      <c r="C2315" s="151">
        <f t="shared" si="2187"/>
        <v>0</v>
      </c>
      <c r="D2315" s="151">
        <f t="shared" si="2178"/>
        <v>0</v>
      </c>
      <c r="E2315" s="143">
        <f>VLOOKUP(B2301,別紙1!$A$285:$AS$431,37,FALSE)+VLOOKUP(B2301,別紙1!$A$285:$AS$431,38,FALSE)+VLOOKUP(B2301,別紙1!$A$285:$AS$431,39,FALSE)</f>
        <v>5</v>
      </c>
      <c r="F2315" s="143">
        <f t="shared" si="2179"/>
        <v>5</v>
      </c>
      <c r="G2315" s="151">
        <f t="shared" si="2188"/>
        <v>0</v>
      </c>
      <c r="H2315" s="151">
        <f t="shared" si="2180"/>
        <v>0</v>
      </c>
      <c r="I2315" s="143">
        <f t="shared" si="2191"/>
        <v>0</v>
      </c>
      <c r="J2315" s="151">
        <f t="shared" si="2189"/>
        <v>0</v>
      </c>
      <c r="K2315" s="151">
        <f t="shared" si="2182"/>
        <v>0</v>
      </c>
      <c r="L2315" s="143">
        <f t="shared" si="2183"/>
        <v>0</v>
      </c>
      <c r="M2315" s="151">
        <f t="shared" si="2190"/>
        <v>0</v>
      </c>
      <c r="N2315" s="151">
        <f t="shared" si="2184"/>
        <v>0</v>
      </c>
      <c r="O2315" s="151">
        <f t="shared" si="2192"/>
        <v>0</v>
      </c>
      <c r="P2315" s="144"/>
      <c r="Q2315" s="145">
        <f t="shared" si="2186"/>
        <v>0</v>
      </c>
    </row>
    <row r="2316" spans="1:17" s="20" customFormat="1" ht="18" customHeight="1" thickBot="1" x14ac:dyDescent="0.45">
      <c r="A2316" s="19">
        <v>12</v>
      </c>
      <c r="B2316" s="145">
        <f>B2305</f>
        <v>10</v>
      </c>
      <c r="C2316" s="151">
        <f t="shared" si="2187"/>
        <v>0</v>
      </c>
      <c r="D2316" s="151">
        <f t="shared" si="2178"/>
        <v>0</v>
      </c>
      <c r="E2316" s="143">
        <f>VLOOKUP(B2301,別紙1!$A$285:$AS$431,40,FALSE)+VLOOKUP(B2301,別紙1!$A$285:$AS$431,41,FALSE)+VLOOKUP(B2301,別紙1!$A$285:$AS$431,42,FALSE)</f>
        <v>3</v>
      </c>
      <c r="F2316" s="143">
        <f t="shared" si="2179"/>
        <v>3</v>
      </c>
      <c r="G2316" s="151">
        <f t="shared" si="2188"/>
        <v>0</v>
      </c>
      <c r="H2316" s="198">
        <f t="shared" si="2180"/>
        <v>0</v>
      </c>
      <c r="I2316" s="143">
        <f t="shared" si="2191"/>
        <v>0</v>
      </c>
      <c r="J2316" s="198">
        <f t="shared" si="2189"/>
        <v>0</v>
      </c>
      <c r="K2316" s="198">
        <f t="shared" si="2182"/>
        <v>0</v>
      </c>
      <c r="L2316" s="143">
        <f t="shared" si="2183"/>
        <v>0</v>
      </c>
      <c r="M2316" s="151">
        <f t="shared" si="2190"/>
        <v>0</v>
      </c>
      <c r="N2316" s="198">
        <f t="shared" si="2184"/>
        <v>0</v>
      </c>
      <c r="O2316" s="151">
        <f>H2316+K2316+N2316</f>
        <v>0</v>
      </c>
      <c r="P2316" s="144"/>
      <c r="Q2316" s="145">
        <f t="shared" si="2186"/>
        <v>0</v>
      </c>
    </row>
    <row r="2317" spans="1:17" s="20" customFormat="1" ht="18" customHeight="1" thickBot="1" x14ac:dyDescent="0.45">
      <c r="A2317" s="19" t="s">
        <v>9</v>
      </c>
      <c r="B2317" s="146"/>
      <c r="C2317" s="146"/>
      <c r="D2317" s="201"/>
      <c r="E2317" s="143">
        <f t="shared" ref="E2317:F2317" si="2193">SUM(E2305:E2316)</f>
        <v>72</v>
      </c>
      <c r="F2317" s="149">
        <f t="shared" si="2193"/>
        <v>72</v>
      </c>
      <c r="G2317" s="146"/>
      <c r="H2317" s="146"/>
      <c r="I2317" s="149">
        <f t="shared" ref="I2317" si="2194">SUM(I2305:I2316)</f>
        <v>0</v>
      </c>
      <c r="J2317" s="146"/>
      <c r="K2317" s="146"/>
      <c r="L2317" s="149">
        <f t="shared" ref="L2317" si="2195">SUM(L2305:L2316)</f>
        <v>0</v>
      </c>
      <c r="M2317" s="146"/>
      <c r="N2317" s="146"/>
      <c r="O2317" s="202"/>
      <c r="P2317" s="150">
        <f>SUM(P2305:P2316)</f>
        <v>0</v>
      </c>
      <c r="Q2317" s="148">
        <f>IF(SUM(Q2305:Q2316)="","",SUM(Q2305:Q2316))</f>
        <v>0</v>
      </c>
    </row>
    <row r="2318" spans="1:17" ht="78" customHeight="1" x14ac:dyDescent="0.4">
      <c r="A2318" s="444" t="s">
        <v>376</v>
      </c>
      <c r="B2318" s="445"/>
      <c r="C2318" s="445"/>
      <c r="D2318" s="445"/>
      <c r="E2318" s="446"/>
      <c r="F2318" s="446"/>
      <c r="G2318" s="446"/>
      <c r="H2318" s="445"/>
      <c r="I2318" s="446"/>
      <c r="J2318" s="446"/>
      <c r="K2318" s="445"/>
      <c r="L2318" s="446"/>
      <c r="M2318" s="446"/>
      <c r="N2318" s="445"/>
      <c r="O2318" s="445"/>
      <c r="P2318" s="445"/>
      <c r="Q2318" s="445"/>
    </row>
    <row r="2319" spans="1:17" ht="78" customHeight="1" x14ac:dyDescent="0.4">
      <c r="A2319" s="447" t="s">
        <v>22</v>
      </c>
      <c r="B2319" s="447"/>
      <c r="C2319" s="447"/>
      <c r="D2319" s="447"/>
      <c r="E2319" s="447"/>
      <c r="F2319" s="447"/>
      <c r="G2319" s="447"/>
      <c r="H2319" s="447"/>
      <c r="I2319" s="447"/>
      <c r="J2319" s="447"/>
      <c r="K2319" s="447"/>
      <c r="L2319" s="447"/>
      <c r="M2319" s="447"/>
      <c r="N2319" s="447"/>
      <c r="O2319" s="447"/>
      <c r="P2319" s="447"/>
      <c r="Q2319" s="447"/>
    </row>
    <row r="2320" spans="1:17" x14ac:dyDescent="0.4">
      <c r="A2320" s="11" t="s">
        <v>12</v>
      </c>
      <c r="B2320" s="15">
        <f>B2301+1</f>
        <v>123</v>
      </c>
      <c r="C2320" s="11" t="s">
        <v>13</v>
      </c>
      <c r="D2320" s="13" t="str">
        <f>VLOOKUP(B2320,別紙1!$A$285:$AS$431,3,FALSE)</f>
        <v>荒北第２－１１ポンプ場</v>
      </c>
      <c r="Q2320" s="142" t="str">
        <f>VLOOKUP(B2320,別紙1!$A$285:$AS$431,5,FALSE)</f>
        <v>従量電灯Ｂ</v>
      </c>
    </row>
    <row r="2321" spans="1:17" s="11" customFormat="1" ht="20.25" customHeight="1" x14ac:dyDescent="0.4">
      <c r="A2321" s="435" t="s">
        <v>14</v>
      </c>
      <c r="B2321" s="443" t="s">
        <v>3</v>
      </c>
      <c r="C2321" s="443"/>
      <c r="D2321" s="443"/>
      <c r="E2321" s="438" t="s">
        <v>4</v>
      </c>
      <c r="F2321" s="439"/>
      <c r="G2321" s="439"/>
      <c r="H2321" s="439"/>
      <c r="I2321" s="439"/>
      <c r="J2321" s="439"/>
      <c r="K2321" s="439"/>
      <c r="L2321" s="439"/>
      <c r="M2321" s="439"/>
      <c r="N2321" s="439"/>
      <c r="O2321" s="440"/>
      <c r="P2321" s="426" t="s">
        <v>106</v>
      </c>
      <c r="Q2321" s="435" t="s">
        <v>354</v>
      </c>
    </row>
    <row r="2322" spans="1:17" s="11" customFormat="1" ht="60" x14ac:dyDescent="0.4">
      <c r="A2322" s="436"/>
      <c r="B2322" s="305" t="s">
        <v>26</v>
      </c>
      <c r="C2322" s="305" t="s">
        <v>107</v>
      </c>
      <c r="D2322" s="305" t="s">
        <v>27</v>
      </c>
      <c r="E2322" s="16" t="s">
        <v>349</v>
      </c>
      <c r="F2322" s="17" t="s">
        <v>108</v>
      </c>
      <c r="G2322" s="17" t="s">
        <v>350</v>
      </c>
      <c r="H2322" s="16" t="s">
        <v>28</v>
      </c>
      <c r="I2322" s="17" t="s">
        <v>126</v>
      </c>
      <c r="J2322" s="17" t="s">
        <v>352</v>
      </c>
      <c r="K2322" s="16" t="s">
        <v>29</v>
      </c>
      <c r="L2322" s="17" t="s">
        <v>127</v>
      </c>
      <c r="M2322" s="17" t="s">
        <v>128</v>
      </c>
      <c r="N2322" s="16" t="s">
        <v>30</v>
      </c>
      <c r="O2322" s="306" t="s">
        <v>353</v>
      </c>
      <c r="P2322" s="441"/>
      <c r="Q2322" s="436"/>
    </row>
    <row r="2323" spans="1:17" s="18" customFormat="1" ht="22.5" x14ac:dyDescent="0.4">
      <c r="A2323" s="442"/>
      <c r="B2323" s="12" t="s">
        <v>34</v>
      </c>
      <c r="C2323" s="12" t="s">
        <v>123</v>
      </c>
      <c r="D2323" s="12" t="s">
        <v>6</v>
      </c>
      <c r="E2323" s="12" t="s">
        <v>20</v>
      </c>
      <c r="F2323" s="12" t="s">
        <v>20</v>
      </c>
      <c r="G2323" s="12" t="s">
        <v>8</v>
      </c>
      <c r="H2323" s="12" t="s">
        <v>8</v>
      </c>
      <c r="I2323" s="12" t="s">
        <v>20</v>
      </c>
      <c r="J2323" s="12" t="s">
        <v>8</v>
      </c>
      <c r="K2323" s="12" t="s">
        <v>8</v>
      </c>
      <c r="L2323" s="12" t="s">
        <v>20</v>
      </c>
      <c r="M2323" s="12" t="s">
        <v>8</v>
      </c>
      <c r="N2323" s="12" t="s">
        <v>8</v>
      </c>
      <c r="O2323" s="12" t="s">
        <v>8</v>
      </c>
      <c r="P2323" s="4" t="s">
        <v>43</v>
      </c>
      <c r="Q2323" s="12" t="s">
        <v>8</v>
      </c>
    </row>
    <row r="2324" spans="1:17" s="20" customFormat="1" ht="18" customHeight="1" x14ac:dyDescent="0.4">
      <c r="A2324" s="19">
        <v>1</v>
      </c>
      <c r="B2324" s="143">
        <f>VLOOKUP(B2320,別紙1!$A$285:$AS$431,6,FALSE)</f>
        <v>10</v>
      </c>
      <c r="C2324" s="151">
        <f>内訳書!$C$9</f>
        <v>0</v>
      </c>
      <c r="D2324" s="151">
        <f>IF(E2324=0,ROUNDDOWN(C2324*B2324/10/2,2),ROUNDDOWN(C2324*B2324/10,2))</f>
        <v>0</v>
      </c>
      <c r="E2324" s="143">
        <f>VLOOKUP(B2320,別紙1!$A$285:$AS$431,7,FALSE)+VLOOKUP(B2320,別紙1!$A$285:$AS$431,8,FALSE)+VLOOKUP(B2320,別紙1!$A$285:$AS$431,9,FALSE)</f>
        <v>17</v>
      </c>
      <c r="F2324" s="143">
        <f>IF(E2324&lt;120,E2324,120)</f>
        <v>17</v>
      </c>
      <c r="G2324" s="151">
        <f>内訳書!$D$9</f>
        <v>0</v>
      </c>
      <c r="H2324" s="151">
        <f>ROUNDDOWN(F2324*G2324,2)</f>
        <v>0</v>
      </c>
      <c r="I2324" s="143">
        <f>IF(E2324&lt;=300,IF(E2324&lt;120,0,E2324-120),180)</f>
        <v>0</v>
      </c>
      <c r="J2324" s="151">
        <f>内訳書!$E$9</f>
        <v>0</v>
      </c>
      <c r="K2324" s="151">
        <f>ROUNDDOWN(I2324*J2324,2)</f>
        <v>0</v>
      </c>
      <c r="L2324" s="143">
        <f>IF(E2324&lt;300,0,E2324-300)</f>
        <v>0</v>
      </c>
      <c r="M2324" s="151">
        <f>内訳書!$F$9</f>
        <v>0</v>
      </c>
      <c r="N2324" s="151">
        <f>ROUNDDOWN(L2324*M2324,2)</f>
        <v>0</v>
      </c>
      <c r="O2324" s="151">
        <f>H2324+K2324+N2324</f>
        <v>0</v>
      </c>
      <c r="P2324" s="144"/>
      <c r="Q2324" s="145">
        <f>ROUNDDOWN(D2324+O2324+P2324,0)</f>
        <v>0</v>
      </c>
    </row>
    <row r="2325" spans="1:17" s="20" customFormat="1" ht="18" customHeight="1" x14ac:dyDescent="0.4">
      <c r="A2325" s="19">
        <v>2</v>
      </c>
      <c r="B2325" s="145">
        <f>B2324</f>
        <v>10</v>
      </c>
      <c r="C2325" s="151">
        <f>C2324</f>
        <v>0</v>
      </c>
      <c r="D2325" s="151">
        <f t="shared" ref="D2325:D2335" si="2196">IF(E2325=0,ROUNDDOWN(C2325*B2325/10/2,2),ROUNDDOWN(C2325*B2325/10,2))</f>
        <v>0</v>
      </c>
      <c r="E2325" s="143">
        <f>VLOOKUP(B2320,別紙1!$A$285:$AS$431,10,FALSE)+VLOOKUP(B2320,別紙1!$A$285:$AS$431,11,FALSE)+VLOOKUP(B2320,別紙1!$A$285:$AS$431,12,FALSE)</f>
        <v>19</v>
      </c>
      <c r="F2325" s="143">
        <f t="shared" ref="F2325:F2335" si="2197">IF(E2325&lt;120,E2325,120)</f>
        <v>19</v>
      </c>
      <c r="G2325" s="151">
        <f>G2324</f>
        <v>0</v>
      </c>
      <c r="H2325" s="151">
        <f t="shared" ref="H2325:H2335" si="2198">ROUNDDOWN(F2325*G2325,2)</f>
        <v>0</v>
      </c>
      <c r="I2325" s="143">
        <f t="shared" ref="I2325" si="2199">IF(E2325&lt;=300,IF(E2325&lt;120,0,E2325-120),180)</f>
        <v>0</v>
      </c>
      <c r="J2325" s="151">
        <f>J2324</f>
        <v>0</v>
      </c>
      <c r="K2325" s="151">
        <f t="shared" ref="K2325:K2335" si="2200">ROUNDDOWN(I2325*J2325,2)</f>
        <v>0</v>
      </c>
      <c r="L2325" s="143">
        <f t="shared" ref="L2325:L2335" si="2201">IF(E2325&lt;300,0,E2325-300)</f>
        <v>0</v>
      </c>
      <c r="M2325" s="151">
        <f>M2324</f>
        <v>0</v>
      </c>
      <c r="N2325" s="151">
        <f t="shared" ref="N2325:N2335" si="2202">ROUNDDOWN(L2325*M2325,2)</f>
        <v>0</v>
      </c>
      <c r="O2325" s="151">
        <f t="shared" ref="O2325:O2328" si="2203">H2325+K2325+N2325</f>
        <v>0</v>
      </c>
      <c r="P2325" s="144"/>
      <c r="Q2325" s="145">
        <f t="shared" ref="Q2325:Q2335" si="2204">ROUNDDOWN(D2325+O2325+P2325,0)</f>
        <v>0</v>
      </c>
    </row>
    <row r="2326" spans="1:17" s="20" customFormat="1" ht="18" customHeight="1" x14ac:dyDescent="0.4">
      <c r="A2326" s="19">
        <v>3</v>
      </c>
      <c r="B2326" s="145">
        <f>B2324</f>
        <v>10</v>
      </c>
      <c r="C2326" s="151">
        <f t="shared" ref="C2326:C2335" si="2205">C2325</f>
        <v>0</v>
      </c>
      <c r="D2326" s="151">
        <f t="shared" si="2196"/>
        <v>0</v>
      </c>
      <c r="E2326" s="143">
        <f>VLOOKUP(B2320,別紙1!$A$285:$AS$431,13,FALSE)+VLOOKUP(B2320,別紙1!$A$285:$AS$431,14,FALSE)+VLOOKUP(B2320,別紙1!$A$285:$AS$431,15,FALSE)</f>
        <v>16</v>
      </c>
      <c r="F2326" s="143">
        <f t="shared" si="2197"/>
        <v>16</v>
      </c>
      <c r="G2326" s="151">
        <f t="shared" ref="G2326:G2335" si="2206">G2325</f>
        <v>0</v>
      </c>
      <c r="H2326" s="151">
        <f t="shared" si="2198"/>
        <v>0</v>
      </c>
      <c r="I2326" s="143">
        <f>IF(E2326&lt;=300,IF(E2326&lt;120,0,E2326-120),180)</f>
        <v>0</v>
      </c>
      <c r="J2326" s="151">
        <f t="shared" ref="J2326:J2335" si="2207">J2325</f>
        <v>0</v>
      </c>
      <c r="K2326" s="151">
        <f t="shared" si="2200"/>
        <v>0</v>
      </c>
      <c r="L2326" s="143">
        <f t="shared" si="2201"/>
        <v>0</v>
      </c>
      <c r="M2326" s="151">
        <f t="shared" ref="M2326:M2335" si="2208">M2325</f>
        <v>0</v>
      </c>
      <c r="N2326" s="151">
        <f t="shared" si="2202"/>
        <v>0</v>
      </c>
      <c r="O2326" s="151">
        <f t="shared" si="2203"/>
        <v>0</v>
      </c>
      <c r="P2326" s="144"/>
      <c r="Q2326" s="145">
        <f t="shared" si="2204"/>
        <v>0</v>
      </c>
    </row>
    <row r="2327" spans="1:17" s="20" customFormat="1" ht="18" customHeight="1" x14ac:dyDescent="0.4">
      <c r="A2327" s="19">
        <v>4</v>
      </c>
      <c r="B2327" s="145">
        <f>B2324</f>
        <v>10</v>
      </c>
      <c r="C2327" s="151">
        <f t="shared" si="2205"/>
        <v>0</v>
      </c>
      <c r="D2327" s="151">
        <f t="shared" si="2196"/>
        <v>0</v>
      </c>
      <c r="E2327" s="143">
        <f>VLOOKUP(B2320,別紙1!$A$285:$AS$431,16,FALSE)+VLOOKUP(B2320,別紙1!$A$285:$AS$431,17,FALSE)+VLOOKUP(B2320,別紙1!$A$285:$AS$431,18,FALSE)</f>
        <v>16</v>
      </c>
      <c r="F2327" s="143">
        <f t="shared" si="2197"/>
        <v>16</v>
      </c>
      <c r="G2327" s="151">
        <f t="shared" si="2206"/>
        <v>0</v>
      </c>
      <c r="H2327" s="151">
        <f t="shared" si="2198"/>
        <v>0</v>
      </c>
      <c r="I2327" s="143">
        <f t="shared" ref="I2327:I2335" si="2209">IF(E2327&lt;=300,IF(E2327&lt;120,0,E2327-120),180)</f>
        <v>0</v>
      </c>
      <c r="J2327" s="151">
        <f t="shared" si="2207"/>
        <v>0</v>
      </c>
      <c r="K2327" s="151">
        <f t="shared" si="2200"/>
        <v>0</v>
      </c>
      <c r="L2327" s="143">
        <f t="shared" si="2201"/>
        <v>0</v>
      </c>
      <c r="M2327" s="151">
        <f t="shared" si="2208"/>
        <v>0</v>
      </c>
      <c r="N2327" s="151">
        <f t="shared" si="2202"/>
        <v>0</v>
      </c>
      <c r="O2327" s="151">
        <f t="shared" si="2203"/>
        <v>0</v>
      </c>
      <c r="P2327" s="144"/>
      <c r="Q2327" s="145">
        <f t="shared" si="2204"/>
        <v>0</v>
      </c>
    </row>
    <row r="2328" spans="1:17" s="20" customFormat="1" ht="18" customHeight="1" x14ac:dyDescent="0.4">
      <c r="A2328" s="19">
        <v>5</v>
      </c>
      <c r="B2328" s="145">
        <f>B2324</f>
        <v>10</v>
      </c>
      <c r="C2328" s="151">
        <f t="shared" si="2205"/>
        <v>0</v>
      </c>
      <c r="D2328" s="151">
        <f t="shared" si="2196"/>
        <v>0</v>
      </c>
      <c r="E2328" s="143">
        <f>VLOOKUP(B2320,別紙1!$A$285:$AS$431,19,FALSE)+VLOOKUP(B2320,別紙1!$A$285:$AS$431,20,FALSE)+VLOOKUP(B2320,別紙1!$A$285:$AS$431,21,FALSE)</f>
        <v>13</v>
      </c>
      <c r="F2328" s="143">
        <f t="shared" si="2197"/>
        <v>13</v>
      </c>
      <c r="G2328" s="151">
        <f t="shared" si="2206"/>
        <v>0</v>
      </c>
      <c r="H2328" s="151">
        <f t="shared" si="2198"/>
        <v>0</v>
      </c>
      <c r="I2328" s="143">
        <f t="shared" si="2209"/>
        <v>0</v>
      </c>
      <c r="J2328" s="151">
        <f t="shared" si="2207"/>
        <v>0</v>
      </c>
      <c r="K2328" s="151">
        <f t="shared" si="2200"/>
        <v>0</v>
      </c>
      <c r="L2328" s="143">
        <f t="shared" si="2201"/>
        <v>0</v>
      </c>
      <c r="M2328" s="151">
        <f t="shared" si="2208"/>
        <v>0</v>
      </c>
      <c r="N2328" s="151">
        <f t="shared" si="2202"/>
        <v>0</v>
      </c>
      <c r="O2328" s="151">
        <f t="shared" si="2203"/>
        <v>0</v>
      </c>
      <c r="P2328" s="144"/>
      <c r="Q2328" s="145">
        <f t="shared" si="2204"/>
        <v>0</v>
      </c>
    </row>
    <row r="2329" spans="1:17" s="20" customFormat="1" ht="18" customHeight="1" x14ac:dyDescent="0.4">
      <c r="A2329" s="19">
        <v>6</v>
      </c>
      <c r="B2329" s="145">
        <f>B2324</f>
        <v>10</v>
      </c>
      <c r="C2329" s="151">
        <f t="shared" si="2205"/>
        <v>0</v>
      </c>
      <c r="D2329" s="151">
        <f t="shared" si="2196"/>
        <v>0</v>
      </c>
      <c r="E2329" s="143">
        <f>VLOOKUP(B2320,別紙1!$A$285:$AS$431,22,FALSE)+VLOOKUP(B2320,別紙1!$A$285:$AS$431,23,FALSE)+VLOOKUP(B2320,別紙1!$A$285:$AS$431,24,FALSE)</f>
        <v>14</v>
      </c>
      <c r="F2329" s="143">
        <f t="shared" si="2197"/>
        <v>14</v>
      </c>
      <c r="G2329" s="151">
        <f t="shared" si="2206"/>
        <v>0</v>
      </c>
      <c r="H2329" s="151">
        <f t="shared" si="2198"/>
        <v>0</v>
      </c>
      <c r="I2329" s="143">
        <f t="shared" si="2209"/>
        <v>0</v>
      </c>
      <c r="J2329" s="151">
        <f t="shared" si="2207"/>
        <v>0</v>
      </c>
      <c r="K2329" s="151">
        <f t="shared" si="2200"/>
        <v>0</v>
      </c>
      <c r="L2329" s="143">
        <f t="shared" si="2201"/>
        <v>0</v>
      </c>
      <c r="M2329" s="151">
        <f t="shared" si="2208"/>
        <v>0</v>
      </c>
      <c r="N2329" s="151">
        <f t="shared" si="2202"/>
        <v>0</v>
      </c>
      <c r="O2329" s="151">
        <f>H2329+K2329+N2329</f>
        <v>0</v>
      </c>
      <c r="P2329" s="144"/>
      <c r="Q2329" s="145">
        <f t="shared" si="2204"/>
        <v>0</v>
      </c>
    </row>
    <row r="2330" spans="1:17" s="20" customFormat="1" ht="18" customHeight="1" x14ac:dyDescent="0.4">
      <c r="A2330" s="19">
        <v>7</v>
      </c>
      <c r="B2330" s="145">
        <f>B2324</f>
        <v>10</v>
      </c>
      <c r="C2330" s="151">
        <f t="shared" si="2205"/>
        <v>0</v>
      </c>
      <c r="D2330" s="151">
        <f t="shared" si="2196"/>
        <v>0</v>
      </c>
      <c r="E2330" s="143">
        <f>VLOOKUP(B2320,別紙1!$A$285:$AS$431,25,FALSE)+VLOOKUP(B2320,別紙1!$A$285:$AS$431,26,FALSE)+VLOOKUP(B2320,別紙1!$A$285:$AS$431,27,FALSE)</f>
        <v>15</v>
      </c>
      <c r="F2330" s="143">
        <f t="shared" si="2197"/>
        <v>15</v>
      </c>
      <c r="G2330" s="151">
        <f t="shared" si="2206"/>
        <v>0</v>
      </c>
      <c r="H2330" s="151">
        <f t="shared" si="2198"/>
        <v>0</v>
      </c>
      <c r="I2330" s="143">
        <f t="shared" si="2209"/>
        <v>0</v>
      </c>
      <c r="J2330" s="151">
        <f t="shared" si="2207"/>
        <v>0</v>
      </c>
      <c r="K2330" s="151">
        <f t="shared" si="2200"/>
        <v>0</v>
      </c>
      <c r="L2330" s="143">
        <f t="shared" si="2201"/>
        <v>0</v>
      </c>
      <c r="M2330" s="151">
        <f t="shared" si="2208"/>
        <v>0</v>
      </c>
      <c r="N2330" s="151">
        <f t="shared" si="2202"/>
        <v>0</v>
      </c>
      <c r="O2330" s="151">
        <f t="shared" ref="O2330:O2334" si="2210">H2330+K2330+N2330</f>
        <v>0</v>
      </c>
      <c r="P2330" s="144"/>
      <c r="Q2330" s="145">
        <f t="shared" si="2204"/>
        <v>0</v>
      </c>
    </row>
    <row r="2331" spans="1:17" s="20" customFormat="1" ht="18" customHeight="1" x14ac:dyDescent="0.4">
      <c r="A2331" s="19">
        <v>8</v>
      </c>
      <c r="B2331" s="145">
        <f>B2324</f>
        <v>10</v>
      </c>
      <c r="C2331" s="151">
        <f t="shared" si="2205"/>
        <v>0</v>
      </c>
      <c r="D2331" s="151">
        <f t="shared" si="2196"/>
        <v>0</v>
      </c>
      <c r="E2331" s="143">
        <f>VLOOKUP(B2320,別紙1!$A$285:$AS$431,28,FALSE)+VLOOKUP(B2320,別紙1!$A$285:$AS$431,29,FALSE)+VLOOKUP(B2320,別紙1!$A$285:$AS$431,30,FALSE)</f>
        <v>17</v>
      </c>
      <c r="F2331" s="143">
        <f t="shared" si="2197"/>
        <v>17</v>
      </c>
      <c r="G2331" s="151">
        <f t="shared" si="2206"/>
        <v>0</v>
      </c>
      <c r="H2331" s="151">
        <f t="shared" si="2198"/>
        <v>0</v>
      </c>
      <c r="I2331" s="143">
        <f t="shared" si="2209"/>
        <v>0</v>
      </c>
      <c r="J2331" s="151">
        <f t="shared" si="2207"/>
        <v>0</v>
      </c>
      <c r="K2331" s="151">
        <f t="shared" si="2200"/>
        <v>0</v>
      </c>
      <c r="L2331" s="143">
        <f t="shared" si="2201"/>
        <v>0</v>
      </c>
      <c r="M2331" s="151">
        <f t="shared" si="2208"/>
        <v>0</v>
      </c>
      <c r="N2331" s="151">
        <f t="shared" si="2202"/>
        <v>0</v>
      </c>
      <c r="O2331" s="151">
        <f t="shared" si="2210"/>
        <v>0</v>
      </c>
      <c r="P2331" s="144"/>
      <c r="Q2331" s="145">
        <f t="shared" si="2204"/>
        <v>0</v>
      </c>
    </row>
    <row r="2332" spans="1:17" s="20" customFormat="1" ht="18" customHeight="1" x14ac:dyDescent="0.4">
      <c r="A2332" s="19">
        <v>9</v>
      </c>
      <c r="B2332" s="145">
        <f>B2324</f>
        <v>10</v>
      </c>
      <c r="C2332" s="151">
        <f t="shared" si="2205"/>
        <v>0</v>
      </c>
      <c r="D2332" s="151">
        <f t="shared" si="2196"/>
        <v>0</v>
      </c>
      <c r="E2332" s="143">
        <f>VLOOKUP(B2320,別紙1!$A$285:$AS$431,31,FALSE)+VLOOKUP(B2320,別紙1!$A$285:$AS$431,32,FALSE)+VLOOKUP(B2320,別紙1!$A$285:$AS$431,33,FALSE)</f>
        <v>18</v>
      </c>
      <c r="F2332" s="143">
        <f t="shared" si="2197"/>
        <v>18</v>
      </c>
      <c r="G2332" s="151">
        <f t="shared" si="2206"/>
        <v>0</v>
      </c>
      <c r="H2332" s="151">
        <f t="shared" si="2198"/>
        <v>0</v>
      </c>
      <c r="I2332" s="143">
        <f t="shared" si="2209"/>
        <v>0</v>
      </c>
      <c r="J2332" s="151">
        <f t="shared" si="2207"/>
        <v>0</v>
      </c>
      <c r="K2332" s="151">
        <f t="shared" si="2200"/>
        <v>0</v>
      </c>
      <c r="L2332" s="143">
        <f t="shared" si="2201"/>
        <v>0</v>
      </c>
      <c r="M2332" s="151">
        <f t="shared" si="2208"/>
        <v>0</v>
      </c>
      <c r="N2332" s="151">
        <f t="shared" si="2202"/>
        <v>0</v>
      </c>
      <c r="O2332" s="151">
        <f t="shared" si="2210"/>
        <v>0</v>
      </c>
      <c r="P2332" s="144"/>
      <c r="Q2332" s="145">
        <f t="shared" si="2204"/>
        <v>0</v>
      </c>
    </row>
    <row r="2333" spans="1:17" s="20" customFormat="1" ht="18" customHeight="1" x14ac:dyDescent="0.4">
      <c r="A2333" s="19">
        <v>10</v>
      </c>
      <c r="B2333" s="145">
        <f>B2324</f>
        <v>10</v>
      </c>
      <c r="C2333" s="151">
        <f t="shared" si="2205"/>
        <v>0</v>
      </c>
      <c r="D2333" s="151">
        <f t="shared" si="2196"/>
        <v>0</v>
      </c>
      <c r="E2333" s="143">
        <f>VLOOKUP(B2320,別紙1!$A$285:$AS$431,34,FALSE)+VLOOKUP(B2320,別紙1!$A$285:$AS$431,35,FALSE)+VLOOKUP(B2320,別紙1!$A$285:$AS$431,36,FALSE)</f>
        <v>15</v>
      </c>
      <c r="F2333" s="143">
        <f t="shared" si="2197"/>
        <v>15</v>
      </c>
      <c r="G2333" s="151">
        <f t="shared" si="2206"/>
        <v>0</v>
      </c>
      <c r="H2333" s="151">
        <f t="shared" si="2198"/>
        <v>0</v>
      </c>
      <c r="I2333" s="143">
        <f t="shared" si="2209"/>
        <v>0</v>
      </c>
      <c r="J2333" s="151">
        <f t="shared" si="2207"/>
        <v>0</v>
      </c>
      <c r="K2333" s="151">
        <f t="shared" si="2200"/>
        <v>0</v>
      </c>
      <c r="L2333" s="143">
        <f t="shared" si="2201"/>
        <v>0</v>
      </c>
      <c r="M2333" s="151">
        <f t="shared" si="2208"/>
        <v>0</v>
      </c>
      <c r="N2333" s="151">
        <f t="shared" si="2202"/>
        <v>0</v>
      </c>
      <c r="O2333" s="151">
        <f t="shared" si="2210"/>
        <v>0</v>
      </c>
      <c r="P2333" s="144"/>
      <c r="Q2333" s="145">
        <f t="shared" si="2204"/>
        <v>0</v>
      </c>
    </row>
    <row r="2334" spans="1:17" s="20" customFormat="1" ht="18" customHeight="1" x14ac:dyDescent="0.4">
      <c r="A2334" s="19">
        <v>11</v>
      </c>
      <c r="B2334" s="145">
        <f>B2324</f>
        <v>10</v>
      </c>
      <c r="C2334" s="151">
        <f t="shared" si="2205"/>
        <v>0</v>
      </c>
      <c r="D2334" s="151">
        <f t="shared" si="2196"/>
        <v>0</v>
      </c>
      <c r="E2334" s="143">
        <f>VLOOKUP(B2320,別紙1!$A$285:$AS$431,37,FALSE)+VLOOKUP(B2320,別紙1!$A$285:$AS$431,38,FALSE)+VLOOKUP(B2320,別紙1!$A$285:$AS$431,39,FALSE)</f>
        <v>12</v>
      </c>
      <c r="F2334" s="143">
        <f t="shared" si="2197"/>
        <v>12</v>
      </c>
      <c r="G2334" s="151">
        <f t="shared" si="2206"/>
        <v>0</v>
      </c>
      <c r="H2334" s="151">
        <f t="shared" si="2198"/>
        <v>0</v>
      </c>
      <c r="I2334" s="143">
        <f t="shared" si="2209"/>
        <v>0</v>
      </c>
      <c r="J2334" s="151">
        <f t="shared" si="2207"/>
        <v>0</v>
      </c>
      <c r="K2334" s="151">
        <f t="shared" si="2200"/>
        <v>0</v>
      </c>
      <c r="L2334" s="143">
        <f t="shared" si="2201"/>
        <v>0</v>
      </c>
      <c r="M2334" s="151">
        <f t="shared" si="2208"/>
        <v>0</v>
      </c>
      <c r="N2334" s="151">
        <f t="shared" si="2202"/>
        <v>0</v>
      </c>
      <c r="O2334" s="151">
        <f t="shared" si="2210"/>
        <v>0</v>
      </c>
      <c r="P2334" s="144"/>
      <c r="Q2334" s="145">
        <f t="shared" si="2204"/>
        <v>0</v>
      </c>
    </row>
    <row r="2335" spans="1:17" s="20" customFormat="1" ht="18" customHeight="1" thickBot="1" x14ac:dyDescent="0.45">
      <c r="A2335" s="19">
        <v>12</v>
      </c>
      <c r="B2335" s="145">
        <f>B2324</f>
        <v>10</v>
      </c>
      <c r="C2335" s="151">
        <f t="shared" si="2205"/>
        <v>0</v>
      </c>
      <c r="D2335" s="151">
        <f t="shared" si="2196"/>
        <v>0</v>
      </c>
      <c r="E2335" s="143">
        <f>VLOOKUP(B2320,別紙1!$A$285:$AS$431,40,FALSE)+VLOOKUP(B2320,別紙1!$A$285:$AS$431,41,FALSE)+VLOOKUP(B2320,別紙1!$A$285:$AS$431,42,FALSE)</f>
        <v>12</v>
      </c>
      <c r="F2335" s="143">
        <f t="shared" si="2197"/>
        <v>12</v>
      </c>
      <c r="G2335" s="151">
        <f t="shared" si="2206"/>
        <v>0</v>
      </c>
      <c r="H2335" s="198">
        <f t="shared" si="2198"/>
        <v>0</v>
      </c>
      <c r="I2335" s="143">
        <f t="shared" si="2209"/>
        <v>0</v>
      </c>
      <c r="J2335" s="198">
        <f t="shared" si="2207"/>
        <v>0</v>
      </c>
      <c r="K2335" s="198">
        <f t="shared" si="2200"/>
        <v>0</v>
      </c>
      <c r="L2335" s="143">
        <f t="shared" si="2201"/>
        <v>0</v>
      </c>
      <c r="M2335" s="151">
        <f t="shared" si="2208"/>
        <v>0</v>
      </c>
      <c r="N2335" s="198">
        <f t="shared" si="2202"/>
        <v>0</v>
      </c>
      <c r="O2335" s="151">
        <f>H2335+K2335+N2335</f>
        <v>0</v>
      </c>
      <c r="P2335" s="144"/>
      <c r="Q2335" s="145">
        <f t="shared" si="2204"/>
        <v>0</v>
      </c>
    </row>
    <row r="2336" spans="1:17" s="20" customFormat="1" ht="18" customHeight="1" thickBot="1" x14ac:dyDescent="0.45">
      <c r="A2336" s="19" t="s">
        <v>9</v>
      </c>
      <c r="B2336" s="146"/>
      <c r="C2336" s="146"/>
      <c r="D2336" s="201"/>
      <c r="E2336" s="143">
        <f t="shared" ref="E2336:F2336" si="2211">SUM(E2324:E2335)</f>
        <v>184</v>
      </c>
      <c r="F2336" s="149">
        <f t="shared" si="2211"/>
        <v>184</v>
      </c>
      <c r="G2336" s="146"/>
      <c r="H2336" s="146"/>
      <c r="I2336" s="149">
        <f t="shared" ref="I2336" si="2212">SUM(I2324:I2335)</f>
        <v>0</v>
      </c>
      <c r="J2336" s="146"/>
      <c r="K2336" s="146"/>
      <c r="L2336" s="149">
        <f t="shared" ref="L2336" si="2213">SUM(L2324:L2335)</f>
        <v>0</v>
      </c>
      <c r="M2336" s="146"/>
      <c r="N2336" s="146"/>
      <c r="O2336" s="202"/>
      <c r="P2336" s="150">
        <f>SUM(P2324:P2335)</f>
        <v>0</v>
      </c>
      <c r="Q2336" s="148">
        <f>IF(SUM(Q2324:Q2335)="","",SUM(Q2324:Q2335))</f>
        <v>0</v>
      </c>
    </row>
    <row r="2337" spans="1:17" ht="78" customHeight="1" x14ac:dyDescent="0.4">
      <c r="A2337" s="444" t="s">
        <v>376</v>
      </c>
      <c r="B2337" s="445"/>
      <c r="C2337" s="445"/>
      <c r="D2337" s="445"/>
      <c r="E2337" s="446"/>
      <c r="F2337" s="446"/>
      <c r="G2337" s="446"/>
      <c r="H2337" s="445"/>
      <c r="I2337" s="446"/>
      <c r="J2337" s="446"/>
      <c r="K2337" s="445"/>
      <c r="L2337" s="446"/>
      <c r="M2337" s="446"/>
      <c r="N2337" s="445"/>
      <c r="O2337" s="445"/>
      <c r="P2337" s="445"/>
      <c r="Q2337" s="445"/>
    </row>
    <row r="2338" spans="1:17" ht="78" customHeight="1" x14ac:dyDescent="0.4">
      <c r="A2338" s="447" t="s">
        <v>22</v>
      </c>
      <c r="B2338" s="447"/>
      <c r="C2338" s="447"/>
      <c r="D2338" s="447"/>
      <c r="E2338" s="447"/>
      <c r="F2338" s="447"/>
      <c r="G2338" s="447"/>
      <c r="H2338" s="447"/>
      <c r="I2338" s="447"/>
      <c r="J2338" s="447"/>
      <c r="K2338" s="447"/>
      <c r="L2338" s="447"/>
      <c r="M2338" s="447"/>
      <c r="N2338" s="447"/>
      <c r="O2338" s="447"/>
      <c r="P2338" s="447"/>
      <c r="Q2338" s="447"/>
    </row>
    <row r="2339" spans="1:17" x14ac:dyDescent="0.4">
      <c r="A2339" s="11" t="s">
        <v>12</v>
      </c>
      <c r="B2339" s="15">
        <f>B2320+1</f>
        <v>124</v>
      </c>
      <c r="C2339" s="11" t="s">
        <v>13</v>
      </c>
      <c r="D2339" s="13" t="str">
        <f>VLOOKUP(B2339,別紙1!$A$285:$AS$431,3,FALSE)</f>
        <v>市之木場処理施設</v>
      </c>
      <c r="Q2339" s="142" t="str">
        <f>VLOOKUP(B2339,別紙1!$A$285:$AS$431,5,FALSE)</f>
        <v>従量電灯Ｂ</v>
      </c>
    </row>
    <row r="2340" spans="1:17" s="11" customFormat="1" ht="20.25" customHeight="1" x14ac:dyDescent="0.4">
      <c r="A2340" s="435" t="s">
        <v>14</v>
      </c>
      <c r="B2340" s="443" t="s">
        <v>3</v>
      </c>
      <c r="C2340" s="443"/>
      <c r="D2340" s="443"/>
      <c r="E2340" s="438" t="s">
        <v>4</v>
      </c>
      <c r="F2340" s="439"/>
      <c r="G2340" s="439"/>
      <c r="H2340" s="439"/>
      <c r="I2340" s="439"/>
      <c r="J2340" s="439"/>
      <c r="K2340" s="439"/>
      <c r="L2340" s="439"/>
      <c r="M2340" s="439"/>
      <c r="N2340" s="439"/>
      <c r="O2340" s="440"/>
      <c r="P2340" s="426" t="s">
        <v>106</v>
      </c>
      <c r="Q2340" s="435" t="s">
        <v>354</v>
      </c>
    </row>
    <row r="2341" spans="1:17" s="11" customFormat="1" ht="60" x14ac:dyDescent="0.4">
      <c r="A2341" s="436"/>
      <c r="B2341" s="305" t="s">
        <v>26</v>
      </c>
      <c r="C2341" s="305" t="s">
        <v>107</v>
      </c>
      <c r="D2341" s="305" t="s">
        <v>27</v>
      </c>
      <c r="E2341" s="16" t="s">
        <v>349</v>
      </c>
      <c r="F2341" s="17" t="s">
        <v>108</v>
      </c>
      <c r="G2341" s="17" t="s">
        <v>350</v>
      </c>
      <c r="H2341" s="16" t="s">
        <v>28</v>
      </c>
      <c r="I2341" s="17" t="s">
        <v>126</v>
      </c>
      <c r="J2341" s="17" t="s">
        <v>352</v>
      </c>
      <c r="K2341" s="16" t="s">
        <v>29</v>
      </c>
      <c r="L2341" s="17" t="s">
        <v>127</v>
      </c>
      <c r="M2341" s="17" t="s">
        <v>128</v>
      </c>
      <c r="N2341" s="16" t="s">
        <v>30</v>
      </c>
      <c r="O2341" s="306" t="s">
        <v>353</v>
      </c>
      <c r="P2341" s="441"/>
      <c r="Q2341" s="436"/>
    </row>
    <row r="2342" spans="1:17" s="18" customFormat="1" ht="22.5" x14ac:dyDescent="0.4">
      <c r="A2342" s="442"/>
      <c r="B2342" s="12" t="s">
        <v>34</v>
      </c>
      <c r="C2342" s="12" t="s">
        <v>123</v>
      </c>
      <c r="D2342" s="12" t="s">
        <v>6</v>
      </c>
      <c r="E2342" s="12" t="s">
        <v>20</v>
      </c>
      <c r="F2342" s="12" t="s">
        <v>20</v>
      </c>
      <c r="G2342" s="12" t="s">
        <v>8</v>
      </c>
      <c r="H2342" s="12" t="s">
        <v>8</v>
      </c>
      <c r="I2342" s="12" t="s">
        <v>20</v>
      </c>
      <c r="J2342" s="12" t="s">
        <v>8</v>
      </c>
      <c r="K2342" s="12" t="s">
        <v>8</v>
      </c>
      <c r="L2342" s="12" t="s">
        <v>20</v>
      </c>
      <c r="M2342" s="12" t="s">
        <v>8</v>
      </c>
      <c r="N2342" s="12" t="s">
        <v>8</v>
      </c>
      <c r="O2342" s="12" t="s">
        <v>8</v>
      </c>
      <c r="P2342" s="4" t="s">
        <v>43</v>
      </c>
      <c r="Q2342" s="12" t="s">
        <v>8</v>
      </c>
    </row>
    <row r="2343" spans="1:17" s="20" customFormat="1" ht="18" customHeight="1" x14ac:dyDescent="0.4">
      <c r="A2343" s="19">
        <v>1</v>
      </c>
      <c r="B2343" s="143">
        <f>VLOOKUP(B2339,別紙1!$A$285:$AS$431,6,FALSE)</f>
        <v>60</v>
      </c>
      <c r="C2343" s="151">
        <f>内訳書!$C$9</f>
        <v>0</v>
      </c>
      <c r="D2343" s="151">
        <f>IF(E2343=0,ROUNDDOWN(C2343*B2343/10/2,2),ROUNDDOWN(C2343*B2343/10,2))</f>
        <v>0</v>
      </c>
      <c r="E2343" s="143">
        <f>VLOOKUP(B2339,別紙1!$A$285:$AS$431,7,FALSE)+VLOOKUP(B2339,別紙1!$A$285:$AS$431,8,FALSE)+VLOOKUP(B2339,別紙1!$A$285:$AS$431,9,FALSE)</f>
        <v>207</v>
      </c>
      <c r="F2343" s="143">
        <f>IF(E2343&lt;120,E2343,120)</f>
        <v>120</v>
      </c>
      <c r="G2343" s="151">
        <f>内訳書!$D$9</f>
        <v>0</v>
      </c>
      <c r="H2343" s="151">
        <f>ROUNDDOWN(F2343*G2343,2)</f>
        <v>0</v>
      </c>
      <c r="I2343" s="143">
        <f>IF(E2343&lt;=300,IF(E2343&lt;120,0,E2343-120),180)</f>
        <v>87</v>
      </c>
      <c r="J2343" s="151">
        <f>内訳書!$E$9</f>
        <v>0</v>
      </c>
      <c r="K2343" s="151">
        <f>ROUNDDOWN(I2343*J2343,2)</f>
        <v>0</v>
      </c>
      <c r="L2343" s="143">
        <f>IF(E2343&lt;300,0,E2343-300)</f>
        <v>0</v>
      </c>
      <c r="M2343" s="151">
        <f>内訳書!$F$9</f>
        <v>0</v>
      </c>
      <c r="N2343" s="151">
        <f>ROUNDDOWN(L2343*M2343,2)</f>
        <v>0</v>
      </c>
      <c r="O2343" s="151">
        <f>H2343+K2343+N2343</f>
        <v>0</v>
      </c>
      <c r="P2343" s="144"/>
      <c r="Q2343" s="145">
        <f>ROUNDDOWN(D2343+O2343+P2343,0)</f>
        <v>0</v>
      </c>
    </row>
    <row r="2344" spans="1:17" s="20" customFormat="1" ht="18" customHeight="1" x14ac:dyDescent="0.4">
      <c r="A2344" s="19">
        <v>2</v>
      </c>
      <c r="B2344" s="145">
        <f>B2343</f>
        <v>60</v>
      </c>
      <c r="C2344" s="151">
        <f>C2343</f>
        <v>0</v>
      </c>
      <c r="D2344" s="151">
        <f t="shared" ref="D2344:D2354" si="2214">IF(E2344=0,ROUNDDOWN(C2344*B2344/10/2,2),ROUNDDOWN(C2344*B2344/10,2))</f>
        <v>0</v>
      </c>
      <c r="E2344" s="143">
        <f>VLOOKUP(B2339,別紙1!$A$285:$AS$431,10,FALSE)+VLOOKUP(B2339,別紙1!$A$285:$AS$431,11,FALSE)+VLOOKUP(B2339,別紙1!$A$285:$AS$431,12,FALSE)</f>
        <v>204</v>
      </c>
      <c r="F2344" s="143">
        <f t="shared" ref="F2344:F2354" si="2215">IF(E2344&lt;120,E2344,120)</f>
        <v>120</v>
      </c>
      <c r="G2344" s="151">
        <f>G2343</f>
        <v>0</v>
      </c>
      <c r="H2344" s="151">
        <f t="shared" ref="H2344:H2354" si="2216">ROUNDDOWN(F2344*G2344,2)</f>
        <v>0</v>
      </c>
      <c r="I2344" s="143">
        <f t="shared" ref="I2344" si="2217">IF(E2344&lt;=300,IF(E2344&lt;120,0,E2344-120),180)</f>
        <v>84</v>
      </c>
      <c r="J2344" s="151">
        <f>J2343</f>
        <v>0</v>
      </c>
      <c r="K2344" s="151">
        <f t="shared" ref="K2344:K2354" si="2218">ROUNDDOWN(I2344*J2344,2)</f>
        <v>0</v>
      </c>
      <c r="L2344" s="143">
        <f t="shared" ref="L2344:L2354" si="2219">IF(E2344&lt;300,0,E2344-300)</f>
        <v>0</v>
      </c>
      <c r="M2344" s="151">
        <f>M2343</f>
        <v>0</v>
      </c>
      <c r="N2344" s="151">
        <f t="shared" ref="N2344:N2354" si="2220">ROUNDDOWN(L2344*M2344,2)</f>
        <v>0</v>
      </c>
      <c r="O2344" s="151">
        <f t="shared" ref="O2344:O2347" si="2221">H2344+K2344+N2344</f>
        <v>0</v>
      </c>
      <c r="P2344" s="144"/>
      <c r="Q2344" s="145">
        <f t="shared" ref="Q2344:Q2354" si="2222">ROUNDDOWN(D2344+O2344+P2344,0)</f>
        <v>0</v>
      </c>
    </row>
    <row r="2345" spans="1:17" s="20" customFormat="1" ht="18" customHeight="1" x14ac:dyDescent="0.4">
      <c r="A2345" s="19">
        <v>3</v>
      </c>
      <c r="B2345" s="145">
        <f>B2343</f>
        <v>60</v>
      </c>
      <c r="C2345" s="151">
        <f t="shared" ref="C2345:C2354" si="2223">C2344</f>
        <v>0</v>
      </c>
      <c r="D2345" s="151">
        <f t="shared" si="2214"/>
        <v>0</v>
      </c>
      <c r="E2345" s="143">
        <f>VLOOKUP(B2339,別紙1!$A$285:$AS$431,13,FALSE)+VLOOKUP(B2339,別紙1!$A$285:$AS$431,14,FALSE)+VLOOKUP(B2339,別紙1!$A$285:$AS$431,15,FALSE)</f>
        <v>195</v>
      </c>
      <c r="F2345" s="143">
        <f t="shared" si="2215"/>
        <v>120</v>
      </c>
      <c r="G2345" s="151">
        <f t="shared" ref="G2345:G2354" si="2224">G2344</f>
        <v>0</v>
      </c>
      <c r="H2345" s="151">
        <f t="shared" si="2216"/>
        <v>0</v>
      </c>
      <c r="I2345" s="143">
        <f>IF(E2345&lt;=300,IF(E2345&lt;120,0,E2345-120),180)</f>
        <v>75</v>
      </c>
      <c r="J2345" s="151">
        <f t="shared" ref="J2345:J2354" si="2225">J2344</f>
        <v>0</v>
      </c>
      <c r="K2345" s="151">
        <f t="shared" si="2218"/>
        <v>0</v>
      </c>
      <c r="L2345" s="143">
        <f t="shared" si="2219"/>
        <v>0</v>
      </c>
      <c r="M2345" s="151">
        <f t="shared" ref="M2345:M2354" si="2226">M2344</f>
        <v>0</v>
      </c>
      <c r="N2345" s="151">
        <f t="shared" si="2220"/>
        <v>0</v>
      </c>
      <c r="O2345" s="151">
        <f t="shared" si="2221"/>
        <v>0</v>
      </c>
      <c r="P2345" s="144"/>
      <c r="Q2345" s="145">
        <f t="shared" si="2222"/>
        <v>0</v>
      </c>
    </row>
    <row r="2346" spans="1:17" s="20" customFormat="1" ht="18" customHeight="1" x14ac:dyDescent="0.4">
      <c r="A2346" s="19">
        <v>4</v>
      </c>
      <c r="B2346" s="145">
        <f>B2343</f>
        <v>60</v>
      </c>
      <c r="C2346" s="151">
        <f t="shared" si="2223"/>
        <v>0</v>
      </c>
      <c r="D2346" s="151">
        <f t="shared" si="2214"/>
        <v>0</v>
      </c>
      <c r="E2346" s="143">
        <f>VLOOKUP(B2339,別紙1!$A$285:$AS$431,16,FALSE)+VLOOKUP(B2339,別紙1!$A$285:$AS$431,17,FALSE)+VLOOKUP(B2339,別紙1!$A$285:$AS$431,18,FALSE)</f>
        <v>249</v>
      </c>
      <c r="F2346" s="143">
        <f t="shared" si="2215"/>
        <v>120</v>
      </c>
      <c r="G2346" s="151">
        <f t="shared" si="2224"/>
        <v>0</v>
      </c>
      <c r="H2346" s="151">
        <f t="shared" si="2216"/>
        <v>0</v>
      </c>
      <c r="I2346" s="143">
        <f t="shared" ref="I2346:I2354" si="2227">IF(E2346&lt;=300,IF(E2346&lt;120,0,E2346-120),180)</f>
        <v>129</v>
      </c>
      <c r="J2346" s="151">
        <f t="shared" si="2225"/>
        <v>0</v>
      </c>
      <c r="K2346" s="151">
        <f t="shared" si="2218"/>
        <v>0</v>
      </c>
      <c r="L2346" s="143">
        <f t="shared" si="2219"/>
        <v>0</v>
      </c>
      <c r="M2346" s="151">
        <f t="shared" si="2226"/>
        <v>0</v>
      </c>
      <c r="N2346" s="151">
        <f t="shared" si="2220"/>
        <v>0</v>
      </c>
      <c r="O2346" s="151">
        <f t="shared" si="2221"/>
        <v>0</v>
      </c>
      <c r="P2346" s="144"/>
      <c r="Q2346" s="145">
        <f t="shared" si="2222"/>
        <v>0</v>
      </c>
    </row>
    <row r="2347" spans="1:17" s="20" customFormat="1" ht="18" customHeight="1" x14ac:dyDescent="0.4">
      <c r="A2347" s="19">
        <v>5</v>
      </c>
      <c r="B2347" s="145">
        <f>B2343</f>
        <v>60</v>
      </c>
      <c r="C2347" s="151">
        <f t="shared" si="2223"/>
        <v>0</v>
      </c>
      <c r="D2347" s="151">
        <f t="shared" si="2214"/>
        <v>0</v>
      </c>
      <c r="E2347" s="143">
        <f>VLOOKUP(B2339,別紙1!$A$285:$AS$431,19,FALSE)+VLOOKUP(B2339,別紙1!$A$285:$AS$431,20,FALSE)+VLOOKUP(B2339,別紙1!$A$285:$AS$431,21,FALSE)</f>
        <v>293</v>
      </c>
      <c r="F2347" s="143">
        <f t="shared" si="2215"/>
        <v>120</v>
      </c>
      <c r="G2347" s="151">
        <f t="shared" si="2224"/>
        <v>0</v>
      </c>
      <c r="H2347" s="151">
        <f t="shared" si="2216"/>
        <v>0</v>
      </c>
      <c r="I2347" s="143">
        <f t="shared" si="2227"/>
        <v>173</v>
      </c>
      <c r="J2347" s="151">
        <f t="shared" si="2225"/>
        <v>0</v>
      </c>
      <c r="K2347" s="151">
        <f t="shared" si="2218"/>
        <v>0</v>
      </c>
      <c r="L2347" s="143">
        <f t="shared" si="2219"/>
        <v>0</v>
      </c>
      <c r="M2347" s="151">
        <f t="shared" si="2226"/>
        <v>0</v>
      </c>
      <c r="N2347" s="151">
        <f t="shared" si="2220"/>
        <v>0</v>
      </c>
      <c r="O2347" s="151">
        <f t="shared" si="2221"/>
        <v>0</v>
      </c>
      <c r="P2347" s="144"/>
      <c r="Q2347" s="145">
        <f t="shared" si="2222"/>
        <v>0</v>
      </c>
    </row>
    <row r="2348" spans="1:17" s="20" customFormat="1" ht="18" customHeight="1" x14ac:dyDescent="0.4">
      <c r="A2348" s="19">
        <v>6</v>
      </c>
      <c r="B2348" s="145">
        <f>B2343</f>
        <v>60</v>
      </c>
      <c r="C2348" s="151">
        <f t="shared" si="2223"/>
        <v>0</v>
      </c>
      <c r="D2348" s="151">
        <f t="shared" si="2214"/>
        <v>0</v>
      </c>
      <c r="E2348" s="143">
        <f>VLOOKUP(B2339,別紙1!$A$285:$AS$431,22,FALSE)+VLOOKUP(B2339,別紙1!$A$285:$AS$431,23,FALSE)+VLOOKUP(B2339,別紙1!$A$285:$AS$431,24,FALSE)</f>
        <v>292</v>
      </c>
      <c r="F2348" s="143">
        <f t="shared" si="2215"/>
        <v>120</v>
      </c>
      <c r="G2348" s="151">
        <f t="shared" si="2224"/>
        <v>0</v>
      </c>
      <c r="H2348" s="151">
        <f t="shared" si="2216"/>
        <v>0</v>
      </c>
      <c r="I2348" s="143">
        <f t="shared" si="2227"/>
        <v>172</v>
      </c>
      <c r="J2348" s="151">
        <f t="shared" si="2225"/>
        <v>0</v>
      </c>
      <c r="K2348" s="151">
        <f t="shared" si="2218"/>
        <v>0</v>
      </c>
      <c r="L2348" s="143">
        <f t="shared" si="2219"/>
        <v>0</v>
      </c>
      <c r="M2348" s="151">
        <f t="shared" si="2226"/>
        <v>0</v>
      </c>
      <c r="N2348" s="151">
        <f t="shared" si="2220"/>
        <v>0</v>
      </c>
      <c r="O2348" s="151">
        <f>H2348+K2348+N2348</f>
        <v>0</v>
      </c>
      <c r="P2348" s="144"/>
      <c r="Q2348" s="145">
        <f t="shared" si="2222"/>
        <v>0</v>
      </c>
    </row>
    <row r="2349" spans="1:17" s="20" customFormat="1" ht="18" customHeight="1" x14ac:dyDescent="0.4">
      <c r="A2349" s="19">
        <v>7</v>
      </c>
      <c r="B2349" s="145">
        <f>B2343</f>
        <v>60</v>
      </c>
      <c r="C2349" s="151">
        <f t="shared" si="2223"/>
        <v>0</v>
      </c>
      <c r="D2349" s="151">
        <f t="shared" si="2214"/>
        <v>0</v>
      </c>
      <c r="E2349" s="143">
        <f>VLOOKUP(B2339,別紙1!$A$285:$AS$431,25,FALSE)+VLOOKUP(B2339,別紙1!$A$285:$AS$431,26,FALSE)+VLOOKUP(B2339,別紙1!$A$285:$AS$431,27,FALSE)</f>
        <v>302</v>
      </c>
      <c r="F2349" s="143">
        <f t="shared" si="2215"/>
        <v>120</v>
      </c>
      <c r="G2349" s="151">
        <f t="shared" si="2224"/>
        <v>0</v>
      </c>
      <c r="H2349" s="151">
        <f t="shared" si="2216"/>
        <v>0</v>
      </c>
      <c r="I2349" s="143">
        <f t="shared" si="2227"/>
        <v>180</v>
      </c>
      <c r="J2349" s="151">
        <f t="shared" si="2225"/>
        <v>0</v>
      </c>
      <c r="K2349" s="151">
        <f t="shared" si="2218"/>
        <v>0</v>
      </c>
      <c r="L2349" s="143">
        <f t="shared" si="2219"/>
        <v>2</v>
      </c>
      <c r="M2349" s="151">
        <f t="shared" si="2226"/>
        <v>0</v>
      </c>
      <c r="N2349" s="151">
        <f t="shared" si="2220"/>
        <v>0</v>
      </c>
      <c r="O2349" s="151">
        <f t="shared" ref="O2349:O2353" si="2228">H2349+K2349+N2349</f>
        <v>0</v>
      </c>
      <c r="P2349" s="144"/>
      <c r="Q2349" s="145">
        <f t="shared" si="2222"/>
        <v>0</v>
      </c>
    </row>
    <row r="2350" spans="1:17" s="20" customFormat="1" ht="18" customHeight="1" x14ac:dyDescent="0.4">
      <c r="A2350" s="19">
        <v>8</v>
      </c>
      <c r="B2350" s="145">
        <f>B2343</f>
        <v>60</v>
      </c>
      <c r="C2350" s="151">
        <f t="shared" si="2223"/>
        <v>0</v>
      </c>
      <c r="D2350" s="151">
        <f t="shared" si="2214"/>
        <v>0</v>
      </c>
      <c r="E2350" s="143">
        <f>VLOOKUP(B2339,別紙1!$A$285:$AS$431,28,FALSE)+VLOOKUP(B2339,別紙1!$A$285:$AS$431,29,FALSE)+VLOOKUP(B2339,別紙1!$A$285:$AS$431,30,FALSE)</f>
        <v>378</v>
      </c>
      <c r="F2350" s="143">
        <f t="shared" si="2215"/>
        <v>120</v>
      </c>
      <c r="G2350" s="151">
        <f t="shared" si="2224"/>
        <v>0</v>
      </c>
      <c r="H2350" s="151">
        <f t="shared" si="2216"/>
        <v>0</v>
      </c>
      <c r="I2350" s="143">
        <f t="shared" si="2227"/>
        <v>180</v>
      </c>
      <c r="J2350" s="151">
        <f t="shared" si="2225"/>
        <v>0</v>
      </c>
      <c r="K2350" s="151">
        <f t="shared" si="2218"/>
        <v>0</v>
      </c>
      <c r="L2350" s="143">
        <f t="shared" si="2219"/>
        <v>78</v>
      </c>
      <c r="M2350" s="151">
        <f t="shared" si="2226"/>
        <v>0</v>
      </c>
      <c r="N2350" s="151">
        <f t="shared" si="2220"/>
        <v>0</v>
      </c>
      <c r="O2350" s="151">
        <f t="shared" si="2228"/>
        <v>0</v>
      </c>
      <c r="P2350" s="144"/>
      <c r="Q2350" s="145">
        <f t="shared" si="2222"/>
        <v>0</v>
      </c>
    </row>
    <row r="2351" spans="1:17" s="20" customFormat="1" ht="18" customHeight="1" x14ac:dyDescent="0.4">
      <c r="A2351" s="19">
        <v>9</v>
      </c>
      <c r="B2351" s="145">
        <f>B2343</f>
        <v>60</v>
      </c>
      <c r="C2351" s="151">
        <f t="shared" si="2223"/>
        <v>0</v>
      </c>
      <c r="D2351" s="151">
        <f t="shared" si="2214"/>
        <v>0</v>
      </c>
      <c r="E2351" s="143">
        <f>VLOOKUP(B2339,別紙1!$A$285:$AS$431,31,FALSE)+VLOOKUP(B2339,別紙1!$A$285:$AS$431,32,FALSE)+VLOOKUP(B2339,別紙1!$A$285:$AS$431,33,FALSE)</f>
        <v>336</v>
      </c>
      <c r="F2351" s="143">
        <f t="shared" si="2215"/>
        <v>120</v>
      </c>
      <c r="G2351" s="151">
        <f t="shared" si="2224"/>
        <v>0</v>
      </c>
      <c r="H2351" s="151">
        <f t="shared" si="2216"/>
        <v>0</v>
      </c>
      <c r="I2351" s="143">
        <f t="shared" si="2227"/>
        <v>180</v>
      </c>
      <c r="J2351" s="151">
        <f t="shared" si="2225"/>
        <v>0</v>
      </c>
      <c r="K2351" s="151">
        <f t="shared" si="2218"/>
        <v>0</v>
      </c>
      <c r="L2351" s="143">
        <f t="shared" si="2219"/>
        <v>36</v>
      </c>
      <c r="M2351" s="151">
        <f t="shared" si="2226"/>
        <v>0</v>
      </c>
      <c r="N2351" s="151">
        <f t="shared" si="2220"/>
        <v>0</v>
      </c>
      <c r="O2351" s="151">
        <f t="shared" si="2228"/>
        <v>0</v>
      </c>
      <c r="P2351" s="144"/>
      <c r="Q2351" s="145">
        <f t="shared" si="2222"/>
        <v>0</v>
      </c>
    </row>
    <row r="2352" spans="1:17" s="20" customFormat="1" ht="18" customHeight="1" x14ac:dyDescent="0.4">
      <c r="A2352" s="19">
        <v>10</v>
      </c>
      <c r="B2352" s="145">
        <f>B2343</f>
        <v>60</v>
      </c>
      <c r="C2352" s="151">
        <f t="shared" si="2223"/>
        <v>0</v>
      </c>
      <c r="D2352" s="151">
        <f t="shared" si="2214"/>
        <v>0</v>
      </c>
      <c r="E2352" s="143">
        <f>VLOOKUP(B2339,別紙1!$A$285:$AS$431,34,FALSE)+VLOOKUP(B2339,別紙1!$A$285:$AS$431,35,FALSE)+VLOOKUP(B2339,別紙1!$A$285:$AS$431,36,FALSE)</f>
        <v>352</v>
      </c>
      <c r="F2352" s="143">
        <f t="shared" si="2215"/>
        <v>120</v>
      </c>
      <c r="G2352" s="151">
        <f t="shared" si="2224"/>
        <v>0</v>
      </c>
      <c r="H2352" s="151">
        <f t="shared" si="2216"/>
        <v>0</v>
      </c>
      <c r="I2352" s="143">
        <f t="shared" si="2227"/>
        <v>180</v>
      </c>
      <c r="J2352" s="151">
        <f t="shared" si="2225"/>
        <v>0</v>
      </c>
      <c r="K2352" s="151">
        <f t="shared" si="2218"/>
        <v>0</v>
      </c>
      <c r="L2352" s="143">
        <f t="shared" si="2219"/>
        <v>52</v>
      </c>
      <c r="M2352" s="151">
        <f t="shared" si="2226"/>
        <v>0</v>
      </c>
      <c r="N2352" s="151">
        <f t="shared" si="2220"/>
        <v>0</v>
      </c>
      <c r="O2352" s="151">
        <f t="shared" si="2228"/>
        <v>0</v>
      </c>
      <c r="P2352" s="144"/>
      <c r="Q2352" s="145">
        <f t="shared" si="2222"/>
        <v>0</v>
      </c>
    </row>
    <row r="2353" spans="1:17" s="20" customFormat="1" ht="18" customHeight="1" x14ac:dyDescent="0.4">
      <c r="A2353" s="19">
        <v>11</v>
      </c>
      <c r="B2353" s="145">
        <f>B2343</f>
        <v>60</v>
      </c>
      <c r="C2353" s="151">
        <f t="shared" si="2223"/>
        <v>0</v>
      </c>
      <c r="D2353" s="151">
        <f t="shared" si="2214"/>
        <v>0</v>
      </c>
      <c r="E2353" s="143">
        <f>VLOOKUP(B2339,別紙1!$A$285:$AS$431,37,FALSE)+VLOOKUP(B2339,別紙1!$A$285:$AS$431,38,FALSE)+VLOOKUP(B2339,別紙1!$A$285:$AS$431,39,FALSE)</f>
        <v>318</v>
      </c>
      <c r="F2353" s="143">
        <f t="shared" si="2215"/>
        <v>120</v>
      </c>
      <c r="G2353" s="151">
        <f t="shared" si="2224"/>
        <v>0</v>
      </c>
      <c r="H2353" s="151">
        <f t="shared" si="2216"/>
        <v>0</v>
      </c>
      <c r="I2353" s="143">
        <f t="shared" si="2227"/>
        <v>180</v>
      </c>
      <c r="J2353" s="151">
        <f t="shared" si="2225"/>
        <v>0</v>
      </c>
      <c r="K2353" s="151">
        <f t="shared" si="2218"/>
        <v>0</v>
      </c>
      <c r="L2353" s="143">
        <f t="shared" si="2219"/>
        <v>18</v>
      </c>
      <c r="M2353" s="151">
        <f t="shared" si="2226"/>
        <v>0</v>
      </c>
      <c r="N2353" s="151">
        <f t="shared" si="2220"/>
        <v>0</v>
      </c>
      <c r="O2353" s="151">
        <f t="shared" si="2228"/>
        <v>0</v>
      </c>
      <c r="P2353" s="144"/>
      <c r="Q2353" s="145">
        <f t="shared" si="2222"/>
        <v>0</v>
      </c>
    </row>
    <row r="2354" spans="1:17" s="20" customFormat="1" ht="18" customHeight="1" thickBot="1" x14ac:dyDescent="0.45">
      <c r="A2354" s="19">
        <v>12</v>
      </c>
      <c r="B2354" s="145">
        <f>B2343</f>
        <v>60</v>
      </c>
      <c r="C2354" s="151">
        <f t="shared" si="2223"/>
        <v>0</v>
      </c>
      <c r="D2354" s="151">
        <f t="shared" si="2214"/>
        <v>0</v>
      </c>
      <c r="E2354" s="143">
        <f>VLOOKUP(B2339,別紙1!$A$285:$AS$431,40,FALSE)+VLOOKUP(B2339,別紙1!$A$285:$AS$431,41,FALSE)+VLOOKUP(B2339,別紙1!$A$285:$AS$431,42,FALSE)</f>
        <v>249</v>
      </c>
      <c r="F2354" s="143">
        <f t="shared" si="2215"/>
        <v>120</v>
      </c>
      <c r="G2354" s="151">
        <f t="shared" si="2224"/>
        <v>0</v>
      </c>
      <c r="H2354" s="198">
        <f t="shared" si="2216"/>
        <v>0</v>
      </c>
      <c r="I2354" s="143">
        <f t="shared" si="2227"/>
        <v>129</v>
      </c>
      <c r="J2354" s="198">
        <f t="shared" si="2225"/>
        <v>0</v>
      </c>
      <c r="K2354" s="198">
        <f t="shared" si="2218"/>
        <v>0</v>
      </c>
      <c r="L2354" s="143">
        <f t="shared" si="2219"/>
        <v>0</v>
      </c>
      <c r="M2354" s="151">
        <f t="shared" si="2226"/>
        <v>0</v>
      </c>
      <c r="N2354" s="198">
        <f t="shared" si="2220"/>
        <v>0</v>
      </c>
      <c r="O2354" s="151">
        <f>H2354+K2354+N2354</f>
        <v>0</v>
      </c>
      <c r="P2354" s="144"/>
      <c r="Q2354" s="145">
        <f t="shared" si="2222"/>
        <v>0</v>
      </c>
    </row>
    <row r="2355" spans="1:17" s="20" customFormat="1" ht="18" customHeight="1" thickBot="1" x14ac:dyDescent="0.45">
      <c r="A2355" s="19" t="s">
        <v>9</v>
      </c>
      <c r="B2355" s="146"/>
      <c r="C2355" s="146"/>
      <c r="D2355" s="201"/>
      <c r="E2355" s="143">
        <f t="shared" ref="E2355:F2355" si="2229">SUM(E2343:E2354)</f>
        <v>3375</v>
      </c>
      <c r="F2355" s="149">
        <f t="shared" si="2229"/>
        <v>1440</v>
      </c>
      <c r="G2355" s="146"/>
      <c r="H2355" s="146"/>
      <c r="I2355" s="149">
        <f t="shared" ref="I2355" si="2230">SUM(I2343:I2354)</f>
        <v>1749</v>
      </c>
      <c r="J2355" s="146"/>
      <c r="K2355" s="146"/>
      <c r="L2355" s="149">
        <f t="shared" ref="L2355" si="2231">SUM(L2343:L2354)</f>
        <v>186</v>
      </c>
      <c r="M2355" s="146"/>
      <c r="N2355" s="146"/>
      <c r="O2355" s="202"/>
      <c r="P2355" s="150">
        <f>SUM(P2343:P2354)</f>
        <v>0</v>
      </c>
      <c r="Q2355" s="148">
        <f>IF(SUM(Q2343:Q2354)="","",SUM(Q2343:Q2354))</f>
        <v>0</v>
      </c>
    </row>
    <row r="2356" spans="1:17" ht="78" customHeight="1" x14ac:dyDescent="0.4">
      <c r="A2356" s="444" t="s">
        <v>376</v>
      </c>
      <c r="B2356" s="445"/>
      <c r="C2356" s="445"/>
      <c r="D2356" s="445"/>
      <c r="E2356" s="446"/>
      <c r="F2356" s="446"/>
      <c r="G2356" s="446"/>
      <c r="H2356" s="445"/>
      <c r="I2356" s="446"/>
      <c r="J2356" s="446"/>
      <c r="K2356" s="445"/>
      <c r="L2356" s="446"/>
      <c r="M2356" s="446"/>
      <c r="N2356" s="445"/>
      <c r="O2356" s="445"/>
      <c r="P2356" s="445"/>
      <c r="Q2356" s="445"/>
    </row>
    <row r="2357" spans="1:17" ht="78" customHeight="1" x14ac:dyDescent="0.4">
      <c r="A2357" s="447" t="s">
        <v>22</v>
      </c>
      <c r="B2357" s="447"/>
      <c r="C2357" s="447"/>
      <c r="D2357" s="447"/>
      <c r="E2357" s="447"/>
      <c r="F2357" s="447"/>
      <c r="G2357" s="447"/>
      <c r="H2357" s="447"/>
      <c r="I2357" s="447"/>
      <c r="J2357" s="447"/>
      <c r="K2357" s="447"/>
      <c r="L2357" s="447"/>
      <c r="M2357" s="447"/>
      <c r="N2357" s="447"/>
      <c r="O2357" s="447"/>
      <c r="P2357" s="447"/>
      <c r="Q2357" s="447"/>
    </row>
    <row r="2358" spans="1:17" x14ac:dyDescent="0.4">
      <c r="A2358" s="11" t="s">
        <v>12</v>
      </c>
      <c r="B2358" s="15">
        <f>B2339+1</f>
        <v>125</v>
      </c>
      <c r="C2358" s="11" t="s">
        <v>13</v>
      </c>
      <c r="D2358" s="13" t="str">
        <f>VLOOKUP(B2358,別紙1!$A$285:$AS$431,3,FALSE)</f>
        <v>市之木場第６ポンプ場</v>
      </c>
      <c r="Q2358" s="142" t="str">
        <f>VLOOKUP(B2358,別紙1!$A$285:$AS$431,5,FALSE)</f>
        <v>従量電灯Ｂ</v>
      </c>
    </row>
    <row r="2359" spans="1:17" s="11" customFormat="1" ht="20.25" customHeight="1" x14ac:dyDescent="0.4">
      <c r="A2359" s="435" t="s">
        <v>14</v>
      </c>
      <c r="B2359" s="443" t="s">
        <v>3</v>
      </c>
      <c r="C2359" s="443"/>
      <c r="D2359" s="443"/>
      <c r="E2359" s="438" t="s">
        <v>4</v>
      </c>
      <c r="F2359" s="439"/>
      <c r="G2359" s="439"/>
      <c r="H2359" s="439"/>
      <c r="I2359" s="439"/>
      <c r="J2359" s="439"/>
      <c r="K2359" s="439"/>
      <c r="L2359" s="439"/>
      <c r="M2359" s="439"/>
      <c r="N2359" s="439"/>
      <c r="O2359" s="440"/>
      <c r="P2359" s="426" t="s">
        <v>106</v>
      </c>
      <c r="Q2359" s="435" t="s">
        <v>354</v>
      </c>
    </row>
    <row r="2360" spans="1:17" s="11" customFormat="1" ht="60" x14ac:dyDescent="0.4">
      <c r="A2360" s="436"/>
      <c r="B2360" s="305" t="s">
        <v>26</v>
      </c>
      <c r="C2360" s="305" t="s">
        <v>107</v>
      </c>
      <c r="D2360" s="305" t="s">
        <v>27</v>
      </c>
      <c r="E2360" s="16" t="s">
        <v>349</v>
      </c>
      <c r="F2360" s="17" t="s">
        <v>108</v>
      </c>
      <c r="G2360" s="17" t="s">
        <v>350</v>
      </c>
      <c r="H2360" s="16" t="s">
        <v>28</v>
      </c>
      <c r="I2360" s="17" t="s">
        <v>126</v>
      </c>
      <c r="J2360" s="17" t="s">
        <v>352</v>
      </c>
      <c r="K2360" s="16" t="s">
        <v>29</v>
      </c>
      <c r="L2360" s="17" t="s">
        <v>127</v>
      </c>
      <c r="M2360" s="17" t="s">
        <v>128</v>
      </c>
      <c r="N2360" s="16" t="s">
        <v>30</v>
      </c>
      <c r="O2360" s="306" t="s">
        <v>353</v>
      </c>
      <c r="P2360" s="441"/>
      <c r="Q2360" s="436"/>
    </row>
    <row r="2361" spans="1:17" s="18" customFormat="1" ht="22.5" x14ac:dyDescent="0.4">
      <c r="A2361" s="442"/>
      <c r="B2361" s="12" t="s">
        <v>34</v>
      </c>
      <c r="C2361" s="12" t="s">
        <v>123</v>
      </c>
      <c r="D2361" s="12" t="s">
        <v>6</v>
      </c>
      <c r="E2361" s="12" t="s">
        <v>20</v>
      </c>
      <c r="F2361" s="12" t="s">
        <v>20</v>
      </c>
      <c r="G2361" s="12" t="s">
        <v>8</v>
      </c>
      <c r="H2361" s="12" t="s">
        <v>8</v>
      </c>
      <c r="I2361" s="12" t="s">
        <v>20</v>
      </c>
      <c r="J2361" s="12" t="s">
        <v>8</v>
      </c>
      <c r="K2361" s="12" t="s">
        <v>8</v>
      </c>
      <c r="L2361" s="12" t="s">
        <v>20</v>
      </c>
      <c r="M2361" s="12" t="s">
        <v>8</v>
      </c>
      <c r="N2361" s="12" t="s">
        <v>8</v>
      </c>
      <c r="O2361" s="12" t="s">
        <v>8</v>
      </c>
      <c r="P2361" s="4" t="s">
        <v>43</v>
      </c>
      <c r="Q2361" s="12" t="s">
        <v>8</v>
      </c>
    </row>
    <row r="2362" spans="1:17" s="20" customFormat="1" ht="18" customHeight="1" x14ac:dyDescent="0.4">
      <c r="A2362" s="19">
        <v>1</v>
      </c>
      <c r="B2362" s="143">
        <f>VLOOKUP(B2358,別紙1!$A$285:$AS$431,6,FALSE)</f>
        <v>10</v>
      </c>
      <c r="C2362" s="151">
        <f>内訳書!$C$9</f>
        <v>0</v>
      </c>
      <c r="D2362" s="151">
        <f>IF(E2362=0,ROUNDDOWN(C2362*B2362/10/2,2),ROUNDDOWN(C2362*B2362/10,2))</f>
        <v>0</v>
      </c>
      <c r="E2362" s="143">
        <f>VLOOKUP(B2358,別紙1!$A$285:$AS$431,7,FALSE)+VLOOKUP(B2358,別紙1!$A$285:$AS$431,8,FALSE)+VLOOKUP(B2358,別紙1!$A$285:$AS$431,9,FALSE)</f>
        <v>3</v>
      </c>
      <c r="F2362" s="143">
        <f>IF(E2362&lt;120,E2362,120)</f>
        <v>3</v>
      </c>
      <c r="G2362" s="151">
        <f>内訳書!$D$9</f>
        <v>0</v>
      </c>
      <c r="H2362" s="151">
        <f>ROUNDDOWN(F2362*G2362,2)</f>
        <v>0</v>
      </c>
      <c r="I2362" s="143">
        <f>IF(E2362&lt;=300,IF(E2362&lt;120,0,E2362-120),180)</f>
        <v>0</v>
      </c>
      <c r="J2362" s="151">
        <f>内訳書!$E$9</f>
        <v>0</v>
      </c>
      <c r="K2362" s="151">
        <f>ROUNDDOWN(I2362*J2362,2)</f>
        <v>0</v>
      </c>
      <c r="L2362" s="143">
        <f>IF(E2362&lt;300,0,E2362-300)</f>
        <v>0</v>
      </c>
      <c r="M2362" s="151">
        <f>内訳書!$F$9</f>
        <v>0</v>
      </c>
      <c r="N2362" s="151">
        <f>ROUNDDOWN(L2362*M2362,2)</f>
        <v>0</v>
      </c>
      <c r="O2362" s="151">
        <f>H2362+K2362+N2362</f>
        <v>0</v>
      </c>
      <c r="P2362" s="144"/>
      <c r="Q2362" s="145">
        <f>ROUNDDOWN(D2362+O2362+P2362,0)</f>
        <v>0</v>
      </c>
    </row>
    <row r="2363" spans="1:17" s="20" customFormat="1" ht="18" customHeight="1" x14ac:dyDescent="0.4">
      <c r="A2363" s="19">
        <v>2</v>
      </c>
      <c r="B2363" s="145">
        <f>B2362</f>
        <v>10</v>
      </c>
      <c r="C2363" s="151">
        <f>C2362</f>
        <v>0</v>
      </c>
      <c r="D2363" s="151">
        <f t="shared" ref="D2363:D2373" si="2232">IF(E2363=0,ROUNDDOWN(C2363*B2363/10/2,2),ROUNDDOWN(C2363*B2363/10,2))</f>
        <v>0</v>
      </c>
      <c r="E2363" s="143">
        <f>VLOOKUP(B2358,別紙1!$A$285:$AS$431,10,FALSE)+VLOOKUP(B2358,別紙1!$A$285:$AS$431,11,FALSE)+VLOOKUP(B2358,別紙1!$A$285:$AS$431,12,FALSE)</f>
        <v>3</v>
      </c>
      <c r="F2363" s="143">
        <f t="shared" ref="F2363:F2373" si="2233">IF(E2363&lt;120,E2363,120)</f>
        <v>3</v>
      </c>
      <c r="G2363" s="151">
        <f>G2362</f>
        <v>0</v>
      </c>
      <c r="H2363" s="151">
        <f t="shared" ref="H2363:H2373" si="2234">ROUNDDOWN(F2363*G2363,2)</f>
        <v>0</v>
      </c>
      <c r="I2363" s="143">
        <f t="shared" ref="I2363" si="2235">IF(E2363&lt;=300,IF(E2363&lt;120,0,E2363-120),180)</f>
        <v>0</v>
      </c>
      <c r="J2363" s="151">
        <f>J2362</f>
        <v>0</v>
      </c>
      <c r="K2363" s="151">
        <f t="shared" ref="K2363:K2373" si="2236">ROUNDDOWN(I2363*J2363,2)</f>
        <v>0</v>
      </c>
      <c r="L2363" s="143">
        <f t="shared" ref="L2363:L2373" si="2237">IF(E2363&lt;300,0,E2363-300)</f>
        <v>0</v>
      </c>
      <c r="M2363" s="151">
        <f>M2362</f>
        <v>0</v>
      </c>
      <c r="N2363" s="151">
        <f t="shared" ref="N2363:N2373" si="2238">ROUNDDOWN(L2363*M2363,2)</f>
        <v>0</v>
      </c>
      <c r="O2363" s="151">
        <f t="shared" ref="O2363:O2366" si="2239">H2363+K2363+N2363</f>
        <v>0</v>
      </c>
      <c r="P2363" s="144"/>
      <c r="Q2363" s="145">
        <f t="shared" ref="Q2363:Q2373" si="2240">ROUNDDOWN(D2363+O2363+P2363,0)</f>
        <v>0</v>
      </c>
    </row>
    <row r="2364" spans="1:17" s="20" customFormat="1" ht="18" customHeight="1" x14ac:dyDescent="0.4">
      <c r="A2364" s="19">
        <v>3</v>
      </c>
      <c r="B2364" s="145">
        <f>B2362</f>
        <v>10</v>
      </c>
      <c r="C2364" s="151">
        <f t="shared" ref="C2364:C2373" si="2241">C2363</f>
        <v>0</v>
      </c>
      <c r="D2364" s="151">
        <f t="shared" si="2232"/>
        <v>0</v>
      </c>
      <c r="E2364" s="143">
        <f>VLOOKUP(B2358,別紙1!$A$285:$AS$431,13,FALSE)+VLOOKUP(B2358,別紙1!$A$285:$AS$431,14,FALSE)+VLOOKUP(B2358,別紙1!$A$285:$AS$431,15,FALSE)</f>
        <v>3</v>
      </c>
      <c r="F2364" s="143">
        <f t="shared" si="2233"/>
        <v>3</v>
      </c>
      <c r="G2364" s="151">
        <f t="shared" ref="G2364:G2373" si="2242">G2363</f>
        <v>0</v>
      </c>
      <c r="H2364" s="151">
        <f t="shared" si="2234"/>
        <v>0</v>
      </c>
      <c r="I2364" s="143">
        <f>IF(E2364&lt;=300,IF(E2364&lt;120,0,E2364-120),180)</f>
        <v>0</v>
      </c>
      <c r="J2364" s="151">
        <f t="shared" ref="J2364:J2373" si="2243">J2363</f>
        <v>0</v>
      </c>
      <c r="K2364" s="151">
        <f t="shared" si="2236"/>
        <v>0</v>
      </c>
      <c r="L2364" s="143">
        <f t="shared" si="2237"/>
        <v>0</v>
      </c>
      <c r="M2364" s="151">
        <f t="shared" ref="M2364:M2373" si="2244">M2363</f>
        <v>0</v>
      </c>
      <c r="N2364" s="151">
        <f t="shared" si="2238"/>
        <v>0</v>
      </c>
      <c r="O2364" s="151">
        <f t="shared" si="2239"/>
        <v>0</v>
      </c>
      <c r="P2364" s="144"/>
      <c r="Q2364" s="145">
        <f t="shared" si="2240"/>
        <v>0</v>
      </c>
    </row>
    <row r="2365" spans="1:17" s="20" customFormat="1" ht="18" customHeight="1" x14ac:dyDescent="0.4">
      <c r="A2365" s="19">
        <v>4</v>
      </c>
      <c r="B2365" s="145">
        <f>B2362</f>
        <v>10</v>
      </c>
      <c r="C2365" s="151">
        <f t="shared" si="2241"/>
        <v>0</v>
      </c>
      <c r="D2365" s="151">
        <f t="shared" si="2232"/>
        <v>0</v>
      </c>
      <c r="E2365" s="143">
        <f>VLOOKUP(B2358,別紙1!$A$285:$AS$431,16,FALSE)+VLOOKUP(B2358,別紙1!$A$285:$AS$431,17,FALSE)+VLOOKUP(B2358,別紙1!$A$285:$AS$431,18,FALSE)</f>
        <v>3</v>
      </c>
      <c r="F2365" s="143">
        <f t="shared" si="2233"/>
        <v>3</v>
      </c>
      <c r="G2365" s="151">
        <f t="shared" si="2242"/>
        <v>0</v>
      </c>
      <c r="H2365" s="151">
        <f t="shared" si="2234"/>
        <v>0</v>
      </c>
      <c r="I2365" s="143">
        <f t="shared" ref="I2365:I2373" si="2245">IF(E2365&lt;=300,IF(E2365&lt;120,0,E2365-120),180)</f>
        <v>0</v>
      </c>
      <c r="J2365" s="151">
        <f t="shared" si="2243"/>
        <v>0</v>
      </c>
      <c r="K2365" s="151">
        <f t="shared" si="2236"/>
        <v>0</v>
      </c>
      <c r="L2365" s="143">
        <f t="shared" si="2237"/>
        <v>0</v>
      </c>
      <c r="M2365" s="151">
        <f t="shared" si="2244"/>
        <v>0</v>
      </c>
      <c r="N2365" s="151">
        <f t="shared" si="2238"/>
        <v>0</v>
      </c>
      <c r="O2365" s="151">
        <f t="shared" si="2239"/>
        <v>0</v>
      </c>
      <c r="P2365" s="144"/>
      <c r="Q2365" s="145">
        <f t="shared" si="2240"/>
        <v>0</v>
      </c>
    </row>
    <row r="2366" spans="1:17" s="20" customFormat="1" ht="18" customHeight="1" x14ac:dyDescent="0.4">
      <c r="A2366" s="19">
        <v>5</v>
      </c>
      <c r="B2366" s="145">
        <f>B2362</f>
        <v>10</v>
      </c>
      <c r="C2366" s="151">
        <f t="shared" si="2241"/>
        <v>0</v>
      </c>
      <c r="D2366" s="151">
        <f t="shared" si="2232"/>
        <v>0</v>
      </c>
      <c r="E2366" s="143">
        <f>VLOOKUP(B2358,別紙1!$A$285:$AS$431,19,FALSE)+VLOOKUP(B2358,別紙1!$A$285:$AS$431,20,FALSE)+VLOOKUP(B2358,別紙1!$A$285:$AS$431,21,FALSE)</f>
        <v>3</v>
      </c>
      <c r="F2366" s="143">
        <f t="shared" si="2233"/>
        <v>3</v>
      </c>
      <c r="G2366" s="151">
        <f t="shared" si="2242"/>
        <v>0</v>
      </c>
      <c r="H2366" s="151">
        <f t="shared" si="2234"/>
        <v>0</v>
      </c>
      <c r="I2366" s="143">
        <f t="shared" si="2245"/>
        <v>0</v>
      </c>
      <c r="J2366" s="151">
        <f t="shared" si="2243"/>
        <v>0</v>
      </c>
      <c r="K2366" s="151">
        <f t="shared" si="2236"/>
        <v>0</v>
      </c>
      <c r="L2366" s="143">
        <f t="shared" si="2237"/>
        <v>0</v>
      </c>
      <c r="M2366" s="151">
        <f t="shared" si="2244"/>
        <v>0</v>
      </c>
      <c r="N2366" s="151">
        <f t="shared" si="2238"/>
        <v>0</v>
      </c>
      <c r="O2366" s="151">
        <f t="shared" si="2239"/>
        <v>0</v>
      </c>
      <c r="P2366" s="144"/>
      <c r="Q2366" s="145">
        <f t="shared" si="2240"/>
        <v>0</v>
      </c>
    </row>
    <row r="2367" spans="1:17" s="20" customFormat="1" ht="18" customHeight="1" x14ac:dyDescent="0.4">
      <c r="A2367" s="19">
        <v>6</v>
      </c>
      <c r="B2367" s="145">
        <f>B2362</f>
        <v>10</v>
      </c>
      <c r="C2367" s="151">
        <f t="shared" si="2241"/>
        <v>0</v>
      </c>
      <c r="D2367" s="151">
        <f t="shared" si="2232"/>
        <v>0</v>
      </c>
      <c r="E2367" s="143">
        <f>VLOOKUP(B2358,別紙1!$A$285:$AS$431,22,FALSE)+VLOOKUP(B2358,別紙1!$A$285:$AS$431,23,FALSE)+VLOOKUP(B2358,別紙1!$A$285:$AS$431,24,FALSE)</f>
        <v>3</v>
      </c>
      <c r="F2367" s="143">
        <f t="shared" si="2233"/>
        <v>3</v>
      </c>
      <c r="G2367" s="151">
        <f t="shared" si="2242"/>
        <v>0</v>
      </c>
      <c r="H2367" s="151">
        <f t="shared" si="2234"/>
        <v>0</v>
      </c>
      <c r="I2367" s="143">
        <f t="shared" si="2245"/>
        <v>0</v>
      </c>
      <c r="J2367" s="151">
        <f t="shared" si="2243"/>
        <v>0</v>
      </c>
      <c r="K2367" s="151">
        <f t="shared" si="2236"/>
        <v>0</v>
      </c>
      <c r="L2367" s="143">
        <f t="shared" si="2237"/>
        <v>0</v>
      </c>
      <c r="M2367" s="151">
        <f t="shared" si="2244"/>
        <v>0</v>
      </c>
      <c r="N2367" s="151">
        <f t="shared" si="2238"/>
        <v>0</v>
      </c>
      <c r="O2367" s="151">
        <f>H2367+K2367+N2367</f>
        <v>0</v>
      </c>
      <c r="P2367" s="144"/>
      <c r="Q2367" s="145">
        <f t="shared" si="2240"/>
        <v>0</v>
      </c>
    </row>
    <row r="2368" spans="1:17" s="20" customFormat="1" ht="18" customHeight="1" x14ac:dyDescent="0.4">
      <c r="A2368" s="19">
        <v>7</v>
      </c>
      <c r="B2368" s="145">
        <f>B2362</f>
        <v>10</v>
      </c>
      <c r="C2368" s="151">
        <f t="shared" si="2241"/>
        <v>0</v>
      </c>
      <c r="D2368" s="151">
        <f t="shared" si="2232"/>
        <v>0</v>
      </c>
      <c r="E2368" s="143">
        <f>VLOOKUP(B2358,別紙1!$A$285:$AS$431,25,FALSE)+VLOOKUP(B2358,別紙1!$A$285:$AS$431,26,FALSE)+VLOOKUP(B2358,別紙1!$A$285:$AS$431,27,FALSE)</f>
        <v>3</v>
      </c>
      <c r="F2368" s="143">
        <f t="shared" si="2233"/>
        <v>3</v>
      </c>
      <c r="G2368" s="151">
        <f t="shared" si="2242"/>
        <v>0</v>
      </c>
      <c r="H2368" s="151">
        <f t="shared" si="2234"/>
        <v>0</v>
      </c>
      <c r="I2368" s="143">
        <f t="shared" si="2245"/>
        <v>0</v>
      </c>
      <c r="J2368" s="151">
        <f t="shared" si="2243"/>
        <v>0</v>
      </c>
      <c r="K2368" s="151">
        <f t="shared" si="2236"/>
        <v>0</v>
      </c>
      <c r="L2368" s="143">
        <f t="shared" si="2237"/>
        <v>0</v>
      </c>
      <c r="M2368" s="151">
        <f t="shared" si="2244"/>
        <v>0</v>
      </c>
      <c r="N2368" s="151">
        <f t="shared" si="2238"/>
        <v>0</v>
      </c>
      <c r="O2368" s="151">
        <f t="shared" ref="O2368:O2372" si="2246">H2368+K2368+N2368</f>
        <v>0</v>
      </c>
      <c r="P2368" s="144"/>
      <c r="Q2368" s="145">
        <f t="shared" si="2240"/>
        <v>0</v>
      </c>
    </row>
    <row r="2369" spans="1:17" s="20" customFormat="1" ht="18" customHeight="1" x14ac:dyDescent="0.4">
      <c r="A2369" s="19">
        <v>8</v>
      </c>
      <c r="B2369" s="145">
        <f>B2362</f>
        <v>10</v>
      </c>
      <c r="C2369" s="151">
        <f t="shared" si="2241"/>
        <v>0</v>
      </c>
      <c r="D2369" s="151">
        <f t="shared" si="2232"/>
        <v>0</v>
      </c>
      <c r="E2369" s="143">
        <f>VLOOKUP(B2358,別紙1!$A$285:$AS$431,28,FALSE)+VLOOKUP(B2358,別紙1!$A$285:$AS$431,29,FALSE)+VLOOKUP(B2358,別紙1!$A$285:$AS$431,30,FALSE)</f>
        <v>3</v>
      </c>
      <c r="F2369" s="143">
        <f t="shared" si="2233"/>
        <v>3</v>
      </c>
      <c r="G2369" s="151">
        <f t="shared" si="2242"/>
        <v>0</v>
      </c>
      <c r="H2369" s="151">
        <f t="shared" si="2234"/>
        <v>0</v>
      </c>
      <c r="I2369" s="143">
        <f t="shared" si="2245"/>
        <v>0</v>
      </c>
      <c r="J2369" s="151">
        <f t="shared" si="2243"/>
        <v>0</v>
      </c>
      <c r="K2369" s="151">
        <f t="shared" si="2236"/>
        <v>0</v>
      </c>
      <c r="L2369" s="143">
        <f t="shared" si="2237"/>
        <v>0</v>
      </c>
      <c r="M2369" s="151">
        <f t="shared" si="2244"/>
        <v>0</v>
      </c>
      <c r="N2369" s="151">
        <f t="shared" si="2238"/>
        <v>0</v>
      </c>
      <c r="O2369" s="151">
        <f t="shared" si="2246"/>
        <v>0</v>
      </c>
      <c r="P2369" s="144"/>
      <c r="Q2369" s="145">
        <f t="shared" si="2240"/>
        <v>0</v>
      </c>
    </row>
    <row r="2370" spans="1:17" s="20" customFormat="1" ht="18" customHeight="1" x14ac:dyDescent="0.4">
      <c r="A2370" s="19">
        <v>9</v>
      </c>
      <c r="B2370" s="145">
        <f>B2362</f>
        <v>10</v>
      </c>
      <c r="C2370" s="151">
        <f t="shared" si="2241"/>
        <v>0</v>
      </c>
      <c r="D2370" s="151">
        <f t="shared" si="2232"/>
        <v>0</v>
      </c>
      <c r="E2370" s="143">
        <f>VLOOKUP(B2358,別紙1!$A$285:$AS$431,31,FALSE)+VLOOKUP(B2358,別紙1!$A$285:$AS$431,32,FALSE)+VLOOKUP(B2358,別紙1!$A$285:$AS$431,33,FALSE)</f>
        <v>3</v>
      </c>
      <c r="F2370" s="143">
        <f t="shared" si="2233"/>
        <v>3</v>
      </c>
      <c r="G2370" s="151">
        <f t="shared" si="2242"/>
        <v>0</v>
      </c>
      <c r="H2370" s="151">
        <f t="shared" si="2234"/>
        <v>0</v>
      </c>
      <c r="I2370" s="143">
        <f t="shared" si="2245"/>
        <v>0</v>
      </c>
      <c r="J2370" s="151">
        <f t="shared" si="2243"/>
        <v>0</v>
      </c>
      <c r="K2370" s="151">
        <f t="shared" si="2236"/>
        <v>0</v>
      </c>
      <c r="L2370" s="143">
        <f t="shared" si="2237"/>
        <v>0</v>
      </c>
      <c r="M2370" s="151">
        <f t="shared" si="2244"/>
        <v>0</v>
      </c>
      <c r="N2370" s="151">
        <f t="shared" si="2238"/>
        <v>0</v>
      </c>
      <c r="O2370" s="151">
        <f t="shared" si="2246"/>
        <v>0</v>
      </c>
      <c r="P2370" s="144"/>
      <c r="Q2370" s="145">
        <f t="shared" si="2240"/>
        <v>0</v>
      </c>
    </row>
    <row r="2371" spans="1:17" s="20" customFormat="1" ht="18" customHeight="1" x14ac:dyDescent="0.4">
      <c r="A2371" s="19">
        <v>10</v>
      </c>
      <c r="B2371" s="145">
        <f>B2362</f>
        <v>10</v>
      </c>
      <c r="C2371" s="151">
        <f t="shared" si="2241"/>
        <v>0</v>
      </c>
      <c r="D2371" s="151">
        <f t="shared" si="2232"/>
        <v>0</v>
      </c>
      <c r="E2371" s="143">
        <f>VLOOKUP(B2358,別紙1!$A$285:$AS$431,34,FALSE)+VLOOKUP(B2358,別紙1!$A$285:$AS$431,35,FALSE)+VLOOKUP(B2358,別紙1!$A$285:$AS$431,36,FALSE)</f>
        <v>3</v>
      </c>
      <c r="F2371" s="143">
        <f t="shared" si="2233"/>
        <v>3</v>
      </c>
      <c r="G2371" s="151">
        <f t="shared" si="2242"/>
        <v>0</v>
      </c>
      <c r="H2371" s="151">
        <f t="shared" si="2234"/>
        <v>0</v>
      </c>
      <c r="I2371" s="143">
        <f t="shared" si="2245"/>
        <v>0</v>
      </c>
      <c r="J2371" s="151">
        <f t="shared" si="2243"/>
        <v>0</v>
      </c>
      <c r="K2371" s="151">
        <f t="shared" si="2236"/>
        <v>0</v>
      </c>
      <c r="L2371" s="143">
        <f t="shared" si="2237"/>
        <v>0</v>
      </c>
      <c r="M2371" s="151">
        <f t="shared" si="2244"/>
        <v>0</v>
      </c>
      <c r="N2371" s="151">
        <f t="shared" si="2238"/>
        <v>0</v>
      </c>
      <c r="O2371" s="151">
        <f t="shared" si="2246"/>
        <v>0</v>
      </c>
      <c r="P2371" s="144"/>
      <c r="Q2371" s="145">
        <f t="shared" si="2240"/>
        <v>0</v>
      </c>
    </row>
    <row r="2372" spans="1:17" s="20" customFormat="1" ht="18" customHeight="1" x14ac:dyDescent="0.4">
      <c r="A2372" s="19">
        <v>11</v>
      </c>
      <c r="B2372" s="145">
        <f>B2362</f>
        <v>10</v>
      </c>
      <c r="C2372" s="151">
        <f t="shared" si="2241"/>
        <v>0</v>
      </c>
      <c r="D2372" s="151">
        <f t="shared" si="2232"/>
        <v>0</v>
      </c>
      <c r="E2372" s="143">
        <f>VLOOKUP(B2358,別紙1!$A$285:$AS$431,37,FALSE)+VLOOKUP(B2358,別紙1!$A$285:$AS$431,38,FALSE)+VLOOKUP(B2358,別紙1!$A$285:$AS$431,39,FALSE)</f>
        <v>3</v>
      </c>
      <c r="F2372" s="143">
        <f t="shared" si="2233"/>
        <v>3</v>
      </c>
      <c r="G2372" s="151">
        <f t="shared" si="2242"/>
        <v>0</v>
      </c>
      <c r="H2372" s="151">
        <f t="shared" si="2234"/>
        <v>0</v>
      </c>
      <c r="I2372" s="143">
        <f t="shared" si="2245"/>
        <v>0</v>
      </c>
      <c r="J2372" s="151">
        <f t="shared" si="2243"/>
        <v>0</v>
      </c>
      <c r="K2372" s="151">
        <f t="shared" si="2236"/>
        <v>0</v>
      </c>
      <c r="L2372" s="143">
        <f t="shared" si="2237"/>
        <v>0</v>
      </c>
      <c r="M2372" s="151">
        <f t="shared" si="2244"/>
        <v>0</v>
      </c>
      <c r="N2372" s="151">
        <f t="shared" si="2238"/>
        <v>0</v>
      </c>
      <c r="O2372" s="151">
        <f t="shared" si="2246"/>
        <v>0</v>
      </c>
      <c r="P2372" s="144"/>
      <c r="Q2372" s="145">
        <f t="shared" si="2240"/>
        <v>0</v>
      </c>
    </row>
    <row r="2373" spans="1:17" s="20" customFormat="1" ht="18" customHeight="1" thickBot="1" x14ac:dyDescent="0.45">
      <c r="A2373" s="19">
        <v>12</v>
      </c>
      <c r="B2373" s="145">
        <f>B2362</f>
        <v>10</v>
      </c>
      <c r="C2373" s="151">
        <f t="shared" si="2241"/>
        <v>0</v>
      </c>
      <c r="D2373" s="151">
        <f t="shared" si="2232"/>
        <v>0</v>
      </c>
      <c r="E2373" s="143">
        <f>VLOOKUP(B2358,別紙1!$A$285:$AS$431,40,FALSE)+VLOOKUP(B2358,別紙1!$A$285:$AS$431,41,FALSE)+VLOOKUP(B2358,別紙1!$A$285:$AS$431,42,FALSE)</f>
        <v>3</v>
      </c>
      <c r="F2373" s="143">
        <f t="shared" si="2233"/>
        <v>3</v>
      </c>
      <c r="G2373" s="151">
        <f t="shared" si="2242"/>
        <v>0</v>
      </c>
      <c r="H2373" s="198">
        <f t="shared" si="2234"/>
        <v>0</v>
      </c>
      <c r="I2373" s="143">
        <f t="shared" si="2245"/>
        <v>0</v>
      </c>
      <c r="J2373" s="198">
        <f t="shared" si="2243"/>
        <v>0</v>
      </c>
      <c r="K2373" s="198">
        <f t="shared" si="2236"/>
        <v>0</v>
      </c>
      <c r="L2373" s="143">
        <f t="shared" si="2237"/>
        <v>0</v>
      </c>
      <c r="M2373" s="151">
        <f t="shared" si="2244"/>
        <v>0</v>
      </c>
      <c r="N2373" s="198">
        <f t="shared" si="2238"/>
        <v>0</v>
      </c>
      <c r="O2373" s="151">
        <f>H2373+K2373+N2373</f>
        <v>0</v>
      </c>
      <c r="P2373" s="144"/>
      <c r="Q2373" s="145">
        <f t="shared" si="2240"/>
        <v>0</v>
      </c>
    </row>
    <row r="2374" spans="1:17" s="20" customFormat="1" ht="18" customHeight="1" thickBot="1" x14ac:dyDescent="0.45">
      <c r="A2374" s="19" t="s">
        <v>9</v>
      </c>
      <c r="B2374" s="146"/>
      <c r="C2374" s="146"/>
      <c r="D2374" s="201"/>
      <c r="E2374" s="143">
        <f t="shared" ref="E2374:F2374" si="2247">SUM(E2362:E2373)</f>
        <v>36</v>
      </c>
      <c r="F2374" s="149">
        <f t="shared" si="2247"/>
        <v>36</v>
      </c>
      <c r="G2374" s="146"/>
      <c r="H2374" s="146"/>
      <c r="I2374" s="149">
        <f t="shared" ref="I2374" si="2248">SUM(I2362:I2373)</f>
        <v>0</v>
      </c>
      <c r="J2374" s="146"/>
      <c r="K2374" s="146"/>
      <c r="L2374" s="149">
        <f t="shared" ref="L2374" si="2249">SUM(L2362:L2373)</f>
        <v>0</v>
      </c>
      <c r="M2374" s="146"/>
      <c r="N2374" s="146"/>
      <c r="O2374" s="202"/>
      <c r="P2374" s="150">
        <f>SUM(P2362:P2373)</f>
        <v>0</v>
      </c>
      <c r="Q2374" s="148">
        <f>IF(SUM(Q2362:Q2373)="","",SUM(Q2362:Q2373))</f>
        <v>0</v>
      </c>
    </row>
    <row r="2375" spans="1:17" ht="78" customHeight="1" x14ac:dyDescent="0.4">
      <c r="A2375" s="444" t="s">
        <v>376</v>
      </c>
      <c r="B2375" s="445"/>
      <c r="C2375" s="445"/>
      <c r="D2375" s="445"/>
      <c r="E2375" s="446"/>
      <c r="F2375" s="446"/>
      <c r="G2375" s="446"/>
      <c r="H2375" s="445"/>
      <c r="I2375" s="446"/>
      <c r="J2375" s="446"/>
      <c r="K2375" s="445"/>
      <c r="L2375" s="446"/>
      <c r="M2375" s="446"/>
      <c r="N2375" s="445"/>
      <c r="O2375" s="445"/>
      <c r="P2375" s="445"/>
      <c r="Q2375" s="445"/>
    </row>
    <row r="2376" spans="1:17" ht="78" customHeight="1" x14ac:dyDescent="0.4">
      <c r="A2376" s="447" t="s">
        <v>22</v>
      </c>
      <c r="B2376" s="447"/>
      <c r="C2376" s="447"/>
      <c r="D2376" s="447"/>
      <c r="E2376" s="447"/>
      <c r="F2376" s="447"/>
      <c r="G2376" s="447"/>
      <c r="H2376" s="447"/>
      <c r="I2376" s="447"/>
      <c r="J2376" s="447"/>
      <c r="K2376" s="447"/>
      <c r="L2376" s="447"/>
      <c r="M2376" s="447"/>
      <c r="N2376" s="447"/>
      <c r="O2376" s="447"/>
      <c r="P2376" s="447"/>
      <c r="Q2376" s="447"/>
    </row>
    <row r="2377" spans="1:17" x14ac:dyDescent="0.4">
      <c r="A2377" s="11" t="s">
        <v>12</v>
      </c>
      <c r="B2377" s="15">
        <f>B2358+1</f>
        <v>126</v>
      </c>
      <c r="C2377" s="11" t="s">
        <v>13</v>
      </c>
      <c r="D2377" s="13" t="str">
        <f>VLOOKUP(B2377,別紙1!$A$285:$AS$431,3,FALSE)</f>
        <v>上増田第１ポンプ場</v>
      </c>
      <c r="Q2377" s="142" t="str">
        <f>VLOOKUP(B2377,別紙1!$A$285:$AS$431,5,FALSE)</f>
        <v>従量電灯Ｂ</v>
      </c>
    </row>
    <row r="2378" spans="1:17" s="11" customFormat="1" ht="20.25" customHeight="1" x14ac:dyDescent="0.4">
      <c r="A2378" s="435" t="s">
        <v>14</v>
      </c>
      <c r="B2378" s="443" t="s">
        <v>3</v>
      </c>
      <c r="C2378" s="443"/>
      <c r="D2378" s="443"/>
      <c r="E2378" s="438" t="s">
        <v>4</v>
      </c>
      <c r="F2378" s="439"/>
      <c r="G2378" s="439"/>
      <c r="H2378" s="439"/>
      <c r="I2378" s="439"/>
      <c r="J2378" s="439"/>
      <c r="K2378" s="439"/>
      <c r="L2378" s="439"/>
      <c r="M2378" s="439"/>
      <c r="N2378" s="439"/>
      <c r="O2378" s="440"/>
      <c r="P2378" s="426" t="s">
        <v>106</v>
      </c>
      <c r="Q2378" s="435" t="s">
        <v>354</v>
      </c>
    </row>
    <row r="2379" spans="1:17" s="11" customFormat="1" ht="60" x14ac:dyDescent="0.4">
      <c r="A2379" s="436"/>
      <c r="B2379" s="305" t="s">
        <v>26</v>
      </c>
      <c r="C2379" s="305" t="s">
        <v>107</v>
      </c>
      <c r="D2379" s="305" t="s">
        <v>27</v>
      </c>
      <c r="E2379" s="16" t="s">
        <v>349</v>
      </c>
      <c r="F2379" s="17" t="s">
        <v>108</v>
      </c>
      <c r="G2379" s="17" t="s">
        <v>350</v>
      </c>
      <c r="H2379" s="16" t="s">
        <v>28</v>
      </c>
      <c r="I2379" s="17" t="s">
        <v>126</v>
      </c>
      <c r="J2379" s="17" t="s">
        <v>352</v>
      </c>
      <c r="K2379" s="16" t="s">
        <v>29</v>
      </c>
      <c r="L2379" s="17" t="s">
        <v>127</v>
      </c>
      <c r="M2379" s="17" t="s">
        <v>128</v>
      </c>
      <c r="N2379" s="16" t="s">
        <v>30</v>
      </c>
      <c r="O2379" s="306" t="s">
        <v>353</v>
      </c>
      <c r="P2379" s="441"/>
      <c r="Q2379" s="436"/>
    </row>
    <row r="2380" spans="1:17" s="18" customFormat="1" ht="22.5" x14ac:dyDescent="0.4">
      <c r="A2380" s="442"/>
      <c r="B2380" s="12" t="s">
        <v>34</v>
      </c>
      <c r="C2380" s="12" t="s">
        <v>123</v>
      </c>
      <c r="D2380" s="12" t="s">
        <v>6</v>
      </c>
      <c r="E2380" s="12" t="s">
        <v>20</v>
      </c>
      <c r="F2380" s="12" t="s">
        <v>20</v>
      </c>
      <c r="G2380" s="12" t="s">
        <v>8</v>
      </c>
      <c r="H2380" s="12" t="s">
        <v>8</v>
      </c>
      <c r="I2380" s="12" t="s">
        <v>20</v>
      </c>
      <c r="J2380" s="12" t="s">
        <v>8</v>
      </c>
      <c r="K2380" s="12" t="s">
        <v>8</v>
      </c>
      <c r="L2380" s="12" t="s">
        <v>20</v>
      </c>
      <c r="M2380" s="12" t="s">
        <v>8</v>
      </c>
      <c r="N2380" s="12" t="s">
        <v>8</v>
      </c>
      <c r="O2380" s="12" t="s">
        <v>8</v>
      </c>
      <c r="P2380" s="4" t="s">
        <v>43</v>
      </c>
      <c r="Q2380" s="12" t="s">
        <v>8</v>
      </c>
    </row>
    <row r="2381" spans="1:17" s="20" customFormat="1" ht="18" customHeight="1" x14ac:dyDescent="0.4">
      <c r="A2381" s="19">
        <v>1</v>
      </c>
      <c r="B2381" s="143">
        <f>VLOOKUP(B2377,別紙1!$A$285:$AS$431,6,FALSE)</f>
        <v>10</v>
      </c>
      <c r="C2381" s="151">
        <f>内訳書!$C$9</f>
        <v>0</v>
      </c>
      <c r="D2381" s="151">
        <f>IF(E2381=0,ROUNDDOWN(C2381*B2381/10/2,2),ROUNDDOWN(C2381*B2381/10,2))</f>
        <v>0</v>
      </c>
      <c r="E2381" s="143">
        <f>VLOOKUP(B2377,別紙1!$A$285:$AS$431,7,FALSE)+VLOOKUP(B2377,別紙1!$A$285:$AS$431,8,FALSE)+VLOOKUP(B2377,別紙1!$A$285:$AS$431,9,FALSE)</f>
        <v>3</v>
      </c>
      <c r="F2381" s="143">
        <f>IF(E2381&lt;120,E2381,120)</f>
        <v>3</v>
      </c>
      <c r="G2381" s="151">
        <f>内訳書!$D$9</f>
        <v>0</v>
      </c>
      <c r="H2381" s="151">
        <f>ROUNDDOWN(F2381*G2381,2)</f>
        <v>0</v>
      </c>
      <c r="I2381" s="143">
        <f>IF(E2381&lt;=300,IF(E2381&lt;120,0,E2381-120),180)</f>
        <v>0</v>
      </c>
      <c r="J2381" s="151">
        <f>内訳書!$E$9</f>
        <v>0</v>
      </c>
      <c r="K2381" s="151">
        <f>ROUNDDOWN(I2381*J2381,2)</f>
        <v>0</v>
      </c>
      <c r="L2381" s="143">
        <f>IF(E2381&lt;300,0,E2381-300)</f>
        <v>0</v>
      </c>
      <c r="M2381" s="151">
        <f>内訳書!$F$9</f>
        <v>0</v>
      </c>
      <c r="N2381" s="151">
        <f>ROUNDDOWN(L2381*M2381,2)</f>
        <v>0</v>
      </c>
      <c r="O2381" s="151">
        <f>H2381+K2381+N2381</f>
        <v>0</v>
      </c>
      <c r="P2381" s="144"/>
      <c r="Q2381" s="145">
        <f>ROUNDDOWN(D2381+O2381+P2381,0)</f>
        <v>0</v>
      </c>
    </row>
    <row r="2382" spans="1:17" s="20" customFormat="1" ht="18" customHeight="1" x14ac:dyDescent="0.4">
      <c r="A2382" s="19">
        <v>2</v>
      </c>
      <c r="B2382" s="145">
        <f>B2381</f>
        <v>10</v>
      </c>
      <c r="C2382" s="151">
        <f>C2381</f>
        <v>0</v>
      </c>
      <c r="D2382" s="151">
        <f t="shared" ref="D2382:D2392" si="2250">IF(E2382=0,ROUNDDOWN(C2382*B2382/10/2,2),ROUNDDOWN(C2382*B2382/10,2))</f>
        <v>0</v>
      </c>
      <c r="E2382" s="143">
        <f>VLOOKUP(B2377,別紙1!$A$285:$AS$431,10,FALSE)+VLOOKUP(B2377,別紙1!$A$285:$AS$431,11,FALSE)+VLOOKUP(B2377,別紙1!$A$285:$AS$431,12,FALSE)</f>
        <v>3</v>
      </c>
      <c r="F2382" s="143">
        <f t="shared" ref="F2382:F2392" si="2251">IF(E2382&lt;120,E2382,120)</f>
        <v>3</v>
      </c>
      <c r="G2382" s="151">
        <f>G2381</f>
        <v>0</v>
      </c>
      <c r="H2382" s="151">
        <f t="shared" ref="H2382:H2392" si="2252">ROUNDDOWN(F2382*G2382,2)</f>
        <v>0</v>
      </c>
      <c r="I2382" s="143">
        <f t="shared" ref="I2382" si="2253">IF(E2382&lt;=300,IF(E2382&lt;120,0,E2382-120),180)</f>
        <v>0</v>
      </c>
      <c r="J2382" s="151">
        <f>J2381</f>
        <v>0</v>
      </c>
      <c r="K2382" s="151">
        <f t="shared" ref="K2382:K2392" si="2254">ROUNDDOWN(I2382*J2382,2)</f>
        <v>0</v>
      </c>
      <c r="L2382" s="143">
        <f t="shared" ref="L2382:L2392" si="2255">IF(E2382&lt;300,0,E2382-300)</f>
        <v>0</v>
      </c>
      <c r="M2382" s="151">
        <f>M2381</f>
        <v>0</v>
      </c>
      <c r="N2382" s="151">
        <f t="shared" ref="N2382:N2392" si="2256">ROUNDDOWN(L2382*M2382,2)</f>
        <v>0</v>
      </c>
      <c r="O2382" s="151">
        <f t="shared" ref="O2382:O2385" si="2257">H2382+K2382+N2382</f>
        <v>0</v>
      </c>
      <c r="P2382" s="144"/>
      <c r="Q2382" s="145">
        <f t="shared" ref="Q2382:Q2392" si="2258">ROUNDDOWN(D2382+O2382+P2382,0)</f>
        <v>0</v>
      </c>
    </row>
    <row r="2383" spans="1:17" s="20" customFormat="1" ht="18" customHeight="1" x14ac:dyDescent="0.4">
      <c r="A2383" s="19">
        <v>3</v>
      </c>
      <c r="B2383" s="145">
        <f>B2381</f>
        <v>10</v>
      </c>
      <c r="C2383" s="151">
        <f t="shared" ref="C2383:C2392" si="2259">C2382</f>
        <v>0</v>
      </c>
      <c r="D2383" s="151">
        <f t="shared" si="2250"/>
        <v>0</v>
      </c>
      <c r="E2383" s="143">
        <f>VLOOKUP(B2377,別紙1!$A$285:$AS$431,13,FALSE)+VLOOKUP(B2377,別紙1!$A$285:$AS$431,14,FALSE)+VLOOKUP(B2377,別紙1!$A$285:$AS$431,15,FALSE)</f>
        <v>3</v>
      </c>
      <c r="F2383" s="143">
        <f t="shared" si="2251"/>
        <v>3</v>
      </c>
      <c r="G2383" s="151">
        <f t="shared" ref="G2383:G2392" si="2260">G2382</f>
        <v>0</v>
      </c>
      <c r="H2383" s="151">
        <f t="shared" si="2252"/>
        <v>0</v>
      </c>
      <c r="I2383" s="143">
        <f>IF(E2383&lt;=300,IF(E2383&lt;120,0,E2383-120),180)</f>
        <v>0</v>
      </c>
      <c r="J2383" s="151">
        <f t="shared" ref="J2383:J2392" si="2261">J2382</f>
        <v>0</v>
      </c>
      <c r="K2383" s="151">
        <f t="shared" si="2254"/>
        <v>0</v>
      </c>
      <c r="L2383" s="143">
        <f t="shared" si="2255"/>
        <v>0</v>
      </c>
      <c r="M2383" s="151">
        <f t="shared" ref="M2383:M2392" si="2262">M2382</f>
        <v>0</v>
      </c>
      <c r="N2383" s="151">
        <f t="shared" si="2256"/>
        <v>0</v>
      </c>
      <c r="O2383" s="151">
        <f t="shared" si="2257"/>
        <v>0</v>
      </c>
      <c r="P2383" s="144"/>
      <c r="Q2383" s="145">
        <f t="shared" si="2258"/>
        <v>0</v>
      </c>
    </row>
    <row r="2384" spans="1:17" s="20" customFormat="1" ht="18" customHeight="1" x14ac:dyDescent="0.4">
      <c r="A2384" s="19">
        <v>4</v>
      </c>
      <c r="B2384" s="145">
        <f>B2381</f>
        <v>10</v>
      </c>
      <c r="C2384" s="151">
        <f t="shared" si="2259"/>
        <v>0</v>
      </c>
      <c r="D2384" s="151">
        <f t="shared" si="2250"/>
        <v>0</v>
      </c>
      <c r="E2384" s="143">
        <f>VLOOKUP(B2377,別紙1!$A$285:$AS$431,16,FALSE)+VLOOKUP(B2377,別紙1!$A$285:$AS$431,17,FALSE)+VLOOKUP(B2377,別紙1!$A$285:$AS$431,18,FALSE)</f>
        <v>3</v>
      </c>
      <c r="F2384" s="143">
        <f t="shared" si="2251"/>
        <v>3</v>
      </c>
      <c r="G2384" s="151">
        <f t="shared" si="2260"/>
        <v>0</v>
      </c>
      <c r="H2384" s="151">
        <f t="shared" si="2252"/>
        <v>0</v>
      </c>
      <c r="I2384" s="143">
        <f t="shared" ref="I2384:I2392" si="2263">IF(E2384&lt;=300,IF(E2384&lt;120,0,E2384-120),180)</f>
        <v>0</v>
      </c>
      <c r="J2384" s="151">
        <f t="shared" si="2261"/>
        <v>0</v>
      </c>
      <c r="K2384" s="151">
        <f t="shared" si="2254"/>
        <v>0</v>
      </c>
      <c r="L2384" s="143">
        <f t="shared" si="2255"/>
        <v>0</v>
      </c>
      <c r="M2384" s="151">
        <f t="shared" si="2262"/>
        <v>0</v>
      </c>
      <c r="N2384" s="151">
        <f t="shared" si="2256"/>
        <v>0</v>
      </c>
      <c r="O2384" s="151">
        <f t="shared" si="2257"/>
        <v>0</v>
      </c>
      <c r="P2384" s="144"/>
      <c r="Q2384" s="145">
        <f t="shared" si="2258"/>
        <v>0</v>
      </c>
    </row>
    <row r="2385" spans="1:17" s="20" customFormat="1" ht="18" customHeight="1" x14ac:dyDescent="0.4">
      <c r="A2385" s="19">
        <v>5</v>
      </c>
      <c r="B2385" s="145">
        <f>B2381</f>
        <v>10</v>
      </c>
      <c r="C2385" s="151">
        <f t="shared" si="2259"/>
        <v>0</v>
      </c>
      <c r="D2385" s="151">
        <f t="shared" si="2250"/>
        <v>0</v>
      </c>
      <c r="E2385" s="143">
        <f>VLOOKUP(B2377,別紙1!$A$285:$AS$431,19,FALSE)+VLOOKUP(B2377,別紙1!$A$285:$AS$431,20,FALSE)+VLOOKUP(B2377,別紙1!$A$285:$AS$431,21,FALSE)</f>
        <v>3</v>
      </c>
      <c r="F2385" s="143">
        <f t="shared" si="2251"/>
        <v>3</v>
      </c>
      <c r="G2385" s="151">
        <f t="shared" si="2260"/>
        <v>0</v>
      </c>
      <c r="H2385" s="151">
        <f t="shared" si="2252"/>
        <v>0</v>
      </c>
      <c r="I2385" s="143">
        <f t="shared" si="2263"/>
        <v>0</v>
      </c>
      <c r="J2385" s="151">
        <f t="shared" si="2261"/>
        <v>0</v>
      </c>
      <c r="K2385" s="151">
        <f t="shared" si="2254"/>
        <v>0</v>
      </c>
      <c r="L2385" s="143">
        <f t="shared" si="2255"/>
        <v>0</v>
      </c>
      <c r="M2385" s="151">
        <f t="shared" si="2262"/>
        <v>0</v>
      </c>
      <c r="N2385" s="151">
        <f t="shared" si="2256"/>
        <v>0</v>
      </c>
      <c r="O2385" s="151">
        <f t="shared" si="2257"/>
        <v>0</v>
      </c>
      <c r="P2385" s="144"/>
      <c r="Q2385" s="145">
        <f t="shared" si="2258"/>
        <v>0</v>
      </c>
    </row>
    <row r="2386" spans="1:17" s="20" customFormat="1" ht="18" customHeight="1" x14ac:dyDescent="0.4">
      <c r="A2386" s="19">
        <v>6</v>
      </c>
      <c r="B2386" s="145">
        <f>B2381</f>
        <v>10</v>
      </c>
      <c r="C2386" s="151">
        <f t="shared" si="2259"/>
        <v>0</v>
      </c>
      <c r="D2386" s="151">
        <f t="shared" si="2250"/>
        <v>0</v>
      </c>
      <c r="E2386" s="143">
        <f>VLOOKUP(B2377,別紙1!$A$285:$AS$431,22,FALSE)+VLOOKUP(B2377,別紙1!$A$285:$AS$431,23,FALSE)+VLOOKUP(B2377,別紙1!$A$285:$AS$431,24,FALSE)</f>
        <v>3</v>
      </c>
      <c r="F2386" s="143">
        <f t="shared" si="2251"/>
        <v>3</v>
      </c>
      <c r="G2386" s="151">
        <f t="shared" si="2260"/>
        <v>0</v>
      </c>
      <c r="H2386" s="151">
        <f t="shared" si="2252"/>
        <v>0</v>
      </c>
      <c r="I2386" s="143">
        <f t="shared" si="2263"/>
        <v>0</v>
      </c>
      <c r="J2386" s="151">
        <f t="shared" si="2261"/>
        <v>0</v>
      </c>
      <c r="K2386" s="151">
        <f t="shared" si="2254"/>
        <v>0</v>
      </c>
      <c r="L2386" s="143">
        <f t="shared" si="2255"/>
        <v>0</v>
      </c>
      <c r="M2386" s="151">
        <f t="shared" si="2262"/>
        <v>0</v>
      </c>
      <c r="N2386" s="151">
        <f t="shared" si="2256"/>
        <v>0</v>
      </c>
      <c r="O2386" s="151">
        <f>H2386+K2386+N2386</f>
        <v>0</v>
      </c>
      <c r="P2386" s="144"/>
      <c r="Q2386" s="145">
        <f t="shared" si="2258"/>
        <v>0</v>
      </c>
    </row>
    <row r="2387" spans="1:17" s="20" customFormat="1" ht="18" customHeight="1" x14ac:dyDescent="0.4">
      <c r="A2387" s="19">
        <v>7</v>
      </c>
      <c r="B2387" s="145">
        <f>B2381</f>
        <v>10</v>
      </c>
      <c r="C2387" s="151">
        <f t="shared" si="2259"/>
        <v>0</v>
      </c>
      <c r="D2387" s="151">
        <f t="shared" si="2250"/>
        <v>0</v>
      </c>
      <c r="E2387" s="143">
        <f>VLOOKUP(B2377,別紙1!$A$285:$AS$431,25,FALSE)+VLOOKUP(B2377,別紙1!$A$285:$AS$431,26,FALSE)+VLOOKUP(B2377,別紙1!$A$285:$AS$431,27,FALSE)</f>
        <v>3</v>
      </c>
      <c r="F2387" s="143">
        <f t="shared" si="2251"/>
        <v>3</v>
      </c>
      <c r="G2387" s="151">
        <f t="shared" si="2260"/>
        <v>0</v>
      </c>
      <c r="H2387" s="151">
        <f t="shared" si="2252"/>
        <v>0</v>
      </c>
      <c r="I2387" s="143">
        <f t="shared" si="2263"/>
        <v>0</v>
      </c>
      <c r="J2387" s="151">
        <f t="shared" si="2261"/>
        <v>0</v>
      </c>
      <c r="K2387" s="151">
        <f t="shared" si="2254"/>
        <v>0</v>
      </c>
      <c r="L2387" s="143">
        <f t="shared" si="2255"/>
        <v>0</v>
      </c>
      <c r="M2387" s="151">
        <f t="shared" si="2262"/>
        <v>0</v>
      </c>
      <c r="N2387" s="151">
        <f t="shared" si="2256"/>
        <v>0</v>
      </c>
      <c r="O2387" s="151">
        <f t="shared" ref="O2387:O2391" si="2264">H2387+K2387+N2387</f>
        <v>0</v>
      </c>
      <c r="P2387" s="144"/>
      <c r="Q2387" s="145">
        <f t="shared" si="2258"/>
        <v>0</v>
      </c>
    </row>
    <row r="2388" spans="1:17" s="20" customFormat="1" ht="18" customHeight="1" x14ac:dyDescent="0.4">
      <c r="A2388" s="19">
        <v>8</v>
      </c>
      <c r="B2388" s="145">
        <f>B2381</f>
        <v>10</v>
      </c>
      <c r="C2388" s="151">
        <f t="shared" si="2259"/>
        <v>0</v>
      </c>
      <c r="D2388" s="151">
        <f t="shared" si="2250"/>
        <v>0</v>
      </c>
      <c r="E2388" s="143">
        <f>VLOOKUP(B2377,別紙1!$A$285:$AS$431,28,FALSE)+VLOOKUP(B2377,別紙1!$A$285:$AS$431,29,FALSE)+VLOOKUP(B2377,別紙1!$A$285:$AS$431,30,FALSE)</f>
        <v>3</v>
      </c>
      <c r="F2388" s="143">
        <f t="shared" si="2251"/>
        <v>3</v>
      </c>
      <c r="G2388" s="151">
        <f t="shared" si="2260"/>
        <v>0</v>
      </c>
      <c r="H2388" s="151">
        <f t="shared" si="2252"/>
        <v>0</v>
      </c>
      <c r="I2388" s="143">
        <f t="shared" si="2263"/>
        <v>0</v>
      </c>
      <c r="J2388" s="151">
        <f t="shared" si="2261"/>
        <v>0</v>
      </c>
      <c r="K2388" s="151">
        <f t="shared" si="2254"/>
        <v>0</v>
      </c>
      <c r="L2388" s="143">
        <f t="shared" si="2255"/>
        <v>0</v>
      </c>
      <c r="M2388" s="151">
        <f t="shared" si="2262"/>
        <v>0</v>
      </c>
      <c r="N2388" s="151">
        <f t="shared" si="2256"/>
        <v>0</v>
      </c>
      <c r="O2388" s="151">
        <f t="shared" si="2264"/>
        <v>0</v>
      </c>
      <c r="P2388" s="144"/>
      <c r="Q2388" s="145">
        <f t="shared" si="2258"/>
        <v>0</v>
      </c>
    </row>
    <row r="2389" spans="1:17" s="20" customFormat="1" ht="18" customHeight="1" x14ac:dyDescent="0.4">
      <c r="A2389" s="19">
        <v>9</v>
      </c>
      <c r="B2389" s="145">
        <f>B2381</f>
        <v>10</v>
      </c>
      <c r="C2389" s="151">
        <f t="shared" si="2259"/>
        <v>0</v>
      </c>
      <c r="D2389" s="151">
        <f t="shared" si="2250"/>
        <v>0</v>
      </c>
      <c r="E2389" s="143">
        <f>VLOOKUP(B2377,別紙1!$A$285:$AS$431,31,FALSE)+VLOOKUP(B2377,別紙1!$A$285:$AS$431,32,FALSE)+VLOOKUP(B2377,別紙1!$A$285:$AS$431,33,FALSE)</f>
        <v>3</v>
      </c>
      <c r="F2389" s="143">
        <f t="shared" si="2251"/>
        <v>3</v>
      </c>
      <c r="G2389" s="151">
        <f t="shared" si="2260"/>
        <v>0</v>
      </c>
      <c r="H2389" s="151">
        <f t="shared" si="2252"/>
        <v>0</v>
      </c>
      <c r="I2389" s="143">
        <f t="shared" si="2263"/>
        <v>0</v>
      </c>
      <c r="J2389" s="151">
        <f t="shared" si="2261"/>
        <v>0</v>
      </c>
      <c r="K2389" s="151">
        <f t="shared" si="2254"/>
        <v>0</v>
      </c>
      <c r="L2389" s="143">
        <f t="shared" si="2255"/>
        <v>0</v>
      </c>
      <c r="M2389" s="151">
        <f t="shared" si="2262"/>
        <v>0</v>
      </c>
      <c r="N2389" s="151">
        <f t="shared" si="2256"/>
        <v>0</v>
      </c>
      <c r="O2389" s="151">
        <f t="shared" si="2264"/>
        <v>0</v>
      </c>
      <c r="P2389" s="144"/>
      <c r="Q2389" s="145">
        <f t="shared" si="2258"/>
        <v>0</v>
      </c>
    </row>
    <row r="2390" spans="1:17" s="20" customFormat="1" ht="18" customHeight="1" x14ac:dyDescent="0.4">
      <c r="A2390" s="19">
        <v>10</v>
      </c>
      <c r="B2390" s="145">
        <f>B2381</f>
        <v>10</v>
      </c>
      <c r="C2390" s="151">
        <f t="shared" si="2259"/>
        <v>0</v>
      </c>
      <c r="D2390" s="151">
        <f t="shared" si="2250"/>
        <v>0</v>
      </c>
      <c r="E2390" s="143">
        <f>VLOOKUP(B2377,別紙1!$A$285:$AS$431,34,FALSE)+VLOOKUP(B2377,別紙1!$A$285:$AS$431,35,FALSE)+VLOOKUP(B2377,別紙1!$A$285:$AS$431,36,FALSE)</f>
        <v>3</v>
      </c>
      <c r="F2390" s="143">
        <f t="shared" si="2251"/>
        <v>3</v>
      </c>
      <c r="G2390" s="151">
        <f t="shared" si="2260"/>
        <v>0</v>
      </c>
      <c r="H2390" s="151">
        <f t="shared" si="2252"/>
        <v>0</v>
      </c>
      <c r="I2390" s="143">
        <f t="shared" si="2263"/>
        <v>0</v>
      </c>
      <c r="J2390" s="151">
        <f t="shared" si="2261"/>
        <v>0</v>
      </c>
      <c r="K2390" s="151">
        <f t="shared" si="2254"/>
        <v>0</v>
      </c>
      <c r="L2390" s="143">
        <f t="shared" si="2255"/>
        <v>0</v>
      </c>
      <c r="M2390" s="151">
        <f t="shared" si="2262"/>
        <v>0</v>
      </c>
      <c r="N2390" s="151">
        <f t="shared" si="2256"/>
        <v>0</v>
      </c>
      <c r="O2390" s="151">
        <f t="shared" si="2264"/>
        <v>0</v>
      </c>
      <c r="P2390" s="144"/>
      <c r="Q2390" s="145">
        <f t="shared" si="2258"/>
        <v>0</v>
      </c>
    </row>
    <row r="2391" spans="1:17" s="20" customFormat="1" ht="18" customHeight="1" x14ac:dyDescent="0.4">
      <c r="A2391" s="19">
        <v>11</v>
      </c>
      <c r="B2391" s="145">
        <f>B2381</f>
        <v>10</v>
      </c>
      <c r="C2391" s="151">
        <f t="shared" si="2259"/>
        <v>0</v>
      </c>
      <c r="D2391" s="151">
        <f t="shared" si="2250"/>
        <v>0</v>
      </c>
      <c r="E2391" s="143">
        <f>VLOOKUP(B2377,別紙1!$A$285:$AS$431,37,FALSE)+VLOOKUP(B2377,別紙1!$A$285:$AS$431,38,FALSE)+VLOOKUP(B2377,別紙1!$A$285:$AS$431,39,FALSE)</f>
        <v>3</v>
      </c>
      <c r="F2391" s="143">
        <f t="shared" si="2251"/>
        <v>3</v>
      </c>
      <c r="G2391" s="151">
        <f t="shared" si="2260"/>
        <v>0</v>
      </c>
      <c r="H2391" s="151">
        <f t="shared" si="2252"/>
        <v>0</v>
      </c>
      <c r="I2391" s="143">
        <f t="shared" si="2263"/>
        <v>0</v>
      </c>
      <c r="J2391" s="151">
        <f t="shared" si="2261"/>
        <v>0</v>
      </c>
      <c r="K2391" s="151">
        <f t="shared" si="2254"/>
        <v>0</v>
      </c>
      <c r="L2391" s="143">
        <f t="shared" si="2255"/>
        <v>0</v>
      </c>
      <c r="M2391" s="151">
        <f t="shared" si="2262"/>
        <v>0</v>
      </c>
      <c r="N2391" s="151">
        <f t="shared" si="2256"/>
        <v>0</v>
      </c>
      <c r="O2391" s="151">
        <f t="shared" si="2264"/>
        <v>0</v>
      </c>
      <c r="P2391" s="144"/>
      <c r="Q2391" s="145">
        <f t="shared" si="2258"/>
        <v>0</v>
      </c>
    </row>
    <row r="2392" spans="1:17" s="20" customFormat="1" ht="18" customHeight="1" thickBot="1" x14ac:dyDescent="0.45">
      <c r="A2392" s="19">
        <v>12</v>
      </c>
      <c r="B2392" s="145">
        <f>B2381</f>
        <v>10</v>
      </c>
      <c r="C2392" s="151">
        <f t="shared" si="2259"/>
        <v>0</v>
      </c>
      <c r="D2392" s="151">
        <f t="shared" si="2250"/>
        <v>0</v>
      </c>
      <c r="E2392" s="143">
        <f>VLOOKUP(B2377,別紙1!$A$285:$AS$431,40,FALSE)+VLOOKUP(B2377,別紙1!$A$285:$AS$431,41,FALSE)+VLOOKUP(B2377,別紙1!$A$285:$AS$431,42,FALSE)</f>
        <v>3</v>
      </c>
      <c r="F2392" s="143">
        <f t="shared" si="2251"/>
        <v>3</v>
      </c>
      <c r="G2392" s="151">
        <f t="shared" si="2260"/>
        <v>0</v>
      </c>
      <c r="H2392" s="198">
        <f t="shared" si="2252"/>
        <v>0</v>
      </c>
      <c r="I2392" s="143">
        <f t="shared" si="2263"/>
        <v>0</v>
      </c>
      <c r="J2392" s="198">
        <f t="shared" si="2261"/>
        <v>0</v>
      </c>
      <c r="K2392" s="198">
        <f t="shared" si="2254"/>
        <v>0</v>
      </c>
      <c r="L2392" s="143">
        <f t="shared" si="2255"/>
        <v>0</v>
      </c>
      <c r="M2392" s="151">
        <f t="shared" si="2262"/>
        <v>0</v>
      </c>
      <c r="N2392" s="198">
        <f t="shared" si="2256"/>
        <v>0</v>
      </c>
      <c r="O2392" s="151">
        <f>H2392+K2392+N2392</f>
        <v>0</v>
      </c>
      <c r="P2392" s="144"/>
      <c r="Q2392" s="145">
        <f t="shared" si="2258"/>
        <v>0</v>
      </c>
    </row>
    <row r="2393" spans="1:17" s="20" customFormat="1" ht="18" customHeight="1" thickBot="1" x14ac:dyDescent="0.45">
      <c r="A2393" s="19" t="s">
        <v>9</v>
      </c>
      <c r="B2393" s="146"/>
      <c r="C2393" s="146"/>
      <c r="D2393" s="201"/>
      <c r="E2393" s="143">
        <f t="shared" ref="E2393:F2393" si="2265">SUM(E2381:E2392)</f>
        <v>36</v>
      </c>
      <c r="F2393" s="149">
        <f t="shared" si="2265"/>
        <v>36</v>
      </c>
      <c r="G2393" s="146"/>
      <c r="H2393" s="146"/>
      <c r="I2393" s="149">
        <f t="shared" ref="I2393" si="2266">SUM(I2381:I2392)</f>
        <v>0</v>
      </c>
      <c r="J2393" s="146"/>
      <c r="K2393" s="146"/>
      <c r="L2393" s="149">
        <f t="shared" ref="L2393" si="2267">SUM(L2381:L2392)</f>
        <v>0</v>
      </c>
      <c r="M2393" s="146"/>
      <c r="N2393" s="146"/>
      <c r="O2393" s="202"/>
      <c r="P2393" s="150">
        <f>SUM(P2381:P2392)</f>
        <v>0</v>
      </c>
      <c r="Q2393" s="148">
        <f>IF(SUM(Q2381:Q2392)="","",SUM(Q2381:Q2392))</f>
        <v>0</v>
      </c>
    </row>
    <row r="2394" spans="1:17" ht="78" customHeight="1" x14ac:dyDescent="0.4">
      <c r="A2394" s="444" t="s">
        <v>376</v>
      </c>
      <c r="B2394" s="445"/>
      <c r="C2394" s="445"/>
      <c r="D2394" s="445"/>
      <c r="E2394" s="446"/>
      <c r="F2394" s="446"/>
      <c r="G2394" s="446"/>
      <c r="H2394" s="445"/>
      <c r="I2394" s="446"/>
      <c r="J2394" s="446"/>
      <c r="K2394" s="445"/>
      <c r="L2394" s="446"/>
      <c r="M2394" s="446"/>
      <c r="N2394" s="445"/>
      <c r="O2394" s="445"/>
      <c r="P2394" s="445"/>
      <c r="Q2394" s="445"/>
    </row>
    <row r="2395" spans="1:17" ht="78" customHeight="1" x14ac:dyDescent="0.4">
      <c r="A2395" s="447" t="s">
        <v>22</v>
      </c>
      <c r="B2395" s="447"/>
      <c r="C2395" s="447"/>
      <c r="D2395" s="447"/>
      <c r="E2395" s="447"/>
      <c r="F2395" s="447"/>
      <c r="G2395" s="447"/>
      <c r="H2395" s="447"/>
      <c r="I2395" s="447"/>
      <c r="J2395" s="447"/>
      <c r="K2395" s="447"/>
      <c r="L2395" s="447"/>
      <c r="M2395" s="447"/>
      <c r="N2395" s="447"/>
      <c r="O2395" s="447"/>
      <c r="P2395" s="447"/>
      <c r="Q2395" s="447"/>
    </row>
    <row r="2396" spans="1:17" x14ac:dyDescent="0.4">
      <c r="A2396" s="11" t="s">
        <v>12</v>
      </c>
      <c r="B2396" s="15">
        <f>B2377+1</f>
        <v>127</v>
      </c>
      <c r="C2396" s="11" t="s">
        <v>13</v>
      </c>
      <c r="D2396" s="13" t="str">
        <f>VLOOKUP(B2396,別紙1!$A$285:$AS$431,3,FALSE)</f>
        <v>石井処理施設</v>
      </c>
      <c r="Q2396" s="142" t="str">
        <f>VLOOKUP(B2396,別紙1!$A$285:$AS$431,5,FALSE)</f>
        <v>従量電灯Ｂ</v>
      </c>
    </row>
    <row r="2397" spans="1:17" s="11" customFormat="1" ht="20.25" customHeight="1" x14ac:dyDescent="0.4">
      <c r="A2397" s="435" t="s">
        <v>14</v>
      </c>
      <c r="B2397" s="443" t="s">
        <v>3</v>
      </c>
      <c r="C2397" s="443"/>
      <c r="D2397" s="443"/>
      <c r="E2397" s="438" t="s">
        <v>4</v>
      </c>
      <c r="F2397" s="439"/>
      <c r="G2397" s="439"/>
      <c r="H2397" s="439"/>
      <c r="I2397" s="439"/>
      <c r="J2397" s="439"/>
      <c r="K2397" s="439"/>
      <c r="L2397" s="439"/>
      <c r="M2397" s="439"/>
      <c r="N2397" s="439"/>
      <c r="O2397" s="440"/>
      <c r="P2397" s="426" t="s">
        <v>106</v>
      </c>
      <c r="Q2397" s="435" t="s">
        <v>354</v>
      </c>
    </row>
    <row r="2398" spans="1:17" s="11" customFormat="1" ht="60" x14ac:dyDescent="0.4">
      <c r="A2398" s="436"/>
      <c r="B2398" s="305" t="s">
        <v>26</v>
      </c>
      <c r="C2398" s="305" t="s">
        <v>107</v>
      </c>
      <c r="D2398" s="305" t="s">
        <v>27</v>
      </c>
      <c r="E2398" s="16" t="s">
        <v>349</v>
      </c>
      <c r="F2398" s="17" t="s">
        <v>108</v>
      </c>
      <c r="G2398" s="17" t="s">
        <v>350</v>
      </c>
      <c r="H2398" s="16" t="s">
        <v>28</v>
      </c>
      <c r="I2398" s="17" t="s">
        <v>126</v>
      </c>
      <c r="J2398" s="17" t="s">
        <v>352</v>
      </c>
      <c r="K2398" s="16" t="s">
        <v>29</v>
      </c>
      <c r="L2398" s="17" t="s">
        <v>127</v>
      </c>
      <c r="M2398" s="17" t="s">
        <v>128</v>
      </c>
      <c r="N2398" s="16" t="s">
        <v>30</v>
      </c>
      <c r="O2398" s="306" t="s">
        <v>353</v>
      </c>
      <c r="P2398" s="441"/>
      <c r="Q2398" s="436"/>
    </row>
    <row r="2399" spans="1:17" s="18" customFormat="1" ht="22.5" x14ac:dyDescent="0.4">
      <c r="A2399" s="442"/>
      <c r="B2399" s="12" t="s">
        <v>34</v>
      </c>
      <c r="C2399" s="12" t="s">
        <v>123</v>
      </c>
      <c r="D2399" s="12" t="s">
        <v>6</v>
      </c>
      <c r="E2399" s="12" t="s">
        <v>20</v>
      </c>
      <c r="F2399" s="12" t="s">
        <v>20</v>
      </c>
      <c r="G2399" s="12" t="s">
        <v>8</v>
      </c>
      <c r="H2399" s="12" t="s">
        <v>8</v>
      </c>
      <c r="I2399" s="12" t="s">
        <v>20</v>
      </c>
      <c r="J2399" s="12" t="s">
        <v>8</v>
      </c>
      <c r="K2399" s="12" t="s">
        <v>8</v>
      </c>
      <c r="L2399" s="12" t="s">
        <v>20</v>
      </c>
      <c r="M2399" s="12" t="s">
        <v>8</v>
      </c>
      <c r="N2399" s="12" t="s">
        <v>8</v>
      </c>
      <c r="O2399" s="12" t="s">
        <v>8</v>
      </c>
      <c r="P2399" s="4" t="s">
        <v>43</v>
      </c>
      <c r="Q2399" s="12" t="s">
        <v>8</v>
      </c>
    </row>
    <row r="2400" spans="1:17" s="20" customFormat="1" ht="18" customHeight="1" x14ac:dyDescent="0.4">
      <c r="A2400" s="19">
        <v>1</v>
      </c>
      <c r="B2400" s="143">
        <f>VLOOKUP(B2396,別紙1!$A$285:$AS$431,6,FALSE)</f>
        <v>30</v>
      </c>
      <c r="C2400" s="151">
        <f>内訳書!$C$9</f>
        <v>0</v>
      </c>
      <c r="D2400" s="151">
        <f>IF(E2400=0,ROUNDDOWN(C2400*B2400/10/2,2),ROUNDDOWN(C2400*B2400/10,2))</f>
        <v>0</v>
      </c>
      <c r="E2400" s="143">
        <f>VLOOKUP(B2396,別紙1!$A$285:$AS$431,7,FALSE)+VLOOKUP(B2396,別紙1!$A$285:$AS$431,8,FALSE)+VLOOKUP(B2396,別紙1!$A$285:$AS$431,9,FALSE)</f>
        <v>77</v>
      </c>
      <c r="F2400" s="143">
        <f>IF(E2400&lt;120,E2400,120)</f>
        <v>77</v>
      </c>
      <c r="G2400" s="151">
        <f>内訳書!$D$9</f>
        <v>0</v>
      </c>
      <c r="H2400" s="151">
        <f>ROUNDDOWN(F2400*G2400,2)</f>
        <v>0</v>
      </c>
      <c r="I2400" s="143">
        <f>IF(E2400&lt;=300,IF(E2400&lt;120,0,E2400-120),180)</f>
        <v>0</v>
      </c>
      <c r="J2400" s="151">
        <f>内訳書!$E$9</f>
        <v>0</v>
      </c>
      <c r="K2400" s="151">
        <f>ROUNDDOWN(I2400*J2400,2)</f>
        <v>0</v>
      </c>
      <c r="L2400" s="143">
        <f>IF(E2400&lt;300,0,E2400-300)</f>
        <v>0</v>
      </c>
      <c r="M2400" s="151">
        <f>内訳書!$F$9</f>
        <v>0</v>
      </c>
      <c r="N2400" s="151">
        <f>ROUNDDOWN(L2400*M2400,2)</f>
        <v>0</v>
      </c>
      <c r="O2400" s="151">
        <f>H2400+K2400+N2400</f>
        <v>0</v>
      </c>
      <c r="P2400" s="144"/>
      <c r="Q2400" s="145">
        <f>ROUNDDOWN(D2400+O2400+P2400,0)</f>
        <v>0</v>
      </c>
    </row>
    <row r="2401" spans="1:17" s="20" customFormat="1" ht="18" customHeight="1" x14ac:dyDescent="0.4">
      <c r="A2401" s="19">
        <v>2</v>
      </c>
      <c r="B2401" s="145">
        <f>B2400</f>
        <v>30</v>
      </c>
      <c r="C2401" s="151">
        <f>C2400</f>
        <v>0</v>
      </c>
      <c r="D2401" s="151">
        <f t="shared" ref="D2401:D2411" si="2268">IF(E2401=0,ROUNDDOWN(C2401*B2401/10/2,2),ROUNDDOWN(C2401*B2401/10,2))</f>
        <v>0</v>
      </c>
      <c r="E2401" s="143">
        <f>VLOOKUP(B2396,別紙1!$A$285:$AS$431,10,FALSE)+VLOOKUP(B2396,別紙1!$A$285:$AS$431,11,FALSE)+VLOOKUP(B2396,別紙1!$A$285:$AS$431,12,FALSE)</f>
        <v>88</v>
      </c>
      <c r="F2401" s="143">
        <f t="shared" ref="F2401:F2411" si="2269">IF(E2401&lt;120,E2401,120)</f>
        <v>88</v>
      </c>
      <c r="G2401" s="151">
        <f>G2400</f>
        <v>0</v>
      </c>
      <c r="H2401" s="151">
        <f t="shared" ref="H2401:H2411" si="2270">ROUNDDOWN(F2401*G2401,2)</f>
        <v>0</v>
      </c>
      <c r="I2401" s="143">
        <f t="shared" ref="I2401" si="2271">IF(E2401&lt;=300,IF(E2401&lt;120,0,E2401-120),180)</f>
        <v>0</v>
      </c>
      <c r="J2401" s="151">
        <f>J2400</f>
        <v>0</v>
      </c>
      <c r="K2401" s="151">
        <f t="shared" ref="K2401:K2411" si="2272">ROUNDDOWN(I2401*J2401,2)</f>
        <v>0</v>
      </c>
      <c r="L2401" s="143">
        <f t="shared" ref="L2401:L2411" si="2273">IF(E2401&lt;300,0,E2401-300)</f>
        <v>0</v>
      </c>
      <c r="M2401" s="151">
        <f>M2400</f>
        <v>0</v>
      </c>
      <c r="N2401" s="151">
        <f t="shared" ref="N2401:N2411" si="2274">ROUNDDOWN(L2401*M2401,2)</f>
        <v>0</v>
      </c>
      <c r="O2401" s="151">
        <f t="shared" ref="O2401:O2404" si="2275">H2401+K2401+N2401</f>
        <v>0</v>
      </c>
      <c r="P2401" s="144"/>
      <c r="Q2401" s="145">
        <f t="shared" ref="Q2401:Q2411" si="2276">ROUNDDOWN(D2401+O2401+P2401,0)</f>
        <v>0</v>
      </c>
    </row>
    <row r="2402" spans="1:17" s="20" customFormat="1" ht="18" customHeight="1" x14ac:dyDescent="0.4">
      <c r="A2402" s="19">
        <v>3</v>
      </c>
      <c r="B2402" s="145">
        <f>B2400</f>
        <v>30</v>
      </c>
      <c r="C2402" s="151">
        <f t="shared" ref="C2402:C2411" si="2277">C2401</f>
        <v>0</v>
      </c>
      <c r="D2402" s="151">
        <f t="shared" si="2268"/>
        <v>0</v>
      </c>
      <c r="E2402" s="143">
        <f>VLOOKUP(B2396,別紙1!$A$285:$AS$431,13,FALSE)+VLOOKUP(B2396,別紙1!$A$285:$AS$431,14,FALSE)+VLOOKUP(B2396,別紙1!$A$285:$AS$431,15,FALSE)</f>
        <v>79</v>
      </c>
      <c r="F2402" s="143">
        <f t="shared" si="2269"/>
        <v>79</v>
      </c>
      <c r="G2402" s="151">
        <f t="shared" ref="G2402:G2411" si="2278">G2401</f>
        <v>0</v>
      </c>
      <c r="H2402" s="151">
        <f t="shared" si="2270"/>
        <v>0</v>
      </c>
      <c r="I2402" s="143">
        <f>IF(E2402&lt;=300,IF(E2402&lt;120,0,E2402-120),180)</f>
        <v>0</v>
      </c>
      <c r="J2402" s="151">
        <f t="shared" ref="J2402:J2411" si="2279">J2401</f>
        <v>0</v>
      </c>
      <c r="K2402" s="151">
        <f t="shared" si="2272"/>
        <v>0</v>
      </c>
      <c r="L2402" s="143">
        <f t="shared" si="2273"/>
        <v>0</v>
      </c>
      <c r="M2402" s="151">
        <f t="shared" ref="M2402:M2411" si="2280">M2401</f>
        <v>0</v>
      </c>
      <c r="N2402" s="151">
        <f t="shared" si="2274"/>
        <v>0</v>
      </c>
      <c r="O2402" s="151">
        <f t="shared" si="2275"/>
        <v>0</v>
      </c>
      <c r="P2402" s="144"/>
      <c r="Q2402" s="145">
        <f t="shared" si="2276"/>
        <v>0</v>
      </c>
    </row>
    <row r="2403" spans="1:17" s="20" customFormat="1" ht="18" customHeight="1" x14ac:dyDescent="0.4">
      <c r="A2403" s="19">
        <v>4</v>
      </c>
      <c r="B2403" s="145">
        <f>B2400</f>
        <v>30</v>
      </c>
      <c r="C2403" s="151">
        <f t="shared" si="2277"/>
        <v>0</v>
      </c>
      <c r="D2403" s="151">
        <f t="shared" si="2268"/>
        <v>0</v>
      </c>
      <c r="E2403" s="143">
        <f>VLOOKUP(B2396,別紙1!$A$285:$AS$431,16,FALSE)+VLOOKUP(B2396,別紙1!$A$285:$AS$431,17,FALSE)+VLOOKUP(B2396,別紙1!$A$285:$AS$431,18,FALSE)</f>
        <v>90</v>
      </c>
      <c r="F2403" s="143">
        <f t="shared" si="2269"/>
        <v>90</v>
      </c>
      <c r="G2403" s="151">
        <f t="shared" si="2278"/>
        <v>0</v>
      </c>
      <c r="H2403" s="151">
        <f t="shared" si="2270"/>
        <v>0</v>
      </c>
      <c r="I2403" s="143">
        <f t="shared" ref="I2403:I2411" si="2281">IF(E2403&lt;=300,IF(E2403&lt;120,0,E2403-120),180)</f>
        <v>0</v>
      </c>
      <c r="J2403" s="151">
        <f t="shared" si="2279"/>
        <v>0</v>
      </c>
      <c r="K2403" s="151">
        <f t="shared" si="2272"/>
        <v>0</v>
      </c>
      <c r="L2403" s="143">
        <f t="shared" si="2273"/>
        <v>0</v>
      </c>
      <c r="M2403" s="151">
        <f t="shared" si="2280"/>
        <v>0</v>
      </c>
      <c r="N2403" s="151">
        <f t="shared" si="2274"/>
        <v>0</v>
      </c>
      <c r="O2403" s="151">
        <f t="shared" si="2275"/>
        <v>0</v>
      </c>
      <c r="P2403" s="144"/>
      <c r="Q2403" s="145">
        <f t="shared" si="2276"/>
        <v>0</v>
      </c>
    </row>
    <row r="2404" spans="1:17" s="20" customFormat="1" ht="18" customHeight="1" x14ac:dyDescent="0.4">
      <c r="A2404" s="19">
        <v>5</v>
      </c>
      <c r="B2404" s="145">
        <f>B2400</f>
        <v>30</v>
      </c>
      <c r="C2404" s="151">
        <f t="shared" si="2277"/>
        <v>0</v>
      </c>
      <c r="D2404" s="151">
        <f t="shared" si="2268"/>
        <v>0</v>
      </c>
      <c r="E2404" s="143">
        <f>VLOOKUP(B2396,別紙1!$A$285:$AS$431,19,FALSE)+VLOOKUP(B2396,別紙1!$A$285:$AS$431,20,FALSE)+VLOOKUP(B2396,別紙1!$A$285:$AS$431,21,FALSE)</f>
        <v>88</v>
      </c>
      <c r="F2404" s="143">
        <f t="shared" si="2269"/>
        <v>88</v>
      </c>
      <c r="G2404" s="151">
        <f t="shared" si="2278"/>
        <v>0</v>
      </c>
      <c r="H2404" s="151">
        <f t="shared" si="2270"/>
        <v>0</v>
      </c>
      <c r="I2404" s="143">
        <f t="shared" si="2281"/>
        <v>0</v>
      </c>
      <c r="J2404" s="151">
        <f t="shared" si="2279"/>
        <v>0</v>
      </c>
      <c r="K2404" s="151">
        <f t="shared" si="2272"/>
        <v>0</v>
      </c>
      <c r="L2404" s="143">
        <f t="shared" si="2273"/>
        <v>0</v>
      </c>
      <c r="M2404" s="151">
        <f t="shared" si="2280"/>
        <v>0</v>
      </c>
      <c r="N2404" s="151">
        <f t="shared" si="2274"/>
        <v>0</v>
      </c>
      <c r="O2404" s="151">
        <f t="shared" si="2275"/>
        <v>0</v>
      </c>
      <c r="P2404" s="144"/>
      <c r="Q2404" s="145">
        <f t="shared" si="2276"/>
        <v>0</v>
      </c>
    </row>
    <row r="2405" spans="1:17" s="20" customFormat="1" ht="18" customHeight="1" x14ac:dyDescent="0.4">
      <c r="A2405" s="19">
        <v>6</v>
      </c>
      <c r="B2405" s="145">
        <f>B2400</f>
        <v>30</v>
      </c>
      <c r="C2405" s="151">
        <f t="shared" si="2277"/>
        <v>0</v>
      </c>
      <c r="D2405" s="151">
        <f t="shared" si="2268"/>
        <v>0</v>
      </c>
      <c r="E2405" s="143">
        <f>VLOOKUP(B2396,別紙1!$A$285:$AS$431,22,FALSE)+VLOOKUP(B2396,別紙1!$A$285:$AS$431,23,FALSE)+VLOOKUP(B2396,別紙1!$A$285:$AS$431,24,FALSE)</f>
        <v>126</v>
      </c>
      <c r="F2405" s="143">
        <f t="shared" si="2269"/>
        <v>120</v>
      </c>
      <c r="G2405" s="151">
        <f t="shared" si="2278"/>
        <v>0</v>
      </c>
      <c r="H2405" s="151">
        <f t="shared" si="2270"/>
        <v>0</v>
      </c>
      <c r="I2405" s="143">
        <f t="shared" si="2281"/>
        <v>6</v>
      </c>
      <c r="J2405" s="151">
        <f t="shared" si="2279"/>
        <v>0</v>
      </c>
      <c r="K2405" s="151">
        <f t="shared" si="2272"/>
        <v>0</v>
      </c>
      <c r="L2405" s="143">
        <f t="shared" si="2273"/>
        <v>0</v>
      </c>
      <c r="M2405" s="151">
        <f t="shared" si="2280"/>
        <v>0</v>
      </c>
      <c r="N2405" s="151">
        <f t="shared" si="2274"/>
        <v>0</v>
      </c>
      <c r="O2405" s="151">
        <f>H2405+K2405+N2405</f>
        <v>0</v>
      </c>
      <c r="P2405" s="144"/>
      <c r="Q2405" s="145">
        <f t="shared" si="2276"/>
        <v>0</v>
      </c>
    </row>
    <row r="2406" spans="1:17" s="20" customFormat="1" ht="18" customHeight="1" x14ac:dyDescent="0.4">
      <c r="A2406" s="19">
        <v>7</v>
      </c>
      <c r="B2406" s="145">
        <f>B2400</f>
        <v>30</v>
      </c>
      <c r="C2406" s="151">
        <f t="shared" si="2277"/>
        <v>0</v>
      </c>
      <c r="D2406" s="151">
        <f t="shared" si="2268"/>
        <v>0</v>
      </c>
      <c r="E2406" s="143">
        <f>VLOOKUP(B2396,別紙1!$A$285:$AS$431,25,FALSE)+VLOOKUP(B2396,別紙1!$A$285:$AS$431,26,FALSE)+VLOOKUP(B2396,別紙1!$A$285:$AS$431,27,FALSE)</f>
        <v>132</v>
      </c>
      <c r="F2406" s="143">
        <f t="shared" si="2269"/>
        <v>120</v>
      </c>
      <c r="G2406" s="151">
        <f t="shared" si="2278"/>
        <v>0</v>
      </c>
      <c r="H2406" s="151">
        <f t="shared" si="2270"/>
        <v>0</v>
      </c>
      <c r="I2406" s="143">
        <f t="shared" si="2281"/>
        <v>12</v>
      </c>
      <c r="J2406" s="151">
        <f t="shared" si="2279"/>
        <v>0</v>
      </c>
      <c r="K2406" s="151">
        <f t="shared" si="2272"/>
        <v>0</v>
      </c>
      <c r="L2406" s="143">
        <f t="shared" si="2273"/>
        <v>0</v>
      </c>
      <c r="M2406" s="151">
        <f t="shared" si="2280"/>
        <v>0</v>
      </c>
      <c r="N2406" s="151">
        <f t="shared" si="2274"/>
        <v>0</v>
      </c>
      <c r="O2406" s="151">
        <f t="shared" ref="O2406:O2410" si="2282">H2406+K2406+N2406</f>
        <v>0</v>
      </c>
      <c r="P2406" s="144"/>
      <c r="Q2406" s="145">
        <f t="shared" si="2276"/>
        <v>0</v>
      </c>
    </row>
    <row r="2407" spans="1:17" s="20" customFormat="1" ht="18" customHeight="1" x14ac:dyDescent="0.4">
      <c r="A2407" s="19">
        <v>8</v>
      </c>
      <c r="B2407" s="145">
        <f>B2400</f>
        <v>30</v>
      </c>
      <c r="C2407" s="151">
        <f t="shared" si="2277"/>
        <v>0</v>
      </c>
      <c r="D2407" s="151">
        <f t="shared" si="2268"/>
        <v>0</v>
      </c>
      <c r="E2407" s="143">
        <f>VLOOKUP(B2396,別紙1!$A$285:$AS$431,28,FALSE)+VLOOKUP(B2396,別紙1!$A$285:$AS$431,29,FALSE)+VLOOKUP(B2396,別紙1!$A$285:$AS$431,30,FALSE)</f>
        <v>168</v>
      </c>
      <c r="F2407" s="143">
        <f t="shared" si="2269"/>
        <v>120</v>
      </c>
      <c r="G2407" s="151">
        <f t="shared" si="2278"/>
        <v>0</v>
      </c>
      <c r="H2407" s="151">
        <f t="shared" si="2270"/>
        <v>0</v>
      </c>
      <c r="I2407" s="143">
        <f t="shared" si="2281"/>
        <v>48</v>
      </c>
      <c r="J2407" s="151">
        <f t="shared" si="2279"/>
        <v>0</v>
      </c>
      <c r="K2407" s="151">
        <f t="shared" si="2272"/>
        <v>0</v>
      </c>
      <c r="L2407" s="143">
        <f t="shared" si="2273"/>
        <v>0</v>
      </c>
      <c r="M2407" s="151">
        <f t="shared" si="2280"/>
        <v>0</v>
      </c>
      <c r="N2407" s="151">
        <f t="shared" si="2274"/>
        <v>0</v>
      </c>
      <c r="O2407" s="151">
        <f t="shared" si="2282"/>
        <v>0</v>
      </c>
      <c r="P2407" s="144"/>
      <c r="Q2407" s="145">
        <f t="shared" si="2276"/>
        <v>0</v>
      </c>
    </row>
    <row r="2408" spans="1:17" s="20" customFormat="1" ht="18" customHeight="1" x14ac:dyDescent="0.4">
      <c r="A2408" s="19">
        <v>9</v>
      </c>
      <c r="B2408" s="145">
        <f>B2400</f>
        <v>30</v>
      </c>
      <c r="C2408" s="151">
        <f t="shared" si="2277"/>
        <v>0</v>
      </c>
      <c r="D2408" s="151">
        <f t="shared" si="2268"/>
        <v>0</v>
      </c>
      <c r="E2408" s="143">
        <f>VLOOKUP(B2396,別紙1!$A$285:$AS$431,31,FALSE)+VLOOKUP(B2396,別紙1!$A$285:$AS$431,32,FALSE)+VLOOKUP(B2396,別紙1!$A$285:$AS$431,33,FALSE)</f>
        <v>170</v>
      </c>
      <c r="F2408" s="143">
        <f t="shared" si="2269"/>
        <v>120</v>
      </c>
      <c r="G2408" s="151">
        <f t="shared" si="2278"/>
        <v>0</v>
      </c>
      <c r="H2408" s="151">
        <f t="shared" si="2270"/>
        <v>0</v>
      </c>
      <c r="I2408" s="143">
        <f t="shared" si="2281"/>
        <v>50</v>
      </c>
      <c r="J2408" s="151">
        <f t="shared" si="2279"/>
        <v>0</v>
      </c>
      <c r="K2408" s="151">
        <f t="shared" si="2272"/>
        <v>0</v>
      </c>
      <c r="L2408" s="143">
        <f t="shared" si="2273"/>
        <v>0</v>
      </c>
      <c r="M2408" s="151">
        <f t="shared" si="2280"/>
        <v>0</v>
      </c>
      <c r="N2408" s="151">
        <f t="shared" si="2274"/>
        <v>0</v>
      </c>
      <c r="O2408" s="151">
        <f t="shared" si="2282"/>
        <v>0</v>
      </c>
      <c r="P2408" s="144"/>
      <c r="Q2408" s="145">
        <f t="shared" si="2276"/>
        <v>0</v>
      </c>
    </row>
    <row r="2409" spans="1:17" s="20" customFormat="1" ht="18" customHeight="1" x14ac:dyDescent="0.4">
      <c r="A2409" s="19">
        <v>10</v>
      </c>
      <c r="B2409" s="145">
        <f>B2400</f>
        <v>30</v>
      </c>
      <c r="C2409" s="151">
        <f t="shared" si="2277"/>
        <v>0</v>
      </c>
      <c r="D2409" s="151">
        <f t="shared" si="2268"/>
        <v>0</v>
      </c>
      <c r="E2409" s="143">
        <f>VLOOKUP(B2396,別紙1!$A$285:$AS$431,34,FALSE)+VLOOKUP(B2396,別紙1!$A$285:$AS$431,35,FALSE)+VLOOKUP(B2396,別紙1!$A$285:$AS$431,36,FALSE)</f>
        <v>138</v>
      </c>
      <c r="F2409" s="143">
        <f t="shared" si="2269"/>
        <v>120</v>
      </c>
      <c r="G2409" s="151">
        <f t="shared" si="2278"/>
        <v>0</v>
      </c>
      <c r="H2409" s="151">
        <f t="shared" si="2270"/>
        <v>0</v>
      </c>
      <c r="I2409" s="143">
        <f t="shared" si="2281"/>
        <v>18</v>
      </c>
      <c r="J2409" s="151">
        <f t="shared" si="2279"/>
        <v>0</v>
      </c>
      <c r="K2409" s="151">
        <f t="shared" si="2272"/>
        <v>0</v>
      </c>
      <c r="L2409" s="143">
        <f t="shared" si="2273"/>
        <v>0</v>
      </c>
      <c r="M2409" s="151">
        <f t="shared" si="2280"/>
        <v>0</v>
      </c>
      <c r="N2409" s="151">
        <f t="shared" si="2274"/>
        <v>0</v>
      </c>
      <c r="O2409" s="151">
        <f t="shared" si="2282"/>
        <v>0</v>
      </c>
      <c r="P2409" s="144"/>
      <c r="Q2409" s="145">
        <f t="shared" si="2276"/>
        <v>0</v>
      </c>
    </row>
    <row r="2410" spans="1:17" s="20" customFormat="1" ht="18" customHeight="1" x14ac:dyDescent="0.4">
      <c r="A2410" s="19">
        <v>11</v>
      </c>
      <c r="B2410" s="145">
        <f>B2400</f>
        <v>30</v>
      </c>
      <c r="C2410" s="151">
        <f t="shared" si="2277"/>
        <v>0</v>
      </c>
      <c r="D2410" s="151">
        <f t="shared" si="2268"/>
        <v>0</v>
      </c>
      <c r="E2410" s="143">
        <f>VLOOKUP(B2396,別紙1!$A$285:$AS$431,37,FALSE)+VLOOKUP(B2396,別紙1!$A$285:$AS$431,38,FALSE)+VLOOKUP(B2396,別紙1!$A$285:$AS$431,39,FALSE)</f>
        <v>112</v>
      </c>
      <c r="F2410" s="143">
        <f t="shared" si="2269"/>
        <v>112</v>
      </c>
      <c r="G2410" s="151">
        <f t="shared" si="2278"/>
        <v>0</v>
      </c>
      <c r="H2410" s="151">
        <f t="shared" si="2270"/>
        <v>0</v>
      </c>
      <c r="I2410" s="143">
        <f t="shared" si="2281"/>
        <v>0</v>
      </c>
      <c r="J2410" s="151">
        <f t="shared" si="2279"/>
        <v>0</v>
      </c>
      <c r="K2410" s="151">
        <f t="shared" si="2272"/>
        <v>0</v>
      </c>
      <c r="L2410" s="143">
        <f t="shared" si="2273"/>
        <v>0</v>
      </c>
      <c r="M2410" s="151">
        <f t="shared" si="2280"/>
        <v>0</v>
      </c>
      <c r="N2410" s="151">
        <f t="shared" si="2274"/>
        <v>0</v>
      </c>
      <c r="O2410" s="151">
        <f t="shared" si="2282"/>
        <v>0</v>
      </c>
      <c r="P2410" s="144"/>
      <c r="Q2410" s="145">
        <f t="shared" si="2276"/>
        <v>0</v>
      </c>
    </row>
    <row r="2411" spans="1:17" s="20" customFormat="1" ht="18" customHeight="1" thickBot="1" x14ac:dyDescent="0.45">
      <c r="A2411" s="19">
        <v>12</v>
      </c>
      <c r="B2411" s="145">
        <f>B2400</f>
        <v>30</v>
      </c>
      <c r="C2411" s="151">
        <f t="shared" si="2277"/>
        <v>0</v>
      </c>
      <c r="D2411" s="151">
        <f t="shared" si="2268"/>
        <v>0</v>
      </c>
      <c r="E2411" s="143">
        <f>VLOOKUP(B2396,別紙1!$A$285:$AS$431,40,FALSE)+VLOOKUP(B2396,別紙1!$A$285:$AS$431,41,FALSE)+VLOOKUP(B2396,別紙1!$A$285:$AS$431,42,FALSE)</f>
        <v>73</v>
      </c>
      <c r="F2411" s="143">
        <f t="shared" si="2269"/>
        <v>73</v>
      </c>
      <c r="G2411" s="151">
        <f t="shared" si="2278"/>
        <v>0</v>
      </c>
      <c r="H2411" s="198">
        <f t="shared" si="2270"/>
        <v>0</v>
      </c>
      <c r="I2411" s="143">
        <f t="shared" si="2281"/>
        <v>0</v>
      </c>
      <c r="J2411" s="198">
        <f t="shared" si="2279"/>
        <v>0</v>
      </c>
      <c r="K2411" s="198">
        <f t="shared" si="2272"/>
        <v>0</v>
      </c>
      <c r="L2411" s="143">
        <f t="shared" si="2273"/>
        <v>0</v>
      </c>
      <c r="M2411" s="151">
        <f t="shared" si="2280"/>
        <v>0</v>
      </c>
      <c r="N2411" s="198">
        <f t="shared" si="2274"/>
        <v>0</v>
      </c>
      <c r="O2411" s="151">
        <f>H2411+K2411+N2411</f>
        <v>0</v>
      </c>
      <c r="P2411" s="144"/>
      <c r="Q2411" s="145">
        <f t="shared" si="2276"/>
        <v>0</v>
      </c>
    </row>
    <row r="2412" spans="1:17" s="20" customFormat="1" ht="18" customHeight="1" thickBot="1" x14ac:dyDescent="0.45">
      <c r="A2412" s="19" t="s">
        <v>9</v>
      </c>
      <c r="B2412" s="146"/>
      <c r="C2412" s="146"/>
      <c r="D2412" s="201"/>
      <c r="E2412" s="143">
        <f t="shared" ref="E2412:F2412" si="2283">SUM(E2400:E2411)</f>
        <v>1341</v>
      </c>
      <c r="F2412" s="149">
        <f t="shared" si="2283"/>
        <v>1207</v>
      </c>
      <c r="G2412" s="146"/>
      <c r="H2412" s="146"/>
      <c r="I2412" s="149">
        <f t="shared" ref="I2412" si="2284">SUM(I2400:I2411)</f>
        <v>134</v>
      </c>
      <c r="J2412" s="146"/>
      <c r="K2412" s="146"/>
      <c r="L2412" s="149">
        <f t="shared" ref="L2412" si="2285">SUM(L2400:L2411)</f>
        <v>0</v>
      </c>
      <c r="M2412" s="146"/>
      <c r="N2412" s="146"/>
      <c r="O2412" s="202"/>
      <c r="P2412" s="150">
        <f>SUM(P2400:P2411)</f>
        <v>0</v>
      </c>
      <c r="Q2412" s="148">
        <f>IF(SUM(Q2400:Q2411)="","",SUM(Q2400:Q2411))</f>
        <v>0</v>
      </c>
    </row>
    <row r="2413" spans="1:17" ht="78" customHeight="1" x14ac:dyDescent="0.4">
      <c r="A2413" s="444" t="s">
        <v>376</v>
      </c>
      <c r="B2413" s="445"/>
      <c r="C2413" s="445"/>
      <c r="D2413" s="445"/>
      <c r="E2413" s="446"/>
      <c r="F2413" s="446"/>
      <c r="G2413" s="446"/>
      <c r="H2413" s="445"/>
      <c r="I2413" s="446"/>
      <c r="J2413" s="446"/>
      <c r="K2413" s="445"/>
      <c r="L2413" s="446"/>
      <c r="M2413" s="446"/>
      <c r="N2413" s="445"/>
      <c r="O2413" s="445"/>
      <c r="P2413" s="445"/>
      <c r="Q2413" s="445"/>
    </row>
    <row r="2414" spans="1:17" ht="78" customHeight="1" x14ac:dyDescent="0.4">
      <c r="A2414" s="447" t="s">
        <v>22</v>
      </c>
      <c r="B2414" s="447"/>
      <c r="C2414" s="447"/>
      <c r="D2414" s="447"/>
      <c r="E2414" s="447"/>
      <c r="F2414" s="447"/>
      <c r="G2414" s="447"/>
      <c r="H2414" s="447"/>
      <c r="I2414" s="447"/>
      <c r="J2414" s="447"/>
      <c r="K2414" s="447"/>
      <c r="L2414" s="447"/>
      <c r="M2414" s="447"/>
      <c r="N2414" s="447"/>
      <c r="O2414" s="447"/>
      <c r="P2414" s="447"/>
      <c r="Q2414" s="447"/>
    </row>
    <row r="2415" spans="1:17" x14ac:dyDescent="0.4">
      <c r="A2415" s="11" t="s">
        <v>12</v>
      </c>
      <c r="B2415" s="15">
        <f>B2396+1</f>
        <v>128</v>
      </c>
      <c r="C2415" s="11" t="s">
        <v>13</v>
      </c>
      <c r="D2415" s="13" t="str">
        <f>VLOOKUP(B2415,別紙1!$A$285:$AS$431,3,FALSE)</f>
        <v>大室第１５ポンプ場</v>
      </c>
      <c r="Q2415" s="142" t="str">
        <f>VLOOKUP(B2415,別紙1!$A$285:$AS$431,5,FALSE)</f>
        <v>従量電灯Ｂ</v>
      </c>
    </row>
    <row r="2416" spans="1:17" s="11" customFormat="1" ht="20.25" customHeight="1" x14ac:dyDescent="0.4">
      <c r="A2416" s="435" t="s">
        <v>14</v>
      </c>
      <c r="B2416" s="443" t="s">
        <v>3</v>
      </c>
      <c r="C2416" s="443"/>
      <c r="D2416" s="443"/>
      <c r="E2416" s="438" t="s">
        <v>4</v>
      </c>
      <c r="F2416" s="439"/>
      <c r="G2416" s="439"/>
      <c r="H2416" s="439"/>
      <c r="I2416" s="439"/>
      <c r="J2416" s="439"/>
      <c r="K2416" s="439"/>
      <c r="L2416" s="439"/>
      <c r="M2416" s="439"/>
      <c r="N2416" s="439"/>
      <c r="O2416" s="440"/>
      <c r="P2416" s="426" t="s">
        <v>106</v>
      </c>
      <c r="Q2416" s="435" t="s">
        <v>354</v>
      </c>
    </row>
    <row r="2417" spans="1:17" s="11" customFormat="1" ht="60" x14ac:dyDescent="0.4">
      <c r="A2417" s="436"/>
      <c r="B2417" s="305" t="s">
        <v>26</v>
      </c>
      <c r="C2417" s="305" t="s">
        <v>107</v>
      </c>
      <c r="D2417" s="305" t="s">
        <v>27</v>
      </c>
      <c r="E2417" s="16" t="s">
        <v>349</v>
      </c>
      <c r="F2417" s="17" t="s">
        <v>108</v>
      </c>
      <c r="G2417" s="17" t="s">
        <v>350</v>
      </c>
      <c r="H2417" s="16" t="s">
        <v>28</v>
      </c>
      <c r="I2417" s="17" t="s">
        <v>126</v>
      </c>
      <c r="J2417" s="17" t="s">
        <v>352</v>
      </c>
      <c r="K2417" s="16" t="s">
        <v>29</v>
      </c>
      <c r="L2417" s="17" t="s">
        <v>127</v>
      </c>
      <c r="M2417" s="17" t="s">
        <v>128</v>
      </c>
      <c r="N2417" s="16" t="s">
        <v>30</v>
      </c>
      <c r="O2417" s="306" t="s">
        <v>353</v>
      </c>
      <c r="P2417" s="441"/>
      <c r="Q2417" s="436"/>
    </row>
    <row r="2418" spans="1:17" s="18" customFormat="1" ht="22.5" x14ac:dyDescent="0.4">
      <c r="A2418" s="442"/>
      <c r="B2418" s="12" t="s">
        <v>34</v>
      </c>
      <c r="C2418" s="12" t="s">
        <v>123</v>
      </c>
      <c r="D2418" s="12" t="s">
        <v>6</v>
      </c>
      <c r="E2418" s="12" t="s">
        <v>20</v>
      </c>
      <c r="F2418" s="12" t="s">
        <v>20</v>
      </c>
      <c r="G2418" s="12" t="s">
        <v>8</v>
      </c>
      <c r="H2418" s="12" t="s">
        <v>8</v>
      </c>
      <c r="I2418" s="12" t="s">
        <v>20</v>
      </c>
      <c r="J2418" s="12" t="s">
        <v>8</v>
      </c>
      <c r="K2418" s="12" t="s">
        <v>8</v>
      </c>
      <c r="L2418" s="12" t="s">
        <v>20</v>
      </c>
      <c r="M2418" s="12" t="s">
        <v>8</v>
      </c>
      <c r="N2418" s="12" t="s">
        <v>8</v>
      </c>
      <c r="O2418" s="12" t="s">
        <v>8</v>
      </c>
      <c r="P2418" s="4" t="s">
        <v>43</v>
      </c>
      <c r="Q2418" s="12" t="s">
        <v>8</v>
      </c>
    </row>
    <row r="2419" spans="1:17" s="20" customFormat="1" ht="18" customHeight="1" x14ac:dyDescent="0.4">
      <c r="A2419" s="19">
        <v>1</v>
      </c>
      <c r="B2419" s="143">
        <f>VLOOKUP(B2415,別紙1!$A$285:$AS$431,6,FALSE)</f>
        <v>10</v>
      </c>
      <c r="C2419" s="151">
        <f>内訳書!$C$9</f>
        <v>0</v>
      </c>
      <c r="D2419" s="151">
        <f>IF(E2419=0,ROUNDDOWN(C2419*B2419/10/2,2),ROUNDDOWN(C2419*B2419/10,2))</f>
        <v>0</v>
      </c>
      <c r="E2419" s="143">
        <f>VLOOKUP(B2415,別紙1!$A$285:$AS$431,7,FALSE)+VLOOKUP(B2415,別紙1!$A$285:$AS$431,8,FALSE)+VLOOKUP(B2415,別紙1!$A$285:$AS$431,9,FALSE)</f>
        <v>5</v>
      </c>
      <c r="F2419" s="143">
        <f>IF(E2419&lt;120,E2419,120)</f>
        <v>5</v>
      </c>
      <c r="G2419" s="151">
        <f>内訳書!$D$9</f>
        <v>0</v>
      </c>
      <c r="H2419" s="151">
        <f>ROUNDDOWN(F2419*G2419,2)</f>
        <v>0</v>
      </c>
      <c r="I2419" s="143">
        <f>IF(E2419&lt;=300,IF(E2419&lt;120,0,E2419-120),180)</f>
        <v>0</v>
      </c>
      <c r="J2419" s="151">
        <f>内訳書!$E$9</f>
        <v>0</v>
      </c>
      <c r="K2419" s="151">
        <f>ROUNDDOWN(I2419*J2419,2)</f>
        <v>0</v>
      </c>
      <c r="L2419" s="143">
        <f>IF(E2419&lt;300,0,E2419-300)</f>
        <v>0</v>
      </c>
      <c r="M2419" s="151">
        <f>内訳書!$F$9</f>
        <v>0</v>
      </c>
      <c r="N2419" s="151">
        <f>ROUNDDOWN(L2419*M2419,2)</f>
        <v>0</v>
      </c>
      <c r="O2419" s="151">
        <f>H2419+K2419+N2419</f>
        <v>0</v>
      </c>
      <c r="P2419" s="144"/>
      <c r="Q2419" s="145">
        <f>ROUNDDOWN(D2419+O2419+P2419,0)</f>
        <v>0</v>
      </c>
    </row>
    <row r="2420" spans="1:17" s="20" customFormat="1" ht="18" customHeight="1" x14ac:dyDescent="0.4">
      <c r="A2420" s="19">
        <v>2</v>
      </c>
      <c r="B2420" s="145">
        <f>B2419</f>
        <v>10</v>
      </c>
      <c r="C2420" s="151">
        <f>C2419</f>
        <v>0</v>
      </c>
      <c r="D2420" s="151">
        <f t="shared" ref="D2420:D2430" si="2286">IF(E2420=0,ROUNDDOWN(C2420*B2420/10/2,2),ROUNDDOWN(C2420*B2420/10,2))</f>
        <v>0</v>
      </c>
      <c r="E2420" s="143">
        <f>VLOOKUP(B2415,別紙1!$A$285:$AS$431,10,FALSE)+VLOOKUP(B2415,別紙1!$A$285:$AS$431,11,FALSE)+VLOOKUP(B2415,別紙1!$A$285:$AS$431,12,FALSE)</f>
        <v>5</v>
      </c>
      <c r="F2420" s="143">
        <f t="shared" ref="F2420:F2430" si="2287">IF(E2420&lt;120,E2420,120)</f>
        <v>5</v>
      </c>
      <c r="G2420" s="151">
        <f>G2419</f>
        <v>0</v>
      </c>
      <c r="H2420" s="151">
        <f t="shared" ref="H2420:H2430" si="2288">ROUNDDOWN(F2420*G2420,2)</f>
        <v>0</v>
      </c>
      <c r="I2420" s="143">
        <f t="shared" ref="I2420" si="2289">IF(E2420&lt;=300,IF(E2420&lt;120,0,E2420-120),180)</f>
        <v>0</v>
      </c>
      <c r="J2420" s="151">
        <f>J2419</f>
        <v>0</v>
      </c>
      <c r="K2420" s="151">
        <f t="shared" ref="K2420:K2430" si="2290">ROUNDDOWN(I2420*J2420,2)</f>
        <v>0</v>
      </c>
      <c r="L2420" s="143">
        <f t="shared" ref="L2420:L2430" si="2291">IF(E2420&lt;300,0,E2420-300)</f>
        <v>0</v>
      </c>
      <c r="M2420" s="151">
        <f>M2419</f>
        <v>0</v>
      </c>
      <c r="N2420" s="151">
        <f t="shared" ref="N2420:N2430" si="2292">ROUNDDOWN(L2420*M2420,2)</f>
        <v>0</v>
      </c>
      <c r="O2420" s="151">
        <f t="shared" ref="O2420:O2423" si="2293">H2420+K2420+N2420</f>
        <v>0</v>
      </c>
      <c r="P2420" s="144"/>
      <c r="Q2420" s="145">
        <f t="shared" ref="Q2420:Q2430" si="2294">ROUNDDOWN(D2420+O2420+P2420,0)</f>
        <v>0</v>
      </c>
    </row>
    <row r="2421" spans="1:17" s="20" customFormat="1" ht="18" customHeight="1" x14ac:dyDescent="0.4">
      <c r="A2421" s="19">
        <v>3</v>
      </c>
      <c r="B2421" s="145">
        <f>B2419</f>
        <v>10</v>
      </c>
      <c r="C2421" s="151">
        <f t="shared" ref="C2421:C2430" si="2295">C2420</f>
        <v>0</v>
      </c>
      <c r="D2421" s="151">
        <f t="shared" si="2286"/>
        <v>0</v>
      </c>
      <c r="E2421" s="143">
        <f>VLOOKUP(B2415,別紙1!$A$285:$AS$431,13,FALSE)+VLOOKUP(B2415,別紙1!$A$285:$AS$431,14,FALSE)+VLOOKUP(B2415,別紙1!$A$285:$AS$431,15,FALSE)</f>
        <v>4</v>
      </c>
      <c r="F2421" s="143">
        <f t="shared" si="2287"/>
        <v>4</v>
      </c>
      <c r="G2421" s="151">
        <f t="shared" ref="G2421:G2430" si="2296">G2420</f>
        <v>0</v>
      </c>
      <c r="H2421" s="151">
        <f t="shared" si="2288"/>
        <v>0</v>
      </c>
      <c r="I2421" s="143">
        <f>IF(E2421&lt;=300,IF(E2421&lt;120,0,E2421-120),180)</f>
        <v>0</v>
      </c>
      <c r="J2421" s="151">
        <f t="shared" ref="J2421:J2430" si="2297">J2420</f>
        <v>0</v>
      </c>
      <c r="K2421" s="151">
        <f t="shared" si="2290"/>
        <v>0</v>
      </c>
      <c r="L2421" s="143">
        <f t="shared" si="2291"/>
        <v>0</v>
      </c>
      <c r="M2421" s="151">
        <f t="shared" ref="M2421:M2430" si="2298">M2420</f>
        <v>0</v>
      </c>
      <c r="N2421" s="151">
        <f t="shared" si="2292"/>
        <v>0</v>
      </c>
      <c r="O2421" s="151">
        <f t="shared" si="2293"/>
        <v>0</v>
      </c>
      <c r="P2421" s="144"/>
      <c r="Q2421" s="145">
        <f t="shared" si="2294"/>
        <v>0</v>
      </c>
    </row>
    <row r="2422" spans="1:17" s="20" customFormat="1" ht="18" customHeight="1" x14ac:dyDescent="0.4">
      <c r="A2422" s="19">
        <v>4</v>
      </c>
      <c r="B2422" s="145">
        <f>B2419</f>
        <v>10</v>
      </c>
      <c r="C2422" s="151">
        <f t="shared" si="2295"/>
        <v>0</v>
      </c>
      <c r="D2422" s="151">
        <f t="shared" si="2286"/>
        <v>0</v>
      </c>
      <c r="E2422" s="143">
        <f>VLOOKUP(B2415,別紙1!$A$285:$AS$431,16,FALSE)+VLOOKUP(B2415,別紙1!$A$285:$AS$431,17,FALSE)+VLOOKUP(B2415,別紙1!$A$285:$AS$431,18,FALSE)</f>
        <v>5</v>
      </c>
      <c r="F2422" s="143">
        <f t="shared" si="2287"/>
        <v>5</v>
      </c>
      <c r="G2422" s="151">
        <f t="shared" si="2296"/>
        <v>0</v>
      </c>
      <c r="H2422" s="151">
        <f t="shared" si="2288"/>
        <v>0</v>
      </c>
      <c r="I2422" s="143">
        <f t="shared" ref="I2422:I2430" si="2299">IF(E2422&lt;=300,IF(E2422&lt;120,0,E2422-120),180)</f>
        <v>0</v>
      </c>
      <c r="J2422" s="151">
        <f t="shared" si="2297"/>
        <v>0</v>
      </c>
      <c r="K2422" s="151">
        <f t="shared" si="2290"/>
        <v>0</v>
      </c>
      <c r="L2422" s="143">
        <f t="shared" si="2291"/>
        <v>0</v>
      </c>
      <c r="M2422" s="151">
        <f t="shared" si="2298"/>
        <v>0</v>
      </c>
      <c r="N2422" s="151">
        <f t="shared" si="2292"/>
        <v>0</v>
      </c>
      <c r="O2422" s="151">
        <f t="shared" si="2293"/>
        <v>0</v>
      </c>
      <c r="P2422" s="144"/>
      <c r="Q2422" s="145">
        <f t="shared" si="2294"/>
        <v>0</v>
      </c>
    </row>
    <row r="2423" spans="1:17" s="20" customFormat="1" ht="18" customHeight="1" x14ac:dyDescent="0.4">
      <c r="A2423" s="19">
        <v>5</v>
      </c>
      <c r="B2423" s="145">
        <f>B2419</f>
        <v>10</v>
      </c>
      <c r="C2423" s="151">
        <f t="shared" si="2295"/>
        <v>0</v>
      </c>
      <c r="D2423" s="151">
        <f t="shared" si="2286"/>
        <v>0</v>
      </c>
      <c r="E2423" s="143">
        <f>VLOOKUP(B2415,別紙1!$A$285:$AS$431,19,FALSE)+VLOOKUP(B2415,別紙1!$A$285:$AS$431,20,FALSE)+VLOOKUP(B2415,別紙1!$A$285:$AS$431,21,FALSE)</f>
        <v>4</v>
      </c>
      <c r="F2423" s="143">
        <f t="shared" si="2287"/>
        <v>4</v>
      </c>
      <c r="G2423" s="151">
        <f t="shared" si="2296"/>
        <v>0</v>
      </c>
      <c r="H2423" s="151">
        <f t="shared" si="2288"/>
        <v>0</v>
      </c>
      <c r="I2423" s="143">
        <f t="shared" si="2299"/>
        <v>0</v>
      </c>
      <c r="J2423" s="151">
        <f t="shared" si="2297"/>
        <v>0</v>
      </c>
      <c r="K2423" s="151">
        <f t="shared" si="2290"/>
        <v>0</v>
      </c>
      <c r="L2423" s="143">
        <f t="shared" si="2291"/>
        <v>0</v>
      </c>
      <c r="M2423" s="151">
        <f t="shared" si="2298"/>
        <v>0</v>
      </c>
      <c r="N2423" s="151">
        <f t="shared" si="2292"/>
        <v>0</v>
      </c>
      <c r="O2423" s="151">
        <f t="shared" si="2293"/>
        <v>0</v>
      </c>
      <c r="P2423" s="144"/>
      <c r="Q2423" s="145">
        <f t="shared" si="2294"/>
        <v>0</v>
      </c>
    </row>
    <row r="2424" spans="1:17" s="20" customFormat="1" ht="18" customHeight="1" x14ac:dyDescent="0.4">
      <c r="A2424" s="19">
        <v>6</v>
      </c>
      <c r="B2424" s="145">
        <f>B2419</f>
        <v>10</v>
      </c>
      <c r="C2424" s="151">
        <f t="shared" si="2295"/>
        <v>0</v>
      </c>
      <c r="D2424" s="151">
        <f t="shared" si="2286"/>
        <v>0</v>
      </c>
      <c r="E2424" s="143">
        <f>VLOOKUP(B2415,別紙1!$A$285:$AS$431,22,FALSE)+VLOOKUP(B2415,別紙1!$A$285:$AS$431,23,FALSE)+VLOOKUP(B2415,別紙1!$A$285:$AS$431,24,FALSE)</f>
        <v>5</v>
      </c>
      <c r="F2424" s="143">
        <f t="shared" si="2287"/>
        <v>5</v>
      </c>
      <c r="G2424" s="151">
        <f t="shared" si="2296"/>
        <v>0</v>
      </c>
      <c r="H2424" s="151">
        <f t="shared" si="2288"/>
        <v>0</v>
      </c>
      <c r="I2424" s="143">
        <f t="shared" si="2299"/>
        <v>0</v>
      </c>
      <c r="J2424" s="151">
        <f t="shared" si="2297"/>
        <v>0</v>
      </c>
      <c r="K2424" s="151">
        <f t="shared" si="2290"/>
        <v>0</v>
      </c>
      <c r="L2424" s="143">
        <f t="shared" si="2291"/>
        <v>0</v>
      </c>
      <c r="M2424" s="151">
        <f t="shared" si="2298"/>
        <v>0</v>
      </c>
      <c r="N2424" s="151">
        <f t="shared" si="2292"/>
        <v>0</v>
      </c>
      <c r="O2424" s="151">
        <f>H2424+K2424+N2424</f>
        <v>0</v>
      </c>
      <c r="P2424" s="144"/>
      <c r="Q2424" s="145">
        <f t="shared" si="2294"/>
        <v>0</v>
      </c>
    </row>
    <row r="2425" spans="1:17" s="20" customFormat="1" ht="18" customHeight="1" x14ac:dyDescent="0.4">
      <c r="A2425" s="19">
        <v>7</v>
      </c>
      <c r="B2425" s="145">
        <f>B2419</f>
        <v>10</v>
      </c>
      <c r="C2425" s="151">
        <f t="shared" si="2295"/>
        <v>0</v>
      </c>
      <c r="D2425" s="151">
        <f t="shared" si="2286"/>
        <v>0</v>
      </c>
      <c r="E2425" s="143">
        <f>VLOOKUP(B2415,別紙1!$A$285:$AS$431,25,FALSE)+VLOOKUP(B2415,別紙1!$A$285:$AS$431,26,FALSE)+VLOOKUP(B2415,別紙1!$A$285:$AS$431,27,FALSE)</f>
        <v>5</v>
      </c>
      <c r="F2425" s="143">
        <f t="shared" si="2287"/>
        <v>5</v>
      </c>
      <c r="G2425" s="151">
        <f t="shared" si="2296"/>
        <v>0</v>
      </c>
      <c r="H2425" s="151">
        <f t="shared" si="2288"/>
        <v>0</v>
      </c>
      <c r="I2425" s="143">
        <f t="shared" si="2299"/>
        <v>0</v>
      </c>
      <c r="J2425" s="151">
        <f t="shared" si="2297"/>
        <v>0</v>
      </c>
      <c r="K2425" s="151">
        <f t="shared" si="2290"/>
        <v>0</v>
      </c>
      <c r="L2425" s="143">
        <f t="shared" si="2291"/>
        <v>0</v>
      </c>
      <c r="M2425" s="151">
        <f t="shared" si="2298"/>
        <v>0</v>
      </c>
      <c r="N2425" s="151">
        <f t="shared" si="2292"/>
        <v>0</v>
      </c>
      <c r="O2425" s="151">
        <f t="shared" ref="O2425:O2429" si="2300">H2425+K2425+N2425</f>
        <v>0</v>
      </c>
      <c r="P2425" s="144"/>
      <c r="Q2425" s="145">
        <f t="shared" si="2294"/>
        <v>0</v>
      </c>
    </row>
    <row r="2426" spans="1:17" s="20" customFormat="1" ht="18" customHeight="1" x14ac:dyDescent="0.4">
      <c r="A2426" s="19">
        <v>8</v>
      </c>
      <c r="B2426" s="145">
        <f>B2419</f>
        <v>10</v>
      </c>
      <c r="C2426" s="151">
        <f t="shared" si="2295"/>
        <v>0</v>
      </c>
      <c r="D2426" s="151">
        <f t="shared" si="2286"/>
        <v>0</v>
      </c>
      <c r="E2426" s="143">
        <f>VLOOKUP(B2415,別紙1!$A$285:$AS$431,28,FALSE)+VLOOKUP(B2415,別紙1!$A$285:$AS$431,29,FALSE)+VLOOKUP(B2415,別紙1!$A$285:$AS$431,30,FALSE)</f>
        <v>5</v>
      </c>
      <c r="F2426" s="143">
        <f t="shared" si="2287"/>
        <v>5</v>
      </c>
      <c r="G2426" s="151">
        <f t="shared" si="2296"/>
        <v>0</v>
      </c>
      <c r="H2426" s="151">
        <f t="shared" si="2288"/>
        <v>0</v>
      </c>
      <c r="I2426" s="143">
        <f t="shared" si="2299"/>
        <v>0</v>
      </c>
      <c r="J2426" s="151">
        <f t="shared" si="2297"/>
        <v>0</v>
      </c>
      <c r="K2426" s="151">
        <f t="shared" si="2290"/>
        <v>0</v>
      </c>
      <c r="L2426" s="143">
        <f t="shared" si="2291"/>
        <v>0</v>
      </c>
      <c r="M2426" s="151">
        <f t="shared" si="2298"/>
        <v>0</v>
      </c>
      <c r="N2426" s="151">
        <f t="shared" si="2292"/>
        <v>0</v>
      </c>
      <c r="O2426" s="151">
        <f t="shared" si="2300"/>
        <v>0</v>
      </c>
      <c r="P2426" s="144"/>
      <c r="Q2426" s="145">
        <f t="shared" si="2294"/>
        <v>0</v>
      </c>
    </row>
    <row r="2427" spans="1:17" s="20" customFormat="1" ht="18" customHeight="1" x14ac:dyDescent="0.4">
      <c r="A2427" s="19">
        <v>9</v>
      </c>
      <c r="B2427" s="145">
        <f>B2419</f>
        <v>10</v>
      </c>
      <c r="C2427" s="151">
        <f t="shared" si="2295"/>
        <v>0</v>
      </c>
      <c r="D2427" s="151">
        <f t="shared" si="2286"/>
        <v>0</v>
      </c>
      <c r="E2427" s="143">
        <f>VLOOKUP(B2415,別紙1!$A$285:$AS$431,31,FALSE)+VLOOKUP(B2415,別紙1!$A$285:$AS$431,32,FALSE)+VLOOKUP(B2415,別紙1!$A$285:$AS$431,33,FALSE)</f>
        <v>5</v>
      </c>
      <c r="F2427" s="143">
        <f t="shared" si="2287"/>
        <v>5</v>
      </c>
      <c r="G2427" s="151">
        <f t="shared" si="2296"/>
        <v>0</v>
      </c>
      <c r="H2427" s="151">
        <f t="shared" si="2288"/>
        <v>0</v>
      </c>
      <c r="I2427" s="143">
        <f t="shared" si="2299"/>
        <v>0</v>
      </c>
      <c r="J2427" s="151">
        <f t="shared" si="2297"/>
        <v>0</v>
      </c>
      <c r="K2427" s="151">
        <f t="shared" si="2290"/>
        <v>0</v>
      </c>
      <c r="L2427" s="143">
        <f t="shared" si="2291"/>
        <v>0</v>
      </c>
      <c r="M2427" s="151">
        <f t="shared" si="2298"/>
        <v>0</v>
      </c>
      <c r="N2427" s="151">
        <f t="shared" si="2292"/>
        <v>0</v>
      </c>
      <c r="O2427" s="151">
        <f t="shared" si="2300"/>
        <v>0</v>
      </c>
      <c r="P2427" s="144"/>
      <c r="Q2427" s="145">
        <f t="shared" si="2294"/>
        <v>0</v>
      </c>
    </row>
    <row r="2428" spans="1:17" s="20" customFormat="1" ht="18" customHeight="1" x14ac:dyDescent="0.4">
      <c r="A2428" s="19">
        <v>10</v>
      </c>
      <c r="B2428" s="145">
        <f>B2419</f>
        <v>10</v>
      </c>
      <c r="C2428" s="151">
        <f t="shared" si="2295"/>
        <v>0</v>
      </c>
      <c r="D2428" s="151">
        <f t="shared" si="2286"/>
        <v>0</v>
      </c>
      <c r="E2428" s="143">
        <f>VLOOKUP(B2415,別紙1!$A$285:$AS$431,34,FALSE)+VLOOKUP(B2415,別紙1!$A$285:$AS$431,35,FALSE)+VLOOKUP(B2415,別紙1!$A$285:$AS$431,36,FALSE)</f>
        <v>5</v>
      </c>
      <c r="F2428" s="143">
        <f t="shared" si="2287"/>
        <v>5</v>
      </c>
      <c r="G2428" s="151">
        <f t="shared" si="2296"/>
        <v>0</v>
      </c>
      <c r="H2428" s="151">
        <f t="shared" si="2288"/>
        <v>0</v>
      </c>
      <c r="I2428" s="143">
        <f t="shared" si="2299"/>
        <v>0</v>
      </c>
      <c r="J2428" s="151">
        <f t="shared" si="2297"/>
        <v>0</v>
      </c>
      <c r="K2428" s="151">
        <f t="shared" si="2290"/>
        <v>0</v>
      </c>
      <c r="L2428" s="143">
        <f t="shared" si="2291"/>
        <v>0</v>
      </c>
      <c r="M2428" s="151">
        <f t="shared" si="2298"/>
        <v>0</v>
      </c>
      <c r="N2428" s="151">
        <f t="shared" si="2292"/>
        <v>0</v>
      </c>
      <c r="O2428" s="151">
        <f t="shared" si="2300"/>
        <v>0</v>
      </c>
      <c r="P2428" s="144"/>
      <c r="Q2428" s="145">
        <f t="shared" si="2294"/>
        <v>0</v>
      </c>
    </row>
    <row r="2429" spans="1:17" s="20" customFormat="1" ht="18" customHeight="1" x14ac:dyDescent="0.4">
      <c r="A2429" s="19">
        <v>11</v>
      </c>
      <c r="B2429" s="145">
        <f>B2419</f>
        <v>10</v>
      </c>
      <c r="C2429" s="151">
        <f t="shared" si="2295"/>
        <v>0</v>
      </c>
      <c r="D2429" s="151">
        <f t="shared" si="2286"/>
        <v>0</v>
      </c>
      <c r="E2429" s="143">
        <f>VLOOKUP(B2415,別紙1!$A$285:$AS$431,37,FALSE)+VLOOKUP(B2415,別紙1!$A$285:$AS$431,38,FALSE)+VLOOKUP(B2415,別紙1!$A$285:$AS$431,39,FALSE)</f>
        <v>5</v>
      </c>
      <c r="F2429" s="143">
        <f t="shared" si="2287"/>
        <v>5</v>
      </c>
      <c r="G2429" s="151">
        <f t="shared" si="2296"/>
        <v>0</v>
      </c>
      <c r="H2429" s="151">
        <f t="shared" si="2288"/>
        <v>0</v>
      </c>
      <c r="I2429" s="143">
        <f t="shared" si="2299"/>
        <v>0</v>
      </c>
      <c r="J2429" s="151">
        <f t="shared" si="2297"/>
        <v>0</v>
      </c>
      <c r="K2429" s="151">
        <f t="shared" si="2290"/>
        <v>0</v>
      </c>
      <c r="L2429" s="143">
        <f t="shared" si="2291"/>
        <v>0</v>
      </c>
      <c r="M2429" s="151">
        <f t="shared" si="2298"/>
        <v>0</v>
      </c>
      <c r="N2429" s="151">
        <f t="shared" si="2292"/>
        <v>0</v>
      </c>
      <c r="O2429" s="151">
        <f t="shared" si="2300"/>
        <v>0</v>
      </c>
      <c r="P2429" s="144"/>
      <c r="Q2429" s="145">
        <f t="shared" si="2294"/>
        <v>0</v>
      </c>
    </row>
    <row r="2430" spans="1:17" s="20" customFormat="1" ht="18" customHeight="1" thickBot="1" x14ac:dyDescent="0.45">
      <c r="A2430" s="19">
        <v>12</v>
      </c>
      <c r="B2430" s="145">
        <f>B2419</f>
        <v>10</v>
      </c>
      <c r="C2430" s="151">
        <f t="shared" si="2295"/>
        <v>0</v>
      </c>
      <c r="D2430" s="151">
        <f t="shared" si="2286"/>
        <v>0</v>
      </c>
      <c r="E2430" s="143">
        <f>VLOOKUP(B2415,別紙1!$A$285:$AS$431,40,FALSE)+VLOOKUP(B2415,別紙1!$A$285:$AS$431,41,FALSE)+VLOOKUP(B2415,別紙1!$A$285:$AS$431,42,FALSE)</f>
        <v>5</v>
      </c>
      <c r="F2430" s="143">
        <f t="shared" si="2287"/>
        <v>5</v>
      </c>
      <c r="G2430" s="151">
        <f t="shared" si="2296"/>
        <v>0</v>
      </c>
      <c r="H2430" s="198">
        <f t="shared" si="2288"/>
        <v>0</v>
      </c>
      <c r="I2430" s="143">
        <f t="shared" si="2299"/>
        <v>0</v>
      </c>
      <c r="J2430" s="198">
        <f t="shared" si="2297"/>
        <v>0</v>
      </c>
      <c r="K2430" s="198">
        <f t="shared" si="2290"/>
        <v>0</v>
      </c>
      <c r="L2430" s="143">
        <f t="shared" si="2291"/>
        <v>0</v>
      </c>
      <c r="M2430" s="151">
        <f t="shared" si="2298"/>
        <v>0</v>
      </c>
      <c r="N2430" s="198">
        <f t="shared" si="2292"/>
        <v>0</v>
      </c>
      <c r="O2430" s="151">
        <f>H2430+K2430+N2430</f>
        <v>0</v>
      </c>
      <c r="P2430" s="144"/>
      <c r="Q2430" s="145">
        <f t="shared" si="2294"/>
        <v>0</v>
      </c>
    </row>
    <row r="2431" spans="1:17" s="20" customFormat="1" ht="18" customHeight="1" thickBot="1" x14ac:dyDescent="0.45">
      <c r="A2431" s="19" t="s">
        <v>9</v>
      </c>
      <c r="B2431" s="146"/>
      <c r="C2431" s="146"/>
      <c r="D2431" s="201"/>
      <c r="E2431" s="143">
        <f t="shared" ref="E2431:F2431" si="2301">SUM(E2419:E2430)</f>
        <v>58</v>
      </c>
      <c r="F2431" s="149">
        <f t="shared" si="2301"/>
        <v>58</v>
      </c>
      <c r="G2431" s="146"/>
      <c r="H2431" s="146"/>
      <c r="I2431" s="149">
        <f t="shared" ref="I2431" si="2302">SUM(I2419:I2430)</f>
        <v>0</v>
      </c>
      <c r="J2431" s="146"/>
      <c r="K2431" s="146"/>
      <c r="L2431" s="149">
        <f t="shared" ref="L2431" si="2303">SUM(L2419:L2430)</f>
        <v>0</v>
      </c>
      <c r="M2431" s="146"/>
      <c r="N2431" s="146"/>
      <c r="O2431" s="202"/>
      <c r="P2431" s="150">
        <f>SUM(P2419:P2430)</f>
        <v>0</v>
      </c>
      <c r="Q2431" s="148">
        <f>IF(SUM(Q2419:Q2430)="","",SUM(Q2419:Q2430))</f>
        <v>0</v>
      </c>
    </row>
    <row r="2432" spans="1:17" ht="78" customHeight="1" x14ac:dyDescent="0.4">
      <c r="A2432" s="444" t="s">
        <v>376</v>
      </c>
      <c r="B2432" s="445"/>
      <c r="C2432" s="445"/>
      <c r="D2432" s="445"/>
      <c r="E2432" s="446"/>
      <c r="F2432" s="446"/>
      <c r="G2432" s="446"/>
      <c r="H2432" s="445"/>
      <c r="I2432" s="446"/>
      <c r="J2432" s="446"/>
      <c r="K2432" s="445"/>
      <c r="L2432" s="446"/>
      <c r="M2432" s="446"/>
      <c r="N2432" s="445"/>
      <c r="O2432" s="445"/>
      <c r="P2432" s="445"/>
      <c r="Q2432" s="445"/>
    </row>
    <row r="2433" spans="1:17" ht="78" customHeight="1" x14ac:dyDescent="0.4">
      <c r="A2433" s="447" t="s">
        <v>22</v>
      </c>
      <c r="B2433" s="447"/>
      <c r="C2433" s="447"/>
      <c r="D2433" s="447"/>
      <c r="E2433" s="447"/>
      <c r="F2433" s="447"/>
      <c r="G2433" s="447"/>
      <c r="H2433" s="447"/>
      <c r="I2433" s="447"/>
      <c r="J2433" s="447"/>
      <c r="K2433" s="447"/>
      <c r="L2433" s="447"/>
      <c r="M2433" s="447"/>
      <c r="N2433" s="447"/>
      <c r="O2433" s="447"/>
      <c r="P2433" s="447"/>
      <c r="Q2433" s="447"/>
    </row>
    <row r="2434" spans="1:17" x14ac:dyDescent="0.4">
      <c r="A2434" s="11" t="s">
        <v>12</v>
      </c>
      <c r="B2434" s="15">
        <f>B2415+1</f>
        <v>129</v>
      </c>
      <c r="C2434" s="11" t="s">
        <v>13</v>
      </c>
      <c r="D2434" s="13" t="str">
        <f>VLOOKUP(B2434,別紙1!$A$285:$AS$431,3,FALSE)</f>
        <v>大室第１６ポンプ場</v>
      </c>
      <c r="Q2434" s="142" t="str">
        <f>VLOOKUP(B2434,別紙1!$A$285:$AS$431,5,FALSE)</f>
        <v>従量電灯Ｂ</v>
      </c>
    </row>
    <row r="2435" spans="1:17" s="11" customFormat="1" ht="20.25" customHeight="1" x14ac:dyDescent="0.4">
      <c r="A2435" s="435" t="s">
        <v>14</v>
      </c>
      <c r="B2435" s="443" t="s">
        <v>3</v>
      </c>
      <c r="C2435" s="443"/>
      <c r="D2435" s="443"/>
      <c r="E2435" s="438" t="s">
        <v>4</v>
      </c>
      <c r="F2435" s="439"/>
      <c r="G2435" s="439"/>
      <c r="H2435" s="439"/>
      <c r="I2435" s="439"/>
      <c r="J2435" s="439"/>
      <c r="K2435" s="439"/>
      <c r="L2435" s="439"/>
      <c r="M2435" s="439"/>
      <c r="N2435" s="439"/>
      <c r="O2435" s="440"/>
      <c r="P2435" s="426" t="s">
        <v>106</v>
      </c>
      <c r="Q2435" s="435" t="s">
        <v>354</v>
      </c>
    </row>
    <row r="2436" spans="1:17" s="11" customFormat="1" ht="60" x14ac:dyDescent="0.4">
      <c r="A2436" s="436"/>
      <c r="B2436" s="305" t="s">
        <v>26</v>
      </c>
      <c r="C2436" s="305" t="s">
        <v>107</v>
      </c>
      <c r="D2436" s="305" t="s">
        <v>27</v>
      </c>
      <c r="E2436" s="16" t="s">
        <v>349</v>
      </c>
      <c r="F2436" s="17" t="s">
        <v>108</v>
      </c>
      <c r="G2436" s="17" t="s">
        <v>350</v>
      </c>
      <c r="H2436" s="16" t="s">
        <v>28</v>
      </c>
      <c r="I2436" s="17" t="s">
        <v>126</v>
      </c>
      <c r="J2436" s="17" t="s">
        <v>352</v>
      </c>
      <c r="K2436" s="16" t="s">
        <v>29</v>
      </c>
      <c r="L2436" s="17" t="s">
        <v>127</v>
      </c>
      <c r="M2436" s="17" t="s">
        <v>128</v>
      </c>
      <c r="N2436" s="16" t="s">
        <v>30</v>
      </c>
      <c r="O2436" s="306" t="s">
        <v>353</v>
      </c>
      <c r="P2436" s="441"/>
      <c r="Q2436" s="436"/>
    </row>
    <row r="2437" spans="1:17" s="18" customFormat="1" ht="22.5" x14ac:dyDescent="0.4">
      <c r="A2437" s="442"/>
      <c r="B2437" s="12" t="s">
        <v>34</v>
      </c>
      <c r="C2437" s="12" t="s">
        <v>123</v>
      </c>
      <c r="D2437" s="12" t="s">
        <v>6</v>
      </c>
      <c r="E2437" s="12" t="s">
        <v>20</v>
      </c>
      <c r="F2437" s="12" t="s">
        <v>20</v>
      </c>
      <c r="G2437" s="12" t="s">
        <v>8</v>
      </c>
      <c r="H2437" s="12" t="s">
        <v>8</v>
      </c>
      <c r="I2437" s="12" t="s">
        <v>20</v>
      </c>
      <c r="J2437" s="12" t="s">
        <v>8</v>
      </c>
      <c r="K2437" s="12" t="s">
        <v>8</v>
      </c>
      <c r="L2437" s="12" t="s">
        <v>20</v>
      </c>
      <c r="M2437" s="12" t="s">
        <v>8</v>
      </c>
      <c r="N2437" s="12" t="s">
        <v>8</v>
      </c>
      <c r="O2437" s="12" t="s">
        <v>8</v>
      </c>
      <c r="P2437" s="4" t="s">
        <v>43</v>
      </c>
      <c r="Q2437" s="12" t="s">
        <v>8</v>
      </c>
    </row>
    <row r="2438" spans="1:17" s="20" customFormat="1" ht="18" customHeight="1" x14ac:dyDescent="0.4">
      <c r="A2438" s="19">
        <v>1</v>
      </c>
      <c r="B2438" s="143">
        <f>VLOOKUP(B2434,別紙1!$A$285:$AS$431,6,FALSE)</f>
        <v>10</v>
      </c>
      <c r="C2438" s="151">
        <f>内訳書!$C$9</f>
        <v>0</v>
      </c>
      <c r="D2438" s="151">
        <f>IF(E2438=0,ROUNDDOWN(C2438*B2438/10/2,2),ROUNDDOWN(C2438*B2438/10,2))</f>
        <v>0</v>
      </c>
      <c r="E2438" s="143">
        <f>VLOOKUP(B2434,別紙1!$A$285:$AS$431,7,FALSE)+VLOOKUP(B2434,別紙1!$A$285:$AS$431,8,FALSE)+VLOOKUP(B2434,別紙1!$A$285:$AS$431,9,FALSE)</f>
        <v>5</v>
      </c>
      <c r="F2438" s="143">
        <f>IF(E2438&lt;120,E2438,120)</f>
        <v>5</v>
      </c>
      <c r="G2438" s="151">
        <f>内訳書!$D$9</f>
        <v>0</v>
      </c>
      <c r="H2438" s="151">
        <f>ROUNDDOWN(F2438*G2438,2)</f>
        <v>0</v>
      </c>
      <c r="I2438" s="143">
        <f>IF(E2438&lt;=300,IF(E2438&lt;120,0,E2438-120),180)</f>
        <v>0</v>
      </c>
      <c r="J2438" s="151">
        <f>内訳書!$E$9</f>
        <v>0</v>
      </c>
      <c r="K2438" s="151">
        <f>ROUNDDOWN(I2438*J2438,2)</f>
        <v>0</v>
      </c>
      <c r="L2438" s="143">
        <f>IF(E2438&lt;300,0,E2438-300)</f>
        <v>0</v>
      </c>
      <c r="M2438" s="151">
        <f>内訳書!$F$9</f>
        <v>0</v>
      </c>
      <c r="N2438" s="151">
        <f>ROUNDDOWN(L2438*M2438,2)</f>
        <v>0</v>
      </c>
      <c r="O2438" s="151">
        <f>H2438+K2438+N2438</f>
        <v>0</v>
      </c>
      <c r="P2438" s="144"/>
      <c r="Q2438" s="145">
        <f>ROUNDDOWN(D2438+O2438+P2438,0)</f>
        <v>0</v>
      </c>
    </row>
    <row r="2439" spans="1:17" s="20" customFormat="1" ht="18" customHeight="1" x14ac:dyDescent="0.4">
      <c r="A2439" s="19">
        <v>2</v>
      </c>
      <c r="B2439" s="145">
        <f>B2438</f>
        <v>10</v>
      </c>
      <c r="C2439" s="151">
        <f>C2438</f>
        <v>0</v>
      </c>
      <c r="D2439" s="151">
        <f t="shared" ref="D2439:D2449" si="2304">IF(E2439=0,ROUNDDOWN(C2439*B2439/10/2,2),ROUNDDOWN(C2439*B2439/10,2))</f>
        <v>0</v>
      </c>
      <c r="E2439" s="143">
        <f>VLOOKUP(B2434,別紙1!$A$285:$AS$431,10,FALSE)+VLOOKUP(B2434,別紙1!$A$285:$AS$431,11,FALSE)+VLOOKUP(B2434,別紙1!$A$285:$AS$431,12,FALSE)</f>
        <v>99</v>
      </c>
      <c r="F2439" s="143">
        <f t="shared" ref="F2439:F2449" si="2305">IF(E2439&lt;120,E2439,120)</f>
        <v>99</v>
      </c>
      <c r="G2439" s="151">
        <f>G2438</f>
        <v>0</v>
      </c>
      <c r="H2439" s="151">
        <f t="shared" ref="H2439:H2449" si="2306">ROUNDDOWN(F2439*G2439,2)</f>
        <v>0</v>
      </c>
      <c r="I2439" s="143">
        <f t="shared" ref="I2439" si="2307">IF(E2439&lt;=300,IF(E2439&lt;120,0,E2439-120),180)</f>
        <v>0</v>
      </c>
      <c r="J2439" s="151">
        <f>J2438</f>
        <v>0</v>
      </c>
      <c r="K2439" s="151">
        <f t="shared" ref="K2439:K2449" si="2308">ROUNDDOWN(I2439*J2439,2)</f>
        <v>0</v>
      </c>
      <c r="L2439" s="143">
        <f t="shared" ref="L2439:L2449" si="2309">IF(E2439&lt;300,0,E2439-300)</f>
        <v>0</v>
      </c>
      <c r="M2439" s="151">
        <f>M2438</f>
        <v>0</v>
      </c>
      <c r="N2439" s="151">
        <f t="shared" ref="N2439:N2449" si="2310">ROUNDDOWN(L2439*M2439,2)</f>
        <v>0</v>
      </c>
      <c r="O2439" s="151">
        <f t="shared" ref="O2439:O2442" si="2311">H2439+K2439+N2439</f>
        <v>0</v>
      </c>
      <c r="P2439" s="144"/>
      <c r="Q2439" s="145">
        <f t="shared" ref="Q2439:Q2449" si="2312">ROUNDDOWN(D2439+O2439+P2439,0)</f>
        <v>0</v>
      </c>
    </row>
    <row r="2440" spans="1:17" s="20" customFormat="1" ht="18" customHeight="1" x14ac:dyDescent="0.4">
      <c r="A2440" s="19">
        <v>3</v>
      </c>
      <c r="B2440" s="145">
        <f>B2438</f>
        <v>10</v>
      </c>
      <c r="C2440" s="151">
        <f t="shared" ref="C2440:C2449" si="2313">C2439</f>
        <v>0</v>
      </c>
      <c r="D2440" s="151">
        <f t="shared" si="2304"/>
        <v>0</v>
      </c>
      <c r="E2440" s="143">
        <f>VLOOKUP(B2434,別紙1!$A$285:$AS$431,13,FALSE)+VLOOKUP(B2434,別紙1!$A$285:$AS$431,14,FALSE)+VLOOKUP(B2434,別紙1!$A$285:$AS$431,15,FALSE)</f>
        <v>86</v>
      </c>
      <c r="F2440" s="143">
        <f t="shared" si="2305"/>
        <v>86</v>
      </c>
      <c r="G2440" s="151">
        <f t="shared" ref="G2440:G2449" si="2314">G2439</f>
        <v>0</v>
      </c>
      <c r="H2440" s="151">
        <f t="shared" si="2306"/>
        <v>0</v>
      </c>
      <c r="I2440" s="143">
        <f>IF(E2440&lt;=300,IF(E2440&lt;120,0,E2440-120),180)</f>
        <v>0</v>
      </c>
      <c r="J2440" s="151">
        <f t="shared" ref="J2440:J2449" si="2315">J2439</f>
        <v>0</v>
      </c>
      <c r="K2440" s="151">
        <f t="shared" si="2308"/>
        <v>0</v>
      </c>
      <c r="L2440" s="143">
        <f t="shared" si="2309"/>
        <v>0</v>
      </c>
      <c r="M2440" s="151">
        <f t="shared" ref="M2440:M2449" si="2316">M2439</f>
        <v>0</v>
      </c>
      <c r="N2440" s="151">
        <f t="shared" si="2310"/>
        <v>0</v>
      </c>
      <c r="O2440" s="151">
        <f t="shared" si="2311"/>
        <v>0</v>
      </c>
      <c r="P2440" s="144"/>
      <c r="Q2440" s="145">
        <f t="shared" si="2312"/>
        <v>0</v>
      </c>
    </row>
    <row r="2441" spans="1:17" s="20" customFormat="1" ht="18" customHeight="1" x14ac:dyDescent="0.4">
      <c r="A2441" s="19">
        <v>4</v>
      </c>
      <c r="B2441" s="145">
        <f>B2438</f>
        <v>10</v>
      </c>
      <c r="C2441" s="151">
        <f t="shared" si="2313"/>
        <v>0</v>
      </c>
      <c r="D2441" s="151">
        <f t="shared" si="2304"/>
        <v>0</v>
      </c>
      <c r="E2441" s="143">
        <f>VLOOKUP(B2434,別紙1!$A$285:$AS$431,16,FALSE)+VLOOKUP(B2434,別紙1!$A$285:$AS$431,17,FALSE)+VLOOKUP(B2434,別紙1!$A$285:$AS$431,18,FALSE)</f>
        <v>5</v>
      </c>
      <c r="F2441" s="143">
        <f t="shared" si="2305"/>
        <v>5</v>
      </c>
      <c r="G2441" s="151">
        <f t="shared" si="2314"/>
        <v>0</v>
      </c>
      <c r="H2441" s="151">
        <f t="shared" si="2306"/>
        <v>0</v>
      </c>
      <c r="I2441" s="143">
        <f t="shared" ref="I2441:I2449" si="2317">IF(E2441&lt;=300,IF(E2441&lt;120,0,E2441-120),180)</f>
        <v>0</v>
      </c>
      <c r="J2441" s="151">
        <f t="shared" si="2315"/>
        <v>0</v>
      </c>
      <c r="K2441" s="151">
        <f t="shared" si="2308"/>
        <v>0</v>
      </c>
      <c r="L2441" s="143">
        <f t="shared" si="2309"/>
        <v>0</v>
      </c>
      <c r="M2441" s="151">
        <f t="shared" si="2316"/>
        <v>0</v>
      </c>
      <c r="N2441" s="151">
        <f t="shared" si="2310"/>
        <v>0</v>
      </c>
      <c r="O2441" s="151">
        <f t="shared" si="2311"/>
        <v>0</v>
      </c>
      <c r="P2441" s="144"/>
      <c r="Q2441" s="145">
        <f t="shared" si="2312"/>
        <v>0</v>
      </c>
    </row>
    <row r="2442" spans="1:17" s="20" customFormat="1" ht="18" customHeight="1" x14ac:dyDescent="0.4">
      <c r="A2442" s="19">
        <v>5</v>
      </c>
      <c r="B2442" s="145">
        <f>B2438</f>
        <v>10</v>
      </c>
      <c r="C2442" s="151">
        <f t="shared" si="2313"/>
        <v>0</v>
      </c>
      <c r="D2442" s="151">
        <f t="shared" si="2304"/>
        <v>0</v>
      </c>
      <c r="E2442" s="143">
        <f>VLOOKUP(B2434,別紙1!$A$285:$AS$431,19,FALSE)+VLOOKUP(B2434,別紙1!$A$285:$AS$431,20,FALSE)+VLOOKUP(B2434,別紙1!$A$285:$AS$431,21,FALSE)</f>
        <v>5</v>
      </c>
      <c r="F2442" s="143">
        <f t="shared" si="2305"/>
        <v>5</v>
      </c>
      <c r="G2442" s="151">
        <f t="shared" si="2314"/>
        <v>0</v>
      </c>
      <c r="H2442" s="151">
        <f t="shared" si="2306"/>
        <v>0</v>
      </c>
      <c r="I2442" s="143">
        <f t="shared" si="2317"/>
        <v>0</v>
      </c>
      <c r="J2442" s="151">
        <f t="shared" si="2315"/>
        <v>0</v>
      </c>
      <c r="K2442" s="151">
        <f t="shared" si="2308"/>
        <v>0</v>
      </c>
      <c r="L2442" s="143">
        <f t="shared" si="2309"/>
        <v>0</v>
      </c>
      <c r="M2442" s="151">
        <f t="shared" si="2316"/>
        <v>0</v>
      </c>
      <c r="N2442" s="151">
        <f t="shared" si="2310"/>
        <v>0</v>
      </c>
      <c r="O2442" s="151">
        <f t="shared" si="2311"/>
        <v>0</v>
      </c>
      <c r="P2442" s="144"/>
      <c r="Q2442" s="145">
        <f t="shared" si="2312"/>
        <v>0</v>
      </c>
    </row>
    <row r="2443" spans="1:17" s="20" customFormat="1" ht="18" customHeight="1" x14ac:dyDescent="0.4">
      <c r="A2443" s="19">
        <v>6</v>
      </c>
      <c r="B2443" s="145">
        <f>B2438</f>
        <v>10</v>
      </c>
      <c r="C2443" s="151">
        <f t="shared" si="2313"/>
        <v>0</v>
      </c>
      <c r="D2443" s="151">
        <f t="shared" si="2304"/>
        <v>0</v>
      </c>
      <c r="E2443" s="143">
        <f>VLOOKUP(B2434,別紙1!$A$285:$AS$431,22,FALSE)+VLOOKUP(B2434,別紙1!$A$285:$AS$431,23,FALSE)+VLOOKUP(B2434,別紙1!$A$285:$AS$431,24,FALSE)</f>
        <v>5</v>
      </c>
      <c r="F2443" s="143">
        <f t="shared" si="2305"/>
        <v>5</v>
      </c>
      <c r="G2443" s="151">
        <f t="shared" si="2314"/>
        <v>0</v>
      </c>
      <c r="H2443" s="151">
        <f t="shared" si="2306"/>
        <v>0</v>
      </c>
      <c r="I2443" s="143">
        <f t="shared" si="2317"/>
        <v>0</v>
      </c>
      <c r="J2443" s="151">
        <f t="shared" si="2315"/>
        <v>0</v>
      </c>
      <c r="K2443" s="151">
        <f t="shared" si="2308"/>
        <v>0</v>
      </c>
      <c r="L2443" s="143">
        <f t="shared" si="2309"/>
        <v>0</v>
      </c>
      <c r="M2443" s="151">
        <f t="shared" si="2316"/>
        <v>0</v>
      </c>
      <c r="N2443" s="151">
        <f t="shared" si="2310"/>
        <v>0</v>
      </c>
      <c r="O2443" s="151">
        <f>H2443+K2443+N2443</f>
        <v>0</v>
      </c>
      <c r="P2443" s="144"/>
      <c r="Q2443" s="145">
        <f t="shared" si="2312"/>
        <v>0</v>
      </c>
    </row>
    <row r="2444" spans="1:17" s="20" customFormat="1" ht="18" customHeight="1" x14ac:dyDescent="0.4">
      <c r="A2444" s="19">
        <v>7</v>
      </c>
      <c r="B2444" s="145">
        <f>B2438</f>
        <v>10</v>
      </c>
      <c r="C2444" s="151">
        <f t="shared" si="2313"/>
        <v>0</v>
      </c>
      <c r="D2444" s="151">
        <f t="shared" si="2304"/>
        <v>0</v>
      </c>
      <c r="E2444" s="143">
        <f>VLOOKUP(B2434,別紙1!$A$285:$AS$431,25,FALSE)+VLOOKUP(B2434,別紙1!$A$285:$AS$431,26,FALSE)+VLOOKUP(B2434,別紙1!$A$285:$AS$431,27,FALSE)</f>
        <v>5</v>
      </c>
      <c r="F2444" s="143">
        <f t="shared" si="2305"/>
        <v>5</v>
      </c>
      <c r="G2444" s="151">
        <f t="shared" si="2314"/>
        <v>0</v>
      </c>
      <c r="H2444" s="151">
        <f t="shared" si="2306"/>
        <v>0</v>
      </c>
      <c r="I2444" s="143">
        <f t="shared" si="2317"/>
        <v>0</v>
      </c>
      <c r="J2444" s="151">
        <f t="shared" si="2315"/>
        <v>0</v>
      </c>
      <c r="K2444" s="151">
        <f t="shared" si="2308"/>
        <v>0</v>
      </c>
      <c r="L2444" s="143">
        <f t="shared" si="2309"/>
        <v>0</v>
      </c>
      <c r="M2444" s="151">
        <f t="shared" si="2316"/>
        <v>0</v>
      </c>
      <c r="N2444" s="151">
        <f t="shared" si="2310"/>
        <v>0</v>
      </c>
      <c r="O2444" s="151">
        <f t="shared" ref="O2444:O2448" si="2318">H2444+K2444+N2444</f>
        <v>0</v>
      </c>
      <c r="P2444" s="144"/>
      <c r="Q2444" s="145">
        <f t="shared" si="2312"/>
        <v>0</v>
      </c>
    </row>
    <row r="2445" spans="1:17" s="20" customFormat="1" ht="18" customHeight="1" x14ac:dyDescent="0.4">
      <c r="A2445" s="19">
        <v>8</v>
      </c>
      <c r="B2445" s="145">
        <f>B2438</f>
        <v>10</v>
      </c>
      <c r="C2445" s="151">
        <f t="shared" si="2313"/>
        <v>0</v>
      </c>
      <c r="D2445" s="151">
        <f t="shared" si="2304"/>
        <v>0</v>
      </c>
      <c r="E2445" s="143">
        <f>VLOOKUP(B2434,別紙1!$A$285:$AS$431,28,FALSE)+VLOOKUP(B2434,別紙1!$A$285:$AS$431,29,FALSE)+VLOOKUP(B2434,別紙1!$A$285:$AS$431,30,FALSE)</f>
        <v>5</v>
      </c>
      <c r="F2445" s="143">
        <f t="shared" si="2305"/>
        <v>5</v>
      </c>
      <c r="G2445" s="151">
        <f t="shared" si="2314"/>
        <v>0</v>
      </c>
      <c r="H2445" s="151">
        <f t="shared" si="2306"/>
        <v>0</v>
      </c>
      <c r="I2445" s="143">
        <f t="shared" si="2317"/>
        <v>0</v>
      </c>
      <c r="J2445" s="151">
        <f t="shared" si="2315"/>
        <v>0</v>
      </c>
      <c r="K2445" s="151">
        <f t="shared" si="2308"/>
        <v>0</v>
      </c>
      <c r="L2445" s="143">
        <f t="shared" si="2309"/>
        <v>0</v>
      </c>
      <c r="M2445" s="151">
        <f t="shared" si="2316"/>
        <v>0</v>
      </c>
      <c r="N2445" s="151">
        <f t="shared" si="2310"/>
        <v>0</v>
      </c>
      <c r="O2445" s="151">
        <f t="shared" si="2318"/>
        <v>0</v>
      </c>
      <c r="P2445" s="144"/>
      <c r="Q2445" s="145">
        <f t="shared" si="2312"/>
        <v>0</v>
      </c>
    </row>
    <row r="2446" spans="1:17" s="20" customFormat="1" ht="18" customHeight="1" x14ac:dyDescent="0.4">
      <c r="A2446" s="19">
        <v>9</v>
      </c>
      <c r="B2446" s="145">
        <f>B2438</f>
        <v>10</v>
      </c>
      <c r="C2446" s="151">
        <f t="shared" si="2313"/>
        <v>0</v>
      </c>
      <c r="D2446" s="151">
        <f t="shared" si="2304"/>
        <v>0</v>
      </c>
      <c r="E2446" s="143">
        <f>VLOOKUP(B2434,別紙1!$A$285:$AS$431,31,FALSE)+VLOOKUP(B2434,別紙1!$A$285:$AS$431,32,FALSE)+VLOOKUP(B2434,別紙1!$A$285:$AS$431,33,FALSE)</f>
        <v>5</v>
      </c>
      <c r="F2446" s="143">
        <f t="shared" si="2305"/>
        <v>5</v>
      </c>
      <c r="G2446" s="151">
        <f t="shared" si="2314"/>
        <v>0</v>
      </c>
      <c r="H2446" s="151">
        <f t="shared" si="2306"/>
        <v>0</v>
      </c>
      <c r="I2446" s="143">
        <f t="shared" si="2317"/>
        <v>0</v>
      </c>
      <c r="J2446" s="151">
        <f t="shared" si="2315"/>
        <v>0</v>
      </c>
      <c r="K2446" s="151">
        <f t="shared" si="2308"/>
        <v>0</v>
      </c>
      <c r="L2446" s="143">
        <f t="shared" si="2309"/>
        <v>0</v>
      </c>
      <c r="M2446" s="151">
        <f t="shared" si="2316"/>
        <v>0</v>
      </c>
      <c r="N2446" s="151">
        <f t="shared" si="2310"/>
        <v>0</v>
      </c>
      <c r="O2446" s="151">
        <f t="shared" si="2318"/>
        <v>0</v>
      </c>
      <c r="P2446" s="144"/>
      <c r="Q2446" s="145">
        <f t="shared" si="2312"/>
        <v>0</v>
      </c>
    </row>
    <row r="2447" spans="1:17" s="20" customFormat="1" ht="18" customHeight="1" x14ac:dyDescent="0.4">
      <c r="A2447" s="19">
        <v>10</v>
      </c>
      <c r="B2447" s="145">
        <f>B2438</f>
        <v>10</v>
      </c>
      <c r="C2447" s="151">
        <f t="shared" si="2313"/>
        <v>0</v>
      </c>
      <c r="D2447" s="151">
        <f t="shared" si="2304"/>
        <v>0</v>
      </c>
      <c r="E2447" s="143">
        <f>VLOOKUP(B2434,別紙1!$A$285:$AS$431,34,FALSE)+VLOOKUP(B2434,別紙1!$A$285:$AS$431,35,FALSE)+VLOOKUP(B2434,別紙1!$A$285:$AS$431,36,FALSE)</f>
        <v>5</v>
      </c>
      <c r="F2447" s="143">
        <f t="shared" si="2305"/>
        <v>5</v>
      </c>
      <c r="G2447" s="151">
        <f t="shared" si="2314"/>
        <v>0</v>
      </c>
      <c r="H2447" s="151">
        <f t="shared" si="2306"/>
        <v>0</v>
      </c>
      <c r="I2447" s="143">
        <f t="shared" si="2317"/>
        <v>0</v>
      </c>
      <c r="J2447" s="151">
        <f t="shared" si="2315"/>
        <v>0</v>
      </c>
      <c r="K2447" s="151">
        <f t="shared" si="2308"/>
        <v>0</v>
      </c>
      <c r="L2447" s="143">
        <f t="shared" si="2309"/>
        <v>0</v>
      </c>
      <c r="M2447" s="151">
        <f t="shared" si="2316"/>
        <v>0</v>
      </c>
      <c r="N2447" s="151">
        <f t="shared" si="2310"/>
        <v>0</v>
      </c>
      <c r="O2447" s="151">
        <f t="shared" si="2318"/>
        <v>0</v>
      </c>
      <c r="P2447" s="144"/>
      <c r="Q2447" s="145">
        <f t="shared" si="2312"/>
        <v>0</v>
      </c>
    </row>
    <row r="2448" spans="1:17" s="20" customFormat="1" ht="18" customHeight="1" x14ac:dyDescent="0.4">
      <c r="A2448" s="19">
        <v>11</v>
      </c>
      <c r="B2448" s="145">
        <f>B2438</f>
        <v>10</v>
      </c>
      <c r="C2448" s="151">
        <f t="shared" si="2313"/>
        <v>0</v>
      </c>
      <c r="D2448" s="151">
        <f t="shared" si="2304"/>
        <v>0</v>
      </c>
      <c r="E2448" s="143">
        <f>VLOOKUP(B2434,別紙1!$A$285:$AS$431,37,FALSE)+VLOOKUP(B2434,別紙1!$A$285:$AS$431,38,FALSE)+VLOOKUP(B2434,別紙1!$A$285:$AS$431,39,FALSE)</f>
        <v>5</v>
      </c>
      <c r="F2448" s="143">
        <f t="shared" si="2305"/>
        <v>5</v>
      </c>
      <c r="G2448" s="151">
        <f t="shared" si="2314"/>
        <v>0</v>
      </c>
      <c r="H2448" s="151">
        <f t="shared" si="2306"/>
        <v>0</v>
      </c>
      <c r="I2448" s="143">
        <f t="shared" si="2317"/>
        <v>0</v>
      </c>
      <c r="J2448" s="151">
        <f t="shared" si="2315"/>
        <v>0</v>
      </c>
      <c r="K2448" s="151">
        <f t="shared" si="2308"/>
        <v>0</v>
      </c>
      <c r="L2448" s="143">
        <f t="shared" si="2309"/>
        <v>0</v>
      </c>
      <c r="M2448" s="151">
        <f t="shared" si="2316"/>
        <v>0</v>
      </c>
      <c r="N2448" s="151">
        <f t="shared" si="2310"/>
        <v>0</v>
      </c>
      <c r="O2448" s="151">
        <f t="shared" si="2318"/>
        <v>0</v>
      </c>
      <c r="P2448" s="144"/>
      <c r="Q2448" s="145">
        <f t="shared" si="2312"/>
        <v>0</v>
      </c>
    </row>
    <row r="2449" spans="1:17" s="20" customFormat="1" ht="18" customHeight="1" thickBot="1" x14ac:dyDescent="0.45">
      <c r="A2449" s="19">
        <v>12</v>
      </c>
      <c r="B2449" s="145">
        <f>B2438</f>
        <v>10</v>
      </c>
      <c r="C2449" s="151">
        <f t="shared" si="2313"/>
        <v>0</v>
      </c>
      <c r="D2449" s="151">
        <f t="shared" si="2304"/>
        <v>0</v>
      </c>
      <c r="E2449" s="143">
        <f>VLOOKUP(B2434,別紙1!$A$285:$AS$431,40,FALSE)+VLOOKUP(B2434,別紙1!$A$285:$AS$431,41,FALSE)+VLOOKUP(B2434,別紙1!$A$285:$AS$431,42,FALSE)</f>
        <v>5</v>
      </c>
      <c r="F2449" s="143">
        <f t="shared" si="2305"/>
        <v>5</v>
      </c>
      <c r="G2449" s="151">
        <f t="shared" si="2314"/>
        <v>0</v>
      </c>
      <c r="H2449" s="198">
        <f t="shared" si="2306"/>
        <v>0</v>
      </c>
      <c r="I2449" s="143">
        <f t="shared" si="2317"/>
        <v>0</v>
      </c>
      <c r="J2449" s="198">
        <f t="shared" si="2315"/>
        <v>0</v>
      </c>
      <c r="K2449" s="198">
        <f t="shared" si="2308"/>
        <v>0</v>
      </c>
      <c r="L2449" s="143">
        <f t="shared" si="2309"/>
        <v>0</v>
      </c>
      <c r="M2449" s="151">
        <f t="shared" si="2316"/>
        <v>0</v>
      </c>
      <c r="N2449" s="198">
        <f t="shared" si="2310"/>
        <v>0</v>
      </c>
      <c r="O2449" s="151">
        <f>H2449+K2449+N2449</f>
        <v>0</v>
      </c>
      <c r="P2449" s="144"/>
      <c r="Q2449" s="145">
        <f t="shared" si="2312"/>
        <v>0</v>
      </c>
    </row>
    <row r="2450" spans="1:17" s="20" customFormat="1" ht="18" customHeight="1" thickBot="1" x14ac:dyDescent="0.45">
      <c r="A2450" s="19" t="s">
        <v>9</v>
      </c>
      <c r="B2450" s="146"/>
      <c r="C2450" s="146"/>
      <c r="D2450" s="201"/>
      <c r="E2450" s="143">
        <f t="shared" ref="E2450:F2450" si="2319">SUM(E2438:E2449)</f>
        <v>235</v>
      </c>
      <c r="F2450" s="149">
        <f t="shared" si="2319"/>
        <v>235</v>
      </c>
      <c r="G2450" s="146"/>
      <c r="H2450" s="146"/>
      <c r="I2450" s="149">
        <f t="shared" ref="I2450" si="2320">SUM(I2438:I2449)</f>
        <v>0</v>
      </c>
      <c r="J2450" s="146"/>
      <c r="K2450" s="146"/>
      <c r="L2450" s="149">
        <f t="shared" ref="L2450" si="2321">SUM(L2438:L2449)</f>
        <v>0</v>
      </c>
      <c r="M2450" s="146"/>
      <c r="N2450" s="146"/>
      <c r="O2450" s="202"/>
      <c r="P2450" s="150">
        <f>SUM(P2438:P2449)</f>
        <v>0</v>
      </c>
      <c r="Q2450" s="148">
        <f>IF(SUM(Q2438:Q2449)="","",SUM(Q2438:Q2449))</f>
        <v>0</v>
      </c>
    </row>
    <row r="2451" spans="1:17" ht="78" customHeight="1" x14ac:dyDescent="0.4">
      <c r="A2451" s="444" t="s">
        <v>376</v>
      </c>
      <c r="B2451" s="445"/>
      <c r="C2451" s="445"/>
      <c r="D2451" s="445"/>
      <c r="E2451" s="446"/>
      <c r="F2451" s="446"/>
      <c r="G2451" s="446"/>
      <c r="H2451" s="445"/>
      <c r="I2451" s="446"/>
      <c r="J2451" s="446"/>
      <c r="K2451" s="445"/>
      <c r="L2451" s="446"/>
      <c r="M2451" s="446"/>
      <c r="N2451" s="445"/>
      <c r="O2451" s="445"/>
      <c r="P2451" s="445"/>
      <c r="Q2451" s="445"/>
    </row>
    <row r="2452" spans="1:17" ht="78" customHeight="1" x14ac:dyDescent="0.4">
      <c r="A2452" s="447" t="s">
        <v>22</v>
      </c>
      <c r="B2452" s="447"/>
      <c r="C2452" s="447"/>
      <c r="D2452" s="447"/>
      <c r="E2452" s="447"/>
      <c r="F2452" s="447"/>
      <c r="G2452" s="447"/>
      <c r="H2452" s="447"/>
      <c r="I2452" s="447"/>
      <c r="J2452" s="447"/>
      <c r="K2452" s="447"/>
      <c r="L2452" s="447"/>
      <c r="M2452" s="447"/>
      <c r="N2452" s="447"/>
      <c r="O2452" s="447"/>
      <c r="P2452" s="447"/>
      <c r="Q2452" s="447"/>
    </row>
    <row r="2453" spans="1:17" x14ac:dyDescent="0.4">
      <c r="A2453" s="11" t="s">
        <v>12</v>
      </c>
      <c r="B2453" s="15">
        <f>B2434+1</f>
        <v>130</v>
      </c>
      <c r="C2453" s="11" t="s">
        <v>13</v>
      </c>
      <c r="D2453" s="13" t="str">
        <f>VLOOKUP(B2453,別紙1!$A$285:$AS$431,3,FALSE)</f>
        <v>馬場第１ポンプ場</v>
      </c>
      <c r="Q2453" s="142" t="str">
        <f>VLOOKUP(B2453,別紙1!$A$285:$AS$431,5,FALSE)</f>
        <v>従量電灯Ｂ</v>
      </c>
    </row>
    <row r="2454" spans="1:17" s="11" customFormat="1" ht="20.25" customHeight="1" x14ac:dyDescent="0.4">
      <c r="A2454" s="435" t="s">
        <v>14</v>
      </c>
      <c r="B2454" s="443" t="s">
        <v>3</v>
      </c>
      <c r="C2454" s="443"/>
      <c r="D2454" s="443"/>
      <c r="E2454" s="438" t="s">
        <v>4</v>
      </c>
      <c r="F2454" s="439"/>
      <c r="G2454" s="439"/>
      <c r="H2454" s="439"/>
      <c r="I2454" s="439"/>
      <c r="J2454" s="439"/>
      <c r="K2454" s="439"/>
      <c r="L2454" s="439"/>
      <c r="M2454" s="439"/>
      <c r="N2454" s="439"/>
      <c r="O2454" s="440"/>
      <c r="P2454" s="426" t="s">
        <v>106</v>
      </c>
      <c r="Q2454" s="435" t="s">
        <v>354</v>
      </c>
    </row>
    <row r="2455" spans="1:17" s="11" customFormat="1" ht="60" x14ac:dyDescent="0.4">
      <c r="A2455" s="436"/>
      <c r="B2455" s="305" t="s">
        <v>26</v>
      </c>
      <c r="C2455" s="305" t="s">
        <v>107</v>
      </c>
      <c r="D2455" s="305" t="s">
        <v>27</v>
      </c>
      <c r="E2455" s="16" t="s">
        <v>349</v>
      </c>
      <c r="F2455" s="17" t="s">
        <v>108</v>
      </c>
      <c r="G2455" s="17" t="s">
        <v>350</v>
      </c>
      <c r="H2455" s="16" t="s">
        <v>28</v>
      </c>
      <c r="I2455" s="17" t="s">
        <v>126</v>
      </c>
      <c r="J2455" s="17" t="s">
        <v>352</v>
      </c>
      <c r="K2455" s="16" t="s">
        <v>29</v>
      </c>
      <c r="L2455" s="17" t="s">
        <v>127</v>
      </c>
      <c r="M2455" s="17" t="s">
        <v>128</v>
      </c>
      <c r="N2455" s="16" t="s">
        <v>30</v>
      </c>
      <c r="O2455" s="306" t="s">
        <v>353</v>
      </c>
      <c r="P2455" s="441"/>
      <c r="Q2455" s="436"/>
    </row>
    <row r="2456" spans="1:17" s="18" customFormat="1" ht="22.5" x14ac:dyDescent="0.4">
      <c r="A2456" s="442"/>
      <c r="B2456" s="12" t="s">
        <v>34</v>
      </c>
      <c r="C2456" s="12" t="s">
        <v>123</v>
      </c>
      <c r="D2456" s="12" t="s">
        <v>6</v>
      </c>
      <c r="E2456" s="12" t="s">
        <v>20</v>
      </c>
      <c r="F2456" s="12" t="s">
        <v>20</v>
      </c>
      <c r="G2456" s="12" t="s">
        <v>8</v>
      </c>
      <c r="H2456" s="12" t="s">
        <v>8</v>
      </c>
      <c r="I2456" s="12" t="s">
        <v>20</v>
      </c>
      <c r="J2456" s="12" t="s">
        <v>8</v>
      </c>
      <c r="K2456" s="12" t="s">
        <v>8</v>
      </c>
      <c r="L2456" s="12" t="s">
        <v>20</v>
      </c>
      <c r="M2456" s="12" t="s">
        <v>8</v>
      </c>
      <c r="N2456" s="12" t="s">
        <v>8</v>
      </c>
      <c r="O2456" s="12" t="s">
        <v>8</v>
      </c>
      <c r="P2456" s="4" t="s">
        <v>43</v>
      </c>
      <c r="Q2456" s="12" t="s">
        <v>8</v>
      </c>
    </row>
    <row r="2457" spans="1:17" s="20" customFormat="1" ht="18" customHeight="1" x14ac:dyDescent="0.4">
      <c r="A2457" s="19">
        <v>1</v>
      </c>
      <c r="B2457" s="143">
        <f>VLOOKUP(B2453,別紙1!$A$285:$AS$431,6,FALSE)</f>
        <v>10</v>
      </c>
      <c r="C2457" s="151">
        <f>内訳書!$C$9</f>
        <v>0</v>
      </c>
      <c r="D2457" s="151">
        <f>IF(E2457=0,ROUNDDOWN(C2457*B2457/10/2,2),ROUNDDOWN(C2457*B2457/10,2))</f>
        <v>0</v>
      </c>
      <c r="E2457" s="143">
        <f>VLOOKUP(B2453,別紙1!$A$285:$AS$431,7,FALSE)+VLOOKUP(B2453,別紙1!$A$285:$AS$431,8,FALSE)+VLOOKUP(B2453,別紙1!$A$285:$AS$431,9,FALSE)</f>
        <v>18</v>
      </c>
      <c r="F2457" s="143">
        <f>IF(E2457&lt;120,E2457,120)</f>
        <v>18</v>
      </c>
      <c r="G2457" s="151">
        <f>内訳書!$D$9</f>
        <v>0</v>
      </c>
      <c r="H2457" s="151">
        <f>ROUNDDOWN(F2457*G2457,2)</f>
        <v>0</v>
      </c>
      <c r="I2457" s="143">
        <f>IF(E2457&lt;=300,IF(E2457&lt;120,0,E2457-120),180)</f>
        <v>0</v>
      </c>
      <c r="J2457" s="151">
        <f>内訳書!$E$9</f>
        <v>0</v>
      </c>
      <c r="K2457" s="151">
        <f>ROUNDDOWN(I2457*J2457,2)</f>
        <v>0</v>
      </c>
      <c r="L2457" s="143">
        <f>IF(E2457&lt;300,0,E2457-300)</f>
        <v>0</v>
      </c>
      <c r="M2457" s="151">
        <f>内訳書!$F$9</f>
        <v>0</v>
      </c>
      <c r="N2457" s="151">
        <f>ROUNDDOWN(L2457*M2457,2)</f>
        <v>0</v>
      </c>
      <c r="O2457" s="151">
        <f>H2457+K2457+N2457</f>
        <v>0</v>
      </c>
      <c r="P2457" s="144"/>
      <c r="Q2457" s="145">
        <f>ROUNDDOWN(D2457+O2457+P2457,0)</f>
        <v>0</v>
      </c>
    </row>
    <row r="2458" spans="1:17" s="20" customFormat="1" ht="18" customHeight="1" x14ac:dyDescent="0.4">
      <c r="A2458" s="19">
        <v>2</v>
      </c>
      <c r="B2458" s="145">
        <f>B2457</f>
        <v>10</v>
      </c>
      <c r="C2458" s="151">
        <f>C2457</f>
        <v>0</v>
      </c>
      <c r="D2458" s="151">
        <f t="shared" ref="D2458:D2468" si="2322">IF(E2458=0,ROUNDDOWN(C2458*B2458/10/2,2),ROUNDDOWN(C2458*B2458/10,2))</f>
        <v>0</v>
      </c>
      <c r="E2458" s="143">
        <f>VLOOKUP(B2453,別紙1!$A$285:$AS$431,10,FALSE)+VLOOKUP(B2453,別紙1!$A$285:$AS$431,11,FALSE)+VLOOKUP(B2453,別紙1!$A$285:$AS$431,12,FALSE)</f>
        <v>18</v>
      </c>
      <c r="F2458" s="143">
        <f t="shared" ref="F2458:F2468" si="2323">IF(E2458&lt;120,E2458,120)</f>
        <v>18</v>
      </c>
      <c r="G2458" s="151">
        <f>G2457</f>
        <v>0</v>
      </c>
      <c r="H2458" s="151">
        <f t="shared" ref="H2458:H2468" si="2324">ROUNDDOWN(F2458*G2458,2)</f>
        <v>0</v>
      </c>
      <c r="I2458" s="143">
        <f t="shared" ref="I2458" si="2325">IF(E2458&lt;=300,IF(E2458&lt;120,0,E2458-120),180)</f>
        <v>0</v>
      </c>
      <c r="J2458" s="151">
        <f>J2457</f>
        <v>0</v>
      </c>
      <c r="K2458" s="151">
        <f t="shared" ref="K2458:K2468" si="2326">ROUNDDOWN(I2458*J2458,2)</f>
        <v>0</v>
      </c>
      <c r="L2458" s="143">
        <f t="shared" ref="L2458:L2468" si="2327">IF(E2458&lt;300,0,E2458-300)</f>
        <v>0</v>
      </c>
      <c r="M2458" s="151">
        <f>M2457</f>
        <v>0</v>
      </c>
      <c r="N2458" s="151">
        <f t="shared" ref="N2458:N2468" si="2328">ROUNDDOWN(L2458*M2458,2)</f>
        <v>0</v>
      </c>
      <c r="O2458" s="151">
        <f t="shared" ref="O2458:O2461" si="2329">H2458+K2458+N2458</f>
        <v>0</v>
      </c>
      <c r="P2458" s="144"/>
      <c r="Q2458" s="145">
        <f t="shared" ref="Q2458:Q2468" si="2330">ROUNDDOWN(D2458+O2458+P2458,0)</f>
        <v>0</v>
      </c>
    </row>
    <row r="2459" spans="1:17" s="20" customFormat="1" ht="18" customHeight="1" x14ac:dyDescent="0.4">
      <c r="A2459" s="19">
        <v>3</v>
      </c>
      <c r="B2459" s="145">
        <f>B2457</f>
        <v>10</v>
      </c>
      <c r="C2459" s="151">
        <f t="shared" ref="C2459:C2468" si="2331">C2458</f>
        <v>0</v>
      </c>
      <c r="D2459" s="151">
        <f t="shared" si="2322"/>
        <v>0</v>
      </c>
      <c r="E2459" s="143">
        <f>VLOOKUP(B2453,別紙1!$A$285:$AS$431,13,FALSE)+VLOOKUP(B2453,別紙1!$A$285:$AS$431,14,FALSE)+VLOOKUP(B2453,別紙1!$A$285:$AS$431,15,FALSE)</f>
        <v>15</v>
      </c>
      <c r="F2459" s="143">
        <f t="shared" si="2323"/>
        <v>15</v>
      </c>
      <c r="G2459" s="151">
        <f t="shared" ref="G2459:G2468" si="2332">G2458</f>
        <v>0</v>
      </c>
      <c r="H2459" s="151">
        <f t="shared" si="2324"/>
        <v>0</v>
      </c>
      <c r="I2459" s="143">
        <f>IF(E2459&lt;=300,IF(E2459&lt;120,0,E2459-120),180)</f>
        <v>0</v>
      </c>
      <c r="J2459" s="151">
        <f t="shared" ref="J2459:J2468" si="2333">J2458</f>
        <v>0</v>
      </c>
      <c r="K2459" s="151">
        <f t="shared" si="2326"/>
        <v>0</v>
      </c>
      <c r="L2459" s="143">
        <f t="shared" si="2327"/>
        <v>0</v>
      </c>
      <c r="M2459" s="151">
        <f t="shared" ref="M2459:M2468" si="2334">M2458</f>
        <v>0</v>
      </c>
      <c r="N2459" s="151">
        <f t="shared" si="2328"/>
        <v>0</v>
      </c>
      <c r="O2459" s="151">
        <f t="shared" si="2329"/>
        <v>0</v>
      </c>
      <c r="P2459" s="144"/>
      <c r="Q2459" s="145">
        <f t="shared" si="2330"/>
        <v>0</v>
      </c>
    </row>
    <row r="2460" spans="1:17" s="20" customFormat="1" ht="18" customHeight="1" x14ac:dyDescent="0.4">
      <c r="A2460" s="19">
        <v>4</v>
      </c>
      <c r="B2460" s="145">
        <f>B2457</f>
        <v>10</v>
      </c>
      <c r="C2460" s="151">
        <f t="shared" si="2331"/>
        <v>0</v>
      </c>
      <c r="D2460" s="151">
        <f t="shared" si="2322"/>
        <v>0</v>
      </c>
      <c r="E2460" s="143">
        <f>VLOOKUP(B2453,別紙1!$A$285:$AS$431,16,FALSE)+VLOOKUP(B2453,別紙1!$A$285:$AS$431,17,FALSE)+VLOOKUP(B2453,別紙1!$A$285:$AS$431,18,FALSE)</f>
        <v>11</v>
      </c>
      <c r="F2460" s="143">
        <f t="shared" si="2323"/>
        <v>11</v>
      </c>
      <c r="G2460" s="151">
        <f t="shared" si="2332"/>
        <v>0</v>
      </c>
      <c r="H2460" s="151">
        <f t="shared" si="2324"/>
        <v>0</v>
      </c>
      <c r="I2460" s="143">
        <f t="shared" ref="I2460:I2468" si="2335">IF(E2460&lt;=300,IF(E2460&lt;120,0,E2460-120),180)</f>
        <v>0</v>
      </c>
      <c r="J2460" s="151">
        <f t="shared" si="2333"/>
        <v>0</v>
      </c>
      <c r="K2460" s="151">
        <f t="shared" si="2326"/>
        <v>0</v>
      </c>
      <c r="L2460" s="143">
        <f t="shared" si="2327"/>
        <v>0</v>
      </c>
      <c r="M2460" s="151">
        <f t="shared" si="2334"/>
        <v>0</v>
      </c>
      <c r="N2460" s="151">
        <f t="shared" si="2328"/>
        <v>0</v>
      </c>
      <c r="O2460" s="151">
        <f t="shared" si="2329"/>
        <v>0</v>
      </c>
      <c r="P2460" s="144"/>
      <c r="Q2460" s="145">
        <f t="shared" si="2330"/>
        <v>0</v>
      </c>
    </row>
    <row r="2461" spans="1:17" s="20" customFormat="1" ht="18" customHeight="1" x14ac:dyDescent="0.4">
      <c r="A2461" s="19">
        <v>5</v>
      </c>
      <c r="B2461" s="145">
        <f>B2457</f>
        <v>10</v>
      </c>
      <c r="C2461" s="151">
        <f t="shared" si="2331"/>
        <v>0</v>
      </c>
      <c r="D2461" s="151">
        <f t="shared" si="2322"/>
        <v>0</v>
      </c>
      <c r="E2461" s="143">
        <f>VLOOKUP(B2453,別紙1!$A$285:$AS$431,19,FALSE)+VLOOKUP(B2453,別紙1!$A$285:$AS$431,20,FALSE)+VLOOKUP(B2453,別紙1!$A$285:$AS$431,21,FALSE)</f>
        <v>8</v>
      </c>
      <c r="F2461" s="143">
        <f t="shared" si="2323"/>
        <v>8</v>
      </c>
      <c r="G2461" s="151">
        <f t="shared" si="2332"/>
        <v>0</v>
      </c>
      <c r="H2461" s="151">
        <f t="shared" si="2324"/>
        <v>0</v>
      </c>
      <c r="I2461" s="143">
        <f t="shared" si="2335"/>
        <v>0</v>
      </c>
      <c r="J2461" s="151">
        <f t="shared" si="2333"/>
        <v>0</v>
      </c>
      <c r="K2461" s="151">
        <f t="shared" si="2326"/>
        <v>0</v>
      </c>
      <c r="L2461" s="143">
        <f t="shared" si="2327"/>
        <v>0</v>
      </c>
      <c r="M2461" s="151">
        <f t="shared" si="2334"/>
        <v>0</v>
      </c>
      <c r="N2461" s="151">
        <f t="shared" si="2328"/>
        <v>0</v>
      </c>
      <c r="O2461" s="151">
        <f t="shared" si="2329"/>
        <v>0</v>
      </c>
      <c r="P2461" s="144"/>
      <c r="Q2461" s="145">
        <f t="shared" si="2330"/>
        <v>0</v>
      </c>
    </row>
    <row r="2462" spans="1:17" s="20" customFormat="1" ht="18" customHeight="1" x14ac:dyDescent="0.4">
      <c r="A2462" s="19">
        <v>6</v>
      </c>
      <c r="B2462" s="145">
        <f>B2457</f>
        <v>10</v>
      </c>
      <c r="C2462" s="151">
        <f t="shared" si="2331"/>
        <v>0</v>
      </c>
      <c r="D2462" s="151">
        <f t="shared" si="2322"/>
        <v>0</v>
      </c>
      <c r="E2462" s="143">
        <f>VLOOKUP(B2453,別紙1!$A$285:$AS$431,22,FALSE)+VLOOKUP(B2453,別紙1!$A$285:$AS$431,23,FALSE)+VLOOKUP(B2453,別紙1!$A$285:$AS$431,24,FALSE)</f>
        <v>9</v>
      </c>
      <c r="F2462" s="143">
        <f t="shared" si="2323"/>
        <v>9</v>
      </c>
      <c r="G2462" s="151">
        <f t="shared" si="2332"/>
        <v>0</v>
      </c>
      <c r="H2462" s="151">
        <f t="shared" si="2324"/>
        <v>0</v>
      </c>
      <c r="I2462" s="143">
        <f t="shared" si="2335"/>
        <v>0</v>
      </c>
      <c r="J2462" s="151">
        <f t="shared" si="2333"/>
        <v>0</v>
      </c>
      <c r="K2462" s="151">
        <f t="shared" si="2326"/>
        <v>0</v>
      </c>
      <c r="L2462" s="143">
        <f t="shared" si="2327"/>
        <v>0</v>
      </c>
      <c r="M2462" s="151">
        <f t="shared" si="2334"/>
        <v>0</v>
      </c>
      <c r="N2462" s="151">
        <f t="shared" si="2328"/>
        <v>0</v>
      </c>
      <c r="O2462" s="151">
        <f>H2462+K2462+N2462</f>
        <v>0</v>
      </c>
      <c r="P2462" s="144"/>
      <c r="Q2462" s="145">
        <f t="shared" si="2330"/>
        <v>0</v>
      </c>
    </row>
    <row r="2463" spans="1:17" s="20" customFormat="1" ht="18" customHeight="1" x14ac:dyDescent="0.4">
      <c r="A2463" s="19">
        <v>7</v>
      </c>
      <c r="B2463" s="145">
        <f>B2457</f>
        <v>10</v>
      </c>
      <c r="C2463" s="151">
        <f t="shared" si="2331"/>
        <v>0</v>
      </c>
      <c r="D2463" s="151">
        <f t="shared" si="2322"/>
        <v>0</v>
      </c>
      <c r="E2463" s="143">
        <f>VLOOKUP(B2453,別紙1!$A$285:$AS$431,25,FALSE)+VLOOKUP(B2453,別紙1!$A$285:$AS$431,26,FALSE)+VLOOKUP(B2453,別紙1!$A$285:$AS$431,27,FALSE)</f>
        <v>10</v>
      </c>
      <c r="F2463" s="143">
        <f t="shared" si="2323"/>
        <v>10</v>
      </c>
      <c r="G2463" s="151">
        <f t="shared" si="2332"/>
        <v>0</v>
      </c>
      <c r="H2463" s="151">
        <f t="shared" si="2324"/>
        <v>0</v>
      </c>
      <c r="I2463" s="143">
        <f t="shared" si="2335"/>
        <v>0</v>
      </c>
      <c r="J2463" s="151">
        <f t="shared" si="2333"/>
        <v>0</v>
      </c>
      <c r="K2463" s="151">
        <f t="shared" si="2326"/>
        <v>0</v>
      </c>
      <c r="L2463" s="143">
        <f t="shared" si="2327"/>
        <v>0</v>
      </c>
      <c r="M2463" s="151">
        <f t="shared" si="2334"/>
        <v>0</v>
      </c>
      <c r="N2463" s="151">
        <f t="shared" si="2328"/>
        <v>0</v>
      </c>
      <c r="O2463" s="151">
        <f t="shared" ref="O2463:O2467" si="2336">H2463+K2463+N2463</f>
        <v>0</v>
      </c>
      <c r="P2463" s="144"/>
      <c r="Q2463" s="145">
        <f t="shared" si="2330"/>
        <v>0</v>
      </c>
    </row>
    <row r="2464" spans="1:17" s="20" customFormat="1" ht="18" customHeight="1" x14ac:dyDescent="0.4">
      <c r="A2464" s="19">
        <v>8</v>
      </c>
      <c r="B2464" s="145">
        <f>B2457</f>
        <v>10</v>
      </c>
      <c r="C2464" s="151">
        <f t="shared" si="2331"/>
        <v>0</v>
      </c>
      <c r="D2464" s="151">
        <f t="shared" si="2322"/>
        <v>0</v>
      </c>
      <c r="E2464" s="143">
        <f>VLOOKUP(B2453,別紙1!$A$285:$AS$431,28,FALSE)+VLOOKUP(B2453,別紙1!$A$285:$AS$431,29,FALSE)+VLOOKUP(B2453,別紙1!$A$285:$AS$431,30,FALSE)</f>
        <v>12</v>
      </c>
      <c r="F2464" s="143">
        <f t="shared" si="2323"/>
        <v>12</v>
      </c>
      <c r="G2464" s="151">
        <f t="shared" si="2332"/>
        <v>0</v>
      </c>
      <c r="H2464" s="151">
        <f t="shared" si="2324"/>
        <v>0</v>
      </c>
      <c r="I2464" s="143">
        <f t="shared" si="2335"/>
        <v>0</v>
      </c>
      <c r="J2464" s="151">
        <f t="shared" si="2333"/>
        <v>0</v>
      </c>
      <c r="K2464" s="151">
        <f t="shared" si="2326"/>
        <v>0</v>
      </c>
      <c r="L2464" s="143">
        <f t="shared" si="2327"/>
        <v>0</v>
      </c>
      <c r="M2464" s="151">
        <f t="shared" si="2334"/>
        <v>0</v>
      </c>
      <c r="N2464" s="151">
        <f t="shared" si="2328"/>
        <v>0</v>
      </c>
      <c r="O2464" s="151">
        <f t="shared" si="2336"/>
        <v>0</v>
      </c>
      <c r="P2464" s="144"/>
      <c r="Q2464" s="145">
        <f t="shared" si="2330"/>
        <v>0</v>
      </c>
    </row>
    <row r="2465" spans="1:17" s="20" customFormat="1" ht="18" customHeight="1" x14ac:dyDescent="0.4">
      <c r="A2465" s="19">
        <v>9</v>
      </c>
      <c r="B2465" s="145">
        <f>B2457</f>
        <v>10</v>
      </c>
      <c r="C2465" s="151">
        <f t="shared" si="2331"/>
        <v>0</v>
      </c>
      <c r="D2465" s="151">
        <f t="shared" si="2322"/>
        <v>0</v>
      </c>
      <c r="E2465" s="143">
        <f>VLOOKUP(B2453,別紙1!$A$285:$AS$431,31,FALSE)+VLOOKUP(B2453,別紙1!$A$285:$AS$431,32,FALSE)+VLOOKUP(B2453,別紙1!$A$285:$AS$431,33,FALSE)</f>
        <v>11</v>
      </c>
      <c r="F2465" s="143">
        <f t="shared" si="2323"/>
        <v>11</v>
      </c>
      <c r="G2465" s="151">
        <f t="shared" si="2332"/>
        <v>0</v>
      </c>
      <c r="H2465" s="151">
        <f t="shared" si="2324"/>
        <v>0</v>
      </c>
      <c r="I2465" s="143">
        <f t="shared" si="2335"/>
        <v>0</v>
      </c>
      <c r="J2465" s="151">
        <f t="shared" si="2333"/>
        <v>0</v>
      </c>
      <c r="K2465" s="151">
        <f t="shared" si="2326"/>
        <v>0</v>
      </c>
      <c r="L2465" s="143">
        <f t="shared" si="2327"/>
        <v>0</v>
      </c>
      <c r="M2465" s="151">
        <f t="shared" si="2334"/>
        <v>0</v>
      </c>
      <c r="N2465" s="151">
        <f t="shared" si="2328"/>
        <v>0</v>
      </c>
      <c r="O2465" s="151">
        <f t="shared" si="2336"/>
        <v>0</v>
      </c>
      <c r="P2465" s="144"/>
      <c r="Q2465" s="145">
        <f t="shared" si="2330"/>
        <v>0</v>
      </c>
    </row>
    <row r="2466" spans="1:17" s="20" customFormat="1" ht="18" customHeight="1" x14ac:dyDescent="0.4">
      <c r="A2466" s="19">
        <v>10</v>
      </c>
      <c r="B2466" s="145">
        <f>B2457</f>
        <v>10</v>
      </c>
      <c r="C2466" s="151">
        <f t="shared" si="2331"/>
        <v>0</v>
      </c>
      <c r="D2466" s="151">
        <f t="shared" si="2322"/>
        <v>0</v>
      </c>
      <c r="E2466" s="143">
        <f>VLOOKUP(B2453,別紙1!$A$285:$AS$431,34,FALSE)+VLOOKUP(B2453,別紙1!$A$285:$AS$431,35,FALSE)+VLOOKUP(B2453,別紙1!$A$285:$AS$431,36,FALSE)</f>
        <v>9</v>
      </c>
      <c r="F2466" s="143">
        <f t="shared" si="2323"/>
        <v>9</v>
      </c>
      <c r="G2466" s="151">
        <f t="shared" si="2332"/>
        <v>0</v>
      </c>
      <c r="H2466" s="151">
        <f t="shared" si="2324"/>
        <v>0</v>
      </c>
      <c r="I2466" s="143">
        <f t="shared" si="2335"/>
        <v>0</v>
      </c>
      <c r="J2466" s="151">
        <f t="shared" si="2333"/>
        <v>0</v>
      </c>
      <c r="K2466" s="151">
        <f t="shared" si="2326"/>
        <v>0</v>
      </c>
      <c r="L2466" s="143">
        <f t="shared" si="2327"/>
        <v>0</v>
      </c>
      <c r="M2466" s="151">
        <f t="shared" si="2334"/>
        <v>0</v>
      </c>
      <c r="N2466" s="151">
        <f t="shared" si="2328"/>
        <v>0</v>
      </c>
      <c r="O2466" s="151">
        <f t="shared" si="2336"/>
        <v>0</v>
      </c>
      <c r="P2466" s="144"/>
      <c r="Q2466" s="145">
        <f t="shared" si="2330"/>
        <v>0</v>
      </c>
    </row>
    <row r="2467" spans="1:17" s="20" customFormat="1" ht="18" customHeight="1" x14ac:dyDescent="0.4">
      <c r="A2467" s="19">
        <v>11</v>
      </c>
      <c r="B2467" s="145">
        <f>B2457</f>
        <v>10</v>
      </c>
      <c r="C2467" s="151">
        <f t="shared" si="2331"/>
        <v>0</v>
      </c>
      <c r="D2467" s="151">
        <f t="shared" si="2322"/>
        <v>0</v>
      </c>
      <c r="E2467" s="143">
        <f>VLOOKUP(B2453,別紙1!$A$285:$AS$431,37,FALSE)+VLOOKUP(B2453,別紙1!$A$285:$AS$431,38,FALSE)+VLOOKUP(B2453,別紙1!$A$285:$AS$431,39,FALSE)</f>
        <v>9</v>
      </c>
      <c r="F2467" s="143">
        <f t="shared" si="2323"/>
        <v>9</v>
      </c>
      <c r="G2467" s="151">
        <f t="shared" si="2332"/>
        <v>0</v>
      </c>
      <c r="H2467" s="151">
        <f t="shared" si="2324"/>
        <v>0</v>
      </c>
      <c r="I2467" s="143">
        <f t="shared" si="2335"/>
        <v>0</v>
      </c>
      <c r="J2467" s="151">
        <f t="shared" si="2333"/>
        <v>0</v>
      </c>
      <c r="K2467" s="151">
        <f t="shared" si="2326"/>
        <v>0</v>
      </c>
      <c r="L2467" s="143">
        <f t="shared" si="2327"/>
        <v>0</v>
      </c>
      <c r="M2467" s="151">
        <f t="shared" si="2334"/>
        <v>0</v>
      </c>
      <c r="N2467" s="151">
        <f t="shared" si="2328"/>
        <v>0</v>
      </c>
      <c r="O2467" s="151">
        <f t="shared" si="2336"/>
        <v>0</v>
      </c>
      <c r="P2467" s="144"/>
      <c r="Q2467" s="145">
        <f t="shared" si="2330"/>
        <v>0</v>
      </c>
    </row>
    <row r="2468" spans="1:17" s="20" customFormat="1" ht="18" customHeight="1" thickBot="1" x14ac:dyDescent="0.45">
      <c r="A2468" s="19">
        <v>12</v>
      </c>
      <c r="B2468" s="145">
        <f>B2457</f>
        <v>10</v>
      </c>
      <c r="C2468" s="151">
        <f t="shared" si="2331"/>
        <v>0</v>
      </c>
      <c r="D2468" s="151">
        <f t="shared" si="2322"/>
        <v>0</v>
      </c>
      <c r="E2468" s="143">
        <f>VLOOKUP(B2453,別紙1!$A$285:$AS$431,40,FALSE)+VLOOKUP(B2453,別紙1!$A$285:$AS$431,41,FALSE)+VLOOKUP(B2453,別紙1!$A$285:$AS$431,42,FALSE)</f>
        <v>14</v>
      </c>
      <c r="F2468" s="143">
        <f t="shared" si="2323"/>
        <v>14</v>
      </c>
      <c r="G2468" s="151">
        <f t="shared" si="2332"/>
        <v>0</v>
      </c>
      <c r="H2468" s="198">
        <f t="shared" si="2324"/>
        <v>0</v>
      </c>
      <c r="I2468" s="143">
        <f t="shared" si="2335"/>
        <v>0</v>
      </c>
      <c r="J2468" s="198">
        <f t="shared" si="2333"/>
        <v>0</v>
      </c>
      <c r="K2468" s="198">
        <f t="shared" si="2326"/>
        <v>0</v>
      </c>
      <c r="L2468" s="143">
        <f t="shared" si="2327"/>
        <v>0</v>
      </c>
      <c r="M2468" s="151">
        <f t="shared" si="2334"/>
        <v>0</v>
      </c>
      <c r="N2468" s="198">
        <f t="shared" si="2328"/>
        <v>0</v>
      </c>
      <c r="O2468" s="151">
        <f>H2468+K2468+N2468</f>
        <v>0</v>
      </c>
      <c r="P2468" s="144"/>
      <c r="Q2468" s="145">
        <f t="shared" si="2330"/>
        <v>0</v>
      </c>
    </row>
    <row r="2469" spans="1:17" s="20" customFormat="1" ht="18" customHeight="1" thickBot="1" x14ac:dyDescent="0.45">
      <c r="A2469" s="19" t="s">
        <v>9</v>
      </c>
      <c r="B2469" s="146"/>
      <c r="C2469" s="146"/>
      <c r="D2469" s="201"/>
      <c r="E2469" s="143">
        <f t="shared" ref="E2469:F2469" si="2337">SUM(E2457:E2468)</f>
        <v>144</v>
      </c>
      <c r="F2469" s="149">
        <f t="shared" si="2337"/>
        <v>144</v>
      </c>
      <c r="G2469" s="146"/>
      <c r="H2469" s="146"/>
      <c r="I2469" s="149">
        <f t="shared" ref="I2469" si="2338">SUM(I2457:I2468)</f>
        <v>0</v>
      </c>
      <c r="J2469" s="146"/>
      <c r="K2469" s="146"/>
      <c r="L2469" s="149">
        <f t="shared" ref="L2469" si="2339">SUM(L2457:L2468)</f>
        <v>0</v>
      </c>
      <c r="M2469" s="146"/>
      <c r="N2469" s="146"/>
      <c r="O2469" s="202"/>
      <c r="P2469" s="150">
        <f>SUM(P2457:P2468)</f>
        <v>0</v>
      </c>
      <c r="Q2469" s="148">
        <f>IF(SUM(Q2457:Q2468)="","",SUM(Q2457:Q2468))</f>
        <v>0</v>
      </c>
    </row>
    <row r="2470" spans="1:17" ht="78" customHeight="1" x14ac:dyDescent="0.4">
      <c r="A2470" s="444" t="s">
        <v>376</v>
      </c>
      <c r="B2470" s="445"/>
      <c r="C2470" s="445"/>
      <c r="D2470" s="445"/>
      <c r="E2470" s="446"/>
      <c r="F2470" s="446"/>
      <c r="G2470" s="446"/>
      <c r="H2470" s="445"/>
      <c r="I2470" s="446"/>
      <c r="J2470" s="446"/>
      <c r="K2470" s="445"/>
      <c r="L2470" s="446"/>
      <c r="M2470" s="446"/>
      <c r="N2470" s="445"/>
      <c r="O2470" s="445"/>
      <c r="P2470" s="445"/>
      <c r="Q2470" s="445"/>
    </row>
    <row r="2471" spans="1:17" ht="78" customHeight="1" x14ac:dyDescent="0.4">
      <c r="A2471" s="447" t="s">
        <v>22</v>
      </c>
      <c r="B2471" s="447"/>
      <c r="C2471" s="447"/>
      <c r="D2471" s="447"/>
      <c r="E2471" s="447"/>
      <c r="F2471" s="447"/>
      <c r="G2471" s="447"/>
      <c r="H2471" s="447"/>
      <c r="I2471" s="447"/>
      <c r="J2471" s="447"/>
      <c r="K2471" s="447"/>
      <c r="L2471" s="447"/>
      <c r="M2471" s="447"/>
      <c r="N2471" s="447"/>
      <c r="O2471" s="447"/>
      <c r="P2471" s="447"/>
      <c r="Q2471" s="447"/>
    </row>
    <row r="2472" spans="1:17" x14ac:dyDescent="0.4">
      <c r="A2472" s="11" t="s">
        <v>12</v>
      </c>
      <c r="B2472" s="15">
        <f>B2453+1</f>
        <v>131</v>
      </c>
      <c r="C2472" s="11" t="s">
        <v>13</v>
      </c>
      <c r="D2472" s="13" t="str">
        <f>VLOOKUP(B2472,別紙1!$A$285:$AS$431,3,FALSE)</f>
        <v>白川東第１ポンプ場</v>
      </c>
      <c r="Q2472" s="142" t="str">
        <f>VLOOKUP(B2472,別紙1!$A$285:$AS$431,5,FALSE)</f>
        <v>従量電灯Ｂ</v>
      </c>
    </row>
    <row r="2473" spans="1:17" s="11" customFormat="1" ht="20.25" customHeight="1" x14ac:dyDescent="0.4">
      <c r="A2473" s="435" t="s">
        <v>14</v>
      </c>
      <c r="B2473" s="443" t="s">
        <v>3</v>
      </c>
      <c r="C2473" s="443"/>
      <c r="D2473" s="443"/>
      <c r="E2473" s="438" t="s">
        <v>4</v>
      </c>
      <c r="F2473" s="439"/>
      <c r="G2473" s="439"/>
      <c r="H2473" s="439"/>
      <c r="I2473" s="439"/>
      <c r="J2473" s="439"/>
      <c r="K2473" s="439"/>
      <c r="L2473" s="439"/>
      <c r="M2473" s="439"/>
      <c r="N2473" s="439"/>
      <c r="O2473" s="440"/>
      <c r="P2473" s="426" t="s">
        <v>106</v>
      </c>
      <c r="Q2473" s="435" t="s">
        <v>354</v>
      </c>
    </row>
    <row r="2474" spans="1:17" s="11" customFormat="1" ht="60" x14ac:dyDescent="0.4">
      <c r="A2474" s="436"/>
      <c r="B2474" s="305" t="s">
        <v>26</v>
      </c>
      <c r="C2474" s="305" t="s">
        <v>107</v>
      </c>
      <c r="D2474" s="305" t="s">
        <v>27</v>
      </c>
      <c r="E2474" s="16" t="s">
        <v>349</v>
      </c>
      <c r="F2474" s="17" t="s">
        <v>108</v>
      </c>
      <c r="G2474" s="17" t="s">
        <v>350</v>
      </c>
      <c r="H2474" s="16" t="s">
        <v>28</v>
      </c>
      <c r="I2474" s="17" t="s">
        <v>126</v>
      </c>
      <c r="J2474" s="17" t="s">
        <v>352</v>
      </c>
      <c r="K2474" s="16" t="s">
        <v>29</v>
      </c>
      <c r="L2474" s="17" t="s">
        <v>127</v>
      </c>
      <c r="M2474" s="17" t="s">
        <v>128</v>
      </c>
      <c r="N2474" s="16" t="s">
        <v>30</v>
      </c>
      <c r="O2474" s="306" t="s">
        <v>353</v>
      </c>
      <c r="P2474" s="441"/>
      <c r="Q2474" s="436"/>
    </row>
    <row r="2475" spans="1:17" s="18" customFormat="1" ht="22.5" x14ac:dyDescent="0.4">
      <c r="A2475" s="442"/>
      <c r="B2475" s="12" t="s">
        <v>34</v>
      </c>
      <c r="C2475" s="12" t="s">
        <v>123</v>
      </c>
      <c r="D2475" s="12" t="s">
        <v>6</v>
      </c>
      <c r="E2475" s="12" t="s">
        <v>20</v>
      </c>
      <c r="F2475" s="12" t="s">
        <v>20</v>
      </c>
      <c r="G2475" s="12" t="s">
        <v>8</v>
      </c>
      <c r="H2475" s="12" t="s">
        <v>8</v>
      </c>
      <c r="I2475" s="12" t="s">
        <v>20</v>
      </c>
      <c r="J2475" s="12" t="s">
        <v>8</v>
      </c>
      <c r="K2475" s="12" t="s">
        <v>8</v>
      </c>
      <c r="L2475" s="12" t="s">
        <v>20</v>
      </c>
      <c r="M2475" s="12" t="s">
        <v>8</v>
      </c>
      <c r="N2475" s="12" t="s">
        <v>8</v>
      </c>
      <c r="O2475" s="12" t="s">
        <v>8</v>
      </c>
      <c r="P2475" s="4" t="s">
        <v>43</v>
      </c>
      <c r="Q2475" s="12" t="s">
        <v>8</v>
      </c>
    </row>
    <row r="2476" spans="1:17" s="20" customFormat="1" ht="18" customHeight="1" x14ac:dyDescent="0.4">
      <c r="A2476" s="19">
        <v>1</v>
      </c>
      <c r="B2476" s="143">
        <f>VLOOKUP(B2472,別紙1!$A$285:$AS$431,6,FALSE)</f>
        <v>10</v>
      </c>
      <c r="C2476" s="151">
        <f>内訳書!$C$9</f>
        <v>0</v>
      </c>
      <c r="D2476" s="151">
        <f>IF(E2476=0,ROUNDDOWN(C2476*B2476/10/2,2),ROUNDDOWN(C2476*B2476/10,2))</f>
        <v>0</v>
      </c>
      <c r="E2476" s="143">
        <f>VLOOKUP(B2472,別紙1!$A$285:$AS$431,7,FALSE)+VLOOKUP(B2472,別紙1!$A$285:$AS$431,8,FALSE)+VLOOKUP(B2472,別紙1!$A$285:$AS$431,9,FALSE)</f>
        <v>24</v>
      </c>
      <c r="F2476" s="143">
        <f>IF(E2476&lt;120,E2476,120)</f>
        <v>24</v>
      </c>
      <c r="G2476" s="151">
        <f>内訳書!$D$9</f>
        <v>0</v>
      </c>
      <c r="H2476" s="151">
        <f>ROUNDDOWN(F2476*G2476,2)</f>
        <v>0</v>
      </c>
      <c r="I2476" s="143">
        <f>IF(E2476&lt;=300,IF(E2476&lt;120,0,E2476-120),180)</f>
        <v>0</v>
      </c>
      <c r="J2476" s="151">
        <f>内訳書!$E$9</f>
        <v>0</v>
      </c>
      <c r="K2476" s="151">
        <f>ROUNDDOWN(I2476*J2476,2)</f>
        <v>0</v>
      </c>
      <c r="L2476" s="143">
        <f>IF(E2476&lt;300,0,E2476-300)</f>
        <v>0</v>
      </c>
      <c r="M2476" s="151">
        <f>内訳書!$F$9</f>
        <v>0</v>
      </c>
      <c r="N2476" s="151">
        <f>ROUNDDOWN(L2476*M2476,2)</f>
        <v>0</v>
      </c>
      <c r="O2476" s="151">
        <f>H2476+K2476+N2476</f>
        <v>0</v>
      </c>
      <c r="P2476" s="144"/>
      <c r="Q2476" s="145">
        <f>ROUNDDOWN(D2476+O2476+P2476,0)</f>
        <v>0</v>
      </c>
    </row>
    <row r="2477" spans="1:17" s="20" customFormat="1" ht="18" customHeight="1" x14ac:dyDescent="0.4">
      <c r="A2477" s="19">
        <v>2</v>
      </c>
      <c r="B2477" s="145">
        <f>B2476</f>
        <v>10</v>
      </c>
      <c r="C2477" s="151">
        <f>C2476</f>
        <v>0</v>
      </c>
      <c r="D2477" s="151">
        <f t="shared" ref="D2477:D2487" si="2340">IF(E2477=0,ROUNDDOWN(C2477*B2477/10/2,2),ROUNDDOWN(C2477*B2477/10,2))</f>
        <v>0</v>
      </c>
      <c r="E2477" s="143">
        <f>VLOOKUP(B2472,別紙1!$A$285:$AS$431,10,FALSE)+VLOOKUP(B2472,別紙1!$A$285:$AS$431,11,FALSE)+VLOOKUP(B2472,別紙1!$A$285:$AS$431,12,FALSE)</f>
        <v>25</v>
      </c>
      <c r="F2477" s="143">
        <f t="shared" ref="F2477:F2487" si="2341">IF(E2477&lt;120,E2477,120)</f>
        <v>25</v>
      </c>
      <c r="G2477" s="151">
        <f>G2476</f>
        <v>0</v>
      </c>
      <c r="H2477" s="151">
        <f t="shared" ref="H2477:H2487" si="2342">ROUNDDOWN(F2477*G2477,2)</f>
        <v>0</v>
      </c>
      <c r="I2477" s="143">
        <f t="shared" ref="I2477" si="2343">IF(E2477&lt;=300,IF(E2477&lt;120,0,E2477-120),180)</f>
        <v>0</v>
      </c>
      <c r="J2477" s="151">
        <f>J2476</f>
        <v>0</v>
      </c>
      <c r="K2477" s="151">
        <f t="shared" ref="K2477:K2487" si="2344">ROUNDDOWN(I2477*J2477,2)</f>
        <v>0</v>
      </c>
      <c r="L2477" s="143">
        <f t="shared" ref="L2477:L2487" si="2345">IF(E2477&lt;300,0,E2477-300)</f>
        <v>0</v>
      </c>
      <c r="M2477" s="151">
        <f>M2476</f>
        <v>0</v>
      </c>
      <c r="N2477" s="151">
        <f t="shared" ref="N2477:N2487" si="2346">ROUNDDOWN(L2477*M2477,2)</f>
        <v>0</v>
      </c>
      <c r="O2477" s="151">
        <f t="shared" ref="O2477:O2480" si="2347">H2477+K2477+N2477</f>
        <v>0</v>
      </c>
      <c r="P2477" s="144"/>
      <c r="Q2477" s="145">
        <f t="shared" ref="Q2477:Q2487" si="2348">ROUNDDOWN(D2477+O2477+P2477,0)</f>
        <v>0</v>
      </c>
    </row>
    <row r="2478" spans="1:17" s="20" customFormat="1" ht="18" customHeight="1" x14ac:dyDescent="0.4">
      <c r="A2478" s="19">
        <v>3</v>
      </c>
      <c r="B2478" s="145">
        <f>B2476</f>
        <v>10</v>
      </c>
      <c r="C2478" s="151">
        <f t="shared" ref="C2478:C2487" si="2349">C2477</f>
        <v>0</v>
      </c>
      <c r="D2478" s="151">
        <f t="shared" si="2340"/>
        <v>0</v>
      </c>
      <c r="E2478" s="143">
        <f>VLOOKUP(B2472,別紙1!$A$285:$AS$431,13,FALSE)+VLOOKUP(B2472,別紙1!$A$285:$AS$431,14,FALSE)+VLOOKUP(B2472,別紙1!$A$285:$AS$431,15,FALSE)</f>
        <v>21</v>
      </c>
      <c r="F2478" s="143">
        <f t="shared" si="2341"/>
        <v>21</v>
      </c>
      <c r="G2478" s="151">
        <f t="shared" ref="G2478:G2487" si="2350">G2477</f>
        <v>0</v>
      </c>
      <c r="H2478" s="151">
        <f t="shared" si="2342"/>
        <v>0</v>
      </c>
      <c r="I2478" s="143">
        <f>IF(E2478&lt;=300,IF(E2478&lt;120,0,E2478-120),180)</f>
        <v>0</v>
      </c>
      <c r="J2478" s="151">
        <f t="shared" ref="J2478:J2487" si="2351">J2477</f>
        <v>0</v>
      </c>
      <c r="K2478" s="151">
        <f t="shared" si="2344"/>
        <v>0</v>
      </c>
      <c r="L2478" s="143">
        <f t="shared" si="2345"/>
        <v>0</v>
      </c>
      <c r="M2478" s="151">
        <f t="shared" ref="M2478:M2487" si="2352">M2477</f>
        <v>0</v>
      </c>
      <c r="N2478" s="151">
        <f t="shared" si="2346"/>
        <v>0</v>
      </c>
      <c r="O2478" s="151">
        <f t="shared" si="2347"/>
        <v>0</v>
      </c>
      <c r="P2478" s="144"/>
      <c r="Q2478" s="145">
        <f t="shared" si="2348"/>
        <v>0</v>
      </c>
    </row>
    <row r="2479" spans="1:17" s="20" customFormat="1" ht="18" customHeight="1" x14ac:dyDescent="0.4">
      <c r="A2479" s="19">
        <v>4</v>
      </c>
      <c r="B2479" s="145">
        <f>B2476</f>
        <v>10</v>
      </c>
      <c r="C2479" s="151">
        <f t="shared" si="2349"/>
        <v>0</v>
      </c>
      <c r="D2479" s="151">
        <f t="shared" si="2340"/>
        <v>0</v>
      </c>
      <c r="E2479" s="143">
        <f>VLOOKUP(B2472,別紙1!$A$285:$AS$431,16,FALSE)+VLOOKUP(B2472,別紙1!$A$285:$AS$431,17,FALSE)+VLOOKUP(B2472,別紙1!$A$285:$AS$431,18,FALSE)</f>
        <v>21</v>
      </c>
      <c r="F2479" s="143">
        <f t="shared" si="2341"/>
        <v>21</v>
      </c>
      <c r="G2479" s="151">
        <f t="shared" si="2350"/>
        <v>0</v>
      </c>
      <c r="H2479" s="151">
        <f t="shared" si="2342"/>
        <v>0</v>
      </c>
      <c r="I2479" s="143">
        <f t="shared" ref="I2479:I2487" si="2353">IF(E2479&lt;=300,IF(E2479&lt;120,0,E2479-120),180)</f>
        <v>0</v>
      </c>
      <c r="J2479" s="151">
        <f t="shared" si="2351"/>
        <v>0</v>
      </c>
      <c r="K2479" s="151">
        <f t="shared" si="2344"/>
        <v>0</v>
      </c>
      <c r="L2479" s="143">
        <f t="shared" si="2345"/>
        <v>0</v>
      </c>
      <c r="M2479" s="151">
        <f t="shared" si="2352"/>
        <v>0</v>
      </c>
      <c r="N2479" s="151">
        <f t="shared" si="2346"/>
        <v>0</v>
      </c>
      <c r="O2479" s="151">
        <f t="shared" si="2347"/>
        <v>0</v>
      </c>
      <c r="P2479" s="144"/>
      <c r="Q2479" s="145">
        <f t="shared" si="2348"/>
        <v>0</v>
      </c>
    </row>
    <row r="2480" spans="1:17" s="20" customFormat="1" ht="18" customHeight="1" x14ac:dyDescent="0.4">
      <c r="A2480" s="19">
        <v>5</v>
      </c>
      <c r="B2480" s="145">
        <f>B2476</f>
        <v>10</v>
      </c>
      <c r="C2480" s="151">
        <f t="shared" si="2349"/>
        <v>0</v>
      </c>
      <c r="D2480" s="151">
        <f t="shared" si="2340"/>
        <v>0</v>
      </c>
      <c r="E2480" s="143">
        <f>VLOOKUP(B2472,別紙1!$A$285:$AS$431,19,FALSE)+VLOOKUP(B2472,別紙1!$A$285:$AS$431,20,FALSE)+VLOOKUP(B2472,別紙1!$A$285:$AS$431,21,FALSE)</f>
        <v>20</v>
      </c>
      <c r="F2480" s="143">
        <f t="shared" si="2341"/>
        <v>20</v>
      </c>
      <c r="G2480" s="151">
        <f t="shared" si="2350"/>
        <v>0</v>
      </c>
      <c r="H2480" s="151">
        <f t="shared" si="2342"/>
        <v>0</v>
      </c>
      <c r="I2480" s="143">
        <f t="shared" si="2353"/>
        <v>0</v>
      </c>
      <c r="J2480" s="151">
        <f t="shared" si="2351"/>
        <v>0</v>
      </c>
      <c r="K2480" s="151">
        <f t="shared" si="2344"/>
        <v>0</v>
      </c>
      <c r="L2480" s="143">
        <f t="shared" si="2345"/>
        <v>0</v>
      </c>
      <c r="M2480" s="151">
        <f t="shared" si="2352"/>
        <v>0</v>
      </c>
      <c r="N2480" s="151">
        <f t="shared" si="2346"/>
        <v>0</v>
      </c>
      <c r="O2480" s="151">
        <f t="shared" si="2347"/>
        <v>0</v>
      </c>
      <c r="P2480" s="144"/>
      <c r="Q2480" s="145">
        <f t="shared" si="2348"/>
        <v>0</v>
      </c>
    </row>
    <row r="2481" spans="1:17" s="20" customFormat="1" ht="18" customHeight="1" x14ac:dyDescent="0.4">
      <c r="A2481" s="19">
        <v>6</v>
      </c>
      <c r="B2481" s="145">
        <f>B2476</f>
        <v>10</v>
      </c>
      <c r="C2481" s="151">
        <f t="shared" si="2349"/>
        <v>0</v>
      </c>
      <c r="D2481" s="151">
        <f t="shared" si="2340"/>
        <v>0</v>
      </c>
      <c r="E2481" s="143">
        <f>VLOOKUP(B2472,別紙1!$A$285:$AS$431,22,FALSE)+VLOOKUP(B2472,別紙1!$A$285:$AS$431,23,FALSE)+VLOOKUP(B2472,別紙1!$A$285:$AS$431,24,FALSE)</f>
        <v>22</v>
      </c>
      <c r="F2481" s="143">
        <f t="shared" si="2341"/>
        <v>22</v>
      </c>
      <c r="G2481" s="151">
        <f t="shared" si="2350"/>
        <v>0</v>
      </c>
      <c r="H2481" s="151">
        <f t="shared" si="2342"/>
        <v>0</v>
      </c>
      <c r="I2481" s="143">
        <f t="shared" si="2353"/>
        <v>0</v>
      </c>
      <c r="J2481" s="151">
        <f t="shared" si="2351"/>
        <v>0</v>
      </c>
      <c r="K2481" s="151">
        <f t="shared" si="2344"/>
        <v>0</v>
      </c>
      <c r="L2481" s="143">
        <f t="shared" si="2345"/>
        <v>0</v>
      </c>
      <c r="M2481" s="151">
        <f t="shared" si="2352"/>
        <v>0</v>
      </c>
      <c r="N2481" s="151">
        <f t="shared" si="2346"/>
        <v>0</v>
      </c>
      <c r="O2481" s="151">
        <f>H2481+K2481+N2481</f>
        <v>0</v>
      </c>
      <c r="P2481" s="144"/>
      <c r="Q2481" s="145">
        <f t="shared" si="2348"/>
        <v>0</v>
      </c>
    </row>
    <row r="2482" spans="1:17" s="20" customFormat="1" ht="18" customHeight="1" x14ac:dyDescent="0.4">
      <c r="A2482" s="19">
        <v>7</v>
      </c>
      <c r="B2482" s="145">
        <f>B2476</f>
        <v>10</v>
      </c>
      <c r="C2482" s="151">
        <f t="shared" si="2349"/>
        <v>0</v>
      </c>
      <c r="D2482" s="151">
        <f t="shared" si="2340"/>
        <v>0</v>
      </c>
      <c r="E2482" s="143">
        <f>VLOOKUP(B2472,別紙1!$A$285:$AS$431,25,FALSE)+VLOOKUP(B2472,別紙1!$A$285:$AS$431,26,FALSE)+VLOOKUP(B2472,別紙1!$A$285:$AS$431,27,FALSE)</f>
        <v>24</v>
      </c>
      <c r="F2482" s="143">
        <f t="shared" si="2341"/>
        <v>24</v>
      </c>
      <c r="G2482" s="151">
        <f t="shared" si="2350"/>
        <v>0</v>
      </c>
      <c r="H2482" s="151">
        <f t="shared" si="2342"/>
        <v>0</v>
      </c>
      <c r="I2482" s="143">
        <f t="shared" si="2353"/>
        <v>0</v>
      </c>
      <c r="J2482" s="151">
        <f t="shared" si="2351"/>
        <v>0</v>
      </c>
      <c r="K2482" s="151">
        <f t="shared" si="2344"/>
        <v>0</v>
      </c>
      <c r="L2482" s="143">
        <f t="shared" si="2345"/>
        <v>0</v>
      </c>
      <c r="M2482" s="151">
        <f t="shared" si="2352"/>
        <v>0</v>
      </c>
      <c r="N2482" s="151">
        <f t="shared" si="2346"/>
        <v>0</v>
      </c>
      <c r="O2482" s="151">
        <f t="shared" ref="O2482:O2486" si="2354">H2482+K2482+N2482</f>
        <v>0</v>
      </c>
      <c r="P2482" s="144"/>
      <c r="Q2482" s="145">
        <f t="shared" si="2348"/>
        <v>0</v>
      </c>
    </row>
    <row r="2483" spans="1:17" s="20" customFormat="1" ht="18" customHeight="1" x14ac:dyDescent="0.4">
      <c r="A2483" s="19">
        <v>8</v>
      </c>
      <c r="B2483" s="145">
        <f>B2476</f>
        <v>10</v>
      </c>
      <c r="C2483" s="151">
        <f t="shared" si="2349"/>
        <v>0</v>
      </c>
      <c r="D2483" s="151">
        <f t="shared" si="2340"/>
        <v>0</v>
      </c>
      <c r="E2483" s="143">
        <f>VLOOKUP(B2472,別紙1!$A$285:$AS$431,28,FALSE)+VLOOKUP(B2472,別紙1!$A$285:$AS$431,29,FALSE)+VLOOKUP(B2472,別紙1!$A$285:$AS$431,30,FALSE)</f>
        <v>26</v>
      </c>
      <c r="F2483" s="143">
        <f t="shared" si="2341"/>
        <v>26</v>
      </c>
      <c r="G2483" s="151">
        <f t="shared" si="2350"/>
        <v>0</v>
      </c>
      <c r="H2483" s="151">
        <f t="shared" si="2342"/>
        <v>0</v>
      </c>
      <c r="I2483" s="143">
        <f t="shared" si="2353"/>
        <v>0</v>
      </c>
      <c r="J2483" s="151">
        <f t="shared" si="2351"/>
        <v>0</v>
      </c>
      <c r="K2483" s="151">
        <f t="shared" si="2344"/>
        <v>0</v>
      </c>
      <c r="L2483" s="143">
        <f t="shared" si="2345"/>
        <v>0</v>
      </c>
      <c r="M2483" s="151">
        <f t="shared" si="2352"/>
        <v>0</v>
      </c>
      <c r="N2483" s="151">
        <f t="shared" si="2346"/>
        <v>0</v>
      </c>
      <c r="O2483" s="151">
        <f t="shared" si="2354"/>
        <v>0</v>
      </c>
      <c r="P2483" s="144"/>
      <c r="Q2483" s="145">
        <f t="shared" si="2348"/>
        <v>0</v>
      </c>
    </row>
    <row r="2484" spans="1:17" s="20" customFormat="1" ht="18" customHeight="1" x14ac:dyDescent="0.4">
      <c r="A2484" s="19">
        <v>9</v>
      </c>
      <c r="B2484" s="145">
        <f>B2476</f>
        <v>10</v>
      </c>
      <c r="C2484" s="151">
        <f t="shared" si="2349"/>
        <v>0</v>
      </c>
      <c r="D2484" s="151">
        <f t="shared" si="2340"/>
        <v>0</v>
      </c>
      <c r="E2484" s="143">
        <f>VLOOKUP(B2472,別紙1!$A$285:$AS$431,31,FALSE)+VLOOKUP(B2472,別紙1!$A$285:$AS$431,32,FALSE)+VLOOKUP(B2472,別紙1!$A$285:$AS$431,33,FALSE)</f>
        <v>26</v>
      </c>
      <c r="F2484" s="143">
        <f t="shared" si="2341"/>
        <v>26</v>
      </c>
      <c r="G2484" s="151">
        <f t="shared" si="2350"/>
        <v>0</v>
      </c>
      <c r="H2484" s="151">
        <f t="shared" si="2342"/>
        <v>0</v>
      </c>
      <c r="I2484" s="143">
        <f t="shared" si="2353"/>
        <v>0</v>
      </c>
      <c r="J2484" s="151">
        <f t="shared" si="2351"/>
        <v>0</v>
      </c>
      <c r="K2484" s="151">
        <f t="shared" si="2344"/>
        <v>0</v>
      </c>
      <c r="L2484" s="143">
        <f t="shared" si="2345"/>
        <v>0</v>
      </c>
      <c r="M2484" s="151">
        <f t="shared" si="2352"/>
        <v>0</v>
      </c>
      <c r="N2484" s="151">
        <f t="shared" si="2346"/>
        <v>0</v>
      </c>
      <c r="O2484" s="151">
        <f t="shared" si="2354"/>
        <v>0</v>
      </c>
      <c r="P2484" s="144"/>
      <c r="Q2484" s="145">
        <f t="shared" si="2348"/>
        <v>0</v>
      </c>
    </row>
    <row r="2485" spans="1:17" s="20" customFormat="1" ht="18" customHeight="1" x14ac:dyDescent="0.4">
      <c r="A2485" s="19">
        <v>10</v>
      </c>
      <c r="B2485" s="145">
        <f>B2476</f>
        <v>10</v>
      </c>
      <c r="C2485" s="151">
        <f t="shared" si="2349"/>
        <v>0</v>
      </c>
      <c r="D2485" s="151">
        <f t="shared" si="2340"/>
        <v>0</v>
      </c>
      <c r="E2485" s="143">
        <f>VLOOKUP(B2472,別紙1!$A$285:$AS$431,34,FALSE)+VLOOKUP(B2472,別紙1!$A$285:$AS$431,35,FALSE)+VLOOKUP(B2472,別紙1!$A$285:$AS$431,36,FALSE)</f>
        <v>23</v>
      </c>
      <c r="F2485" s="143">
        <f t="shared" si="2341"/>
        <v>23</v>
      </c>
      <c r="G2485" s="151">
        <f t="shared" si="2350"/>
        <v>0</v>
      </c>
      <c r="H2485" s="151">
        <f t="shared" si="2342"/>
        <v>0</v>
      </c>
      <c r="I2485" s="143">
        <f t="shared" si="2353"/>
        <v>0</v>
      </c>
      <c r="J2485" s="151">
        <f t="shared" si="2351"/>
        <v>0</v>
      </c>
      <c r="K2485" s="151">
        <f t="shared" si="2344"/>
        <v>0</v>
      </c>
      <c r="L2485" s="143">
        <f t="shared" si="2345"/>
        <v>0</v>
      </c>
      <c r="M2485" s="151">
        <f t="shared" si="2352"/>
        <v>0</v>
      </c>
      <c r="N2485" s="151">
        <f t="shared" si="2346"/>
        <v>0</v>
      </c>
      <c r="O2485" s="151">
        <f t="shared" si="2354"/>
        <v>0</v>
      </c>
      <c r="P2485" s="144"/>
      <c r="Q2485" s="145">
        <f t="shared" si="2348"/>
        <v>0</v>
      </c>
    </row>
    <row r="2486" spans="1:17" s="20" customFormat="1" ht="18" customHeight="1" x14ac:dyDescent="0.4">
      <c r="A2486" s="19">
        <v>11</v>
      </c>
      <c r="B2486" s="145">
        <f>B2476</f>
        <v>10</v>
      </c>
      <c r="C2486" s="151">
        <f t="shared" si="2349"/>
        <v>0</v>
      </c>
      <c r="D2486" s="151">
        <f t="shared" si="2340"/>
        <v>0</v>
      </c>
      <c r="E2486" s="143">
        <f>VLOOKUP(B2472,別紙1!$A$285:$AS$431,37,FALSE)+VLOOKUP(B2472,別紙1!$A$285:$AS$431,38,FALSE)+VLOOKUP(B2472,別紙1!$A$285:$AS$431,39,FALSE)</f>
        <v>20</v>
      </c>
      <c r="F2486" s="143">
        <f t="shared" si="2341"/>
        <v>20</v>
      </c>
      <c r="G2486" s="151">
        <f t="shared" si="2350"/>
        <v>0</v>
      </c>
      <c r="H2486" s="151">
        <f t="shared" si="2342"/>
        <v>0</v>
      </c>
      <c r="I2486" s="143">
        <f t="shared" si="2353"/>
        <v>0</v>
      </c>
      <c r="J2486" s="151">
        <f t="shared" si="2351"/>
        <v>0</v>
      </c>
      <c r="K2486" s="151">
        <f t="shared" si="2344"/>
        <v>0</v>
      </c>
      <c r="L2486" s="143">
        <f t="shared" si="2345"/>
        <v>0</v>
      </c>
      <c r="M2486" s="151">
        <f t="shared" si="2352"/>
        <v>0</v>
      </c>
      <c r="N2486" s="151">
        <f t="shared" si="2346"/>
        <v>0</v>
      </c>
      <c r="O2486" s="151">
        <f t="shared" si="2354"/>
        <v>0</v>
      </c>
      <c r="P2486" s="144"/>
      <c r="Q2486" s="145">
        <f t="shared" si="2348"/>
        <v>0</v>
      </c>
    </row>
    <row r="2487" spans="1:17" s="20" customFormat="1" ht="18" customHeight="1" thickBot="1" x14ac:dyDescent="0.45">
      <c r="A2487" s="19">
        <v>12</v>
      </c>
      <c r="B2487" s="145">
        <f>B2476</f>
        <v>10</v>
      </c>
      <c r="C2487" s="151">
        <f t="shared" si="2349"/>
        <v>0</v>
      </c>
      <c r="D2487" s="151">
        <f t="shared" si="2340"/>
        <v>0</v>
      </c>
      <c r="E2487" s="143">
        <f>VLOOKUP(B2472,別紙1!$A$285:$AS$431,40,FALSE)+VLOOKUP(B2472,別紙1!$A$285:$AS$431,41,FALSE)+VLOOKUP(B2472,別紙1!$A$285:$AS$431,42,FALSE)</f>
        <v>20</v>
      </c>
      <c r="F2487" s="143">
        <f t="shared" si="2341"/>
        <v>20</v>
      </c>
      <c r="G2487" s="151">
        <f t="shared" si="2350"/>
        <v>0</v>
      </c>
      <c r="H2487" s="198">
        <f t="shared" si="2342"/>
        <v>0</v>
      </c>
      <c r="I2487" s="143">
        <f t="shared" si="2353"/>
        <v>0</v>
      </c>
      <c r="J2487" s="198">
        <f t="shared" si="2351"/>
        <v>0</v>
      </c>
      <c r="K2487" s="198">
        <f t="shared" si="2344"/>
        <v>0</v>
      </c>
      <c r="L2487" s="143">
        <f t="shared" si="2345"/>
        <v>0</v>
      </c>
      <c r="M2487" s="151">
        <f t="shared" si="2352"/>
        <v>0</v>
      </c>
      <c r="N2487" s="198">
        <f t="shared" si="2346"/>
        <v>0</v>
      </c>
      <c r="O2487" s="151">
        <f>H2487+K2487+N2487</f>
        <v>0</v>
      </c>
      <c r="P2487" s="144"/>
      <c r="Q2487" s="145">
        <f t="shared" si="2348"/>
        <v>0</v>
      </c>
    </row>
    <row r="2488" spans="1:17" s="20" customFormat="1" ht="18" customHeight="1" thickBot="1" x14ac:dyDescent="0.45">
      <c r="A2488" s="19" t="s">
        <v>9</v>
      </c>
      <c r="B2488" s="146"/>
      <c r="C2488" s="146"/>
      <c r="D2488" s="201"/>
      <c r="E2488" s="143">
        <f t="shared" ref="E2488:F2488" si="2355">SUM(E2476:E2487)</f>
        <v>272</v>
      </c>
      <c r="F2488" s="149">
        <f t="shared" si="2355"/>
        <v>272</v>
      </c>
      <c r="G2488" s="146"/>
      <c r="H2488" s="146"/>
      <c r="I2488" s="149">
        <f t="shared" ref="I2488" si="2356">SUM(I2476:I2487)</f>
        <v>0</v>
      </c>
      <c r="J2488" s="146"/>
      <c r="K2488" s="146"/>
      <c r="L2488" s="149">
        <f t="shared" ref="L2488" si="2357">SUM(L2476:L2487)</f>
        <v>0</v>
      </c>
      <c r="M2488" s="146"/>
      <c r="N2488" s="146"/>
      <c r="O2488" s="202"/>
      <c r="P2488" s="150">
        <f>SUM(P2476:P2487)</f>
        <v>0</v>
      </c>
      <c r="Q2488" s="148">
        <f>IF(SUM(Q2476:Q2487)="","",SUM(Q2476:Q2487))</f>
        <v>0</v>
      </c>
    </row>
    <row r="2489" spans="1:17" ht="78" customHeight="1" x14ac:dyDescent="0.4">
      <c r="A2489" s="444" t="s">
        <v>376</v>
      </c>
      <c r="B2489" s="445"/>
      <c r="C2489" s="445"/>
      <c r="D2489" s="445"/>
      <c r="E2489" s="446"/>
      <c r="F2489" s="446"/>
      <c r="G2489" s="446"/>
      <c r="H2489" s="445"/>
      <c r="I2489" s="446"/>
      <c r="J2489" s="446"/>
      <c r="K2489" s="445"/>
      <c r="L2489" s="446"/>
      <c r="M2489" s="446"/>
      <c r="N2489" s="445"/>
      <c r="O2489" s="445"/>
      <c r="P2489" s="445"/>
      <c r="Q2489" s="445"/>
    </row>
    <row r="2490" spans="1:17" ht="78" customHeight="1" x14ac:dyDescent="0.4">
      <c r="A2490" s="447" t="s">
        <v>22</v>
      </c>
      <c r="B2490" s="447"/>
      <c r="C2490" s="447"/>
      <c r="D2490" s="447"/>
      <c r="E2490" s="447"/>
      <c r="F2490" s="447"/>
      <c r="G2490" s="447"/>
      <c r="H2490" s="447"/>
      <c r="I2490" s="447"/>
      <c r="J2490" s="447"/>
      <c r="K2490" s="447"/>
      <c r="L2490" s="447"/>
      <c r="M2490" s="447"/>
      <c r="N2490" s="447"/>
      <c r="O2490" s="447"/>
      <c r="P2490" s="447"/>
      <c r="Q2490" s="447"/>
    </row>
    <row r="2491" spans="1:17" x14ac:dyDescent="0.4">
      <c r="A2491" s="11" t="s">
        <v>12</v>
      </c>
      <c r="B2491" s="15">
        <f>B2472+1</f>
        <v>132</v>
      </c>
      <c r="C2491" s="11" t="s">
        <v>13</v>
      </c>
      <c r="D2491" s="13" t="str">
        <f>VLOOKUP(B2491,別紙1!$A$285:$AS$431,3,FALSE)</f>
        <v>白川東第２ポンプ場</v>
      </c>
      <c r="Q2491" s="142" t="str">
        <f>VLOOKUP(B2491,別紙1!$A$285:$AS$431,5,FALSE)</f>
        <v>従量電灯Ｂ</v>
      </c>
    </row>
    <row r="2492" spans="1:17" s="11" customFormat="1" ht="20.25" customHeight="1" x14ac:dyDescent="0.4">
      <c r="A2492" s="435" t="s">
        <v>14</v>
      </c>
      <c r="B2492" s="443" t="s">
        <v>3</v>
      </c>
      <c r="C2492" s="443"/>
      <c r="D2492" s="443"/>
      <c r="E2492" s="438" t="s">
        <v>4</v>
      </c>
      <c r="F2492" s="439"/>
      <c r="G2492" s="439"/>
      <c r="H2492" s="439"/>
      <c r="I2492" s="439"/>
      <c r="J2492" s="439"/>
      <c r="K2492" s="439"/>
      <c r="L2492" s="439"/>
      <c r="M2492" s="439"/>
      <c r="N2492" s="439"/>
      <c r="O2492" s="440"/>
      <c r="P2492" s="426" t="s">
        <v>106</v>
      </c>
      <c r="Q2492" s="435" t="s">
        <v>354</v>
      </c>
    </row>
    <row r="2493" spans="1:17" s="11" customFormat="1" ht="60" x14ac:dyDescent="0.4">
      <c r="A2493" s="436"/>
      <c r="B2493" s="305" t="s">
        <v>26</v>
      </c>
      <c r="C2493" s="305" t="s">
        <v>107</v>
      </c>
      <c r="D2493" s="305" t="s">
        <v>27</v>
      </c>
      <c r="E2493" s="16" t="s">
        <v>349</v>
      </c>
      <c r="F2493" s="17" t="s">
        <v>108</v>
      </c>
      <c r="G2493" s="17" t="s">
        <v>350</v>
      </c>
      <c r="H2493" s="16" t="s">
        <v>28</v>
      </c>
      <c r="I2493" s="17" t="s">
        <v>126</v>
      </c>
      <c r="J2493" s="17" t="s">
        <v>352</v>
      </c>
      <c r="K2493" s="16" t="s">
        <v>29</v>
      </c>
      <c r="L2493" s="17" t="s">
        <v>127</v>
      </c>
      <c r="M2493" s="17" t="s">
        <v>128</v>
      </c>
      <c r="N2493" s="16" t="s">
        <v>30</v>
      </c>
      <c r="O2493" s="306" t="s">
        <v>353</v>
      </c>
      <c r="P2493" s="441"/>
      <c r="Q2493" s="436"/>
    </row>
    <row r="2494" spans="1:17" s="18" customFormat="1" ht="22.5" x14ac:dyDescent="0.4">
      <c r="A2494" s="442"/>
      <c r="B2494" s="12" t="s">
        <v>34</v>
      </c>
      <c r="C2494" s="12" t="s">
        <v>123</v>
      </c>
      <c r="D2494" s="12" t="s">
        <v>6</v>
      </c>
      <c r="E2494" s="12" t="s">
        <v>20</v>
      </c>
      <c r="F2494" s="12" t="s">
        <v>20</v>
      </c>
      <c r="G2494" s="12" t="s">
        <v>8</v>
      </c>
      <c r="H2494" s="12" t="s">
        <v>8</v>
      </c>
      <c r="I2494" s="12" t="s">
        <v>20</v>
      </c>
      <c r="J2494" s="12" t="s">
        <v>8</v>
      </c>
      <c r="K2494" s="12" t="s">
        <v>8</v>
      </c>
      <c r="L2494" s="12" t="s">
        <v>20</v>
      </c>
      <c r="M2494" s="12" t="s">
        <v>8</v>
      </c>
      <c r="N2494" s="12" t="s">
        <v>8</v>
      </c>
      <c r="O2494" s="12" t="s">
        <v>8</v>
      </c>
      <c r="P2494" s="4" t="s">
        <v>43</v>
      </c>
      <c r="Q2494" s="12" t="s">
        <v>8</v>
      </c>
    </row>
    <row r="2495" spans="1:17" s="20" customFormat="1" ht="18" customHeight="1" x14ac:dyDescent="0.4">
      <c r="A2495" s="19">
        <v>1</v>
      </c>
      <c r="B2495" s="143">
        <f>VLOOKUP(B2491,別紙1!$A$285:$AS$431,6,FALSE)</f>
        <v>10</v>
      </c>
      <c r="C2495" s="151">
        <f>内訳書!$C$9</f>
        <v>0</v>
      </c>
      <c r="D2495" s="151">
        <f>IF(E2495=0,ROUNDDOWN(C2495*B2495/10/2,2),ROUNDDOWN(C2495*B2495/10,2))</f>
        <v>0</v>
      </c>
      <c r="E2495" s="143">
        <f>VLOOKUP(B2491,別紙1!$A$285:$AS$431,7,FALSE)+VLOOKUP(B2491,別紙1!$A$285:$AS$431,8,FALSE)+VLOOKUP(B2491,別紙1!$A$285:$AS$431,9,FALSE)</f>
        <v>16</v>
      </c>
      <c r="F2495" s="143">
        <f>IF(E2495&lt;120,E2495,120)</f>
        <v>16</v>
      </c>
      <c r="G2495" s="151">
        <f>内訳書!$D$9</f>
        <v>0</v>
      </c>
      <c r="H2495" s="151">
        <f>ROUNDDOWN(F2495*G2495,2)</f>
        <v>0</v>
      </c>
      <c r="I2495" s="143">
        <f>IF(E2495&lt;=300,IF(E2495&lt;120,0,E2495-120),180)</f>
        <v>0</v>
      </c>
      <c r="J2495" s="151">
        <f>内訳書!$E$9</f>
        <v>0</v>
      </c>
      <c r="K2495" s="151">
        <f>ROUNDDOWN(I2495*J2495,2)</f>
        <v>0</v>
      </c>
      <c r="L2495" s="143">
        <f>IF(E2495&lt;300,0,E2495-300)</f>
        <v>0</v>
      </c>
      <c r="M2495" s="151">
        <f>内訳書!$F$9</f>
        <v>0</v>
      </c>
      <c r="N2495" s="151">
        <f>ROUNDDOWN(L2495*M2495,2)</f>
        <v>0</v>
      </c>
      <c r="O2495" s="151">
        <f>H2495+K2495+N2495</f>
        <v>0</v>
      </c>
      <c r="P2495" s="144"/>
      <c r="Q2495" s="145">
        <f>ROUNDDOWN(D2495+O2495+P2495,0)</f>
        <v>0</v>
      </c>
    </row>
    <row r="2496" spans="1:17" s="20" customFormat="1" ht="18" customHeight="1" x14ac:dyDescent="0.4">
      <c r="A2496" s="19">
        <v>2</v>
      </c>
      <c r="B2496" s="145">
        <f>B2495</f>
        <v>10</v>
      </c>
      <c r="C2496" s="151">
        <f>C2495</f>
        <v>0</v>
      </c>
      <c r="D2496" s="151">
        <f t="shared" ref="D2496:D2506" si="2358">IF(E2496=0,ROUNDDOWN(C2496*B2496/10/2,2),ROUNDDOWN(C2496*B2496/10,2))</f>
        <v>0</v>
      </c>
      <c r="E2496" s="143">
        <f>VLOOKUP(B2491,別紙1!$A$285:$AS$431,10,FALSE)+VLOOKUP(B2491,別紙1!$A$285:$AS$431,11,FALSE)+VLOOKUP(B2491,別紙1!$A$285:$AS$431,12,FALSE)</f>
        <v>17</v>
      </c>
      <c r="F2496" s="143">
        <f t="shared" ref="F2496:F2506" si="2359">IF(E2496&lt;120,E2496,120)</f>
        <v>17</v>
      </c>
      <c r="G2496" s="151">
        <f>G2495</f>
        <v>0</v>
      </c>
      <c r="H2496" s="151">
        <f t="shared" ref="H2496:H2506" si="2360">ROUNDDOWN(F2496*G2496,2)</f>
        <v>0</v>
      </c>
      <c r="I2496" s="143">
        <f t="shared" ref="I2496" si="2361">IF(E2496&lt;=300,IF(E2496&lt;120,0,E2496-120),180)</f>
        <v>0</v>
      </c>
      <c r="J2496" s="151">
        <f>J2495</f>
        <v>0</v>
      </c>
      <c r="K2496" s="151">
        <f t="shared" ref="K2496:K2506" si="2362">ROUNDDOWN(I2496*J2496,2)</f>
        <v>0</v>
      </c>
      <c r="L2496" s="143">
        <f t="shared" ref="L2496:L2506" si="2363">IF(E2496&lt;300,0,E2496-300)</f>
        <v>0</v>
      </c>
      <c r="M2496" s="151">
        <f>M2495</f>
        <v>0</v>
      </c>
      <c r="N2496" s="151">
        <f t="shared" ref="N2496:N2506" si="2364">ROUNDDOWN(L2496*M2496,2)</f>
        <v>0</v>
      </c>
      <c r="O2496" s="151">
        <f t="shared" ref="O2496:O2499" si="2365">H2496+K2496+N2496</f>
        <v>0</v>
      </c>
      <c r="P2496" s="144"/>
      <c r="Q2496" s="145">
        <f t="shared" ref="Q2496:Q2506" si="2366">ROUNDDOWN(D2496+O2496+P2496,0)</f>
        <v>0</v>
      </c>
    </row>
    <row r="2497" spans="1:17" s="20" customFormat="1" ht="18" customHeight="1" x14ac:dyDescent="0.4">
      <c r="A2497" s="19">
        <v>3</v>
      </c>
      <c r="B2497" s="145">
        <f>B2495</f>
        <v>10</v>
      </c>
      <c r="C2497" s="151">
        <f t="shared" ref="C2497:C2506" si="2367">C2496</f>
        <v>0</v>
      </c>
      <c r="D2497" s="151">
        <f t="shared" si="2358"/>
        <v>0</v>
      </c>
      <c r="E2497" s="143">
        <f>VLOOKUP(B2491,別紙1!$A$285:$AS$431,13,FALSE)+VLOOKUP(B2491,別紙1!$A$285:$AS$431,14,FALSE)+VLOOKUP(B2491,別紙1!$A$285:$AS$431,15,FALSE)</f>
        <v>13</v>
      </c>
      <c r="F2497" s="143">
        <f t="shared" si="2359"/>
        <v>13</v>
      </c>
      <c r="G2497" s="151">
        <f t="shared" ref="G2497:G2506" si="2368">G2496</f>
        <v>0</v>
      </c>
      <c r="H2497" s="151">
        <f t="shared" si="2360"/>
        <v>0</v>
      </c>
      <c r="I2497" s="143">
        <f>IF(E2497&lt;=300,IF(E2497&lt;120,0,E2497-120),180)</f>
        <v>0</v>
      </c>
      <c r="J2497" s="151">
        <f t="shared" ref="J2497:J2506" si="2369">J2496</f>
        <v>0</v>
      </c>
      <c r="K2497" s="151">
        <f t="shared" si="2362"/>
        <v>0</v>
      </c>
      <c r="L2497" s="143">
        <f t="shared" si="2363"/>
        <v>0</v>
      </c>
      <c r="M2497" s="151">
        <f t="shared" ref="M2497:M2506" si="2370">M2496</f>
        <v>0</v>
      </c>
      <c r="N2497" s="151">
        <f t="shared" si="2364"/>
        <v>0</v>
      </c>
      <c r="O2497" s="151">
        <f t="shared" si="2365"/>
        <v>0</v>
      </c>
      <c r="P2497" s="144"/>
      <c r="Q2497" s="145">
        <f t="shared" si="2366"/>
        <v>0</v>
      </c>
    </row>
    <row r="2498" spans="1:17" s="20" customFormat="1" ht="18" customHeight="1" x14ac:dyDescent="0.4">
      <c r="A2498" s="19">
        <v>4</v>
      </c>
      <c r="B2498" s="145">
        <f>B2495</f>
        <v>10</v>
      </c>
      <c r="C2498" s="151">
        <f t="shared" si="2367"/>
        <v>0</v>
      </c>
      <c r="D2498" s="151">
        <f t="shared" si="2358"/>
        <v>0</v>
      </c>
      <c r="E2498" s="143">
        <f>VLOOKUP(B2491,別紙1!$A$285:$AS$431,16,FALSE)+VLOOKUP(B2491,別紙1!$A$285:$AS$431,17,FALSE)+VLOOKUP(B2491,別紙1!$A$285:$AS$431,18,FALSE)</f>
        <v>11</v>
      </c>
      <c r="F2498" s="143">
        <f t="shared" si="2359"/>
        <v>11</v>
      </c>
      <c r="G2498" s="151">
        <f t="shared" si="2368"/>
        <v>0</v>
      </c>
      <c r="H2498" s="151">
        <f t="shared" si="2360"/>
        <v>0</v>
      </c>
      <c r="I2498" s="143">
        <f t="shared" ref="I2498:I2506" si="2371">IF(E2498&lt;=300,IF(E2498&lt;120,0,E2498-120),180)</f>
        <v>0</v>
      </c>
      <c r="J2498" s="151">
        <f t="shared" si="2369"/>
        <v>0</v>
      </c>
      <c r="K2498" s="151">
        <f t="shared" si="2362"/>
        <v>0</v>
      </c>
      <c r="L2498" s="143">
        <f t="shared" si="2363"/>
        <v>0</v>
      </c>
      <c r="M2498" s="151">
        <f t="shared" si="2370"/>
        <v>0</v>
      </c>
      <c r="N2498" s="151">
        <f t="shared" si="2364"/>
        <v>0</v>
      </c>
      <c r="O2498" s="151">
        <f t="shared" si="2365"/>
        <v>0</v>
      </c>
      <c r="P2498" s="144"/>
      <c r="Q2498" s="145">
        <f t="shared" si="2366"/>
        <v>0</v>
      </c>
    </row>
    <row r="2499" spans="1:17" s="20" customFormat="1" ht="18" customHeight="1" x14ac:dyDescent="0.4">
      <c r="A2499" s="19">
        <v>5</v>
      </c>
      <c r="B2499" s="145">
        <f>B2495</f>
        <v>10</v>
      </c>
      <c r="C2499" s="151">
        <f t="shared" si="2367"/>
        <v>0</v>
      </c>
      <c r="D2499" s="151">
        <f t="shared" si="2358"/>
        <v>0</v>
      </c>
      <c r="E2499" s="143">
        <f>VLOOKUP(B2491,別紙1!$A$285:$AS$431,19,FALSE)+VLOOKUP(B2491,別紙1!$A$285:$AS$431,20,FALSE)+VLOOKUP(B2491,別紙1!$A$285:$AS$431,21,FALSE)</f>
        <v>10</v>
      </c>
      <c r="F2499" s="143">
        <f t="shared" si="2359"/>
        <v>10</v>
      </c>
      <c r="G2499" s="151">
        <f t="shared" si="2368"/>
        <v>0</v>
      </c>
      <c r="H2499" s="151">
        <f t="shared" si="2360"/>
        <v>0</v>
      </c>
      <c r="I2499" s="143">
        <f t="shared" si="2371"/>
        <v>0</v>
      </c>
      <c r="J2499" s="151">
        <f t="shared" si="2369"/>
        <v>0</v>
      </c>
      <c r="K2499" s="151">
        <f t="shared" si="2362"/>
        <v>0</v>
      </c>
      <c r="L2499" s="143">
        <f t="shared" si="2363"/>
        <v>0</v>
      </c>
      <c r="M2499" s="151">
        <f t="shared" si="2370"/>
        <v>0</v>
      </c>
      <c r="N2499" s="151">
        <f t="shared" si="2364"/>
        <v>0</v>
      </c>
      <c r="O2499" s="151">
        <f t="shared" si="2365"/>
        <v>0</v>
      </c>
      <c r="P2499" s="144"/>
      <c r="Q2499" s="145">
        <f t="shared" si="2366"/>
        <v>0</v>
      </c>
    </row>
    <row r="2500" spans="1:17" s="20" customFormat="1" ht="18" customHeight="1" x14ac:dyDescent="0.4">
      <c r="A2500" s="19">
        <v>6</v>
      </c>
      <c r="B2500" s="145">
        <f>B2495</f>
        <v>10</v>
      </c>
      <c r="C2500" s="151">
        <f t="shared" si="2367"/>
        <v>0</v>
      </c>
      <c r="D2500" s="151">
        <f t="shared" si="2358"/>
        <v>0</v>
      </c>
      <c r="E2500" s="143">
        <f>VLOOKUP(B2491,別紙1!$A$285:$AS$431,22,FALSE)+VLOOKUP(B2491,別紙1!$A$285:$AS$431,23,FALSE)+VLOOKUP(B2491,別紙1!$A$285:$AS$431,24,FALSE)</f>
        <v>12</v>
      </c>
      <c r="F2500" s="143">
        <f t="shared" si="2359"/>
        <v>12</v>
      </c>
      <c r="G2500" s="151">
        <f t="shared" si="2368"/>
        <v>0</v>
      </c>
      <c r="H2500" s="151">
        <f t="shared" si="2360"/>
        <v>0</v>
      </c>
      <c r="I2500" s="143">
        <f t="shared" si="2371"/>
        <v>0</v>
      </c>
      <c r="J2500" s="151">
        <f t="shared" si="2369"/>
        <v>0</v>
      </c>
      <c r="K2500" s="151">
        <f t="shared" si="2362"/>
        <v>0</v>
      </c>
      <c r="L2500" s="143">
        <f t="shared" si="2363"/>
        <v>0</v>
      </c>
      <c r="M2500" s="151">
        <f t="shared" si="2370"/>
        <v>0</v>
      </c>
      <c r="N2500" s="151">
        <f t="shared" si="2364"/>
        <v>0</v>
      </c>
      <c r="O2500" s="151">
        <f>H2500+K2500+N2500</f>
        <v>0</v>
      </c>
      <c r="P2500" s="144"/>
      <c r="Q2500" s="145">
        <f t="shared" si="2366"/>
        <v>0</v>
      </c>
    </row>
    <row r="2501" spans="1:17" s="20" customFormat="1" ht="18" customHeight="1" x14ac:dyDescent="0.4">
      <c r="A2501" s="19">
        <v>7</v>
      </c>
      <c r="B2501" s="145">
        <f>B2495</f>
        <v>10</v>
      </c>
      <c r="C2501" s="151">
        <f t="shared" si="2367"/>
        <v>0</v>
      </c>
      <c r="D2501" s="151">
        <f t="shared" si="2358"/>
        <v>0</v>
      </c>
      <c r="E2501" s="143">
        <f>VLOOKUP(B2491,別紙1!$A$285:$AS$431,25,FALSE)+VLOOKUP(B2491,別紙1!$A$285:$AS$431,26,FALSE)+VLOOKUP(B2491,別紙1!$A$285:$AS$431,27,FALSE)</f>
        <v>13</v>
      </c>
      <c r="F2501" s="143">
        <f t="shared" si="2359"/>
        <v>13</v>
      </c>
      <c r="G2501" s="151">
        <f t="shared" si="2368"/>
        <v>0</v>
      </c>
      <c r="H2501" s="151">
        <f t="shared" si="2360"/>
        <v>0</v>
      </c>
      <c r="I2501" s="143">
        <f t="shared" si="2371"/>
        <v>0</v>
      </c>
      <c r="J2501" s="151">
        <f t="shared" si="2369"/>
        <v>0</v>
      </c>
      <c r="K2501" s="151">
        <f t="shared" si="2362"/>
        <v>0</v>
      </c>
      <c r="L2501" s="143">
        <f t="shared" si="2363"/>
        <v>0</v>
      </c>
      <c r="M2501" s="151">
        <f t="shared" si="2370"/>
        <v>0</v>
      </c>
      <c r="N2501" s="151">
        <f t="shared" si="2364"/>
        <v>0</v>
      </c>
      <c r="O2501" s="151">
        <f t="shared" ref="O2501:O2505" si="2372">H2501+K2501+N2501</f>
        <v>0</v>
      </c>
      <c r="P2501" s="144"/>
      <c r="Q2501" s="145">
        <f t="shared" si="2366"/>
        <v>0</v>
      </c>
    </row>
    <row r="2502" spans="1:17" s="20" customFormat="1" ht="18" customHeight="1" x14ac:dyDescent="0.4">
      <c r="A2502" s="19">
        <v>8</v>
      </c>
      <c r="B2502" s="145">
        <f>B2495</f>
        <v>10</v>
      </c>
      <c r="C2502" s="151">
        <f t="shared" si="2367"/>
        <v>0</v>
      </c>
      <c r="D2502" s="151">
        <f t="shared" si="2358"/>
        <v>0</v>
      </c>
      <c r="E2502" s="143">
        <f>VLOOKUP(B2491,別紙1!$A$285:$AS$431,28,FALSE)+VLOOKUP(B2491,別紙1!$A$285:$AS$431,29,FALSE)+VLOOKUP(B2491,別紙1!$A$285:$AS$431,30,FALSE)</f>
        <v>16</v>
      </c>
      <c r="F2502" s="143">
        <f t="shared" si="2359"/>
        <v>16</v>
      </c>
      <c r="G2502" s="151">
        <f t="shared" si="2368"/>
        <v>0</v>
      </c>
      <c r="H2502" s="151">
        <f t="shared" si="2360"/>
        <v>0</v>
      </c>
      <c r="I2502" s="143">
        <f t="shared" si="2371"/>
        <v>0</v>
      </c>
      <c r="J2502" s="151">
        <f t="shared" si="2369"/>
        <v>0</v>
      </c>
      <c r="K2502" s="151">
        <f t="shared" si="2362"/>
        <v>0</v>
      </c>
      <c r="L2502" s="143">
        <f t="shared" si="2363"/>
        <v>0</v>
      </c>
      <c r="M2502" s="151">
        <f t="shared" si="2370"/>
        <v>0</v>
      </c>
      <c r="N2502" s="151">
        <f t="shared" si="2364"/>
        <v>0</v>
      </c>
      <c r="O2502" s="151">
        <f t="shared" si="2372"/>
        <v>0</v>
      </c>
      <c r="P2502" s="144"/>
      <c r="Q2502" s="145">
        <f t="shared" si="2366"/>
        <v>0</v>
      </c>
    </row>
    <row r="2503" spans="1:17" s="20" customFormat="1" ht="18" customHeight="1" x14ac:dyDescent="0.4">
      <c r="A2503" s="19">
        <v>9</v>
      </c>
      <c r="B2503" s="145">
        <f>B2495</f>
        <v>10</v>
      </c>
      <c r="C2503" s="151">
        <f t="shared" si="2367"/>
        <v>0</v>
      </c>
      <c r="D2503" s="151">
        <f t="shared" si="2358"/>
        <v>0</v>
      </c>
      <c r="E2503" s="143">
        <f>VLOOKUP(B2491,別紙1!$A$285:$AS$431,31,FALSE)+VLOOKUP(B2491,別紙1!$A$285:$AS$431,32,FALSE)+VLOOKUP(B2491,別紙1!$A$285:$AS$431,33,FALSE)</f>
        <v>16</v>
      </c>
      <c r="F2503" s="143">
        <f t="shared" si="2359"/>
        <v>16</v>
      </c>
      <c r="G2503" s="151">
        <f t="shared" si="2368"/>
        <v>0</v>
      </c>
      <c r="H2503" s="151">
        <f t="shared" si="2360"/>
        <v>0</v>
      </c>
      <c r="I2503" s="143">
        <f t="shared" si="2371"/>
        <v>0</v>
      </c>
      <c r="J2503" s="151">
        <f t="shared" si="2369"/>
        <v>0</v>
      </c>
      <c r="K2503" s="151">
        <f t="shared" si="2362"/>
        <v>0</v>
      </c>
      <c r="L2503" s="143">
        <f t="shared" si="2363"/>
        <v>0</v>
      </c>
      <c r="M2503" s="151">
        <f t="shared" si="2370"/>
        <v>0</v>
      </c>
      <c r="N2503" s="151">
        <f t="shared" si="2364"/>
        <v>0</v>
      </c>
      <c r="O2503" s="151">
        <f t="shared" si="2372"/>
        <v>0</v>
      </c>
      <c r="P2503" s="144"/>
      <c r="Q2503" s="145">
        <f t="shared" si="2366"/>
        <v>0</v>
      </c>
    </row>
    <row r="2504" spans="1:17" s="20" customFormat="1" ht="18" customHeight="1" x14ac:dyDescent="0.4">
      <c r="A2504" s="19">
        <v>10</v>
      </c>
      <c r="B2504" s="145">
        <f>B2495</f>
        <v>10</v>
      </c>
      <c r="C2504" s="151">
        <f t="shared" si="2367"/>
        <v>0</v>
      </c>
      <c r="D2504" s="151">
        <f t="shared" si="2358"/>
        <v>0</v>
      </c>
      <c r="E2504" s="143">
        <f>VLOOKUP(B2491,別紙1!$A$285:$AS$431,34,FALSE)+VLOOKUP(B2491,別紙1!$A$285:$AS$431,35,FALSE)+VLOOKUP(B2491,別紙1!$A$285:$AS$431,36,FALSE)</f>
        <v>11</v>
      </c>
      <c r="F2504" s="143">
        <f t="shared" si="2359"/>
        <v>11</v>
      </c>
      <c r="G2504" s="151">
        <f t="shared" si="2368"/>
        <v>0</v>
      </c>
      <c r="H2504" s="151">
        <f t="shared" si="2360"/>
        <v>0</v>
      </c>
      <c r="I2504" s="143">
        <f t="shared" si="2371"/>
        <v>0</v>
      </c>
      <c r="J2504" s="151">
        <f t="shared" si="2369"/>
        <v>0</v>
      </c>
      <c r="K2504" s="151">
        <f t="shared" si="2362"/>
        <v>0</v>
      </c>
      <c r="L2504" s="143">
        <f t="shared" si="2363"/>
        <v>0</v>
      </c>
      <c r="M2504" s="151">
        <f t="shared" si="2370"/>
        <v>0</v>
      </c>
      <c r="N2504" s="151">
        <f t="shared" si="2364"/>
        <v>0</v>
      </c>
      <c r="O2504" s="151">
        <f t="shared" si="2372"/>
        <v>0</v>
      </c>
      <c r="P2504" s="144"/>
      <c r="Q2504" s="145">
        <f t="shared" si="2366"/>
        <v>0</v>
      </c>
    </row>
    <row r="2505" spans="1:17" s="20" customFormat="1" ht="18" customHeight="1" x14ac:dyDescent="0.4">
      <c r="A2505" s="19">
        <v>11</v>
      </c>
      <c r="B2505" s="145">
        <f>B2495</f>
        <v>10</v>
      </c>
      <c r="C2505" s="151">
        <f t="shared" si="2367"/>
        <v>0</v>
      </c>
      <c r="D2505" s="151">
        <f t="shared" si="2358"/>
        <v>0</v>
      </c>
      <c r="E2505" s="143">
        <f>VLOOKUP(B2491,別紙1!$A$285:$AS$431,37,FALSE)+VLOOKUP(B2491,別紙1!$A$285:$AS$431,38,FALSE)+VLOOKUP(B2491,別紙1!$A$285:$AS$431,39,FALSE)</f>
        <v>9</v>
      </c>
      <c r="F2505" s="143">
        <f t="shared" si="2359"/>
        <v>9</v>
      </c>
      <c r="G2505" s="151">
        <f t="shared" si="2368"/>
        <v>0</v>
      </c>
      <c r="H2505" s="151">
        <f t="shared" si="2360"/>
        <v>0</v>
      </c>
      <c r="I2505" s="143">
        <f t="shared" si="2371"/>
        <v>0</v>
      </c>
      <c r="J2505" s="151">
        <f t="shared" si="2369"/>
        <v>0</v>
      </c>
      <c r="K2505" s="151">
        <f t="shared" si="2362"/>
        <v>0</v>
      </c>
      <c r="L2505" s="143">
        <f t="shared" si="2363"/>
        <v>0</v>
      </c>
      <c r="M2505" s="151">
        <f t="shared" si="2370"/>
        <v>0</v>
      </c>
      <c r="N2505" s="151">
        <f t="shared" si="2364"/>
        <v>0</v>
      </c>
      <c r="O2505" s="151">
        <f t="shared" si="2372"/>
        <v>0</v>
      </c>
      <c r="P2505" s="144"/>
      <c r="Q2505" s="145">
        <f t="shared" si="2366"/>
        <v>0</v>
      </c>
    </row>
    <row r="2506" spans="1:17" s="20" customFormat="1" ht="18" customHeight="1" thickBot="1" x14ac:dyDescent="0.45">
      <c r="A2506" s="19">
        <v>12</v>
      </c>
      <c r="B2506" s="145">
        <f>B2495</f>
        <v>10</v>
      </c>
      <c r="C2506" s="151">
        <f t="shared" si="2367"/>
        <v>0</v>
      </c>
      <c r="D2506" s="151">
        <f t="shared" si="2358"/>
        <v>0</v>
      </c>
      <c r="E2506" s="143">
        <f>VLOOKUP(B2491,別紙1!$A$285:$AS$431,40,FALSE)+VLOOKUP(B2491,別紙1!$A$285:$AS$431,41,FALSE)+VLOOKUP(B2491,別紙1!$A$285:$AS$431,42,FALSE)</f>
        <v>12</v>
      </c>
      <c r="F2506" s="143">
        <f t="shared" si="2359"/>
        <v>12</v>
      </c>
      <c r="G2506" s="151">
        <f t="shared" si="2368"/>
        <v>0</v>
      </c>
      <c r="H2506" s="198">
        <f t="shared" si="2360"/>
        <v>0</v>
      </c>
      <c r="I2506" s="143">
        <f t="shared" si="2371"/>
        <v>0</v>
      </c>
      <c r="J2506" s="198">
        <f t="shared" si="2369"/>
        <v>0</v>
      </c>
      <c r="K2506" s="198">
        <f t="shared" si="2362"/>
        <v>0</v>
      </c>
      <c r="L2506" s="143">
        <f t="shared" si="2363"/>
        <v>0</v>
      </c>
      <c r="M2506" s="151">
        <f t="shared" si="2370"/>
        <v>0</v>
      </c>
      <c r="N2506" s="198">
        <f t="shared" si="2364"/>
        <v>0</v>
      </c>
      <c r="O2506" s="151">
        <f>H2506+K2506+N2506</f>
        <v>0</v>
      </c>
      <c r="P2506" s="144"/>
      <c r="Q2506" s="145">
        <f t="shared" si="2366"/>
        <v>0</v>
      </c>
    </row>
    <row r="2507" spans="1:17" s="20" customFormat="1" ht="18" customHeight="1" thickBot="1" x14ac:dyDescent="0.45">
      <c r="A2507" s="19" t="s">
        <v>9</v>
      </c>
      <c r="B2507" s="146"/>
      <c r="C2507" s="146"/>
      <c r="D2507" s="201"/>
      <c r="E2507" s="143">
        <f t="shared" ref="E2507:F2507" si="2373">SUM(E2495:E2506)</f>
        <v>156</v>
      </c>
      <c r="F2507" s="149">
        <f t="shared" si="2373"/>
        <v>156</v>
      </c>
      <c r="G2507" s="146"/>
      <c r="H2507" s="146"/>
      <c r="I2507" s="149">
        <f t="shared" ref="I2507" si="2374">SUM(I2495:I2506)</f>
        <v>0</v>
      </c>
      <c r="J2507" s="146"/>
      <c r="K2507" s="146"/>
      <c r="L2507" s="149">
        <f t="shared" ref="L2507" si="2375">SUM(L2495:L2506)</f>
        <v>0</v>
      </c>
      <c r="M2507" s="146"/>
      <c r="N2507" s="146"/>
      <c r="O2507" s="202"/>
      <c r="P2507" s="150">
        <f>SUM(P2495:P2506)</f>
        <v>0</v>
      </c>
      <c r="Q2507" s="148">
        <f>IF(SUM(Q2495:Q2506)="","",SUM(Q2495:Q2506))</f>
        <v>0</v>
      </c>
    </row>
    <row r="2508" spans="1:17" ht="78" customHeight="1" x14ac:dyDescent="0.4">
      <c r="A2508" s="444" t="s">
        <v>376</v>
      </c>
      <c r="B2508" s="445"/>
      <c r="C2508" s="445"/>
      <c r="D2508" s="445"/>
      <c r="E2508" s="446"/>
      <c r="F2508" s="446"/>
      <c r="G2508" s="446"/>
      <c r="H2508" s="445"/>
      <c r="I2508" s="446"/>
      <c r="J2508" s="446"/>
      <c r="K2508" s="445"/>
      <c r="L2508" s="446"/>
      <c r="M2508" s="446"/>
      <c r="N2508" s="445"/>
      <c r="O2508" s="445"/>
      <c r="P2508" s="445"/>
      <c r="Q2508" s="445"/>
    </row>
    <row r="2509" spans="1:17" ht="78" customHeight="1" x14ac:dyDescent="0.4">
      <c r="A2509" s="447" t="s">
        <v>22</v>
      </c>
      <c r="B2509" s="447"/>
      <c r="C2509" s="447"/>
      <c r="D2509" s="447"/>
      <c r="E2509" s="447"/>
      <c r="F2509" s="447"/>
      <c r="G2509" s="447"/>
      <c r="H2509" s="447"/>
      <c r="I2509" s="447"/>
      <c r="J2509" s="447"/>
      <c r="K2509" s="447"/>
      <c r="L2509" s="447"/>
      <c r="M2509" s="447"/>
      <c r="N2509" s="447"/>
      <c r="O2509" s="447"/>
      <c r="P2509" s="447"/>
      <c r="Q2509" s="447"/>
    </row>
    <row r="2510" spans="1:17" x14ac:dyDescent="0.4">
      <c r="A2510" s="11" t="s">
        <v>12</v>
      </c>
      <c r="B2510" s="15">
        <f>B2491+1</f>
        <v>133</v>
      </c>
      <c r="C2510" s="11" t="s">
        <v>13</v>
      </c>
      <c r="D2510" s="13" t="str">
        <f>VLOOKUP(B2510,別紙1!$A$285:$AS$431,3,FALSE)</f>
        <v>白川東第３ポンプ場</v>
      </c>
      <c r="Q2510" s="142" t="str">
        <f>VLOOKUP(B2510,別紙1!$A$285:$AS$431,5,FALSE)</f>
        <v>従量電灯Ｂ</v>
      </c>
    </row>
    <row r="2511" spans="1:17" s="11" customFormat="1" ht="20.25" customHeight="1" x14ac:dyDescent="0.4">
      <c r="A2511" s="435" t="s">
        <v>14</v>
      </c>
      <c r="B2511" s="443" t="s">
        <v>3</v>
      </c>
      <c r="C2511" s="443"/>
      <c r="D2511" s="443"/>
      <c r="E2511" s="438" t="s">
        <v>4</v>
      </c>
      <c r="F2511" s="439"/>
      <c r="G2511" s="439"/>
      <c r="H2511" s="439"/>
      <c r="I2511" s="439"/>
      <c r="J2511" s="439"/>
      <c r="K2511" s="439"/>
      <c r="L2511" s="439"/>
      <c r="M2511" s="439"/>
      <c r="N2511" s="439"/>
      <c r="O2511" s="440"/>
      <c r="P2511" s="426" t="s">
        <v>106</v>
      </c>
      <c r="Q2511" s="435" t="s">
        <v>354</v>
      </c>
    </row>
    <row r="2512" spans="1:17" s="11" customFormat="1" ht="60" x14ac:dyDescent="0.4">
      <c r="A2512" s="436"/>
      <c r="B2512" s="305" t="s">
        <v>26</v>
      </c>
      <c r="C2512" s="305" t="s">
        <v>107</v>
      </c>
      <c r="D2512" s="305" t="s">
        <v>27</v>
      </c>
      <c r="E2512" s="16" t="s">
        <v>349</v>
      </c>
      <c r="F2512" s="17" t="s">
        <v>108</v>
      </c>
      <c r="G2512" s="17" t="s">
        <v>350</v>
      </c>
      <c r="H2512" s="16" t="s">
        <v>28</v>
      </c>
      <c r="I2512" s="17" t="s">
        <v>126</v>
      </c>
      <c r="J2512" s="17" t="s">
        <v>352</v>
      </c>
      <c r="K2512" s="16" t="s">
        <v>29</v>
      </c>
      <c r="L2512" s="17" t="s">
        <v>127</v>
      </c>
      <c r="M2512" s="17" t="s">
        <v>128</v>
      </c>
      <c r="N2512" s="16" t="s">
        <v>30</v>
      </c>
      <c r="O2512" s="306" t="s">
        <v>353</v>
      </c>
      <c r="P2512" s="441"/>
      <c r="Q2512" s="436"/>
    </row>
    <row r="2513" spans="1:17" s="18" customFormat="1" ht="22.5" x14ac:dyDescent="0.4">
      <c r="A2513" s="442"/>
      <c r="B2513" s="12" t="s">
        <v>34</v>
      </c>
      <c r="C2513" s="12" t="s">
        <v>123</v>
      </c>
      <c r="D2513" s="12" t="s">
        <v>6</v>
      </c>
      <c r="E2513" s="12" t="s">
        <v>20</v>
      </c>
      <c r="F2513" s="12" t="s">
        <v>20</v>
      </c>
      <c r="G2513" s="12" t="s">
        <v>8</v>
      </c>
      <c r="H2513" s="12" t="s">
        <v>8</v>
      </c>
      <c r="I2513" s="12" t="s">
        <v>20</v>
      </c>
      <c r="J2513" s="12" t="s">
        <v>8</v>
      </c>
      <c r="K2513" s="12" t="s">
        <v>8</v>
      </c>
      <c r="L2513" s="12" t="s">
        <v>20</v>
      </c>
      <c r="M2513" s="12" t="s">
        <v>8</v>
      </c>
      <c r="N2513" s="12" t="s">
        <v>8</v>
      </c>
      <c r="O2513" s="12" t="s">
        <v>8</v>
      </c>
      <c r="P2513" s="4" t="s">
        <v>43</v>
      </c>
      <c r="Q2513" s="12" t="s">
        <v>8</v>
      </c>
    </row>
    <row r="2514" spans="1:17" s="20" customFormat="1" ht="18" customHeight="1" x14ac:dyDescent="0.4">
      <c r="A2514" s="19">
        <v>1</v>
      </c>
      <c r="B2514" s="143">
        <f>VLOOKUP(B2510,別紙1!$A$285:$AS$431,6,FALSE)</f>
        <v>10</v>
      </c>
      <c r="C2514" s="151">
        <f>内訳書!$C$9</f>
        <v>0</v>
      </c>
      <c r="D2514" s="151">
        <f>IF(E2514=0,ROUNDDOWN(C2514*B2514/10/2,2),ROUNDDOWN(C2514*B2514/10,2))</f>
        <v>0</v>
      </c>
      <c r="E2514" s="143">
        <f>VLOOKUP(B2510,別紙1!$A$285:$AS$431,7,FALSE)+VLOOKUP(B2510,別紙1!$A$285:$AS$431,8,FALSE)+VLOOKUP(B2510,別紙1!$A$285:$AS$431,9,FALSE)</f>
        <v>11</v>
      </c>
      <c r="F2514" s="143">
        <f>IF(E2514&lt;120,E2514,120)</f>
        <v>11</v>
      </c>
      <c r="G2514" s="151">
        <f>内訳書!$D$9</f>
        <v>0</v>
      </c>
      <c r="H2514" s="151">
        <f>ROUNDDOWN(F2514*G2514,2)</f>
        <v>0</v>
      </c>
      <c r="I2514" s="143">
        <f>IF(E2514&lt;=300,IF(E2514&lt;120,0,E2514-120),180)</f>
        <v>0</v>
      </c>
      <c r="J2514" s="151">
        <f>内訳書!$E$9</f>
        <v>0</v>
      </c>
      <c r="K2514" s="151">
        <f>ROUNDDOWN(I2514*J2514,2)</f>
        <v>0</v>
      </c>
      <c r="L2514" s="143">
        <f>IF(E2514&lt;300,0,E2514-300)</f>
        <v>0</v>
      </c>
      <c r="M2514" s="151">
        <f>内訳書!$F$9</f>
        <v>0</v>
      </c>
      <c r="N2514" s="151">
        <f>ROUNDDOWN(L2514*M2514,2)</f>
        <v>0</v>
      </c>
      <c r="O2514" s="151">
        <f>H2514+K2514+N2514</f>
        <v>0</v>
      </c>
      <c r="P2514" s="144"/>
      <c r="Q2514" s="145">
        <f>ROUNDDOWN(D2514+O2514+P2514,0)</f>
        <v>0</v>
      </c>
    </row>
    <row r="2515" spans="1:17" s="20" customFormat="1" ht="18" customHeight="1" x14ac:dyDescent="0.4">
      <c r="A2515" s="19">
        <v>2</v>
      </c>
      <c r="B2515" s="145">
        <f>B2514</f>
        <v>10</v>
      </c>
      <c r="C2515" s="151">
        <f>C2514</f>
        <v>0</v>
      </c>
      <c r="D2515" s="151">
        <f t="shared" ref="D2515:D2525" si="2376">IF(E2515=0,ROUNDDOWN(C2515*B2515/10/2,2),ROUNDDOWN(C2515*B2515/10,2))</f>
        <v>0</v>
      </c>
      <c r="E2515" s="143">
        <f>VLOOKUP(B2510,別紙1!$A$285:$AS$431,10,FALSE)+VLOOKUP(B2510,別紙1!$A$285:$AS$431,11,FALSE)+VLOOKUP(B2510,別紙1!$A$285:$AS$431,12,FALSE)</f>
        <v>11</v>
      </c>
      <c r="F2515" s="143">
        <f t="shared" ref="F2515:F2525" si="2377">IF(E2515&lt;120,E2515,120)</f>
        <v>11</v>
      </c>
      <c r="G2515" s="151">
        <f>G2514</f>
        <v>0</v>
      </c>
      <c r="H2515" s="151">
        <f t="shared" ref="H2515:H2525" si="2378">ROUNDDOWN(F2515*G2515,2)</f>
        <v>0</v>
      </c>
      <c r="I2515" s="143">
        <f t="shared" ref="I2515" si="2379">IF(E2515&lt;=300,IF(E2515&lt;120,0,E2515-120),180)</f>
        <v>0</v>
      </c>
      <c r="J2515" s="151">
        <f>J2514</f>
        <v>0</v>
      </c>
      <c r="K2515" s="151">
        <f t="shared" ref="K2515:K2525" si="2380">ROUNDDOWN(I2515*J2515,2)</f>
        <v>0</v>
      </c>
      <c r="L2515" s="143">
        <f t="shared" ref="L2515:L2525" si="2381">IF(E2515&lt;300,0,E2515-300)</f>
        <v>0</v>
      </c>
      <c r="M2515" s="151">
        <f>M2514</f>
        <v>0</v>
      </c>
      <c r="N2515" s="151">
        <f t="shared" ref="N2515:N2525" si="2382">ROUNDDOWN(L2515*M2515,2)</f>
        <v>0</v>
      </c>
      <c r="O2515" s="151">
        <f t="shared" ref="O2515:O2518" si="2383">H2515+K2515+N2515</f>
        <v>0</v>
      </c>
      <c r="P2515" s="144"/>
      <c r="Q2515" s="145">
        <f t="shared" ref="Q2515:Q2525" si="2384">ROUNDDOWN(D2515+O2515+P2515,0)</f>
        <v>0</v>
      </c>
    </row>
    <row r="2516" spans="1:17" s="20" customFormat="1" ht="18" customHeight="1" x14ac:dyDescent="0.4">
      <c r="A2516" s="19">
        <v>3</v>
      </c>
      <c r="B2516" s="145">
        <f>B2514</f>
        <v>10</v>
      </c>
      <c r="C2516" s="151">
        <f t="shared" ref="C2516:C2525" si="2385">C2515</f>
        <v>0</v>
      </c>
      <c r="D2516" s="151">
        <f t="shared" si="2376"/>
        <v>0</v>
      </c>
      <c r="E2516" s="143">
        <f>VLOOKUP(B2510,別紙1!$A$285:$AS$431,13,FALSE)+VLOOKUP(B2510,別紙1!$A$285:$AS$431,14,FALSE)+VLOOKUP(B2510,別紙1!$A$285:$AS$431,15,FALSE)</f>
        <v>9</v>
      </c>
      <c r="F2516" s="143">
        <f t="shared" si="2377"/>
        <v>9</v>
      </c>
      <c r="G2516" s="151">
        <f t="shared" ref="G2516:G2525" si="2386">G2515</f>
        <v>0</v>
      </c>
      <c r="H2516" s="151">
        <f t="shared" si="2378"/>
        <v>0</v>
      </c>
      <c r="I2516" s="143">
        <f>IF(E2516&lt;=300,IF(E2516&lt;120,0,E2516-120),180)</f>
        <v>0</v>
      </c>
      <c r="J2516" s="151">
        <f t="shared" ref="J2516:J2525" si="2387">J2515</f>
        <v>0</v>
      </c>
      <c r="K2516" s="151">
        <f t="shared" si="2380"/>
        <v>0</v>
      </c>
      <c r="L2516" s="143">
        <f t="shared" si="2381"/>
        <v>0</v>
      </c>
      <c r="M2516" s="151">
        <f t="shared" ref="M2516:M2525" si="2388">M2515</f>
        <v>0</v>
      </c>
      <c r="N2516" s="151">
        <f t="shared" si="2382"/>
        <v>0</v>
      </c>
      <c r="O2516" s="151">
        <f t="shared" si="2383"/>
        <v>0</v>
      </c>
      <c r="P2516" s="144"/>
      <c r="Q2516" s="145">
        <f t="shared" si="2384"/>
        <v>0</v>
      </c>
    </row>
    <row r="2517" spans="1:17" s="20" customFormat="1" ht="18" customHeight="1" x14ac:dyDescent="0.4">
      <c r="A2517" s="19">
        <v>4</v>
      </c>
      <c r="B2517" s="145">
        <f>B2514</f>
        <v>10</v>
      </c>
      <c r="C2517" s="151">
        <f t="shared" si="2385"/>
        <v>0</v>
      </c>
      <c r="D2517" s="151">
        <f t="shared" si="2376"/>
        <v>0</v>
      </c>
      <c r="E2517" s="143">
        <f>VLOOKUP(B2510,別紙1!$A$285:$AS$431,16,FALSE)+VLOOKUP(B2510,別紙1!$A$285:$AS$431,17,FALSE)+VLOOKUP(B2510,別紙1!$A$285:$AS$431,18,FALSE)</f>
        <v>11</v>
      </c>
      <c r="F2517" s="143">
        <f t="shared" si="2377"/>
        <v>11</v>
      </c>
      <c r="G2517" s="151">
        <f t="shared" si="2386"/>
        <v>0</v>
      </c>
      <c r="H2517" s="151">
        <f t="shared" si="2378"/>
        <v>0</v>
      </c>
      <c r="I2517" s="143">
        <f t="shared" ref="I2517:I2525" si="2389">IF(E2517&lt;=300,IF(E2517&lt;120,0,E2517-120),180)</f>
        <v>0</v>
      </c>
      <c r="J2517" s="151">
        <f t="shared" si="2387"/>
        <v>0</v>
      </c>
      <c r="K2517" s="151">
        <f t="shared" si="2380"/>
        <v>0</v>
      </c>
      <c r="L2517" s="143">
        <f t="shared" si="2381"/>
        <v>0</v>
      </c>
      <c r="M2517" s="151">
        <f t="shared" si="2388"/>
        <v>0</v>
      </c>
      <c r="N2517" s="151">
        <f t="shared" si="2382"/>
        <v>0</v>
      </c>
      <c r="O2517" s="151">
        <f t="shared" si="2383"/>
        <v>0</v>
      </c>
      <c r="P2517" s="144"/>
      <c r="Q2517" s="145">
        <f t="shared" si="2384"/>
        <v>0</v>
      </c>
    </row>
    <row r="2518" spans="1:17" s="20" customFormat="1" ht="18" customHeight="1" x14ac:dyDescent="0.4">
      <c r="A2518" s="19">
        <v>5</v>
      </c>
      <c r="B2518" s="145">
        <f>B2514</f>
        <v>10</v>
      </c>
      <c r="C2518" s="151">
        <f t="shared" si="2385"/>
        <v>0</v>
      </c>
      <c r="D2518" s="151">
        <f t="shared" si="2376"/>
        <v>0</v>
      </c>
      <c r="E2518" s="143">
        <f>VLOOKUP(B2510,別紙1!$A$285:$AS$431,19,FALSE)+VLOOKUP(B2510,別紙1!$A$285:$AS$431,20,FALSE)+VLOOKUP(B2510,別紙1!$A$285:$AS$431,21,FALSE)</f>
        <v>13</v>
      </c>
      <c r="F2518" s="143">
        <f t="shared" si="2377"/>
        <v>13</v>
      </c>
      <c r="G2518" s="151">
        <f t="shared" si="2386"/>
        <v>0</v>
      </c>
      <c r="H2518" s="151">
        <f t="shared" si="2378"/>
        <v>0</v>
      </c>
      <c r="I2518" s="143">
        <f t="shared" si="2389"/>
        <v>0</v>
      </c>
      <c r="J2518" s="151">
        <f t="shared" si="2387"/>
        <v>0</v>
      </c>
      <c r="K2518" s="151">
        <f t="shared" si="2380"/>
        <v>0</v>
      </c>
      <c r="L2518" s="143">
        <f t="shared" si="2381"/>
        <v>0</v>
      </c>
      <c r="M2518" s="151">
        <f t="shared" si="2388"/>
        <v>0</v>
      </c>
      <c r="N2518" s="151">
        <f t="shared" si="2382"/>
        <v>0</v>
      </c>
      <c r="O2518" s="151">
        <f t="shared" si="2383"/>
        <v>0</v>
      </c>
      <c r="P2518" s="144"/>
      <c r="Q2518" s="145">
        <f t="shared" si="2384"/>
        <v>0</v>
      </c>
    </row>
    <row r="2519" spans="1:17" s="20" customFormat="1" ht="18" customHeight="1" x14ac:dyDescent="0.4">
      <c r="A2519" s="19">
        <v>6</v>
      </c>
      <c r="B2519" s="145">
        <f>B2514</f>
        <v>10</v>
      </c>
      <c r="C2519" s="151">
        <f t="shared" si="2385"/>
        <v>0</v>
      </c>
      <c r="D2519" s="151">
        <f t="shared" si="2376"/>
        <v>0</v>
      </c>
      <c r="E2519" s="143">
        <f>VLOOKUP(B2510,別紙1!$A$285:$AS$431,22,FALSE)+VLOOKUP(B2510,別紙1!$A$285:$AS$431,23,FALSE)+VLOOKUP(B2510,別紙1!$A$285:$AS$431,24,FALSE)</f>
        <v>15</v>
      </c>
      <c r="F2519" s="143">
        <f t="shared" si="2377"/>
        <v>15</v>
      </c>
      <c r="G2519" s="151">
        <f t="shared" si="2386"/>
        <v>0</v>
      </c>
      <c r="H2519" s="151">
        <f t="shared" si="2378"/>
        <v>0</v>
      </c>
      <c r="I2519" s="143">
        <f t="shared" si="2389"/>
        <v>0</v>
      </c>
      <c r="J2519" s="151">
        <f t="shared" si="2387"/>
        <v>0</v>
      </c>
      <c r="K2519" s="151">
        <f t="shared" si="2380"/>
        <v>0</v>
      </c>
      <c r="L2519" s="143">
        <f t="shared" si="2381"/>
        <v>0</v>
      </c>
      <c r="M2519" s="151">
        <f t="shared" si="2388"/>
        <v>0</v>
      </c>
      <c r="N2519" s="151">
        <f t="shared" si="2382"/>
        <v>0</v>
      </c>
      <c r="O2519" s="151">
        <f>H2519+K2519+N2519</f>
        <v>0</v>
      </c>
      <c r="P2519" s="144"/>
      <c r="Q2519" s="145">
        <f t="shared" si="2384"/>
        <v>0</v>
      </c>
    </row>
    <row r="2520" spans="1:17" s="20" customFormat="1" ht="18" customHeight="1" x14ac:dyDescent="0.4">
      <c r="A2520" s="19">
        <v>7</v>
      </c>
      <c r="B2520" s="145">
        <f>B2514</f>
        <v>10</v>
      </c>
      <c r="C2520" s="151">
        <f t="shared" si="2385"/>
        <v>0</v>
      </c>
      <c r="D2520" s="151">
        <f t="shared" si="2376"/>
        <v>0</v>
      </c>
      <c r="E2520" s="143">
        <f>VLOOKUP(B2510,別紙1!$A$285:$AS$431,25,FALSE)+VLOOKUP(B2510,別紙1!$A$285:$AS$431,26,FALSE)+VLOOKUP(B2510,別紙1!$A$285:$AS$431,27,FALSE)</f>
        <v>16</v>
      </c>
      <c r="F2520" s="143">
        <f t="shared" si="2377"/>
        <v>16</v>
      </c>
      <c r="G2520" s="151">
        <f t="shared" si="2386"/>
        <v>0</v>
      </c>
      <c r="H2520" s="151">
        <f t="shared" si="2378"/>
        <v>0</v>
      </c>
      <c r="I2520" s="143">
        <f t="shared" si="2389"/>
        <v>0</v>
      </c>
      <c r="J2520" s="151">
        <f t="shared" si="2387"/>
        <v>0</v>
      </c>
      <c r="K2520" s="151">
        <f t="shared" si="2380"/>
        <v>0</v>
      </c>
      <c r="L2520" s="143">
        <f t="shared" si="2381"/>
        <v>0</v>
      </c>
      <c r="M2520" s="151">
        <f t="shared" si="2388"/>
        <v>0</v>
      </c>
      <c r="N2520" s="151">
        <f t="shared" si="2382"/>
        <v>0</v>
      </c>
      <c r="O2520" s="151">
        <f t="shared" ref="O2520:O2524" si="2390">H2520+K2520+N2520</f>
        <v>0</v>
      </c>
      <c r="P2520" s="144"/>
      <c r="Q2520" s="145">
        <f t="shared" si="2384"/>
        <v>0</v>
      </c>
    </row>
    <row r="2521" spans="1:17" s="20" customFormat="1" ht="18" customHeight="1" x14ac:dyDescent="0.4">
      <c r="A2521" s="19">
        <v>8</v>
      </c>
      <c r="B2521" s="145">
        <f>B2514</f>
        <v>10</v>
      </c>
      <c r="C2521" s="151">
        <f t="shared" si="2385"/>
        <v>0</v>
      </c>
      <c r="D2521" s="151">
        <f t="shared" si="2376"/>
        <v>0</v>
      </c>
      <c r="E2521" s="143">
        <f>VLOOKUP(B2510,別紙1!$A$285:$AS$431,28,FALSE)+VLOOKUP(B2510,別紙1!$A$285:$AS$431,29,FALSE)+VLOOKUP(B2510,別紙1!$A$285:$AS$431,30,FALSE)</f>
        <v>16</v>
      </c>
      <c r="F2521" s="143">
        <f t="shared" si="2377"/>
        <v>16</v>
      </c>
      <c r="G2521" s="151">
        <f t="shared" si="2386"/>
        <v>0</v>
      </c>
      <c r="H2521" s="151">
        <f t="shared" si="2378"/>
        <v>0</v>
      </c>
      <c r="I2521" s="143">
        <f t="shared" si="2389"/>
        <v>0</v>
      </c>
      <c r="J2521" s="151">
        <f t="shared" si="2387"/>
        <v>0</v>
      </c>
      <c r="K2521" s="151">
        <f t="shared" si="2380"/>
        <v>0</v>
      </c>
      <c r="L2521" s="143">
        <f t="shared" si="2381"/>
        <v>0</v>
      </c>
      <c r="M2521" s="151">
        <f t="shared" si="2388"/>
        <v>0</v>
      </c>
      <c r="N2521" s="151">
        <f t="shared" si="2382"/>
        <v>0</v>
      </c>
      <c r="O2521" s="151">
        <f t="shared" si="2390"/>
        <v>0</v>
      </c>
      <c r="P2521" s="144"/>
      <c r="Q2521" s="145">
        <f t="shared" si="2384"/>
        <v>0</v>
      </c>
    </row>
    <row r="2522" spans="1:17" s="20" customFormat="1" ht="18" customHeight="1" x14ac:dyDescent="0.4">
      <c r="A2522" s="19">
        <v>9</v>
      </c>
      <c r="B2522" s="145">
        <f>B2514</f>
        <v>10</v>
      </c>
      <c r="C2522" s="151">
        <f t="shared" si="2385"/>
        <v>0</v>
      </c>
      <c r="D2522" s="151">
        <f t="shared" si="2376"/>
        <v>0</v>
      </c>
      <c r="E2522" s="143">
        <f>VLOOKUP(B2510,別紙1!$A$285:$AS$431,31,FALSE)+VLOOKUP(B2510,別紙1!$A$285:$AS$431,32,FALSE)+VLOOKUP(B2510,別紙1!$A$285:$AS$431,33,FALSE)</f>
        <v>16</v>
      </c>
      <c r="F2522" s="143">
        <f t="shared" si="2377"/>
        <v>16</v>
      </c>
      <c r="G2522" s="151">
        <f t="shared" si="2386"/>
        <v>0</v>
      </c>
      <c r="H2522" s="151">
        <f t="shared" si="2378"/>
        <v>0</v>
      </c>
      <c r="I2522" s="143">
        <f t="shared" si="2389"/>
        <v>0</v>
      </c>
      <c r="J2522" s="151">
        <f t="shared" si="2387"/>
        <v>0</v>
      </c>
      <c r="K2522" s="151">
        <f t="shared" si="2380"/>
        <v>0</v>
      </c>
      <c r="L2522" s="143">
        <f t="shared" si="2381"/>
        <v>0</v>
      </c>
      <c r="M2522" s="151">
        <f t="shared" si="2388"/>
        <v>0</v>
      </c>
      <c r="N2522" s="151">
        <f t="shared" si="2382"/>
        <v>0</v>
      </c>
      <c r="O2522" s="151">
        <f t="shared" si="2390"/>
        <v>0</v>
      </c>
      <c r="P2522" s="144"/>
      <c r="Q2522" s="145">
        <f t="shared" si="2384"/>
        <v>0</v>
      </c>
    </row>
    <row r="2523" spans="1:17" s="20" customFormat="1" ht="18" customHeight="1" x14ac:dyDescent="0.4">
      <c r="A2523" s="19">
        <v>10</v>
      </c>
      <c r="B2523" s="145">
        <f>B2514</f>
        <v>10</v>
      </c>
      <c r="C2523" s="151">
        <f t="shared" si="2385"/>
        <v>0</v>
      </c>
      <c r="D2523" s="151">
        <f t="shared" si="2376"/>
        <v>0</v>
      </c>
      <c r="E2523" s="143">
        <f>VLOOKUP(B2510,別紙1!$A$285:$AS$431,34,FALSE)+VLOOKUP(B2510,別紙1!$A$285:$AS$431,35,FALSE)+VLOOKUP(B2510,別紙1!$A$285:$AS$431,36,FALSE)</f>
        <v>15</v>
      </c>
      <c r="F2523" s="143">
        <f t="shared" si="2377"/>
        <v>15</v>
      </c>
      <c r="G2523" s="151">
        <f t="shared" si="2386"/>
        <v>0</v>
      </c>
      <c r="H2523" s="151">
        <f t="shared" si="2378"/>
        <v>0</v>
      </c>
      <c r="I2523" s="143">
        <f t="shared" si="2389"/>
        <v>0</v>
      </c>
      <c r="J2523" s="151">
        <f t="shared" si="2387"/>
        <v>0</v>
      </c>
      <c r="K2523" s="151">
        <f t="shared" si="2380"/>
        <v>0</v>
      </c>
      <c r="L2523" s="143">
        <f t="shared" si="2381"/>
        <v>0</v>
      </c>
      <c r="M2523" s="151">
        <f t="shared" si="2388"/>
        <v>0</v>
      </c>
      <c r="N2523" s="151">
        <f t="shared" si="2382"/>
        <v>0</v>
      </c>
      <c r="O2523" s="151">
        <f t="shared" si="2390"/>
        <v>0</v>
      </c>
      <c r="P2523" s="144"/>
      <c r="Q2523" s="145">
        <f t="shared" si="2384"/>
        <v>0</v>
      </c>
    </row>
    <row r="2524" spans="1:17" s="20" customFormat="1" ht="18" customHeight="1" x14ac:dyDescent="0.4">
      <c r="A2524" s="19">
        <v>11</v>
      </c>
      <c r="B2524" s="145">
        <f>B2514</f>
        <v>10</v>
      </c>
      <c r="C2524" s="151">
        <f t="shared" si="2385"/>
        <v>0</v>
      </c>
      <c r="D2524" s="151">
        <f t="shared" si="2376"/>
        <v>0</v>
      </c>
      <c r="E2524" s="143">
        <f>VLOOKUP(B2510,別紙1!$A$285:$AS$431,37,FALSE)+VLOOKUP(B2510,別紙1!$A$285:$AS$431,38,FALSE)+VLOOKUP(B2510,別紙1!$A$285:$AS$431,39,FALSE)</f>
        <v>13</v>
      </c>
      <c r="F2524" s="143">
        <f t="shared" si="2377"/>
        <v>13</v>
      </c>
      <c r="G2524" s="151">
        <f t="shared" si="2386"/>
        <v>0</v>
      </c>
      <c r="H2524" s="151">
        <f t="shared" si="2378"/>
        <v>0</v>
      </c>
      <c r="I2524" s="143">
        <f t="shared" si="2389"/>
        <v>0</v>
      </c>
      <c r="J2524" s="151">
        <f t="shared" si="2387"/>
        <v>0</v>
      </c>
      <c r="K2524" s="151">
        <f t="shared" si="2380"/>
        <v>0</v>
      </c>
      <c r="L2524" s="143">
        <f t="shared" si="2381"/>
        <v>0</v>
      </c>
      <c r="M2524" s="151">
        <f t="shared" si="2388"/>
        <v>0</v>
      </c>
      <c r="N2524" s="151">
        <f t="shared" si="2382"/>
        <v>0</v>
      </c>
      <c r="O2524" s="151">
        <f t="shared" si="2390"/>
        <v>0</v>
      </c>
      <c r="P2524" s="144"/>
      <c r="Q2524" s="145">
        <f t="shared" si="2384"/>
        <v>0</v>
      </c>
    </row>
    <row r="2525" spans="1:17" s="20" customFormat="1" ht="18" customHeight="1" thickBot="1" x14ac:dyDescent="0.45">
      <c r="A2525" s="19">
        <v>12</v>
      </c>
      <c r="B2525" s="145">
        <f>B2514</f>
        <v>10</v>
      </c>
      <c r="C2525" s="151">
        <f t="shared" si="2385"/>
        <v>0</v>
      </c>
      <c r="D2525" s="151">
        <f t="shared" si="2376"/>
        <v>0</v>
      </c>
      <c r="E2525" s="143">
        <f>VLOOKUP(B2510,別紙1!$A$285:$AS$431,40,FALSE)+VLOOKUP(B2510,別紙1!$A$285:$AS$431,41,FALSE)+VLOOKUP(B2510,別紙1!$A$285:$AS$431,42,FALSE)</f>
        <v>9</v>
      </c>
      <c r="F2525" s="143">
        <f t="shared" si="2377"/>
        <v>9</v>
      </c>
      <c r="G2525" s="151">
        <f t="shared" si="2386"/>
        <v>0</v>
      </c>
      <c r="H2525" s="198">
        <f t="shared" si="2378"/>
        <v>0</v>
      </c>
      <c r="I2525" s="143">
        <f t="shared" si="2389"/>
        <v>0</v>
      </c>
      <c r="J2525" s="198">
        <f t="shared" si="2387"/>
        <v>0</v>
      </c>
      <c r="K2525" s="198">
        <f t="shared" si="2380"/>
        <v>0</v>
      </c>
      <c r="L2525" s="143">
        <f t="shared" si="2381"/>
        <v>0</v>
      </c>
      <c r="M2525" s="151">
        <f t="shared" si="2388"/>
        <v>0</v>
      </c>
      <c r="N2525" s="198">
        <f t="shared" si="2382"/>
        <v>0</v>
      </c>
      <c r="O2525" s="151">
        <f>H2525+K2525+N2525</f>
        <v>0</v>
      </c>
      <c r="P2525" s="144"/>
      <c r="Q2525" s="145">
        <f t="shared" si="2384"/>
        <v>0</v>
      </c>
    </row>
    <row r="2526" spans="1:17" s="20" customFormat="1" ht="18" customHeight="1" thickBot="1" x14ac:dyDescent="0.45">
      <c r="A2526" s="19" t="s">
        <v>9</v>
      </c>
      <c r="B2526" s="146"/>
      <c r="C2526" s="146"/>
      <c r="D2526" s="201"/>
      <c r="E2526" s="143">
        <f t="shared" ref="E2526:F2526" si="2391">SUM(E2514:E2525)</f>
        <v>155</v>
      </c>
      <c r="F2526" s="149">
        <f t="shared" si="2391"/>
        <v>155</v>
      </c>
      <c r="G2526" s="146"/>
      <c r="H2526" s="146"/>
      <c r="I2526" s="149">
        <f t="shared" ref="I2526" si="2392">SUM(I2514:I2525)</f>
        <v>0</v>
      </c>
      <c r="J2526" s="146"/>
      <c r="K2526" s="146"/>
      <c r="L2526" s="149">
        <f t="shared" ref="L2526" si="2393">SUM(L2514:L2525)</f>
        <v>0</v>
      </c>
      <c r="M2526" s="146"/>
      <c r="N2526" s="146"/>
      <c r="O2526" s="202"/>
      <c r="P2526" s="150">
        <f>SUM(P2514:P2525)</f>
        <v>0</v>
      </c>
      <c r="Q2526" s="148">
        <f>IF(SUM(Q2514:Q2525)="","",SUM(Q2514:Q2525))</f>
        <v>0</v>
      </c>
    </row>
    <row r="2527" spans="1:17" ht="78" customHeight="1" x14ac:dyDescent="0.4">
      <c r="A2527" s="444" t="s">
        <v>376</v>
      </c>
      <c r="B2527" s="445"/>
      <c r="C2527" s="445"/>
      <c r="D2527" s="445"/>
      <c r="E2527" s="446"/>
      <c r="F2527" s="446"/>
      <c r="G2527" s="446"/>
      <c r="H2527" s="445"/>
      <c r="I2527" s="446"/>
      <c r="J2527" s="446"/>
      <c r="K2527" s="445"/>
      <c r="L2527" s="446"/>
      <c r="M2527" s="446"/>
      <c r="N2527" s="445"/>
      <c r="O2527" s="445"/>
      <c r="P2527" s="445"/>
      <c r="Q2527" s="445"/>
    </row>
    <row r="2528" spans="1:17" ht="78" customHeight="1" x14ac:dyDescent="0.4">
      <c r="A2528" s="447" t="s">
        <v>22</v>
      </c>
      <c r="B2528" s="447"/>
      <c r="C2528" s="447"/>
      <c r="D2528" s="447"/>
      <c r="E2528" s="447"/>
      <c r="F2528" s="447"/>
      <c r="G2528" s="447"/>
      <c r="H2528" s="447"/>
      <c r="I2528" s="447"/>
      <c r="J2528" s="447"/>
      <c r="K2528" s="447"/>
      <c r="L2528" s="447"/>
      <c r="M2528" s="447"/>
      <c r="N2528" s="447"/>
      <c r="O2528" s="447"/>
      <c r="P2528" s="447"/>
      <c r="Q2528" s="447"/>
    </row>
    <row r="2529" spans="1:17" x14ac:dyDescent="0.4">
      <c r="A2529" s="11" t="s">
        <v>12</v>
      </c>
      <c r="B2529" s="15">
        <f>B2510+1</f>
        <v>134</v>
      </c>
      <c r="C2529" s="11" t="s">
        <v>13</v>
      </c>
      <c r="D2529" s="13" t="str">
        <f>VLOOKUP(B2529,別紙1!$A$285:$AS$431,3,FALSE)</f>
        <v>白川東第４ポンプ場</v>
      </c>
      <c r="Q2529" s="142" t="str">
        <f>VLOOKUP(B2529,別紙1!$A$285:$AS$431,5,FALSE)</f>
        <v>従量電灯Ｂ</v>
      </c>
    </row>
    <row r="2530" spans="1:17" s="11" customFormat="1" ht="20.25" customHeight="1" x14ac:dyDescent="0.4">
      <c r="A2530" s="435" t="s">
        <v>14</v>
      </c>
      <c r="B2530" s="443" t="s">
        <v>3</v>
      </c>
      <c r="C2530" s="443"/>
      <c r="D2530" s="443"/>
      <c r="E2530" s="438" t="s">
        <v>4</v>
      </c>
      <c r="F2530" s="439"/>
      <c r="G2530" s="439"/>
      <c r="H2530" s="439"/>
      <c r="I2530" s="439"/>
      <c r="J2530" s="439"/>
      <c r="K2530" s="439"/>
      <c r="L2530" s="439"/>
      <c r="M2530" s="439"/>
      <c r="N2530" s="439"/>
      <c r="O2530" s="440"/>
      <c r="P2530" s="426" t="s">
        <v>106</v>
      </c>
      <c r="Q2530" s="435" t="s">
        <v>354</v>
      </c>
    </row>
    <row r="2531" spans="1:17" s="11" customFormat="1" ht="60" x14ac:dyDescent="0.4">
      <c r="A2531" s="436"/>
      <c r="B2531" s="305" t="s">
        <v>26</v>
      </c>
      <c r="C2531" s="305" t="s">
        <v>107</v>
      </c>
      <c r="D2531" s="305" t="s">
        <v>27</v>
      </c>
      <c r="E2531" s="16" t="s">
        <v>349</v>
      </c>
      <c r="F2531" s="17" t="s">
        <v>108</v>
      </c>
      <c r="G2531" s="17" t="s">
        <v>350</v>
      </c>
      <c r="H2531" s="16" t="s">
        <v>28</v>
      </c>
      <c r="I2531" s="17" t="s">
        <v>126</v>
      </c>
      <c r="J2531" s="17" t="s">
        <v>352</v>
      </c>
      <c r="K2531" s="16" t="s">
        <v>29</v>
      </c>
      <c r="L2531" s="17" t="s">
        <v>127</v>
      </c>
      <c r="M2531" s="17" t="s">
        <v>128</v>
      </c>
      <c r="N2531" s="16" t="s">
        <v>30</v>
      </c>
      <c r="O2531" s="306" t="s">
        <v>353</v>
      </c>
      <c r="P2531" s="441"/>
      <c r="Q2531" s="436"/>
    </row>
    <row r="2532" spans="1:17" s="18" customFormat="1" ht="22.5" x14ac:dyDescent="0.4">
      <c r="A2532" s="442"/>
      <c r="B2532" s="12" t="s">
        <v>34</v>
      </c>
      <c r="C2532" s="12" t="s">
        <v>123</v>
      </c>
      <c r="D2532" s="12" t="s">
        <v>6</v>
      </c>
      <c r="E2532" s="12" t="s">
        <v>20</v>
      </c>
      <c r="F2532" s="12" t="s">
        <v>20</v>
      </c>
      <c r="G2532" s="12" t="s">
        <v>8</v>
      </c>
      <c r="H2532" s="12" t="s">
        <v>8</v>
      </c>
      <c r="I2532" s="12" t="s">
        <v>20</v>
      </c>
      <c r="J2532" s="12" t="s">
        <v>8</v>
      </c>
      <c r="K2532" s="12" t="s">
        <v>8</v>
      </c>
      <c r="L2532" s="12" t="s">
        <v>20</v>
      </c>
      <c r="M2532" s="12" t="s">
        <v>8</v>
      </c>
      <c r="N2532" s="12" t="s">
        <v>8</v>
      </c>
      <c r="O2532" s="12" t="s">
        <v>8</v>
      </c>
      <c r="P2532" s="4" t="s">
        <v>43</v>
      </c>
      <c r="Q2532" s="12" t="s">
        <v>8</v>
      </c>
    </row>
    <row r="2533" spans="1:17" s="20" customFormat="1" ht="18" customHeight="1" x14ac:dyDescent="0.4">
      <c r="A2533" s="19">
        <v>1</v>
      </c>
      <c r="B2533" s="143">
        <f>VLOOKUP(B2529,別紙1!$A$285:$AS$431,6,FALSE)</f>
        <v>10</v>
      </c>
      <c r="C2533" s="151">
        <f>内訳書!$C$9</f>
        <v>0</v>
      </c>
      <c r="D2533" s="151">
        <f>IF(E2533=0,ROUNDDOWN(C2533*B2533/10/2,2),ROUNDDOWN(C2533*B2533/10,2))</f>
        <v>0</v>
      </c>
      <c r="E2533" s="143">
        <f>VLOOKUP(B2529,別紙1!$A$285:$AS$431,7,FALSE)+VLOOKUP(B2529,別紙1!$A$285:$AS$431,8,FALSE)+VLOOKUP(B2529,別紙1!$A$285:$AS$431,9,FALSE)</f>
        <v>22</v>
      </c>
      <c r="F2533" s="143">
        <f>IF(E2533&lt;120,E2533,120)</f>
        <v>22</v>
      </c>
      <c r="G2533" s="151">
        <f>内訳書!$D$9</f>
        <v>0</v>
      </c>
      <c r="H2533" s="151">
        <f>ROUNDDOWN(F2533*G2533,2)</f>
        <v>0</v>
      </c>
      <c r="I2533" s="143">
        <f>IF(E2533&lt;=300,IF(E2533&lt;120,0,E2533-120),180)</f>
        <v>0</v>
      </c>
      <c r="J2533" s="151">
        <f>内訳書!$E$9</f>
        <v>0</v>
      </c>
      <c r="K2533" s="151">
        <f>ROUNDDOWN(I2533*J2533,2)</f>
        <v>0</v>
      </c>
      <c r="L2533" s="143">
        <f>IF(E2533&lt;300,0,E2533-300)</f>
        <v>0</v>
      </c>
      <c r="M2533" s="151">
        <f>内訳書!$F$9</f>
        <v>0</v>
      </c>
      <c r="N2533" s="151">
        <f>ROUNDDOWN(L2533*M2533,2)</f>
        <v>0</v>
      </c>
      <c r="O2533" s="151">
        <f>H2533+K2533+N2533</f>
        <v>0</v>
      </c>
      <c r="P2533" s="144"/>
      <c r="Q2533" s="145">
        <f>ROUNDDOWN(D2533+O2533+P2533,0)</f>
        <v>0</v>
      </c>
    </row>
    <row r="2534" spans="1:17" s="20" customFormat="1" ht="18" customHeight="1" x14ac:dyDescent="0.4">
      <c r="A2534" s="19">
        <v>2</v>
      </c>
      <c r="B2534" s="145">
        <f>B2533</f>
        <v>10</v>
      </c>
      <c r="C2534" s="151">
        <f>C2533</f>
        <v>0</v>
      </c>
      <c r="D2534" s="151">
        <f t="shared" ref="D2534:D2544" si="2394">IF(E2534=0,ROUNDDOWN(C2534*B2534/10/2,2),ROUNDDOWN(C2534*B2534/10,2))</f>
        <v>0</v>
      </c>
      <c r="E2534" s="143">
        <f>VLOOKUP(B2529,別紙1!$A$285:$AS$431,10,FALSE)+VLOOKUP(B2529,別紙1!$A$285:$AS$431,11,FALSE)+VLOOKUP(B2529,別紙1!$A$285:$AS$431,12,FALSE)</f>
        <v>23</v>
      </c>
      <c r="F2534" s="143">
        <f t="shared" ref="F2534:F2544" si="2395">IF(E2534&lt;120,E2534,120)</f>
        <v>23</v>
      </c>
      <c r="G2534" s="151">
        <f>G2533</f>
        <v>0</v>
      </c>
      <c r="H2534" s="151">
        <f t="shared" ref="H2534:H2544" si="2396">ROUNDDOWN(F2534*G2534,2)</f>
        <v>0</v>
      </c>
      <c r="I2534" s="143">
        <f t="shared" ref="I2534" si="2397">IF(E2534&lt;=300,IF(E2534&lt;120,0,E2534-120),180)</f>
        <v>0</v>
      </c>
      <c r="J2534" s="151">
        <f>J2533</f>
        <v>0</v>
      </c>
      <c r="K2534" s="151">
        <f t="shared" ref="K2534:K2544" si="2398">ROUNDDOWN(I2534*J2534,2)</f>
        <v>0</v>
      </c>
      <c r="L2534" s="143">
        <f t="shared" ref="L2534:L2544" si="2399">IF(E2534&lt;300,0,E2534-300)</f>
        <v>0</v>
      </c>
      <c r="M2534" s="151">
        <f>M2533</f>
        <v>0</v>
      </c>
      <c r="N2534" s="151">
        <f t="shared" ref="N2534:N2544" si="2400">ROUNDDOWN(L2534*M2534,2)</f>
        <v>0</v>
      </c>
      <c r="O2534" s="151">
        <f t="shared" ref="O2534:O2537" si="2401">H2534+K2534+N2534</f>
        <v>0</v>
      </c>
      <c r="P2534" s="144"/>
      <c r="Q2534" s="145">
        <f t="shared" ref="Q2534:Q2544" si="2402">ROUNDDOWN(D2534+O2534+P2534,0)</f>
        <v>0</v>
      </c>
    </row>
    <row r="2535" spans="1:17" s="20" customFormat="1" ht="18" customHeight="1" x14ac:dyDescent="0.4">
      <c r="A2535" s="19">
        <v>3</v>
      </c>
      <c r="B2535" s="145">
        <f>B2533</f>
        <v>10</v>
      </c>
      <c r="C2535" s="151">
        <f t="shared" ref="C2535:C2544" si="2403">C2534</f>
        <v>0</v>
      </c>
      <c r="D2535" s="151">
        <f t="shared" si="2394"/>
        <v>0</v>
      </c>
      <c r="E2535" s="143">
        <f>VLOOKUP(B2529,別紙1!$A$285:$AS$431,13,FALSE)+VLOOKUP(B2529,別紙1!$A$285:$AS$431,14,FALSE)+VLOOKUP(B2529,別紙1!$A$285:$AS$431,15,FALSE)</f>
        <v>21</v>
      </c>
      <c r="F2535" s="143">
        <f t="shared" si="2395"/>
        <v>21</v>
      </c>
      <c r="G2535" s="151">
        <f t="shared" ref="G2535:G2544" si="2404">G2534</f>
        <v>0</v>
      </c>
      <c r="H2535" s="151">
        <f t="shared" si="2396"/>
        <v>0</v>
      </c>
      <c r="I2535" s="143">
        <f>IF(E2535&lt;=300,IF(E2535&lt;120,0,E2535-120),180)</f>
        <v>0</v>
      </c>
      <c r="J2535" s="151">
        <f t="shared" ref="J2535:J2544" si="2405">J2534</f>
        <v>0</v>
      </c>
      <c r="K2535" s="151">
        <f t="shared" si="2398"/>
        <v>0</v>
      </c>
      <c r="L2535" s="143">
        <f t="shared" si="2399"/>
        <v>0</v>
      </c>
      <c r="M2535" s="151">
        <f t="shared" ref="M2535:M2544" si="2406">M2534</f>
        <v>0</v>
      </c>
      <c r="N2535" s="151">
        <f t="shared" si="2400"/>
        <v>0</v>
      </c>
      <c r="O2535" s="151">
        <f t="shared" si="2401"/>
        <v>0</v>
      </c>
      <c r="P2535" s="144"/>
      <c r="Q2535" s="145">
        <f t="shared" si="2402"/>
        <v>0</v>
      </c>
    </row>
    <row r="2536" spans="1:17" s="20" customFormat="1" ht="18" customHeight="1" x14ac:dyDescent="0.4">
      <c r="A2536" s="19">
        <v>4</v>
      </c>
      <c r="B2536" s="145">
        <f>B2533</f>
        <v>10</v>
      </c>
      <c r="C2536" s="151">
        <f t="shared" si="2403"/>
        <v>0</v>
      </c>
      <c r="D2536" s="151">
        <f t="shared" si="2394"/>
        <v>0</v>
      </c>
      <c r="E2536" s="143">
        <f>VLOOKUP(B2529,別紙1!$A$285:$AS$431,16,FALSE)+VLOOKUP(B2529,別紙1!$A$285:$AS$431,17,FALSE)+VLOOKUP(B2529,別紙1!$A$285:$AS$431,18,FALSE)</f>
        <v>22</v>
      </c>
      <c r="F2536" s="143">
        <f t="shared" si="2395"/>
        <v>22</v>
      </c>
      <c r="G2536" s="151">
        <f t="shared" si="2404"/>
        <v>0</v>
      </c>
      <c r="H2536" s="151">
        <f t="shared" si="2396"/>
        <v>0</v>
      </c>
      <c r="I2536" s="143">
        <f t="shared" ref="I2536:I2544" si="2407">IF(E2536&lt;=300,IF(E2536&lt;120,0,E2536-120),180)</f>
        <v>0</v>
      </c>
      <c r="J2536" s="151">
        <f t="shared" si="2405"/>
        <v>0</v>
      </c>
      <c r="K2536" s="151">
        <f t="shared" si="2398"/>
        <v>0</v>
      </c>
      <c r="L2536" s="143">
        <f t="shared" si="2399"/>
        <v>0</v>
      </c>
      <c r="M2536" s="151">
        <f t="shared" si="2406"/>
        <v>0</v>
      </c>
      <c r="N2536" s="151">
        <f t="shared" si="2400"/>
        <v>0</v>
      </c>
      <c r="O2536" s="151">
        <f t="shared" si="2401"/>
        <v>0</v>
      </c>
      <c r="P2536" s="144"/>
      <c r="Q2536" s="145">
        <f t="shared" si="2402"/>
        <v>0</v>
      </c>
    </row>
    <row r="2537" spans="1:17" s="20" customFormat="1" ht="18" customHeight="1" x14ac:dyDescent="0.4">
      <c r="A2537" s="19">
        <v>5</v>
      </c>
      <c r="B2537" s="145">
        <f>B2533</f>
        <v>10</v>
      </c>
      <c r="C2537" s="151">
        <f t="shared" si="2403"/>
        <v>0</v>
      </c>
      <c r="D2537" s="151">
        <f t="shared" si="2394"/>
        <v>0</v>
      </c>
      <c r="E2537" s="143">
        <f>VLOOKUP(B2529,別紙1!$A$285:$AS$431,19,FALSE)+VLOOKUP(B2529,別紙1!$A$285:$AS$431,20,FALSE)+VLOOKUP(B2529,別紙1!$A$285:$AS$431,21,FALSE)</f>
        <v>18</v>
      </c>
      <c r="F2537" s="143">
        <f t="shared" si="2395"/>
        <v>18</v>
      </c>
      <c r="G2537" s="151">
        <f t="shared" si="2404"/>
        <v>0</v>
      </c>
      <c r="H2537" s="151">
        <f t="shared" si="2396"/>
        <v>0</v>
      </c>
      <c r="I2537" s="143">
        <f t="shared" si="2407"/>
        <v>0</v>
      </c>
      <c r="J2537" s="151">
        <f t="shared" si="2405"/>
        <v>0</v>
      </c>
      <c r="K2537" s="151">
        <f t="shared" si="2398"/>
        <v>0</v>
      </c>
      <c r="L2537" s="143">
        <f t="shared" si="2399"/>
        <v>0</v>
      </c>
      <c r="M2537" s="151">
        <f t="shared" si="2406"/>
        <v>0</v>
      </c>
      <c r="N2537" s="151">
        <f t="shared" si="2400"/>
        <v>0</v>
      </c>
      <c r="O2537" s="151">
        <f t="shared" si="2401"/>
        <v>0</v>
      </c>
      <c r="P2537" s="144"/>
      <c r="Q2537" s="145">
        <f t="shared" si="2402"/>
        <v>0</v>
      </c>
    </row>
    <row r="2538" spans="1:17" s="20" customFormat="1" ht="18" customHeight="1" x14ac:dyDescent="0.4">
      <c r="A2538" s="19">
        <v>6</v>
      </c>
      <c r="B2538" s="145">
        <f>B2533</f>
        <v>10</v>
      </c>
      <c r="C2538" s="151">
        <f t="shared" si="2403"/>
        <v>0</v>
      </c>
      <c r="D2538" s="151">
        <f t="shared" si="2394"/>
        <v>0</v>
      </c>
      <c r="E2538" s="143">
        <f>VLOOKUP(B2529,別紙1!$A$285:$AS$431,22,FALSE)+VLOOKUP(B2529,別紙1!$A$285:$AS$431,23,FALSE)+VLOOKUP(B2529,別紙1!$A$285:$AS$431,24,FALSE)</f>
        <v>19</v>
      </c>
      <c r="F2538" s="143">
        <f t="shared" si="2395"/>
        <v>19</v>
      </c>
      <c r="G2538" s="151">
        <f t="shared" si="2404"/>
        <v>0</v>
      </c>
      <c r="H2538" s="151">
        <f t="shared" si="2396"/>
        <v>0</v>
      </c>
      <c r="I2538" s="143">
        <f t="shared" si="2407"/>
        <v>0</v>
      </c>
      <c r="J2538" s="151">
        <f t="shared" si="2405"/>
        <v>0</v>
      </c>
      <c r="K2538" s="151">
        <f t="shared" si="2398"/>
        <v>0</v>
      </c>
      <c r="L2538" s="143">
        <f t="shared" si="2399"/>
        <v>0</v>
      </c>
      <c r="M2538" s="151">
        <f t="shared" si="2406"/>
        <v>0</v>
      </c>
      <c r="N2538" s="151">
        <f t="shared" si="2400"/>
        <v>0</v>
      </c>
      <c r="O2538" s="151">
        <f>H2538+K2538+N2538</f>
        <v>0</v>
      </c>
      <c r="P2538" s="144"/>
      <c r="Q2538" s="145">
        <f t="shared" si="2402"/>
        <v>0</v>
      </c>
    </row>
    <row r="2539" spans="1:17" s="20" customFormat="1" ht="18" customHeight="1" x14ac:dyDescent="0.4">
      <c r="A2539" s="19">
        <v>7</v>
      </c>
      <c r="B2539" s="145">
        <f>B2533</f>
        <v>10</v>
      </c>
      <c r="C2539" s="151">
        <f t="shared" si="2403"/>
        <v>0</v>
      </c>
      <c r="D2539" s="151">
        <f t="shared" si="2394"/>
        <v>0</v>
      </c>
      <c r="E2539" s="143">
        <f>VLOOKUP(B2529,別紙1!$A$285:$AS$431,25,FALSE)+VLOOKUP(B2529,別紙1!$A$285:$AS$431,26,FALSE)+VLOOKUP(B2529,別紙1!$A$285:$AS$431,27,FALSE)</f>
        <v>19</v>
      </c>
      <c r="F2539" s="143">
        <f t="shared" si="2395"/>
        <v>19</v>
      </c>
      <c r="G2539" s="151">
        <f t="shared" si="2404"/>
        <v>0</v>
      </c>
      <c r="H2539" s="151">
        <f t="shared" si="2396"/>
        <v>0</v>
      </c>
      <c r="I2539" s="143">
        <f t="shared" si="2407"/>
        <v>0</v>
      </c>
      <c r="J2539" s="151">
        <f t="shared" si="2405"/>
        <v>0</v>
      </c>
      <c r="K2539" s="151">
        <f t="shared" si="2398"/>
        <v>0</v>
      </c>
      <c r="L2539" s="143">
        <f t="shared" si="2399"/>
        <v>0</v>
      </c>
      <c r="M2539" s="151">
        <f t="shared" si="2406"/>
        <v>0</v>
      </c>
      <c r="N2539" s="151">
        <f t="shared" si="2400"/>
        <v>0</v>
      </c>
      <c r="O2539" s="151">
        <f t="shared" ref="O2539:O2543" si="2408">H2539+K2539+N2539</f>
        <v>0</v>
      </c>
      <c r="P2539" s="144"/>
      <c r="Q2539" s="145">
        <f t="shared" si="2402"/>
        <v>0</v>
      </c>
    </row>
    <row r="2540" spans="1:17" s="20" customFormat="1" ht="18" customHeight="1" x14ac:dyDescent="0.4">
      <c r="A2540" s="19">
        <v>8</v>
      </c>
      <c r="B2540" s="145">
        <f>B2533</f>
        <v>10</v>
      </c>
      <c r="C2540" s="151">
        <f t="shared" si="2403"/>
        <v>0</v>
      </c>
      <c r="D2540" s="151">
        <f t="shared" si="2394"/>
        <v>0</v>
      </c>
      <c r="E2540" s="143">
        <f>VLOOKUP(B2529,別紙1!$A$285:$AS$431,28,FALSE)+VLOOKUP(B2529,別紙1!$A$285:$AS$431,29,FALSE)+VLOOKUP(B2529,別紙1!$A$285:$AS$431,30,FALSE)</f>
        <v>21</v>
      </c>
      <c r="F2540" s="143">
        <f t="shared" si="2395"/>
        <v>21</v>
      </c>
      <c r="G2540" s="151">
        <f t="shared" si="2404"/>
        <v>0</v>
      </c>
      <c r="H2540" s="151">
        <f t="shared" si="2396"/>
        <v>0</v>
      </c>
      <c r="I2540" s="143">
        <f t="shared" si="2407"/>
        <v>0</v>
      </c>
      <c r="J2540" s="151">
        <f t="shared" si="2405"/>
        <v>0</v>
      </c>
      <c r="K2540" s="151">
        <f t="shared" si="2398"/>
        <v>0</v>
      </c>
      <c r="L2540" s="143">
        <f t="shared" si="2399"/>
        <v>0</v>
      </c>
      <c r="M2540" s="151">
        <f t="shared" si="2406"/>
        <v>0</v>
      </c>
      <c r="N2540" s="151">
        <f t="shared" si="2400"/>
        <v>0</v>
      </c>
      <c r="O2540" s="151">
        <f t="shared" si="2408"/>
        <v>0</v>
      </c>
      <c r="P2540" s="144"/>
      <c r="Q2540" s="145">
        <f t="shared" si="2402"/>
        <v>0</v>
      </c>
    </row>
    <row r="2541" spans="1:17" s="20" customFormat="1" ht="18" customHeight="1" x14ac:dyDescent="0.4">
      <c r="A2541" s="19">
        <v>9</v>
      </c>
      <c r="B2541" s="145">
        <f>B2533</f>
        <v>10</v>
      </c>
      <c r="C2541" s="151">
        <f t="shared" si="2403"/>
        <v>0</v>
      </c>
      <c r="D2541" s="151">
        <f t="shared" si="2394"/>
        <v>0</v>
      </c>
      <c r="E2541" s="143">
        <f>VLOOKUP(B2529,別紙1!$A$285:$AS$431,31,FALSE)+VLOOKUP(B2529,別紙1!$A$285:$AS$431,32,FALSE)+VLOOKUP(B2529,別紙1!$A$285:$AS$431,33,FALSE)</f>
        <v>21</v>
      </c>
      <c r="F2541" s="143">
        <f t="shared" si="2395"/>
        <v>21</v>
      </c>
      <c r="G2541" s="151">
        <f t="shared" si="2404"/>
        <v>0</v>
      </c>
      <c r="H2541" s="151">
        <f t="shared" si="2396"/>
        <v>0</v>
      </c>
      <c r="I2541" s="143">
        <f t="shared" si="2407"/>
        <v>0</v>
      </c>
      <c r="J2541" s="151">
        <f t="shared" si="2405"/>
        <v>0</v>
      </c>
      <c r="K2541" s="151">
        <f t="shared" si="2398"/>
        <v>0</v>
      </c>
      <c r="L2541" s="143">
        <f t="shared" si="2399"/>
        <v>0</v>
      </c>
      <c r="M2541" s="151">
        <f t="shared" si="2406"/>
        <v>0</v>
      </c>
      <c r="N2541" s="151">
        <f t="shared" si="2400"/>
        <v>0</v>
      </c>
      <c r="O2541" s="151">
        <f t="shared" si="2408"/>
        <v>0</v>
      </c>
      <c r="P2541" s="144"/>
      <c r="Q2541" s="145">
        <f t="shared" si="2402"/>
        <v>0</v>
      </c>
    </row>
    <row r="2542" spans="1:17" s="20" customFormat="1" ht="18" customHeight="1" x14ac:dyDescent="0.4">
      <c r="A2542" s="19">
        <v>10</v>
      </c>
      <c r="B2542" s="145">
        <f>B2533</f>
        <v>10</v>
      </c>
      <c r="C2542" s="151">
        <f t="shared" si="2403"/>
        <v>0</v>
      </c>
      <c r="D2542" s="151">
        <f t="shared" si="2394"/>
        <v>0</v>
      </c>
      <c r="E2542" s="143">
        <f>VLOOKUP(B2529,別紙1!$A$285:$AS$431,34,FALSE)+VLOOKUP(B2529,別紙1!$A$285:$AS$431,35,FALSE)+VLOOKUP(B2529,別紙1!$A$285:$AS$431,36,FALSE)</f>
        <v>21</v>
      </c>
      <c r="F2542" s="143">
        <f t="shared" si="2395"/>
        <v>21</v>
      </c>
      <c r="G2542" s="151">
        <f t="shared" si="2404"/>
        <v>0</v>
      </c>
      <c r="H2542" s="151">
        <f t="shared" si="2396"/>
        <v>0</v>
      </c>
      <c r="I2542" s="143">
        <f t="shared" si="2407"/>
        <v>0</v>
      </c>
      <c r="J2542" s="151">
        <f t="shared" si="2405"/>
        <v>0</v>
      </c>
      <c r="K2542" s="151">
        <f t="shared" si="2398"/>
        <v>0</v>
      </c>
      <c r="L2542" s="143">
        <f t="shared" si="2399"/>
        <v>0</v>
      </c>
      <c r="M2542" s="151">
        <f t="shared" si="2406"/>
        <v>0</v>
      </c>
      <c r="N2542" s="151">
        <f t="shared" si="2400"/>
        <v>0</v>
      </c>
      <c r="O2542" s="151">
        <f t="shared" si="2408"/>
        <v>0</v>
      </c>
      <c r="P2542" s="144"/>
      <c r="Q2542" s="145">
        <f t="shared" si="2402"/>
        <v>0</v>
      </c>
    </row>
    <row r="2543" spans="1:17" s="20" customFormat="1" ht="18" customHeight="1" x14ac:dyDescent="0.4">
      <c r="A2543" s="19">
        <v>11</v>
      </c>
      <c r="B2543" s="145">
        <f>B2533</f>
        <v>10</v>
      </c>
      <c r="C2543" s="151">
        <f t="shared" si="2403"/>
        <v>0</v>
      </c>
      <c r="D2543" s="151">
        <f t="shared" si="2394"/>
        <v>0</v>
      </c>
      <c r="E2543" s="143">
        <f>VLOOKUP(B2529,別紙1!$A$285:$AS$431,37,FALSE)+VLOOKUP(B2529,別紙1!$A$285:$AS$431,38,FALSE)+VLOOKUP(B2529,別紙1!$A$285:$AS$431,39,FALSE)</f>
        <v>20</v>
      </c>
      <c r="F2543" s="143">
        <f t="shared" si="2395"/>
        <v>20</v>
      </c>
      <c r="G2543" s="151">
        <f t="shared" si="2404"/>
        <v>0</v>
      </c>
      <c r="H2543" s="151">
        <f t="shared" si="2396"/>
        <v>0</v>
      </c>
      <c r="I2543" s="143">
        <f t="shared" si="2407"/>
        <v>0</v>
      </c>
      <c r="J2543" s="151">
        <f t="shared" si="2405"/>
        <v>0</v>
      </c>
      <c r="K2543" s="151">
        <f t="shared" si="2398"/>
        <v>0</v>
      </c>
      <c r="L2543" s="143">
        <f t="shared" si="2399"/>
        <v>0</v>
      </c>
      <c r="M2543" s="151">
        <f t="shared" si="2406"/>
        <v>0</v>
      </c>
      <c r="N2543" s="151">
        <f t="shared" si="2400"/>
        <v>0</v>
      </c>
      <c r="O2543" s="151">
        <f t="shared" si="2408"/>
        <v>0</v>
      </c>
      <c r="P2543" s="144"/>
      <c r="Q2543" s="145">
        <f t="shared" si="2402"/>
        <v>0</v>
      </c>
    </row>
    <row r="2544" spans="1:17" s="20" customFormat="1" ht="18" customHeight="1" thickBot="1" x14ac:dyDescent="0.45">
      <c r="A2544" s="19">
        <v>12</v>
      </c>
      <c r="B2544" s="145">
        <f>B2533</f>
        <v>10</v>
      </c>
      <c r="C2544" s="151">
        <f t="shared" si="2403"/>
        <v>0</v>
      </c>
      <c r="D2544" s="151">
        <f t="shared" si="2394"/>
        <v>0</v>
      </c>
      <c r="E2544" s="143">
        <f>VLOOKUP(B2529,別紙1!$A$285:$AS$431,40,FALSE)+VLOOKUP(B2529,別紙1!$A$285:$AS$431,41,FALSE)+VLOOKUP(B2529,別紙1!$A$285:$AS$431,42,FALSE)</f>
        <v>19</v>
      </c>
      <c r="F2544" s="143">
        <f t="shared" si="2395"/>
        <v>19</v>
      </c>
      <c r="G2544" s="151">
        <f t="shared" si="2404"/>
        <v>0</v>
      </c>
      <c r="H2544" s="198">
        <f t="shared" si="2396"/>
        <v>0</v>
      </c>
      <c r="I2544" s="143">
        <f t="shared" si="2407"/>
        <v>0</v>
      </c>
      <c r="J2544" s="198">
        <f t="shared" si="2405"/>
        <v>0</v>
      </c>
      <c r="K2544" s="198">
        <f t="shared" si="2398"/>
        <v>0</v>
      </c>
      <c r="L2544" s="143">
        <f t="shared" si="2399"/>
        <v>0</v>
      </c>
      <c r="M2544" s="151">
        <f t="shared" si="2406"/>
        <v>0</v>
      </c>
      <c r="N2544" s="198">
        <f t="shared" si="2400"/>
        <v>0</v>
      </c>
      <c r="O2544" s="151">
        <f>H2544+K2544+N2544</f>
        <v>0</v>
      </c>
      <c r="P2544" s="144"/>
      <c r="Q2544" s="145">
        <f t="shared" si="2402"/>
        <v>0</v>
      </c>
    </row>
    <row r="2545" spans="1:17" s="20" customFormat="1" ht="18" customHeight="1" thickBot="1" x14ac:dyDescent="0.45">
      <c r="A2545" s="19" t="s">
        <v>9</v>
      </c>
      <c r="B2545" s="146"/>
      <c r="C2545" s="146"/>
      <c r="D2545" s="201"/>
      <c r="E2545" s="143">
        <f t="shared" ref="E2545:F2545" si="2409">SUM(E2533:E2544)</f>
        <v>246</v>
      </c>
      <c r="F2545" s="149">
        <f t="shared" si="2409"/>
        <v>246</v>
      </c>
      <c r="G2545" s="146"/>
      <c r="H2545" s="146"/>
      <c r="I2545" s="149">
        <f t="shared" ref="I2545" si="2410">SUM(I2533:I2544)</f>
        <v>0</v>
      </c>
      <c r="J2545" s="146"/>
      <c r="K2545" s="146"/>
      <c r="L2545" s="149">
        <f t="shared" ref="L2545" si="2411">SUM(L2533:L2544)</f>
        <v>0</v>
      </c>
      <c r="M2545" s="146"/>
      <c r="N2545" s="146"/>
      <c r="O2545" s="202"/>
      <c r="P2545" s="150">
        <f>SUM(P2533:P2544)</f>
        <v>0</v>
      </c>
      <c r="Q2545" s="148">
        <f>IF(SUM(Q2533:Q2544)="","",SUM(Q2533:Q2544))</f>
        <v>0</v>
      </c>
    </row>
    <row r="2546" spans="1:17" ht="78" customHeight="1" x14ac:dyDescent="0.4">
      <c r="A2546" s="444" t="s">
        <v>376</v>
      </c>
      <c r="B2546" s="445"/>
      <c r="C2546" s="445"/>
      <c r="D2546" s="445"/>
      <c r="E2546" s="446"/>
      <c r="F2546" s="446"/>
      <c r="G2546" s="446"/>
      <c r="H2546" s="445"/>
      <c r="I2546" s="446"/>
      <c r="J2546" s="446"/>
      <c r="K2546" s="445"/>
      <c r="L2546" s="446"/>
      <c r="M2546" s="446"/>
      <c r="N2546" s="445"/>
      <c r="O2546" s="445"/>
      <c r="P2546" s="445"/>
      <c r="Q2546" s="445"/>
    </row>
    <row r="2547" spans="1:17" ht="78" customHeight="1" x14ac:dyDescent="0.4">
      <c r="A2547" s="447" t="s">
        <v>22</v>
      </c>
      <c r="B2547" s="447"/>
      <c r="C2547" s="447"/>
      <c r="D2547" s="447"/>
      <c r="E2547" s="447"/>
      <c r="F2547" s="447"/>
      <c r="G2547" s="447"/>
      <c r="H2547" s="447"/>
      <c r="I2547" s="447"/>
      <c r="J2547" s="447"/>
      <c r="K2547" s="447"/>
      <c r="L2547" s="447"/>
      <c r="M2547" s="447"/>
      <c r="N2547" s="447"/>
      <c r="O2547" s="447"/>
      <c r="P2547" s="447"/>
      <c r="Q2547" s="447"/>
    </row>
    <row r="2548" spans="1:17" x14ac:dyDescent="0.4">
      <c r="A2548" s="11" t="s">
        <v>12</v>
      </c>
      <c r="B2548" s="15">
        <f>B2529+1</f>
        <v>135</v>
      </c>
      <c r="C2548" s="11" t="s">
        <v>13</v>
      </c>
      <c r="D2548" s="13" t="str">
        <f>VLOOKUP(B2548,別紙1!$A$285:$AS$431,3,FALSE)</f>
        <v>白川東第５ポンプ場</v>
      </c>
      <c r="Q2548" s="142" t="str">
        <f>VLOOKUP(B2548,別紙1!$A$285:$AS$431,5,FALSE)</f>
        <v>従量電灯Ｂ</v>
      </c>
    </row>
    <row r="2549" spans="1:17" s="11" customFormat="1" ht="20.25" customHeight="1" x14ac:dyDescent="0.4">
      <c r="A2549" s="435" t="s">
        <v>14</v>
      </c>
      <c r="B2549" s="443" t="s">
        <v>3</v>
      </c>
      <c r="C2549" s="443"/>
      <c r="D2549" s="443"/>
      <c r="E2549" s="438" t="s">
        <v>4</v>
      </c>
      <c r="F2549" s="439"/>
      <c r="G2549" s="439"/>
      <c r="H2549" s="439"/>
      <c r="I2549" s="439"/>
      <c r="J2549" s="439"/>
      <c r="K2549" s="439"/>
      <c r="L2549" s="439"/>
      <c r="M2549" s="439"/>
      <c r="N2549" s="439"/>
      <c r="O2549" s="440"/>
      <c r="P2549" s="426" t="s">
        <v>106</v>
      </c>
      <c r="Q2549" s="435" t="s">
        <v>354</v>
      </c>
    </row>
    <row r="2550" spans="1:17" s="11" customFormat="1" ht="60" x14ac:dyDescent="0.4">
      <c r="A2550" s="436"/>
      <c r="B2550" s="305" t="s">
        <v>26</v>
      </c>
      <c r="C2550" s="305" t="s">
        <v>107</v>
      </c>
      <c r="D2550" s="305" t="s">
        <v>27</v>
      </c>
      <c r="E2550" s="16" t="s">
        <v>349</v>
      </c>
      <c r="F2550" s="17" t="s">
        <v>108</v>
      </c>
      <c r="G2550" s="17" t="s">
        <v>350</v>
      </c>
      <c r="H2550" s="16" t="s">
        <v>28</v>
      </c>
      <c r="I2550" s="17" t="s">
        <v>126</v>
      </c>
      <c r="J2550" s="17" t="s">
        <v>352</v>
      </c>
      <c r="K2550" s="16" t="s">
        <v>29</v>
      </c>
      <c r="L2550" s="17" t="s">
        <v>127</v>
      </c>
      <c r="M2550" s="17" t="s">
        <v>128</v>
      </c>
      <c r="N2550" s="16" t="s">
        <v>30</v>
      </c>
      <c r="O2550" s="306" t="s">
        <v>353</v>
      </c>
      <c r="P2550" s="441"/>
      <c r="Q2550" s="436"/>
    </row>
    <row r="2551" spans="1:17" s="18" customFormat="1" ht="22.5" x14ac:dyDescent="0.4">
      <c r="A2551" s="442"/>
      <c r="B2551" s="12" t="s">
        <v>34</v>
      </c>
      <c r="C2551" s="12" t="s">
        <v>123</v>
      </c>
      <c r="D2551" s="12" t="s">
        <v>6</v>
      </c>
      <c r="E2551" s="12" t="s">
        <v>20</v>
      </c>
      <c r="F2551" s="12" t="s">
        <v>20</v>
      </c>
      <c r="G2551" s="12" t="s">
        <v>8</v>
      </c>
      <c r="H2551" s="12" t="s">
        <v>8</v>
      </c>
      <c r="I2551" s="12" t="s">
        <v>20</v>
      </c>
      <c r="J2551" s="12" t="s">
        <v>8</v>
      </c>
      <c r="K2551" s="12" t="s">
        <v>8</v>
      </c>
      <c r="L2551" s="12" t="s">
        <v>20</v>
      </c>
      <c r="M2551" s="12" t="s">
        <v>8</v>
      </c>
      <c r="N2551" s="12" t="s">
        <v>8</v>
      </c>
      <c r="O2551" s="12" t="s">
        <v>8</v>
      </c>
      <c r="P2551" s="4" t="s">
        <v>43</v>
      </c>
      <c r="Q2551" s="12" t="s">
        <v>8</v>
      </c>
    </row>
    <row r="2552" spans="1:17" s="20" customFormat="1" ht="18" customHeight="1" x14ac:dyDescent="0.4">
      <c r="A2552" s="19">
        <v>1</v>
      </c>
      <c r="B2552" s="143">
        <f>VLOOKUP(B2548,別紙1!$A$285:$AS$431,6,FALSE)</f>
        <v>10</v>
      </c>
      <c r="C2552" s="151">
        <f>内訳書!$C$9</f>
        <v>0</v>
      </c>
      <c r="D2552" s="151">
        <f>IF(E2552=0,ROUNDDOWN(C2552*B2552/10/2,2),ROUNDDOWN(C2552*B2552/10,2))</f>
        <v>0</v>
      </c>
      <c r="E2552" s="143">
        <f>VLOOKUP(B2548,別紙1!$A$285:$AS$431,7,FALSE)+VLOOKUP(B2548,別紙1!$A$285:$AS$431,8,FALSE)+VLOOKUP(B2548,別紙1!$A$285:$AS$431,9,FALSE)</f>
        <v>15</v>
      </c>
      <c r="F2552" s="143">
        <f>IF(E2552&lt;120,E2552,120)</f>
        <v>15</v>
      </c>
      <c r="G2552" s="151">
        <f>内訳書!$D$9</f>
        <v>0</v>
      </c>
      <c r="H2552" s="151">
        <f>ROUNDDOWN(F2552*G2552,2)</f>
        <v>0</v>
      </c>
      <c r="I2552" s="143">
        <f>IF(E2552&lt;=300,IF(E2552&lt;120,0,E2552-120),180)</f>
        <v>0</v>
      </c>
      <c r="J2552" s="151">
        <f>内訳書!$E$9</f>
        <v>0</v>
      </c>
      <c r="K2552" s="151">
        <f>ROUNDDOWN(I2552*J2552,2)</f>
        <v>0</v>
      </c>
      <c r="L2552" s="143">
        <f>IF(E2552&lt;300,0,E2552-300)</f>
        <v>0</v>
      </c>
      <c r="M2552" s="151">
        <f>内訳書!$F$9</f>
        <v>0</v>
      </c>
      <c r="N2552" s="151">
        <f>ROUNDDOWN(L2552*M2552,2)</f>
        <v>0</v>
      </c>
      <c r="O2552" s="151">
        <f>H2552+K2552+N2552</f>
        <v>0</v>
      </c>
      <c r="P2552" s="144"/>
      <c r="Q2552" s="145">
        <f>ROUNDDOWN(D2552+O2552+P2552,0)</f>
        <v>0</v>
      </c>
    </row>
    <row r="2553" spans="1:17" s="20" customFormat="1" ht="18" customHeight="1" x14ac:dyDescent="0.4">
      <c r="A2553" s="19">
        <v>2</v>
      </c>
      <c r="B2553" s="145">
        <f>B2552</f>
        <v>10</v>
      </c>
      <c r="C2553" s="151">
        <f>C2552</f>
        <v>0</v>
      </c>
      <c r="D2553" s="151">
        <f t="shared" ref="D2553:D2563" si="2412">IF(E2553=0,ROUNDDOWN(C2553*B2553/10/2,2),ROUNDDOWN(C2553*B2553/10,2))</f>
        <v>0</v>
      </c>
      <c r="E2553" s="143">
        <f>VLOOKUP(B2548,別紙1!$A$285:$AS$431,10,FALSE)+VLOOKUP(B2548,別紙1!$A$285:$AS$431,11,FALSE)+VLOOKUP(B2548,別紙1!$A$285:$AS$431,12,FALSE)</f>
        <v>18</v>
      </c>
      <c r="F2553" s="143">
        <f t="shared" ref="F2553:F2563" si="2413">IF(E2553&lt;120,E2553,120)</f>
        <v>18</v>
      </c>
      <c r="G2553" s="151">
        <f>G2552</f>
        <v>0</v>
      </c>
      <c r="H2553" s="151">
        <f t="shared" ref="H2553:H2563" si="2414">ROUNDDOWN(F2553*G2553,2)</f>
        <v>0</v>
      </c>
      <c r="I2553" s="143">
        <f t="shared" ref="I2553" si="2415">IF(E2553&lt;=300,IF(E2553&lt;120,0,E2553-120),180)</f>
        <v>0</v>
      </c>
      <c r="J2553" s="151">
        <f>J2552</f>
        <v>0</v>
      </c>
      <c r="K2553" s="151">
        <f t="shared" ref="K2553:K2563" si="2416">ROUNDDOWN(I2553*J2553,2)</f>
        <v>0</v>
      </c>
      <c r="L2553" s="143">
        <f t="shared" ref="L2553:L2563" si="2417">IF(E2553&lt;300,0,E2553-300)</f>
        <v>0</v>
      </c>
      <c r="M2553" s="151">
        <f>M2552</f>
        <v>0</v>
      </c>
      <c r="N2553" s="151">
        <f t="shared" ref="N2553:N2563" si="2418">ROUNDDOWN(L2553*M2553,2)</f>
        <v>0</v>
      </c>
      <c r="O2553" s="151">
        <f t="shared" ref="O2553:O2556" si="2419">H2553+K2553+N2553</f>
        <v>0</v>
      </c>
      <c r="P2553" s="144"/>
      <c r="Q2553" s="145">
        <f t="shared" ref="Q2553:Q2563" si="2420">ROUNDDOWN(D2553+O2553+P2553,0)</f>
        <v>0</v>
      </c>
    </row>
    <row r="2554" spans="1:17" s="20" customFormat="1" ht="18" customHeight="1" x14ac:dyDescent="0.4">
      <c r="A2554" s="19">
        <v>3</v>
      </c>
      <c r="B2554" s="145">
        <f>B2552</f>
        <v>10</v>
      </c>
      <c r="C2554" s="151">
        <f t="shared" ref="C2554:C2563" si="2421">C2553</f>
        <v>0</v>
      </c>
      <c r="D2554" s="151">
        <f t="shared" si="2412"/>
        <v>0</v>
      </c>
      <c r="E2554" s="143">
        <f>VLOOKUP(B2548,別紙1!$A$285:$AS$431,13,FALSE)+VLOOKUP(B2548,別紙1!$A$285:$AS$431,14,FALSE)+VLOOKUP(B2548,別紙1!$A$285:$AS$431,15,FALSE)</f>
        <v>16</v>
      </c>
      <c r="F2554" s="143">
        <f t="shared" si="2413"/>
        <v>16</v>
      </c>
      <c r="G2554" s="151">
        <f t="shared" ref="G2554:G2563" si="2422">G2553</f>
        <v>0</v>
      </c>
      <c r="H2554" s="151">
        <f t="shared" si="2414"/>
        <v>0</v>
      </c>
      <c r="I2554" s="143">
        <f>IF(E2554&lt;=300,IF(E2554&lt;120,0,E2554-120),180)</f>
        <v>0</v>
      </c>
      <c r="J2554" s="151">
        <f t="shared" ref="J2554:J2563" si="2423">J2553</f>
        <v>0</v>
      </c>
      <c r="K2554" s="151">
        <f t="shared" si="2416"/>
        <v>0</v>
      </c>
      <c r="L2554" s="143">
        <f t="shared" si="2417"/>
        <v>0</v>
      </c>
      <c r="M2554" s="151">
        <f t="shared" ref="M2554:M2563" si="2424">M2553</f>
        <v>0</v>
      </c>
      <c r="N2554" s="151">
        <f t="shared" si="2418"/>
        <v>0</v>
      </c>
      <c r="O2554" s="151">
        <f t="shared" si="2419"/>
        <v>0</v>
      </c>
      <c r="P2554" s="144"/>
      <c r="Q2554" s="145">
        <f t="shared" si="2420"/>
        <v>0</v>
      </c>
    </row>
    <row r="2555" spans="1:17" s="20" customFormat="1" ht="18" customHeight="1" x14ac:dyDescent="0.4">
      <c r="A2555" s="19">
        <v>4</v>
      </c>
      <c r="B2555" s="145">
        <f>B2552</f>
        <v>10</v>
      </c>
      <c r="C2555" s="151">
        <f t="shared" si="2421"/>
        <v>0</v>
      </c>
      <c r="D2555" s="151">
        <f t="shared" si="2412"/>
        <v>0</v>
      </c>
      <c r="E2555" s="143">
        <f>VLOOKUP(B2548,別紙1!$A$285:$AS$431,16,FALSE)+VLOOKUP(B2548,別紙1!$A$285:$AS$431,17,FALSE)+VLOOKUP(B2548,別紙1!$A$285:$AS$431,18,FALSE)</f>
        <v>16</v>
      </c>
      <c r="F2555" s="143">
        <f t="shared" si="2413"/>
        <v>16</v>
      </c>
      <c r="G2555" s="151">
        <f t="shared" si="2422"/>
        <v>0</v>
      </c>
      <c r="H2555" s="151">
        <f t="shared" si="2414"/>
        <v>0</v>
      </c>
      <c r="I2555" s="143">
        <f t="shared" ref="I2555:I2563" si="2425">IF(E2555&lt;=300,IF(E2555&lt;120,0,E2555-120),180)</f>
        <v>0</v>
      </c>
      <c r="J2555" s="151">
        <f t="shared" si="2423"/>
        <v>0</v>
      </c>
      <c r="K2555" s="151">
        <f t="shared" si="2416"/>
        <v>0</v>
      </c>
      <c r="L2555" s="143">
        <f t="shared" si="2417"/>
        <v>0</v>
      </c>
      <c r="M2555" s="151">
        <f t="shared" si="2424"/>
        <v>0</v>
      </c>
      <c r="N2555" s="151">
        <f t="shared" si="2418"/>
        <v>0</v>
      </c>
      <c r="O2555" s="151">
        <f t="shared" si="2419"/>
        <v>0</v>
      </c>
      <c r="P2555" s="144"/>
      <c r="Q2555" s="145">
        <f t="shared" si="2420"/>
        <v>0</v>
      </c>
    </row>
    <row r="2556" spans="1:17" s="20" customFormat="1" ht="18" customHeight="1" x14ac:dyDescent="0.4">
      <c r="A2556" s="19">
        <v>5</v>
      </c>
      <c r="B2556" s="145">
        <f>B2552</f>
        <v>10</v>
      </c>
      <c r="C2556" s="151">
        <f t="shared" si="2421"/>
        <v>0</v>
      </c>
      <c r="D2556" s="151">
        <f t="shared" si="2412"/>
        <v>0</v>
      </c>
      <c r="E2556" s="143">
        <f>VLOOKUP(B2548,別紙1!$A$285:$AS$431,19,FALSE)+VLOOKUP(B2548,別紙1!$A$285:$AS$431,20,FALSE)+VLOOKUP(B2548,別紙1!$A$285:$AS$431,21,FALSE)</f>
        <v>11</v>
      </c>
      <c r="F2556" s="143">
        <f t="shared" si="2413"/>
        <v>11</v>
      </c>
      <c r="G2556" s="151">
        <f t="shared" si="2422"/>
        <v>0</v>
      </c>
      <c r="H2556" s="151">
        <f t="shared" si="2414"/>
        <v>0</v>
      </c>
      <c r="I2556" s="143">
        <f t="shared" si="2425"/>
        <v>0</v>
      </c>
      <c r="J2556" s="151">
        <f t="shared" si="2423"/>
        <v>0</v>
      </c>
      <c r="K2556" s="151">
        <f t="shared" si="2416"/>
        <v>0</v>
      </c>
      <c r="L2556" s="143">
        <f t="shared" si="2417"/>
        <v>0</v>
      </c>
      <c r="M2556" s="151">
        <f t="shared" si="2424"/>
        <v>0</v>
      </c>
      <c r="N2556" s="151">
        <f t="shared" si="2418"/>
        <v>0</v>
      </c>
      <c r="O2556" s="151">
        <f t="shared" si="2419"/>
        <v>0</v>
      </c>
      <c r="P2556" s="144"/>
      <c r="Q2556" s="145">
        <f t="shared" si="2420"/>
        <v>0</v>
      </c>
    </row>
    <row r="2557" spans="1:17" s="20" customFormat="1" ht="18" customHeight="1" x14ac:dyDescent="0.4">
      <c r="A2557" s="19">
        <v>6</v>
      </c>
      <c r="B2557" s="145">
        <f>B2552</f>
        <v>10</v>
      </c>
      <c r="C2557" s="151">
        <f t="shared" si="2421"/>
        <v>0</v>
      </c>
      <c r="D2557" s="151">
        <f t="shared" si="2412"/>
        <v>0</v>
      </c>
      <c r="E2557" s="143">
        <f>VLOOKUP(B2548,別紙1!$A$285:$AS$431,22,FALSE)+VLOOKUP(B2548,別紙1!$A$285:$AS$431,23,FALSE)+VLOOKUP(B2548,別紙1!$A$285:$AS$431,24,FALSE)</f>
        <v>12</v>
      </c>
      <c r="F2557" s="143">
        <f t="shared" si="2413"/>
        <v>12</v>
      </c>
      <c r="G2557" s="151">
        <f t="shared" si="2422"/>
        <v>0</v>
      </c>
      <c r="H2557" s="151">
        <f t="shared" si="2414"/>
        <v>0</v>
      </c>
      <c r="I2557" s="143">
        <f t="shared" si="2425"/>
        <v>0</v>
      </c>
      <c r="J2557" s="151">
        <f t="shared" si="2423"/>
        <v>0</v>
      </c>
      <c r="K2557" s="151">
        <f t="shared" si="2416"/>
        <v>0</v>
      </c>
      <c r="L2557" s="143">
        <f t="shared" si="2417"/>
        <v>0</v>
      </c>
      <c r="M2557" s="151">
        <f t="shared" si="2424"/>
        <v>0</v>
      </c>
      <c r="N2557" s="151">
        <f t="shared" si="2418"/>
        <v>0</v>
      </c>
      <c r="O2557" s="151">
        <f>H2557+K2557+N2557</f>
        <v>0</v>
      </c>
      <c r="P2557" s="144"/>
      <c r="Q2557" s="145">
        <f t="shared" si="2420"/>
        <v>0</v>
      </c>
    </row>
    <row r="2558" spans="1:17" s="20" customFormat="1" ht="18" customHeight="1" x14ac:dyDescent="0.4">
      <c r="A2558" s="19">
        <v>7</v>
      </c>
      <c r="B2558" s="145">
        <f>B2552</f>
        <v>10</v>
      </c>
      <c r="C2558" s="151">
        <f t="shared" si="2421"/>
        <v>0</v>
      </c>
      <c r="D2558" s="151">
        <f t="shared" si="2412"/>
        <v>0</v>
      </c>
      <c r="E2558" s="143">
        <f>VLOOKUP(B2548,別紙1!$A$285:$AS$431,25,FALSE)+VLOOKUP(B2548,別紙1!$A$285:$AS$431,26,FALSE)+VLOOKUP(B2548,別紙1!$A$285:$AS$431,27,FALSE)</f>
        <v>11</v>
      </c>
      <c r="F2558" s="143">
        <f t="shared" si="2413"/>
        <v>11</v>
      </c>
      <c r="G2558" s="151">
        <f t="shared" si="2422"/>
        <v>0</v>
      </c>
      <c r="H2558" s="151">
        <f t="shared" si="2414"/>
        <v>0</v>
      </c>
      <c r="I2558" s="143">
        <f t="shared" si="2425"/>
        <v>0</v>
      </c>
      <c r="J2558" s="151">
        <f t="shared" si="2423"/>
        <v>0</v>
      </c>
      <c r="K2558" s="151">
        <f t="shared" si="2416"/>
        <v>0</v>
      </c>
      <c r="L2558" s="143">
        <f t="shared" si="2417"/>
        <v>0</v>
      </c>
      <c r="M2558" s="151">
        <f t="shared" si="2424"/>
        <v>0</v>
      </c>
      <c r="N2558" s="151">
        <f t="shared" si="2418"/>
        <v>0</v>
      </c>
      <c r="O2558" s="151">
        <f t="shared" ref="O2558:O2562" si="2426">H2558+K2558+N2558</f>
        <v>0</v>
      </c>
      <c r="P2558" s="144"/>
      <c r="Q2558" s="145">
        <f t="shared" si="2420"/>
        <v>0</v>
      </c>
    </row>
    <row r="2559" spans="1:17" s="20" customFormat="1" ht="18" customHeight="1" x14ac:dyDescent="0.4">
      <c r="A2559" s="19">
        <v>8</v>
      </c>
      <c r="B2559" s="145">
        <f>B2552</f>
        <v>10</v>
      </c>
      <c r="C2559" s="151">
        <f t="shared" si="2421"/>
        <v>0</v>
      </c>
      <c r="D2559" s="151">
        <f t="shared" si="2412"/>
        <v>0</v>
      </c>
      <c r="E2559" s="143">
        <f>VLOOKUP(B2548,別紙1!$A$285:$AS$431,28,FALSE)+VLOOKUP(B2548,別紙1!$A$285:$AS$431,29,FALSE)+VLOOKUP(B2548,別紙1!$A$285:$AS$431,30,FALSE)</f>
        <v>16</v>
      </c>
      <c r="F2559" s="143">
        <f t="shared" si="2413"/>
        <v>16</v>
      </c>
      <c r="G2559" s="151">
        <f t="shared" si="2422"/>
        <v>0</v>
      </c>
      <c r="H2559" s="151">
        <f t="shared" si="2414"/>
        <v>0</v>
      </c>
      <c r="I2559" s="143">
        <f t="shared" si="2425"/>
        <v>0</v>
      </c>
      <c r="J2559" s="151">
        <f t="shared" si="2423"/>
        <v>0</v>
      </c>
      <c r="K2559" s="151">
        <f t="shared" si="2416"/>
        <v>0</v>
      </c>
      <c r="L2559" s="143">
        <f t="shared" si="2417"/>
        <v>0</v>
      </c>
      <c r="M2559" s="151">
        <f t="shared" si="2424"/>
        <v>0</v>
      </c>
      <c r="N2559" s="151">
        <f t="shared" si="2418"/>
        <v>0</v>
      </c>
      <c r="O2559" s="151">
        <f t="shared" si="2426"/>
        <v>0</v>
      </c>
      <c r="P2559" s="144"/>
      <c r="Q2559" s="145">
        <f t="shared" si="2420"/>
        <v>0</v>
      </c>
    </row>
    <row r="2560" spans="1:17" s="20" customFormat="1" ht="18" customHeight="1" x14ac:dyDescent="0.4">
      <c r="A2560" s="19">
        <v>9</v>
      </c>
      <c r="B2560" s="145">
        <f>B2552</f>
        <v>10</v>
      </c>
      <c r="C2560" s="151">
        <f t="shared" si="2421"/>
        <v>0</v>
      </c>
      <c r="D2560" s="151">
        <f t="shared" si="2412"/>
        <v>0</v>
      </c>
      <c r="E2560" s="143">
        <f>VLOOKUP(B2548,別紙1!$A$285:$AS$431,31,FALSE)+VLOOKUP(B2548,別紙1!$A$285:$AS$431,32,FALSE)+VLOOKUP(B2548,別紙1!$A$285:$AS$431,33,FALSE)</f>
        <v>17</v>
      </c>
      <c r="F2560" s="143">
        <f t="shared" si="2413"/>
        <v>17</v>
      </c>
      <c r="G2560" s="151">
        <f t="shared" si="2422"/>
        <v>0</v>
      </c>
      <c r="H2560" s="151">
        <f t="shared" si="2414"/>
        <v>0</v>
      </c>
      <c r="I2560" s="143">
        <f t="shared" si="2425"/>
        <v>0</v>
      </c>
      <c r="J2560" s="151">
        <f t="shared" si="2423"/>
        <v>0</v>
      </c>
      <c r="K2560" s="151">
        <f t="shared" si="2416"/>
        <v>0</v>
      </c>
      <c r="L2560" s="143">
        <f t="shared" si="2417"/>
        <v>0</v>
      </c>
      <c r="M2560" s="151">
        <f t="shared" si="2424"/>
        <v>0</v>
      </c>
      <c r="N2560" s="151">
        <f t="shared" si="2418"/>
        <v>0</v>
      </c>
      <c r="O2560" s="151">
        <f t="shared" si="2426"/>
        <v>0</v>
      </c>
      <c r="P2560" s="144"/>
      <c r="Q2560" s="145">
        <f t="shared" si="2420"/>
        <v>0</v>
      </c>
    </row>
    <row r="2561" spans="1:17" s="20" customFormat="1" ht="18" customHeight="1" x14ac:dyDescent="0.4">
      <c r="A2561" s="19">
        <v>10</v>
      </c>
      <c r="B2561" s="145">
        <f>B2552</f>
        <v>10</v>
      </c>
      <c r="C2561" s="151">
        <f t="shared" si="2421"/>
        <v>0</v>
      </c>
      <c r="D2561" s="151">
        <f t="shared" si="2412"/>
        <v>0</v>
      </c>
      <c r="E2561" s="143">
        <f>VLOOKUP(B2548,別紙1!$A$285:$AS$431,34,FALSE)+VLOOKUP(B2548,別紙1!$A$285:$AS$431,35,FALSE)+VLOOKUP(B2548,別紙1!$A$285:$AS$431,36,FALSE)</f>
        <v>16</v>
      </c>
      <c r="F2561" s="143">
        <f t="shared" si="2413"/>
        <v>16</v>
      </c>
      <c r="G2561" s="151">
        <f t="shared" si="2422"/>
        <v>0</v>
      </c>
      <c r="H2561" s="151">
        <f t="shared" si="2414"/>
        <v>0</v>
      </c>
      <c r="I2561" s="143">
        <f t="shared" si="2425"/>
        <v>0</v>
      </c>
      <c r="J2561" s="151">
        <f t="shared" si="2423"/>
        <v>0</v>
      </c>
      <c r="K2561" s="151">
        <f t="shared" si="2416"/>
        <v>0</v>
      </c>
      <c r="L2561" s="143">
        <f t="shared" si="2417"/>
        <v>0</v>
      </c>
      <c r="M2561" s="151">
        <f t="shared" si="2424"/>
        <v>0</v>
      </c>
      <c r="N2561" s="151">
        <f t="shared" si="2418"/>
        <v>0</v>
      </c>
      <c r="O2561" s="151">
        <f t="shared" si="2426"/>
        <v>0</v>
      </c>
      <c r="P2561" s="144"/>
      <c r="Q2561" s="145">
        <f t="shared" si="2420"/>
        <v>0</v>
      </c>
    </row>
    <row r="2562" spans="1:17" s="20" customFormat="1" ht="18" customHeight="1" x14ac:dyDescent="0.4">
      <c r="A2562" s="19">
        <v>11</v>
      </c>
      <c r="B2562" s="145">
        <f>B2552</f>
        <v>10</v>
      </c>
      <c r="C2562" s="151">
        <f t="shared" si="2421"/>
        <v>0</v>
      </c>
      <c r="D2562" s="151">
        <f t="shared" si="2412"/>
        <v>0</v>
      </c>
      <c r="E2562" s="143">
        <f>VLOOKUP(B2548,別紙1!$A$285:$AS$431,37,FALSE)+VLOOKUP(B2548,別紙1!$A$285:$AS$431,38,FALSE)+VLOOKUP(B2548,別紙1!$A$285:$AS$431,39,FALSE)</f>
        <v>11</v>
      </c>
      <c r="F2562" s="143">
        <f t="shared" si="2413"/>
        <v>11</v>
      </c>
      <c r="G2562" s="151">
        <f t="shared" si="2422"/>
        <v>0</v>
      </c>
      <c r="H2562" s="151">
        <f t="shared" si="2414"/>
        <v>0</v>
      </c>
      <c r="I2562" s="143">
        <f t="shared" si="2425"/>
        <v>0</v>
      </c>
      <c r="J2562" s="151">
        <f t="shared" si="2423"/>
        <v>0</v>
      </c>
      <c r="K2562" s="151">
        <f t="shared" si="2416"/>
        <v>0</v>
      </c>
      <c r="L2562" s="143">
        <f t="shared" si="2417"/>
        <v>0</v>
      </c>
      <c r="M2562" s="151">
        <f t="shared" si="2424"/>
        <v>0</v>
      </c>
      <c r="N2562" s="151">
        <f t="shared" si="2418"/>
        <v>0</v>
      </c>
      <c r="O2562" s="151">
        <f t="shared" si="2426"/>
        <v>0</v>
      </c>
      <c r="P2562" s="144"/>
      <c r="Q2562" s="145">
        <f t="shared" si="2420"/>
        <v>0</v>
      </c>
    </row>
    <row r="2563" spans="1:17" s="20" customFormat="1" ht="18" customHeight="1" thickBot="1" x14ac:dyDescent="0.45">
      <c r="A2563" s="19">
        <v>12</v>
      </c>
      <c r="B2563" s="145">
        <f>B2552</f>
        <v>10</v>
      </c>
      <c r="C2563" s="151">
        <f t="shared" si="2421"/>
        <v>0</v>
      </c>
      <c r="D2563" s="151">
        <f t="shared" si="2412"/>
        <v>0</v>
      </c>
      <c r="E2563" s="143">
        <f>VLOOKUP(B2548,別紙1!$A$285:$AS$431,40,FALSE)+VLOOKUP(B2548,別紙1!$A$285:$AS$431,41,FALSE)+VLOOKUP(B2548,別紙1!$A$285:$AS$431,42,FALSE)</f>
        <v>9</v>
      </c>
      <c r="F2563" s="143">
        <f t="shared" si="2413"/>
        <v>9</v>
      </c>
      <c r="G2563" s="151">
        <f t="shared" si="2422"/>
        <v>0</v>
      </c>
      <c r="H2563" s="198">
        <f t="shared" si="2414"/>
        <v>0</v>
      </c>
      <c r="I2563" s="143">
        <f t="shared" si="2425"/>
        <v>0</v>
      </c>
      <c r="J2563" s="198">
        <f t="shared" si="2423"/>
        <v>0</v>
      </c>
      <c r="K2563" s="198">
        <f t="shared" si="2416"/>
        <v>0</v>
      </c>
      <c r="L2563" s="143">
        <f t="shared" si="2417"/>
        <v>0</v>
      </c>
      <c r="M2563" s="151">
        <f t="shared" si="2424"/>
        <v>0</v>
      </c>
      <c r="N2563" s="198">
        <f t="shared" si="2418"/>
        <v>0</v>
      </c>
      <c r="O2563" s="151">
        <f>H2563+K2563+N2563</f>
        <v>0</v>
      </c>
      <c r="P2563" s="144"/>
      <c r="Q2563" s="145">
        <f t="shared" si="2420"/>
        <v>0</v>
      </c>
    </row>
    <row r="2564" spans="1:17" s="20" customFormat="1" ht="18" customHeight="1" thickBot="1" x14ac:dyDescent="0.45">
      <c r="A2564" s="19" t="s">
        <v>9</v>
      </c>
      <c r="B2564" s="146"/>
      <c r="C2564" s="146"/>
      <c r="D2564" s="201"/>
      <c r="E2564" s="143">
        <f t="shared" ref="E2564:F2564" si="2427">SUM(E2552:E2563)</f>
        <v>168</v>
      </c>
      <c r="F2564" s="149">
        <f t="shared" si="2427"/>
        <v>168</v>
      </c>
      <c r="G2564" s="146"/>
      <c r="H2564" s="146"/>
      <c r="I2564" s="149">
        <f t="shared" ref="I2564" si="2428">SUM(I2552:I2563)</f>
        <v>0</v>
      </c>
      <c r="J2564" s="146"/>
      <c r="K2564" s="146"/>
      <c r="L2564" s="149">
        <f t="shared" ref="L2564" si="2429">SUM(L2552:L2563)</f>
        <v>0</v>
      </c>
      <c r="M2564" s="146"/>
      <c r="N2564" s="146"/>
      <c r="O2564" s="202"/>
      <c r="P2564" s="150">
        <f>SUM(P2552:P2563)</f>
        <v>0</v>
      </c>
      <c r="Q2564" s="148">
        <f>IF(SUM(Q2552:Q2563)="","",SUM(Q2552:Q2563))</f>
        <v>0</v>
      </c>
    </row>
    <row r="2565" spans="1:17" ht="78" customHeight="1" x14ac:dyDescent="0.4">
      <c r="A2565" s="444" t="s">
        <v>376</v>
      </c>
      <c r="B2565" s="445"/>
      <c r="C2565" s="445"/>
      <c r="D2565" s="445"/>
      <c r="E2565" s="446"/>
      <c r="F2565" s="446"/>
      <c r="G2565" s="446"/>
      <c r="H2565" s="445"/>
      <c r="I2565" s="446"/>
      <c r="J2565" s="446"/>
      <c r="K2565" s="445"/>
      <c r="L2565" s="446"/>
      <c r="M2565" s="446"/>
      <c r="N2565" s="445"/>
      <c r="O2565" s="445"/>
      <c r="P2565" s="445"/>
      <c r="Q2565" s="445"/>
    </row>
    <row r="2566" spans="1:17" ht="78" customHeight="1" x14ac:dyDescent="0.4">
      <c r="A2566" s="447" t="s">
        <v>22</v>
      </c>
      <c r="B2566" s="447"/>
      <c r="C2566" s="447"/>
      <c r="D2566" s="447"/>
      <c r="E2566" s="447"/>
      <c r="F2566" s="447"/>
      <c r="G2566" s="447"/>
      <c r="H2566" s="447"/>
      <c r="I2566" s="447"/>
      <c r="J2566" s="447"/>
      <c r="K2566" s="447"/>
      <c r="L2566" s="447"/>
      <c r="M2566" s="447"/>
      <c r="N2566" s="447"/>
      <c r="O2566" s="447"/>
      <c r="P2566" s="447"/>
      <c r="Q2566" s="447"/>
    </row>
    <row r="2567" spans="1:17" x14ac:dyDescent="0.4">
      <c r="A2567" s="11" t="s">
        <v>12</v>
      </c>
      <c r="B2567" s="15">
        <f>B2548+1</f>
        <v>136</v>
      </c>
      <c r="C2567" s="11" t="s">
        <v>13</v>
      </c>
      <c r="D2567" s="13" t="str">
        <f>VLOOKUP(B2567,別紙1!$A$285:$AS$431,3,FALSE)</f>
        <v>白川東第６ポンプ場</v>
      </c>
      <c r="Q2567" s="142" t="str">
        <f>VLOOKUP(B2567,別紙1!$A$285:$AS$431,5,FALSE)</f>
        <v>従量電灯Ｂ</v>
      </c>
    </row>
    <row r="2568" spans="1:17" s="11" customFormat="1" ht="20.25" customHeight="1" x14ac:dyDescent="0.4">
      <c r="A2568" s="435" t="s">
        <v>14</v>
      </c>
      <c r="B2568" s="443" t="s">
        <v>3</v>
      </c>
      <c r="C2568" s="443"/>
      <c r="D2568" s="443"/>
      <c r="E2568" s="438" t="s">
        <v>4</v>
      </c>
      <c r="F2568" s="439"/>
      <c r="G2568" s="439"/>
      <c r="H2568" s="439"/>
      <c r="I2568" s="439"/>
      <c r="J2568" s="439"/>
      <c r="K2568" s="439"/>
      <c r="L2568" s="439"/>
      <c r="M2568" s="439"/>
      <c r="N2568" s="439"/>
      <c r="O2568" s="440"/>
      <c r="P2568" s="426" t="s">
        <v>106</v>
      </c>
      <c r="Q2568" s="435" t="s">
        <v>354</v>
      </c>
    </row>
    <row r="2569" spans="1:17" s="11" customFormat="1" ht="60" x14ac:dyDescent="0.4">
      <c r="A2569" s="436"/>
      <c r="B2569" s="305" t="s">
        <v>26</v>
      </c>
      <c r="C2569" s="305" t="s">
        <v>107</v>
      </c>
      <c r="D2569" s="305" t="s">
        <v>27</v>
      </c>
      <c r="E2569" s="16" t="s">
        <v>349</v>
      </c>
      <c r="F2569" s="17" t="s">
        <v>108</v>
      </c>
      <c r="G2569" s="17" t="s">
        <v>350</v>
      </c>
      <c r="H2569" s="16" t="s">
        <v>28</v>
      </c>
      <c r="I2569" s="17" t="s">
        <v>126</v>
      </c>
      <c r="J2569" s="17" t="s">
        <v>352</v>
      </c>
      <c r="K2569" s="16" t="s">
        <v>29</v>
      </c>
      <c r="L2569" s="17" t="s">
        <v>127</v>
      </c>
      <c r="M2569" s="17" t="s">
        <v>128</v>
      </c>
      <c r="N2569" s="16" t="s">
        <v>30</v>
      </c>
      <c r="O2569" s="306" t="s">
        <v>353</v>
      </c>
      <c r="P2569" s="441"/>
      <c r="Q2569" s="436"/>
    </row>
    <row r="2570" spans="1:17" s="18" customFormat="1" ht="22.5" x14ac:dyDescent="0.4">
      <c r="A2570" s="442"/>
      <c r="B2570" s="12" t="s">
        <v>34</v>
      </c>
      <c r="C2570" s="12" t="s">
        <v>123</v>
      </c>
      <c r="D2570" s="12" t="s">
        <v>6</v>
      </c>
      <c r="E2570" s="12" t="s">
        <v>20</v>
      </c>
      <c r="F2570" s="12" t="s">
        <v>20</v>
      </c>
      <c r="G2570" s="12" t="s">
        <v>8</v>
      </c>
      <c r="H2570" s="12" t="s">
        <v>8</v>
      </c>
      <c r="I2570" s="12" t="s">
        <v>20</v>
      </c>
      <c r="J2570" s="12" t="s">
        <v>8</v>
      </c>
      <c r="K2570" s="12" t="s">
        <v>8</v>
      </c>
      <c r="L2570" s="12" t="s">
        <v>20</v>
      </c>
      <c r="M2570" s="12" t="s">
        <v>8</v>
      </c>
      <c r="N2570" s="12" t="s">
        <v>8</v>
      </c>
      <c r="O2570" s="12" t="s">
        <v>8</v>
      </c>
      <c r="P2570" s="4" t="s">
        <v>43</v>
      </c>
      <c r="Q2570" s="12" t="s">
        <v>8</v>
      </c>
    </row>
    <row r="2571" spans="1:17" s="20" customFormat="1" ht="18" customHeight="1" x14ac:dyDescent="0.4">
      <c r="A2571" s="19">
        <v>1</v>
      </c>
      <c r="B2571" s="143">
        <f>VLOOKUP(B2567,別紙1!$A$285:$AS$431,6,FALSE)</f>
        <v>10</v>
      </c>
      <c r="C2571" s="151">
        <f>内訳書!$C$9</f>
        <v>0</v>
      </c>
      <c r="D2571" s="151">
        <f>IF(E2571=0,ROUNDDOWN(C2571*B2571/10/2,2),ROUNDDOWN(C2571*B2571/10,2))</f>
        <v>0</v>
      </c>
      <c r="E2571" s="143">
        <f>VLOOKUP(B2567,別紙1!$A$285:$AS$431,7,FALSE)+VLOOKUP(B2567,別紙1!$A$285:$AS$431,8,FALSE)+VLOOKUP(B2567,別紙1!$A$285:$AS$431,9,FALSE)</f>
        <v>14</v>
      </c>
      <c r="F2571" s="143">
        <f>IF(E2571&lt;120,E2571,120)</f>
        <v>14</v>
      </c>
      <c r="G2571" s="151">
        <f>内訳書!$D$9</f>
        <v>0</v>
      </c>
      <c r="H2571" s="151">
        <f>ROUNDDOWN(F2571*G2571,2)</f>
        <v>0</v>
      </c>
      <c r="I2571" s="143">
        <f>IF(E2571&lt;=300,IF(E2571&lt;120,0,E2571-120),180)</f>
        <v>0</v>
      </c>
      <c r="J2571" s="151">
        <f>内訳書!$E$9</f>
        <v>0</v>
      </c>
      <c r="K2571" s="151">
        <f>ROUNDDOWN(I2571*J2571,2)</f>
        <v>0</v>
      </c>
      <c r="L2571" s="143">
        <f>IF(E2571&lt;300,0,E2571-300)</f>
        <v>0</v>
      </c>
      <c r="M2571" s="151">
        <f>内訳書!$F$9</f>
        <v>0</v>
      </c>
      <c r="N2571" s="151">
        <f>ROUNDDOWN(L2571*M2571,2)</f>
        <v>0</v>
      </c>
      <c r="O2571" s="151">
        <f>H2571+K2571+N2571</f>
        <v>0</v>
      </c>
      <c r="P2571" s="144"/>
      <c r="Q2571" s="145">
        <f>ROUNDDOWN(D2571+O2571+P2571,0)</f>
        <v>0</v>
      </c>
    </row>
    <row r="2572" spans="1:17" s="20" customFormat="1" ht="18" customHeight="1" x14ac:dyDescent="0.4">
      <c r="A2572" s="19">
        <v>2</v>
      </c>
      <c r="B2572" s="145">
        <f>B2571</f>
        <v>10</v>
      </c>
      <c r="C2572" s="151">
        <f>C2571</f>
        <v>0</v>
      </c>
      <c r="D2572" s="151">
        <f t="shared" ref="D2572:D2582" si="2430">IF(E2572=0,ROUNDDOWN(C2572*B2572/10/2,2),ROUNDDOWN(C2572*B2572/10,2))</f>
        <v>0</v>
      </c>
      <c r="E2572" s="143">
        <f>VLOOKUP(B2567,別紙1!$A$285:$AS$431,10,FALSE)+VLOOKUP(B2567,別紙1!$A$285:$AS$431,11,FALSE)+VLOOKUP(B2567,別紙1!$A$285:$AS$431,12,FALSE)</f>
        <v>16</v>
      </c>
      <c r="F2572" s="143">
        <f t="shared" ref="F2572:F2582" si="2431">IF(E2572&lt;120,E2572,120)</f>
        <v>16</v>
      </c>
      <c r="G2572" s="151">
        <f>G2571</f>
        <v>0</v>
      </c>
      <c r="H2572" s="151">
        <f t="shared" ref="H2572:H2582" si="2432">ROUNDDOWN(F2572*G2572,2)</f>
        <v>0</v>
      </c>
      <c r="I2572" s="143">
        <f t="shared" ref="I2572" si="2433">IF(E2572&lt;=300,IF(E2572&lt;120,0,E2572-120),180)</f>
        <v>0</v>
      </c>
      <c r="J2572" s="151">
        <f>J2571</f>
        <v>0</v>
      </c>
      <c r="K2572" s="151">
        <f t="shared" ref="K2572:K2582" si="2434">ROUNDDOWN(I2572*J2572,2)</f>
        <v>0</v>
      </c>
      <c r="L2572" s="143">
        <f t="shared" ref="L2572:L2582" si="2435">IF(E2572&lt;300,0,E2572-300)</f>
        <v>0</v>
      </c>
      <c r="M2572" s="151">
        <f>M2571</f>
        <v>0</v>
      </c>
      <c r="N2572" s="151">
        <f t="shared" ref="N2572:N2582" si="2436">ROUNDDOWN(L2572*M2572,2)</f>
        <v>0</v>
      </c>
      <c r="O2572" s="151">
        <f t="shared" ref="O2572:O2575" si="2437">H2572+K2572+N2572</f>
        <v>0</v>
      </c>
      <c r="P2572" s="144"/>
      <c r="Q2572" s="145">
        <f t="shared" ref="Q2572:Q2582" si="2438">ROUNDDOWN(D2572+O2572+P2572,0)</f>
        <v>0</v>
      </c>
    </row>
    <row r="2573" spans="1:17" s="20" customFormat="1" ht="18" customHeight="1" x14ac:dyDescent="0.4">
      <c r="A2573" s="19">
        <v>3</v>
      </c>
      <c r="B2573" s="145">
        <f>B2571</f>
        <v>10</v>
      </c>
      <c r="C2573" s="151">
        <f t="shared" ref="C2573:C2582" si="2439">C2572</f>
        <v>0</v>
      </c>
      <c r="D2573" s="151">
        <f t="shared" si="2430"/>
        <v>0</v>
      </c>
      <c r="E2573" s="143">
        <f>VLOOKUP(B2567,別紙1!$A$285:$AS$431,13,FALSE)+VLOOKUP(B2567,別紙1!$A$285:$AS$431,14,FALSE)+VLOOKUP(B2567,別紙1!$A$285:$AS$431,15,FALSE)</f>
        <v>14</v>
      </c>
      <c r="F2573" s="143">
        <f t="shared" si="2431"/>
        <v>14</v>
      </c>
      <c r="G2573" s="151">
        <f t="shared" ref="G2573:G2582" si="2440">G2572</f>
        <v>0</v>
      </c>
      <c r="H2573" s="151">
        <f t="shared" si="2432"/>
        <v>0</v>
      </c>
      <c r="I2573" s="143">
        <f>IF(E2573&lt;=300,IF(E2573&lt;120,0,E2573-120),180)</f>
        <v>0</v>
      </c>
      <c r="J2573" s="151">
        <f t="shared" ref="J2573:J2582" si="2441">J2572</f>
        <v>0</v>
      </c>
      <c r="K2573" s="151">
        <f t="shared" si="2434"/>
        <v>0</v>
      </c>
      <c r="L2573" s="143">
        <f t="shared" si="2435"/>
        <v>0</v>
      </c>
      <c r="M2573" s="151">
        <f t="shared" ref="M2573:M2582" si="2442">M2572</f>
        <v>0</v>
      </c>
      <c r="N2573" s="151">
        <f t="shared" si="2436"/>
        <v>0</v>
      </c>
      <c r="O2573" s="151">
        <f t="shared" si="2437"/>
        <v>0</v>
      </c>
      <c r="P2573" s="144"/>
      <c r="Q2573" s="145">
        <f t="shared" si="2438"/>
        <v>0</v>
      </c>
    </row>
    <row r="2574" spans="1:17" s="20" customFormat="1" ht="18" customHeight="1" x14ac:dyDescent="0.4">
      <c r="A2574" s="19">
        <v>4</v>
      </c>
      <c r="B2574" s="145">
        <f>B2571</f>
        <v>10</v>
      </c>
      <c r="C2574" s="151">
        <f t="shared" si="2439"/>
        <v>0</v>
      </c>
      <c r="D2574" s="151">
        <f t="shared" si="2430"/>
        <v>0</v>
      </c>
      <c r="E2574" s="143">
        <f>VLOOKUP(B2567,別紙1!$A$285:$AS$431,16,FALSE)+VLOOKUP(B2567,別紙1!$A$285:$AS$431,17,FALSE)+VLOOKUP(B2567,別紙1!$A$285:$AS$431,18,FALSE)</f>
        <v>14</v>
      </c>
      <c r="F2574" s="143">
        <f t="shared" si="2431"/>
        <v>14</v>
      </c>
      <c r="G2574" s="151">
        <f t="shared" si="2440"/>
        <v>0</v>
      </c>
      <c r="H2574" s="151">
        <f t="shared" si="2432"/>
        <v>0</v>
      </c>
      <c r="I2574" s="143">
        <f t="shared" ref="I2574:I2582" si="2443">IF(E2574&lt;=300,IF(E2574&lt;120,0,E2574-120),180)</f>
        <v>0</v>
      </c>
      <c r="J2574" s="151">
        <f t="shared" si="2441"/>
        <v>0</v>
      </c>
      <c r="K2574" s="151">
        <f t="shared" si="2434"/>
        <v>0</v>
      </c>
      <c r="L2574" s="143">
        <f t="shared" si="2435"/>
        <v>0</v>
      </c>
      <c r="M2574" s="151">
        <f t="shared" si="2442"/>
        <v>0</v>
      </c>
      <c r="N2574" s="151">
        <f t="shared" si="2436"/>
        <v>0</v>
      </c>
      <c r="O2574" s="151">
        <f t="shared" si="2437"/>
        <v>0</v>
      </c>
      <c r="P2574" s="144"/>
      <c r="Q2574" s="145">
        <f t="shared" si="2438"/>
        <v>0</v>
      </c>
    </row>
    <row r="2575" spans="1:17" s="20" customFormat="1" ht="18" customHeight="1" x14ac:dyDescent="0.4">
      <c r="A2575" s="19">
        <v>5</v>
      </c>
      <c r="B2575" s="145">
        <f>B2571</f>
        <v>10</v>
      </c>
      <c r="C2575" s="151">
        <f t="shared" si="2439"/>
        <v>0</v>
      </c>
      <c r="D2575" s="151">
        <f t="shared" si="2430"/>
        <v>0</v>
      </c>
      <c r="E2575" s="143">
        <f>VLOOKUP(B2567,別紙1!$A$285:$AS$431,19,FALSE)+VLOOKUP(B2567,別紙1!$A$285:$AS$431,20,FALSE)+VLOOKUP(B2567,別紙1!$A$285:$AS$431,21,FALSE)</f>
        <v>10</v>
      </c>
      <c r="F2575" s="143">
        <f t="shared" si="2431"/>
        <v>10</v>
      </c>
      <c r="G2575" s="151">
        <f t="shared" si="2440"/>
        <v>0</v>
      </c>
      <c r="H2575" s="151">
        <f t="shared" si="2432"/>
        <v>0</v>
      </c>
      <c r="I2575" s="143">
        <f t="shared" si="2443"/>
        <v>0</v>
      </c>
      <c r="J2575" s="151">
        <f t="shared" si="2441"/>
        <v>0</v>
      </c>
      <c r="K2575" s="151">
        <f t="shared" si="2434"/>
        <v>0</v>
      </c>
      <c r="L2575" s="143">
        <f t="shared" si="2435"/>
        <v>0</v>
      </c>
      <c r="M2575" s="151">
        <f t="shared" si="2442"/>
        <v>0</v>
      </c>
      <c r="N2575" s="151">
        <f t="shared" si="2436"/>
        <v>0</v>
      </c>
      <c r="O2575" s="151">
        <f t="shared" si="2437"/>
        <v>0</v>
      </c>
      <c r="P2575" s="144"/>
      <c r="Q2575" s="145">
        <f t="shared" si="2438"/>
        <v>0</v>
      </c>
    </row>
    <row r="2576" spans="1:17" s="20" customFormat="1" ht="18" customHeight="1" x14ac:dyDescent="0.4">
      <c r="A2576" s="19">
        <v>6</v>
      </c>
      <c r="B2576" s="145">
        <f>B2571</f>
        <v>10</v>
      </c>
      <c r="C2576" s="151">
        <f t="shared" si="2439"/>
        <v>0</v>
      </c>
      <c r="D2576" s="151">
        <f t="shared" si="2430"/>
        <v>0</v>
      </c>
      <c r="E2576" s="143">
        <f>VLOOKUP(B2567,別紙1!$A$285:$AS$431,22,FALSE)+VLOOKUP(B2567,別紙1!$A$285:$AS$431,23,FALSE)+VLOOKUP(B2567,別紙1!$A$285:$AS$431,24,FALSE)</f>
        <v>12</v>
      </c>
      <c r="F2576" s="143">
        <f t="shared" si="2431"/>
        <v>12</v>
      </c>
      <c r="G2576" s="151">
        <f t="shared" si="2440"/>
        <v>0</v>
      </c>
      <c r="H2576" s="151">
        <f t="shared" si="2432"/>
        <v>0</v>
      </c>
      <c r="I2576" s="143">
        <f t="shared" si="2443"/>
        <v>0</v>
      </c>
      <c r="J2576" s="151">
        <f t="shared" si="2441"/>
        <v>0</v>
      </c>
      <c r="K2576" s="151">
        <f t="shared" si="2434"/>
        <v>0</v>
      </c>
      <c r="L2576" s="143">
        <f t="shared" si="2435"/>
        <v>0</v>
      </c>
      <c r="M2576" s="151">
        <f t="shared" si="2442"/>
        <v>0</v>
      </c>
      <c r="N2576" s="151">
        <f t="shared" si="2436"/>
        <v>0</v>
      </c>
      <c r="O2576" s="151">
        <f>H2576+K2576+N2576</f>
        <v>0</v>
      </c>
      <c r="P2576" s="144"/>
      <c r="Q2576" s="145">
        <f t="shared" si="2438"/>
        <v>0</v>
      </c>
    </row>
    <row r="2577" spans="1:17" s="20" customFormat="1" ht="18" customHeight="1" x14ac:dyDescent="0.4">
      <c r="A2577" s="19">
        <v>7</v>
      </c>
      <c r="B2577" s="145">
        <f>B2571</f>
        <v>10</v>
      </c>
      <c r="C2577" s="151">
        <f t="shared" si="2439"/>
        <v>0</v>
      </c>
      <c r="D2577" s="151">
        <f t="shared" si="2430"/>
        <v>0</v>
      </c>
      <c r="E2577" s="143">
        <f>VLOOKUP(B2567,別紙1!$A$285:$AS$431,25,FALSE)+VLOOKUP(B2567,別紙1!$A$285:$AS$431,26,FALSE)+VLOOKUP(B2567,別紙1!$A$285:$AS$431,27,FALSE)</f>
        <v>13</v>
      </c>
      <c r="F2577" s="143">
        <f t="shared" si="2431"/>
        <v>13</v>
      </c>
      <c r="G2577" s="151">
        <f t="shared" si="2440"/>
        <v>0</v>
      </c>
      <c r="H2577" s="151">
        <f t="shared" si="2432"/>
        <v>0</v>
      </c>
      <c r="I2577" s="143">
        <f t="shared" si="2443"/>
        <v>0</v>
      </c>
      <c r="J2577" s="151">
        <f t="shared" si="2441"/>
        <v>0</v>
      </c>
      <c r="K2577" s="151">
        <f t="shared" si="2434"/>
        <v>0</v>
      </c>
      <c r="L2577" s="143">
        <f t="shared" si="2435"/>
        <v>0</v>
      </c>
      <c r="M2577" s="151">
        <f t="shared" si="2442"/>
        <v>0</v>
      </c>
      <c r="N2577" s="151">
        <f t="shared" si="2436"/>
        <v>0</v>
      </c>
      <c r="O2577" s="151">
        <f t="shared" ref="O2577:O2581" si="2444">H2577+K2577+N2577</f>
        <v>0</v>
      </c>
      <c r="P2577" s="144"/>
      <c r="Q2577" s="145">
        <f t="shared" si="2438"/>
        <v>0</v>
      </c>
    </row>
    <row r="2578" spans="1:17" s="20" customFormat="1" ht="18" customHeight="1" x14ac:dyDescent="0.4">
      <c r="A2578" s="19">
        <v>8</v>
      </c>
      <c r="B2578" s="145">
        <f>B2571</f>
        <v>10</v>
      </c>
      <c r="C2578" s="151">
        <f t="shared" si="2439"/>
        <v>0</v>
      </c>
      <c r="D2578" s="151">
        <f t="shared" si="2430"/>
        <v>0</v>
      </c>
      <c r="E2578" s="143">
        <f>VLOOKUP(B2567,別紙1!$A$285:$AS$431,28,FALSE)+VLOOKUP(B2567,別紙1!$A$285:$AS$431,29,FALSE)+VLOOKUP(B2567,別紙1!$A$285:$AS$431,30,FALSE)</f>
        <v>16</v>
      </c>
      <c r="F2578" s="143">
        <f t="shared" si="2431"/>
        <v>16</v>
      </c>
      <c r="G2578" s="151">
        <f t="shared" si="2440"/>
        <v>0</v>
      </c>
      <c r="H2578" s="151">
        <f t="shared" si="2432"/>
        <v>0</v>
      </c>
      <c r="I2578" s="143">
        <f t="shared" si="2443"/>
        <v>0</v>
      </c>
      <c r="J2578" s="151">
        <f t="shared" si="2441"/>
        <v>0</v>
      </c>
      <c r="K2578" s="151">
        <f t="shared" si="2434"/>
        <v>0</v>
      </c>
      <c r="L2578" s="143">
        <f t="shared" si="2435"/>
        <v>0</v>
      </c>
      <c r="M2578" s="151">
        <f t="shared" si="2442"/>
        <v>0</v>
      </c>
      <c r="N2578" s="151">
        <f t="shared" si="2436"/>
        <v>0</v>
      </c>
      <c r="O2578" s="151">
        <f t="shared" si="2444"/>
        <v>0</v>
      </c>
      <c r="P2578" s="144"/>
      <c r="Q2578" s="145">
        <f t="shared" si="2438"/>
        <v>0</v>
      </c>
    </row>
    <row r="2579" spans="1:17" s="20" customFormat="1" ht="18" customHeight="1" x14ac:dyDescent="0.4">
      <c r="A2579" s="19">
        <v>9</v>
      </c>
      <c r="B2579" s="145">
        <f>B2571</f>
        <v>10</v>
      </c>
      <c r="C2579" s="151">
        <f t="shared" si="2439"/>
        <v>0</v>
      </c>
      <c r="D2579" s="151">
        <f t="shared" si="2430"/>
        <v>0</v>
      </c>
      <c r="E2579" s="143">
        <f>VLOOKUP(B2567,別紙1!$A$285:$AS$431,31,FALSE)+VLOOKUP(B2567,別紙1!$A$285:$AS$431,32,FALSE)+VLOOKUP(B2567,別紙1!$A$285:$AS$431,33,FALSE)</f>
        <v>16</v>
      </c>
      <c r="F2579" s="143">
        <f t="shared" si="2431"/>
        <v>16</v>
      </c>
      <c r="G2579" s="151">
        <f t="shared" si="2440"/>
        <v>0</v>
      </c>
      <c r="H2579" s="151">
        <f t="shared" si="2432"/>
        <v>0</v>
      </c>
      <c r="I2579" s="143">
        <f t="shared" si="2443"/>
        <v>0</v>
      </c>
      <c r="J2579" s="151">
        <f t="shared" si="2441"/>
        <v>0</v>
      </c>
      <c r="K2579" s="151">
        <f t="shared" si="2434"/>
        <v>0</v>
      </c>
      <c r="L2579" s="143">
        <f t="shared" si="2435"/>
        <v>0</v>
      </c>
      <c r="M2579" s="151">
        <f t="shared" si="2442"/>
        <v>0</v>
      </c>
      <c r="N2579" s="151">
        <f t="shared" si="2436"/>
        <v>0</v>
      </c>
      <c r="O2579" s="151">
        <f t="shared" si="2444"/>
        <v>0</v>
      </c>
      <c r="P2579" s="144"/>
      <c r="Q2579" s="145">
        <f t="shared" si="2438"/>
        <v>0</v>
      </c>
    </row>
    <row r="2580" spans="1:17" s="20" customFormat="1" ht="18" customHeight="1" x14ac:dyDescent="0.4">
      <c r="A2580" s="19">
        <v>10</v>
      </c>
      <c r="B2580" s="145">
        <f>B2571</f>
        <v>10</v>
      </c>
      <c r="C2580" s="151">
        <f t="shared" si="2439"/>
        <v>0</v>
      </c>
      <c r="D2580" s="151">
        <f t="shared" si="2430"/>
        <v>0</v>
      </c>
      <c r="E2580" s="143">
        <f>VLOOKUP(B2567,別紙1!$A$285:$AS$431,34,FALSE)+VLOOKUP(B2567,別紙1!$A$285:$AS$431,35,FALSE)+VLOOKUP(B2567,別紙1!$A$285:$AS$431,36,FALSE)</f>
        <v>14</v>
      </c>
      <c r="F2580" s="143">
        <f t="shared" si="2431"/>
        <v>14</v>
      </c>
      <c r="G2580" s="151">
        <f t="shared" si="2440"/>
        <v>0</v>
      </c>
      <c r="H2580" s="151">
        <f t="shared" si="2432"/>
        <v>0</v>
      </c>
      <c r="I2580" s="143">
        <f t="shared" si="2443"/>
        <v>0</v>
      </c>
      <c r="J2580" s="151">
        <f t="shared" si="2441"/>
        <v>0</v>
      </c>
      <c r="K2580" s="151">
        <f t="shared" si="2434"/>
        <v>0</v>
      </c>
      <c r="L2580" s="143">
        <f t="shared" si="2435"/>
        <v>0</v>
      </c>
      <c r="M2580" s="151">
        <f t="shared" si="2442"/>
        <v>0</v>
      </c>
      <c r="N2580" s="151">
        <f t="shared" si="2436"/>
        <v>0</v>
      </c>
      <c r="O2580" s="151">
        <f t="shared" si="2444"/>
        <v>0</v>
      </c>
      <c r="P2580" s="144"/>
      <c r="Q2580" s="145">
        <f t="shared" si="2438"/>
        <v>0</v>
      </c>
    </row>
    <row r="2581" spans="1:17" s="20" customFormat="1" ht="18" customHeight="1" x14ac:dyDescent="0.4">
      <c r="A2581" s="19">
        <v>11</v>
      </c>
      <c r="B2581" s="145">
        <f>B2571</f>
        <v>10</v>
      </c>
      <c r="C2581" s="151">
        <f t="shared" si="2439"/>
        <v>0</v>
      </c>
      <c r="D2581" s="151">
        <f t="shared" si="2430"/>
        <v>0</v>
      </c>
      <c r="E2581" s="143">
        <f>VLOOKUP(B2567,別紙1!$A$285:$AS$431,37,FALSE)+VLOOKUP(B2567,別紙1!$A$285:$AS$431,38,FALSE)+VLOOKUP(B2567,別紙1!$A$285:$AS$431,39,FALSE)</f>
        <v>11</v>
      </c>
      <c r="F2581" s="143">
        <f t="shared" si="2431"/>
        <v>11</v>
      </c>
      <c r="G2581" s="151">
        <f t="shared" si="2440"/>
        <v>0</v>
      </c>
      <c r="H2581" s="151">
        <f t="shared" si="2432"/>
        <v>0</v>
      </c>
      <c r="I2581" s="143">
        <f t="shared" si="2443"/>
        <v>0</v>
      </c>
      <c r="J2581" s="151">
        <f t="shared" si="2441"/>
        <v>0</v>
      </c>
      <c r="K2581" s="151">
        <f t="shared" si="2434"/>
        <v>0</v>
      </c>
      <c r="L2581" s="143">
        <f t="shared" si="2435"/>
        <v>0</v>
      </c>
      <c r="M2581" s="151">
        <f t="shared" si="2442"/>
        <v>0</v>
      </c>
      <c r="N2581" s="151">
        <f t="shared" si="2436"/>
        <v>0</v>
      </c>
      <c r="O2581" s="151">
        <f t="shared" si="2444"/>
        <v>0</v>
      </c>
      <c r="P2581" s="144"/>
      <c r="Q2581" s="145">
        <f t="shared" si="2438"/>
        <v>0</v>
      </c>
    </row>
    <row r="2582" spans="1:17" s="20" customFormat="1" ht="18" customHeight="1" thickBot="1" x14ac:dyDescent="0.45">
      <c r="A2582" s="19">
        <v>12</v>
      </c>
      <c r="B2582" s="145">
        <f>B2571</f>
        <v>10</v>
      </c>
      <c r="C2582" s="151">
        <f t="shared" si="2439"/>
        <v>0</v>
      </c>
      <c r="D2582" s="151">
        <f t="shared" si="2430"/>
        <v>0</v>
      </c>
      <c r="E2582" s="143">
        <f>VLOOKUP(B2567,別紙1!$A$285:$AS$431,40,FALSE)+VLOOKUP(B2567,別紙1!$A$285:$AS$431,41,FALSE)+VLOOKUP(B2567,別紙1!$A$285:$AS$431,42,FALSE)</f>
        <v>10</v>
      </c>
      <c r="F2582" s="143">
        <f t="shared" si="2431"/>
        <v>10</v>
      </c>
      <c r="G2582" s="151">
        <f t="shared" si="2440"/>
        <v>0</v>
      </c>
      <c r="H2582" s="198">
        <f t="shared" si="2432"/>
        <v>0</v>
      </c>
      <c r="I2582" s="143">
        <f t="shared" si="2443"/>
        <v>0</v>
      </c>
      <c r="J2582" s="198">
        <f t="shared" si="2441"/>
        <v>0</v>
      </c>
      <c r="K2582" s="198">
        <f t="shared" si="2434"/>
        <v>0</v>
      </c>
      <c r="L2582" s="143">
        <f t="shared" si="2435"/>
        <v>0</v>
      </c>
      <c r="M2582" s="151">
        <f t="shared" si="2442"/>
        <v>0</v>
      </c>
      <c r="N2582" s="198">
        <f t="shared" si="2436"/>
        <v>0</v>
      </c>
      <c r="O2582" s="151">
        <f>H2582+K2582+N2582</f>
        <v>0</v>
      </c>
      <c r="P2582" s="144"/>
      <c r="Q2582" s="145">
        <f t="shared" si="2438"/>
        <v>0</v>
      </c>
    </row>
    <row r="2583" spans="1:17" s="20" customFormat="1" ht="18" customHeight="1" thickBot="1" x14ac:dyDescent="0.45">
      <c r="A2583" s="19" t="s">
        <v>9</v>
      </c>
      <c r="B2583" s="146"/>
      <c r="C2583" s="146"/>
      <c r="D2583" s="201"/>
      <c r="E2583" s="143">
        <f t="shared" ref="E2583:F2583" si="2445">SUM(E2571:E2582)</f>
        <v>160</v>
      </c>
      <c r="F2583" s="149">
        <f t="shared" si="2445"/>
        <v>160</v>
      </c>
      <c r="G2583" s="146"/>
      <c r="H2583" s="146"/>
      <c r="I2583" s="149">
        <f t="shared" ref="I2583" si="2446">SUM(I2571:I2582)</f>
        <v>0</v>
      </c>
      <c r="J2583" s="146"/>
      <c r="K2583" s="146"/>
      <c r="L2583" s="149">
        <f t="shared" ref="L2583" si="2447">SUM(L2571:L2582)</f>
        <v>0</v>
      </c>
      <c r="M2583" s="146"/>
      <c r="N2583" s="146"/>
      <c r="O2583" s="202"/>
      <c r="P2583" s="150">
        <f>SUM(P2571:P2582)</f>
        <v>0</v>
      </c>
      <c r="Q2583" s="148">
        <f>IF(SUM(Q2571:Q2582)="","",SUM(Q2571:Q2582))</f>
        <v>0</v>
      </c>
    </row>
    <row r="2584" spans="1:17" ht="78" customHeight="1" x14ac:dyDescent="0.4">
      <c r="A2584" s="444" t="s">
        <v>376</v>
      </c>
      <c r="B2584" s="445"/>
      <c r="C2584" s="445"/>
      <c r="D2584" s="445"/>
      <c r="E2584" s="446"/>
      <c r="F2584" s="446"/>
      <c r="G2584" s="446"/>
      <c r="H2584" s="445"/>
      <c r="I2584" s="446"/>
      <c r="J2584" s="446"/>
      <c r="K2584" s="445"/>
      <c r="L2584" s="446"/>
      <c r="M2584" s="446"/>
      <c r="N2584" s="445"/>
      <c r="O2584" s="445"/>
      <c r="P2584" s="445"/>
      <c r="Q2584" s="445"/>
    </row>
    <row r="2585" spans="1:17" ht="78" customHeight="1" x14ac:dyDescent="0.4">
      <c r="A2585" s="447" t="s">
        <v>22</v>
      </c>
      <c r="B2585" s="447"/>
      <c r="C2585" s="447"/>
      <c r="D2585" s="447"/>
      <c r="E2585" s="447"/>
      <c r="F2585" s="447"/>
      <c r="G2585" s="447"/>
      <c r="H2585" s="447"/>
      <c r="I2585" s="447"/>
      <c r="J2585" s="447"/>
      <c r="K2585" s="447"/>
      <c r="L2585" s="447"/>
      <c r="M2585" s="447"/>
      <c r="N2585" s="447"/>
      <c r="O2585" s="447"/>
      <c r="P2585" s="447"/>
      <c r="Q2585" s="447"/>
    </row>
    <row r="2586" spans="1:17" x14ac:dyDescent="0.4">
      <c r="A2586" s="11" t="s">
        <v>12</v>
      </c>
      <c r="B2586" s="15">
        <f>B2567+1</f>
        <v>137</v>
      </c>
      <c r="C2586" s="11" t="s">
        <v>13</v>
      </c>
      <c r="D2586" s="13" t="str">
        <f>VLOOKUP(B2586,別紙1!$A$285:$AS$431,3,FALSE)</f>
        <v>白川東第７ポンプ場</v>
      </c>
      <c r="Q2586" s="142" t="str">
        <f>VLOOKUP(B2586,別紙1!$A$285:$AS$431,5,FALSE)</f>
        <v>従量電灯Ｂ</v>
      </c>
    </row>
    <row r="2587" spans="1:17" s="11" customFormat="1" ht="20.25" customHeight="1" x14ac:dyDescent="0.4">
      <c r="A2587" s="435" t="s">
        <v>14</v>
      </c>
      <c r="B2587" s="443" t="s">
        <v>3</v>
      </c>
      <c r="C2587" s="443"/>
      <c r="D2587" s="443"/>
      <c r="E2587" s="438" t="s">
        <v>4</v>
      </c>
      <c r="F2587" s="439"/>
      <c r="G2587" s="439"/>
      <c r="H2587" s="439"/>
      <c r="I2587" s="439"/>
      <c r="J2587" s="439"/>
      <c r="K2587" s="439"/>
      <c r="L2587" s="439"/>
      <c r="M2587" s="439"/>
      <c r="N2587" s="439"/>
      <c r="O2587" s="440"/>
      <c r="P2587" s="426" t="s">
        <v>106</v>
      </c>
      <c r="Q2587" s="435" t="s">
        <v>354</v>
      </c>
    </row>
    <row r="2588" spans="1:17" s="11" customFormat="1" ht="60" x14ac:dyDescent="0.4">
      <c r="A2588" s="436"/>
      <c r="B2588" s="305" t="s">
        <v>26</v>
      </c>
      <c r="C2588" s="305" t="s">
        <v>107</v>
      </c>
      <c r="D2588" s="305" t="s">
        <v>27</v>
      </c>
      <c r="E2588" s="16" t="s">
        <v>349</v>
      </c>
      <c r="F2588" s="17" t="s">
        <v>108</v>
      </c>
      <c r="G2588" s="17" t="s">
        <v>350</v>
      </c>
      <c r="H2588" s="16" t="s">
        <v>28</v>
      </c>
      <c r="I2588" s="17" t="s">
        <v>126</v>
      </c>
      <c r="J2588" s="17" t="s">
        <v>352</v>
      </c>
      <c r="K2588" s="16" t="s">
        <v>29</v>
      </c>
      <c r="L2588" s="17" t="s">
        <v>127</v>
      </c>
      <c r="M2588" s="17" t="s">
        <v>128</v>
      </c>
      <c r="N2588" s="16" t="s">
        <v>30</v>
      </c>
      <c r="O2588" s="306" t="s">
        <v>353</v>
      </c>
      <c r="P2588" s="441"/>
      <c r="Q2588" s="436"/>
    </row>
    <row r="2589" spans="1:17" s="18" customFormat="1" ht="22.5" x14ac:dyDescent="0.4">
      <c r="A2589" s="442"/>
      <c r="B2589" s="12" t="s">
        <v>34</v>
      </c>
      <c r="C2589" s="12" t="s">
        <v>123</v>
      </c>
      <c r="D2589" s="12" t="s">
        <v>6</v>
      </c>
      <c r="E2589" s="12" t="s">
        <v>20</v>
      </c>
      <c r="F2589" s="12" t="s">
        <v>20</v>
      </c>
      <c r="G2589" s="12" t="s">
        <v>8</v>
      </c>
      <c r="H2589" s="12" t="s">
        <v>8</v>
      </c>
      <c r="I2589" s="12" t="s">
        <v>20</v>
      </c>
      <c r="J2589" s="12" t="s">
        <v>8</v>
      </c>
      <c r="K2589" s="12" t="s">
        <v>8</v>
      </c>
      <c r="L2589" s="12" t="s">
        <v>20</v>
      </c>
      <c r="M2589" s="12" t="s">
        <v>8</v>
      </c>
      <c r="N2589" s="12" t="s">
        <v>8</v>
      </c>
      <c r="O2589" s="12" t="s">
        <v>8</v>
      </c>
      <c r="P2589" s="4" t="s">
        <v>43</v>
      </c>
      <c r="Q2589" s="12" t="s">
        <v>8</v>
      </c>
    </row>
    <row r="2590" spans="1:17" s="20" customFormat="1" ht="18" customHeight="1" x14ac:dyDescent="0.4">
      <c r="A2590" s="19">
        <v>1</v>
      </c>
      <c r="B2590" s="143">
        <f>VLOOKUP(B2586,別紙1!$A$285:$AS$431,6,FALSE)</f>
        <v>10</v>
      </c>
      <c r="C2590" s="151">
        <f>内訳書!$C$9</f>
        <v>0</v>
      </c>
      <c r="D2590" s="151">
        <f>IF(E2590=0,ROUNDDOWN(C2590*B2590/10/2,2),ROUNDDOWN(C2590*B2590/10,2))</f>
        <v>0</v>
      </c>
      <c r="E2590" s="143">
        <f>VLOOKUP(B2586,別紙1!$A$285:$AS$431,7,FALSE)+VLOOKUP(B2586,別紙1!$A$285:$AS$431,8,FALSE)+VLOOKUP(B2586,別紙1!$A$285:$AS$431,9,FALSE)</f>
        <v>18</v>
      </c>
      <c r="F2590" s="143">
        <f>IF(E2590&lt;120,E2590,120)</f>
        <v>18</v>
      </c>
      <c r="G2590" s="151">
        <f>内訳書!$D$9</f>
        <v>0</v>
      </c>
      <c r="H2590" s="151">
        <f>ROUNDDOWN(F2590*G2590,2)</f>
        <v>0</v>
      </c>
      <c r="I2590" s="143">
        <f>IF(E2590&lt;=300,IF(E2590&lt;120,0,E2590-120),180)</f>
        <v>0</v>
      </c>
      <c r="J2590" s="151">
        <f>内訳書!$E$9</f>
        <v>0</v>
      </c>
      <c r="K2590" s="151">
        <f>ROUNDDOWN(I2590*J2590,2)</f>
        <v>0</v>
      </c>
      <c r="L2590" s="143">
        <f>IF(E2590&lt;300,0,E2590-300)</f>
        <v>0</v>
      </c>
      <c r="M2590" s="151">
        <f>内訳書!$F$9</f>
        <v>0</v>
      </c>
      <c r="N2590" s="151">
        <f>ROUNDDOWN(L2590*M2590,2)</f>
        <v>0</v>
      </c>
      <c r="O2590" s="151">
        <f>H2590+K2590+N2590</f>
        <v>0</v>
      </c>
      <c r="P2590" s="144"/>
      <c r="Q2590" s="145">
        <f>ROUNDDOWN(D2590+O2590+P2590,0)</f>
        <v>0</v>
      </c>
    </row>
    <row r="2591" spans="1:17" s="20" customFormat="1" ht="18" customHeight="1" x14ac:dyDescent="0.4">
      <c r="A2591" s="19">
        <v>2</v>
      </c>
      <c r="B2591" s="145">
        <f>B2590</f>
        <v>10</v>
      </c>
      <c r="C2591" s="151">
        <f>C2590</f>
        <v>0</v>
      </c>
      <c r="D2591" s="151">
        <f t="shared" ref="D2591:D2601" si="2448">IF(E2591=0,ROUNDDOWN(C2591*B2591/10/2,2),ROUNDDOWN(C2591*B2591/10,2))</f>
        <v>0</v>
      </c>
      <c r="E2591" s="143">
        <f>VLOOKUP(B2586,別紙1!$A$285:$AS$431,10,FALSE)+VLOOKUP(B2586,別紙1!$A$285:$AS$431,11,FALSE)+VLOOKUP(B2586,別紙1!$A$285:$AS$431,12,FALSE)</f>
        <v>17</v>
      </c>
      <c r="F2591" s="143">
        <f t="shared" ref="F2591:F2601" si="2449">IF(E2591&lt;120,E2591,120)</f>
        <v>17</v>
      </c>
      <c r="G2591" s="151">
        <f>G2590</f>
        <v>0</v>
      </c>
      <c r="H2591" s="151">
        <f t="shared" ref="H2591:H2601" si="2450">ROUNDDOWN(F2591*G2591,2)</f>
        <v>0</v>
      </c>
      <c r="I2591" s="143">
        <f t="shared" ref="I2591" si="2451">IF(E2591&lt;=300,IF(E2591&lt;120,0,E2591-120),180)</f>
        <v>0</v>
      </c>
      <c r="J2591" s="151">
        <f>J2590</f>
        <v>0</v>
      </c>
      <c r="K2591" s="151">
        <f t="shared" ref="K2591:K2601" si="2452">ROUNDDOWN(I2591*J2591,2)</f>
        <v>0</v>
      </c>
      <c r="L2591" s="143">
        <f t="shared" ref="L2591:L2601" si="2453">IF(E2591&lt;300,0,E2591-300)</f>
        <v>0</v>
      </c>
      <c r="M2591" s="151">
        <f>M2590</f>
        <v>0</v>
      </c>
      <c r="N2591" s="151">
        <f t="shared" ref="N2591:N2601" si="2454">ROUNDDOWN(L2591*M2591,2)</f>
        <v>0</v>
      </c>
      <c r="O2591" s="151">
        <f t="shared" ref="O2591:O2594" si="2455">H2591+K2591+N2591</f>
        <v>0</v>
      </c>
      <c r="P2591" s="144"/>
      <c r="Q2591" s="145">
        <f t="shared" ref="Q2591:Q2601" si="2456">ROUNDDOWN(D2591+O2591+P2591,0)</f>
        <v>0</v>
      </c>
    </row>
    <row r="2592" spans="1:17" s="20" customFormat="1" ht="18" customHeight="1" x14ac:dyDescent="0.4">
      <c r="A2592" s="19">
        <v>3</v>
      </c>
      <c r="B2592" s="145">
        <f>B2590</f>
        <v>10</v>
      </c>
      <c r="C2592" s="151">
        <f t="shared" ref="C2592:C2601" si="2457">C2591</f>
        <v>0</v>
      </c>
      <c r="D2592" s="151">
        <f t="shared" si="2448"/>
        <v>0</v>
      </c>
      <c r="E2592" s="143">
        <f>VLOOKUP(B2586,別紙1!$A$285:$AS$431,13,FALSE)+VLOOKUP(B2586,別紙1!$A$285:$AS$431,14,FALSE)+VLOOKUP(B2586,別紙1!$A$285:$AS$431,15,FALSE)</f>
        <v>15</v>
      </c>
      <c r="F2592" s="143">
        <f t="shared" si="2449"/>
        <v>15</v>
      </c>
      <c r="G2592" s="151">
        <f t="shared" ref="G2592:G2601" si="2458">G2591</f>
        <v>0</v>
      </c>
      <c r="H2592" s="151">
        <f t="shared" si="2450"/>
        <v>0</v>
      </c>
      <c r="I2592" s="143">
        <f>IF(E2592&lt;=300,IF(E2592&lt;120,0,E2592-120),180)</f>
        <v>0</v>
      </c>
      <c r="J2592" s="151">
        <f t="shared" ref="J2592:J2601" si="2459">J2591</f>
        <v>0</v>
      </c>
      <c r="K2592" s="151">
        <f t="shared" si="2452"/>
        <v>0</v>
      </c>
      <c r="L2592" s="143">
        <f t="shared" si="2453"/>
        <v>0</v>
      </c>
      <c r="M2592" s="151">
        <f t="shared" ref="M2592:M2601" si="2460">M2591</f>
        <v>0</v>
      </c>
      <c r="N2592" s="151">
        <f t="shared" si="2454"/>
        <v>0</v>
      </c>
      <c r="O2592" s="151">
        <f t="shared" si="2455"/>
        <v>0</v>
      </c>
      <c r="P2592" s="144"/>
      <c r="Q2592" s="145">
        <f t="shared" si="2456"/>
        <v>0</v>
      </c>
    </row>
    <row r="2593" spans="1:17" s="20" customFormat="1" ht="18" customHeight="1" x14ac:dyDescent="0.4">
      <c r="A2593" s="19">
        <v>4</v>
      </c>
      <c r="B2593" s="145">
        <f>B2590</f>
        <v>10</v>
      </c>
      <c r="C2593" s="151">
        <f t="shared" si="2457"/>
        <v>0</v>
      </c>
      <c r="D2593" s="151">
        <f t="shared" si="2448"/>
        <v>0</v>
      </c>
      <c r="E2593" s="143">
        <f>VLOOKUP(B2586,別紙1!$A$285:$AS$431,16,FALSE)+VLOOKUP(B2586,別紙1!$A$285:$AS$431,17,FALSE)+VLOOKUP(B2586,別紙1!$A$285:$AS$431,18,FALSE)</f>
        <v>12</v>
      </c>
      <c r="F2593" s="143">
        <f t="shared" si="2449"/>
        <v>12</v>
      </c>
      <c r="G2593" s="151">
        <f t="shared" si="2458"/>
        <v>0</v>
      </c>
      <c r="H2593" s="151">
        <f t="shared" si="2450"/>
        <v>0</v>
      </c>
      <c r="I2593" s="143">
        <f t="shared" ref="I2593:I2601" si="2461">IF(E2593&lt;=300,IF(E2593&lt;120,0,E2593-120),180)</f>
        <v>0</v>
      </c>
      <c r="J2593" s="151">
        <f t="shared" si="2459"/>
        <v>0</v>
      </c>
      <c r="K2593" s="151">
        <f t="shared" si="2452"/>
        <v>0</v>
      </c>
      <c r="L2593" s="143">
        <f t="shared" si="2453"/>
        <v>0</v>
      </c>
      <c r="M2593" s="151">
        <f t="shared" si="2460"/>
        <v>0</v>
      </c>
      <c r="N2593" s="151">
        <f t="shared" si="2454"/>
        <v>0</v>
      </c>
      <c r="O2593" s="151">
        <f t="shared" si="2455"/>
        <v>0</v>
      </c>
      <c r="P2593" s="144"/>
      <c r="Q2593" s="145">
        <f t="shared" si="2456"/>
        <v>0</v>
      </c>
    </row>
    <row r="2594" spans="1:17" s="20" customFormat="1" ht="18" customHeight="1" x14ac:dyDescent="0.4">
      <c r="A2594" s="19">
        <v>5</v>
      </c>
      <c r="B2594" s="145">
        <f>B2590</f>
        <v>10</v>
      </c>
      <c r="C2594" s="151">
        <f t="shared" si="2457"/>
        <v>0</v>
      </c>
      <c r="D2594" s="151">
        <f t="shared" si="2448"/>
        <v>0</v>
      </c>
      <c r="E2594" s="143">
        <f>VLOOKUP(B2586,別紙1!$A$285:$AS$431,19,FALSE)+VLOOKUP(B2586,別紙1!$A$285:$AS$431,20,FALSE)+VLOOKUP(B2586,別紙1!$A$285:$AS$431,21,FALSE)</f>
        <v>10</v>
      </c>
      <c r="F2594" s="143">
        <f t="shared" si="2449"/>
        <v>10</v>
      </c>
      <c r="G2594" s="151">
        <f t="shared" si="2458"/>
        <v>0</v>
      </c>
      <c r="H2594" s="151">
        <f t="shared" si="2450"/>
        <v>0</v>
      </c>
      <c r="I2594" s="143">
        <f t="shared" si="2461"/>
        <v>0</v>
      </c>
      <c r="J2594" s="151">
        <f t="shared" si="2459"/>
        <v>0</v>
      </c>
      <c r="K2594" s="151">
        <f t="shared" si="2452"/>
        <v>0</v>
      </c>
      <c r="L2594" s="143">
        <f t="shared" si="2453"/>
        <v>0</v>
      </c>
      <c r="M2594" s="151">
        <f t="shared" si="2460"/>
        <v>0</v>
      </c>
      <c r="N2594" s="151">
        <f t="shared" si="2454"/>
        <v>0</v>
      </c>
      <c r="O2594" s="151">
        <f t="shared" si="2455"/>
        <v>0</v>
      </c>
      <c r="P2594" s="144"/>
      <c r="Q2594" s="145">
        <f t="shared" si="2456"/>
        <v>0</v>
      </c>
    </row>
    <row r="2595" spans="1:17" s="20" customFormat="1" ht="18" customHeight="1" x14ac:dyDescent="0.4">
      <c r="A2595" s="19">
        <v>6</v>
      </c>
      <c r="B2595" s="145">
        <f>B2590</f>
        <v>10</v>
      </c>
      <c r="C2595" s="151">
        <f t="shared" si="2457"/>
        <v>0</v>
      </c>
      <c r="D2595" s="151">
        <f t="shared" si="2448"/>
        <v>0</v>
      </c>
      <c r="E2595" s="143">
        <f>VLOOKUP(B2586,別紙1!$A$285:$AS$431,22,FALSE)+VLOOKUP(B2586,別紙1!$A$285:$AS$431,23,FALSE)+VLOOKUP(B2586,別紙1!$A$285:$AS$431,24,FALSE)</f>
        <v>14</v>
      </c>
      <c r="F2595" s="143">
        <f t="shared" si="2449"/>
        <v>14</v>
      </c>
      <c r="G2595" s="151">
        <f t="shared" si="2458"/>
        <v>0</v>
      </c>
      <c r="H2595" s="151">
        <f t="shared" si="2450"/>
        <v>0</v>
      </c>
      <c r="I2595" s="143">
        <f t="shared" si="2461"/>
        <v>0</v>
      </c>
      <c r="J2595" s="151">
        <f t="shared" si="2459"/>
        <v>0</v>
      </c>
      <c r="K2595" s="151">
        <f t="shared" si="2452"/>
        <v>0</v>
      </c>
      <c r="L2595" s="143">
        <f t="shared" si="2453"/>
        <v>0</v>
      </c>
      <c r="M2595" s="151">
        <f t="shared" si="2460"/>
        <v>0</v>
      </c>
      <c r="N2595" s="151">
        <f t="shared" si="2454"/>
        <v>0</v>
      </c>
      <c r="O2595" s="151">
        <f>H2595+K2595+N2595</f>
        <v>0</v>
      </c>
      <c r="P2595" s="144"/>
      <c r="Q2595" s="145">
        <f t="shared" si="2456"/>
        <v>0</v>
      </c>
    </row>
    <row r="2596" spans="1:17" s="20" customFormat="1" ht="18" customHeight="1" x14ac:dyDescent="0.4">
      <c r="A2596" s="19">
        <v>7</v>
      </c>
      <c r="B2596" s="145">
        <f>B2590</f>
        <v>10</v>
      </c>
      <c r="C2596" s="151">
        <f t="shared" si="2457"/>
        <v>0</v>
      </c>
      <c r="D2596" s="151">
        <f t="shared" si="2448"/>
        <v>0</v>
      </c>
      <c r="E2596" s="143">
        <f>VLOOKUP(B2586,別紙1!$A$285:$AS$431,25,FALSE)+VLOOKUP(B2586,別紙1!$A$285:$AS$431,26,FALSE)+VLOOKUP(B2586,別紙1!$A$285:$AS$431,27,FALSE)</f>
        <v>13</v>
      </c>
      <c r="F2596" s="143">
        <f t="shared" si="2449"/>
        <v>13</v>
      </c>
      <c r="G2596" s="151">
        <f t="shared" si="2458"/>
        <v>0</v>
      </c>
      <c r="H2596" s="151">
        <f t="shared" si="2450"/>
        <v>0</v>
      </c>
      <c r="I2596" s="143">
        <f t="shared" si="2461"/>
        <v>0</v>
      </c>
      <c r="J2596" s="151">
        <f t="shared" si="2459"/>
        <v>0</v>
      </c>
      <c r="K2596" s="151">
        <f t="shared" si="2452"/>
        <v>0</v>
      </c>
      <c r="L2596" s="143">
        <f t="shared" si="2453"/>
        <v>0</v>
      </c>
      <c r="M2596" s="151">
        <f t="shared" si="2460"/>
        <v>0</v>
      </c>
      <c r="N2596" s="151">
        <f t="shared" si="2454"/>
        <v>0</v>
      </c>
      <c r="O2596" s="151">
        <f t="shared" ref="O2596:O2600" si="2462">H2596+K2596+N2596</f>
        <v>0</v>
      </c>
      <c r="P2596" s="144"/>
      <c r="Q2596" s="145">
        <f t="shared" si="2456"/>
        <v>0</v>
      </c>
    </row>
    <row r="2597" spans="1:17" s="20" customFormat="1" ht="18" customHeight="1" x14ac:dyDescent="0.4">
      <c r="A2597" s="19">
        <v>8</v>
      </c>
      <c r="B2597" s="145">
        <f>B2590</f>
        <v>10</v>
      </c>
      <c r="C2597" s="151">
        <f t="shared" si="2457"/>
        <v>0</v>
      </c>
      <c r="D2597" s="151">
        <f t="shared" si="2448"/>
        <v>0</v>
      </c>
      <c r="E2597" s="143">
        <f>VLOOKUP(B2586,別紙1!$A$285:$AS$431,28,FALSE)+VLOOKUP(B2586,別紙1!$A$285:$AS$431,29,FALSE)+VLOOKUP(B2586,別紙1!$A$285:$AS$431,30,FALSE)</f>
        <v>16</v>
      </c>
      <c r="F2597" s="143">
        <f t="shared" si="2449"/>
        <v>16</v>
      </c>
      <c r="G2597" s="151">
        <f t="shared" si="2458"/>
        <v>0</v>
      </c>
      <c r="H2597" s="151">
        <f t="shared" si="2450"/>
        <v>0</v>
      </c>
      <c r="I2597" s="143">
        <f t="shared" si="2461"/>
        <v>0</v>
      </c>
      <c r="J2597" s="151">
        <f t="shared" si="2459"/>
        <v>0</v>
      </c>
      <c r="K2597" s="151">
        <f t="shared" si="2452"/>
        <v>0</v>
      </c>
      <c r="L2597" s="143">
        <f t="shared" si="2453"/>
        <v>0</v>
      </c>
      <c r="M2597" s="151">
        <f t="shared" si="2460"/>
        <v>0</v>
      </c>
      <c r="N2597" s="151">
        <f t="shared" si="2454"/>
        <v>0</v>
      </c>
      <c r="O2597" s="151">
        <f t="shared" si="2462"/>
        <v>0</v>
      </c>
      <c r="P2597" s="144"/>
      <c r="Q2597" s="145">
        <f t="shared" si="2456"/>
        <v>0</v>
      </c>
    </row>
    <row r="2598" spans="1:17" s="20" customFormat="1" ht="18" customHeight="1" x14ac:dyDescent="0.4">
      <c r="A2598" s="19">
        <v>9</v>
      </c>
      <c r="B2598" s="145">
        <f>B2590</f>
        <v>10</v>
      </c>
      <c r="C2598" s="151">
        <f t="shared" si="2457"/>
        <v>0</v>
      </c>
      <c r="D2598" s="151">
        <f t="shared" si="2448"/>
        <v>0</v>
      </c>
      <c r="E2598" s="143">
        <f>VLOOKUP(B2586,別紙1!$A$285:$AS$431,31,FALSE)+VLOOKUP(B2586,別紙1!$A$285:$AS$431,32,FALSE)+VLOOKUP(B2586,別紙1!$A$285:$AS$431,33,FALSE)</f>
        <v>16</v>
      </c>
      <c r="F2598" s="143">
        <f t="shared" si="2449"/>
        <v>16</v>
      </c>
      <c r="G2598" s="151">
        <f t="shared" si="2458"/>
        <v>0</v>
      </c>
      <c r="H2598" s="151">
        <f t="shared" si="2450"/>
        <v>0</v>
      </c>
      <c r="I2598" s="143">
        <f t="shared" si="2461"/>
        <v>0</v>
      </c>
      <c r="J2598" s="151">
        <f t="shared" si="2459"/>
        <v>0</v>
      </c>
      <c r="K2598" s="151">
        <f t="shared" si="2452"/>
        <v>0</v>
      </c>
      <c r="L2598" s="143">
        <f t="shared" si="2453"/>
        <v>0</v>
      </c>
      <c r="M2598" s="151">
        <f t="shared" si="2460"/>
        <v>0</v>
      </c>
      <c r="N2598" s="151">
        <f t="shared" si="2454"/>
        <v>0</v>
      </c>
      <c r="O2598" s="151">
        <f t="shared" si="2462"/>
        <v>0</v>
      </c>
      <c r="P2598" s="144"/>
      <c r="Q2598" s="145">
        <f t="shared" si="2456"/>
        <v>0</v>
      </c>
    </row>
    <row r="2599" spans="1:17" s="20" customFormat="1" ht="18" customHeight="1" x14ac:dyDescent="0.4">
      <c r="A2599" s="19">
        <v>10</v>
      </c>
      <c r="B2599" s="145">
        <f>B2590</f>
        <v>10</v>
      </c>
      <c r="C2599" s="151">
        <f t="shared" si="2457"/>
        <v>0</v>
      </c>
      <c r="D2599" s="151">
        <f t="shared" si="2448"/>
        <v>0</v>
      </c>
      <c r="E2599" s="143">
        <f>VLOOKUP(B2586,別紙1!$A$285:$AS$431,34,FALSE)+VLOOKUP(B2586,別紙1!$A$285:$AS$431,35,FALSE)+VLOOKUP(B2586,別紙1!$A$285:$AS$431,36,FALSE)</f>
        <v>12</v>
      </c>
      <c r="F2599" s="143">
        <f t="shared" si="2449"/>
        <v>12</v>
      </c>
      <c r="G2599" s="151">
        <f t="shared" si="2458"/>
        <v>0</v>
      </c>
      <c r="H2599" s="151">
        <f t="shared" si="2450"/>
        <v>0</v>
      </c>
      <c r="I2599" s="143">
        <f t="shared" si="2461"/>
        <v>0</v>
      </c>
      <c r="J2599" s="151">
        <f t="shared" si="2459"/>
        <v>0</v>
      </c>
      <c r="K2599" s="151">
        <f t="shared" si="2452"/>
        <v>0</v>
      </c>
      <c r="L2599" s="143">
        <f t="shared" si="2453"/>
        <v>0</v>
      </c>
      <c r="M2599" s="151">
        <f t="shared" si="2460"/>
        <v>0</v>
      </c>
      <c r="N2599" s="151">
        <f t="shared" si="2454"/>
        <v>0</v>
      </c>
      <c r="O2599" s="151">
        <f t="shared" si="2462"/>
        <v>0</v>
      </c>
      <c r="P2599" s="144"/>
      <c r="Q2599" s="145">
        <f t="shared" si="2456"/>
        <v>0</v>
      </c>
    </row>
    <row r="2600" spans="1:17" s="20" customFormat="1" ht="18" customHeight="1" x14ac:dyDescent="0.4">
      <c r="A2600" s="19">
        <v>11</v>
      </c>
      <c r="B2600" s="145">
        <f>B2590</f>
        <v>10</v>
      </c>
      <c r="C2600" s="151">
        <f t="shared" si="2457"/>
        <v>0</v>
      </c>
      <c r="D2600" s="151">
        <f t="shared" si="2448"/>
        <v>0</v>
      </c>
      <c r="E2600" s="143">
        <f>VLOOKUP(B2586,別紙1!$A$285:$AS$431,37,FALSE)+VLOOKUP(B2586,別紙1!$A$285:$AS$431,38,FALSE)+VLOOKUP(B2586,別紙1!$A$285:$AS$431,39,FALSE)</f>
        <v>11</v>
      </c>
      <c r="F2600" s="143">
        <f t="shared" si="2449"/>
        <v>11</v>
      </c>
      <c r="G2600" s="151">
        <f t="shared" si="2458"/>
        <v>0</v>
      </c>
      <c r="H2600" s="151">
        <f t="shared" si="2450"/>
        <v>0</v>
      </c>
      <c r="I2600" s="143">
        <f t="shared" si="2461"/>
        <v>0</v>
      </c>
      <c r="J2600" s="151">
        <f t="shared" si="2459"/>
        <v>0</v>
      </c>
      <c r="K2600" s="151">
        <f t="shared" si="2452"/>
        <v>0</v>
      </c>
      <c r="L2600" s="143">
        <f t="shared" si="2453"/>
        <v>0</v>
      </c>
      <c r="M2600" s="151">
        <f t="shared" si="2460"/>
        <v>0</v>
      </c>
      <c r="N2600" s="151">
        <f t="shared" si="2454"/>
        <v>0</v>
      </c>
      <c r="O2600" s="151">
        <f t="shared" si="2462"/>
        <v>0</v>
      </c>
      <c r="P2600" s="144"/>
      <c r="Q2600" s="145">
        <f t="shared" si="2456"/>
        <v>0</v>
      </c>
    </row>
    <row r="2601" spans="1:17" s="20" customFormat="1" ht="18" customHeight="1" thickBot="1" x14ac:dyDescent="0.45">
      <c r="A2601" s="19">
        <v>12</v>
      </c>
      <c r="B2601" s="145">
        <f>B2590</f>
        <v>10</v>
      </c>
      <c r="C2601" s="151">
        <f t="shared" si="2457"/>
        <v>0</v>
      </c>
      <c r="D2601" s="151">
        <f t="shared" si="2448"/>
        <v>0</v>
      </c>
      <c r="E2601" s="143">
        <f>VLOOKUP(B2586,別紙1!$A$285:$AS$431,40,FALSE)+VLOOKUP(B2586,別紙1!$A$285:$AS$431,41,FALSE)+VLOOKUP(B2586,別紙1!$A$285:$AS$431,42,FALSE)</f>
        <v>20</v>
      </c>
      <c r="F2601" s="143">
        <f t="shared" si="2449"/>
        <v>20</v>
      </c>
      <c r="G2601" s="151">
        <f t="shared" si="2458"/>
        <v>0</v>
      </c>
      <c r="H2601" s="198">
        <f t="shared" si="2450"/>
        <v>0</v>
      </c>
      <c r="I2601" s="143">
        <f t="shared" si="2461"/>
        <v>0</v>
      </c>
      <c r="J2601" s="198">
        <f t="shared" si="2459"/>
        <v>0</v>
      </c>
      <c r="K2601" s="198">
        <f t="shared" si="2452"/>
        <v>0</v>
      </c>
      <c r="L2601" s="143">
        <f t="shared" si="2453"/>
        <v>0</v>
      </c>
      <c r="M2601" s="151">
        <f t="shared" si="2460"/>
        <v>0</v>
      </c>
      <c r="N2601" s="198">
        <f t="shared" si="2454"/>
        <v>0</v>
      </c>
      <c r="O2601" s="151">
        <f>H2601+K2601+N2601</f>
        <v>0</v>
      </c>
      <c r="P2601" s="144"/>
      <c r="Q2601" s="145">
        <f t="shared" si="2456"/>
        <v>0</v>
      </c>
    </row>
    <row r="2602" spans="1:17" s="20" customFormat="1" ht="18" customHeight="1" thickBot="1" x14ac:dyDescent="0.45">
      <c r="A2602" s="19" t="s">
        <v>9</v>
      </c>
      <c r="B2602" s="146"/>
      <c r="C2602" s="146"/>
      <c r="D2602" s="201"/>
      <c r="E2602" s="143">
        <f t="shared" ref="E2602:F2602" si="2463">SUM(E2590:E2601)</f>
        <v>174</v>
      </c>
      <c r="F2602" s="149">
        <f t="shared" si="2463"/>
        <v>174</v>
      </c>
      <c r="G2602" s="146"/>
      <c r="H2602" s="146"/>
      <c r="I2602" s="149">
        <f t="shared" ref="I2602" si="2464">SUM(I2590:I2601)</f>
        <v>0</v>
      </c>
      <c r="J2602" s="146"/>
      <c r="K2602" s="146"/>
      <c r="L2602" s="149">
        <f t="shared" ref="L2602" si="2465">SUM(L2590:L2601)</f>
        <v>0</v>
      </c>
      <c r="M2602" s="146"/>
      <c r="N2602" s="146"/>
      <c r="O2602" s="202"/>
      <c r="P2602" s="150">
        <f>SUM(P2590:P2601)</f>
        <v>0</v>
      </c>
      <c r="Q2602" s="148">
        <f>IF(SUM(Q2590:Q2601)="","",SUM(Q2590:Q2601))</f>
        <v>0</v>
      </c>
    </row>
    <row r="2603" spans="1:17" ht="78" customHeight="1" x14ac:dyDescent="0.4">
      <c r="A2603" s="444" t="s">
        <v>376</v>
      </c>
      <c r="B2603" s="445"/>
      <c r="C2603" s="445"/>
      <c r="D2603" s="445"/>
      <c r="E2603" s="446"/>
      <c r="F2603" s="446"/>
      <c r="G2603" s="446"/>
      <c r="H2603" s="445"/>
      <c r="I2603" s="446"/>
      <c r="J2603" s="446"/>
      <c r="K2603" s="445"/>
      <c r="L2603" s="446"/>
      <c r="M2603" s="446"/>
      <c r="N2603" s="445"/>
      <c r="O2603" s="445"/>
      <c r="P2603" s="445"/>
      <c r="Q2603" s="445"/>
    </row>
    <row r="2604" spans="1:17" ht="78" customHeight="1" x14ac:dyDescent="0.4">
      <c r="A2604" s="447" t="s">
        <v>22</v>
      </c>
      <c r="B2604" s="447"/>
      <c r="C2604" s="447"/>
      <c r="D2604" s="447"/>
      <c r="E2604" s="447"/>
      <c r="F2604" s="447"/>
      <c r="G2604" s="447"/>
      <c r="H2604" s="447"/>
      <c r="I2604" s="447"/>
      <c r="J2604" s="447"/>
      <c r="K2604" s="447"/>
      <c r="L2604" s="447"/>
      <c r="M2604" s="447"/>
      <c r="N2604" s="447"/>
      <c r="O2604" s="447"/>
      <c r="P2604" s="447"/>
      <c r="Q2604" s="447"/>
    </row>
    <row r="2605" spans="1:17" x14ac:dyDescent="0.4">
      <c r="A2605" s="11" t="s">
        <v>12</v>
      </c>
      <c r="B2605" s="15">
        <f>B2586+1</f>
        <v>138</v>
      </c>
      <c r="C2605" s="11" t="s">
        <v>13</v>
      </c>
      <c r="D2605" s="13" t="str">
        <f>VLOOKUP(B2605,別紙1!$A$285:$AS$431,3,FALSE)</f>
        <v>白川東第８ポンプ場</v>
      </c>
      <c r="Q2605" s="142" t="str">
        <f>VLOOKUP(B2605,別紙1!$A$285:$AS$431,5,FALSE)</f>
        <v>従量電灯Ｂ</v>
      </c>
    </row>
    <row r="2606" spans="1:17" s="11" customFormat="1" ht="20.25" customHeight="1" x14ac:dyDescent="0.4">
      <c r="A2606" s="435" t="s">
        <v>14</v>
      </c>
      <c r="B2606" s="443" t="s">
        <v>3</v>
      </c>
      <c r="C2606" s="443"/>
      <c r="D2606" s="443"/>
      <c r="E2606" s="438" t="s">
        <v>4</v>
      </c>
      <c r="F2606" s="439"/>
      <c r="G2606" s="439"/>
      <c r="H2606" s="439"/>
      <c r="I2606" s="439"/>
      <c r="J2606" s="439"/>
      <c r="K2606" s="439"/>
      <c r="L2606" s="439"/>
      <c r="M2606" s="439"/>
      <c r="N2606" s="439"/>
      <c r="O2606" s="440"/>
      <c r="P2606" s="426" t="s">
        <v>106</v>
      </c>
      <c r="Q2606" s="435" t="s">
        <v>354</v>
      </c>
    </row>
    <row r="2607" spans="1:17" s="11" customFormat="1" ht="60" x14ac:dyDescent="0.4">
      <c r="A2607" s="436"/>
      <c r="B2607" s="305" t="s">
        <v>26</v>
      </c>
      <c r="C2607" s="305" t="s">
        <v>107</v>
      </c>
      <c r="D2607" s="305" t="s">
        <v>27</v>
      </c>
      <c r="E2607" s="16" t="s">
        <v>349</v>
      </c>
      <c r="F2607" s="17" t="s">
        <v>108</v>
      </c>
      <c r="G2607" s="17" t="s">
        <v>350</v>
      </c>
      <c r="H2607" s="16" t="s">
        <v>28</v>
      </c>
      <c r="I2607" s="17" t="s">
        <v>126</v>
      </c>
      <c r="J2607" s="17" t="s">
        <v>352</v>
      </c>
      <c r="K2607" s="16" t="s">
        <v>29</v>
      </c>
      <c r="L2607" s="17" t="s">
        <v>127</v>
      </c>
      <c r="M2607" s="17" t="s">
        <v>128</v>
      </c>
      <c r="N2607" s="16" t="s">
        <v>30</v>
      </c>
      <c r="O2607" s="306" t="s">
        <v>353</v>
      </c>
      <c r="P2607" s="441"/>
      <c r="Q2607" s="436"/>
    </row>
    <row r="2608" spans="1:17" s="18" customFormat="1" ht="22.5" x14ac:dyDescent="0.4">
      <c r="A2608" s="442"/>
      <c r="B2608" s="12" t="s">
        <v>34</v>
      </c>
      <c r="C2608" s="12" t="s">
        <v>123</v>
      </c>
      <c r="D2608" s="12" t="s">
        <v>6</v>
      </c>
      <c r="E2608" s="12" t="s">
        <v>20</v>
      </c>
      <c r="F2608" s="12" t="s">
        <v>20</v>
      </c>
      <c r="G2608" s="12" t="s">
        <v>8</v>
      </c>
      <c r="H2608" s="12" t="s">
        <v>8</v>
      </c>
      <c r="I2608" s="12" t="s">
        <v>20</v>
      </c>
      <c r="J2608" s="12" t="s">
        <v>8</v>
      </c>
      <c r="K2608" s="12" t="s">
        <v>8</v>
      </c>
      <c r="L2608" s="12" t="s">
        <v>20</v>
      </c>
      <c r="M2608" s="12" t="s">
        <v>8</v>
      </c>
      <c r="N2608" s="12" t="s">
        <v>8</v>
      </c>
      <c r="O2608" s="12" t="s">
        <v>8</v>
      </c>
      <c r="P2608" s="4" t="s">
        <v>43</v>
      </c>
      <c r="Q2608" s="12" t="s">
        <v>8</v>
      </c>
    </row>
    <row r="2609" spans="1:17" s="20" customFormat="1" ht="18" customHeight="1" x14ac:dyDescent="0.4">
      <c r="A2609" s="19">
        <v>1</v>
      </c>
      <c r="B2609" s="143">
        <f>VLOOKUP(B2605,別紙1!$A$285:$AS$431,6,FALSE)</f>
        <v>10</v>
      </c>
      <c r="C2609" s="151">
        <f>内訳書!$C$9</f>
        <v>0</v>
      </c>
      <c r="D2609" s="151">
        <f>IF(E2609=0,ROUNDDOWN(C2609*B2609/10/2,2),ROUNDDOWN(C2609*B2609/10,2))</f>
        <v>0</v>
      </c>
      <c r="E2609" s="143">
        <f>VLOOKUP(B2605,別紙1!$A$285:$AS$431,7,FALSE)+VLOOKUP(B2605,別紙1!$A$285:$AS$431,8,FALSE)+VLOOKUP(B2605,別紙1!$A$285:$AS$431,9,FALSE)</f>
        <v>21</v>
      </c>
      <c r="F2609" s="143">
        <f>IF(E2609&lt;120,E2609,120)</f>
        <v>21</v>
      </c>
      <c r="G2609" s="151">
        <f>内訳書!$D$9</f>
        <v>0</v>
      </c>
      <c r="H2609" s="151">
        <f>ROUNDDOWN(F2609*G2609,2)</f>
        <v>0</v>
      </c>
      <c r="I2609" s="143">
        <f>IF(E2609&lt;=300,IF(E2609&lt;120,0,E2609-120),180)</f>
        <v>0</v>
      </c>
      <c r="J2609" s="151">
        <f>内訳書!$E$9</f>
        <v>0</v>
      </c>
      <c r="K2609" s="151">
        <f>ROUNDDOWN(I2609*J2609,2)</f>
        <v>0</v>
      </c>
      <c r="L2609" s="143">
        <f>IF(E2609&lt;300,0,E2609-300)</f>
        <v>0</v>
      </c>
      <c r="M2609" s="151">
        <f>内訳書!$F$9</f>
        <v>0</v>
      </c>
      <c r="N2609" s="151">
        <f>ROUNDDOWN(L2609*M2609,2)</f>
        <v>0</v>
      </c>
      <c r="O2609" s="151">
        <f>H2609+K2609+N2609</f>
        <v>0</v>
      </c>
      <c r="P2609" s="144"/>
      <c r="Q2609" s="145">
        <f>ROUNDDOWN(D2609+O2609+P2609,0)</f>
        <v>0</v>
      </c>
    </row>
    <row r="2610" spans="1:17" s="20" customFormat="1" ht="18" customHeight="1" x14ac:dyDescent="0.4">
      <c r="A2610" s="19">
        <v>2</v>
      </c>
      <c r="B2610" s="145">
        <f>B2609</f>
        <v>10</v>
      </c>
      <c r="C2610" s="151">
        <f>C2609</f>
        <v>0</v>
      </c>
      <c r="D2610" s="151">
        <f t="shared" ref="D2610:D2620" si="2466">IF(E2610=0,ROUNDDOWN(C2610*B2610/10/2,2),ROUNDDOWN(C2610*B2610/10,2))</f>
        <v>0</v>
      </c>
      <c r="E2610" s="143">
        <f>VLOOKUP(B2605,別紙1!$A$285:$AS$431,10,FALSE)+VLOOKUP(B2605,別紙1!$A$285:$AS$431,11,FALSE)+VLOOKUP(B2605,別紙1!$A$285:$AS$431,12,FALSE)</f>
        <v>23</v>
      </c>
      <c r="F2610" s="143">
        <f t="shared" ref="F2610:F2620" si="2467">IF(E2610&lt;120,E2610,120)</f>
        <v>23</v>
      </c>
      <c r="G2610" s="151">
        <f>G2609</f>
        <v>0</v>
      </c>
      <c r="H2610" s="151">
        <f t="shared" ref="H2610:H2620" si="2468">ROUNDDOWN(F2610*G2610,2)</f>
        <v>0</v>
      </c>
      <c r="I2610" s="143">
        <f t="shared" ref="I2610" si="2469">IF(E2610&lt;=300,IF(E2610&lt;120,0,E2610-120),180)</f>
        <v>0</v>
      </c>
      <c r="J2610" s="151">
        <f>J2609</f>
        <v>0</v>
      </c>
      <c r="K2610" s="151">
        <f t="shared" ref="K2610:K2620" si="2470">ROUNDDOWN(I2610*J2610,2)</f>
        <v>0</v>
      </c>
      <c r="L2610" s="143">
        <f t="shared" ref="L2610:L2620" si="2471">IF(E2610&lt;300,0,E2610-300)</f>
        <v>0</v>
      </c>
      <c r="M2610" s="151">
        <f>M2609</f>
        <v>0</v>
      </c>
      <c r="N2610" s="151">
        <f t="shared" ref="N2610:N2620" si="2472">ROUNDDOWN(L2610*M2610,2)</f>
        <v>0</v>
      </c>
      <c r="O2610" s="151">
        <f t="shared" ref="O2610:O2613" si="2473">H2610+K2610+N2610</f>
        <v>0</v>
      </c>
      <c r="P2610" s="144"/>
      <c r="Q2610" s="145">
        <f t="shared" ref="Q2610:Q2620" si="2474">ROUNDDOWN(D2610+O2610+P2610,0)</f>
        <v>0</v>
      </c>
    </row>
    <row r="2611" spans="1:17" s="20" customFormat="1" ht="18" customHeight="1" x14ac:dyDescent="0.4">
      <c r="A2611" s="19">
        <v>3</v>
      </c>
      <c r="B2611" s="145">
        <f>B2609</f>
        <v>10</v>
      </c>
      <c r="C2611" s="151">
        <f t="shared" ref="C2611:C2620" si="2475">C2610</f>
        <v>0</v>
      </c>
      <c r="D2611" s="151">
        <f t="shared" si="2466"/>
        <v>0</v>
      </c>
      <c r="E2611" s="143">
        <f>VLOOKUP(B2605,別紙1!$A$285:$AS$431,13,FALSE)+VLOOKUP(B2605,別紙1!$A$285:$AS$431,14,FALSE)+VLOOKUP(B2605,別紙1!$A$285:$AS$431,15,FALSE)</f>
        <v>21</v>
      </c>
      <c r="F2611" s="143">
        <f t="shared" si="2467"/>
        <v>21</v>
      </c>
      <c r="G2611" s="151">
        <f t="shared" ref="G2611:G2620" si="2476">G2610</f>
        <v>0</v>
      </c>
      <c r="H2611" s="151">
        <f t="shared" si="2468"/>
        <v>0</v>
      </c>
      <c r="I2611" s="143">
        <f>IF(E2611&lt;=300,IF(E2611&lt;120,0,E2611-120),180)</f>
        <v>0</v>
      </c>
      <c r="J2611" s="151">
        <f t="shared" ref="J2611:J2620" si="2477">J2610</f>
        <v>0</v>
      </c>
      <c r="K2611" s="151">
        <f t="shared" si="2470"/>
        <v>0</v>
      </c>
      <c r="L2611" s="143">
        <f t="shared" si="2471"/>
        <v>0</v>
      </c>
      <c r="M2611" s="151">
        <f t="shared" ref="M2611:M2620" si="2478">M2610</f>
        <v>0</v>
      </c>
      <c r="N2611" s="151">
        <f t="shared" si="2472"/>
        <v>0</v>
      </c>
      <c r="O2611" s="151">
        <f t="shared" si="2473"/>
        <v>0</v>
      </c>
      <c r="P2611" s="144"/>
      <c r="Q2611" s="145">
        <f t="shared" si="2474"/>
        <v>0</v>
      </c>
    </row>
    <row r="2612" spans="1:17" s="20" customFormat="1" ht="18" customHeight="1" x14ac:dyDescent="0.4">
      <c r="A2612" s="19">
        <v>4</v>
      </c>
      <c r="B2612" s="145">
        <f>B2609</f>
        <v>10</v>
      </c>
      <c r="C2612" s="151">
        <f t="shared" si="2475"/>
        <v>0</v>
      </c>
      <c r="D2612" s="151">
        <f t="shared" si="2466"/>
        <v>0</v>
      </c>
      <c r="E2612" s="143">
        <f>VLOOKUP(B2605,別紙1!$A$285:$AS$431,16,FALSE)+VLOOKUP(B2605,別紙1!$A$285:$AS$431,17,FALSE)+VLOOKUP(B2605,別紙1!$A$285:$AS$431,18,FALSE)</f>
        <v>22</v>
      </c>
      <c r="F2612" s="143">
        <f t="shared" si="2467"/>
        <v>22</v>
      </c>
      <c r="G2612" s="151">
        <f t="shared" si="2476"/>
        <v>0</v>
      </c>
      <c r="H2612" s="151">
        <f t="shared" si="2468"/>
        <v>0</v>
      </c>
      <c r="I2612" s="143">
        <f t="shared" ref="I2612:I2620" si="2479">IF(E2612&lt;=300,IF(E2612&lt;120,0,E2612-120),180)</f>
        <v>0</v>
      </c>
      <c r="J2612" s="151">
        <f t="shared" si="2477"/>
        <v>0</v>
      </c>
      <c r="K2612" s="151">
        <f t="shared" si="2470"/>
        <v>0</v>
      </c>
      <c r="L2612" s="143">
        <f t="shared" si="2471"/>
        <v>0</v>
      </c>
      <c r="M2612" s="151">
        <f t="shared" si="2478"/>
        <v>0</v>
      </c>
      <c r="N2612" s="151">
        <f t="shared" si="2472"/>
        <v>0</v>
      </c>
      <c r="O2612" s="151">
        <f t="shared" si="2473"/>
        <v>0</v>
      </c>
      <c r="P2612" s="144"/>
      <c r="Q2612" s="145">
        <f t="shared" si="2474"/>
        <v>0</v>
      </c>
    </row>
    <row r="2613" spans="1:17" s="20" customFormat="1" ht="18" customHeight="1" x14ac:dyDescent="0.4">
      <c r="A2613" s="19">
        <v>5</v>
      </c>
      <c r="B2613" s="145">
        <f>B2609</f>
        <v>10</v>
      </c>
      <c r="C2613" s="151">
        <f t="shared" si="2475"/>
        <v>0</v>
      </c>
      <c r="D2613" s="151">
        <f t="shared" si="2466"/>
        <v>0</v>
      </c>
      <c r="E2613" s="143">
        <f>VLOOKUP(B2605,別紙1!$A$285:$AS$431,19,FALSE)+VLOOKUP(B2605,別紙1!$A$285:$AS$431,20,FALSE)+VLOOKUP(B2605,別紙1!$A$285:$AS$431,21,FALSE)</f>
        <v>18</v>
      </c>
      <c r="F2613" s="143">
        <f t="shared" si="2467"/>
        <v>18</v>
      </c>
      <c r="G2613" s="151">
        <f t="shared" si="2476"/>
        <v>0</v>
      </c>
      <c r="H2613" s="151">
        <f t="shared" si="2468"/>
        <v>0</v>
      </c>
      <c r="I2613" s="143">
        <f t="shared" si="2479"/>
        <v>0</v>
      </c>
      <c r="J2613" s="151">
        <f t="shared" si="2477"/>
        <v>0</v>
      </c>
      <c r="K2613" s="151">
        <f t="shared" si="2470"/>
        <v>0</v>
      </c>
      <c r="L2613" s="143">
        <f t="shared" si="2471"/>
        <v>0</v>
      </c>
      <c r="M2613" s="151">
        <f t="shared" si="2478"/>
        <v>0</v>
      </c>
      <c r="N2613" s="151">
        <f t="shared" si="2472"/>
        <v>0</v>
      </c>
      <c r="O2613" s="151">
        <f t="shared" si="2473"/>
        <v>0</v>
      </c>
      <c r="P2613" s="144"/>
      <c r="Q2613" s="145">
        <f t="shared" si="2474"/>
        <v>0</v>
      </c>
    </row>
    <row r="2614" spans="1:17" s="20" customFormat="1" ht="18" customHeight="1" x14ac:dyDescent="0.4">
      <c r="A2614" s="19">
        <v>6</v>
      </c>
      <c r="B2614" s="145">
        <f>B2609</f>
        <v>10</v>
      </c>
      <c r="C2614" s="151">
        <f t="shared" si="2475"/>
        <v>0</v>
      </c>
      <c r="D2614" s="151">
        <f t="shared" si="2466"/>
        <v>0</v>
      </c>
      <c r="E2614" s="143">
        <f>VLOOKUP(B2605,別紙1!$A$285:$AS$431,22,FALSE)+VLOOKUP(B2605,別紙1!$A$285:$AS$431,23,FALSE)+VLOOKUP(B2605,別紙1!$A$285:$AS$431,24,FALSE)</f>
        <v>20</v>
      </c>
      <c r="F2614" s="143">
        <f t="shared" si="2467"/>
        <v>20</v>
      </c>
      <c r="G2614" s="151">
        <f t="shared" si="2476"/>
        <v>0</v>
      </c>
      <c r="H2614" s="151">
        <f t="shared" si="2468"/>
        <v>0</v>
      </c>
      <c r="I2614" s="143">
        <f t="shared" si="2479"/>
        <v>0</v>
      </c>
      <c r="J2614" s="151">
        <f t="shared" si="2477"/>
        <v>0</v>
      </c>
      <c r="K2614" s="151">
        <f t="shared" si="2470"/>
        <v>0</v>
      </c>
      <c r="L2614" s="143">
        <f t="shared" si="2471"/>
        <v>0</v>
      </c>
      <c r="M2614" s="151">
        <f t="shared" si="2478"/>
        <v>0</v>
      </c>
      <c r="N2614" s="151">
        <f t="shared" si="2472"/>
        <v>0</v>
      </c>
      <c r="O2614" s="151">
        <f>H2614+K2614+N2614</f>
        <v>0</v>
      </c>
      <c r="P2614" s="144"/>
      <c r="Q2614" s="145">
        <f t="shared" si="2474"/>
        <v>0</v>
      </c>
    </row>
    <row r="2615" spans="1:17" s="20" customFormat="1" ht="18" customHeight="1" x14ac:dyDescent="0.4">
      <c r="A2615" s="19">
        <v>7</v>
      </c>
      <c r="B2615" s="145">
        <f>B2609</f>
        <v>10</v>
      </c>
      <c r="C2615" s="151">
        <f t="shared" si="2475"/>
        <v>0</v>
      </c>
      <c r="D2615" s="151">
        <f t="shared" si="2466"/>
        <v>0</v>
      </c>
      <c r="E2615" s="143">
        <f>VLOOKUP(B2605,別紙1!$A$285:$AS$431,25,FALSE)+VLOOKUP(B2605,別紙1!$A$285:$AS$431,26,FALSE)+VLOOKUP(B2605,別紙1!$A$285:$AS$431,27,FALSE)</f>
        <v>21</v>
      </c>
      <c r="F2615" s="143">
        <f t="shared" si="2467"/>
        <v>21</v>
      </c>
      <c r="G2615" s="151">
        <f t="shared" si="2476"/>
        <v>0</v>
      </c>
      <c r="H2615" s="151">
        <f t="shared" si="2468"/>
        <v>0</v>
      </c>
      <c r="I2615" s="143">
        <f t="shared" si="2479"/>
        <v>0</v>
      </c>
      <c r="J2615" s="151">
        <f t="shared" si="2477"/>
        <v>0</v>
      </c>
      <c r="K2615" s="151">
        <f t="shared" si="2470"/>
        <v>0</v>
      </c>
      <c r="L2615" s="143">
        <f t="shared" si="2471"/>
        <v>0</v>
      </c>
      <c r="M2615" s="151">
        <f t="shared" si="2478"/>
        <v>0</v>
      </c>
      <c r="N2615" s="151">
        <f t="shared" si="2472"/>
        <v>0</v>
      </c>
      <c r="O2615" s="151">
        <f t="shared" ref="O2615:O2619" si="2480">H2615+K2615+N2615</f>
        <v>0</v>
      </c>
      <c r="P2615" s="144"/>
      <c r="Q2615" s="145">
        <f t="shared" si="2474"/>
        <v>0</v>
      </c>
    </row>
    <row r="2616" spans="1:17" s="20" customFormat="1" ht="18" customHeight="1" x14ac:dyDescent="0.4">
      <c r="A2616" s="19">
        <v>8</v>
      </c>
      <c r="B2616" s="145">
        <f>B2609</f>
        <v>10</v>
      </c>
      <c r="C2616" s="151">
        <f t="shared" si="2475"/>
        <v>0</v>
      </c>
      <c r="D2616" s="151">
        <f t="shared" si="2466"/>
        <v>0</v>
      </c>
      <c r="E2616" s="143">
        <f>VLOOKUP(B2605,別紙1!$A$285:$AS$431,28,FALSE)+VLOOKUP(B2605,別紙1!$A$285:$AS$431,29,FALSE)+VLOOKUP(B2605,別紙1!$A$285:$AS$431,30,FALSE)</f>
        <v>24</v>
      </c>
      <c r="F2616" s="143">
        <f t="shared" si="2467"/>
        <v>24</v>
      </c>
      <c r="G2616" s="151">
        <f t="shared" si="2476"/>
        <v>0</v>
      </c>
      <c r="H2616" s="151">
        <f t="shared" si="2468"/>
        <v>0</v>
      </c>
      <c r="I2616" s="143">
        <f t="shared" si="2479"/>
        <v>0</v>
      </c>
      <c r="J2616" s="151">
        <f t="shared" si="2477"/>
        <v>0</v>
      </c>
      <c r="K2616" s="151">
        <f t="shared" si="2470"/>
        <v>0</v>
      </c>
      <c r="L2616" s="143">
        <f t="shared" si="2471"/>
        <v>0</v>
      </c>
      <c r="M2616" s="151">
        <f t="shared" si="2478"/>
        <v>0</v>
      </c>
      <c r="N2616" s="151">
        <f t="shared" si="2472"/>
        <v>0</v>
      </c>
      <c r="O2616" s="151">
        <f t="shared" si="2480"/>
        <v>0</v>
      </c>
      <c r="P2616" s="144"/>
      <c r="Q2616" s="145">
        <f t="shared" si="2474"/>
        <v>0</v>
      </c>
    </row>
    <row r="2617" spans="1:17" s="20" customFormat="1" ht="18" customHeight="1" x14ac:dyDescent="0.4">
      <c r="A2617" s="19">
        <v>9</v>
      </c>
      <c r="B2617" s="145">
        <f>B2609</f>
        <v>10</v>
      </c>
      <c r="C2617" s="151">
        <f t="shared" si="2475"/>
        <v>0</v>
      </c>
      <c r="D2617" s="151">
        <f t="shared" si="2466"/>
        <v>0</v>
      </c>
      <c r="E2617" s="143">
        <f>VLOOKUP(B2605,別紙1!$A$285:$AS$431,31,FALSE)+VLOOKUP(B2605,別紙1!$A$285:$AS$431,32,FALSE)+VLOOKUP(B2605,別紙1!$A$285:$AS$431,33,FALSE)</f>
        <v>24</v>
      </c>
      <c r="F2617" s="143">
        <f t="shared" si="2467"/>
        <v>24</v>
      </c>
      <c r="G2617" s="151">
        <f t="shared" si="2476"/>
        <v>0</v>
      </c>
      <c r="H2617" s="151">
        <f t="shared" si="2468"/>
        <v>0</v>
      </c>
      <c r="I2617" s="143">
        <f t="shared" si="2479"/>
        <v>0</v>
      </c>
      <c r="J2617" s="151">
        <f t="shared" si="2477"/>
        <v>0</v>
      </c>
      <c r="K2617" s="151">
        <f t="shared" si="2470"/>
        <v>0</v>
      </c>
      <c r="L2617" s="143">
        <f t="shared" si="2471"/>
        <v>0</v>
      </c>
      <c r="M2617" s="151">
        <f t="shared" si="2478"/>
        <v>0</v>
      </c>
      <c r="N2617" s="151">
        <f t="shared" si="2472"/>
        <v>0</v>
      </c>
      <c r="O2617" s="151">
        <f t="shared" si="2480"/>
        <v>0</v>
      </c>
      <c r="P2617" s="144"/>
      <c r="Q2617" s="145">
        <f t="shared" si="2474"/>
        <v>0</v>
      </c>
    </row>
    <row r="2618" spans="1:17" s="20" customFormat="1" ht="18" customHeight="1" x14ac:dyDescent="0.4">
      <c r="A2618" s="19">
        <v>10</v>
      </c>
      <c r="B2618" s="145">
        <f>B2609</f>
        <v>10</v>
      </c>
      <c r="C2618" s="151">
        <f t="shared" si="2475"/>
        <v>0</v>
      </c>
      <c r="D2618" s="151">
        <f t="shared" si="2466"/>
        <v>0</v>
      </c>
      <c r="E2618" s="143">
        <f>VLOOKUP(B2605,別紙1!$A$285:$AS$431,34,FALSE)+VLOOKUP(B2605,別紙1!$A$285:$AS$431,35,FALSE)+VLOOKUP(B2605,別紙1!$A$285:$AS$431,36,FALSE)</f>
        <v>23</v>
      </c>
      <c r="F2618" s="143">
        <f t="shared" si="2467"/>
        <v>23</v>
      </c>
      <c r="G2618" s="151">
        <f t="shared" si="2476"/>
        <v>0</v>
      </c>
      <c r="H2618" s="151">
        <f t="shared" si="2468"/>
        <v>0</v>
      </c>
      <c r="I2618" s="143">
        <f t="shared" si="2479"/>
        <v>0</v>
      </c>
      <c r="J2618" s="151">
        <f t="shared" si="2477"/>
        <v>0</v>
      </c>
      <c r="K2618" s="151">
        <f t="shared" si="2470"/>
        <v>0</v>
      </c>
      <c r="L2618" s="143">
        <f t="shared" si="2471"/>
        <v>0</v>
      </c>
      <c r="M2618" s="151">
        <f t="shared" si="2478"/>
        <v>0</v>
      </c>
      <c r="N2618" s="151">
        <f t="shared" si="2472"/>
        <v>0</v>
      </c>
      <c r="O2618" s="151">
        <f t="shared" si="2480"/>
        <v>0</v>
      </c>
      <c r="P2618" s="144"/>
      <c r="Q2618" s="145">
        <f t="shared" si="2474"/>
        <v>0</v>
      </c>
    </row>
    <row r="2619" spans="1:17" s="20" customFormat="1" ht="18" customHeight="1" x14ac:dyDescent="0.4">
      <c r="A2619" s="19">
        <v>11</v>
      </c>
      <c r="B2619" s="145">
        <f>B2609</f>
        <v>10</v>
      </c>
      <c r="C2619" s="151">
        <f t="shared" si="2475"/>
        <v>0</v>
      </c>
      <c r="D2619" s="151">
        <f t="shared" si="2466"/>
        <v>0</v>
      </c>
      <c r="E2619" s="143">
        <f>VLOOKUP(B2605,別紙1!$A$285:$AS$431,37,FALSE)+VLOOKUP(B2605,別紙1!$A$285:$AS$431,38,FALSE)+VLOOKUP(B2605,別紙1!$A$285:$AS$431,39,FALSE)</f>
        <v>20</v>
      </c>
      <c r="F2619" s="143">
        <f t="shared" si="2467"/>
        <v>20</v>
      </c>
      <c r="G2619" s="151">
        <f t="shared" si="2476"/>
        <v>0</v>
      </c>
      <c r="H2619" s="151">
        <f t="shared" si="2468"/>
        <v>0</v>
      </c>
      <c r="I2619" s="143">
        <f t="shared" si="2479"/>
        <v>0</v>
      </c>
      <c r="J2619" s="151">
        <f t="shared" si="2477"/>
        <v>0</v>
      </c>
      <c r="K2619" s="151">
        <f t="shared" si="2470"/>
        <v>0</v>
      </c>
      <c r="L2619" s="143">
        <f t="shared" si="2471"/>
        <v>0</v>
      </c>
      <c r="M2619" s="151">
        <f t="shared" si="2478"/>
        <v>0</v>
      </c>
      <c r="N2619" s="151">
        <f t="shared" si="2472"/>
        <v>0</v>
      </c>
      <c r="O2619" s="151">
        <f t="shared" si="2480"/>
        <v>0</v>
      </c>
      <c r="P2619" s="144"/>
      <c r="Q2619" s="145">
        <f t="shared" si="2474"/>
        <v>0</v>
      </c>
    </row>
    <row r="2620" spans="1:17" s="20" customFormat="1" ht="18" customHeight="1" thickBot="1" x14ac:dyDescent="0.45">
      <c r="A2620" s="19">
        <v>12</v>
      </c>
      <c r="B2620" s="145">
        <f>B2609</f>
        <v>10</v>
      </c>
      <c r="C2620" s="151">
        <f t="shared" si="2475"/>
        <v>0</v>
      </c>
      <c r="D2620" s="151">
        <f t="shared" si="2466"/>
        <v>0</v>
      </c>
      <c r="E2620" s="143">
        <f>VLOOKUP(B2605,別紙1!$A$285:$AS$431,40,FALSE)+VLOOKUP(B2605,別紙1!$A$285:$AS$431,41,FALSE)+VLOOKUP(B2605,別紙1!$A$285:$AS$431,42,FALSE)</f>
        <v>19</v>
      </c>
      <c r="F2620" s="143">
        <f t="shared" si="2467"/>
        <v>19</v>
      </c>
      <c r="G2620" s="151">
        <f t="shared" si="2476"/>
        <v>0</v>
      </c>
      <c r="H2620" s="198">
        <f t="shared" si="2468"/>
        <v>0</v>
      </c>
      <c r="I2620" s="143">
        <f t="shared" si="2479"/>
        <v>0</v>
      </c>
      <c r="J2620" s="198">
        <f t="shared" si="2477"/>
        <v>0</v>
      </c>
      <c r="K2620" s="198">
        <f t="shared" si="2470"/>
        <v>0</v>
      </c>
      <c r="L2620" s="143">
        <f t="shared" si="2471"/>
        <v>0</v>
      </c>
      <c r="M2620" s="151">
        <f t="shared" si="2478"/>
        <v>0</v>
      </c>
      <c r="N2620" s="198">
        <f t="shared" si="2472"/>
        <v>0</v>
      </c>
      <c r="O2620" s="151">
        <f>H2620+K2620+N2620</f>
        <v>0</v>
      </c>
      <c r="P2620" s="144"/>
      <c r="Q2620" s="145">
        <f t="shared" si="2474"/>
        <v>0</v>
      </c>
    </row>
    <row r="2621" spans="1:17" s="20" customFormat="1" ht="18" customHeight="1" thickBot="1" x14ac:dyDescent="0.45">
      <c r="A2621" s="19" t="s">
        <v>9</v>
      </c>
      <c r="B2621" s="146"/>
      <c r="C2621" s="146"/>
      <c r="D2621" s="201"/>
      <c r="E2621" s="143">
        <f t="shared" ref="E2621:F2621" si="2481">SUM(E2609:E2620)</f>
        <v>256</v>
      </c>
      <c r="F2621" s="149">
        <f t="shared" si="2481"/>
        <v>256</v>
      </c>
      <c r="G2621" s="146"/>
      <c r="H2621" s="146"/>
      <c r="I2621" s="149">
        <f t="shared" ref="I2621" si="2482">SUM(I2609:I2620)</f>
        <v>0</v>
      </c>
      <c r="J2621" s="146"/>
      <c r="K2621" s="146"/>
      <c r="L2621" s="149">
        <f t="shared" ref="L2621" si="2483">SUM(L2609:L2620)</f>
        <v>0</v>
      </c>
      <c r="M2621" s="146"/>
      <c r="N2621" s="146"/>
      <c r="O2621" s="202"/>
      <c r="P2621" s="150">
        <f>SUM(P2609:P2620)</f>
        <v>0</v>
      </c>
      <c r="Q2621" s="148">
        <f>IF(SUM(Q2609:Q2620)="","",SUM(Q2609:Q2620))</f>
        <v>0</v>
      </c>
    </row>
    <row r="2622" spans="1:17" ht="78" customHeight="1" x14ac:dyDescent="0.4">
      <c r="A2622" s="444" t="s">
        <v>376</v>
      </c>
      <c r="B2622" s="445"/>
      <c r="C2622" s="445"/>
      <c r="D2622" s="445"/>
      <c r="E2622" s="446"/>
      <c r="F2622" s="446"/>
      <c r="G2622" s="446"/>
      <c r="H2622" s="445"/>
      <c r="I2622" s="446"/>
      <c r="J2622" s="446"/>
      <c r="K2622" s="445"/>
      <c r="L2622" s="446"/>
      <c r="M2622" s="446"/>
      <c r="N2622" s="445"/>
      <c r="O2622" s="445"/>
      <c r="P2622" s="445"/>
      <c r="Q2622" s="445"/>
    </row>
    <row r="2623" spans="1:17" ht="78" customHeight="1" x14ac:dyDescent="0.4">
      <c r="A2623" s="447" t="s">
        <v>22</v>
      </c>
      <c r="B2623" s="447"/>
      <c r="C2623" s="447"/>
      <c r="D2623" s="447"/>
      <c r="E2623" s="447"/>
      <c r="F2623" s="447"/>
      <c r="G2623" s="447"/>
      <c r="H2623" s="447"/>
      <c r="I2623" s="447"/>
      <c r="J2623" s="447"/>
      <c r="K2623" s="447"/>
      <c r="L2623" s="447"/>
      <c r="M2623" s="447"/>
      <c r="N2623" s="447"/>
      <c r="O2623" s="447"/>
      <c r="P2623" s="447"/>
      <c r="Q2623" s="447"/>
    </row>
    <row r="2624" spans="1:17" x14ac:dyDescent="0.4">
      <c r="A2624" s="11" t="s">
        <v>12</v>
      </c>
      <c r="B2624" s="15">
        <f>B2605+1</f>
        <v>139</v>
      </c>
      <c r="C2624" s="11" t="s">
        <v>13</v>
      </c>
      <c r="D2624" s="13" t="str">
        <f>VLOOKUP(B2624,別紙1!$A$285:$AS$431,3,FALSE)</f>
        <v>白川東第９ポンプ場</v>
      </c>
      <c r="Q2624" s="142" t="str">
        <f>VLOOKUP(B2624,別紙1!$A$285:$AS$431,5,FALSE)</f>
        <v>従量電灯Ｂ</v>
      </c>
    </row>
    <row r="2625" spans="1:17" s="11" customFormat="1" ht="20.25" customHeight="1" x14ac:dyDescent="0.4">
      <c r="A2625" s="435" t="s">
        <v>14</v>
      </c>
      <c r="B2625" s="443" t="s">
        <v>3</v>
      </c>
      <c r="C2625" s="443"/>
      <c r="D2625" s="443"/>
      <c r="E2625" s="438" t="s">
        <v>4</v>
      </c>
      <c r="F2625" s="439"/>
      <c r="G2625" s="439"/>
      <c r="H2625" s="439"/>
      <c r="I2625" s="439"/>
      <c r="J2625" s="439"/>
      <c r="K2625" s="439"/>
      <c r="L2625" s="439"/>
      <c r="M2625" s="439"/>
      <c r="N2625" s="439"/>
      <c r="O2625" s="440"/>
      <c r="P2625" s="426" t="s">
        <v>106</v>
      </c>
      <c r="Q2625" s="435" t="s">
        <v>354</v>
      </c>
    </row>
    <row r="2626" spans="1:17" s="11" customFormat="1" ht="60" x14ac:dyDescent="0.4">
      <c r="A2626" s="436"/>
      <c r="B2626" s="305" t="s">
        <v>26</v>
      </c>
      <c r="C2626" s="305" t="s">
        <v>107</v>
      </c>
      <c r="D2626" s="305" t="s">
        <v>27</v>
      </c>
      <c r="E2626" s="16" t="s">
        <v>349</v>
      </c>
      <c r="F2626" s="17" t="s">
        <v>108</v>
      </c>
      <c r="G2626" s="17" t="s">
        <v>350</v>
      </c>
      <c r="H2626" s="16" t="s">
        <v>28</v>
      </c>
      <c r="I2626" s="17" t="s">
        <v>126</v>
      </c>
      <c r="J2626" s="17" t="s">
        <v>352</v>
      </c>
      <c r="K2626" s="16" t="s">
        <v>29</v>
      </c>
      <c r="L2626" s="17" t="s">
        <v>127</v>
      </c>
      <c r="M2626" s="17" t="s">
        <v>128</v>
      </c>
      <c r="N2626" s="16" t="s">
        <v>30</v>
      </c>
      <c r="O2626" s="306" t="s">
        <v>353</v>
      </c>
      <c r="P2626" s="441"/>
      <c r="Q2626" s="436"/>
    </row>
    <row r="2627" spans="1:17" s="18" customFormat="1" ht="22.5" x14ac:dyDescent="0.4">
      <c r="A2627" s="442"/>
      <c r="B2627" s="12" t="s">
        <v>34</v>
      </c>
      <c r="C2627" s="12" t="s">
        <v>123</v>
      </c>
      <c r="D2627" s="12" t="s">
        <v>6</v>
      </c>
      <c r="E2627" s="12" t="s">
        <v>20</v>
      </c>
      <c r="F2627" s="12" t="s">
        <v>20</v>
      </c>
      <c r="G2627" s="12" t="s">
        <v>8</v>
      </c>
      <c r="H2627" s="12" t="s">
        <v>8</v>
      </c>
      <c r="I2627" s="12" t="s">
        <v>20</v>
      </c>
      <c r="J2627" s="12" t="s">
        <v>8</v>
      </c>
      <c r="K2627" s="12" t="s">
        <v>8</v>
      </c>
      <c r="L2627" s="12" t="s">
        <v>20</v>
      </c>
      <c r="M2627" s="12" t="s">
        <v>8</v>
      </c>
      <c r="N2627" s="12" t="s">
        <v>8</v>
      </c>
      <c r="O2627" s="12" t="s">
        <v>8</v>
      </c>
      <c r="P2627" s="4" t="s">
        <v>43</v>
      </c>
      <c r="Q2627" s="12" t="s">
        <v>8</v>
      </c>
    </row>
    <row r="2628" spans="1:17" s="20" customFormat="1" ht="18" customHeight="1" x14ac:dyDescent="0.4">
      <c r="A2628" s="19">
        <v>1</v>
      </c>
      <c r="B2628" s="143">
        <f>VLOOKUP(B2624,別紙1!$A$285:$AS$431,6,FALSE)</f>
        <v>10</v>
      </c>
      <c r="C2628" s="151">
        <f>内訳書!$C$9</f>
        <v>0</v>
      </c>
      <c r="D2628" s="151">
        <f>IF(E2628=0,ROUNDDOWN(C2628*B2628/10/2,2),ROUNDDOWN(C2628*B2628/10,2))</f>
        <v>0</v>
      </c>
      <c r="E2628" s="143">
        <f>VLOOKUP(B2624,別紙1!$A$285:$AS$431,7,FALSE)+VLOOKUP(B2624,別紙1!$A$285:$AS$431,8,FALSE)+VLOOKUP(B2624,別紙1!$A$285:$AS$431,9,FALSE)</f>
        <v>12</v>
      </c>
      <c r="F2628" s="143">
        <f>IF(E2628&lt;120,E2628,120)</f>
        <v>12</v>
      </c>
      <c r="G2628" s="151">
        <f>内訳書!$D$9</f>
        <v>0</v>
      </c>
      <c r="H2628" s="151">
        <f>ROUNDDOWN(F2628*G2628,2)</f>
        <v>0</v>
      </c>
      <c r="I2628" s="143">
        <f>IF(E2628&lt;=300,IF(E2628&lt;120,0,E2628-120),180)</f>
        <v>0</v>
      </c>
      <c r="J2628" s="151">
        <f>内訳書!$E$9</f>
        <v>0</v>
      </c>
      <c r="K2628" s="151">
        <f>ROUNDDOWN(I2628*J2628,2)</f>
        <v>0</v>
      </c>
      <c r="L2628" s="143">
        <f>IF(E2628&lt;300,0,E2628-300)</f>
        <v>0</v>
      </c>
      <c r="M2628" s="151">
        <f>内訳書!$F$9</f>
        <v>0</v>
      </c>
      <c r="N2628" s="151">
        <f>ROUNDDOWN(L2628*M2628,2)</f>
        <v>0</v>
      </c>
      <c r="O2628" s="151">
        <f>H2628+K2628+N2628</f>
        <v>0</v>
      </c>
      <c r="P2628" s="144"/>
      <c r="Q2628" s="145">
        <f>ROUNDDOWN(D2628+O2628+P2628,0)</f>
        <v>0</v>
      </c>
    </row>
    <row r="2629" spans="1:17" s="20" customFormat="1" ht="18" customHeight="1" x14ac:dyDescent="0.4">
      <c r="A2629" s="19">
        <v>2</v>
      </c>
      <c r="B2629" s="145">
        <f>B2628</f>
        <v>10</v>
      </c>
      <c r="C2629" s="151">
        <f>C2628</f>
        <v>0</v>
      </c>
      <c r="D2629" s="151">
        <f t="shared" ref="D2629:D2639" si="2484">IF(E2629=0,ROUNDDOWN(C2629*B2629/10/2,2),ROUNDDOWN(C2629*B2629/10,2))</f>
        <v>0</v>
      </c>
      <c r="E2629" s="143">
        <f>VLOOKUP(B2624,別紙1!$A$285:$AS$431,10,FALSE)+VLOOKUP(B2624,別紙1!$A$285:$AS$431,11,FALSE)+VLOOKUP(B2624,別紙1!$A$285:$AS$431,12,FALSE)</f>
        <v>14</v>
      </c>
      <c r="F2629" s="143">
        <f t="shared" ref="F2629:F2639" si="2485">IF(E2629&lt;120,E2629,120)</f>
        <v>14</v>
      </c>
      <c r="G2629" s="151">
        <f>G2628</f>
        <v>0</v>
      </c>
      <c r="H2629" s="151">
        <f t="shared" ref="H2629:H2639" si="2486">ROUNDDOWN(F2629*G2629,2)</f>
        <v>0</v>
      </c>
      <c r="I2629" s="143">
        <f t="shared" ref="I2629" si="2487">IF(E2629&lt;=300,IF(E2629&lt;120,0,E2629-120),180)</f>
        <v>0</v>
      </c>
      <c r="J2629" s="151">
        <f>J2628</f>
        <v>0</v>
      </c>
      <c r="K2629" s="151">
        <f t="shared" ref="K2629:K2639" si="2488">ROUNDDOWN(I2629*J2629,2)</f>
        <v>0</v>
      </c>
      <c r="L2629" s="143">
        <f t="shared" ref="L2629:L2639" si="2489">IF(E2629&lt;300,0,E2629-300)</f>
        <v>0</v>
      </c>
      <c r="M2629" s="151">
        <f>M2628</f>
        <v>0</v>
      </c>
      <c r="N2629" s="151">
        <f t="shared" ref="N2629:N2639" si="2490">ROUNDDOWN(L2629*M2629,2)</f>
        <v>0</v>
      </c>
      <c r="O2629" s="151">
        <f t="shared" ref="O2629:O2632" si="2491">H2629+K2629+N2629</f>
        <v>0</v>
      </c>
      <c r="P2629" s="144"/>
      <c r="Q2629" s="145">
        <f t="shared" ref="Q2629:Q2639" si="2492">ROUNDDOWN(D2629+O2629+P2629,0)</f>
        <v>0</v>
      </c>
    </row>
    <row r="2630" spans="1:17" s="20" customFormat="1" ht="18" customHeight="1" x14ac:dyDescent="0.4">
      <c r="A2630" s="19">
        <v>3</v>
      </c>
      <c r="B2630" s="145">
        <f>B2628</f>
        <v>10</v>
      </c>
      <c r="C2630" s="151">
        <f t="shared" ref="C2630:C2639" si="2493">C2629</f>
        <v>0</v>
      </c>
      <c r="D2630" s="151">
        <f t="shared" si="2484"/>
        <v>0</v>
      </c>
      <c r="E2630" s="143">
        <f>VLOOKUP(B2624,別紙1!$A$285:$AS$431,13,FALSE)+VLOOKUP(B2624,別紙1!$A$285:$AS$431,14,FALSE)+VLOOKUP(B2624,別紙1!$A$285:$AS$431,15,FALSE)</f>
        <v>13</v>
      </c>
      <c r="F2630" s="143">
        <f t="shared" si="2485"/>
        <v>13</v>
      </c>
      <c r="G2630" s="151">
        <f t="shared" ref="G2630:G2639" si="2494">G2629</f>
        <v>0</v>
      </c>
      <c r="H2630" s="151">
        <f t="shared" si="2486"/>
        <v>0</v>
      </c>
      <c r="I2630" s="143">
        <f>IF(E2630&lt;=300,IF(E2630&lt;120,0,E2630-120),180)</f>
        <v>0</v>
      </c>
      <c r="J2630" s="151">
        <f t="shared" ref="J2630:J2639" si="2495">J2629</f>
        <v>0</v>
      </c>
      <c r="K2630" s="151">
        <f t="shared" si="2488"/>
        <v>0</v>
      </c>
      <c r="L2630" s="143">
        <f t="shared" si="2489"/>
        <v>0</v>
      </c>
      <c r="M2630" s="151">
        <f t="shared" ref="M2630:M2639" si="2496">M2629</f>
        <v>0</v>
      </c>
      <c r="N2630" s="151">
        <f t="shared" si="2490"/>
        <v>0</v>
      </c>
      <c r="O2630" s="151">
        <f t="shared" si="2491"/>
        <v>0</v>
      </c>
      <c r="P2630" s="144"/>
      <c r="Q2630" s="145">
        <f t="shared" si="2492"/>
        <v>0</v>
      </c>
    </row>
    <row r="2631" spans="1:17" s="20" customFormat="1" ht="18" customHeight="1" x14ac:dyDescent="0.4">
      <c r="A2631" s="19">
        <v>4</v>
      </c>
      <c r="B2631" s="145">
        <f>B2628</f>
        <v>10</v>
      </c>
      <c r="C2631" s="151">
        <f t="shared" si="2493"/>
        <v>0</v>
      </c>
      <c r="D2631" s="151">
        <f t="shared" si="2484"/>
        <v>0</v>
      </c>
      <c r="E2631" s="143">
        <f>VLOOKUP(B2624,別紙1!$A$285:$AS$431,16,FALSE)+VLOOKUP(B2624,別紙1!$A$285:$AS$431,17,FALSE)+VLOOKUP(B2624,別紙1!$A$285:$AS$431,18,FALSE)</f>
        <v>13</v>
      </c>
      <c r="F2631" s="143">
        <f t="shared" si="2485"/>
        <v>13</v>
      </c>
      <c r="G2631" s="151">
        <f t="shared" si="2494"/>
        <v>0</v>
      </c>
      <c r="H2631" s="151">
        <f t="shared" si="2486"/>
        <v>0</v>
      </c>
      <c r="I2631" s="143">
        <f t="shared" ref="I2631:I2639" si="2497">IF(E2631&lt;=300,IF(E2631&lt;120,0,E2631-120),180)</f>
        <v>0</v>
      </c>
      <c r="J2631" s="151">
        <f t="shared" si="2495"/>
        <v>0</v>
      </c>
      <c r="K2631" s="151">
        <f t="shared" si="2488"/>
        <v>0</v>
      </c>
      <c r="L2631" s="143">
        <f t="shared" si="2489"/>
        <v>0</v>
      </c>
      <c r="M2631" s="151">
        <f t="shared" si="2496"/>
        <v>0</v>
      </c>
      <c r="N2631" s="151">
        <f t="shared" si="2490"/>
        <v>0</v>
      </c>
      <c r="O2631" s="151">
        <f t="shared" si="2491"/>
        <v>0</v>
      </c>
      <c r="P2631" s="144"/>
      <c r="Q2631" s="145">
        <f t="shared" si="2492"/>
        <v>0</v>
      </c>
    </row>
    <row r="2632" spans="1:17" s="20" customFormat="1" ht="18" customHeight="1" x14ac:dyDescent="0.4">
      <c r="A2632" s="19">
        <v>5</v>
      </c>
      <c r="B2632" s="145">
        <f>B2628</f>
        <v>10</v>
      </c>
      <c r="C2632" s="151">
        <f t="shared" si="2493"/>
        <v>0</v>
      </c>
      <c r="D2632" s="151">
        <f t="shared" si="2484"/>
        <v>0</v>
      </c>
      <c r="E2632" s="143">
        <f>VLOOKUP(B2624,別紙1!$A$285:$AS$431,19,FALSE)+VLOOKUP(B2624,別紙1!$A$285:$AS$431,20,FALSE)+VLOOKUP(B2624,別紙1!$A$285:$AS$431,21,FALSE)</f>
        <v>9</v>
      </c>
      <c r="F2632" s="143">
        <f t="shared" si="2485"/>
        <v>9</v>
      </c>
      <c r="G2632" s="151">
        <f t="shared" si="2494"/>
        <v>0</v>
      </c>
      <c r="H2632" s="151">
        <f t="shared" si="2486"/>
        <v>0</v>
      </c>
      <c r="I2632" s="143">
        <f t="shared" si="2497"/>
        <v>0</v>
      </c>
      <c r="J2632" s="151">
        <f t="shared" si="2495"/>
        <v>0</v>
      </c>
      <c r="K2632" s="151">
        <f t="shared" si="2488"/>
        <v>0</v>
      </c>
      <c r="L2632" s="143">
        <f t="shared" si="2489"/>
        <v>0</v>
      </c>
      <c r="M2632" s="151">
        <f t="shared" si="2496"/>
        <v>0</v>
      </c>
      <c r="N2632" s="151">
        <f t="shared" si="2490"/>
        <v>0</v>
      </c>
      <c r="O2632" s="151">
        <f t="shared" si="2491"/>
        <v>0</v>
      </c>
      <c r="P2632" s="144"/>
      <c r="Q2632" s="145">
        <f t="shared" si="2492"/>
        <v>0</v>
      </c>
    </row>
    <row r="2633" spans="1:17" s="20" customFormat="1" ht="18" customHeight="1" x14ac:dyDescent="0.4">
      <c r="A2633" s="19">
        <v>6</v>
      </c>
      <c r="B2633" s="145">
        <f>B2628</f>
        <v>10</v>
      </c>
      <c r="C2633" s="151">
        <f t="shared" si="2493"/>
        <v>0</v>
      </c>
      <c r="D2633" s="151">
        <f t="shared" si="2484"/>
        <v>0</v>
      </c>
      <c r="E2633" s="143">
        <f>VLOOKUP(B2624,別紙1!$A$285:$AS$431,22,FALSE)+VLOOKUP(B2624,別紙1!$A$285:$AS$431,23,FALSE)+VLOOKUP(B2624,別紙1!$A$285:$AS$431,24,FALSE)</f>
        <v>10</v>
      </c>
      <c r="F2633" s="143">
        <f t="shared" si="2485"/>
        <v>10</v>
      </c>
      <c r="G2633" s="151">
        <f t="shared" si="2494"/>
        <v>0</v>
      </c>
      <c r="H2633" s="151">
        <f t="shared" si="2486"/>
        <v>0</v>
      </c>
      <c r="I2633" s="143">
        <f t="shared" si="2497"/>
        <v>0</v>
      </c>
      <c r="J2633" s="151">
        <f t="shared" si="2495"/>
        <v>0</v>
      </c>
      <c r="K2633" s="151">
        <f t="shared" si="2488"/>
        <v>0</v>
      </c>
      <c r="L2633" s="143">
        <f t="shared" si="2489"/>
        <v>0</v>
      </c>
      <c r="M2633" s="151">
        <f t="shared" si="2496"/>
        <v>0</v>
      </c>
      <c r="N2633" s="151">
        <f t="shared" si="2490"/>
        <v>0</v>
      </c>
      <c r="O2633" s="151">
        <f>H2633+K2633+N2633</f>
        <v>0</v>
      </c>
      <c r="P2633" s="144"/>
      <c r="Q2633" s="145">
        <f t="shared" si="2492"/>
        <v>0</v>
      </c>
    </row>
    <row r="2634" spans="1:17" s="20" customFormat="1" ht="18" customHeight="1" x14ac:dyDescent="0.4">
      <c r="A2634" s="19">
        <v>7</v>
      </c>
      <c r="B2634" s="145">
        <f>B2628</f>
        <v>10</v>
      </c>
      <c r="C2634" s="151">
        <f t="shared" si="2493"/>
        <v>0</v>
      </c>
      <c r="D2634" s="151">
        <f t="shared" si="2484"/>
        <v>0</v>
      </c>
      <c r="E2634" s="143">
        <f>VLOOKUP(B2624,別紙1!$A$285:$AS$431,25,FALSE)+VLOOKUP(B2624,別紙1!$A$285:$AS$431,26,FALSE)+VLOOKUP(B2624,別紙1!$A$285:$AS$431,27,FALSE)</f>
        <v>11</v>
      </c>
      <c r="F2634" s="143">
        <f t="shared" si="2485"/>
        <v>11</v>
      </c>
      <c r="G2634" s="151">
        <f t="shared" si="2494"/>
        <v>0</v>
      </c>
      <c r="H2634" s="151">
        <f t="shared" si="2486"/>
        <v>0</v>
      </c>
      <c r="I2634" s="143">
        <f t="shared" si="2497"/>
        <v>0</v>
      </c>
      <c r="J2634" s="151">
        <f t="shared" si="2495"/>
        <v>0</v>
      </c>
      <c r="K2634" s="151">
        <f t="shared" si="2488"/>
        <v>0</v>
      </c>
      <c r="L2634" s="143">
        <f t="shared" si="2489"/>
        <v>0</v>
      </c>
      <c r="M2634" s="151">
        <f t="shared" si="2496"/>
        <v>0</v>
      </c>
      <c r="N2634" s="151">
        <f t="shared" si="2490"/>
        <v>0</v>
      </c>
      <c r="O2634" s="151">
        <f t="shared" ref="O2634:O2638" si="2498">H2634+K2634+N2634</f>
        <v>0</v>
      </c>
      <c r="P2634" s="144"/>
      <c r="Q2634" s="145">
        <f t="shared" si="2492"/>
        <v>0</v>
      </c>
    </row>
    <row r="2635" spans="1:17" s="20" customFormat="1" ht="18" customHeight="1" x14ac:dyDescent="0.4">
      <c r="A2635" s="19">
        <v>8</v>
      </c>
      <c r="B2635" s="145">
        <f>B2628</f>
        <v>10</v>
      </c>
      <c r="C2635" s="151">
        <f t="shared" si="2493"/>
        <v>0</v>
      </c>
      <c r="D2635" s="151">
        <f t="shared" si="2484"/>
        <v>0</v>
      </c>
      <c r="E2635" s="143">
        <f>VLOOKUP(B2624,別紙1!$A$285:$AS$431,28,FALSE)+VLOOKUP(B2624,別紙1!$A$285:$AS$431,29,FALSE)+VLOOKUP(B2624,別紙1!$A$285:$AS$431,30,FALSE)</f>
        <v>15</v>
      </c>
      <c r="F2635" s="143">
        <f t="shared" si="2485"/>
        <v>15</v>
      </c>
      <c r="G2635" s="151">
        <f t="shared" si="2494"/>
        <v>0</v>
      </c>
      <c r="H2635" s="151">
        <f t="shared" si="2486"/>
        <v>0</v>
      </c>
      <c r="I2635" s="143">
        <f t="shared" si="2497"/>
        <v>0</v>
      </c>
      <c r="J2635" s="151">
        <f t="shared" si="2495"/>
        <v>0</v>
      </c>
      <c r="K2635" s="151">
        <f t="shared" si="2488"/>
        <v>0</v>
      </c>
      <c r="L2635" s="143">
        <f t="shared" si="2489"/>
        <v>0</v>
      </c>
      <c r="M2635" s="151">
        <f t="shared" si="2496"/>
        <v>0</v>
      </c>
      <c r="N2635" s="151">
        <f t="shared" si="2490"/>
        <v>0</v>
      </c>
      <c r="O2635" s="151">
        <f t="shared" si="2498"/>
        <v>0</v>
      </c>
      <c r="P2635" s="144"/>
      <c r="Q2635" s="145">
        <f t="shared" si="2492"/>
        <v>0</v>
      </c>
    </row>
    <row r="2636" spans="1:17" s="20" customFormat="1" ht="18" customHeight="1" x14ac:dyDescent="0.4">
      <c r="A2636" s="19">
        <v>9</v>
      </c>
      <c r="B2636" s="145">
        <f>B2628</f>
        <v>10</v>
      </c>
      <c r="C2636" s="151">
        <f t="shared" si="2493"/>
        <v>0</v>
      </c>
      <c r="D2636" s="151">
        <f t="shared" si="2484"/>
        <v>0</v>
      </c>
      <c r="E2636" s="143">
        <f>VLOOKUP(B2624,別紙1!$A$285:$AS$431,31,FALSE)+VLOOKUP(B2624,別紙1!$A$285:$AS$431,32,FALSE)+VLOOKUP(B2624,別紙1!$A$285:$AS$431,33,FALSE)</f>
        <v>15</v>
      </c>
      <c r="F2636" s="143">
        <f t="shared" si="2485"/>
        <v>15</v>
      </c>
      <c r="G2636" s="151">
        <f t="shared" si="2494"/>
        <v>0</v>
      </c>
      <c r="H2636" s="151">
        <f t="shared" si="2486"/>
        <v>0</v>
      </c>
      <c r="I2636" s="143">
        <f t="shared" si="2497"/>
        <v>0</v>
      </c>
      <c r="J2636" s="151">
        <f t="shared" si="2495"/>
        <v>0</v>
      </c>
      <c r="K2636" s="151">
        <f t="shared" si="2488"/>
        <v>0</v>
      </c>
      <c r="L2636" s="143">
        <f t="shared" si="2489"/>
        <v>0</v>
      </c>
      <c r="M2636" s="151">
        <f t="shared" si="2496"/>
        <v>0</v>
      </c>
      <c r="N2636" s="151">
        <f t="shared" si="2490"/>
        <v>0</v>
      </c>
      <c r="O2636" s="151">
        <f t="shared" si="2498"/>
        <v>0</v>
      </c>
      <c r="P2636" s="144"/>
      <c r="Q2636" s="145">
        <f t="shared" si="2492"/>
        <v>0</v>
      </c>
    </row>
    <row r="2637" spans="1:17" s="20" customFormat="1" ht="18" customHeight="1" x14ac:dyDescent="0.4">
      <c r="A2637" s="19">
        <v>10</v>
      </c>
      <c r="B2637" s="145">
        <f>B2628</f>
        <v>10</v>
      </c>
      <c r="C2637" s="151">
        <f t="shared" si="2493"/>
        <v>0</v>
      </c>
      <c r="D2637" s="151">
        <f t="shared" si="2484"/>
        <v>0</v>
      </c>
      <c r="E2637" s="143">
        <f>VLOOKUP(B2624,別紙1!$A$285:$AS$431,34,FALSE)+VLOOKUP(B2624,別紙1!$A$285:$AS$431,35,FALSE)+VLOOKUP(B2624,別紙1!$A$285:$AS$431,36,FALSE)</f>
        <v>13</v>
      </c>
      <c r="F2637" s="143">
        <f t="shared" si="2485"/>
        <v>13</v>
      </c>
      <c r="G2637" s="151">
        <f t="shared" si="2494"/>
        <v>0</v>
      </c>
      <c r="H2637" s="151">
        <f t="shared" si="2486"/>
        <v>0</v>
      </c>
      <c r="I2637" s="143">
        <f t="shared" si="2497"/>
        <v>0</v>
      </c>
      <c r="J2637" s="151">
        <f t="shared" si="2495"/>
        <v>0</v>
      </c>
      <c r="K2637" s="151">
        <f t="shared" si="2488"/>
        <v>0</v>
      </c>
      <c r="L2637" s="143">
        <f t="shared" si="2489"/>
        <v>0</v>
      </c>
      <c r="M2637" s="151">
        <f t="shared" si="2496"/>
        <v>0</v>
      </c>
      <c r="N2637" s="151">
        <f t="shared" si="2490"/>
        <v>0</v>
      </c>
      <c r="O2637" s="151">
        <f t="shared" si="2498"/>
        <v>0</v>
      </c>
      <c r="P2637" s="144"/>
      <c r="Q2637" s="145">
        <f t="shared" si="2492"/>
        <v>0</v>
      </c>
    </row>
    <row r="2638" spans="1:17" s="20" customFormat="1" ht="18" customHeight="1" x14ac:dyDescent="0.4">
      <c r="A2638" s="19">
        <v>11</v>
      </c>
      <c r="B2638" s="145">
        <f>B2628</f>
        <v>10</v>
      </c>
      <c r="C2638" s="151">
        <f t="shared" si="2493"/>
        <v>0</v>
      </c>
      <c r="D2638" s="151">
        <f t="shared" si="2484"/>
        <v>0</v>
      </c>
      <c r="E2638" s="143">
        <f>VLOOKUP(B2624,別紙1!$A$285:$AS$431,37,FALSE)+VLOOKUP(B2624,別紙1!$A$285:$AS$431,38,FALSE)+VLOOKUP(B2624,別紙1!$A$285:$AS$431,39,FALSE)</f>
        <v>10</v>
      </c>
      <c r="F2638" s="143">
        <f t="shared" si="2485"/>
        <v>10</v>
      </c>
      <c r="G2638" s="151">
        <f t="shared" si="2494"/>
        <v>0</v>
      </c>
      <c r="H2638" s="151">
        <f t="shared" si="2486"/>
        <v>0</v>
      </c>
      <c r="I2638" s="143">
        <f t="shared" si="2497"/>
        <v>0</v>
      </c>
      <c r="J2638" s="151">
        <f t="shared" si="2495"/>
        <v>0</v>
      </c>
      <c r="K2638" s="151">
        <f t="shared" si="2488"/>
        <v>0</v>
      </c>
      <c r="L2638" s="143">
        <f t="shared" si="2489"/>
        <v>0</v>
      </c>
      <c r="M2638" s="151">
        <f t="shared" si="2496"/>
        <v>0</v>
      </c>
      <c r="N2638" s="151">
        <f t="shared" si="2490"/>
        <v>0</v>
      </c>
      <c r="O2638" s="151">
        <f t="shared" si="2498"/>
        <v>0</v>
      </c>
      <c r="P2638" s="144"/>
      <c r="Q2638" s="145">
        <f t="shared" si="2492"/>
        <v>0</v>
      </c>
    </row>
    <row r="2639" spans="1:17" s="20" customFormat="1" ht="18" customHeight="1" thickBot="1" x14ac:dyDescent="0.45">
      <c r="A2639" s="19">
        <v>12</v>
      </c>
      <c r="B2639" s="145">
        <f>B2628</f>
        <v>10</v>
      </c>
      <c r="C2639" s="151">
        <f t="shared" si="2493"/>
        <v>0</v>
      </c>
      <c r="D2639" s="151">
        <f t="shared" si="2484"/>
        <v>0</v>
      </c>
      <c r="E2639" s="143">
        <f>VLOOKUP(B2624,別紙1!$A$285:$AS$431,40,FALSE)+VLOOKUP(B2624,別紙1!$A$285:$AS$431,41,FALSE)+VLOOKUP(B2624,別紙1!$A$285:$AS$431,42,FALSE)</f>
        <v>9</v>
      </c>
      <c r="F2639" s="143">
        <f t="shared" si="2485"/>
        <v>9</v>
      </c>
      <c r="G2639" s="151">
        <f t="shared" si="2494"/>
        <v>0</v>
      </c>
      <c r="H2639" s="198">
        <f t="shared" si="2486"/>
        <v>0</v>
      </c>
      <c r="I2639" s="143">
        <f t="shared" si="2497"/>
        <v>0</v>
      </c>
      <c r="J2639" s="198">
        <f t="shared" si="2495"/>
        <v>0</v>
      </c>
      <c r="K2639" s="198">
        <f t="shared" si="2488"/>
        <v>0</v>
      </c>
      <c r="L2639" s="143">
        <f t="shared" si="2489"/>
        <v>0</v>
      </c>
      <c r="M2639" s="151">
        <f t="shared" si="2496"/>
        <v>0</v>
      </c>
      <c r="N2639" s="198">
        <f t="shared" si="2490"/>
        <v>0</v>
      </c>
      <c r="O2639" s="151">
        <f>H2639+K2639+N2639</f>
        <v>0</v>
      </c>
      <c r="P2639" s="144"/>
      <c r="Q2639" s="145">
        <f t="shared" si="2492"/>
        <v>0</v>
      </c>
    </row>
    <row r="2640" spans="1:17" s="20" customFormat="1" ht="18" customHeight="1" thickBot="1" x14ac:dyDescent="0.45">
      <c r="A2640" s="19" t="s">
        <v>9</v>
      </c>
      <c r="B2640" s="146"/>
      <c r="C2640" s="146"/>
      <c r="D2640" s="201"/>
      <c r="E2640" s="143">
        <f t="shared" ref="E2640:F2640" si="2499">SUM(E2628:E2639)</f>
        <v>144</v>
      </c>
      <c r="F2640" s="149">
        <f t="shared" si="2499"/>
        <v>144</v>
      </c>
      <c r="G2640" s="146"/>
      <c r="H2640" s="146"/>
      <c r="I2640" s="149">
        <f t="shared" ref="I2640" si="2500">SUM(I2628:I2639)</f>
        <v>0</v>
      </c>
      <c r="J2640" s="146"/>
      <c r="K2640" s="146"/>
      <c r="L2640" s="149">
        <f t="shared" ref="L2640" si="2501">SUM(L2628:L2639)</f>
        <v>0</v>
      </c>
      <c r="M2640" s="146"/>
      <c r="N2640" s="146"/>
      <c r="O2640" s="202"/>
      <c r="P2640" s="150">
        <f>SUM(P2628:P2639)</f>
        <v>0</v>
      </c>
      <c r="Q2640" s="148">
        <f>IF(SUM(Q2628:Q2639)="","",SUM(Q2628:Q2639))</f>
        <v>0</v>
      </c>
    </row>
    <row r="2641" spans="1:17" ht="78" customHeight="1" x14ac:dyDescent="0.4">
      <c r="A2641" s="444" t="s">
        <v>376</v>
      </c>
      <c r="B2641" s="445"/>
      <c r="C2641" s="445"/>
      <c r="D2641" s="445"/>
      <c r="E2641" s="446"/>
      <c r="F2641" s="446"/>
      <c r="G2641" s="446"/>
      <c r="H2641" s="445"/>
      <c r="I2641" s="446"/>
      <c r="J2641" s="446"/>
      <c r="K2641" s="445"/>
      <c r="L2641" s="446"/>
      <c r="M2641" s="446"/>
      <c r="N2641" s="445"/>
      <c r="O2641" s="445"/>
      <c r="P2641" s="445"/>
      <c r="Q2641" s="445"/>
    </row>
    <row r="2642" spans="1:17" ht="78" customHeight="1" x14ac:dyDescent="0.4">
      <c r="A2642" s="447" t="s">
        <v>22</v>
      </c>
      <c r="B2642" s="447"/>
      <c r="C2642" s="447"/>
      <c r="D2642" s="447"/>
      <c r="E2642" s="447"/>
      <c r="F2642" s="447"/>
      <c r="G2642" s="447"/>
      <c r="H2642" s="447"/>
      <c r="I2642" s="447"/>
      <c r="J2642" s="447"/>
      <c r="K2642" s="447"/>
      <c r="L2642" s="447"/>
      <c r="M2642" s="447"/>
      <c r="N2642" s="447"/>
      <c r="O2642" s="447"/>
      <c r="P2642" s="447"/>
      <c r="Q2642" s="447"/>
    </row>
    <row r="2643" spans="1:17" x14ac:dyDescent="0.4">
      <c r="A2643" s="11" t="s">
        <v>12</v>
      </c>
      <c r="B2643" s="15">
        <f>B2624+1</f>
        <v>140</v>
      </c>
      <c r="C2643" s="11" t="s">
        <v>13</v>
      </c>
      <c r="D2643" s="13" t="str">
        <f>VLOOKUP(B2643,別紙1!$A$285:$AS$431,3,FALSE)</f>
        <v>白川東第１０ポンプ場</v>
      </c>
      <c r="Q2643" s="142" t="str">
        <f>VLOOKUP(B2643,別紙1!$A$285:$AS$431,5,FALSE)</f>
        <v>従量電灯Ｂ</v>
      </c>
    </row>
    <row r="2644" spans="1:17" s="11" customFormat="1" ht="20.25" customHeight="1" x14ac:dyDescent="0.4">
      <c r="A2644" s="435" t="s">
        <v>14</v>
      </c>
      <c r="B2644" s="443" t="s">
        <v>3</v>
      </c>
      <c r="C2644" s="443"/>
      <c r="D2644" s="443"/>
      <c r="E2644" s="438" t="s">
        <v>4</v>
      </c>
      <c r="F2644" s="439"/>
      <c r="G2644" s="439"/>
      <c r="H2644" s="439"/>
      <c r="I2644" s="439"/>
      <c r="J2644" s="439"/>
      <c r="K2644" s="439"/>
      <c r="L2644" s="439"/>
      <c r="M2644" s="439"/>
      <c r="N2644" s="439"/>
      <c r="O2644" s="440"/>
      <c r="P2644" s="426" t="s">
        <v>106</v>
      </c>
      <c r="Q2644" s="435" t="s">
        <v>354</v>
      </c>
    </row>
    <row r="2645" spans="1:17" s="11" customFormat="1" ht="60" x14ac:dyDescent="0.4">
      <c r="A2645" s="436"/>
      <c r="B2645" s="305" t="s">
        <v>26</v>
      </c>
      <c r="C2645" s="305" t="s">
        <v>107</v>
      </c>
      <c r="D2645" s="305" t="s">
        <v>27</v>
      </c>
      <c r="E2645" s="16" t="s">
        <v>349</v>
      </c>
      <c r="F2645" s="17" t="s">
        <v>108</v>
      </c>
      <c r="G2645" s="17" t="s">
        <v>350</v>
      </c>
      <c r="H2645" s="16" t="s">
        <v>28</v>
      </c>
      <c r="I2645" s="17" t="s">
        <v>126</v>
      </c>
      <c r="J2645" s="17" t="s">
        <v>352</v>
      </c>
      <c r="K2645" s="16" t="s">
        <v>29</v>
      </c>
      <c r="L2645" s="17" t="s">
        <v>127</v>
      </c>
      <c r="M2645" s="17" t="s">
        <v>128</v>
      </c>
      <c r="N2645" s="16" t="s">
        <v>30</v>
      </c>
      <c r="O2645" s="306" t="s">
        <v>353</v>
      </c>
      <c r="P2645" s="441"/>
      <c r="Q2645" s="436"/>
    </row>
    <row r="2646" spans="1:17" s="18" customFormat="1" ht="22.5" x14ac:dyDescent="0.4">
      <c r="A2646" s="442"/>
      <c r="B2646" s="12" t="s">
        <v>34</v>
      </c>
      <c r="C2646" s="12" t="s">
        <v>123</v>
      </c>
      <c r="D2646" s="12" t="s">
        <v>6</v>
      </c>
      <c r="E2646" s="12" t="s">
        <v>20</v>
      </c>
      <c r="F2646" s="12" t="s">
        <v>20</v>
      </c>
      <c r="G2646" s="12" t="s">
        <v>8</v>
      </c>
      <c r="H2646" s="12" t="s">
        <v>8</v>
      </c>
      <c r="I2646" s="12" t="s">
        <v>20</v>
      </c>
      <c r="J2646" s="12" t="s">
        <v>8</v>
      </c>
      <c r="K2646" s="12" t="s">
        <v>8</v>
      </c>
      <c r="L2646" s="12" t="s">
        <v>20</v>
      </c>
      <c r="M2646" s="12" t="s">
        <v>8</v>
      </c>
      <c r="N2646" s="12" t="s">
        <v>8</v>
      </c>
      <c r="O2646" s="12" t="s">
        <v>8</v>
      </c>
      <c r="P2646" s="4" t="s">
        <v>43</v>
      </c>
      <c r="Q2646" s="12" t="s">
        <v>8</v>
      </c>
    </row>
    <row r="2647" spans="1:17" s="20" customFormat="1" ht="18" customHeight="1" x14ac:dyDescent="0.4">
      <c r="A2647" s="19">
        <v>1</v>
      </c>
      <c r="B2647" s="143">
        <f>VLOOKUP(B2643,別紙1!$A$285:$AS$431,6,FALSE)</f>
        <v>10</v>
      </c>
      <c r="C2647" s="151">
        <f>内訳書!$C$9</f>
        <v>0</v>
      </c>
      <c r="D2647" s="151">
        <f>IF(E2647=0,ROUNDDOWN(C2647*B2647/10/2,2),ROUNDDOWN(C2647*B2647/10,2))</f>
        <v>0</v>
      </c>
      <c r="E2647" s="143">
        <f>VLOOKUP(B2643,別紙1!$A$285:$AS$431,7,FALSE)+VLOOKUP(B2643,別紙1!$A$285:$AS$431,8,FALSE)+VLOOKUP(B2643,別紙1!$A$285:$AS$431,9,FALSE)</f>
        <v>17</v>
      </c>
      <c r="F2647" s="143">
        <f>IF(E2647&lt;120,E2647,120)</f>
        <v>17</v>
      </c>
      <c r="G2647" s="151">
        <f>内訳書!$D$9</f>
        <v>0</v>
      </c>
      <c r="H2647" s="151">
        <f>ROUNDDOWN(F2647*G2647,2)</f>
        <v>0</v>
      </c>
      <c r="I2647" s="143">
        <f>IF(E2647&lt;=300,IF(E2647&lt;120,0,E2647-120),180)</f>
        <v>0</v>
      </c>
      <c r="J2647" s="151">
        <f>内訳書!$E$9</f>
        <v>0</v>
      </c>
      <c r="K2647" s="151">
        <f>ROUNDDOWN(I2647*J2647,2)</f>
        <v>0</v>
      </c>
      <c r="L2647" s="143">
        <f>IF(E2647&lt;300,0,E2647-300)</f>
        <v>0</v>
      </c>
      <c r="M2647" s="151">
        <f>内訳書!$F$9</f>
        <v>0</v>
      </c>
      <c r="N2647" s="151">
        <f>ROUNDDOWN(L2647*M2647,2)</f>
        <v>0</v>
      </c>
      <c r="O2647" s="151">
        <f>H2647+K2647+N2647</f>
        <v>0</v>
      </c>
      <c r="P2647" s="144"/>
      <c r="Q2647" s="145">
        <f>ROUNDDOWN(D2647+O2647+P2647,0)</f>
        <v>0</v>
      </c>
    </row>
    <row r="2648" spans="1:17" s="20" customFormat="1" ht="18" customHeight="1" x14ac:dyDescent="0.4">
      <c r="A2648" s="19">
        <v>2</v>
      </c>
      <c r="B2648" s="145">
        <f>B2647</f>
        <v>10</v>
      </c>
      <c r="C2648" s="151">
        <f>C2647</f>
        <v>0</v>
      </c>
      <c r="D2648" s="151">
        <f t="shared" ref="D2648:D2658" si="2502">IF(E2648=0,ROUNDDOWN(C2648*B2648/10/2,2),ROUNDDOWN(C2648*B2648/10,2))</f>
        <v>0</v>
      </c>
      <c r="E2648" s="143">
        <f>VLOOKUP(B2643,別紙1!$A$285:$AS$431,10,FALSE)+VLOOKUP(B2643,別紙1!$A$285:$AS$431,11,FALSE)+VLOOKUP(B2643,別紙1!$A$285:$AS$431,12,FALSE)</f>
        <v>16</v>
      </c>
      <c r="F2648" s="143">
        <f t="shared" ref="F2648:F2658" si="2503">IF(E2648&lt;120,E2648,120)</f>
        <v>16</v>
      </c>
      <c r="G2648" s="151">
        <f>G2647</f>
        <v>0</v>
      </c>
      <c r="H2648" s="151">
        <f t="shared" ref="H2648:H2658" si="2504">ROUNDDOWN(F2648*G2648,2)</f>
        <v>0</v>
      </c>
      <c r="I2648" s="143">
        <f t="shared" ref="I2648" si="2505">IF(E2648&lt;=300,IF(E2648&lt;120,0,E2648-120),180)</f>
        <v>0</v>
      </c>
      <c r="J2648" s="151">
        <f>J2647</f>
        <v>0</v>
      </c>
      <c r="K2648" s="151">
        <f t="shared" ref="K2648:K2658" si="2506">ROUNDDOWN(I2648*J2648,2)</f>
        <v>0</v>
      </c>
      <c r="L2648" s="143">
        <f t="shared" ref="L2648:L2658" si="2507">IF(E2648&lt;300,0,E2648-300)</f>
        <v>0</v>
      </c>
      <c r="M2648" s="151">
        <f>M2647</f>
        <v>0</v>
      </c>
      <c r="N2648" s="151">
        <f t="shared" ref="N2648:N2658" si="2508">ROUNDDOWN(L2648*M2648,2)</f>
        <v>0</v>
      </c>
      <c r="O2648" s="151">
        <f t="shared" ref="O2648:O2651" si="2509">H2648+K2648+N2648</f>
        <v>0</v>
      </c>
      <c r="P2648" s="144"/>
      <c r="Q2648" s="145">
        <f t="shared" ref="Q2648:Q2658" si="2510">ROUNDDOWN(D2648+O2648+P2648,0)</f>
        <v>0</v>
      </c>
    </row>
    <row r="2649" spans="1:17" s="20" customFormat="1" ht="18" customHeight="1" x14ac:dyDescent="0.4">
      <c r="A2649" s="19">
        <v>3</v>
      </c>
      <c r="B2649" s="145">
        <f>B2647</f>
        <v>10</v>
      </c>
      <c r="C2649" s="151">
        <f t="shared" ref="C2649:C2658" si="2511">C2648</f>
        <v>0</v>
      </c>
      <c r="D2649" s="151">
        <f t="shared" si="2502"/>
        <v>0</v>
      </c>
      <c r="E2649" s="143">
        <f>VLOOKUP(B2643,別紙1!$A$285:$AS$431,13,FALSE)+VLOOKUP(B2643,別紙1!$A$285:$AS$431,14,FALSE)+VLOOKUP(B2643,別紙1!$A$285:$AS$431,15,FALSE)</f>
        <v>14</v>
      </c>
      <c r="F2649" s="143">
        <f t="shared" si="2503"/>
        <v>14</v>
      </c>
      <c r="G2649" s="151">
        <f t="shared" ref="G2649:G2658" si="2512">G2648</f>
        <v>0</v>
      </c>
      <c r="H2649" s="151">
        <f t="shared" si="2504"/>
        <v>0</v>
      </c>
      <c r="I2649" s="143">
        <f>IF(E2649&lt;=300,IF(E2649&lt;120,0,E2649-120),180)</f>
        <v>0</v>
      </c>
      <c r="J2649" s="151">
        <f t="shared" ref="J2649:J2658" si="2513">J2648</f>
        <v>0</v>
      </c>
      <c r="K2649" s="151">
        <f t="shared" si="2506"/>
        <v>0</v>
      </c>
      <c r="L2649" s="143">
        <f t="shared" si="2507"/>
        <v>0</v>
      </c>
      <c r="M2649" s="151">
        <f t="shared" ref="M2649:M2658" si="2514">M2648</f>
        <v>0</v>
      </c>
      <c r="N2649" s="151">
        <f t="shared" si="2508"/>
        <v>0</v>
      </c>
      <c r="O2649" s="151">
        <f t="shared" si="2509"/>
        <v>0</v>
      </c>
      <c r="P2649" s="144"/>
      <c r="Q2649" s="145">
        <f t="shared" si="2510"/>
        <v>0</v>
      </c>
    </row>
    <row r="2650" spans="1:17" s="20" customFormat="1" ht="18" customHeight="1" x14ac:dyDescent="0.4">
      <c r="A2650" s="19">
        <v>4</v>
      </c>
      <c r="B2650" s="145">
        <f>B2647</f>
        <v>10</v>
      </c>
      <c r="C2650" s="151">
        <f t="shared" si="2511"/>
        <v>0</v>
      </c>
      <c r="D2650" s="151">
        <f t="shared" si="2502"/>
        <v>0</v>
      </c>
      <c r="E2650" s="143">
        <f>VLOOKUP(B2643,別紙1!$A$285:$AS$431,16,FALSE)+VLOOKUP(B2643,別紙1!$A$285:$AS$431,17,FALSE)+VLOOKUP(B2643,別紙1!$A$285:$AS$431,18,FALSE)</f>
        <v>13</v>
      </c>
      <c r="F2650" s="143">
        <f t="shared" si="2503"/>
        <v>13</v>
      </c>
      <c r="G2650" s="151">
        <f t="shared" si="2512"/>
        <v>0</v>
      </c>
      <c r="H2650" s="151">
        <f t="shared" si="2504"/>
        <v>0</v>
      </c>
      <c r="I2650" s="143">
        <f t="shared" ref="I2650:I2658" si="2515">IF(E2650&lt;=300,IF(E2650&lt;120,0,E2650-120),180)</f>
        <v>0</v>
      </c>
      <c r="J2650" s="151">
        <f t="shared" si="2513"/>
        <v>0</v>
      </c>
      <c r="K2650" s="151">
        <f t="shared" si="2506"/>
        <v>0</v>
      </c>
      <c r="L2650" s="143">
        <f t="shared" si="2507"/>
        <v>0</v>
      </c>
      <c r="M2650" s="151">
        <f t="shared" si="2514"/>
        <v>0</v>
      </c>
      <c r="N2650" s="151">
        <f t="shared" si="2508"/>
        <v>0</v>
      </c>
      <c r="O2650" s="151">
        <f t="shared" si="2509"/>
        <v>0</v>
      </c>
      <c r="P2650" s="144"/>
      <c r="Q2650" s="145">
        <f t="shared" si="2510"/>
        <v>0</v>
      </c>
    </row>
    <row r="2651" spans="1:17" s="20" customFormat="1" ht="18" customHeight="1" x14ac:dyDescent="0.4">
      <c r="A2651" s="19">
        <v>5</v>
      </c>
      <c r="B2651" s="145">
        <f>B2647</f>
        <v>10</v>
      </c>
      <c r="C2651" s="151">
        <f t="shared" si="2511"/>
        <v>0</v>
      </c>
      <c r="D2651" s="151">
        <f t="shared" si="2502"/>
        <v>0</v>
      </c>
      <c r="E2651" s="143">
        <f>VLOOKUP(B2643,別紙1!$A$285:$AS$431,19,FALSE)+VLOOKUP(B2643,別紙1!$A$285:$AS$431,20,FALSE)+VLOOKUP(B2643,別紙1!$A$285:$AS$431,21,FALSE)</f>
        <v>11</v>
      </c>
      <c r="F2651" s="143">
        <f t="shared" si="2503"/>
        <v>11</v>
      </c>
      <c r="G2651" s="151">
        <f t="shared" si="2512"/>
        <v>0</v>
      </c>
      <c r="H2651" s="151">
        <f t="shared" si="2504"/>
        <v>0</v>
      </c>
      <c r="I2651" s="143">
        <f t="shared" si="2515"/>
        <v>0</v>
      </c>
      <c r="J2651" s="151">
        <f t="shared" si="2513"/>
        <v>0</v>
      </c>
      <c r="K2651" s="151">
        <f t="shared" si="2506"/>
        <v>0</v>
      </c>
      <c r="L2651" s="143">
        <f t="shared" si="2507"/>
        <v>0</v>
      </c>
      <c r="M2651" s="151">
        <f t="shared" si="2514"/>
        <v>0</v>
      </c>
      <c r="N2651" s="151">
        <f t="shared" si="2508"/>
        <v>0</v>
      </c>
      <c r="O2651" s="151">
        <f t="shared" si="2509"/>
        <v>0</v>
      </c>
      <c r="P2651" s="144"/>
      <c r="Q2651" s="145">
        <f t="shared" si="2510"/>
        <v>0</v>
      </c>
    </row>
    <row r="2652" spans="1:17" s="20" customFormat="1" ht="18" customHeight="1" x14ac:dyDescent="0.4">
      <c r="A2652" s="19">
        <v>6</v>
      </c>
      <c r="B2652" s="145">
        <f>B2647</f>
        <v>10</v>
      </c>
      <c r="C2652" s="151">
        <f t="shared" si="2511"/>
        <v>0</v>
      </c>
      <c r="D2652" s="151">
        <f t="shared" si="2502"/>
        <v>0</v>
      </c>
      <c r="E2652" s="143">
        <f>VLOOKUP(B2643,別紙1!$A$285:$AS$431,22,FALSE)+VLOOKUP(B2643,別紙1!$A$285:$AS$431,23,FALSE)+VLOOKUP(B2643,別紙1!$A$285:$AS$431,24,FALSE)</f>
        <v>13</v>
      </c>
      <c r="F2652" s="143">
        <f t="shared" si="2503"/>
        <v>13</v>
      </c>
      <c r="G2652" s="151">
        <f t="shared" si="2512"/>
        <v>0</v>
      </c>
      <c r="H2652" s="151">
        <f t="shared" si="2504"/>
        <v>0</v>
      </c>
      <c r="I2652" s="143">
        <f t="shared" si="2515"/>
        <v>0</v>
      </c>
      <c r="J2652" s="151">
        <f t="shared" si="2513"/>
        <v>0</v>
      </c>
      <c r="K2652" s="151">
        <f t="shared" si="2506"/>
        <v>0</v>
      </c>
      <c r="L2652" s="143">
        <f t="shared" si="2507"/>
        <v>0</v>
      </c>
      <c r="M2652" s="151">
        <f t="shared" si="2514"/>
        <v>0</v>
      </c>
      <c r="N2652" s="151">
        <f t="shared" si="2508"/>
        <v>0</v>
      </c>
      <c r="O2652" s="151">
        <f>H2652+K2652+N2652</f>
        <v>0</v>
      </c>
      <c r="P2652" s="144"/>
      <c r="Q2652" s="145">
        <f t="shared" si="2510"/>
        <v>0</v>
      </c>
    </row>
    <row r="2653" spans="1:17" s="20" customFormat="1" ht="18" customHeight="1" x14ac:dyDescent="0.4">
      <c r="A2653" s="19">
        <v>7</v>
      </c>
      <c r="B2653" s="145">
        <f>B2647</f>
        <v>10</v>
      </c>
      <c r="C2653" s="151">
        <f t="shared" si="2511"/>
        <v>0</v>
      </c>
      <c r="D2653" s="151">
        <f t="shared" si="2502"/>
        <v>0</v>
      </c>
      <c r="E2653" s="143">
        <f>VLOOKUP(B2643,別紙1!$A$285:$AS$431,25,FALSE)+VLOOKUP(B2643,別紙1!$A$285:$AS$431,26,FALSE)+VLOOKUP(B2643,別紙1!$A$285:$AS$431,27,FALSE)</f>
        <v>16</v>
      </c>
      <c r="F2653" s="143">
        <f t="shared" si="2503"/>
        <v>16</v>
      </c>
      <c r="G2653" s="151">
        <f t="shared" si="2512"/>
        <v>0</v>
      </c>
      <c r="H2653" s="151">
        <f t="shared" si="2504"/>
        <v>0</v>
      </c>
      <c r="I2653" s="143">
        <f t="shared" si="2515"/>
        <v>0</v>
      </c>
      <c r="J2653" s="151">
        <f t="shared" si="2513"/>
        <v>0</v>
      </c>
      <c r="K2653" s="151">
        <f t="shared" si="2506"/>
        <v>0</v>
      </c>
      <c r="L2653" s="143">
        <f t="shared" si="2507"/>
        <v>0</v>
      </c>
      <c r="M2653" s="151">
        <f t="shared" si="2514"/>
        <v>0</v>
      </c>
      <c r="N2653" s="151">
        <f t="shared" si="2508"/>
        <v>0</v>
      </c>
      <c r="O2653" s="151">
        <f t="shared" ref="O2653:O2657" si="2516">H2653+K2653+N2653</f>
        <v>0</v>
      </c>
      <c r="P2653" s="144"/>
      <c r="Q2653" s="145">
        <f t="shared" si="2510"/>
        <v>0</v>
      </c>
    </row>
    <row r="2654" spans="1:17" s="20" customFormat="1" ht="18" customHeight="1" x14ac:dyDescent="0.4">
      <c r="A2654" s="19">
        <v>8</v>
      </c>
      <c r="B2654" s="145">
        <f>B2647</f>
        <v>10</v>
      </c>
      <c r="C2654" s="151">
        <f t="shared" si="2511"/>
        <v>0</v>
      </c>
      <c r="D2654" s="151">
        <f t="shared" si="2502"/>
        <v>0</v>
      </c>
      <c r="E2654" s="143">
        <f>VLOOKUP(B2643,別紙1!$A$285:$AS$431,28,FALSE)+VLOOKUP(B2643,別紙1!$A$285:$AS$431,29,FALSE)+VLOOKUP(B2643,別紙1!$A$285:$AS$431,30,FALSE)</f>
        <v>17</v>
      </c>
      <c r="F2654" s="143">
        <f t="shared" si="2503"/>
        <v>17</v>
      </c>
      <c r="G2654" s="151">
        <f t="shared" si="2512"/>
        <v>0</v>
      </c>
      <c r="H2654" s="151">
        <f t="shared" si="2504"/>
        <v>0</v>
      </c>
      <c r="I2654" s="143">
        <f t="shared" si="2515"/>
        <v>0</v>
      </c>
      <c r="J2654" s="151">
        <f t="shared" si="2513"/>
        <v>0</v>
      </c>
      <c r="K2654" s="151">
        <f t="shared" si="2506"/>
        <v>0</v>
      </c>
      <c r="L2654" s="143">
        <f t="shared" si="2507"/>
        <v>0</v>
      </c>
      <c r="M2654" s="151">
        <f t="shared" si="2514"/>
        <v>0</v>
      </c>
      <c r="N2654" s="151">
        <f t="shared" si="2508"/>
        <v>0</v>
      </c>
      <c r="O2654" s="151">
        <f t="shared" si="2516"/>
        <v>0</v>
      </c>
      <c r="P2654" s="144"/>
      <c r="Q2654" s="145">
        <f t="shared" si="2510"/>
        <v>0</v>
      </c>
    </row>
    <row r="2655" spans="1:17" s="20" customFormat="1" ht="18" customHeight="1" x14ac:dyDescent="0.4">
      <c r="A2655" s="19">
        <v>9</v>
      </c>
      <c r="B2655" s="145">
        <f>B2647</f>
        <v>10</v>
      </c>
      <c r="C2655" s="151">
        <f t="shared" si="2511"/>
        <v>0</v>
      </c>
      <c r="D2655" s="151">
        <f t="shared" si="2502"/>
        <v>0</v>
      </c>
      <c r="E2655" s="143">
        <f>VLOOKUP(B2643,別紙1!$A$285:$AS$431,31,FALSE)+VLOOKUP(B2643,別紙1!$A$285:$AS$431,32,FALSE)+VLOOKUP(B2643,別紙1!$A$285:$AS$431,33,FALSE)</f>
        <v>17</v>
      </c>
      <c r="F2655" s="143">
        <f t="shared" si="2503"/>
        <v>17</v>
      </c>
      <c r="G2655" s="151">
        <f t="shared" si="2512"/>
        <v>0</v>
      </c>
      <c r="H2655" s="151">
        <f t="shared" si="2504"/>
        <v>0</v>
      </c>
      <c r="I2655" s="143">
        <f t="shared" si="2515"/>
        <v>0</v>
      </c>
      <c r="J2655" s="151">
        <f t="shared" si="2513"/>
        <v>0</v>
      </c>
      <c r="K2655" s="151">
        <f t="shared" si="2506"/>
        <v>0</v>
      </c>
      <c r="L2655" s="143">
        <f t="shared" si="2507"/>
        <v>0</v>
      </c>
      <c r="M2655" s="151">
        <f t="shared" si="2514"/>
        <v>0</v>
      </c>
      <c r="N2655" s="151">
        <f t="shared" si="2508"/>
        <v>0</v>
      </c>
      <c r="O2655" s="151">
        <f t="shared" si="2516"/>
        <v>0</v>
      </c>
      <c r="P2655" s="144"/>
      <c r="Q2655" s="145">
        <f t="shared" si="2510"/>
        <v>0</v>
      </c>
    </row>
    <row r="2656" spans="1:17" s="20" customFormat="1" ht="18" customHeight="1" x14ac:dyDescent="0.4">
      <c r="A2656" s="19">
        <v>10</v>
      </c>
      <c r="B2656" s="145">
        <f>B2647</f>
        <v>10</v>
      </c>
      <c r="C2656" s="151">
        <f t="shared" si="2511"/>
        <v>0</v>
      </c>
      <c r="D2656" s="151">
        <f t="shared" si="2502"/>
        <v>0</v>
      </c>
      <c r="E2656" s="143">
        <f>VLOOKUP(B2643,別紙1!$A$285:$AS$431,34,FALSE)+VLOOKUP(B2643,別紙1!$A$285:$AS$431,35,FALSE)+VLOOKUP(B2643,別紙1!$A$285:$AS$431,36,FALSE)</f>
        <v>14</v>
      </c>
      <c r="F2656" s="143">
        <f t="shared" si="2503"/>
        <v>14</v>
      </c>
      <c r="G2656" s="151">
        <f t="shared" si="2512"/>
        <v>0</v>
      </c>
      <c r="H2656" s="151">
        <f t="shared" si="2504"/>
        <v>0</v>
      </c>
      <c r="I2656" s="143">
        <f t="shared" si="2515"/>
        <v>0</v>
      </c>
      <c r="J2656" s="151">
        <f t="shared" si="2513"/>
        <v>0</v>
      </c>
      <c r="K2656" s="151">
        <f t="shared" si="2506"/>
        <v>0</v>
      </c>
      <c r="L2656" s="143">
        <f t="shared" si="2507"/>
        <v>0</v>
      </c>
      <c r="M2656" s="151">
        <f t="shared" si="2514"/>
        <v>0</v>
      </c>
      <c r="N2656" s="151">
        <f t="shared" si="2508"/>
        <v>0</v>
      </c>
      <c r="O2656" s="151">
        <f t="shared" si="2516"/>
        <v>0</v>
      </c>
      <c r="P2656" s="144"/>
      <c r="Q2656" s="145">
        <f t="shared" si="2510"/>
        <v>0</v>
      </c>
    </row>
    <row r="2657" spans="1:17" s="20" customFormat="1" ht="18" customHeight="1" x14ac:dyDescent="0.4">
      <c r="A2657" s="19">
        <v>11</v>
      </c>
      <c r="B2657" s="145">
        <f>B2647</f>
        <v>10</v>
      </c>
      <c r="C2657" s="151">
        <f t="shared" si="2511"/>
        <v>0</v>
      </c>
      <c r="D2657" s="151">
        <f t="shared" si="2502"/>
        <v>0</v>
      </c>
      <c r="E2657" s="143">
        <f>VLOOKUP(B2643,別紙1!$A$285:$AS$431,37,FALSE)+VLOOKUP(B2643,別紙1!$A$285:$AS$431,38,FALSE)+VLOOKUP(B2643,別紙1!$A$285:$AS$431,39,FALSE)</f>
        <v>12</v>
      </c>
      <c r="F2657" s="143">
        <f t="shared" si="2503"/>
        <v>12</v>
      </c>
      <c r="G2657" s="151">
        <f t="shared" si="2512"/>
        <v>0</v>
      </c>
      <c r="H2657" s="151">
        <f t="shared" si="2504"/>
        <v>0</v>
      </c>
      <c r="I2657" s="143">
        <f t="shared" si="2515"/>
        <v>0</v>
      </c>
      <c r="J2657" s="151">
        <f t="shared" si="2513"/>
        <v>0</v>
      </c>
      <c r="K2657" s="151">
        <f t="shared" si="2506"/>
        <v>0</v>
      </c>
      <c r="L2657" s="143">
        <f t="shared" si="2507"/>
        <v>0</v>
      </c>
      <c r="M2657" s="151">
        <f t="shared" si="2514"/>
        <v>0</v>
      </c>
      <c r="N2657" s="151">
        <f t="shared" si="2508"/>
        <v>0</v>
      </c>
      <c r="O2657" s="151">
        <f t="shared" si="2516"/>
        <v>0</v>
      </c>
      <c r="P2657" s="144"/>
      <c r="Q2657" s="145">
        <f t="shared" si="2510"/>
        <v>0</v>
      </c>
    </row>
    <row r="2658" spans="1:17" s="20" customFormat="1" ht="18" customHeight="1" thickBot="1" x14ac:dyDescent="0.45">
      <c r="A2658" s="19">
        <v>12</v>
      </c>
      <c r="B2658" s="145">
        <f>B2647</f>
        <v>10</v>
      </c>
      <c r="C2658" s="151">
        <f t="shared" si="2511"/>
        <v>0</v>
      </c>
      <c r="D2658" s="151">
        <f t="shared" si="2502"/>
        <v>0</v>
      </c>
      <c r="E2658" s="143">
        <f>VLOOKUP(B2643,別紙1!$A$285:$AS$431,40,FALSE)+VLOOKUP(B2643,別紙1!$A$285:$AS$431,41,FALSE)+VLOOKUP(B2643,別紙1!$A$285:$AS$431,42,FALSE)</f>
        <v>13</v>
      </c>
      <c r="F2658" s="143">
        <f t="shared" si="2503"/>
        <v>13</v>
      </c>
      <c r="G2658" s="151">
        <f t="shared" si="2512"/>
        <v>0</v>
      </c>
      <c r="H2658" s="198">
        <f t="shared" si="2504"/>
        <v>0</v>
      </c>
      <c r="I2658" s="143">
        <f t="shared" si="2515"/>
        <v>0</v>
      </c>
      <c r="J2658" s="198">
        <f t="shared" si="2513"/>
        <v>0</v>
      </c>
      <c r="K2658" s="198">
        <f t="shared" si="2506"/>
        <v>0</v>
      </c>
      <c r="L2658" s="143">
        <f t="shared" si="2507"/>
        <v>0</v>
      </c>
      <c r="M2658" s="151">
        <f t="shared" si="2514"/>
        <v>0</v>
      </c>
      <c r="N2658" s="198">
        <f t="shared" si="2508"/>
        <v>0</v>
      </c>
      <c r="O2658" s="151">
        <f>H2658+K2658+N2658</f>
        <v>0</v>
      </c>
      <c r="P2658" s="144"/>
      <c r="Q2658" s="145">
        <f t="shared" si="2510"/>
        <v>0</v>
      </c>
    </row>
    <row r="2659" spans="1:17" s="20" customFormat="1" ht="18" customHeight="1" thickBot="1" x14ac:dyDescent="0.45">
      <c r="A2659" s="19" t="s">
        <v>9</v>
      </c>
      <c r="B2659" s="146"/>
      <c r="C2659" s="146"/>
      <c r="D2659" s="201"/>
      <c r="E2659" s="143">
        <f t="shared" ref="E2659:F2659" si="2517">SUM(E2647:E2658)</f>
        <v>173</v>
      </c>
      <c r="F2659" s="149">
        <f t="shared" si="2517"/>
        <v>173</v>
      </c>
      <c r="G2659" s="146"/>
      <c r="H2659" s="146"/>
      <c r="I2659" s="149">
        <f t="shared" ref="I2659" si="2518">SUM(I2647:I2658)</f>
        <v>0</v>
      </c>
      <c r="J2659" s="146"/>
      <c r="K2659" s="146"/>
      <c r="L2659" s="149">
        <f t="shared" ref="L2659" si="2519">SUM(L2647:L2658)</f>
        <v>0</v>
      </c>
      <c r="M2659" s="146"/>
      <c r="N2659" s="146"/>
      <c r="O2659" s="202"/>
      <c r="P2659" s="150">
        <f>SUM(P2647:P2658)</f>
        <v>0</v>
      </c>
      <c r="Q2659" s="148">
        <f>IF(SUM(Q2647:Q2658)="","",SUM(Q2647:Q2658))</f>
        <v>0</v>
      </c>
    </row>
    <row r="2660" spans="1:17" ht="78" customHeight="1" x14ac:dyDescent="0.4">
      <c r="A2660" s="444" t="s">
        <v>376</v>
      </c>
      <c r="B2660" s="445"/>
      <c r="C2660" s="445"/>
      <c r="D2660" s="445"/>
      <c r="E2660" s="446"/>
      <c r="F2660" s="446"/>
      <c r="G2660" s="446"/>
      <c r="H2660" s="445"/>
      <c r="I2660" s="446"/>
      <c r="J2660" s="446"/>
      <c r="K2660" s="445"/>
      <c r="L2660" s="446"/>
      <c r="M2660" s="446"/>
      <c r="N2660" s="445"/>
      <c r="O2660" s="445"/>
      <c r="P2660" s="445"/>
      <c r="Q2660" s="445"/>
    </row>
    <row r="2661" spans="1:17" ht="78" customHeight="1" x14ac:dyDescent="0.4">
      <c r="A2661" s="447" t="s">
        <v>22</v>
      </c>
      <c r="B2661" s="447"/>
      <c r="C2661" s="447"/>
      <c r="D2661" s="447"/>
      <c r="E2661" s="447"/>
      <c r="F2661" s="447"/>
      <c r="G2661" s="447"/>
      <c r="H2661" s="447"/>
      <c r="I2661" s="447"/>
      <c r="J2661" s="447"/>
      <c r="K2661" s="447"/>
      <c r="L2661" s="447"/>
      <c r="M2661" s="447"/>
      <c r="N2661" s="447"/>
      <c r="O2661" s="447"/>
      <c r="P2661" s="447"/>
      <c r="Q2661" s="447"/>
    </row>
    <row r="2662" spans="1:17" x14ac:dyDescent="0.4">
      <c r="A2662" s="11" t="s">
        <v>12</v>
      </c>
      <c r="B2662" s="15">
        <f>B2643+1</f>
        <v>141</v>
      </c>
      <c r="C2662" s="11" t="s">
        <v>13</v>
      </c>
      <c r="D2662" s="13" t="str">
        <f>VLOOKUP(B2662,別紙1!$A$285:$AS$431,3,FALSE)</f>
        <v>白川東第１１ポンプ場</v>
      </c>
      <c r="Q2662" s="142" t="str">
        <f>VLOOKUP(B2662,別紙1!$A$285:$AS$431,5,FALSE)</f>
        <v>従量電灯Ｂ</v>
      </c>
    </row>
    <row r="2663" spans="1:17" s="11" customFormat="1" ht="20.25" customHeight="1" x14ac:dyDescent="0.4">
      <c r="A2663" s="435" t="s">
        <v>14</v>
      </c>
      <c r="B2663" s="443" t="s">
        <v>3</v>
      </c>
      <c r="C2663" s="443"/>
      <c r="D2663" s="443"/>
      <c r="E2663" s="438" t="s">
        <v>4</v>
      </c>
      <c r="F2663" s="439"/>
      <c r="G2663" s="439"/>
      <c r="H2663" s="439"/>
      <c r="I2663" s="439"/>
      <c r="J2663" s="439"/>
      <c r="K2663" s="439"/>
      <c r="L2663" s="439"/>
      <c r="M2663" s="439"/>
      <c r="N2663" s="439"/>
      <c r="O2663" s="440"/>
      <c r="P2663" s="426" t="s">
        <v>106</v>
      </c>
      <c r="Q2663" s="435" t="s">
        <v>354</v>
      </c>
    </row>
    <row r="2664" spans="1:17" s="11" customFormat="1" ht="60" x14ac:dyDescent="0.4">
      <c r="A2664" s="436"/>
      <c r="B2664" s="305" t="s">
        <v>26</v>
      </c>
      <c r="C2664" s="305" t="s">
        <v>107</v>
      </c>
      <c r="D2664" s="305" t="s">
        <v>27</v>
      </c>
      <c r="E2664" s="16" t="s">
        <v>349</v>
      </c>
      <c r="F2664" s="17" t="s">
        <v>108</v>
      </c>
      <c r="G2664" s="17" t="s">
        <v>350</v>
      </c>
      <c r="H2664" s="16" t="s">
        <v>28</v>
      </c>
      <c r="I2664" s="17" t="s">
        <v>126</v>
      </c>
      <c r="J2664" s="17" t="s">
        <v>352</v>
      </c>
      <c r="K2664" s="16" t="s">
        <v>29</v>
      </c>
      <c r="L2664" s="17" t="s">
        <v>127</v>
      </c>
      <c r="M2664" s="17" t="s">
        <v>128</v>
      </c>
      <c r="N2664" s="16" t="s">
        <v>30</v>
      </c>
      <c r="O2664" s="306" t="s">
        <v>353</v>
      </c>
      <c r="P2664" s="441"/>
      <c r="Q2664" s="436"/>
    </row>
    <row r="2665" spans="1:17" s="18" customFormat="1" ht="22.5" x14ac:dyDescent="0.4">
      <c r="A2665" s="442"/>
      <c r="B2665" s="12" t="s">
        <v>34</v>
      </c>
      <c r="C2665" s="12" t="s">
        <v>123</v>
      </c>
      <c r="D2665" s="12" t="s">
        <v>6</v>
      </c>
      <c r="E2665" s="12" t="s">
        <v>20</v>
      </c>
      <c r="F2665" s="12" t="s">
        <v>20</v>
      </c>
      <c r="G2665" s="12" t="s">
        <v>8</v>
      </c>
      <c r="H2665" s="12" t="s">
        <v>8</v>
      </c>
      <c r="I2665" s="12" t="s">
        <v>20</v>
      </c>
      <c r="J2665" s="12" t="s">
        <v>8</v>
      </c>
      <c r="K2665" s="12" t="s">
        <v>8</v>
      </c>
      <c r="L2665" s="12" t="s">
        <v>20</v>
      </c>
      <c r="M2665" s="12" t="s">
        <v>8</v>
      </c>
      <c r="N2665" s="12" t="s">
        <v>8</v>
      </c>
      <c r="O2665" s="12" t="s">
        <v>8</v>
      </c>
      <c r="P2665" s="4" t="s">
        <v>43</v>
      </c>
      <c r="Q2665" s="12" t="s">
        <v>8</v>
      </c>
    </row>
    <row r="2666" spans="1:17" s="20" customFormat="1" ht="18" customHeight="1" x14ac:dyDescent="0.4">
      <c r="A2666" s="19">
        <v>1</v>
      </c>
      <c r="B2666" s="143">
        <f>VLOOKUP(B2662,別紙1!$A$285:$AS$431,6,FALSE)</f>
        <v>10</v>
      </c>
      <c r="C2666" s="151">
        <f>内訳書!$C$9</f>
        <v>0</v>
      </c>
      <c r="D2666" s="151">
        <f>IF(E2666=0,ROUNDDOWN(C2666*B2666/10/2,2),ROUNDDOWN(C2666*B2666/10,2))</f>
        <v>0</v>
      </c>
      <c r="E2666" s="143">
        <f>VLOOKUP(B2662,別紙1!$A$285:$AS$431,7,FALSE)+VLOOKUP(B2662,別紙1!$A$285:$AS$431,8,FALSE)+VLOOKUP(B2662,別紙1!$A$285:$AS$431,9,FALSE)</f>
        <v>23</v>
      </c>
      <c r="F2666" s="143">
        <f>IF(E2666&lt;120,E2666,120)</f>
        <v>23</v>
      </c>
      <c r="G2666" s="151">
        <f>内訳書!$D$9</f>
        <v>0</v>
      </c>
      <c r="H2666" s="151">
        <f>ROUNDDOWN(F2666*G2666,2)</f>
        <v>0</v>
      </c>
      <c r="I2666" s="143">
        <f>IF(E2666&lt;=300,IF(E2666&lt;120,0,E2666-120),180)</f>
        <v>0</v>
      </c>
      <c r="J2666" s="151">
        <f>内訳書!$E$9</f>
        <v>0</v>
      </c>
      <c r="K2666" s="151">
        <f>ROUNDDOWN(I2666*J2666,2)</f>
        <v>0</v>
      </c>
      <c r="L2666" s="143">
        <f>IF(E2666&lt;300,0,E2666-300)</f>
        <v>0</v>
      </c>
      <c r="M2666" s="151">
        <f>内訳書!$F$9</f>
        <v>0</v>
      </c>
      <c r="N2666" s="151">
        <f>ROUNDDOWN(L2666*M2666,2)</f>
        <v>0</v>
      </c>
      <c r="O2666" s="151">
        <f>H2666+K2666+N2666</f>
        <v>0</v>
      </c>
      <c r="P2666" s="144"/>
      <c r="Q2666" s="145">
        <f>ROUNDDOWN(D2666+O2666+P2666,0)</f>
        <v>0</v>
      </c>
    </row>
    <row r="2667" spans="1:17" s="20" customFormat="1" ht="18" customHeight="1" x14ac:dyDescent="0.4">
      <c r="A2667" s="19">
        <v>2</v>
      </c>
      <c r="B2667" s="145">
        <f>B2666</f>
        <v>10</v>
      </c>
      <c r="C2667" s="151">
        <f>C2666</f>
        <v>0</v>
      </c>
      <c r="D2667" s="151">
        <f t="shared" ref="D2667:D2677" si="2520">IF(E2667=0,ROUNDDOWN(C2667*B2667/10/2,2),ROUNDDOWN(C2667*B2667/10,2))</f>
        <v>0</v>
      </c>
      <c r="E2667" s="143">
        <f>VLOOKUP(B2662,別紙1!$A$285:$AS$431,10,FALSE)+VLOOKUP(B2662,別紙1!$A$285:$AS$431,11,FALSE)+VLOOKUP(B2662,別紙1!$A$285:$AS$431,12,FALSE)</f>
        <v>24</v>
      </c>
      <c r="F2667" s="143">
        <f t="shared" ref="F2667:F2677" si="2521">IF(E2667&lt;120,E2667,120)</f>
        <v>24</v>
      </c>
      <c r="G2667" s="151">
        <f>G2666</f>
        <v>0</v>
      </c>
      <c r="H2667" s="151">
        <f t="shared" ref="H2667:H2677" si="2522">ROUNDDOWN(F2667*G2667,2)</f>
        <v>0</v>
      </c>
      <c r="I2667" s="143">
        <f t="shared" ref="I2667" si="2523">IF(E2667&lt;=300,IF(E2667&lt;120,0,E2667-120),180)</f>
        <v>0</v>
      </c>
      <c r="J2667" s="151">
        <f>J2666</f>
        <v>0</v>
      </c>
      <c r="K2667" s="151">
        <f t="shared" ref="K2667:K2677" si="2524">ROUNDDOWN(I2667*J2667,2)</f>
        <v>0</v>
      </c>
      <c r="L2667" s="143">
        <f t="shared" ref="L2667:L2677" si="2525">IF(E2667&lt;300,0,E2667-300)</f>
        <v>0</v>
      </c>
      <c r="M2667" s="151">
        <f>M2666</f>
        <v>0</v>
      </c>
      <c r="N2667" s="151">
        <f t="shared" ref="N2667:N2677" si="2526">ROUNDDOWN(L2667*M2667,2)</f>
        <v>0</v>
      </c>
      <c r="O2667" s="151">
        <f t="shared" ref="O2667:O2670" si="2527">H2667+K2667+N2667</f>
        <v>0</v>
      </c>
      <c r="P2667" s="144"/>
      <c r="Q2667" s="145">
        <f t="shared" ref="Q2667:Q2677" si="2528">ROUNDDOWN(D2667+O2667+P2667,0)</f>
        <v>0</v>
      </c>
    </row>
    <row r="2668" spans="1:17" s="20" customFormat="1" ht="18" customHeight="1" x14ac:dyDescent="0.4">
      <c r="A2668" s="19">
        <v>3</v>
      </c>
      <c r="B2668" s="145">
        <f>B2666</f>
        <v>10</v>
      </c>
      <c r="C2668" s="151">
        <f t="shared" ref="C2668:C2677" si="2529">C2667</f>
        <v>0</v>
      </c>
      <c r="D2668" s="151">
        <f t="shared" si="2520"/>
        <v>0</v>
      </c>
      <c r="E2668" s="143">
        <f>VLOOKUP(B2662,別紙1!$A$285:$AS$431,13,FALSE)+VLOOKUP(B2662,別紙1!$A$285:$AS$431,14,FALSE)+VLOOKUP(B2662,別紙1!$A$285:$AS$431,15,FALSE)</f>
        <v>20</v>
      </c>
      <c r="F2668" s="143">
        <f t="shared" si="2521"/>
        <v>20</v>
      </c>
      <c r="G2668" s="151">
        <f t="shared" ref="G2668:G2677" si="2530">G2667</f>
        <v>0</v>
      </c>
      <c r="H2668" s="151">
        <f t="shared" si="2522"/>
        <v>0</v>
      </c>
      <c r="I2668" s="143">
        <f>IF(E2668&lt;=300,IF(E2668&lt;120,0,E2668-120),180)</f>
        <v>0</v>
      </c>
      <c r="J2668" s="151">
        <f t="shared" ref="J2668:J2677" si="2531">J2667</f>
        <v>0</v>
      </c>
      <c r="K2668" s="151">
        <f t="shared" si="2524"/>
        <v>0</v>
      </c>
      <c r="L2668" s="143">
        <f t="shared" si="2525"/>
        <v>0</v>
      </c>
      <c r="M2668" s="151">
        <f t="shared" ref="M2668:M2677" si="2532">M2667</f>
        <v>0</v>
      </c>
      <c r="N2668" s="151">
        <f t="shared" si="2526"/>
        <v>0</v>
      </c>
      <c r="O2668" s="151">
        <f t="shared" si="2527"/>
        <v>0</v>
      </c>
      <c r="P2668" s="144"/>
      <c r="Q2668" s="145">
        <f t="shared" si="2528"/>
        <v>0</v>
      </c>
    </row>
    <row r="2669" spans="1:17" s="20" customFormat="1" ht="18" customHeight="1" x14ac:dyDescent="0.4">
      <c r="A2669" s="19">
        <v>4</v>
      </c>
      <c r="B2669" s="145">
        <f>B2666</f>
        <v>10</v>
      </c>
      <c r="C2669" s="151">
        <f t="shared" si="2529"/>
        <v>0</v>
      </c>
      <c r="D2669" s="151">
        <f t="shared" si="2520"/>
        <v>0</v>
      </c>
      <c r="E2669" s="143">
        <f>VLOOKUP(B2662,別紙1!$A$285:$AS$431,16,FALSE)+VLOOKUP(B2662,別紙1!$A$285:$AS$431,17,FALSE)+VLOOKUP(B2662,別紙1!$A$285:$AS$431,18,FALSE)</f>
        <v>20</v>
      </c>
      <c r="F2669" s="143">
        <f t="shared" si="2521"/>
        <v>20</v>
      </c>
      <c r="G2669" s="151">
        <f t="shared" si="2530"/>
        <v>0</v>
      </c>
      <c r="H2669" s="151">
        <f t="shared" si="2522"/>
        <v>0</v>
      </c>
      <c r="I2669" s="143">
        <f t="shared" ref="I2669:I2677" si="2533">IF(E2669&lt;=300,IF(E2669&lt;120,0,E2669-120),180)</f>
        <v>0</v>
      </c>
      <c r="J2669" s="151">
        <f t="shared" si="2531"/>
        <v>0</v>
      </c>
      <c r="K2669" s="151">
        <f t="shared" si="2524"/>
        <v>0</v>
      </c>
      <c r="L2669" s="143">
        <f t="shared" si="2525"/>
        <v>0</v>
      </c>
      <c r="M2669" s="151">
        <f t="shared" si="2532"/>
        <v>0</v>
      </c>
      <c r="N2669" s="151">
        <f t="shared" si="2526"/>
        <v>0</v>
      </c>
      <c r="O2669" s="151">
        <f t="shared" si="2527"/>
        <v>0</v>
      </c>
      <c r="P2669" s="144"/>
      <c r="Q2669" s="145">
        <f t="shared" si="2528"/>
        <v>0</v>
      </c>
    </row>
    <row r="2670" spans="1:17" s="20" customFormat="1" ht="18" customHeight="1" x14ac:dyDescent="0.4">
      <c r="A2670" s="19">
        <v>5</v>
      </c>
      <c r="B2670" s="145">
        <f>B2666</f>
        <v>10</v>
      </c>
      <c r="C2670" s="151">
        <f t="shared" si="2529"/>
        <v>0</v>
      </c>
      <c r="D2670" s="151">
        <f t="shared" si="2520"/>
        <v>0</v>
      </c>
      <c r="E2670" s="143">
        <f>VLOOKUP(B2662,別紙1!$A$285:$AS$431,19,FALSE)+VLOOKUP(B2662,別紙1!$A$285:$AS$431,20,FALSE)+VLOOKUP(B2662,別紙1!$A$285:$AS$431,21,FALSE)</f>
        <v>20</v>
      </c>
      <c r="F2670" s="143">
        <f t="shared" si="2521"/>
        <v>20</v>
      </c>
      <c r="G2670" s="151">
        <f t="shared" si="2530"/>
        <v>0</v>
      </c>
      <c r="H2670" s="151">
        <f t="shared" si="2522"/>
        <v>0</v>
      </c>
      <c r="I2670" s="143">
        <f t="shared" si="2533"/>
        <v>0</v>
      </c>
      <c r="J2670" s="151">
        <f t="shared" si="2531"/>
        <v>0</v>
      </c>
      <c r="K2670" s="151">
        <f t="shared" si="2524"/>
        <v>0</v>
      </c>
      <c r="L2670" s="143">
        <f t="shared" si="2525"/>
        <v>0</v>
      </c>
      <c r="M2670" s="151">
        <f t="shared" si="2532"/>
        <v>0</v>
      </c>
      <c r="N2670" s="151">
        <f t="shared" si="2526"/>
        <v>0</v>
      </c>
      <c r="O2670" s="151">
        <f t="shared" si="2527"/>
        <v>0</v>
      </c>
      <c r="P2670" s="144"/>
      <c r="Q2670" s="145">
        <f t="shared" si="2528"/>
        <v>0</v>
      </c>
    </row>
    <row r="2671" spans="1:17" s="20" customFormat="1" ht="18" customHeight="1" x14ac:dyDescent="0.4">
      <c r="A2671" s="19">
        <v>6</v>
      </c>
      <c r="B2671" s="145">
        <f>B2666</f>
        <v>10</v>
      </c>
      <c r="C2671" s="151">
        <f t="shared" si="2529"/>
        <v>0</v>
      </c>
      <c r="D2671" s="151">
        <f t="shared" si="2520"/>
        <v>0</v>
      </c>
      <c r="E2671" s="143">
        <f>VLOOKUP(B2662,別紙1!$A$285:$AS$431,22,FALSE)+VLOOKUP(B2662,別紙1!$A$285:$AS$431,23,FALSE)+VLOOKUP(B2662,別紙1!$A$285:$AS$431,24,FALSE)</f>
        <v>22</v>
      </c>
      <c r="F2671" s="143">
        <f t="shared" si="2521"/>
        <v>22</v>
      </c>
      <c r="G2671" s="151">
        <f t="shared" si="2530"/>
        <v>0</v>
      </c>
      <c r="H2671" s="151">
        <f t="shared" si="2522"/>
        <v>0</v>
      </c>
      <c r="I2671" s="143">
        <f t="shared" si="2533"/>
        <v>0</v>
      </c>
      <c r="J2671" s="151">
        <f t="shared" si="2531"/>
        <v>0</v>
      </c>
      <c r="K2671" s="151">
        <f t="shared" si="2524"/>
        <v>0</v>
      </c>
      <c r="L2671" s="143">
        <f t="shared" si="2525"/>
        <v>0</v>
      </c>
      <c r="M2671" s="151">
        <f t="shared" si="2532"/>
        <v>0</v>
      </c>
      <c r="N2671" s="151">
        <f t="shared" si="2526"/>
        <v>0</v>
      </c>
      <c r="O2671" s="151">
        <f>H2671+K2671+N2671</f>
        <v>0</v>
      </c>
      <c r="P2671" s="144"/>
      <c r="Q2671" s="145">
        <f t="shared" si="2528"/>
        <v>0</v>
      </c>
    </row>
    <row r="2672" spans="1:17" s="20" customFormat="1" ht="18" customHeight="1" x14ac:dyDescent="0.4">
      <c r="A2672" s="19">
        <v>7</v>
      </c>
      <c r="B2672" s="145">
        <f>B2666</f>
        <v>10</v>
      </c>
      <c r="C2672" s="151">
        <f t="shared" si="2529"/>
        <v>0</v>
      </c>
      <c r="D2672" s="151">
        <f t="shared" si="2520"/>
        <v>0</v>
      </c>
      <c r="E2672" s="143">
        <f>VLOOKUP(B2662,別紙1!$A$285:$AS$431,25,FALSE)+VLOOKUP(B2662,別紙1!$A$285:$AS$431,26,FALSE)+VLOOKUP(B2662,別紙1!$A$285:$AS$431,27,FALSE)</f>
        <v>22</v>
      </c>
      <c r="F2672" s="143">
        <f t="shared" si="2521"/>
        <v>22</v>
      </c>
      <c r="G2672" s="151">
        <f t="shared" si="2530"/>
        <v>0</v>
      </c>
      <c r="H2672" s="151">
        <f t="shared" si="2522"/>
        <v>0</v>
      </c>
      <c r="I2672" s="143">
        <f t="shared" si="2533"/>
        <v>0</v>
      </c>
      <c r="J2672" s="151">
        <f t="shared" si="2531"/>
        <v>0</v>
      </c>
      <c r="K2672" s="151">
        <f t="shared" si="2524"/>
        <v>0</v>
      </c>
      <c r="L2672" s="143">
        <f t="shared" si="2525"/>
        <v>0</v>
      </c>
      <c r="M2672" s="151">
        <f t="shared" si="2532"/>
        <v>0</v>
      </c>
      <c r="N2672" s="151">
        <f t="shared" si="2526"/>
        <v>0</v>
      </c>
      <c r="O2672" s="151">
        <f t="shared" ref="O2672:O2676" si="2534">H2672+K2672+N2672</f>
        <v>0</v>
      </c>
      <c r="P2672" s="144"/>
      <c r="Q2672" s="145">
        <f t="shared" si="2528"/>
        <v>0</v>
      </c>
    </row>
    <row r="2673" spans="1:17" s="20" customFormat="1" ht="18" customHeight="1" x14ac:dyDescent="0.4">
      <c r="A2673" s="19">
        <v>8</v>
      </c>
      <c r="B2673" s="145">
        <f>B2666</f>
        <v>10</v>
      </c>
      <c r="C2673" s="151">
        <f t="shared" si="2529"/>
        <v>0</v>
      </c>
      <c r="D2673" s="151">
        <f t="shared" si="2520"/>
        <v>0</v>
      </c>
      <c r="E2673" s="143">
        <f>VLOOKUP(B2662,別紙1!$A$285:$AS$431,28,FALSE)+VLOOKUP(B2662,別紙1!$A$285:$AS$431,29,FALSE)+VLOOKUP(B2662,別紙1!$A$285:$AS$431,30,FALSE)</f>
        <v>25</v>
      </c>
      <c r="F2673" s="143">
        <f t="shared" si="2521"/>
        <v>25</v>
      </c>
      <c r="G2673" s="151">
        <f t="shared" si="2530"/>
        <v>0</v>
      </c>
      <c r="H2673" s="151">
        <f t="shared" si="2522"/>
        <v>0</v>
      </c>
      <c r="I2673" s="143">
        <f t="shared" si="2533"/>
        <v>0</v>
      </c>
      <c r="J2673" s="151">
        <f t="shared" si="2531"/>
        <v>0</v>
      </c>
      <c r="K2673" s="151">
        <f t="shared" si="2524"/>
        <v>0</v>
      </c>
      <c r="L2673" s="143">
        <f t="shared" si="2525"/>
        <v>0</v>
      </c>
      <c r="M2673" s="151">
        <f t="shared" si="2532"/>
        <v>0</v>
      </c>
      <c r="N2673" s="151">
        <f t="shared" si="2526"/>
        <v>0</v>
      </c>
      <c r="O2673" s="151">
        <f t="shared" si="2534"/>
        <v>0</v>
      </c>
      <c r="P2673" s="144"/>
      <c r="Q2673" s="145">
        <f t="shared" si="2528"/>
        <v>0</v>
      </c>
    </row>
    <row r="2674" spans="1:17" s="20" customFormat="1" ht="18" customHeight="1" x14ac:dyDescent="0.4">
      <c r="A2674" s="19">
        <v>9</v>
      </c>
      <c r="B2674" s="145">
        <f>B2666</f>
        <v>10</v>
      </c>
      <c r="C2674" s="151">
        <f t="shared" si="2529"/>
        <v>0</v>
      </c>
      <c r="D2674" s="151">
        <f t="shared" si="2520"/>
        <v>0</v>
      </c>
      <c r="E2674" s="143">
        <f>VLOOKUP(B2662,別紙1!$A$285:$AS$431,31,FALSE)+VLOOKUP(B2662,別紙1!$A$285:$AS$431,32,FALSE)+VLOOKUP(B2662,別紙1!$A$285:$AS$431,33,FALSE)</f>
        <v>25</v>
      </c>
      <c r="F2674" s="143">
        <f t="shared" si="2521"/>
        <v>25</v>
      </c>
      <c r="G2674" s="151">
        <f t="shared" si="2530"/>
        <v>0</v>
      </c>
      <c r="H2674" s="151">
        <f t="shared" si="2522"/>
        <v>0</v>
      </c>
      <c r="I2674" s="143">
        <f t="shared" si="2533"/>
        <v>0</v>
      </c>
      <c r="J2674" s="151">
        <f t="shared" si="2531"/>
        <v>0</v>
      </c>
      <c r="K2674" s="151">
        <f t="shared" si="2524"/>
        <v>0</v>
      </c>
      <c r="L2674" s="143">
        <f t="shared" si="2525"/>
        <v>0</v>
      </c>
      <c r="M2674" s="151">
        <f t="shared" si="2532"/>
        <v>0</v>
      </c>
      <c r="N2674" s="151">
        <f t="shared" si="2526"/>
        <v>0</v>
      </c>
      <c r="O2674" s="151">
        <f t="shared" si="2534"/>
        <v>0</v>
      </c>
      <c r="P2674" s="144"/>
      <c r="Q2674" s="145">
        <f t="shared" si="2528"/>
        <v>0</v>
      </c>
    </row>
    <row r="2675" spans="1:17" s="20" customFormat="1" ht="18" customHeight="1" x14ac:dyDescent="0.4">
      <c r="A2675" s="19">
        <v>10</v>
      </c>
      <c r="B2675" s="145">
        <f>B2666</f>
        <v>10</v>
      </c>
      <c r="C2675" s="151">
        <f t="shared" si="2529"/>
        <v>0</v>
      </c>
      <c r="D2675" s="151">
        <f t="shared" si="2520"/>
        <v>0</v>
      </c>
      <c r="E2675" s="143">
        <f>VLOOKUP(B2662,別紙1!$A$285:$AS$431,34,FALSE)+VLOOKUP(B2662,別紙1!$A$285:$AS$431,35,FALSE)+VLOOKUP(B2662,別紙1!$A$285:$AS$431,36,FALSE)</f>
        <v>22</v>
      </c>
      <c r="F2675" s="143">
        <f t="shared" si="2521"/>
        <v>22</v>
      </c>
      <c r="G2675" s="151">
        <f t="shared" si="2530"/>
        <v>0</v>
      </c>
      <c r="H2675" s="151">
        <f t="shared" si="2522"/>
        <v>0</v>
      </c>
      <c r="I2675" s="143">
        <f t="shared" si="2533"/>
        <v>0</v>
      </c>
      <c r="J2675" s="151">
        <f t="shared" si="2531"/>
        <v>0</v>
      </c>
      <c r="K2675" s="151">
        <f t="shared" si="2524"/>
        <v>0</v>
      </c>
      <c r="L2675" s="143">
        <f t="shared" si="2525"/>
        <v>0</v>
      </c>
      <c r="M2675" s="151">
        <f t="shared" si="2532"/>
        <v>0</v>
      </c>
      <c r="N2675" s="151">
        <f t="shared" si="2526"/>
        <v>0</v>
      </c>
      <c r="O2675" s="151">
        <f t="shared" si="2534"/>
        <v>0</v>
      </c>
      <c r="P2675" s="144"/>
      <c r="Q2675" s="145">
        <f t="shared" si="2528"/>
        <v>0</v>
      </c>
    </row>
    <row r="2676" spans="1:17" s="20" customFormat="1" ht="18" customHeight="1" x14ac:dyDescent="0.4">
      <c r="A2676" s="19">
        <v>11</v>
      </c>
      <c r="B2676" s="145">
        <f>B2666</f>
        <v>10</v>
      </c>
      <c r="C2676" s="151">
        <f t="shared" si="2529"/>
        <v>0</v>
      </c>
      <c r="D2676" s="151">
        <f t="shared" si="2520"/>
        <v>0</v>
      </c>
      <c r="E2676" s="143">
        <f>VLOOKUP(B2662,別紙1!$A$285:$AS$431,37,FALSE)+VLOOKUP(B2662,別紙1!$A$285:$AS$431,38,FALSE)+VLOOKUP(B2662,別紙1!$A$285:$AS$431,39,FALSE)</f>
        <v>20</v>
      </c>
      <c r="F2676" s="143">
        <f t="shared" si="2521"/>
        <v>20</v>
      </c>
      <c r="G2676" s="151">
        <f t="shared" si="2530"/>
        <v>0</v>
      </c>
      <c r="H2676" s="151">
        <f t="shared" si="2522"/>
        <v>0</v>
      </c>
      <c r="I2676" s="143">
        <f t="shared" si="2533"/>
        <v>0</v>
      </c>
      <c r="J2676" s="151">
        <f t="shared" si="2531"/>
        <v>0</v>
      </c>
      <c r="K2676" s="151">
        <f t="shared" si="2524"/>
        <v>0</v>
      </c>
      <c r="L2676" s="143">
        <f t="shared" si="2525"/>
        <v>0</v>
      </c>
      <c r="M2676" s="151">
        <f t="shared" si="2532"/>
        <v>0</v>
      </c>
      <c r="N2676" s="151">
        <f t="shared" si="2526"/>
        <v>0</v>
      </c>
      <c r="O2676" s="151">
        <f t="shared" si="2534"/>
        <v>0</v>
      </c>
      <c r="P2676" s="144"/>
      <c r="Q2676" s="145">
        <f t="shared" si="2528"/>
        <v>0</v>
      </c>
    </row>
    <row r="2677" spans="1:17" s="20" customFormat="1" ht="18" customHeight="1" thickBot="1" x14ac:dyDescent="0.45">
      <c r="A2677" s="19">
        <v>12</v>
      </c>
      <c r="B2677" s="145">
        <f>B2666</f>
        <v>10</v>
      </c>
      <c r="C2677" s="151">
        <f t="shared" si="2529"/>
        <v>0</v>
      </c>
      <c r="D2677" s="151">
        <f t="shared" si="2520"/>
        <v>0</v>
      </c>
      <c r="E2677" s="143">
        <f>VLOOKUP(B2662,別紙1!$A$285:$AS$431,40,FALSE)+VLOOKUP(B2662,別紙1!$A$285:$AS$431,41,FALSE)+VLOOKUP(B2662,別紙1!$A$285:$AS$431,42,FALSE)</f>
        <v>20</v>
      </c>
      <c r="F2677" s="143">
        <f t="shared" si="2521"/>
        <v>20</v>
      </c>
      <c r="G2677" s="151">
        <f t="shared" si="2530"/>
        <v>0</v>
      </c>
      <c r="H2677" s="198">
        <f t="shared" si="2522"/>
        <v>0</v>
      </c>
      <c r="I2677" s="143">
        <f t="shared" si="2533"/>
        <v>0</v>
      </c>
      <c r="J2677" s="198">
        <f t="shared" si="2531"/>
        <v>0</v>
      </c>
      <c r="K2677" s="198">
        <f t="shared" si="2524"/>
        <v>0</v>
      </c>
      <c r="L2677" s="143">
        <f t="shared" si="2525"/>
        <v>0</v>
      </c>
      <c r="M2677" s="151">
        <f t="shared" si="2532"/>
        <v>0</v>
      </c>
      <c r="N2677" s="198">
        <f t="shared" si="2526"/>
        <v>0</v>
      </c>
      <c r="O2677" s="151">
        <f>H2677+K2677+N2677</f>
        <v>0</v>
      </c>
      <c r="P2677" s="144"/>
      <c r="Q2677" s="145">
        <f t="shared" si="2528"/>
        <v>0</v>
      </c>
    </row>
    <row r="2678" spans="1:17" s="20" customFormat="1" ht="18" customHeight="1" thickBot="1" x14ac:dyDescent="0.45">
      <c r="A2678" s="19" t="s">
        <v>9</v>
      </c>
      <c r="B2678" s="146"/>
      <c r="C2678" s="146"/>
      <c r="D2678" s="201"/>
      <c r="E2678" s="143">
        <f t="shared" ref="E2678:F2678" si="2535">SUM(E2666:E2677)</f>
        <v>263</v>
      </c>
      <c r="F2678" s="149">
        <f t="shared" si="2535"/>
        <v>263</v>
      </c>
      <c r="G2678" s="146"/>
      <c r="H2678" s="146"/>
      <c r="I2678" s="149">
        <f t="shared" ref="I2678" si="2536">SUM(I2666:I2677)</f>
        <v>0</v>
      </c>
      <c r="J2678" s="146"/>
      <c r="K2678" s="146"/>
      <c r="L2678" s="149">
        <f t="shared" ref="L2678" si="2537">SUM(L2666:L2677)</f>
        <v>0</v>
      </c>
      <c r="M2678" s="146"/>
      <c r="N2678" s="146"/>
      <c r="O2678" s="202"/>
      <c r="P2678" s="150">
        <f>SUM(P2666:P2677)</f>
        <v>0</v>
      </c>
      <c r="Q2678" s="148">
        <f>IF(SUM(Q2666:Q2677)="","",SUM(Q2666:Q2677))</f>
        <v>0</v>
      </c>
    </row>
    <row r="2679" spans="1:17" ht="78" customHeight="1" x14ac:dyDescent="0.4">
      <c r="A2679" s="444" t="s">
        <v>376</v>
      </c>
      <c r="B2679" s="445"/>
      <c r="C2679" s="445"/>
      <c r="D2679" s="445"/>
      <c r="E2679" s="446"/>
      <c r="F2679" s="446"/>
      <c r="G2679" s="446"/>
      <c r="H2679" s="445"/>
      <c r="I2679" s="446"/>
      <c r="J2679" s="446"/>
      <c r="K2679" s="445"/>
      <c r="L2679" s="446"/>
      <c r="M2679" s="446"/>
      <c r="N2679" s="445"/>
      <c r="O2679" s="445"/>
      <c r="P2679" s="445"/>
      <c r="Q2679" s="445"/>
    </row>
    <row r="2680" spans="1:17" ht="78" customHeight="1" x14ac:dyDescent="0.4">
      <c r="A2680" s="447" t="s">
        <v>22</v>
      </c>
      <c r="B2680" s="447"/>
      <c r="C2680" s="447"/>
      <c r="D2680" s="447"/>
      <c r="E2680" s="447"/>
      <c r="F2680" s="447"/>
      <c r="G2680" s="447"/>
      <c r="H2680" s="447"/>
      <c r="I2680" s="447"/>
      <c r="J2680" s="447"/>
      <c r="K2680" s="447"/>
      <c r="L2680" s="447"/>
      <c r="M2680" s="447"/>
      <c r="N2680" s="447"/>
      <c r="O2680" s="447"/>
      <c r="P2680" s="447"/>
      <c r="Q2680" s="447"/>
    </row>
    <row r="2681" spans="1:17" x14ac:dyDescent="0.4">
      <c r="A2681" s="11" t="s">
        <v>12</v>
      </c>
      <c r="B2681" s="15">
        <f>B2662+1</f>
        <v>142</v>
      </c>
      <c r="C2681" s="11" t="s">
        <v>13</v>
      </c>
      <c r="D2681" s="13" t="str">
        <f>VLOOKUP(B2681,別紙1!$A$285:$AS$431,3,FALSE)</f>
        <v>白川東第１２ポンプ場</v>
      </c>
      <c r="Q2681" s="142" t="str">
        <f>VLOOKUP(B2681,別紙1!$A$285:$AS$431,5,FALSE)</f>
        <v>従量電灯Ｂ</v>
      </c>
    </row>
    <row r="2682" spans="1:17" s="11" customFormat="1" ht="20.25" customHeight="1" x14ac:dyDescent="0.4">
      <c r="A2682" s="435" t="s">
        <v>14</v>
      </c>
      <c r="B2682" s="443" t="s">
        <v>3</v>
      </c>
      <c r="C2682" s="443"/>
      <c r="D2682" s="443"/>
      <c r="E2682" s="438" t="s">
        <v>4</v>
      </c>
      <c r="F2682" s="439"/>
      <c r="G2682" s="439"/>
      <c r="H2682" s="439"/>
      <c r="I2682" s="439"/>
      <c r="J2682" s="439"/>
      <c r="K2682" s="439"/>
      <c r="L2682" s="439"/>
      <c r="M2682" s="439"/>
      <c r="N2682" s="439"/>
      <c r="O2682" s="440"/>
      <c r="P2682" s="426" t="s">
        <v>106</v>
      </c>
      <c r="Q2682" s="435" t="s">
        <v>354</v>
      </c>
    </row>
    <row r="2683" spans="1:17" s="11" customFormat="1" ht="60" x14ac:dyDescent="0.4">
      <c r="A2683" s="436"/>
      <c r="B2683" s="305" t="s">
        <v>26</v>
      </c>
      <c r="C2683" s="305" t="s">
        <v>107</v>
      </c>
      <c r="D2683" s="305" t="s">
        <v>27</v>
      </c>
      <c r="E2683" s="16" t="s">
        <v>349</v>
      </c>
      <c r="F2683" s="17" t="s">
        <v>108</v>
      </c>
      <c r="G2683" s="17" t="s">
        <v>350</v>
      </c>
      <c r="H2683" s="16" t="s">
        <v>28</v>
      </c>
      <c r="I2683" s="17" t="s">
        <v>126</v>
      </c>
      <c r="J2683" s="17" t="s">
        <v>352</v>
      </c>
      <c r="K2683" s="16" t="s">
        <v>29</v>
      </c>
      <c r="L2683" s="17" t="s">
        <v>127</v>
      </c>
      <c r="M2683" s="17" t="s">
        <v>128</v>
      </c>
      <c r="N2683" s="16" t="s">
        <v>30</v>
      </c>
      <c r="O2683" s="306" t="s">
        <v>353</v>
      </c>
      <c r="P2683" s="441"/>
      <c r="Q2683" s="436"/>
    </row>
    <row r="2684" spans="1:17" s="18" customFormat="1" ht="22.5" x14ac:dyDescent="0.4">
      <c r="A2684" s="442"/>
      <c r="B2684" s="12" t="s">
        <v>34</v>
      </c>
      <c r="C2684" s="12" t="s">
        <v>123</v>
      </c>
      <c r="D2684" s="12" t="s">
        <v>6</v>
      </c>
      <c r="E2684" s="12" t="s">
        <v>20</v>
      </c>
      <c r="F2684" s="12" t="s">
        <v>20</v>
      </c>
      <c r="G2684" s="12" t="s">
        <v>8</v>
      </c>
      <c r="H2684" s="12" t="s">
        <v>8</v>
      </c>
      <c r="I2684" s="12" t="s">
        <v>20</v>
      </c>
      <c r="J2684" s="12" t="s">
        <v>8</v>
      </c>
      <c r="K2684" s="12" t="s">
        <v>8</v>
      </c>
      <c r="L2684" s="12" t="s">
        <v>20</v>
      </c>
      <c r="M2684" s="12" t="s">
        <v>8</v>
      </c>
      <c r="N2684" s="12" t="s">
        <v>8</v>
      </c>
      <c r="O2684" s="12" t="s">
        <v>8</v>
      </c>
      <c r="P2684" s="4" t="s">
        <v>43</v>
      </c>
      <c r="Q2684" s="12" t="s">
        <v>8</v>
      </c>
    </row>
    <row r="2685" spans="1:17" s="20" customFormat="1" ht="18" customHeight="1" x14ac:dyDescent="0.4">
      <c r="A2685" s="19">
        <v>1</v>
      </c>
      <c r="B2685" s="143">
        <f>VLOOKUP(B2681,別紙1!$A$285:$AS$431,6,FALSE)</f>
        <v>10</v>
      </c>
      <c r="C2685" s="151">
        <f>内訳書!$C$9</f>
        <v>0</v>
      </c>
      <c r="D2685" s="151">
        <f>IF(E2685=0,ROUNDDOWN(C2685*B2685/10/2,2),ROUNDDOWN(C2685*B2685/10,2))</f>
        <v>0</v>
      </c>
      <c r="E2685" s="143">
        <f>VLOOKUP(B2681,別紙1!$A$285:$AS$431,7,FALSE)+VLOOKUP(B2681,別紙1!$A$285:$AS$431,8,FALSE)+VLOOKUP(B2681,別紙1!$A$285:$AS$431,9,FALSE)</f>
        <v>22</v>
      </c>
      <c r="F2685" s="143">
        <f>IF(E2685&lt;120,E2685,120)</f>
        <v>22</v>
      </c>
      <c r="G2685" s="151">
        <f>内訳書!$D$9</f>
        <v>0</v>
      </c>
      <c r="H2685" s="151">
        <f>ROUNDDOWN(F2685*G2685,2)</f>
        <v>0</v>
      </c>
      <c r="I2685" s="143">
        <f>IF(E2685&lt;=300,IF(E2685&lt;120,0,E2685-120),180)</f>
        <v>0</v>
      </c>
      <c r="J2685" s="151">
        <f>内訳書!$E$9</f>
        <v>0</v>
      </c>
      <c r="K2685" s="151">
        <f>ROUNDDOWN(I2685*J2685,2)</f>
        <v>0</v>
      </c>
      <c r="L2685" s="143">
        <f>IF(E2685&lt;300,0,E2685-300)</f>
        <v>0</v>
      </c>
      <c r="M2685" s="151">
        <f>内訳書!$F$9</f>
        <v>0</v>
      </c>
      <c r="N2685" s="151">
        <f>ROUNDDOWN(L2685*M2685,2)</f>
        <v>0</v>
      </c>
      <c r="O2685" s="151">
        <f>H2685+K2685+N2685</f>
        <v>0</v>
      </c>
      <c r="P2685" s="144"/>
      <c r="Q2685" s="145">
        <f>ROUNDDOWN(D2685+O2685+P2685,0)</f>
        <v>0</v>
      </c>
    </row>
    <row r="2686" spans="1:17" s="20" customFormat="1" ht="18" customHeight="1" x14ac:dyDescent="0.4">
      <c r="A2686" s="19">
        <v>2</v>
      </c>
      <c r="B2686" s="145">
        <f>B2685</f>
        <v>10</v>
      </c>
      <c r="C2686" s="151">
        <f>C2685</f>
        <v>0</v>
      </c>
      <c r="D2686" s="151">
        <f t="shared" ref="D2686:D2696" si="2538">IF(E2686=0,ROUNDDOWN(C2686*B2686/10/2,2),ROUNDDOWN(C2686*B2686/10,2))</f>
        <v>0</v>
      </c>
      <c r="E2686" s="143">
        <f>VLOOKUP(B2681,別紙1!$A$285:$AS$431,10,FALSE)+VLOOKUP(B2681,別紙1!$A$285:$AS$431,11,FALSE)+VLOOKUP(B2681,別紙1!$A$285:$AS$431,12,FALSE)</f>
        <v>21</v>
      </c>
      <c r="F2686" s="143">
        <f t="shared" ref="F2686:F2696" si="2539">IF(E2686&lt;120,E2686,120)</f>
        <v>21</v>
      </c>
      <c r="G2686" s="151">
        <f>G2685</f>
        <v>0</v>
      </c>
      <c r="H2686" s="151">
        <f t="shared" ref="H2686:H2696" si="2540">ROUNDDOWN(F2686*G2686,2)</f>
        <v>0</v>
      </c>
      <c r="I2686" s="143">
        <f t="shared" ref="I2686" si="2541">IF(E2686&lt;=300,IF(E2686&lt;120,0,E2686-120),180)</f>
        <v>0</v>
      </c>
      <c r="J2686" s="151">
        <f>J2685</f>
        <v>0</v>
      </c>
      <c r="K2686" s="151">
        <f t="shared" ref="K2686:K2696" si="2542">ROUNDDOWN(I2686*J2686,2)</f>
        <v>0</v>
      </c>
      <c r="L2686" s="143">
        <f t="shared" ref="L2686:L2696" si="2543">IF(E2686&lt;300,0,E2686-300)</f>
        <v>0</v>
      </c>
      <c r="M2686" s="151">
        <f>M2685</f>
        <v>0</v>
      </c>
      <c r="N2686" s="151">
        <f t="shared" ref="N2686:N2696" si="2544">ROUNDDOWN(L2686*M2686,2)</f>
        <v>0</v>
      </c>
      <c r="O2686" s="151">
        <f t="shared" ref="O2686:O2689" si="2545">H2686+K2686+N2686</f>
        <v>0</v>
      </c>
      <c r="P2686" s="144"/>
      <c r="Q2686" s="145">
        <f t="shared" ref="Q2686:Q2696" si="2546">ROUNDDOWN(D2686+O2686+P2686,0)</f>
        <v>0</v>
      </c>
    </row>
    <row r="2687" spans="1:17" s="20" customFormat="1" ht="18" customHeight="1" x14ac:dyDescent="0.4">
      <c r="A2687" s="19">
        <v>3</v>
      </c>
      <c r="B2687" s="145">
        <f>B2685</f>
        <v>10</v>
      </c>
      <c r="C2687" s="151">
        <f t="shared" ref="C2687:C2696" si="2547">C2686</f>
        <v>0</v>
      </c>
      <c r="D2687" s="151">
        <f t="shared" si="2538"/>
        <v>0</v>
      </c>
      <c r="E2687" s="143">
        <f>VLOOKUP(B2681,別紙1!$A$285:$AS$431,13,FALSE)+VLOOKUP(B2681,別紙1!$A$285:$AS$431,14,FALSE)+VLOOKUP(B2681,別紙1!$A$285:$AS$431,15,FALSE)</f>
        <v>21</v>
      </c>
      <c r="F2687" s="143">
        <f t="shared" si="2539"/>
        <v>21</v>
      </c>
      <c r="G2687" s="151">
        <f t="shared" ref="G2687:G2696" si="2548">G2686</f>
        <v>0</v>
      </c>
      <c r="H2687" s="151">
        <f t="shared" si="2540"/>
        <v>0</v>
      </c>
      <c r="I2687" s="143">
        <f>IF(E2687&lt;=300,IF(E2687&lt;120,0,E2687-120),180)</f>
        <v>0</v>
      </c>
      <c r="J2687" s="151">
        <f t="shared" ref="J2687:J2696" si="2549">J2686</f>
        <v>0</v>
      </c>
      <c r="K2687" s="151">
        <f t="shared" si="2542"/>
        <v>0</v>
      </c>
      <c r="L2687" s="143">
        <f t="shared" si="2543"/>
        <v>0</v>
      </c>
      <c r="M2687" s="151">
        <f t="shared" ref="M2687:M2696" si="2550">M2686</f>
        <v>0</v>
      </c>
      <c r="N2687" s="151">
        <f t="shared" si="2544"/>
        <v>0</v>
      </c>
      <c r="O2687" s="151">
        <f t="shared" si="2545"/>
        <v>0</v>
      </c>
      <c r="P2687" s="144"/>
      <c r="Q2687" s="145">
        <f t="shared" si="2546"/>
        <v>0</v>
      </c>
    </row>
    <row r="2688" spans="1:17" s="20" customFormat="1" ht="18" customHeight="1" x14ac:dyDescent="0.4">
      <c r="A2688" s="19">
        <v>4</v>
      </c>
      <c r="B2688" s="145">
        <f>B2685</f>
        <v>10</v>
      </c>
      <c r="C2688" s="151">
        <f t="shared" si="2547"/>
        <v>0</v>
      </c>
      <c r="D2688" s="151">
        <f t="shared" si="2538"/>
        <v>0</v>
      </c>
      <c r="E2688" s="143">
        <f>VLOOKUP(B2681,別紙1!$A$285:$AS$431,16,FALSE)+VLOOKUP(B2681,別紙1!$A$285:$AS$431,17,FALSE)+VLOOKUP(B2681,別紙1!$A$285:$AS$431,18,FALSE)</f>
        <v>22</v>
      </c>
      <c r="F2688" s="143">
        <f t="shared" si="2539"/>
        <v>22</v>
      </c>
      <c r="G2688" s="151">
        <f t="shared" si="2548"/>
        <v>0</v>
      </c>
      <c r="H2688" s="151">
        <f t="shared" si="2540"/>
        <v>0</v>
      </c>
      <c r="I2688" s="143">
        <f t="shared" ref="I2688:I2696" si="2551">IF(E2688&lt;=300,IF(E2688&lt;120,0,E2688-120),180)</f>
        <v>0</v>
      </c>
      <c r="J2688" s="151">
        <f t="shared" si="2549"/>
        <v>0</v>
      </c>
      <c r="K2688" s="151">
        <f t="shared" si="2542"/>
        <v>0</v>
      </c>
      <c r="L2688" s="143">
        <f t="shared" si="2543"/>
        <v>0</v>
      </c>
      <c r="M2688" s="151">
        <f t="shared" si="2550"/>
        <v>0</v>
      </c>
      <c r="N2688" s="151">
        <f t="shared" si="2544"/>
        <v>0</v>
      </c>
      <c r="O2688" s="151">
        <f t="shared" si="2545"/>
        <v>0</v>
      </c>
      <c r="P2688" s="144"/>
      <c r="Q2688" s="145">
        <f t="shared" si="2546"/>
        <v>0</v>
      </c>
    </row>
    <row r="2689" spans="1:17" s="20" customFormat="1" ht="18" customHeight="1" x14ac:dyDescent="0.4">
      <c r="A2689" s="19">
        <v>5</v>
      </c>
      <c r="B2689" s="145">
        <f>B2685</f>
        <v>10</v>
      </c>
      <c r="C2689" s="151">
        <f t="shared" si="2547"/>
        <v>0</v>
      </c>
      <c r="D2689" s="151">
        <f t="shared" si="2538"/>
        <v>0</v>
      </c>
      <c r="E2689" s="143">
        <f>VLOOKUP(B2681,別紙1!$A$285:$AS$431,19,FALSE)+VLOOKUP(B2681,別紙1!$A$285:$AS$431,20,FALSE)+VLOOKUP(B2681,別紙1!$A$285:$AS$431,21,FALSE)</f>
        <v>19</v>
      </c>
      <c r="F2689" s="143">
        <f t="shared" si="2539"/>
        <v>19</v>
      </c>
      <c r="G2689" s="151">
        <f t="shared" si="2548"/>
        <v>0</v>
      </c>
      <c r="H2689" s="151">
        <f t="shared" si="2540"/>
        <v>0</v>
      </c>
      <c r="I2689" s="143">
        <f t="shared" si="2551"/>
        <v>0</v>
      </c>
      <c r="J2689" s="151">
        <f t="shared" si="2549"/>
        <v>0</v>
      </c>
      <c r="K2689" s="151">
        <f t="shared" si="2542"/>
        <v>0</v>
      </c>
      <c r="L2689" s="143">
        <f t="shared" si="2543"/>
        <v>0</v>
      </c>
      <c r="M2689" s="151">
        <f t="shared" si="2550"/>
        <v>0</v>
      </c>
      <c r="N2689" s="151">
        <f t="shared" si="2544"/>
        <v>0</v>
      </c>
      <c r="O2689" s="151">
        <f t="shared" si="2545"/>
        <v>0</v>
      </c>
      <c r="P2689" s="144"/>
      <c r="Q2689" s="145">
        <f t="shared" si="2546"/>
        <v>0</v>
      </c>
    </row>
    <row r="2690" spans="1:17" s="20" customFormat="1" ht="18" customHeight="1" x14ac:dyDescent="0.4">
      <c r="A2690" s="19">
        <v>6</v>
      </c>
      <c r="B2690" s="145">
        <f>B2685</f>
        <v>10</v>
      </c>
      <c r="C2690" s="151">
        <f t="shared" si="2547"/>
        <v>0</v>
      </c>
      <c r="D2690" s="151">
        <f t="shared" si="2538"/>
        <v>0</v>
      </c>
      <c r="E2690" s="143">
        <f>VLOOKUP(B2681,別紙1!$A$285:$AS$431,22,FALSE)+VLOOKUP(B2681,別紙1!$A$285:$AS$431,23,FALSE)+VLOOKUP(B2681,別紙1!$A$285:$AS$431,24,FALSE)</f>
        <v>21</v>
      </c>
      <c r="F2690" s="143">
        <f t="shared" si="2539"/>
        <v>21</v>
      </c>
      <c r="G2690" s="151">
        <f t="shared" si="2548"/>
        <v>0</v>
      </c>
      <c r="H2690" s="151">
        <f t="shared" si="2540"/>
        <v>0</v>
      </c>
      <c r="I2690" s="143">
        <f t="shared" si="2551"/>
        <v>0</v>
      </c>
      <c r="J2690" s="151">
        <f t="shared" si="2549"/>
        <v>0</v>
      </c>
      <c r="K2690" s="151">
        <f t="shared" si="2542"/>
        <v>0</v>
      </c>
      <c r="L2690" s="143">
        <f t="shared" si="2543"/>
        <v>0</v>
      </c>
      <c r="M2690" s="151">
        <f t="shared" si="2550"/>
        <v>0</v>
      </c>
      <c r="N2690" s="151">
        <f t="shared" si="2544"/>
        <v>0</v>
      </c>
      <c r="O2690" s="151">
        <f>H2690+K2690+N2690</f>
        <v>0</v>
      </c>
      <c r="P2690" s="144"/>
      <c r="Q2690" s="145">
        <f t="shared" si="2546"/>
        <v>0</v>
      </c>
    </row>
    <row r="2691" spans="1:17" s="20" customFormat="1" ht="18" customHeight="1" x14ac:dyDescent="0.4">
      <c r="A2691" s="19">
        <v>7</v>
      </c>
      <c r="B2691" s="145">
        <f>B2685</f>
        <v>10</v>
      </c>
      <c r="C2691" s="151">
        <f t="shared" si="2547"/>
        <v>0</v>
      </c>
      <c r="D2691" s="151">
        <f t="shared" si="2538"/>
        <v>0</v>
      </c>
      <c r="E2691" s="143">
        <f>VLOOKUP(B2681,別紙1!$A$285:$AS$431,25,FALSE)+VLOOKUP(B2681,別紙1!$A$285:$AS$431,26,FALSE)+VLOOKUP(B2681,別紙1!$A$285:$AS$431,27,FALSE)</f>
        <v>23</v>
      </c>
      <c r="F2691" s="143">
        <f t="shared" si="2539"/>
        <v>23</v>
      </c>
      <c r="G2691" s="151">
        <f t="shared" si="2548"/>
        <v>0</v>
      </c>
      <c r="H2691" s="151">
        <f t="shared" si="2540"/>
        <v>0</v>
      </c>
      <c r="I2691" s="143">
        <f t="shared" si="2551"/>
        <v>0</v>
      </c>
      <c r="J2691" s="151">
        <f t="shared" si="2549"/>
        <v>0</v>
      </c>
      <c r="K2691" s="151">
        <f t="shared" si="2542"/>
        <v>0</v>
      </c>
      <c r="L2691" s="143">
        <f t="shared" si="2543"/>
        <v>0</v>
      </c>
      <c r="M2691" s="151">
        <f t="shared" si="2550"/>
        <v>0</v>
      </c>
      <c r="N2691" s="151">
        <f t="shared" si="2544"/>
        <v>0</v>
      </c>
      <c r="O2691" s="151">
        <f t="shared" ref="O2691:O2695" si="2552">H2691+K2691+N2691</f>
        <v>0</v>
      </c>
      <c r="P2691" s="144"/>
      <c r="Q2691" s="145">
        <f t="shared" si="2546"/>
        <v>0</v>
      </c>
    </row>
    <row r="2692" spans="1:17" s="20" customFormat="1" ht="18" customHeight="1" x14ac:dyDescent="0.4">
      <c r="A2692" s="19">
        <v>8</v>
      </c>
      <c r="B2692" s="145">
        <f>B2685</f>
        <v>10</v>
      </c>
      <c r="C2692" s="151">
        <f t="shared" si="2547"/>
        <v>0</v>
      </c>
      <c r="D2692" s="151">
        <f t="shared" si="2538"/>
        <v>0</v>
      </c>
      <c r="E2692" s="143">
        <f>VLOOKUP(B2681,別紙1!$A$285:$AS$431,28,FALSE)+VLOOKUP(B2681,別紙1!$A$285:$AS$431,29,FALSE)+VLOOKUP(B2681,別紙1!$A$285:$AS$431,30,FALSE)</f>
        <v>26</v>
      </c>
      <c r="F2692" s="143">
        <f t="shared" si="2539"/>
        <v>26</v>
      </c>
      <c r="G2692" s="151">
        <f t="shared" si="2548"/>
        <v>0</v>
      </c>
      <c r="H2692" s="151">
        <f t="shared" si="2540"/>
        <v>0</v>
      </c>
      <c r="I2692" s="143">
        <f t="shared" si="2551"/>
        <v>0</v>
      </c>
      <c r="J2692" s="151">
        <f t="shared" si="2549"/>
        <v>0</v>
      </c>
      <c r="K2692" s="151">
        <f t="shared" si="2542"/>
        <v>0</v>
      </c>
      <c r="L2692" s="143">
        <f t="shared" si="2543"/>
        <v>0</v>
      </c>
      <c r="M2692" s="151">
        <f t="shared" si="2550"/>
        <v>0</v>
      </c>
      <c r="N2692" s="151">
        <f t="shared" si="2544"/>
        <v>0</v>
      </c>
      <c r="O2692" s="151">
        <f t="shared" si="2552"/>
        <v>0</v>
      </c>
      <c r="P2692" s="144"/>
      <c r="Q2692" s="145">
        <f t="shared" si="2546"/>
        <v>0</v>
      </c>
    </row>
    <row r="2693" spans="1:17" s="20" customFormat="1" ht="18" customHeight="1" x14ac:dyDescent="0.4">
      <c r="A2693" s="19">
        <v>9</v>
      </c>
      <c r="B2693" s="145">
        <f>B2685</f>
        <v>10</v>
      </c>
      <c r="C2693" s="151">
        <f t="shared" si="2547"/>
        <v>0</v>
      </c>
      <c r="D2693" s="151">
        <f t="shared" si="2538"/>
        <v>0</v>
      </c>
      <c r="E2693" s="143">
        <f>VLOOKUP(B2681,別紙1!$A$285:$AS$431,31,FALSE)+VLOOKUP(B2681,別紙1!$A$285:$AS$431,32,FALSE)+VLOOKUP(B2681,別紙1!$A$285:$AS$431,33,FALSE)</f>
        <v>26</v>
      </c>
      <c r="F2693" s="143">
        <f t="shared" si="2539"/>
        <v>26</v>
      </c>
      <c r="G2693" s="151">
        <f t="shared" si="2548"/>
        <v>0</v>
      </c>
      <c r="H2693" s="151">
        <f t="shared" si="2540"/>
        <v>0</v>
      </c>
      <c r="I2693" s="143">
        <f t="shared" si="2551"/>
        <v>0</v>
      </c>
      <c r="J2693" s="151">
        <f t="shared" si="2549"/>
        <v>0</v>
      </c>
      <c r="K2693" s="151">
        <f t="shared" si="2542"/>
        <v>0</v>
      </c>
      <c r="L2693" s="143">
        <f t="shared" si="2543"/>
        <v>0</v>
      </c>
      <c r="M2693" s="151">
        <f t="shared" si="2550"/>
        <v>0</v>
      </c>
      <c r="N2693" s="151">
        <f t="shared" si="2544"/>
        <v>0</v>
      </c>
      <c r="O2693" s="151">
        <f t="shared" si="2552"/>
        <v>0</v>
      </c>
      <c r="P2693" s="144"/>
      <c r="Q2693" s="145">
        <f t="shared" si="2546"/>
        <v>0</v>
      </c>
    </row>
    <row r="2694" spans="1:17" s="20" customFormat="1" ht="18" customHeight="1" x14ac:dyDescent="0.4">
      <c r="A2694" s="19">
        <v>10</v>
      </c>
      <c r="B2694" s="145">
        <f>B2685</f>
        <v>10</v>
      </c>
      <c r="C2694" s="151">
        <f t="shared" si="2547"/>
        <v>0</v>
      </c>
      <c r="D2694" s="151">
        <f t="shared" si="2538"/>
        <v>0</v>
      </c>
      <c r="E2694" s="143">
        <f>VLOOKUP(B2681,別紙1!$A$285:$AS$431,34,FALSE)+VLOOKUP(B2681,別紙1!$A$285:$AS$431,35,FALSE)+VLOOKUP(B2681,別紙1!$A$285:$AS$431,36,FALSE)</f>
        <v>22</v>
      </c>
      <c r="F2694" s="143">
        <f t="shared" si="2539"/>
        <v>22</v>
      </c>
      <c r="G2694" s="151">
        <f t="shared" si="2548"/>
        <v>0</v>
      </c>
      <c r="H2694" s="151">
        <f t="shared" si="2540"/>
        <v>0</v>
      </c>
      <c r="I2694" s="143">
        <f t="shared" si="2551"/>
        <v>0</v>
      </c>
      <c r="J2694" s="151">
        <f t="shared" si="2549"/>
        <v>0</v>
      </c>
      <c r="K2694" s="151">
        <f t="shared" si="2542"/>
        <v>0</v>
      </c>
      <c r="L2694" s="143">
        <f t="shared" si="2543"/>
        <v>0</v>
      </c>
      <c r="M2694" s="151">
        <f t="shared" si="2550"/>
        <v>0</v>
      </c>
      <c r="N2694" s="151">
        <f t="shared" si="2544"/>
        <v>0</v>
      </c>
      <c r="O2694" s="151">
        <f t="shared" si="2552"/>
        <v>0</v>
      </c>
      <c r="P2694" s="144"/>
      <c r="Q2694" s="145">
        <f t="shared" si="2546"/>
        <v>0</v>
      </c>
    </row>
    <row r="2695" spans="1:17" s="20" customFormat="1" ht="18" customHeight="1" x14ac:dyDescent="0.4">
      <c r="A2695" s="19">
        <v>11</v>
      </c>
      <c r="B2695" s="145">
        <f>B2685</f>
        <v>10</v>
      </c>
      <c r="C2695" s="151">
        <f t="shared" si="2547"/>
        <v>0</v>
      </c>
      <c r="D2695" s="151">
        <f t="shared" si="2538"/>
        <v>0</v>
      </c>
      <c r="E2695" s="143">
        <f>VLOOKUP(B2681,別紙1!$A$285:$AS$431,37,FALSE)+VLOOKUP(B2681,別紙1!$A$285:$AS$431,38,FALSE)+VLOOKUP(B2681,別紙1!$A$285:$AS$431,39,FALSE)</f>
        <v>21</v>
      </c>
      <c r="F2695" s="143">
        <f t="shared" si="2539"/>
        <v>21</v>
      </c>
      <c r="G2695" s="151">
        <f t="shared" si="2548"/>
        <v>0</v>
      </c>
      <c r="H2695" s="151">
        <f t="shared" si="2540"/>
        <v>0</v>
      </c>
      <c r="I2695" s="143">
        <f t="shared" si="2551"/>
        <v>0</v>
      </c>
      <c r="J2695" s="151">
        <f t="shared" si="2549"/>
        <v>0</v>
      </c>
      <c r="K2695" s="151">
        <f t="shared" si="2542"/>
        <v>0</v>
      </c>
      <c r="L2695" s="143">
        <f t="shared" si="2543"/>
        <v>0</v>
      </c>
      <c r="M2695" s="151">
        <f t="shared" si="2550"/>
        <v>0</v>
      </c>
      <c r="N2695" s="151">
        <f t="shared" si="2544"/>
        <v>0</v>
      </c>
      <c r="O2695" s="151">
        <f t="shared" si="2552"/>
        <v>0</v>
      </c>
      <c r="P2695" s="144"/>
      <c r="Q2695" s="145">
        <f t="shared" si="2546"/>
        <v>0</v>
      </c>
    </row>
    <row r="2696" spans="1:17" s="20" customFormat="1" ht="18" customHeight="1" thickBot="1" x14ac:dyDescent="0.45">
      <c r="A2696" s="19">
        <v>12</v>
      </c>
      <c r="B2696" s="145">
        <f>B2685</f>
        <v>10</v>
      </c>
      <c r="C2696" s="151">
        <f t="shared" si="2547"/>
        <v>0</v>
      </c>
      <c r="D2696" s="151">
        <f t="shared" si="2538"/>
        <v>0</v>
      </c>
      <c r="E2696" s="143">
        <f>VLOOKUP(B2681,別紙1!$A$285:$AS$431,40,FALSE)+VLOOKUP(B2681,別紙1!$A$285:$AS$431,41,FALSE)+VLOOKUP(B2681,別紙1!$A$285:$AS$431,42,FALSE)</f>
        <v>22</v>
      </c>
      <c r="F2696" s="143">
        <f t="shared" si="2539"/>
        <v>22</v>
      </c>
      <c r="G2696" s="151">
        <f t="shared" si="2548"/>
        <v>0</v>
      </c>
      <c r="H2696" s="198">
        <f t="shared" si="2540"/>
        <v>0</v>
      </c>
      <c r="I2696" s="143">
        <f t="shared" si="2551"/>
        <v>0</v>
      </c>
      <c r="J2696" s="198">
        <f t="shared" si="2549"/>
        <v>0</v>
      </c>
      <c r="K2696" s="198">
        <f t="shared" si="2542"/>
        <v>0</v>
      </c>
      <c r="L2696" s="143">
        <f t="shared" si="2543"/>
        <v>0</v>
      </c>
      <c r="M2696" s="151">
        <f t="shared" si="2550"/>
        <v>0</v>
      </c>
      <c r="N2696" s="198">
        <f t="shared" si="2544"/>
        <v>0</v>
      </c>
      <c r="O2696" s="151">
        <f>H2696+K2696+N2696</f>
        <v>0</v>
      </c>
      <c r="P2696" s="144"/>
      <c r="Q2696" s="145">
        <f t="shared" si="2546"/>
        <v>0</v>
      </c>
    </row>
    <row r="2697" spans="1:17" s="20" customFormat="1" ht="18" customHeight="1" thickBot="1" x14ac:dyDescent="0.45">
      <c r="A2697" s="19" t="s">
        <v>9</v>
      </c>
      <c r="B2697" s="146"/>
      <c r="C2697" s="146"/>
      <c r="D2697" s="201"/>
      <c r="E2697" s="143">
        <f t="shared" ref="E2697:F2697" si="2553">SUM(E2685:E2696)</f>
        <v>266</v>
      </c>
      <c r="F2697" s="149">
        <f t="shared" si="2553"/>
        <v>266</v>
      </c>
      <c r="G2697" s="146"/>
      <c r="H2697" s="146"/>
      <c r="I2697" s="149">
        <f t="shared" ref="I2697" si="2554">SUM(I2685:I2696)</f>
        <v>0</v>
      </c>
      <c r="J2697" s="146"/>
      <c r="K2697" s="146"/>
      <c r="L2697" s="149">
        <f t="shared" ref="L2697" si="2555">SUM(L2685:L2696)</f>
        <v>0</v>
      </c>
      <c r="M2697" s="146"/>
      <c r="N2697" s="146"/>
      <c r="O2697" s="202"/>
      <c r="P2697" s="150">
        <f>SUM(P2685:P2696)</f>
        <v>0</v>
      </c>
      <c r="Q2697" s="148">
        <f>IF(SUM(Q2685:Q2696)="","",SUM(Q2685:Q2696))</f>
        <v>0</v>
      </c>
    </row>
    <row r="2698" spans="1:17" ht="78" customHeight="1" x14ac:dyDescent="0.4">
      <c r="A2698" s="444" t="s">
        <v>376</v>
      </c>
      <c r="B2698" s="445"/>
      <c r="C2698" s="445"/>
      <c r="D2698" s="445"/>
      <c r="E2698" s="446"/>
      <c r="F2698" s="446"/>
      <c r="G2698" s="446"/>
      <c r="H2698" s="445"/>
      <c r="I2698" s="446"/>
      <c r="J2698" s="446"/>
      <c r="K2698" s="445"/>
      <c r="L2698" s="446"/>
      <c r="M2698" s="446"/>
      <c r="N2698" s="445"/>
      <c r="O2698" s="445"/>
      <c r="P2698" s="445"/>
      <c r="Q2698" s="445"/>
    </row>
    <row r="2699" spans="1:17" ht="78" customHeight="1" x14ac:dyDescent="0.4">
      <c r="A2699" s="447" t="s">
        <v>22</v>
      </c>
      <c r="B2699" s="447"/>
      <c r="C2699" s="447"/>
      <c r="D2699" s="447"/>
      <c r="E2699" s="447"/>
      <c r="F2699" s="447"/>
      <c r="G2699" s="447"/>
      <c r="H2699" s="447"/>
      <c r="I2699" s="447"/>
      <c r="J2699" s="447"/>
      <c r="K2699" s="447"/>
      <c r="L2699" s="447"/>
      <c r="M2699" s="447"/>
      <c r="N2699" s="447"/>
      <c r="O2699" s="447"/>
      <c r="P2699" s="447"/>
      <c r="Q2699" s="447"/>
    </row>
    <row r="2700" spans="1:17" x14ac:dyDescent="0.4">
      <c r="A2700" s="11" t="s">
        <v>12</v>
      </c>
      <c r="B2700" s="15">
        <f>B2681+1</f>
        <v>143</v>
      </c>
      <c r="C2700" s="11" t="s">
        <v>13</v>
      </c>
      <c r="D2700" s="13" t="str">
        <f>VLOOKUP(B2700,別紙1!$A$285:$AS$431,3,FALSE)</f>
        <v>白川東第１３ポンプ場</v>
      </c>
      <c r="Q2700" s="142" t="str">
        <f>VLOOKUP(B2700,別紙1!$A$285:$AS$431,5,FALSE)</f>
        <v>従量電灯Ｂ</v>
      </c>
    </row>
    <row r="2701" spans="1:17" s="11" customFormat="1" ht="20.25" customHeight="1" x14ac:dyDescent="0.4">
      <c r="A2701" s="435" t="s">
        <v>14</v>
      </c>
      <c r="B2701" s="443" t="s">
        <v>3</v>
      </c>
      <c r="C2701" s="443"/>
      <c r="D2701" s="443"/>
      <c r="E2701" s="438" t="s">
        <v>4</v>
      </c>
      <c r="F2701" s="439"/>
      <c r="G2701" s="439"/>
      <c r="H2701" s="439"/>
      <c r="I2701" s="439"/>
      <c r="J2701" s="439"/>
      <c r="K2701" s="439"/>
      <c r="L2701" s="439"/>
      <c r="M2701" s="439"/>
      <c r="N2701" s="439"/>
      <c r="O2701" s="440"/>
      <c r="P2701" s="426" t="s">
        <v>106</v>
      </c>
      <c r="Q2701" s="435" t="s">
        <v>354</v>
      </c>
    </row>
    <row r="2702" spans="1:17" s="11" customFormat="1" ht="60" x14ac:dyDescent="0.4">
      <c r="A2702" s="436"/>
      <c r="B2702" s="305" t="s">
        <v>26</v>
      </c>
      <c r="C2702" s="305" t="s">
        <v>107</v>
      </c>
      <c r="D2702" s="305" t="s">
        <v>27</v>
      </c>
      <c r="E2702" s="16" t="s">
        <v>349</v>
      </c>
      <c r="F2702" s="17" t="s">
        <v>108</v>
      </c>
      <c r="G2702" s="17" t="s">
        <v>350</v>
      </c>
      <c r="H2702" s="16" t="s">
        <v>28</v>
      </c>
      <c r="I2702" s="17" t="s">
        <v>126</v>
      </c>
      <c r="J2702" s="17" t="s">
        <v>352</v>
      </c>
      <c r="K2702" s="16" t="s">
        <v>29</v>
      </c>
      <c r="L2702" s="17" t="s">
        <v>127</v>
      </c>
      <c r="M2702" s="17" t="s">
        <v>128</v>
      </c>
      <c r="N2702" s="16" t="s">
        <v>30</v>
      </c>
      <c r="O2702" s="306" t="s">
        <v>353</v>
      </c>
      <c r="P2702" s="441"/>
      <c r="Q2702" s="436"/>
    </row>
    <row r="2703" spans="1:17" s="18" customFormat="1" ht="22.5" x14ac:dyDescent="0.4">
      <c r="A2703" s="442"/>
      <c r="B2703" s="12" t="s">
        <v>34</v>
      </c>
      <c r="C2703" s="12" t="s">
        <v>123</v>
      </c>
      <c r="D2703" s="12" t="s">
        <v>6</v>
      </c>
      <c r="E2703" s="12" t="s">
        <v>20</v>
      </c>
      <c r="F2703" s="12" t="s">
        <v>20</v>
      </c>
      <c r="G2703" s="12" t="s">
        <v>8</v>
      </c>
      <c r="H2703" s="12" t="s">
        <v>8</v>
      </c>
      <c r="I2703" s="12" t="s">
        <v>20</v>
      </c>
      <c r="J2703" s="12" t="s">
        <v>8</v>
      </c>
      <c r="K2703" s="12" t="s">
        <v>8</v>
      </c>
      <c r="L2703" s="12" t="s">
        <v>20</v>
      </c>
      <c r="M2703" s="12" t="s">
        <v>8</v>
      </c>
      <c r="N2703" s="12" t="s">
        <v>8</v>
      </c>
      <c r="O2703" s="12" t="s">
        <v>8</v>
      </c>
      <c r="P2703" s="4" t="s">
        <v>43</v>
      </c>
      <c r="Q2703" s="12" t="s">
        <v>8</v>
      </c>
    </row>
    <row r="2704" spans="1:17" s="20" customFormat="1" ht="18" customHeight="1" x14ac:dyDescent="0.4">
      <c r="A2704" s="19">
        <v>1</v>
      </c>
      <c r="B2704" s="143">
        <f>VLOOKUP(B2700,別紙1!$A$285:$AS$431,6,FALSE)</f>
        <v>10</v>
      </c>
      <c r="C2704" s="151">
        <f>内訳書!$C$9</f>
        <v>0</v>
      </c>
      <c r="D2704" s="151">
        <f>IF(E2704=0,ROUNDDOWN(C2704*B2704/10/2,2),ROUNDDOWN(C2704*B2704/10,2))</f>
        <v>0</v>
      </c>
      <c r="E2704" s="143">
        <f>VLOOKUP(B2700,別紙1!$A$285:$AS$431,7,FALSE)+VLOOKUP(B2700,別紙1!$A$285:$AS$431,8,FALSE)+VLOOKUP(B2700,別紙1!$A$285:$AS$431,9,FALSE)</f>
        <v>15</v>
      </c>
      <c r="F2704" s="143">
        <f>IF(E2704&lt;120,E2704,120)</f>
        <v>15</v>
      </c>
      <c r="G2704" s="151">
        <f>内訳書!$D$9</f>
        <v>0</v>
      </c>
      <c r="H2704" s="151">
        <f>ROUNDDOWN(F2704*G2704,2)</f>
        <v>0</v>
      </c>
      <c r="I2704" s="143">
        <f>IF(E2704&lt;=300,IF(E2704&lt;120,0,E2704-120),180)</f>
        <v>0</v>
      </c>
      <c r="J2704" s="151">
        <f>内訳書!$E$9</f>
        <v>0</v>
      </c>
      <c r="K2704" s="151">
        <f>ROUNDDOWN(I2704*J2704,2)</f>
        <v>0</v>
      </c>
      <c r="L2704" s="143">
        <f>IF(E2704&lt;300,0,E2704-300)</f>
        <v>0</v>
      </c>
      <c r="M2704" s="151">
        <f>内訳書!$F$9</f>
        <v>0</v>
      </c>
      <c r="N2704" s="151">
        <f>ROUNDDOWN(L2704*M2704,2)</f>
        <v>0</v>
      </c>
      <c r="O2704" s="151">
        <f>H2704+K2704+N2704</f>
        <v>0</v>
      </c>
      <c r="P2704" s="144"/>
      <c r="Q2704" s="145">
        <f>ROUNDDOWN(D2704+O2704+P2704,0)</f>
        <v>0</v>
      </c>
    </row>
    <row r="2705" spans="1:17" s="20" customFormat="1" ht="18" customHeight="1" x14ac:dyDescent="0.4">
      <c r="A2705" s="19">
        <v>2</v>
      </c>
      <c r="B2705" s="145">
        <f>B2704</f>
        <v>10</v>
      </c>
      <c r="C2705" s="151">
        <f>C2704</f>
        <v>0</v>
      </c>
      <c r="D2705" s="151">
        <f t="shared" ref="D2705:D2715" si="2556">IF(E2705=0,ROUNDDOWN(C2705*B2705/10/2,2),ROUNDDOWN(C2705*B2705/10,2))</f>
        <v>0</v>
      </c>
      <c r="E2705" s="143">
        <f>VLOOKUP(B2700,別紙1!$A$285:$AS$431,10,FALSE)+VLOOKUP(B2700,別紙1!$A$285:$AS$431,11,FALSE)+VLOOKUP(B2700,別紙1!$A$285:$AS$431,12,FALSE)</f>
        <v>17</v>
      </c>
      <c r="F2705" s="143">
        <f t="shared" ref="F2705:F2715" si="2557">IF(E2705&lt;120,E2705,120)</f>
        <v>17</v>
      </c>
      <c r="G2705" s="151">
        <f>G2704</f>
        <v>0</v>
      </c>
      <c r="H2705" s="151">
        <f t="shared" ref="H2705:H2715" si="2558">ROUNDDOWN(F2705*G2705,2)</f>
        <v>0</v>
      </c>
      <c r="I2705" s="143">
        <f t="shared" ref="I2705" si="2559">IF(E2705&lt;=300,IF(E2705&lt;120,0,E2705-120),180)</f>
        <v>0</v>
      </c>
      <c r="J2705" s="151">
        <f>J2704</f>
        <v>0</v>
      </c>
      <c r="K2705" s="151">
        <f t="shared" ref="K2705:K2715" si="2560">ROUNDDOWN(I2705*J2705,2)</f>
        <v>0</v>
      </c>
      <c r="L2705" s="143">
        <f t="shared" ref="L2705:L2715" si="2561">IF(E2705&lt;300,0,E2705-300)</f>
        <v>0</v>
      </c>
      <c r="M2705" s="151">
        <f>M2704</f>
        <v>0</v>
      </c>
      <c r="N2705" s="151">
        <f t="shared" ref="N2705:N2715" si="2562">ROUNDDOWN(L2705*M2705,2)</f>
        <v>0</v>
      </c>
      <c r="O2705" s="151">
        <f t="shared" ref="O2705:O2708" si="2563">H2705+K2705+N2705</f>
        <v>0</v>
      </c>
      <c r="P2705" s="144"/>
      <c r="Q2705" s="145">
        <f t="shared" ref="Q2705:Q2715" si="2564">ROUNDDOWN(D2705+O2705+P2705,0)</f>
        <v>0</v>
      </c>
    </row>
    <row r="2706" spans="1:17" s="20" customFormat="1" ht="18" customHeight="1" x14ac:dyDescent="0.4">
      <c r="A2706" s="19">
        <v>3</v>
      </c>
      <c r="B2706" s="145">
        <f>B2704</f>
        <v>10</v>
      </c>
      <c r="C2706" s="151">
        <f t="shared" ref="C2706:C2715" si="2565">C2705</f>
        <v>0</v>
      </c>
      <c r="D2706" s="151">
        <f t="shared" si="2556"/>
        <v>0</v>
      </c>
      <c r="E2706" s="143">
        <f>VLOOKUP(B2700,別紙1!$A$285:$AS$431,13,FALSE)+VLOOKUP(B2700,別紙1!$A$285:$AS$431,14,FALSE)+VLOOKUP(B2700,別紙1!$A$285:$AS$431,15,FALSE)</f>
        <v>14</v>
      </c>
      <c r="F2706" s="143">
        <f t="shared" si="2557"/>
        <v>14</v>
      </c>
      <c r="G2706" s="151">
        <f t="shared" ref="G2706:G2715" si="2566">G2705</f>
        <v>0</v>
      </c>
      <c r="H2706" s="151">
        <f t="shared" si="2558"/>
        <v>0</v>
      </c>
      <c r="I2706" s="143">
        <f>IF(E2706&lt;=300,IF(E2706&lt;120,0,E2706-120),180)</f>
        <v>0</v>
      </c>
      <c r="J2706" s="151">
        <f t="shared" ref="J2706:J2715" si="2567">J2705</f>
        <v>0</v>
      </c>
      <c r="K2706" s="151">
        <f t="shared" si="2560"/>
        <v>0</v>
      </c>
      <c r="L2706" s="143">
        <f t="shared" si="2561"/>
        <v>0</v>
      </c>
      <c r="M2706" s="151">
        <f t="shared" ref="M2706:M2715" si="2568">M2705</f>
        <v>0</v>
      </c>
      <c r="N2706" s="151">
        <f t="shared" si="2562"/>
        <v>0</v>
      </c>
      <c r="O2706" s="151">
        <f t="shared" si="2563"/>
        <v>0</v>
      </c>
      <c r="P2706" s="144"/>
      <c r="Q2706" s="145">
        <f t="shared" si="2564"/>
        <v>0</v>
      </c>
    </row>
    <row r="2707" spans="1:17" s="20" customFormat="1" ht="18" customHeight="1" x14ac:dyDescent="0.4">
      <c r="A2707" s="19">
        <v>4</v>
      </c>
      <c r="B2707" s="145">
        <f>B2704</f>
        <v>10</v>
      </c>
      <c r="C2707" s="151">
        <f t="shared" si="2565"/>
        <v>0</v>
      </c>
      <c r="D2707" s="151">
        <f t="shared" si="2556"/>
        <v>0</v>
      </c>
      <c r="E2707" s="143">
        <f>VLOOKUP(B2700,別紙1!$A$285:$AS$431,16,FALSE)+VLOOKUP(B2700,別紙1!$A$285:$AS$431,17,FALSE)+VLOOKUP(B2700,別紙1!$A$285:$AS$431,18,FALSE)</f>
        <v>12</v>
      </c>
      <c r="F2707" s="143">
        <f t="shared" si="2557"/>
        <v>12</v>
      </c>
      <c r="G2707" s="151">
        <f t="shared" si="2566"/>
        <v>0</v>
      </c>
      <c r="H2707" s="151">
        <f t="shared" si="2558"/>
        <v>0</v>
      </c>
      <c r="I2707" s="143">
        <f t="shared" ref="I2707:I2715" si="2569">IF(E2707&lt;=300,IF(E2707&lt;120,0,E2707-120),180)</f>
        <v>0</v>
      </c>
      <c r="J2707" s="151">
        <f t="shared" si="2567"/>
        <v>0</v>
      </c>
      <c r="K2707" s="151">
        <f t="shared" si="2560"/>
        <v>0</v>
      </c>
      <c r="L2707" s="143">
        <f t="shared" si="2561"/>
        <v>0</v>
      </c>
      <c r="M2707" s="151">
        <f t="shared" si="2568"/>
        <v>0</v>
      </c>
      <c r="N2707" s="151">
        <f t="shared" si="2562"/>
        <v>0</v>
      </c>
      <c r="O2707" s="151">
        <f t="shared" si="2563"/>
        <v>0</v>
      </c>
      <c r="P2707" s="144"/>
      <c r="Q2707" s="145">
        <f t="shared" si="2564"/>
        <v>0</v>
      </c>
    </row>
    <row r="2708" spans="1:17" s="20" customFormat="1" ht="18" customHeight="1" x14ac:dyDescent="0.4">
      <c r="A2708" s="19">
        <v>5</v>
      </c>
      <c r="B2708" s="145">
        <f>B2704</f>
        <v>10</v>
      </c>
      <c r="C2708" s="151">
        <f t="shared" si="2565"/>
        <v>0</v>
      </c>
      <c r="D2708" s="151">
        <f t="shared" si="2556"/>
        <v>0</v>
      </c>
      <c r="E2708" s="143">
        <f>VLOOKUP(B2700,別紙1!$A$285:$AS$431,19,FALSE)+VLOOKUP(B2700,別紙1!$A$285:$AS$431,20,FALSE)+VLOOKUP(B2700,別紙1!$A$285:$AS$431,21,FALSE)</f>
        <v>11</v>
      </c>
      <c r="F2708" s="143">
        <f t="shared" si="2557"/>
        <v>11</v>
      </c>
      <c r="G2708" s="151">
        <f t="shared" si="2566"/>
        <v>0</v>
      </c>
      <c r="H2708" s="151">
        <f t="shared" si="2558"/>
        <v>0</v>
      </c>
      <c r="I2708" s="143">
        <f t="shared" si="2569"/>
        <v>0</v>
      </c>
      <c r="J2708" s="151">
        <f t="shared" si="2567"/>
        <v>0</v>
      </c>
      <c r="K2708" s="151">
        <f t="shared" si="2560"/>
        <v>0</v>
      </c>
      <c r="L2708" s="143">
        <f t="shared" si="2561"/>
        <v>0</v>
      </c>
      <c r="M2708" s="151">
        <f t="shared" si="2568"/>
        <v>0</v>
      </c>
      <c r="N2708" s="151">
        <f t="shared" si="2562"/>
        <v>0</v>
      </c>
      <c r="O2708" s="151">
        <f t="shared" si="2563"/>
        <v>0</v>
      </c>
      <c r="P2708" s="144"/>
      <c r="Q2708" s="145">
        <f t="shared" si="2564"/>
        <v>0</v>
      </c>
    </row>
    <row r="2709" spans="1:17" s="20" customFormat="1" ht="18" customHeight="1" x14ac:dyDescent="0.4">
      <c r="A2709" s="19">
        <v>6</v>
      </c>
      <c r="B2709" s="145">
        <f>B2704</f>
        <v>10</v>
      </c>
      <c r="C2709" s="151">
        <f t="shared" si="2565"/>
        <v>0</v>
      </c>
      <c r="D2709" s="151">
        <f t="shared" si="2556"/>
        <v>0</v>
      </c>
      <c r="E2709" s="143">
        <f>VLOOKUP(B2700,別紙1!$A$285:$AS$431,22,FALSE)+VLOOKUP(B2700,別紙1!$A$285:$AS$431,23,FALSE)+VLOOKUP(B2700,別紙1!$A$285:$AS$431,24,FALSE)</f>
        <v>12</v>
      </c>
      <c r="F2709" s="143">
        <f t="shared" si="2557"/>
        <v>12</v>
      </c>
      <c r="G2709" s="151">
        <f t="shared" si="2566"/>
        <v>0</v>
      </c>
      <c r="H2709" s="151">
        <f t="shared" si="2558"/>
        <v>0</v>
      </c>
      <c r="I2709" s="143">
        <f t="shared" si="2569"/>
        <v>0</v>
      </c>
      <c r="J2709" s="151">
        <f t="shared" si="2567"/>
        <v>0</v>
      </c>
      <c r="K2709" s="151">
        <f t="shared" si="2560"/>
        <v>0</v>
      </c>
      <c r="L2709" s="143">
        <f t="shared" si="2561"/>
        <v>0</v>
      </c>
      <c r="M2709" s="151">
        <f t="shared" si="2568"/>
        <v>0</v>
      </c>
      <c r="N2709" s="151">
        <f t="shared" si="2562"/>
        <v>0</v>
      </c>
      <c r="O2709" s="151">
        <f>H2709+K2709+N2709</f>
        <v>0</v>
      </c>
      <c r="P2709" s="144"/>
      <c r="Q2709" s="145">
        <f t="shared" si="2564"/>
        <v>0</v>
      </c>
    </row>
    <row r="2710" spans="1:17" s="20" customFormat="1" ht="18" customHeight="1" x14ac:dyDescent="0.4">
      <c r="A2710" s="19">
        <v>7</v>
      </c>
      <c r="B2710" s="145">
        <f>B2704</f>
        <v>10</v>
      </c>
      <c r="C2710" s="151">
        <f t="shared" si="2565"/>
        <v>0</v>
      </c>
      <c r="D2710" s="151">
        <f t="shared" si="2556"/>
        <v>0</v>
      </c>
      <c r="E2710" s="143">
        <f>VLOOKUP(B2700,別紙1!$A$285:$AS$431,25,FALSE)+VLOOKUP(B2700,別紙1!$A$285:$AS$431,26,FALSE)+VLOOKUP(B2700,別紙1!$A$285:$AS$431,27,FALSE)</f>
        <v>14</v>
      </c>
      <c r="F2710" s="143">
        <f t="shared" si="2557"/>
        <v>14</v>
      </c>
      <c r="G2710" s="151">
        <f t="shared" si="2566"/>
        <v>0</v>
      </c>
      <c r="H2710" s="151">
        <f t="shared" si="2558"/>
        <v>0</v>
      </c>
      <c r="I2710" s="143">
        <f t="shared" si="2569"/>
        <v>0</v>
      </c>
      <c r="J2710" s="151">
        <f t="shared" si="2567"/>
        <v>0</v>
      </c>
      <c r="K2710" s="151">
        <f t="shared" si="2560"/>
        <v>0</v>
      </c>
      <c r="L2710" s="143">
        <f t="shared" si="2561"/>
        <v>0</v>
      </c>
      <c r="M2710" s="151">
        <f t="shared" si="2568"/>
        <v>0</v>
      </c>
      <c r="N2710" s="151">
        <f t="shared" si="2562"/>
        <v>0</v>
      </c>
      <c r="O2710" s="151">
        <f t="shared" ref="O2710:O2714" si="2570">H2710+K2710+N2710</f>
        <v>0</v>
      </c>
      <c r="P2710" s="144"/>
      <c r="Q2710" s="145">
        <f t="shared" si="2564"/>
        <v>0</v>
      </c>
    </row>
    <row r="2711" spans="1:17" s="20" customFormat="1" ht="18" customHeight="1" x14ac:dyDescent="0.4">
      <c r="A2711" s="19">
        <v>8</v>
      </c>
      <c r="B2711" s="145">
        <f>B2704</f>
        <v>10</v>
      </c>
      <c r="C2711" s="151">
        <f t="shared" si="2565"/>
        <v>0</v>
      </c>
      <c r="D2711" s="151">
        <f t="shared" si="2556"/>
        <v>0</v>
      </c>
      <c r="E2711" s="143">
        <f>VLOOKUP(B2700,別紙1!$A$285:$AS$431,28,FALSE)+VLOOKUP(B2700,別紙1!$A$285:$AS$431,29,FALSE)+VLOOKUP(B2700,別紙1!$A$285:$AS$431,30,FALSE)</f>
        <v>16</v>
      </c>
      <c r="F2711" s="143">
        <f t="shared" si="2557"/>
        <v>16</v>
      </c>
      <c r="G2711" s="151">
        <f t="shared" si="2566"/>
        <v>0</v>
      </c>
      <c r="H2711" s="151">
        <f t="shared" si="2558"/>
        <v>0</v>
      </c>
      <c r="I2711" s="143">
        <f t="shared" si="2569"/>
        <v>0</v>
      </c>
      <c r="J2711" s="151">
        <f t="shared" si="2567"/>
        <v>0</v>
      </c>
      <c r="K2711" s="151">
        <f t="shared" si="2560"/>
        <v>0</v>
      </c>
      <c r="L2711" s="143">
        <f t="shared" si="2561"/>
        <v>0</v>
      </c>
      <c r="M2711" s="151">
        <f t="shared" si="2568"/>
        <v>0</v>
      </c>
      <c r="N2711" s="151">
        <f t="shared" si="2562"/>
        <v>0</v>
      </c>
      <c r="O2711" s="151">
        <f t="shared" si="2570"/>
        <v>0</v>
      </c>
      <c r="P2711" s="144"/>
      <c r="Q2711" s="145">
        <f t="shared" si="2564"/>
        <v>0</v>
      </c>
    </row>
    <row r="2712" spans="1:17" s="20" customFormat="1" ht="18" customHeight="1" x14ac:dyDescent="0.4">
      <c r="A2712" s="19">
        <v>9</v>
      </c>
      <c r="B2712" s="145">
        <f>B2704</f>
        <v>10</v>
      </c>
      <c r="C2712" s="151">
        <f t="shared" si="2565"/>
        <v>0</v>
      </c>
      <c r="D2712" s="151">
        <f t="shared" si="2556"/>
        <v>0</v>
      </c>
      <c r="E2712" s="143">
        <f>VLOOKUP(B2700,別紙1!$A$285:$AS$431,31,FALSE)+VLOOKUP(B2700,別紙1!$A$285:$AS$431,32,FALSE)+VLOOKUP(B2700,別紙1!$A$285:$AS$431,33,FALSE)</f>
        <v>16</v>
      </c>
      <c r="F2712" s="143">
        <f t="shared" si="2557"/>
        <v>16</v>
      </c>
      <c r="G2712" s="151">
        <f t="shared" si="2566"/>
        <v>0</v>
      </c>
      <c r="H2712" s="151">
        <f t="shared" si="2558"/>
        <v>0</v>
      </c>
      <c r="I2712" s="143">
        <f t="shared" si="2569"/>
        <v>0</v>
      </c>
      <c r="J2712" s="151">
        <f t="shared" si="2567"/>
        <v>0</v>
      </c>
      <c r="K2712" s="151">
        <f t="shared" si="2560"/>
        <v>0</v>
      </c>
      <c r="L2712" s="143">
        <f t="shared" si="2561"/>
        <v>0</v>
      </c>
      <c r="M2712" s="151">
        <f t="shared" si="2568"/>
        <v>0</v>
      </c>
      <c r="N2712" s="151">
        <f t="shared" si="2562"/>
        <v>0</v>
      </c>
      <c r="O2712" s="151">
        <f t="shared" si="2570"/>
        <v>0</v>
      </c>
      <c r="P2712" s="144"/>
      <c r="Q2712" s="145">
        <f t="shared" si="2564"/>
        <v>0</v>
      </c>
    </row>
    <row r="2713" spans="1:17" s="20" customFormat="1" ht="18" customHeight="1" x14ac:dyDescent="0.4">
      <c r="A2713" s="19">
        <v>10</v>
      </c>
      <c r="B2713" s="145">
        <f>B2704</f>
        <v>10</v>
      </c>
      <c r="C2713" s="151">
        <f t="shared" si="2565"/>
        <v>0</v>
      </c>
      <c r="D2713" s="151">
        <f t="shared" si="2556"/>
        <v>0</v>
      </c>
      <c r="E2713" s="143">
        <f>VLOOKUP(B2700,別紙1!$A$285:$AS$431,34,FALSE)+VLOOKUP(B2700,別紙1!$A$285:$AS$431,35,FALSE)+VLOOKUP(B2700,別紙1!$A$285:$AS$431,36,FALSE)</f>
        <v>13</v>
      </c>
      <c r="F2713" s="143">
        <f t="shared" si="2557"/>
        <v>13</v>
      </c>
      <c r="G2713" s="151">
        <f t="shared" si="2566"/>
        <v>0</v>
      </c>
      <c r="H2713" s="151">
        <f t="shared" si="2558"/>
        <v>0</v>
      </c>
      <c r="I2713" s="143">
        <f t="shared" si="2569"/>
        <v>0</v>
      </c>
      <c r="J2713" s="151">
        <f t="shared" si="2567"/>
        <v>0</v>
      </c>
      <c r="K2713" s="151">
        <f t="shared" si="2560"/>
        <v>0</v>
      </c>
      <c r="L2713" s="143">
        <f t="shared" si="2561"/>
        <v>0</v>
      </c>
      <c r="M2713" s="151">
        <f t="shared" si="2568"/>
        <v>0</v>
      </c>
      <c r="N2713" s="151">
        <f t="shared" si="2562"/>
        <v>0</v>
      </c>
      <c r="O2713" s="151">
        <f t="shared" si="2570"/>
        <v>0</v>
      </c>
      <c r="P2713" s="144"/>
      <c r="Q2713" s="145">
        <f t="shared" si="2564"/>
        <v>0</v>
      </c>
    </row>
    <row r="2714" spans="1:17" s="20" customFormat="1" ht="18" customHeight="1" x14ac:dyDescent="0.4">
      <c r="A2714" s="19">
        <v>11</v>
      </c>
      <c r="B2714" s="145">
        <f>B2704</f>
        <v>10</v>
      </c>
      <c r="C2714" s="151">
        <f t="shared" si="2565"/>
        <v>0</v>
      </c>
      <c r="D2714" s="151">
        <f t="shared" si="2556"/>
        <v>0</v>
      </c>
      <c r="E2714" s="143">
        <f>VLOOKUP(B2700,別紙1!$A$285:$AS$431,37,FALSE)+VLOOKUP(B2700,別紙1!$A$285:$AS$431,38,FALSE)+VLOOKUP(B2700,別紙1!$A$285:$AS$431,39,FALSE)</f>
        <v>11</v>
      </c>
      <c r="F2714" s="143">
        <f t="shared" si="2557"/>
        <v>11</v>
      </c>
      <c r="G2714" s="151">
        <f t="shared" si="2566"/>
        <v>0</v>
      </c>
      <c r="H2714" s="151">
        <f t="shared" si="2558"/>
        <v>0</v>
      </c>
      <c r="I2714" s="143">
        <f t="shared" si="2569"/>
        <v>0</v>
      </c>
      <c r="J2714" s="151">
        <f t="shared" si="2567"/>
        <v>0</v>
      </c>
      <c r="K2714" s="151">
        <f t="shared" si="2560"/>
        <v>0</v>
      </c>
      <c r="L2714" s="143">
        <f t="shared" si="2561"/>
        <v>0</v>
      </c>
      <c r="M2714" s="151">
        <f t="shared" si="2568"/>
        <v>0</v>
      </c>
      <c r="N2714" s="151">
        <f t="shared" si="2562"/>
        <v>0</v>
      </c>
      <c r="O2714" s="151">
        <f t="shared" si="2570"/>
        <v>0</v>
      </c>
      <c r="P2714" s="144"/>
      <c r="Q2714" s="145">
        <f t="shared" si="2564"/>
        <v>0</v>
      </c>
    </row>
    <row r="2715" spans="1:17" s="20" customFormat="1" ht="18" customHeight="1" thickBot="1" x14ac:dyDescent="0.45">
      <c r="A2715" s="19">
        <v>12</v>
      </c>
      <c r="B2715" s="145">
        <f>B2704</f>
        <v>10</v>
      </c>
      <c r="C2715" s="151">
        <f t="shared" si="2565"/>
        <v>0</v>
      </c>
      <c r="D2715" s="151">
        <f t="shared" si="2556"/>
        <v>0</v>
      </c>
      <c r="E2715" s="143">
        <f>VLOOKUP(B2700,別紙1!$A$285:$AS$431,40,FALSE)+VLOOKUP(B2700,別紙1!$A$285:$AS$431,41,FALSE)+VLOOKUP(B2700,別紙1!$A$285:$AS$431,42,FALSE)</f>
        <v>11</v>
      </c>
      <c r="F2715" s="143">
        <f t="shared" si="2557"/>
        <v>11</v>
      </c>
      <c r="G2715" s="151">
        <f t="shared" si="2566"/>
        <v>0</v>
      </c>
      <c r="H2715" s="198">
        <f t="shared" si="2558"/>
        <v>0</v>
      </c>
      <c r="I2715" s="143">
        <f t="shared" si="2569"/>
        <v>0</v>
      </c>
      <c r="J2715" s="198">
        <f t="shared" si="2567"/>
        <v>0</v>
      </c>
      <c r="K2715" s="198">
        <f t="shared" si="2560"/>
        <v>0</v>
      </c>
      <c r="L2715" s="143">
        <f t="shared" si="2561"/>
        <v>0</v>
      </c>
      <c r="M2715" s="151">
        <f t="shared" si="2568"/>
        <v>0</v>
      </c>
      <c r="N2715" s="198">
        <f t="shared" si="2562"/>
        <v>0</v>
      </c>
      <c r="O2715" s="151">
        <f>H2715+K2715+N2715</f>
        <v>0</v>
      </c>
      <c r="P2715" s="144"/>
      <c r="Q2715" s="145">
        <f t="shared" si="2564"/>
        <v>0</v>
      </c>
    </row>
    <row r="2716" spans="1:17" s="20" customFormat="1" ht="18" customHeight="1" thickBot="1" x14ac:dyDescent="0.45">
      <c r="A2716" s="19" t="s">
        <v>9</v>
      </c>
      <c r="B2716" s="146"/>
      <c r="C2716" s="146"/>
      <c r="D2716" s="201"/>
      <c r="E2716" s="143">
        <f t="shared" ref="E2716:F2716" si="2571">SUM(E2704:E2715)</f>
        <v>162</v>
      </c>
      <c r="F2716" s="149">
        <f t="shared" si="2571"/>
        <v>162</v>
      </c>
      <c r="G2716" s="146"/>
      <c r="H2716" s="146"/>
      <c r="I2716" s="149">
        <f t="shared" ref="I2716" si="2572">SUM(I2704:I2715)</f>
        <v>0</v>
      </c>
      <c r="J2716" s="146"/>
      <c r="K2716" s="146"/>
      <c r="L2716" s="149">
        <f t="shared" ref="L2716" si="2573">SUM(L2704:L2715)</f>
        <v>0</v>
      </c>
      <c r="M2716" s="146"/>
      <c r="N2716" s="146"/>
      <c r="O2716" s="202"/>
      <c r="P2716" s="150">
        <f>SUM(P2704:P2715)</f>
        <v>0</v>
      </c>
      <c r="Q2716" s="148">
        <f>IF(SUM(Q2704:Q2715)="","",SUM(Q2704:Q2715))</f>
        <v>0</v>
      </c>
    </row>
    <row r="2717" spans="1:17" ht="78" customHeight="1" x14ac:dyDescent="0.4">
      <c r="A2717" s="444" t="s">
        <v>376</v>
      </c>
      <c r="B2717" s="445"/>
      <c r="C2717" s="445"/>
      <c r="D2717" s="445"/>
      <c r="E2717" s="446"/>
      <c r="F2717" s="446"/>
      <c r="G2717" s="446"/>
      <c r="H2717" s="445"/>
      <c r="I2717" s="446"/>
      <c r="J2717" s="446"/>
      <c r="K2717" s="445"/>
      <c r="L2717" s="446"/>
      <c r="M2717" s="446"/>
      <c r="N2717" s="445"/>
      <c r="O2717" s="445"/>
      <c r="P2717" s="445"/>
      <c r="Q2717" s="445"/>
    </row>
    <row r="2718" spans="1:17" ht="78" customHeight="1" x14ac:dyDescent="0.4">
      <c r="A2718" s="447" t="s">
        <v>22</v>
      </c>
      <c r="B2718" s="447"/>
      <c r="C2718" s="447"/>
      <c r="D2718" s="447"/>
      <c r="E2718" s="447"/>
      <c r="F2718" s="447"/>
      <c r="G2718" s="447"/>
      <c r="H2718" s="447"/>
      <c r="I2718" s="447"/>
      <c r="J2718" s="447"/>
      <c r="K2718" s="447"/>
      <c r="L2718" s="447"/>
      <c r="M2718" s="447"/>
      <c r="N2718" s="447"/>
      <c r="O2718" s="447"/>
      <c r="P2718" s="447"/>
      <c r="Q2718" s="447"/>
    </row>
    <row r="2719" spans="1:17" x14ac:dyDescent="0.4">
      <c r="A2719" s="11" t="s">
        <v>12</v>
      </c>
      <c r="B2719" s="15">
        <f>B2700+1</f>
        <v>144</v>
      </c>
      <c r="C2719" s="11" t="s">
        <v>13</v>
      </c>
      <c r="D2719" s="13" t="str">
        <f>VLOOKUP(B2719,別紙1!$A$285:$AS$431,3,FALSE)</f>
        <v>白川東第１４ポンプ場</v>
      </c>
      <c r="Q2719" s="142" t="str">
        <f>VLOOKUP(B2719,別紙1!$A$285:$AS$431,5,FALSE)</f>
        <v>従量電灯Ｂ</v>
      </c>
    </row>
    <row r="2720" spans="1:17" s="11" customFormat="1" ht="20.25" customHeight="1" x14ac:dyDescent="0.4">
      <c r="A2720" s="435" t="s">
        <v>14</v>
      </c>
      <c r="B2720" s="443" t="s">
        <v>3</v>
      </c>
      <c r="C2720" s="443"/>
      <c r="D2720" s="443"/>
      <c r="E2720" s="438" t="s">
        <v>4</v>
      </c>
      <c r="F2720" s="439"/>
      <c r="G2720" s="439"/>
      <c r="H2720" s="439"/>
      <c r="I2720" s="439"/>
      <c r="J2720" s="439"/>
      <c r="K2720" s="439"/>
      <c r="L2720" s="439"/>
      <c r="M2720" s="439"/>
      <c r="N2720" s="439"/>
      <c r="O2720" s="440"/>
      <c r="P2720" s="426" t="s">
        <v>106</v>
      </c>
      <c r="Q2720" s="435" t="s">
        <v>354</v>
      </c>
    </row>
    <row r="2721" spans="1:17" s="11" customFormat="1" ht="60" x14ac:dyDescent="0.4">
      <c r="A2721" s="436"/>
      <c r="B2721" s="305" t="s">
        <v>26</v>
      </c>
      <c r="C2721" s="305" t="s">
        <v>107</v>
      </c>
      <c r="D2721" s="305" t="s">
        <v>27</v>
      </c>
      <c r="E2721" s="16" t="s">
        <v>349</v>
      </c>
      <c r="F2721" s="17" t="s">
        <v>108</v>
      </c>
      <c r="G2721" s="17" t="s">
        <v>350</v>
      </c>
      <c r="H2721" s="16" t="s">
        <v>28</v>
      </c>
      <c r="I2721" s="17" t="s">
        <v>126</v>
      </c>
      <c r="J2721" s="17" t="s">
        <v>352</v>
      </c>
      <c r="K2721" s="16" t="s">
        <v>29</v>
      </c>
      <c r="L2721" s="17" t="s">
        <v>127</v>
      </c>
      <c r="M2721" s="17" t="s">
        <v>128</v>
      </c>
      <c r="N2721" s="16" t="s">
        <v>30</v>
      </c>
      <c r="O2721" s="306" t="s">
        <v>353</v>
      </c>
      <c r="P2721" s="441"/>
      <c r="Q2721" s="436"/>
    </row>
    <row r="2722" spans="1:17" s="18" customFormat="1" ht="22.5" x14ac:dyDescent="0.4">
      <c r="A2722" s="442"/>
      <c r="B2722" s="12" t="s">
        <v>34</v>
      </c>
      <c r="C2722" s="12" t="s">
        <v>123</v>
      </c>
      <c r="D2722" s="12" t="s">
        <v>6</v>
      </c>
      <c r="E2722" s="12" t="s">
        <v>20</v>
      </c>
      <c r="F2722" s="12" t="s">
        <v>20</v>
      </c>
      <c r="G2722" s="12" t="s">
        <v>8</v>
      </c>
      <c r="H2722" s="12" t="s">
        <v>8</v>
      </c>
      <c r="I2722" s="12" t="s">
        <v>20</v>
      </c>
      <c r="J2722" s="12" t="s">
        <v>8</v>
      </c>
      <c r="K2722" s="12" t="s">
        <v>8</v>
      </c>
      <c r="L2722" s="12" t="s">
        <v>20</v>
      </c>
      <c r="M2722" s="12" t="s">
        <v>8</v>
      </c>
      <c r="N2722" s="12" t="s">
        <v>8</v>
      </c>
      <c r="O2722" s="12" t="s">
        <v>8</v>
      </c>
      <c r="P2722" s="4" t="s">
        <v>43</v>
      </c>
      <c r="Q2722" s="12" t="s">
        <v>8</v>
      </c>
    </row>
    <row r="2723" spans="1:17" s="20" customFormat="1" ht="18" customHeight="1" x14ac:dyDescent="0.4">
      <c r="A2723" s="19">
        <v>1</v>
      </c>
      <c r="B2723" s="143">
        <f>VLOOKUP(B2719,別紙1!$A$285:$AS$431,6,FALSE)</f>
        <v>10</v>
      </c>
      <c r="C2723" s="151">
        <f>内訳書!$C$9</f>
        <v>0</v>
      </c>
      <c r="D2723" s="151">
        <f>IF(E2723=0,ROUNDDOWN(C2723*B2723/10/2,2),ROUNDDOWN(C2723*B2723/10,2))</f>
        <v>0</v>
      </c>
      <c r="E2723" s="143">
        <f>VLOOKUP(B2719,別紙1!$A$285:$AS$431,7,FALSE)+VLOOKUP(B2719,別紙1!$A$285:$AS$431,8,FALSE)+VLOOKUP(B2719,別紙1!$A$285:$AS$431,9,FALSE)</f>
        <v>16</v>
      </c>
      <c r="F2723" s="143">
        <f>IF(E2723&lt;120,E2723,120)</f>
        <v>16</v>
      </c>
      <c r="G2723" s="151">
        <f>内訳書!$D$9</f>
        <v>0</v>
      </c>
      <c r="H2723" s="151">
        <f>ROUNDDOWN(F2723*G2723,2)</f>
        <v>0</v>
      </c>
      <c r="I2723" s="143">
        <f>IF(E2723&lt;=300,IF(E2723&lt;120,0,E2723-120),180)</f>
        <v>0</v>
      </c>
      <c r="J2723" s="151">
        <f>内訳書!$E$9</f>
        <v>0</v>
      </c>
      <c r="K2723" s="151">
        <f>ROUNDDOWN(I2723*J2723,2)</f>
        <v>0</v>
      </c>
      <c r="L2723" s="143">
        <f>IF(E2723&lt;300,0,E2723-300)</f>
        <v>0</v>
      </c>
      <c r="M2723" s="151">
        <f>内訳書!$F$9</f>
        <v>0</v>
      </c>
      <c r="N2723" s="151">
        <f>ROUNDDOWN(L2723*M2723,2)</f>
        <v>0</v>
      </c>
      <c r="O2723" s="151">
        <f>H2723+K2723+N2723</f>
        <v>0</v>
      </c>
      <c r="P2723" s="144"/>
      <c r="Q2723" s="145">
        <f>ROUNDDOWN(D2723+O2723+P2723,0)</f>
        <v>0</v>
      </c>
    </row>
    <row r="2724" spans="1:17" s="20" customFormat="1" ht="18" customHeight="1" x14ac:dyDescent="0.4">
      <c r="A2724" s="19">
        <v>2</v>
      </c>
      <c r="B2724" s="145">
        <f>B2723</f>
        <v>10</v>
      </c>
      <c r="C2724" s="151">
        <f>C2723</f>
        <v>0</v>
      </c>
      <c r="D2724" s="151">
        <f t="shared" ref="D2724:D2734" si="2574">IF(E2724=0,ROUNDDOWN(C2724*B2724/10/2,2),ROUNDDOWN(C2724*B2724/10,2))</f>
        <v>0</v>
      </c>
      <c r="E2724" s="143">
        <f>VLOOKUP(B2719,別紙1!$A$285:$AS$431,10,FALSE)+VLOOKUP(B2719,別紙1!$A$285:$AS$431,11,FALSE)+VLOOKUP(B2719,別紙1!$A$285:$AS$431,12,FALSE)</f>
        <v>16</v>
      </c>
      <c r="F2724" s="143">
        <f t="shared" ref="F2724:F2734" si="2575">IF(E2724&lt;120,E2724,120)</f>
        <v>16</v>
      </c>
      <c r="G2724" s="151">
        <f>G2723</f>
        <v>0</v>
      </c>
      <c r="H2724" s="151">
        <f t="shared" ref="H2724:H2734" si="2576">ROUNDDOWN(F2724*G2724,2)</f>
        <v>0</v>
      </c>
      <c r="I2724" s="143">
        <f t="shared" ref="I2724" si="2577">IF(E2724&lt;=300,IF(E2724&lt;120,0,E2724-120),180)</f>
        <v>0</v>
      </c>
      <c r="J2724" s="151">
        <f>J2723</f>
        <v>0</v>
      </c>
      <c r="K2724" s="151">
        <f t="shared" ref="K2724:K2734" si="2578">ROUNDDOWN(I2724*J2724,2)</f>
        <v>0</v>
      </c>
      <c r="L2724" s="143">
        <f t="shared" ref="L2724:L2734" si="2579">IF(E2724&lt;300,0,E2724-300)</f>
        <v>0</v>
      </c>
      <c r="M2724" s="151">
        <f>M2723</f>
        <v>0</v>
      </c>
      <c r="N2724" s="151">
        <f t="shared" ref="N2724:N2734" si="2580">ROUNDDOWN(L2724*M2724,2)</f>
        <v>0</v>
      </c>
      <c r="O2724" s="151">
        <f t="shared" ref="O2724:O2727" si="2581">H2724+K2724+N2724</f>
        <v>0</v>
      </c>
      <c r="P2724" s="144"/>
      <c r="Q2724" s="145">
        <f t="shared" ref="Q2724:Q2734" si="2582">ROUNDDOWN(D2724+O2724+P2724,0)</f>
        <v>0</v>
      </c>
    </row>
    <row r="2725" spans="1:17" s="20" customFormat="1" ht="18" customHeight="1" x14ac:dyDescent="0.4">
      <c r="A2725" s="19">
        <v>3</v>
      </c>
      <c r="B2725" s="145">
        <f>B2723</f>
        <v>10</v>
      </c>
      <c r="C2725" s="151">
        <f t="shared" ref="C2725:C2734" si="2583">C2724</f>
        <v>0</v>
      </c>
      <c r="D2725" s="151">
        <f t="shared" si="2574"/>
        <v>0</v>
      </c>
      <c r="E2725" s="143">
        <f>VLOOKUP(B2719,別紙1!$A$285:$AS$431,13,FALSE)+VLOOKUP(B2719,別紙1!$A$285:$AS$431,14,FALSE)+VLOOKUP(B2719,別紙1!$A$285:$AS$431,15,FALSE)</f>
        <v>14</v>
      </c>
      <c r="F2725" s="143">
        <f t="shared" si="2575"/>
        <v>14</v>
      </c>
      <c r="G2725" s="151">
        <f t="shared" ref="G2725:G2734" si="2584">G2724</f>
        <v>0</v>
      </c>
      <c r="H2725" s="151">
        <f t="shared" si="2576"/>
        <v>0</v>
      </c>
      <c r="I2725" s="143">
        <f>IF(E2725&lt;=300,IF(E2725&lt;120,0,E2725-120),180)</f>
        <v>0</v>
      </c>
      <c r="J2725" s="151">
        <f t="shared" ref="J2725:J2734" si="2585">J2724</f>
        <v>0</v>
      </c>
      <c r="K2725" s="151">
        <f t="shared" si="2578"/>
        <v>0</v>
      </c>
      <c r="L2725" s="143">
        <f t="shared" si="2579"/>
        <v>0</v>
      </c>
      <c r="M2725" s="151">
        <f t="shared" ref="M2725:M2734" si="2586">M2724</f>
        <v>0</v>
      </c>
      <c r="N2725" s="151">
        <f t="shared" si="2580"/>
        <v>0</v>
      </c>
      <c r="O2725" s="151">
        <f t="shared" si="2581"/>
        <v>0</v>
      </c>
      <c r="P2725" s="144"/>
      <c r="Q2725" s="145">
        <f t="shared" si="2582"/>
        <v>0</v>
      </c>
    </row>
    <row r="2726" spans="1:17" s="20" customFormat="1" ht="18" customHeight="1" x14ac:dyDescent="0.4">
      <c r="A2726" s="19">
        <v>4</v>
      </c>
      <c r="B2726" s="145">
        <f>B2723</f>
        <v>10</v>
      </c>
      <c r="C2726" s="151">
        <f t="shared" si="2583"/>
        <v>0</v>
      </c>
      <c r="D2726" s="151">
        <f t="shared" si="2574"/>
        <v>0</v>
      </c>
      <c r="E2726" s="143">
        <f>VLOOKUP(B2719,別紙1!$A$285:$AS$431,16,FALSE)+VLOOKUP(B2719,別紙1!$A$285:$AS$431,17,FALSE)+VLOOKUP(B2719,別紙1!$A$285:$AS$431,18,FALSE)</f>
        <v>10</v>
      </c>
      <c r="F2726" s="143">
        <f t="shared" si="2575"/>
        <v>10</v>
      </c>
      <c r="G2726" s="151">
        <f t="shared" si="2584"/>
        <v>0</v>
      </c>
      <c r="H2726" s="151">
        <f t="shared" si="2576"/>
        <v>0</v>
      </c>
      <c r="I2726" s="143">
        <f t="shared" ref="I2726:I2734" si="2587">IF(E2726&lt;=300,IF(E2726&lt;120,0,E2726-120),180)</f>
        <v>0</v>
      </c>
      <c r="J2726" s="151">
        <f t="shared" si="2585"/>
        <v>0</v>
      </c>
      <c r="K2726" s="151">
        <f t="shared" si="2578"/>
        <v>0</v>
      </c>
      <c r="L2726" s="143">
        <f t="shared" si="2579"/>
        <v>0</v>
      </c>
      <c r="M2726" s="151">
        <f t="shared" si="2586"/>
        <v>0</v>
      </c>
      <c r="N2726" s="151">
        <f t="shared" si="2580"/>
        <v>0</v>
      </c>
      <c r="O2726" s="151">
        <f t="shared" si="2581"/>
        <v>0</v>
      </c>
      <c r="P2726" s="144"/>
      <c r="Q2726" s="145">
        <f t="shared" si="2582"/>
        <v>0</v>
      </c>
    </row>
    <row r="2727" spans="1:17" s="20" customFormat="1" ht="18" customHeight="1" x14ac:dyDescent="0.4">
      <c r="A2727" s="19">
        <v>5</v>
      </c>
      <c r="B2727" s="145">
        <f>B2723</f>
        <v>10</v>
      </c>
      <c r="C2727" s="151">
        <f t="shared" si="2583"/>
        <v>0</v>
      </c>
      <c r="D2727" s="151">
        <f t="shared" si="2574"/>
        <v>0</v>
      </c>
      <c r="E2727" s="143">
        <f>VLOOKUP(B2719,別紙1!$A$285:$AS$431,19,FALSE)+VLOOKUP(B2719,別紙1!$A$285:$AS$431,20,FALSE)+VLOOKUP(B2719,別紙1!$A$285:$AS$431,21,FALSE)</f>
        <v>8</v>
      </c>
      <c r="F2727" s="143">
        <f t="shared" si="2575"/>
        <v>8</v>
      </c>
      <c r="G2727" s="151">
        <f t="shared" si="2584"/>
        <v>0</v>
      </c>
      <c r="H2727" s="151">
        <f t="shared" si="2576"/>
        <v>0</v>
      </c>
      <c r="I2727" s="143">
        <f t="shared" si="2587"/>
        <v>0</v>
      </c>
      <c r="J2727" s="151">
        <f t="shared" si="2585"/>
        <v>0</v>
      </c>
      <c r="K2727" s="151">
        <f t="shared" si="2578"/>
        <v>0</v>
      </c>
      <c r="L2727" s="143">
        <f t="shared" si="2579"/>
        <v>0</v>
      </c>
      <c r="M2727" s="151">
        <f t="shared" si="2586"/>
        <v>0</v>
      </c>
      <c r="N2727" s="151">
        <f t="shared" si="2580"/>
        <v>0</v>
      </c>
      <c r="O2727" s="151">
        <f t="shared" si="2581"/>
        <v>0</v>
      </c>
      <c r="P2727" s="144"/>
      <c r="Q2727" s="145">
        <f t="shared" si="2582"/>
        <v>0</v>
      </c>
    </row>
    <row r="2728" spans="1:17" s="20" customFormat="1" ht="18" customHeight="1" x14ac:dyDescent="0.4">
      <c r="A2728" s="19">
        <v>6</v>
      </c>
      <c r="B2728" s="145">
        <f>B2723</f>
        <v>10</v>
      </c>
      <c r="C2728" s="151">
        <f t="shared" si="2583"/>
        <v>0</v>
      </c>
      <c r="D2728" s="151">
        <f t="shared" si="2574"/>
        <v>0</v>
      </c>
      <c r="E2728" s="143">
        <f>VLOOKUP(B2719,別紙1!$A$285:$AS$431,22,FALSE)+VLOOKUP(B2719,別紙1!$A$285:$AS$431,23,FALSE)+VLOOKUP(B2719,別紙1!$A$285:$AS$431,24,FALSE)</f>
        <v>10</v>
      </c>
      <c r="F2728" s="143">
        <f t="shared" si="2575"/>
        <v>10</v>
      </c>
      <c r="G2728" s="151">
        <f t="shared" si="2584"/>
        <v>0</v>
      </c>
      <c r="H2728" s="151">
        <f t="shared" si="2576"/>
        <v>0</v>
      </c>
      <c r="I2728" s="143">
        <f t="shared" si="2587"/>
        <v>0</v>
      </c>
      <c r="J2728" s="151">
        <f t="shared" si="2585"/>
        <v>0</v>
      </c>
      <c r="K2728" s="151">
        <f t="shared" si="2578"/>
        <v>0</v>
      </c>
      <c r="L2728" s="143">
        <f t="shared" si="2579"/>
        <v>0</v>
      </c>
      <c r="M2728" s="151">
        <f t="shared" si="2586"/>
        <v>0</v>
      </c>
      <c r="N2728" s="151">
        <f t="shared" si="2580"/>
        <v>0</v>
      </c>
      <c r="O2728" s="151">
        <f>H2728+K2728+N2728</f>
        <v>0</v>
      </c>
      <c r="P2728" s="144"/>
      <c r="Q2728" s="145">
        <f t="shared" si="2582"/>
        <v>0</v>
      </c>
    </row>
    <row r="2729" spans="1:17" s="20" customFormat="1" ht="18" customHeight="1" x14ac:dyDescent="0.4">
      <c r="A2729" s="19">
        <v>7</v>
      </c>
      <c r="B2729" s="145">
        <f>B2723</f>
        <v>10</v>
      </c>
      <c r="C2729" s="151">
        <f t="shared" si="2583"/>
        <v>0</v>
      </c>
      <c r="D2729" s="151">
        <f t="shared" si="2574"/>
        <v>0</v>
      </c>
      <c r="E2729" s="143">
        <f>VLOOKUP(B2719,別紙1!$A$285:$AS$431,25,FALSE)+VLOOKUP(B2719,別紙1!$A$285:$AS$431,26,FALSE)+VLOOKUP(B2719,別紙1!$A$285:$AS$431,27,FALSE)</f>
        <v>11</v>
      </c>
      <c r="F2729" s="143">
        <f t="shared" si="2575"/>
        <v>11</v>
      </c>
      <c r="G2729" s="151">
        <f t="shared" si="2584"/>
        <v>0</v>
      </c>
      <c r="H2729" s="151">
        <f t="shared" si="2576"/>
        <v>0</v>
      </c>
      <c r="I2729" s="143">
        <f t="shared" si="2587"/>
        <v>0</v>
      </c>
      <c r="J2729" s="151">
        <f t="shared" si="2585"/>
        <v>0</v>
      </c>
      <c r="K2729" s="151">
        <f t="shared" si="2578"/>
        <v>0</v>
      </c>
      <c r="L2729" s="143">
        <f t="shared" si="2579"/>
        <v>0</v>
      </c>
      <c r="M2729" s="151">
        <f t="shared" si="2586"/>
        <v>0</v>
      </c>
      <c r="N2729" s="151">
        <f t="shared" si="2580"/>
        <v>0</v>
      </c>
      <c r="O2729" s="151">
        <f t="shared" ref="O2729:O2733" si="2588">H2729+K2729+N2729</f>
        <v>0</v>
      </c>
      <c r="P2729" s="144"/>
      <c r="Q2729" s="145">
        <f t="shared" si="2582"/>
        <v>0</v>
      </c>
    </row>
    <row r="2730" spans="1:17" s="20" customFormat="1" ht="18" customHeight="1" x14ac:dyDescent="0.4">
      <c r="A2730" s="19">
        <v>8</v>
      </c>
      <c r="B2730" s="145">
        <f>B2723</f>
        <v>10</v>
      </c>
      <c r="C2730" s="151">
        <f t="shared" si="2583"/>
        <v>0</v>
      </c>
      <c r="D2730" s="151">
        <f t="shared" si="2574"/>
        <v>0</v>
      </c>
      <c r="E2730" s="143">
        <f>VLOOKUP(B2719,別紙1!$A$285:$AS$431,28,FALSE)+VLOOKUP(B2719,別紙1!$A$285:$AS$431,29,FALSE)+VLOOKUP(B2719,別紙1!$A$285:$AS$431,30,FALSE)</f>
        <v>14</v>
      </c>
      <c r="F2730" s="143">
        <f t="shared" si="2575"/>
        <v>14</v>
      </c>
      <c r="G2730" s="151">
        <f t="shared" si="2584"/>
        <v>0</v>
      </c>
      <c r="H2730" s="151">
        <f t="shared" si="2576"/>
        <v>0</v>
      </c>
      <c r="I2730" s="143">
        <f t="shared" si="2587"/>
        <v>0</v>
      </c>
      <c r="J2730" s="151">
        <f t="shared" si="2585"/>
        <v>0</v>
      </c>
      <c r="K2730" s="151">
        <f t="shared" si="2578"/>
        <v>0</v>
      </c>
      <c r="L2730" s="143">
        <f t="shared" si="2579"/>
        <v>0</v>
      </c>
      <c r="M2730" s="151">
        <f t="shared" si="2586"/>
        <v>0</v>
      </c>
      <c r="N2730" s="151">
        <f t="shared" si="2580"/>
        <v>0</v>
      </c>
      <c r="O2730" s="151">
        <f t="shared" si="2588"/>
        <v>0</v>
      </c>
      <c r="P2730" s="144"/>
      <c r="Q2730" s="145">
        <f t="shared" si="2582"/>
        <v>0</v>
      </c>
    </row>
    <row r="2731" spans="1:17" s="20" customFormat="1" ht="18" customHeight="1" x14ac:dyDescent="0.4">
      <c r="A2731" s="19">
        <v>9</v>
      </c>
      <c r="B2731" s="145">
        <f>B2723</f>
        <v>10</v>
      </c>
      <c r="C2731" s="151">
        <f t="shared" si="2583"/>
        <v>0</v>
      </c>
      <c r="D2731" s="151">
        <f t="shared" si="2574"/>
        <v>0</v>
      </c>
      <c r="E2731" s="143">
        <f>VLOOKUP(B2719,別紙1!$A$285:$AS$431,31,FALSE)+VLOOKUP(B2719,別紙1!$A$285:$AS$431,32,FALSE)+VLOOKUP(B2719,別紙1!$A$285:$AS$431,33,FALSE)</f>
        <v>14</v>
      </c>
      <c r="F2731" s="143">
        <f t="shared" si="2575"/>
        <v>14</v>
      </c>
      <c r="G2731" s="151">
        <f t="shared" si="2584"/>
        <v>0</v>
      </c>
      <c r="H2731" s="151">
        <f t="shared" si="2576"/>
        <v>0</v>
      </c>
      <c r="I2731" s="143">
        <f t="shared" si="2587"/>
        <v>0</v>
      </c>
      <c r="J2731" s="151">
        <f t="shared" si="2585"/>
        <v>0</v>
      </c>
      <c r="K2731" s="151">
        <f t="shared" si="2578"/>
        <v>0</v>
      </c>
      <c r="L2731" s="143">
        <f t="shared" si="2579"/>
        <v>0</v>
      </c>
      <c r="M2731" s="151">
        <f t="shared" si="2586"/>
        <v>0</v>
      </c>
      <c r="N2731" s="151">
        <f t="shared" si="2580"/>
        <v>0</v>
      </c>
      <c r="O2731" s="151">
        <f t="shared" si="2588"/>
        <v>0</v>
      </c>
      <c r="P2731" s="144"/>
      <c r="Q2731" s="145">
        <f t="shared" si="2582"/>
        <v>0</v>
      </c>
    </row>
    <row r="2732" spans="1:17" s="20" customFormat="1" ht="18" customHeight="1" x14ac:dyDescent="0.4">
      <c r="A2732" s="19">
        <v>10</v>
      </c>
      <c r="B2732" s="145">
        <f>B2723</f>
        <v>10</v>
      </c>
      <c r="C2732" s="151">
        <f t="shared" si="2583"/>
        <v>0</v>
      </c>
      <c r="D2732" s="151">
        <f t="shared" si="2574"/>
        <v>0</v>
      </c>
      <c r="E2732" s="143">
        <f>VLOOKUP(B2719,別紙1!$A$285:$AS$431,34,FALSE)+VLOOKUP(B2719,別紙1!$A$285:$AS$431,35,FALSE)+VLOOKUP(B2719,別紙1!$A$285:$AS$431,36,FALSE)</f>
        <v>9</v>
      </c>
      <c r="F2732" s="143">
        <f t="shared" si="2575"/>
        <v>9</v>
      </c>
      <c r="G2732" s="151">
        <f t="shared" si="2584"/>
        <v>0</v>
      </c>
      <c r="H2732" s="151">
        <f t="shared" si="2576"/>
        <v>0</v>
      </c>
      <c r="I2732" s="143">
        <f t="shared" si="2587"/>
        <v>0</v>
      </c>
      <c r="J2732" s="151">
        <f t="shared" si="2585"/>
        <v>0</v>
      </c>
      <c r="K2732" s="151">
        <f t="shared" si="2578"/>
        <v>0</v>
      </c>
      <c r="L2732" s="143">
        <f t="shared" si="2579"/>
        <v>0</v>
      </c>
      <c r="M2732" s="151">
        <f t="shared" si="2586"/>
        <v>0</v>
      </c>
      <c r="N2732" s="151">
        <f t="shared" si="2580"/>
        <v>0</v>
      </c>
      <c r="O2732" s="151">
        <f t="shared" si="2588"/>
        <v>0</v>
      </c>
      <c r="P2732" s="144"/>
      <c r="Q2732" s="145">
        <f t="shared" si="2582"/>
        <v>0</v>
      </c>
    </row>
    <row r="2733" spans="1:17" s="20" customFormat="1" ht="18" customHeight="1" x14ac:dyDescent="0.4">
      <c r="A2733" s="19">
        <v>11</v>
      </c>
      <c r="B2733" s="145">
        <f>B2723</f>
        <v>10</v>
      </c>
      <c r="C2733" s="151">
        <f t="shared" si="2583"/>
        <v>0</v>
      </c>
      <c r="D2733" s="151">
        <f t="shared" si="2574"/>
        <v>0</v>
      </c>
      <c r="E2733" s="143">
        <f>VLOOKUP(B2719,別紙1!$A$285:$AS$431,37,FALSE)+VLOOKUP(B2719,別紙1!$A$285:$AS$431,38,FALSE)+VLOOKUP(B2719,別紙1!$A$285:$AS$431,39,FALSE)</f>
        <v>8</v>
      </c>
      <c r="F2733" s="143">
        <f t="shared" si="2575"/>
        <v>8</v>
      </c>
      <c r="G2733" s="151">
        <f t="shared" si="2584"/>
        <v>0</v>
      </c>
      <c r="H2733" s="151">
        <f t="shared" si="2576"/>
        <v>0</v>
      </c>
      <c r="I2733" s="143">
        <f t="shared" si="2587"/>
        <v>0</v>
      </c>
      <c r="J2733" s="151">
        <f t="shared" si="2585"/>
        <v>0</v>
      </c>
      <c r="K2733" s="151">
        <f t="shared" si="2578"/>
        <v>0</v>
      </c>
      <c r="L2733" s="143">
        <f t="shared" si="2579"/>
        <v>0</v>
      </c>
      <c r="M2733" s="151">
        <f t="shared" si="2586"/>
        <v>0</v>
      </c>
      <c r="N2733" s="151">
        <f t="shared" si="2580"/>
        <v>0</v>
      </c>
      <c r="O2733" s="151">
        <f t="shared" si="2588"/>
        <v>0</v>
      </c>
      <c r="P2733" s="144"/>
      <c r="Q2733" s="145">
        <f t="shared" si="2582"/>
        <v>0</v>
      </c>
    </row>
    <row r="2734" spans="1:17" s="20" customFormat="1" ht="18" customHeight="1" thickBot="1" x14ac:dyDescent="0.45">
      <c r="A2734" s="19">
        <v>12</v>
      </c>
      <c r="B2734" s="145">
        <f>B2723</f>
        <v>10</v>
      </c>
      <c r="C2734" s="151">
        <f t="shared" si="2583"/>
        <v>0</v>
      </c>
      <c r="D2734" s="151">
        <f t="shared" si="2574"/>
        <v>0</v>
      </c>
      <c r="E2734" s="143">
        <f>VLOOKUP(B2719,別紙1!$A$285:$AS$431,40,FALSE)+VLOOKUP(B2719,別紙1!$A$285:$AS$431,41,FALSE)+VLOOKUP(B2719,別紙1!$A$285:$AS$431,42,FALSE)</f>
        <v>10</v>
      </c>
      <c r="F2734" s="143">
        <f t="shared" si="2575"/>
        <v>10</v>
      </c>
      <c r="G2734" s="151">
        <f t="shared" si="2584"/>
        <v>0</v>
      </c>
      <c r="H2734" s="198">
        <f t="shared" si="2576"/>
        <v>0</v>
      </c>
      <c r="I2734" s="143">
        <f t="shared" si="2587"/>
        <v>0</v>
      </c>
      <c r="J2734" s="198">
        <f t="shared" si="2585"/>
        <v>0</v>
      </c>
      <c r="K2734" s="198">
        <f t="shared" si="2578"/>
        <v>0</v>
      </c>
      <c r="L2734" s="143">
        <f t="shared" si="2579"/>
        <v>0</v>
      </c>
      <c r="M2734" s="151">
        <f t="shared" si="2586"/>
        <v>0</v>
      </c>
      <c r="N2734" s="198">
        <f t="shared" si="2580"/>
        <v>0</v>
      </c>
      <c r="O2734" s="151">
        <f>H2734+K2734+N2734</f>
        <v>0</v>
      </c>
      <c r="P2734" s="144"/>
      <c r="Q2734" s="145">
        <f t="shared" si="2582"/>
        <v>0</v>
      </c>
    </row>
    <row r="2735" spans="1:17" s="20" customFormat="1" ht="18" customHeight="1" thickBot="1" x14ac:dyDescent="0.45">
      <c r="A2735" s="19" t="s">
        <v>9</v>
      </c>
      <c r="B2735" s="146"/>
      <c r="C2735" s="146"/>
      <c r="D2735" s="201"/>
      <c r="E2735" s="143">
        <f t="shared" ref="E2735:F2735" si="2589">SUM(E2723:E2734)</f>
        <v>140</v>
      </c>
      <c r="F2735" s="149">
        <f t="shared" si="2589"/>
        <v>140</v>
      </c>
      <c r="G2735" s="146"/>
      <c r="H2735" s="146"/>
      <c r="I2735" s="149">
        <f t="shared" ref="I2735" si="2590">SUM(I2723:I2734)</f>
        <v>0</v>
      </c>
      <c r="J2735" s="146"/>
      <c r="K2735" s="146"/>
      <c r="L2735" s="149">
        <f t="shared" ref="L2735" si="2591">SUM(L2723:L2734)</f>
        <v>0</v>
      </c>
      <c r="M2735" s="146"/>
      <c r="N2735" s="146"/>
      <c r="O2735" s="202"/>
      <c r="P2735" s="150">
        <f>SUM(P2723:P2734)</f>
        <v>0</v>
      </c>
      <c r="Q2735" s="148">
        <f>IF(SUM(Q2723:Q2734)="","",SUM(Q2723:Q2734))</f>
        <v>0</v>
      </c>
    </row>
    <row r="2736" spans="1:17" ht="78" customHeight="1" x14ac:dyDescent="0.4">
      <c r="A2736" s="444" t="s">
        <v>376</v>
      </c>
      <c r="B2736" s="445"/>
      <c r="C2736" s="445"/>
      <c r="D2736" s="445"/>
      <c r="E2736" s="446"/>
      <c r="F2736" s="446"/>
      <c r="G2736" s="446"/>
      <c r="H2736" s="445"/>
      <c r="I2736" s="446"/>
      <c r="J2736" s="446"/>
      <c r="K2736" s="445"/>
      <c r="L2736" s="446"/>
      <c r="M2736" s="446"/>
      <c r="N2736" s="445"/>
      <c r="O2736" s="445"/>
      <c r="P2736" s="445"/>
      <c r="Q2736" s="445"/>
    </row>
    <row r="2737" spans="1:17" ht="78" customHeight="1" x14ac:dyDescent="0.4">
      <c r="A2737" s="447" t="s">
        <v>22</v>
      </c>
      <c r="B2737" s="447"/>
      <c r="C2737" s="447"/>
      <c r="D2737" s="447"/>
      <c r="E2737" s="447"/>
      <c r="F2737" s="447"/>
      <c r="G2737" s="447"/>
      <c r="H2737" s="447"/>
      <c r="I2737" s="447"/>
      <c r="J2737" s="447"/>
      <c r="K2737" s="447"/>
      <c r="L2737" s="447"/>
      <c r="M2737" s="447"/>
      <c r="N2737" s="447"/>
      <c r="O2737" s="447"/>
      <c r="P2737" s="447"/>
      <c r="Q2737" s="447"/>
    </row>
    <row r="2738" spans="1:17" x14ac:dyDescent="0.4">
      <c r="A2738" s="11" t="s">
        <v>12</v>
      </c>
      <c r="B2738" s="15">
        <f>B2719+1</f>
        <v>145</v>
      </c>
      <c r="C2738" s="11" t="s">
        <v>13</v>
      </c>
      <c r="D2738" s="13" t="str">
        <f>VLOOKUP(B2738,別紙1!$A$285:$AS$431,3,FALSE)</f>
        <v>白川東第１５ポンプ場</v>
      </c>
      <c r="Q2738" s="142" t="str">
        <f>VLOOKUP(B2738,別紙1!$A$285:$AS$431,5,FALSE)</f>
        <v>従量電灯Ｂ</v>
      </c>
    </row>
    <row r="2739" spans="1:17" s="11" customFormat="1" ht="20.25" customHeight="1" x14ac:dyDescent="0.4">
      <c r="A2739" s="435" t="s">
        <v>14</v>
      </c>
      <c r="B2739" s="443" t="s">
        <v>3</v>
      </c>
      <c r="C2739" s="443"/>
      <c r="D2739" s="443"/>
      <c r="E2739" s="438" t="s">
        <v>4</v>
      </c>
      <c r="F2739" s="439"/>
      <c r="G2739" s="439"/>
      <c r="H2739" s="439"/>
      <c r="I2739" s="439"/>
      <c r="J2739" s="439"/>
      <c r="K2739" s="439"/>
      <c r="L2739" s="439"/>
      <c r="M2739" s="439"/>
      <c r="N2739" s="439"/>
      <c r="O2739" s="440"/>
      <c r="P2739" s="426" t="s">
        <v>106</v>
      </c>
      <c r="Q2739" s="435" t="s">
        <v>354</v>
      </c>
    </row>
    <row r="2740" spans="1:17" s="11" customFormat="1" ht="60" x14ac:dyDescent="0.4">
      <c r="A2740" s="436"/>
      <c r="B2740" s="305" t="s">
        <v>26</v>
      </c>
      <c r="C2740" s="305" t="s">
        <v>107</v>
      </c>
      <c r="D2740" s="305" t="s">
        <v>27</v>
      </c>
      <c r="E2740" s="16" t="s">
        <v>349</v>
      </c>
      <c r="F2740" s="17" t="s">
        <v>108</v>
      </c>
      <c r="G2740" s="17" t="s">
        <v>350</v>
      </c>
      <c r="H2740" s="16" t="s">
        <v>28</v>
      </c>
      <c r="I2740" s="17" t="s">
        <v>126</v>
      </c>
      <c r="J2740" s="17" t="s">
        <v>352</v>
      </c>
      <c r="K2740" s="16" t="s">
        <v>29</v>
      </c>
      <c r="L2740" s="17" t="s">
        <v>127</v>
      </c>
      <c r="M2740" s="17" t="s">
        <v>128</v>
      </c>
      <c r="N2740" s="16" t="s">
        <v>30</v>
      </c>
      <c r="O2740" s="306" t="s">
        <v>353</v>
      </c>
      <c r="P2740" s="441"/>
      <c r="Q2740" s="436"/>
    </row>
    <row r="2741" spans="1:17" s="18" customFormat="1" ht="22.5" x14ac:dyDescent="0.4">
      <c r="A2741" s="442"/>
      <c r="B2741" s="12" t="s">
        <v>34</v>
      </c>
      <c r="C2741" s="12" t="s">
        <v>123</v>
      </c>
      <c r="D2741" s="12" t="s">
        <v>6</v>
      </c>
      <c r="E2741" s="12" t="s">
        <v>20</v>
      </c>
      <c r="F2741" s="12" t="s">
        <v>20</v>
      </c>
      <c r="G2741" s="12" t="s">
        <v>8</v>
      </c>
      <c r="H2741" s="12" t="s">
        <v>8</v>
      </c>
      <c r="I2741" s="12" t="s">
        <v>20</v>
      </c>
      <c r="J2741" s="12" t="s">
        <v>8</v>
      </c>
      <c r="K2741" s="12" t="s">
        <v>8</v>
      </c>
      <c r="L2741" s="12" t="s">
        <v>20</v>
      </c>
      <c r="M2741" s="12" t="s">
        <v>8</v>
      </c>
      <c r="N2741" s="12" t="s">
        <v>8</v>
      </c>
      <c r="O2741" s="12" t="s">
        <v>8</v>
      </c>
      <c r="P2741" s="4" t="s">
        <v>43</v>
      </c>
      <c r="Q2741" s="12" t="s">
        <v>8</v>
      </c>
    </row>
    <row r="2742" spans="1:17" s="20" customFormat="1" ht="18" customHeight="1" x14ac:dyDescent="0.4">
      <c r="A2742" s="19">
        <v>1</v>
      </c>
      <c r="B2742" s="143">
        <f>VLOOKUP(B2738,別紙1!$A$285:$AS$431,6,FALSE)</f>
        <v>10</v>
      </c>
      <c r="C2742" s="151">
        <f>内訳書!$C$9</f>
        <v>0</v>
      </c>
      <c r="D2742" s="151">
        <f>IF(E2742=0,ROUNDDOWN(C2742*B2742/10/2,2),ROUNDDOWN(C2742*B2742/10,2))</f>
        <v>0</v>
      </c>
      <c r="E2742" s="143">
        <f>VLOOKUP(B2738,別紙1!$A$285:$AS$431,7,FALSE)+VLOOKUP(B2738,別紙1!$A$285:$AS$431,8,FALSE)+VLOOKUP(B2738,別紙1!$A$285:$AS$431,9,FALSE)</f>
        <v>18</v>
      </c>
      <c r="F2742" s="143">
        <f>IF(E2742&lt;120,E2742,120)</f>
        <v>18</v>
      </c>
      <c r="G2742" s="151">
        <f>内訳書!$D$9</f>
        <v>0</v>
      </c>
      <c r="H2742" s="151">
        <f>ROUNDDOWN(F2742*G2742,2)</f>
        <v>0</v>
      </c>
      <c r="I2742" s="143">
        <f>IF(E2742&lt;=300,IF(E2742&lt;120,0,E2742-120),180)</f>
        <v>0</v>
      </c>
      <c r="J2742" s="151">
        <f>内訳書!$E$9</f>
        <v>0</v>
      </c>
      <c r="K2742" s="151">
        <f>ROUNDDOWN(I2742*J2742,2)</f>
        <v>0</v>
      </c>
      <c r="L2742" s="143">
        <f>IF(E2742&lt;300,0,E2742-300)</f>
        <v>0</v>
      </c>
      <c r="M2742" s="151">
        <f>内訳書!$F$9</f>
        <v>0</v>
      </c>
      <c r="N2742" s="151">
        <f>ROUNDDOWN(L2742*M2742,2)</f>
        <v>0</v>
      </c>
      <c r="O2742" s="151">
        <f>H2742+K2742+N2742</f>
        <v>0</v>
      </c>
      <c r="P2742" s="144"/>
      <c r="Q2742" s="145">
        <f>ROUNDDOWN(D2742+O2742+P2742,0)</f>
        <v>0</v>
      </c>
    </row>
    <row r="2743" spans="1:17" s="20" customFormat="1" ht="18" customHeight="1" x14ac:dyDescent="0.4">
      <c r="A2743" s="19">
        <v>2</v>
      </c>
      <c r="B2743" s="145">
        <f>B2742</f>
        <v>10</v>
      </c>
      <c r="C2743" s="151">
        <f>C2742</f>
        <v>0</v>
      </c>
      <c r="D2743" s="151">
        <f t="shared" ref="D2743:D2753" si="2592">IF(E2743=0,ROUNDDOWN(C2743*B2743/10/2,2),ROUNDDOWN(C2743*B2743/10,2))</f>
        <v>0</v>
      </c>
      <c r="E2743" s="143">
        <f>VLOOKUP(B2738,別紙1!$A$285:$AS$431,10,FALSE)+VLOOKUP(B2738,別紙1!$A$285:$AS$431,11,FALSE)+VLOOKUP(B2738,別紙1!$A$285:$AS$431,12,FALSE)</f>
        <v>18</v>
      </c>
      <c r="F2743" s="143">
        <f t="shared" ref="F2743:F2753" si="2593">IF(E2743&lt;120,E2743,120)</f>
        <v>18</v>
      </c>
      <c r="G2743" s="151">
        <f>G2742</f>
        <v>0</v>
      </c>
      <c r="H2743" s="151">
        <f t="shared" ref="H2743:H2753" si="2594">ROUNDDOWN(F2743*G2743,2)</f>
        <v>0</v>
      </c>
      <c r="I2743" s="143">
        <f t="shared" ref="I2743" si="2595">IF(E2743&lt;=300,IF(E2743&lt;120,0,E2743-120),180)</f>
        <v>0</v>
      </c>
      <c r="J2743" s="151">
        <f>J2742</f>
        <v>0</v>
      </c>
      <c r="K2743" s="151">
        <f t="shared" ref="K2743:K2753" si="2596">ROUNDDOWN(I2743*J2743,2)</f>
        <v>0</v>
      </c>
      <c r="L2743" s="143">
        <f t="shared" ref="L2743:L2753" si="2597">IF(E2743&lt;300,0,E2743-300)</f>
        <v>0</v>
      </c>
      <c r="M2743" s="151">
        <f>M2742</f>
        <v>0</v>
      </c>
      <c r="N2743" s="151">
        <f t="shared" ref="N2743:N2753" si="2598">ROUNDDOWN(L2743*M2743,2)</f>
        <v>0</v>
      </c>
      <c r="O2743" s="151">
        <f t="shared" ref="O2743:O2746" si="2599">H2743+K2743+N2743</f>
        <v>0</v>
      </c>
      <c r="P2743" s="144"/>
      <c r="Q2743" s="145">
        <f t="shared" ref="Q2743:Q2753" si="2600">ROUNDDOWN(D2743+O2743+P2743,0)</f>
        <v>0</v>
      </c>
    </row>
    <row r="2744" spans="1:17" s="20" customFormat="1" ht="18" customHeight="1" x14ac:dyDescent="0.4">
      <c r="A2744" s="19">
        <v>3</v>
      </c>
      <c r="B2744" s="145">
        <f>B2742</f>
        <v>10</v>
      </c>
      <c r="C2744" s="151">
        <f t="shared" ref="C2744:C2753" si="2601">C2743</f>
        <v>0</v>
      </c>
      <c r="D2744" s="151">
        <f t="shared" si="2592"/>
        <v>0</v>
      </c>
      <c r="E2744" s="143">
        <f>VLOOKUP(B2738,別紙1!$A$285:$AS$431,13,FALSE)+VLOOKUP(B2738,別紙1!$A$285:$AS$431,14,FALSE)+VLOOKUP(B2738,別紙1!$A$285:$AS$431,15,FALSE)</f>
        <v>15</v>
      </c>
      <c r="F2744" s="143">
        <f t="shared" si="2593"/>
        <v>15</v>
      </c>
      <c r="G2744" s="151">
        <f t="shared" ref="G2744:G2753" si="2602">G2743</f>
        <v>0</v>
      </c>
      <c r="H2744" s="151">
        <f t="shared" si="2594"/>
        <v>0</v>
      </c>
      <c r="I2744" s="143">
        <f>IF(E2744&lt;=300,IF(E2744&lt;120,0,E2744-120),180)</f>
        <v>0</v>
      </c>
      <c r="J2744" s="151">
        <f t="shared" ref="J2744:J2753" si="2603">J2743</f>
        <v>0</v>
      </c>
      <c r="K2744" s="151">
        <f t="shared" si="2596"/>
        <v>0</v>
      </c>
      <c r="L2744" s="143">
        <f t="shared" si="2597"/>
        <v>0</v>
      </c>
      <c r="M2744" s="151">
        <f t="shared" ref="M2744:M2753" si="2604">M2743</f>
        <v>0</v>
      </c>
      <c r="N2744" s="151">
        <f t="shared" si="2598"/>
        <v>0</v>
      </c>
      <c r="O2744" s="151">
        <f t="shared" si="2599"/>
        <v>0</v>
      </c>
      <c r="P2744" s="144"/>
      <c r="Q2744" s="145">
        <f t="shared" si="2600"/>
        <v>0</v>
      </c>
    </row>
    <row r="2745" spans="1:17" s="20" customFormat="1" ht="18" customHeight="1" x14ac:dyDescent="0.4">
      <c r="A2745" s="19">
        <v>4</v>
      </c>
      <c r="B2745" s="145">
        <f>B2742</f>
        <v>10</v>
      </c>
      <c r="C2745" s="151">
        <f t="shared" si="2601"/>
        <v>0</v>
      </c>
      <c r="D2745" s="151">
        <f t="shared" si="2592"/>
        <v>0</v>
      </c>
      <c r="E2745" s="143">
        <f>VLOOKUP(B2738,別紙1!$A$285:$AS$431,16,FALSE)+VLOOKUP(B2738,別紙1!$A$285:$AS$431,17,FALSE)+VLOOKUP(B2738,別紙1!$A$285:$AS$431,18,FALSE)</f>
        <v>11</v>
      </c>
      <c r="F2745" s="143">
        <f t="shared" si="2593"/>
        <v>11</v>
      </c>
      <c r="G2745" s="151">
        <f t="shared" si="2602"/>
        <v>0</v>
      </c>
      <c r="H2745" s="151">
        <f t="shared" si="2594"/>
        <v>0</v>
      </c>
      <c r="I2745" s="143">
        <f t="shared" ref="I2745:I2753" si="2605">IF(E2745&lt;=300,IF(E2745&lt;120,0,E2745-120),180)</f>
        <v>0</v>
      </c>
      <c r="J2745" s="151">
        <f t="shared" si="2603"/>
        <v>0</v>
      </c>
      <c r="K2745" s="151">
        <f t="shared" si="2596"/>
        <v>0</v>
      </c>
      <c r="L2745" s="143">
        <f t="shared" si="2597"/>
        <v>0</v>
      </c>
      <c r="M2745" s="151">
        <f t="shared" si="2604"/>
        <v>0</v>
      </c>
      <c r="N2745" s="151">
        <f t="shared" si="2598"/>
        <v>0</v>
      </c>
      <c r="O2745" s="151">
        <f t="shared" si="2599"/>
        <v>0</v>
      </c>
      <c r="P2745" s="144"/>
      <c r="Q2745" s="145">
        <f t="shared" si="2600"/>
        <v>0</v>
      </c>
    </row>
    <row r="2746" spans="1:17" s="20" customFormat="1" ht="18" customHeight="1" x14ac:dyDescent="0.4">
      <c r="A2746" s="19">
        <v>5</v>
      </c>
      <c r="B2746" s="145">
        <f>B2742</f>
        <v>10</v>
      </c>
      <c r="C2746" s="151">
        <f t="shared" si="2601"/>
        <v>0</v>
      </c>
      <c r="D2746" s="151">
        <f t="shared" si="2592"/>
        <v>0</v>
      </c>
      <c r="E2746" s="143">
        <f>VLOOKUP(B2738,別紙1!$A$285:$AS$431,19,FALSE)+VLOOKUP(B2738,別紙1!$A$285:$AS$431,20,FALSE)+VLOOKUP(B2738,別紙1!$A$285:$AS$431,21,FALSE)</f>
        <v>9</v>
      </c>
      <c r="F2746" s="143">
        <f t="shared" si="2593"/>
        <v>9</v>
      </c>
      <c r="G2746" s="151">
        <f t="shared" si="2602"/>
        <v>0</v>
      </c>
      <c r="H2746" s="151">
        <f t="shared" si="2594"/>
        <v>0</v>
      </c>
      <c r="I2746" s="143">
        <f t="shared" si="2605"/>
        <v>0</v>
      </c>
      <c r="J2746" s="151">
        <f t="shared" si="2603"/>
        <v>0</v>
      </c>
      <c r="K2746" s="151">
        <f t="shared" si="2596"/>
        <v>0</v>
      </c>
      <c r="L2746" s="143">
        <f t="shared" si="2597"/>
        <v>0</v>
      </c>
      <c r="M2746" s="151">
        <f t="shared" si="2604"/>
        <v>0</v>
      </c>
      <c r="N2746" s="151">
        <f t="shared" si="2598"/>
        <v>0</v>
      </c>
      <c r="O2746" s="151">
        <f t="shared" si="2599"/>
        <v>0</v>
      </c>
      <c r="P2746" s="144"/>
      <c r="Q2746" s="145">
        <f t="shared" si="2600"/>
        <v>0</v>
      </c>
    </row>
    <row r="2747" spans="1:17" s="20" customFormat="1" ht="18" customHeight="1" x14ac:dyDescent="0.4">
      <c r="A2747" s="19">
        <v>6</v>
      </c>
      <c r="B2747" s="145">
        <f>B2742</f>
        <v>10</v>
      </c>
      <c r="C2747" s="151">
        <f t="shared" si="2601"/>
        <v>0</v>
      </c>
      <c r="D2747" s="151">
        <f t="shared" si="2592"/>
        <v>0</v>
      </c>
      <c r="E2747" s="143">
        <f>VLOOKUP(B2738,別紙1!$A$285:$AS$431,22,FALSE)+VLOOKUP(B2738,別紙1!$A$285:$AS$431,23,FALSE)+VLOOKUP(B2738,別紙1!$A$285:$AS$431,24,FALSE)</f>
        <v>10</v>
      </c>
      <c r="F2747" s="143">
        <f t="shared" si="2593"/>
        <v>10</v>
      </c>
      <c r="G2747" s="151">
        <f t="shared" si="2602"/>
        <v>0</v>
      </c>
      <c r="H2747" s="151">
        <f t="shared" si="2594"/>
        <v>0</v>
      </c>
      <c r="I2747" s="143">
        <f t="shared" si="2605"/>
        <v>0</v>
      </c>
      <c r="J2747" s="151">
        <f t="shared" si="2603"/>
        <v>0</v>
      </c>
      <c r="K2747" s="151">
        <f t="shared" si="2596"/>
        <v>0</v>
      </c>
      <c r="L2747" s="143">
        <f t="shared" si="2597"/>
        <v>0</v>
      </c>
      <c r="M2747" s="151">
        <f t="shared" si="2604"/>
        <v>0</v>
      </c>
      <c r="N2747" s="151">
        <f t="shared" si="2598"/>
        <v>0</v>
      </c>
      <c r="O2747" s="151">
        <f>H2747+K2747+N2747</f>
        <v>0</v>
      </c>
      <c r="P2747" s="144"/>
      <c r="Q2747" s="145">
        <f t="shared" si="2600"/>
        <v>0</v>
      </c>
    </row>
    <row r="2748" spans="1:17" s="20" customFormat="1" ht="18" customHeight="1" x14ac:dyDescent="0.4">
      <c r="A2748" s="19">
        <v>7</v>
      </c>
      <c r="B2748" s="145">
        <f>B2742</f>
        <v>10</v>
      </c>
      <c r="C2748" s="151">
        <f t="shared" si="2601"/>
        <v>0</v>
      </c>
      <c r="D2748" s="151">
        <f t="shared" si="2592"/>
        <v>0</v>
      </c>
      <c r="E2748" s="143">
        <f>VLOOKUP(B2738,別紙1!$A$285:$AS$431,25,FALSE)+VLOOKUP(B2738,別紙1!$A$285:$AS$431,26,FALSE)+VLOOKUP(B2738,別紙1!$A$285:$AS$431,27,FALSE)</f>
        <v>11</v>
      </c>
      <c r="F2748" s="143">
        <f t="shared" si="2593"/>
        <v>11</v>
      </c>
      <c r="G2748" s="151">
        <f t="shared" si="2602"/>
        <v>0</v>
      </c>
      <c r="H2748" s="151">
        <f t="shared" si="2594"/>
        <v>0</v>
      </c>
      <c r="I2748" s="143">
        <f t="shared" si="2605"/>
        <v>0</v>
      </c>
      <c r="J2748" s="151">
        <f t="shared" si="2603"/>
        <v>0</v>
      </c>
      <c r="K2748" s="151">
        <f t="shared" si="2596"/>
        <v>0</v>
      </c>
      <c r="L2748" s="143">
        <f t="shared" si="2597"/>
        <v>0</v>
      </c>
      <c r="M2748" s="151">
        <f t="shared" si="2604"/>
        <v>0</v>
      </c>
      <c r="N2748" s="151">
        <f t="shared" si="2598"/>
        <v>0</v>
      </c>
      <c r="O2748" s="151">
        <f t="shared" ref="O2748:O2752" si="2606">H2748+K2748+N2748</f>
        <v>0</v>
      </c>
      <c r="P2748" s="144"/>
      <c r="Q2748" s="145">
        <f t="shared" si="2600"/>
        <v>0</v>
      </c>
    </row>
    <row r="2749" spans="1:17" s="20" customFormat="1" ht="18" customHeight="1" x14ac:dyDescent="0.4">
      <c r="A2749" s="19">
        <v>8</v>
      </c>
      <c r="B2749" s="145">
        <f>B2742</f>
        <v>10</v>
      </c>
      <c r="C2749" s="151">
        <f t="shared" si="2601"/>
        <v>0</v>
      </c>
      <c r="D2749" s="151">
        <f t="shared" si="2592"/>
        <v>0</v>
      </c>
      <c r="E2749" s="143">
        <f>VLOOKUP(B2738,別紙1!$A$285:$AS$431,28,FALSE)+VLOOKUP(B2738,別紙1!$A$285:$AS$431,29,FALSE)+VLOOKUP(B2738,別紙1!$A$285:$AS$431,30,FALSE)</f>
        <v>13</v>
      </c>
      <c r="F2749" s="143">
        <f t="shared" si="2593"/>
        <v>13</v>
      </c>
      <c r="G2749" s="151">
        <f t="shared" si="2602"/>
        <v>0</v>
      </c>
      <c r="H2749" s="151">
        <f t="shared" si="2594"/>
        <v>0</v>
      </c>
      <c r="I2749" s="143">
        <f t="shared" si="2605"/>
        <v>0</v>
      </c>
      <c r="J2749" s="151">
        <f t="shared" si="2603"/>
        <v>0</v>
      </c>
      <c r="K2749" s="151">
        <f t="shared" si="2596"/>
        <v>0</v>
      </c>
      <c r="L2749" s="143">
        <f t="shared" si="2597"/>
        <v>0</v>
      </c>
      <c r="M2749" s="151">
        <f t="shared" si="2604"/>
        <v>0</v>
      </c>
      <c r="N2749" s="151">
        <f t="shared" si="2598"/>
        <v>0</v>
      </c>
      <c r="O2749" s="151">
        <f t="shared" si="2606"/>
        <v>0</v>
      </c>
      <c r="P2749" s="144"/>
      <c r="Q2749" s="145">
        <f t="shared" si="2600"/>
        <v>0</v>
      </c>
    </row>
    <row r="2750" spans="1:17" s="20" customFormat="1" ht="18" customHeight="1" x14ac:dyDescent="0.4">
      <c r="A2750" s="19">
        <v>9</v>
      </c>
      <c r="B2750" s="145">
        <f>B2742</f>
        <v>10</v>
      </c>
      <c r="C2750" s="151">
        <f t="shared" si="2601"/>
        <v>0</v>
      </c>
      <c r="D2750" s="151">
        <f t="shared" si="2592"/>
        <v>0</v>
      </c>
      <c r="E2750" s="143">
        <f>VLOOKUP(B2738,別紙1!$A$285:$AS$431,31,FALSE)+VLOOKUP(B2738,別紙1!$A$285:$AS$431,32,FALSE)+VLOOKUP(B2738,別紙1!$A$285:$AS$431,33,FALSE)</f>
        <v>12</v>
      </c>
      <c r="F2750" s="143">
        <f t="shared" si="2593"/>
        <v>12</v>
      </c>
      <c r="G2750" s="151">
        <f t="shared" si="2602"/>
        <v>0</v>
      </c>
      <c r="H2750" s="151">
        <f t="shared" si="2594"/>
        <v>0</v>
      </c>
      <c r="I2750" s="143">
        <f t="shared" si="2605"/>
        <v>0</v>
      </c>
      <c r="J2750" s="151">
        <f t="shared" si="2603"/>
        <v>0</v>
      </c>
      <c r="K2750" s="151">
        <f t="shared" si="2596"/>
        <v>0</v>
      </c>
      <c r="L2750" s="143">
        <f t="shared" si="2597"/>
        <v>0</v>
      </c>
      <c r="M2750" s="151">
        <f t="shared" si="2604"/>
        <v>0</v>
      </c>
      <c r="N2750" s="151">
        <f t="shared" si="2598"/>
        <v>0</v>
      </c>
      <c r="O2750" s="151">
        <f t="shared" si="2606"/>
        <v>0</v>
      </c>
      <c r="P2750" s="144"/>
      <c r="Q2750" s="145">
        <f t="shared" si="2600"/>
        <v>0</v>
      </c>
    </row>
    <row r="2751" spans="1:17" s="20" customFormat="1" ht="18" customHeight="1" x14ac:dyDescent="0.4">
      <c r="A2751" s="19">
        <v>10</v>
      </c>
      <c r="B2751" s="145">
        <f>B2742</f>
        <v>10</v>
      </c>
      <c r="C2751" s="151">
        <f t="shared" si="2601"/>
        <v>0</v>
      </c>
      <c r="D2751" s="151">
        <f t="shared" si="2592"/>
        <v>0</v>
      </c>
      <c r="E2751" s="143">
        <f>VLOOKUP(B2738,別紙1!$A$285:$AS$431,34,FALSE)+VLOOKUP(B2738,別紙1!$A$285:$AS$431,35,FALSE)+VLOOKUP(B2738,別紙1!$A$285:$AS$431,36,FALSE)</f>
        <v>10</v>
      </c>
      <c r="F2751" s="143">
        <f t="shared" si="2593"/>
        <v>10</v>
      </c>
      <c r="G2751" s="151">
        <f t="shared" si="2602"/>
        <v>0</v>
      </c>
      <c r="H2751" s="151">
        <f t="shared" si="2594"/>
        <v>0</v>
      </c>
      <c r="I2751" s="143">
        <f t="shared" si="2605"/>
        <v>0</v>
      </c>
      <c r="J2751" s="151">
        <f t="shared" si="2603"/>
        <v>0</v>
      </c>
      <c r="K2751" s="151">
        <f t="shared" si="2596"/>
        <v>0</v>
      </c>
      <c r="L2751" s="143">
        <f t="shared" si="2597"/>
        <v>0</v>
      </c>
      <c r="M2751" s="151">
        <f t="shared" si="2604"/>
        <v>0</v>
      </c>
      <c r="N2751" s="151">
        <f t="shared" si="2598"/>
        <v>0</v>
      </c>
      <c r="O2751" s="151">
        <f t="shared" si="2606"/>
        <v>0</v>
      </c>
      <c r="P2751" s="144"/>
      <c r="Q2751" s="145">
        <f t="shared" si="2600"/>
        <v>0</v>
      </c>
    </row>
    <row r="2752" spans="1:17" s="20" customFormat="1" ht="18" customHeight="1" x14ac:dyDescent="0.4">
      <c r="A2752" s="19">
        <v>11</v>
      </c>
      <c r="B2752" s="145">
        <f>B2742</f>
        <v>10</v>
      </c>
      <c r="C2752" s="151">
        <f t="shared" si="2601"/>
        <v>0</v>
      </c>
      <c r="D2752" s="151">
        <f t="shared" si="2592"/>
        <v>0</v>
      </c>
      <c r="E2752" s="143">
        <f>VLOOKUP(B2738,別紙1!$A$285:$AS$431,37,FALSE)+VLOOKUP(B2738,別紙1!$A$285:$AS$431,38,FALSE)+VLOOKUP(B2738,別紙1!$A$285:$AS$431,39,FALSE)</f>
        <v>9</v>
      </c>
      <c r="F2752" s="143">
        <f t="shared" si="2593"/>
        <v>9</v>
      </c>
      <c r="G2752" s="151">
        <f t="shared" si="2602"/>
        <v>0</v>
      </c>
      <c r="H2752" s="151">
        <f t="shared" si="2594"/>
        <v>0</v>
      </c>
      <c r="I2752" s="143">
        <f t="shared" si="2605"/>
        <v>0</v>
      </c>
      <c r="J2752" s="151">
        <f t="shared" si="2603"/>
        <v>0</v>
      </c>
      <c r="K2752" s="151">
        <f t="shared" si="2596"/>
        <v>0</v>
      </c>
      <c r="L2752" s="143">
        <f t="shared" si="2597"/>
        <v>0</v>
      </c>
      <c r="M2752" s="151">
        <f t="shared" si="2604"/>
        <v>0</v>
      </c>
      <c r="N2752" s="151">
        <f t="shared" si="2598"/>
        <v>0</v>
      </c>
      <c r="O2752" s="151">
        <f t="shared" si="2606"/>
        <v>0</v>
      </c>
      <c r="P2752" s="144"/>
      <c r="Q2752" s="145">
        <f t="shared" si="2600"/>
        <v>0</v>
      </c>
    </row>
    <row r="2753" spans="1:17" s="20" customFormat="1" ht="18" customHeight="1" thickBot="1" x14ac:dyDescent="0.45">
      <c r="A2753" s="19">
        <v>12</v>
      </c>
      <c r="B2753" s="145">
        <f>B2742</f>
        <v>10</v>
      </c>
      <c r="C2753" s="151">
        <f t="shared" si="2601"/>
        <v>0</v>
      </c>
      <c r="D2753" s="151">
        <f t="shared" si="2592"/>
        <v>0</v>
      </c>
      <c r="E2753" s="143">
        <f>VLOOKUP(B2738,別紙1!$A$285:$AS$431,40,FALSE)+VLOOKUP(B2738,別紙1!$A$285:$AS$431,41,FALSE)+VLOOKUP(B2738,別紙1!$A$285:$AS$431,42,FALSE)</f>
        <v>12</v>
      </c>
      <c r="F2753" s="143">
        <f t="shared" si="2593"/>
        <v>12</v>
      </c>
      <c r="G2753" s="151">
        <f t="shared" si="2602"/>
        <v>0</v>
      </c>
      <c r="H2753" s="198">
        <f t="shared" si="2594"/>
        <v>0</v>
      </c>
      <c r="I2753" s="143">
        <f t="shared" si="2605"/>
        <v>0</v>
      </c>
      <c r="J2753" s="198">
        <f t="shared" si="2603"/>
        <v>0</v>
      </c>
      <c r="K2753" s="198">
        <f t="shared" si="2596"/>
        <v>0</v>
      </c>
      <c r="L2753" s="143">
        <f t="shared" si="2597"/>
        <v>0</v>
      </c>
      <c r="M2753" s="151">
        <f t="shared" si="2604"/>
        <v>0</v>
      </c>
      <c r="N2753" s="198">
        <f t="shared" si="2598"/>
        <v>0</v>
      </c>
      <c r="O2753" s="151">
        <f>H2753+K2753+N2753</f>
        <v>0</v>
      </c>
      <c r="P2753" s="144"/>
      <c r="Q2753" s="145">
        <f t="shared" si="2600"/>
        <v>0</v>
      </c>
    </row>
    <row r="2754" spans="1:17" s="20" customFormat="1" ht="18" customHeight="1" thickBot="1" x14ac:dyDescent="0.45">
      <c r="A2754" s="19" t="s">
        <v>9</v>
      </c>
      <c r="B2754" s="146"/>
      <c r="C2754" s="146"/>
      <c r="D2754" s="201"/>
      <c r="E2754" s="143">
        <f t="shared" ref="E2754:F2754" si="2607">SUM(E2742:E2753)</f>
        <v>148</v>
      </c>
      <c r="F2754" s="149">
        <f t="shared" si="2607"/>
        <v>148</v>
      </c>
      <c r="G2754" s="146"/>
      <c r="H2754" s="146"/>
      <c r="I2754" s="149">
        <f t="shared" ref="I2754" si="2608">SUM(I2742:I2753)</f>
        <v>0</v>
      </c>
      <c r="J2754" s="146"/>
      <c r="K2754" s="146"/>
      <c r="L2754" s="149">
        <f t="shared" ref="L2754" si="2609">SUM(L2742:L2753)</f>
        <v>0</v>
      </c>
      <c r="M2754" s="146"/>
      <c r="N2754" s="146"/>
      <c r="O2754" s="202"/>
      <c r="P2754" s="150">
        <f>SUM(P2742:P2753)</f>
        <v>0</v>
      </c>
      <c r="Q2754" s="148">
        <f>IF(SUM(Q2742:Q2753)="","",SUM(Q2742:Q2753))</f>
        <v>0</v>
      </c>
    </row>
    <row r="2755" spans="1:17" ht="78" customHeight="1" x14ac:dyDescent="0.4">
      <c r="A2755" s="444" t="s">
        <v>376</v>
      </c>
      <c r="B2755" s="445"/>
      <c r="C2755" s="445"/>
      <c r="D2755" s="445"/>
      <c r="E2755" s="446"/>
      <c r="F2755" s="446"/>
      <c r="G2755" s="446"/>
      <c r="H2755" s="445"/>
      <c r="I2755" s="446"/>
      <c r="J2755" s="446"/>
      <c r="K2755" s="445"/>
      <c r="L2755" s="446"/>
      <c r="M2755" s="446"/>
      <c r="N2755" s="445"/>
      <c r="O2755" s="445"/>
      <c r="P2755" s="445"/>
      <c r="Q2755" s="445"/>
    </row>
    <row r="2756" spans="1:17" ht="78" customHeight="1" x14ac:dyDescent="0.4">
      <c r="A2756" s="447" t="s">
        <v>22</v>
      </c>
      <c r="B2756" s="447"/>
      <c r="C2756" s="447"/>
      <c r="D2756" s="447"/>
      <c r="E2756" s="447"/>
      <c r="F2756" s="447"/>
      <c r="G2756" s="447"/>
      <c r="H2756" s="447"/>
      <c r="I2756" s="447"/>
      <c r="J2756" s="447"/>
      <c r="K2756" s="447"/>
      <c r="L2756" s="447"/>
      <c r="M2756" s="447"/>
      <c r="N2756" s="447"/>
      <c r="O2756" s="447"/>
      <c r="P2756" s="447"/>
      <c r="Q2756" s="447"/>
    </row>
    <row r="2757" spans="1:17" x14ac:dyDescent="0.4">
      <c r="A2757" s="11" t="s">
        <v>12</v>
      </c>
      <c r="B2757" s="15">
        <f>B2738+1</f>
        <v>146</v>
      </c>
      <c r="C2757" s="11" t="s">
        <v>13</v>
      </c>
      <c r="D2757" s="13" t="str">
        <f>VLOOKUP(B2757,別紙1!$A$285:$AS$431,3,FALSE)</f>
        <v>樋越第９ポンプ場</v>
      </c>
      <c r="Q2757" s="142" t="str">
        <f>VLOOKUP(B2757,別紙1!$A$285:$AS$431,5,FALSE)</f>
        <v>従量電灯Ｂ</v>
      </c>
    </row>
    <row r="2758" spans="1:17" s="11" customFormat="1" ht="20.25" customHeight="1" x14ac:dyDescent="0.4">
      <c r="A2758" s="435" t="s">
        <v>14</v>
      </c>
      <c r="B2758" s="443" t="s">
        <v>3</v>
      </c>
      <c r="C2758" s="443"/>
      <c r="D2758" s="443"/>
      <c r="E2758" s="438" t="s">
        <v>4</v>
      </c>
      <c r="F2758" s="439"/>
      <c r="G2758" s="439"/>
      <c r="H2758" s="439"/>
      <c r="I2758" s="439"/>
      <c r="J2758" s="439"/>
      <c r="K2758" s="439"/>
      <c r="L2758" s="439"/>
      <c r="M2758" s="439"/>
      <c r="N2758" s="439"/>
      <c r="O2758" s="440"/>
      <c r="P2758" s="426" t="s">
        <v>106</v>
      </c>
      <c r="Q2758" s="435" t="s">
        <v>354</v>
      </c>
    </row>
    <row r="2759" spans="1:17" s="11" customFormat="1" ht="60" x14ac:dyDescent="0.4">
      <c r="A2759" s="436"/>
      <c r="B2759" s="305" t="s">
        <v>26</v>
      </c>
      <c r="C2759" s="305" t="s">
        <v>107</v>
      </c>
      <c r="D2759" s="305" t="s">
        <v>27</v>
      </c>
      <c r="E2759" s="16" t="s">
        <v>349</v>
      </c>
      <c r="F2759" s="17" t="s">
        <v>108</v>
      </c>
      <c r="G2759" s="17" t="s">
        <v>350</v>
      </c>
      <c r="H2759" s="16" t="s">
        <v>28</v>
      </c>
      <c r="I2759" s="17" t="s">
        <v>126</v>
      </c>
      <c r="J2759" s="17" t="s">
        <v>352</v>
      </c>
      <c r="K2759" s="16" t="s">
        <v>29</v>
      </c>
      <c r="L2759" s="17" t="s">
        <v>127</v>
      </c>
      <c r="M2759" s="17" t="s">
        <v>128</v>
      </c>
      <c r="N2759" s="16" t="s">
        <v>30</v>
      </c>
      <c r="O2759" s="306" t="s">
        <v>353</v>
      </c>
      <c r="P2759" s="441"/>
      <c r="Q2759" s="436"/>
    </row>
    <row r="2760" spans="1:17" s="18" customFormat="1" ht="22.5" x14ac:dyDescent="0.4">
      <c r="A2760" s="442"/>
      <c r="B2760" s="12" t="s">
        <v>34</v>
      </c>
      <c r="C2760" s="12" t="s">
        <v>123</v>
      </c>
      <c r="D2760" s="12" t="s">
        <v>6</v>
      </c>
      <c r="E2760" s="12" t="s">
        <v>20</v>
      </c>
      <c r="F2760" s="12" t="s">
        <v>20</v>
      </c>
      <c r="G2760" s="12" t="s">
        <v>8</v>
      </c>
      <c r="H2760" s="12" t="s">
        <v>8</v>
      </c>
      <c r="I2760" s="12" t="s">
        <v>20</v>
      </c>
      <c r="J2760" s="12" t="s">
        <v>8</v>
      </c>
      <c r="K2760" s="12" t="s">
        <v>8</v>
      </c>
      <c r="L2760" s="12" t="s">
        <v>20</v>
      </c>
      <c r="M2760" s="12" t="s">
        <v>8</v>
      </c>
      <c r="N2760" s="12" t="s">
        <v>8</v>
      </c>
      <c r="O2760" s="12" t="s">
        <v>8</v>
      </c>
      <c r="P2760" s="4" t="s">
        <v>43</v>
      </c>
      <c r="Q2760" s="12" t="s">
        <v>8</v>
      </c>
    </row>
    <row r="2761" spans="1:17" s="20" customFormat="1" ht="18" customHeight="1" x14ac:dyDescent="0.4">
      <c r="A2761" s="19">
        <v>1</v>
      </c>
      <c r="B2761" s="143">
        <f>VLOOKUP(B2757,別紙1!$A$285:$AS$431,6,FALSE)</f>
        <v>15</v>
      </c>
      <c r="C2761" s="151">
        <f>内訳書!$C$9</f>
        <v>0</v>
      </c>
      <c r="D2761" s="151">
        <f>IF(E2761=0,ROUNDDOWN(C2761*B2761/10/2,2),ROUNDDOWN(C2761*B2761/10,2))</f>
        <v>0</v>
      </c>
      <c r="E2761" s="143">
        <f>VLOOKUP(B2757,別紙1!$A$285:$AS$431,7,FALSE)+VLOOKUP(B2757,別紙1!$A$285:$AS$431,8,FALSE)+VLOOKUP(B2757,別紙1!$A$285:$AS$431,9,FALSE)</f>
        <v>8</v>
      </c>
      <c r="F2761" s="143">
        <f>IF(E2761&lt;120,E2761,120)</f>
        <v>8</v>
      </c>
      <c r="G2761" s="151">
        <f>内訳書!$D$9</f>
        <v>0</v>
      </c>
      <c r="H2761" s="151">
        <f>ROUNDDOWN(F2761*G2761,2)</f>
        <v>0</v>
      </c>
      <c r="I2761" s="143">
        <f>IF(E2761&lt;=300,IF(E2761&lt;120,0,E2761-120),180)</f>
        <v>0</v>
      </c>
      <c r="J2761" s="151">
        <f>内訳書!$E$9</f>
        <v>0</v>
      </c>
      <c r="K2761" s="151">
        <f>ROUNDDOWN(I2761*J2761,2)</f>
        <v>0</v>
      </c>
      <c r="L2761" s="143">
        <f>IF(E2761&lt;300,0,E2761-300)</f>
        <v>0</v>
      </c>
      <c r="M2761" s="151">
        <f>内訳書!$F$9</f>
        <v>0</v>
      </c>
      <c r="N2761" s="151">
        <f>ROUNDDOWN(L2761*M2761,2)</f>
        <v>0</v>
      </c>
      <c r="O2761" s="151">
        <f>H2761+K2761+N2761</f>
        <v>0</v>
      </c>
      <c r="P2761" s="144"/>
      <c r="Q2761" s="145">
        <f>ROUNDDOWN(D2761+O2761+P2761,0)</f>
        <v>0</v>
      </c>
    </row>
    <row r="2762" spans="1:17" s="20" customFormat="1" ht="18" customHeight="1" x14ac:dyDescent="0.4">
      <c r="A2762" s="19">
        <v>2</v>
      </c>
      <c r="B2762" s="145">
        <f>B2761</f>
        <v>15</v>
      </c>
      <c r="C2762" s="151">
        <f>C2761</f>
        <v>0</v>
      </c>
      <c r="D2762" s="151">
        <f t="shared" ref="D2762:D2772" si="2610">IF(E2762=0,ROUNDDOWN(C2762*B2762/10/2,2),ROUNDDOWN(C2762*B2762/10,2))</f>
        <v>0</v>
      </c>
      <c r="E2762" s="143">
        <f>VLOOKUP(B2757,別紙1!$A$285:$AS$431,10,FALSE)+VLOOKUP(B2757,別紙1!$A$285:$AS$431,11,FALSE)+VLOOKUP(B2757,別紙1!$A$285:$AS$431,12,FALSE)</f>
        <v>8</v>
      </c>
      <c r="F2762" s="143">
        <f t="shared" ref="F2762:F2772" si="2611">IF(E2762&lt;120,E2762,120)</f>
        <v>8</v>
      </c>
      <c r="G2762" s="151">
        <f>G2761</f>
        <v>0</v>
      </c>
      <c r="H2762" s="151">
        <f t="shared" ref="H2762:H2772" si="2612">ROUNDDOWN(F2762*G2762,2)</f>
        <v>0</v>
      </c>
      <c r="I2762" s="143">
        <f t="shared" ref="I2762" si="2613">IF(E2762&lt;=300,IF(E2762&lt;120,0,E2762-120),180)</f>
        <v>0</v>
      </c>
      <c r="J2762" s="151">
        <f>J2761</f>
        <v>0</v>
      </c>
      <c r="K2762" s="151">
        <f t="shared" ref="K2762:K2772" si="2614">ROUNDDOWN(I2762*J2762,2)</f>
        <v>0</v>
      </c>
      <c r="L2762" s="143">
        <f t="shared" ref="L2762:L2772" si="2615">IF(E2762&lt;300,0,E2762-300)</f>
        <v>0</v>
      </c>
      <c r="M2762" s="151">
        <f>M2761</f>
        <v>0</v>
      </c>
      <c r="N2762" s="151">
        <f t="shared" ref="N2762:N2772" si="2616">ROUNDDOWN(L2762*M2762,2)</f>
        <v>0</v>
      </c>
      <c r="O2762" s="151">
        <f t="shared" ref="O2762:O2765" si="2617">H2762+K2762+N2762</f>
        <v>0</v>
      </c>
      <c r="P2762" s="144"/>
      <c r="Q2762" s="145">
        <f t="shared" ref="Q2762:Q2772" si="2618">ROUNDDOWN(D2762+O2762+P2762,0)</f>
        <v>0</v>
      </c>
    </row>
    <row r="2763" spans="1:17" s="20" customFormat="1" ht="18" customHeight="1" x14ac:dyDescent="0.4">
      <c r="A2763" s="19">
        <v>3</v>
      </c>
      <c r="B2763" s="145">
        <f>B2761</f>
        <v>15</v>
      </c>
      <c r="C2763" s="151">
        <f t="shared" ref="C2763:C2772" si="2619">C2762</f>
        <v>0</v>
      </c>
      <c r="D2763" s="151">
        <f t="shared" si="2610"/>
        <v>0</v>
      </c>
      <c r="E2763" s="143">
        <f>VLOOKUP(B2757,別紙1!$A$285:$AS$431,13,FALSE)+VLOOKUP(B2757,別紙1!$A$285:$AS$431,14,FALSE)+VLOOKUP(B2757,別紙1!$A$285:$AS$431,15,FALSE)</f>
        <v>7</v>
      </c>
      <c r="F2763" s="143">
        <f t="shared" si="2611"/>
        <v>7</v>
      </c>
      <c r="G2763" s="151">
        <f t="shared" ref="G2763:G2772" si="2620">G2762</f>
        <v>0</v>
      </c>
      <c r="H2763" s="151">
        <f t="shared" si="2612"/>
        <v>0</v>
      </c>
      <c r="I2763" s="143">
        <f>IF(E2763&lt;=300,IF(E2763&lt;120,0,E2763-120),180)</f>
        <v>0</v>
      </c>
      <c r="J2763" s="151">
        <f t="shared" ref="J2763:J2772" si="2621">J2762</f>
        <v>0</v>
      </c>
      <c r="K2763" s="151">
        <f t="shared" si="2614"/>
        <v>0</v>
      </c>
      <c r="L2763" s="143">
        <f t="shared" si="2615"/>
        <v>0</v>
      </c>
      <c r="M2763" s="151">
        <f t="shared" ref="M2763:M2772" si="2622">M2762</f>
        <v>0</v>
      </c>
      <c r="N2763" s="151">
        <f t="shared" si="2616"/>
        <v>0</v>
      </c>
      <c r="O2763" s="151">
        <f t="shared" si="2617"/>
        <v>0</v>
      </c>
      <c r="P2763" s="144"/>
      <c r="Q2763" s="145">
        <f t="shared" si="2618"/>
        <v>0</v>
      </c>
    </row>
    <row r="2764" spans="1:17" s="20" customFormat="1" ht="18" customHeight="1" x14ac:dyDescent="0.4">
      <c r="A2764" s="19">
        <v>4</v>
      </c>
      <c r="B2764" s="145">
        <f>B2761</f>
        <v>15</v>
      </c>
      <c r="C2764" s="151">
        <f t="shared" si="2619"/>
        <v>0</v>
      </c>
      <c r="D2764" s="151">
        <f t="shared" si="2610"/>
        <v>0</v>
      </c>
      <c r="E2764" s="143">
        <f>VLOOKUP(B2757,別紙1!$A$285:$AS$431,16,FALSE)+VLOOKUP(B2757,別紙1!$A$285:$AS$431,17,FALSE)+VLOOKUP(B2757,別紙1!$A$285:$AS$431,18,FALSE)</f>
        <v>8</v>
      </c>
      <c r="F2764" s="143">
        <f t="shared" si="2611"/>
        <v>8</v>
      </c>
      <c r="G2764" s="151">
        <f t="shared" si="2620"/>
        <v>0</v>
      </c>
      <c r="H2764" s="151">
        <f t="shared" si="2612"/>
        <v>0</v>
      </c>
      <c r="I2764" s="143">
        <f t="shared" ref="I2764:I2772" si="2623">IF(E2764&lt;=300,IF(E2764&lt;120,0,E2764-120),180)</f>
        <v>0</v>
      </c>
      <c r="J2764" s="151">
        <f t="shared" si="2621"/>
        <v>0</v>
      </c>
      <c r="K2764" s="151">
        <f t="shared" si="2614"/>
        <v>0</v>
      </c>
      <c r="L2764" s="143">
        <f t="shared" si="2615"/>
        <v>0</v>
      </c>
      <c r="M2764" s="151">
        <f t="shared" si="2622"/>
        <v>0</v>
      </c>
      <c r="N2764" s="151">
        <f t="shared" si="2616"/>
        <v>0</v>
      </c>
      <c r="O2764" s="151">
        <f t="shared" si="2617"/>
        <v>0</v>
      </c>
      <c r="P2764" s="144"/>
      <c r="Q2764" s="145">
        <f t="shared" si="2618"/>
        <v>0</v>
      </c>
    </row>
    <row r="2765" spans="1:17" s="20" customFormat="1" ht="18" customHeight="1" x14ac:dyDescent="0.4">
      <c r="A2765" s="19">
        <v>5</v>
      </c>
      <c r="B2765" s="145">
        <f>B2761</f>
        <v>15</v>
      </c>
      <c r="C2765" s="151">
        <f t="shared" si="2619"/>
        <v>0</v>
      </c>
      <c r="D2765" s="151">
        <f t="shared" si="2610"/>
        <v>0</v>
      </c>
      <c r="E2765" s="143">
        <f>VLOOKUP(B2757,別紙1!$A$285:$AS$431,19,FALSE)+VLOOKUP(B2757,別紙1!$A$285:$AS$431,20,FALSE)+VLOOKUP(B2757,別紙1!$A$285:$AS$431,21,FALSE)</f>
        <v>8</v>
      </c>
      <c r="F2765" s="143">
        <f t="shared" si="2611"/>
        <v>8</v>
      </c>
      <c r="G2765" s="151">
        <f t="shared" si="2620"/>
        <v>0</v>
      </c>
      <c r="H2765" s="151">
        <f t="shared" si="2612"/>
        <v>0</v>
      </c>
      <c r="I2765" s="143">
        <f t="shared" si="2623"/>
        <v>0</v>
      </c>
      <c r="J2765" s="151">
        <f t="shared" si="2621"/>
        <v>0</v>
      </c>
      <c r="K2765" s="151">
        <f t="shared" si="2614"/>
        <v>0</v>
      </c>
      <c r="L2765" s="143">
        <f t="shared" si="2615"/>
        <v>0</v>
      </c>
      <c r="M2765" s="151">
        <f t="shared" si="2622"/>
        <v>0</v>
      </c>
      <c r="N2765" s="151">
        <f t="shared" si="2616"/>
        <v>0</v>
      </c>
      <c r="O2765" s="151">
        <f t="shared" si="2617"/>
        <v>0</v>
      </c>
      <c r="P2765" s="144"/>
      <c r="Q2765" s="145">
        <f t="shared" si="2618"/>
        <v>0</v>
      </c>
    </row>
    <row r="2766" spans="1:17" s="20" customFormat="1" ht="18" customHeight="1" x14ac:dyDescent="0.4">
      <c r="A2766" s="19">
        <v>6</v>
      </c>
      <c r="B2766" s="145">
        <f>B2761</f>
        <v>15</v>
      </c>
      <c r="C2766" s="151">
        <f t="shared" si="2619"/>
        <v>0</v>
      </c>
      <c r="D2766" s="151">
        <f t="shared" si="2610"/>
        <v>0</v>
      </c>
      <c r="E2766" s="143">
        <f>VLOOKUP(B2757,別紙1!$A$285:$AS$431,22,FALSE)+VLOOKUP(B2757,別紙1!$A$285:$AS$431,23,FALSE)+VLOOKUP(B2757,別紙1!$A$285:$AS$431,24,FALSE)</f>
        <v>8</v>
      </c>
      <c r="F2766" s="143">
        <f t="shared" si="2611"/>
        <v>8</v>
      </c>
      <c r="G2766" s="151">
        <f t="shared" si="2620"/>
        <v>0</v>
      </c>
      <c r="H2766" s="151">
        <f t="shared" si="2612"/>
        <v>0</v>
      </c>
      <c r="I2766" s="143">
        <f t="shared" si="2623"/>
        <v>0</v>
      </c>
      <c r="J2766" s="151">
        <f t="shared" si="2621"/>
        <v>0</v>
      </c>
      <c r="K2766" s="151">
        <f t="shared" si="2614"/>
        <v>0</v>
      </c>
      <c r="L2766" s="143">
        <f t="shared" si="2615"/>
        <v>0</v>
      </c>
      <c r="M2766" s="151">
        <f t="shared" si="2622"/>
        <v>0</v>
      </c>
      <c r="N2766" s="151">
        <f t="shared" si="2616"/>
        <v>0</v>
      </c>
      <c r="O2766" s="151">
        <f>H2766+K2766+N2766</f>
        <v>0</v>
      </c>
      <c r="P2766" s="144"/>
      <c r="Q2766" s="145">
        <f t="shared" si="2618"/>
        <v>0</v>
      </c>
    </row>
    <row r="2767" spans="1:17" s="20" customFormat="1" ht="18" customHeight="1" x14ac:dyDescent="0.4">
      <c r="A2767" s="19">
        <v>7</v>
      </c>
      <c r="B2767" s="145">
        <f>B2761</f>
        <v>15</v>
      </c>
      <c r="C2767" s="151">
        <f t="shared" si="2619"/>
        <v>0</v>
      </c>
      <c r="D2767" s="151">
        <f t="shared" si="2610"/>
        <v>0</v>
      </c>
      <c r="E2767" s="143">
        <f>VLOOKUP(B2757,別紙1!$A$285:$AS$431,25,FALSE)+VLOOKUP(B2757,別紙1!$A$285:$AS$431,26,FALSE)+VLOOKUP(B2757,別紙1!$A$285:$AS$431,27,FALSE)</f>
        <v>8</v>
      </c>
      <c r="F2767" s="143">
        <f t="shared" si="2611"/>
        <v>8</v>
      </c>
      <c r="G2767" s="151">
        <f t="shared" si="2620"/>
        <v>0</v>
      </c>
      <c r="H2767" s="151">
        <f t="shared" si="2612"/>
        <v>0</v>
      </c>
      <c r="I2767" s="143">
        <f t="shared" si="2623"/>
        <v>0</v>
      </c>
      <c r="J2767" s="151">
        <f t="shared" si="2621"/>
        <v>0</v>
      </c>
      <c r="K2767" s="151">
        <f t="shared" si="2614"/>
        <v>0</v>
      </c>
      <c r="L2767" s="143">
        <f t="shared" si="2615"/>
        <v>0</v>
      </c>
      <c r="M2767" s="151">
        <f t="shared" si="2622"/>
        <v>0</v>
      </c>
      <c r="N2767" s="151">
        <f t="shared" si="2616"/>
        <v>0</v>
      </c>
      <c r="O2767" s="151">
        <f t="shared" ref="O2767:O2771" si="2624">H2767+K2767+N2767</f>
        <v>0</v>
      </c>
      <c r="P2767" s="144"/>
      <c r="Q2767" s="145">
        <f t="shared" si="2618"/>
        <v>0</v>
      </c>
    </row>
    <row r="2768" spans="1:17" s="20" customFormat="1" ht="18" customHeight="1" x14ac:dyDescent="0.4">
      <c r="A2768" s="19">
        <v>8</v>
      </c>
      <c r="B2768" s="145">
        <f>B2761</f>
        <v>15</v>
      </c>
      <c r="C2768" s="151">
        <f t="shared" si="2619"/>
        <v>0</v>
      </c>
      <c r="D2768" s="151">
        <f t="shared" si="2610"/>
        <v>0</v>
      </c>
      <c r="E2768" s="143">
        <f>VLOOKUP(B2757,別紙1!$A$285:$AS$431,28,FALSE)+VLOOKUP(B2757,別紙1!$A$285:$AS$431,29,FALSE)+VLOOKUP(B2757,別紙1!$A$285:$AS$431,30,FALSE)</f>
        <v>8</v>
      </c>
      <c r="F2768" s="143">
        <f t="shared" si="2611"/>
        <v>8</v>
      </c>
      <c r="G2768" s="151">
        <f t="shared" si="2620"/>
        <v>0</v>
      </c>
      <c r="H2768" s="151">
        <f t="shared" si="2612"/>
        <v>0</v>
      </c>
      <c r="I2768" s="143">
        <f t="shared" si="2623"/>
        <v>0</v>
      </c>
      <c r="J2768" s="151">
        <f t="shared" si="2621"/>
        <v>0</v>
      </c>
      <c r="K2768" s="151">
        <f t="shared" si="2614"/>
        <v>0</v>
      </c>
      <c r="L2768" s="143">
        <f t="shared" si="2615"/>
        <v>0</v>
      </c>
      <c r="M2768" s="151">
        <f t="shared" si="2622"/>
        <v>0</v>
      </c>
      <c r="N2768" s="151">
        <f t="shared" si="2616"/>
        <v>0</v>
      </c>
      <c r="O2768" s="151">
        <f t="shared" si="2624"/>
        <v>0</v>
      </c>
      <c r="P2768" s="144"/>
      <c r="Q2768" s="145">
        <f t="shared" si="2618"/>
        <v>0</v>
      </c>
    </row>
    <row r="2769" spans="1:17" s="20" customFormat="1" ht="18" customHeight="1" x14ac:dyDescent="0.4">
      <c r="A2769" s="19">
        <v>9</v>
      </c>
      <c r="B2769" s="145">
        <f>B2761</f>
        <v>15</v>
      </c>
      <c r="C2769" s="151">
        <f t="shared" si="2619"/>
        <v>0</v>
      </c>
      <c r="D2769" s="151">
        <f t="shared" si="2610"/>
        <v>0</v>
      </c>
      <c r="E2769" s="143">
        <f>VLOOKUP(B2757,別紙1!$A$285:$AS$431,31,FALSE)+VLOOKUP(B2757,別紙1!$A$285:$AS$431,32,FALSE)+VLOOKUP(B2757,別紙1!$A$285:$AS$431,33,FALSE)</f>
        <v>8</v>
      </c>
      <c r="F2769" s="143">
        <f t="shared" si="2611"/>
        <v>8</v>
      </c>
      <c r="G2769" s="151">
        <f t="shared" si="2620"/>
        <v>0</v>
      </c>
      <c r="H2769" s="151">
        <f t="shared" si="2612"/>
        <v>0</v>
      </c>
      <c r="I2769" s="143">
        <f t="shared" si="2623"/>
        <v>0</v>
      </c>
      <c r="J2769" s="151">
        <f t="shared" si="2621"/>
        <v>0</v>
      </c>
      <c r="K2769" s="151">
        <f t="shared" si="2614"/>
        <v>0</v>
      </c>
      <c r="L2769" s="143">
        <f t="shared" si="2615"/>
        <v>0</v>
      </c>
      <c r="M2769" s="151">
        <f t="shared" si="2622"/>
        <v>0</v>
      </c>
      <c r="N2769" s="151">
        <f t="shared" si="2616"/>
        <v>0</v>
      </c>
      <c r="O2769" s="151">
        <f t="shared" si="2624"/>
        <v>0</v>
      </c>
      <c r="P2769" s="144"/>
      <c r="Q2769" s="145">
        <f t="shared" si="2618"/>
        <v>0</v>
      </c>
    </row>
    <row r="2770" spans="1:17" s="20" customFormat="1" ht="18" customHeight="1" x14ac:dyDescent="0.4">
      <c r="A2770" s="19">
        <v>10</v>
      </c>
      <c r="B2770" s="145">
        <f>B2761</f>
        <v>15</v>
      </c>
      <c r="C2770" s="151">
        <f t="shared" si="2619"/>
        <v>0</v>
      </c>
      <c r="D2770" s="151">
        <f t="shared" si="2610"/>
        <v>0</v>
      </c>
      <c r="E2770" s="143">
        <f>VLOOKUP(B2757,別紙1!$A$285:$AS$431,34,FALSE)+VLOOKUP(B2757,別紙1!$A$285:$AS$431,35,FALSE)+VLOOKUP(B2757,別紙1!$A$285:$AS$431,36,FALSE)</f>
        <v>8</v>
      </c>
      <c r="F2770" s="143">
        <f t="shared" si="2611"/>
        <v>8</v>
      </c>
      <c r="G2770" s="151">
        <f t="shared" si="2620"/>
        <v>0</v>
      </c>
      <c r="H2770" s="151">
        <f t="shared" si="2612"/>
        <v>0</v>
      </c>
      <c r="I2770" s="143">
        <f t="shared" si="2623"/>
        <v>0</v>
      </c>
      <c r="J2770" s="151">
        <f t="shared" si="2621"/>
        <v>0</v>
      </c>
      <c r="K2770" s="151">
        <f t="shared" si="2614"/>
        <v>0</v>
      </c>
      <c r="L2770" s="143">
        <f t="shared" si="2615"/>
        <v>0</v>
      </c>
      <c r="M2770" s="151">
        <f t="shared" si="2622"/>
        <v>0</v>
      </c>
      <c r="N2770" s="151">
        <f t="shared" si="2616"/>
        <v>0</v>
      </c>
      <c r="O2770" s="151">
        <f t="shared" si="2624"/>
        <v>0</v>
      </c>
      <c r="P2770" s="144"/>
      <c r="Q2770" s="145">
        <f t="shared" si="2618"/>
        <v>0</v>
      </c>
    </row>
    <row r="2771" spans="1:17" s="20" customFormat="1" ht="18" customHeight="1" x14ac:dyDescent="0.4">
      <c r="A2771" s="19">
        <v>11</v>
      </c>
      <c r="B2771" s="145">
        <f>B2761</f>
        <v>15</v>
      </c>
      <c r="C2771" s="151">
        <f t="shared" si="2619"/>
        <v>0</v>
      </c>
      <c r="D2771" s="151">
        <f t="shared" si="2610"/>
        <v>0</v>
      </c>
      <c r="E2771" s="143">
        <f>VLOOKUP(B2757,別紙1!$A$285:$AS$431,37,FALSE)+VLOOKUP(B2757,別紙1!$A$285:$AS$431,38,FALSE)+VLOOKUP(B2757,別紙1!$A$285:$AS$431,39,FALSE)</f>
        <v>8</v>
      </c>
      <c r="F2771" s="143">
        <f t="shared" si="2611"/>
        <v>8</v>
      </c>
      <c r="G2771" s="151">
        <f t="shared" si="2620"/>
        <v>0</v>
      </c>
      <c r="H2771" s="151">
        <f t="shared" si="2612"/>
        <v>0</v>
      </c>
      <c r="I2771" s="143">
        <f t="shared" si="2623"/>
        <v>0</v>
      </c>
      <c r="J2771" s="151">
        <f t="shared" si="2621"/>
        <v>0</v>
      </c>
      <c r="K2771" s="151">
        <f t="shared" si="2614"/>
        <v>0</v>
      </c>
      <c r="L2771" s="143">
        <f t="shared" si="2615"/>
        <v>0</v>
      </c>
      <c r="M2771" s="151">
        <f t="shared" si="2622"/>
        <v>0</v>
      </c>
      <c r="N2771" s="151">
        <f t="shared" si="2616"/>
        <v>0</v>
      </c>
      <c r="O2771" s="151">
        <f t="shared" si="2624"/>
        <v>0</v>
      </c>
      <c r="P2771" s="144"/>
      <c r="Q2771" s="145">
        <f t="shared" si="2618"/>
        <v>0</v>
      </c>
    </row>
    <row r="2772" spans="1:17" s="20" customFormat="1" ht="18" customHeight="1" thickBot="1" x14ac:dyDescent="0.45">
      <c r="A2772" s="19">
        <v>12</v>
      </c>
      <c r="B2772" s="145">
        <f>B2761</f>
        <v>15</v>
      </c>
      <c r="C2772" s="151">
        <f t="shared" si="2619"/>
        <v>0</v>
      </c>
      <c r="D2772" s="151">
        <f t="shared" si="2610"/>
        <v>0</v>
      </c>
      <c r="E2772" s="143">
        <f>VLOOKUP(B2757,別紙1!$A$285:$AS$431,40,FALSE)+VLOOKUP(B2757,別紙1!$A$285:$AS$431,41,FALSE)+VLOOKUP(B2757,別紙1!$A$285:$AS$431,42,FALSE)</f>
        <v>8</v>
      </c>
      <c r="F2772" s="143">
        <f t="shared" si="2611"/>
        <v>8</v>
      </c>
      <c r="G2772" s="151">
        <f t="shared" si="2620"/>
        <v>0</v>
      </c>
      <c r="H2772" s="198">
        <f t="shared" si="2612"/>
        <v>0</v>
      </c>
      <c r="I2772" s="143">
        <f t="shared" si="2623"/>
        <v>0</v>
      </c>
      <c r="J2772" s="198">
        <f t="shared" si="2621"/>
        <v>0</v>
      </c>
      <c r="K2772" s="198">
        <f t="shared" si="2614"/>
        <v>0</v>
      </c>
      <c r="L2772" s="143">
        <f t="shared" si="2615"/>
        <v>0</v>
      </c>
      <c r="M2772" s="151">
        <f t="shared" si="2622"/>
        <v>0</v>
      </c>
      <c r="N2772" s="198">
        <f t="shared" si="2616"/>
        <v>0</v>
      </c>
      <c r="O2772" s="151">
        <f>H2772+K2772+N2772</f>
        <v>0</v>
      </c>
      <c r="P2772" s="144"/>
      <c r="Q2772" s="145">
        <f t="shared" si="2618"/>
        <v>0</v>
      </c>
    </row>
    <row r="2773" spans="1:17" s="20" customFormat="1" ht="18" customHeight="1" thickBot="1" x14ac:dyDescent="0.45">
      <c r="A2773" s="19" t="s">
        <v>9</v>
      </c>
      <c r="B2773" s="146"/>
      <c r="C2773" s="146"/>
      <c r="D2773" s="201"/>
      <c r="E2773" s="143">
        <f t="shared" ref="E2773:F2773" si="2625">SUM(E2761:E2772)</f>
        <v>95</v>
      </c>
      <c r="F2773" s="149">
        <f t="shared" si="2625"/>
        <v>95</v>
      </c>
      <c r="G2773" s="146"/>
      <c r="H2773" s="146"/>
      <c r="I2773" s="149">
        <f t="shared" ref="I2773" si="2626">SUM(I2761:I2772)</f>
        <v>0</v>
      </c>
      <c r="J2773" s="146"/>
      <c r="K2773" s="146"/>
      <c r="L2773" s="149">
        <f t="shared" ref="L2773" si="2627">SUM(L2761:L2772)</f>
        <v>0</v>
      </c>
      <c r="M2773" s="146"/>
      <c r="N2773" s="146"/>
      <c r="O2773" s="202"/>
      <c r="P2773" s="150">
        <f>SUM(P2761:P2772)</f>
        <v>0</v>
      </c>
      <c r="Q2773" s="148">
        <f>IF(SUM(Q2761:Q2772)="","",SUM(Q2761:Q2772))</f>
        <v>0</v>
      </c>
    </row>
    <row r="2774" spans="1:17" ht="78" customHeight="1" x14ac:dyDescent="0.4">
      <c r="A2774" s="444" t="s">
        <v>376</v>
      </c>
      <c r="B2774" s="445"/>
      <c r="C2774" s="445"/>
      <c r="D2774" s="445"/>
      <c r="E2774" s="446"/>
      <c r="F2774" s="446"/>
      <c r="G2774" s="446"/>
      <c r="H2774" s="445"/>
      <c r="I2774" s="446"/>
      <c r="J2774" s="446"/>
      <c r="K2774" s="445"/>
      <c r="L2774" s="446"/>
      <c r="M2774" s="446"/>
      <c r="N2774" s="445"/>
      <c r="O2774" s="445"/>
      <c r="P2774" s="445"/>
      <c r="Q2774" s="445"/>
    </row>
    <row r="2775" spans="1:17" ht="78" customHeight="1" x14ac:dyDescent="0.4">
      <c r="A2775" s="447" t="s">
        <v>22</v>
      </c>
      <c r="B2775" s="447"/>
      <c r="C2775" s="447"/>
      <c r="D2775" s="447"/>
      <c r="E2775" s="447"/>
      <c r="F2775" s="447"/>
      <c r="G2775" s="447"/>
      <c r="H2775" s="447"/>
      <c r="I2775" s="447"/>
      <c r="J2775" s="447"/>
      <c r="K2775" s="447"/>
      <c r="L2775" s="447"/>
      <c r="M2775" s="447"/>
      <c r="N2775" s="447"/>
      <c r="O2775" s="447"/>
      <c r="P2775" s="447"/>
      <c r="Q2775" s="447"/>
    </row>
    <row r="2776" spans="1:17" x14ac:dyDescent="0.4">
      <c r="A2776" s="11" t="s">
        <v>12</v>
      </c>
      <c r="B2776" s="15">
        <f>B2757+1</f>
        <v>147</v>
      </c>
      <c r="C2776" s="11" t="s">
        <v>13</v>
      </c>
      <c r="D2776" s="13" t="str">
        <f>VLOOKUP(B2776,別紙1!$A$285:$AS$431,3,FALSE)</f>
        <v>米野第１．２ポンプ場</v>
      </c>
      <c r="Q2776" s="142" t="str">
        <f>VLOOKUP(B2776,別紙1!$A$285:$AS$431,5,FALSE)</f>
        <v>従量電灯Ｂ</v>
      </c>
    </row>
    <row r="2777" spans="1:17" s="11" customFormat="1" ht="20.25" customHeight="1" x14ac:dyDescent="0.4">
      <c r="A2777" s="435" t="s">
        <v>14</v>
      </c>
      <c r="B2777" s="443" t="s">
        <v>3</v>
      </c>
      <c r="C2777" s="443"/>
      <c r="D2777" s="443"/>
      <c r="E2777" s="438" t="s">
        <v>4</v>
      </c>
      <c r="F2777" s="439"/>
      <c r="G2777" s="439"/>
      <c r="H2777" s="439"/>
      <c r="I2777" s="439"/>
      <c r="J2777" s="439"/>
      <c r="K2777" s="439"/>
      <c r="L2777" s="439"/>
      <c r="M2777" s="439"/>
      <c r="N2777" s="439"/>
      <c r="O2777" s="440"/>
      <c r="P2777" s="426" t="s">
        <v>106</v>
      </c>
      <c r="Q2777" s="435" t="s">
        <v>354</v>
      </c>
    </row>
    <row r="2778" spans="1:17" s="11" customFormat="1" ht="60" x14ac:dyDescent="0.4">
      <c r="A2778" s="436"/>
      <c r="B2778" s="305" t="s">
        <v>26</v>
      </c>
      <c r="C2778" s="305" t="s">
        <v>107</v>
      </c>
      <c r="D2778" s="305" t="s">
        <v>27</v>
      </c>
      <c r="E2778" s="16" t="s">
        <v>349</v>
      </c>
      <c r="F2778" s="17" t="s">
        <v>108</v>
      </c>
      <c r="G2778" s="17" t="s">
        <v>350</v>
      </c>
      <c r="H2778" s="16" t="s">
        <v>28</v>
      </c>
      <c r="I2778" s="17" t="s">
        <v>126</v>
      </c>
      <c r="J2778" s="17" t="s">
        <v>352</v>
      </c>
      <c r="K2778" s="16" t="s">
        <v>29</v>
      </c>
      <c r="L2778" s="17" t="s">
        <v>127</v>
      </c>
      <c r="M2778" s="17" t="s">
        <v>128</v>
      </c>
      <c r="N2778" s="16" t="s">
        <v>30</v>
      </c>
      <c r="O2778" s="306" t="s">
        <v>353</v>
      </c>
      <c r="P2778" s="441"/>
      <c r="Q2778" s="436"/>
    </row>
    <row r="2779" spans="1:17" s="18" customFormat="1" ht="22.5" x14ac:dyDescent="0.4">
      <c r="A2779" s="442"/>
      <c r="B2779" s="12" t="s">
        <v>34</v>
      </c>
      <c r="C2779" s="12" t="s">
        <v>123</v>
      </c>
      <c r="D2779" s="12" t="s">
        <v>6</v>
      </c>
      <c r="E2779" s="12" t="s">
        <v>20</v>
      </c>
      <c r="F2779" s="12" t="s">
        <v>20</v>
      </c>
      <c r="G2779" s="12" t="s">
        <v>8</v>
      </c>
      <c r="H2779" s="12" t="s">
        <v>8</v>
      </c>
      <c r="I2779" s="12" t="s">
        <v>20</v>
      </c>
      <c r="J2779" s="12" t="s">
        <v>8</v>
      </c>
      <c r="K2779" s="12" t="s">
        <v>8</v>
      </c>
      <c r="L2779" s="12" t="s">
        <v>20</v>
      </c>
      <c r="M2779" s="12" t="s">
        <v>8</v>
      </c>
      <c r="N2779" s="12" t="s">
        <v>8</v>
      </c>
      <c r="O2779" s="12" t="s">
        <v>8</v>
      </c>
      <c r="P2779" s="4" t="s">
        <v>43</v>
      </c>
      <c r="Q2779" s="12" t="s">
        <v>8</v>
      </c>
    </row>
    <row r="2780" spans="1:17" s="20" customFormat="1" ht="18" customHeight="1" x14ac:dyDescent="0.4">
      <c r="A2780" s="19">
        <v>1</v>
      </c>
      <c r="B2780" s="143">
        <f>VLOOKUP(B2776,別紙1!$A$285:$AS$431,6,FALSE)</f>
        <v>10</v>
      </c>
      <c r="C2780" s="151">
        <f>内訳書!$C$9</f>
        <v>0</v>
      </c>
      <c r="D2780" s="151">
        <f>IF(E2780=0,ROUNDDOWN(C2780*B2780/10/2,2),ROUNDDOWN(C2780*B2780/10,2))</f>
        <v>0</v>
      </c>
      <c r="E2780" s="143">
        <f>VLOOKUP(B2776,別紙1!$A$285:$AS$431,7,FALSE)+VLOOKUP(B2776,別紙1!$A$285:$AS$431,8,FALSE)+VLOOKUP(B2776,別紙1!$A$285:$AS$431,9,FALSE)</f>
        <v>4</v>
      </c>
      <c r="F2780" s="143">
        <f>IF(E2780&lt;120,E2780,120)</f>
        <v>4</v>
      </c>
      <c r="G2780" s="151">
        <f>内訳書!$D$9</f>
        <v>0</v>
      </c>
      <c r="H2780" s="151">
        <f>ROUNDDOWN(F2780*G2780,2)</f>
        <v>0</v>
      </c>
      <c r="I2780" s="143">
        <f>IF(E2780&lt;=300,IF(E2780&lt;120,0,E2780-120),180)</f>
        <v>0</v>
      </c>
      <c r="J2780" s="151">
        <f>内訳書!$E$9</f>
        <v>0</v>
      </c>
      <c r="K2780" s="151">
        <f>ROUNDDOWN(I2780*J2780,2)</f>
        <v>0</v>
      </c>
      <c r="L2780" s="143">
        <f>IF(E2780&lt;300,0,E2780-300)</f>
        <v>0</v>
      </c>
      <c r="M2780" s="151">
        <f>内訳書!$F$9</f>
        <v>0</v>
      </c>
      <c r="N2780" s="151">
        <f>ROUNDDOWN(L2780*M2780,2)</f>
        <v>0</v>
      </c>
      <c r="O2780" s="151">
        <f>H2780+K2780+N2780</f>
        <v>0</v>
      </c>
      <c r="P2780" s="144"/>
      <c r="Q2780" s="145">
        <f>ROUNDDOWN(D2780+O2780+P2780,0)</f>
        <v>0</v>
      </c>
    </row>
    <row r="2781" spans="1:17" s="20" customFormat="1" ht="18" customHeight="1" x14ac:dyDescent="0.4">
      <c r="A2781" s="19">
        <v>2</v>
      </c>
      <c r="B2781" s="145">
        <f>B2780</f>
        <v>10</v>
      </c>
      <c r="C2781" s="151">
        <f>C2780</f>
        <v>0</v>
      </c>
      <c r="D2781" s="151">
        <f t="shared" ref="D2781:D2791" si="2628">IF(E2781=0,ROUNDDOWN(C2781*B2781/10/2,2),ROUNDDOWN(C2781*B2781/10,2))</f>
        <v>0</v>
      </c>
      <c r="E2781" s="143">
        <f>VLOOKUP(B2776,別紙1!$A$285:$AS$431,10,FALSE)+VLOOKUP(B2776,別紙1!$A$285:$AS$431,11,FALSE)+VLOOKUP(B2776,別紙1!$A$285:$AS$431,12,FALSE)</f>
        <v>4</v>
      </c>
      <c r="F2781" s="143">
        <f t="shared" ref="F2781:F2791" si="2629">IF(E2781&lt;120,E2781,120)</f>
        <v>4</v>
      </c>
      <c r="G2781" s="151">
        <f>G2780</f>
        <v>0</v>
      </c>
      <c r="H2781" s="151">
        <f t="shared" ref="H2781:H2791" si="2630">ROUNDDOWN(F2781*G2781,2)</f>
        <v>0</v>
      </c>
      <c r="I2781" s="143">
        <f t="shared" ref="I2781" si="2631">IF(E2781&lt;=300,IF(E2781&lt;120,0,E2781-120),180)</f>
        <v>0</v>
      </c>
      <c r="J2781" s="151">
        <f>J2780</f>
        <v>0</v>
      </c>
      <c r="K2781" s="151">
        <f t="shared" ref="K2781:K2791" si="2632">ROUNDDOWN(I2781*J2781,2)</f>
        <v>0</v>
      </c>
      <c r="L2781" s="143">
        <f t="shared" ref="L2781:L2791" si="2633">IF(E2781&lt;300,0,E2781-300)</f>
        <v>0</v>
      </c>
      <c r="M2781" s="151">
        <f>M2780</f>
        <v>0</v>
      </c>
      <c r="N2781" s="151">
        <f t="shared" ref="N2781:N2791" si="2634">ROUNDDOWN(L2781*M2781,2)</f>
        <v>0</v>
      </c>
      <c r="O2781" s="151">
        <f t="shared" ref="O2781:O2784" si="2635">H2781+K2781+N2781</f>
        <v>0</v>
      </c>
      <c r="P2781" s="144"/>
      <c r="Q2781" s="145">
        <f t="shared" ref="Q2781:Q2791" si="2636">ROUNDDOWN(D2781+O2781+P2781,0)</f>
        <v>0</v>
      </c>
    </row>
    <row r="2782" spans="1:17" s="20" customFormat="1" ht="18" customHeight="1" x14ac:dyDescent="0.4">
      <c r="A2782" s="19">
        <v>3</v>
      </c>
      <c r="B2782" s="145">
        <f>B2780</f>
        <v>10</v>
      </c>
      <c r="C2782" s="151">
        <f t="shared" ref="C2782:C2791" si="2637">C2781</f>
        <v>0</v>
      </c>
      <c r="D2782" s="151">
        <f t="shared" si="2628"/>
        <v>0</v>
      </c>
      <c r="E2782" s="143">
        <f>VLOOKUP(B2776,別紙1!$A$285:$AS$431,13,FALSE)+VLOOKUP(B2776,別紙1!$A$285:$AS$431,14,FALSE)+VLOOKUP(B2776,別紙1!$A$285:$AS$431,15,FALSE)</f>
        <v>4</v>
      </c>
      <c r="F2782" s="143">
        <f t="shared" si="2629"/>
        <v>4</v>
      </c>
      <c r="G2782" s="151">
        <f t="shared" ref="G2782:G2791" si="2638">G2781</f>
        <v>0</v>
      </c>
      <c r="H2782" s="151">
        <f t="shared" si="2630"/>
        <v>0</v>
      </c>
      <c r="I2782" s="143">
        <f>IF(E2782&lt;=300,IF(E2782&lt;120,0,E2782-120),180)</f>
        <v>0</v>
      </c>
      <c r="J2782" s="151">
        <f t="shared" ref="J2782:J2791" si="2639">J2781</f>
        <v>0</v>
      </c>
      <c r="K2782" s="151">
        <f t="shared" si="2632"/>
        <v>0</v>
      </c>
      <c r="L2782" s="143">
        <f t="shared" si="2633"/>
        <v>0</v>
      </c>
      <c r="M2782" s="151">
        <f t="shared" ref="M2782:M2791" si="2640">M2781</f>
        <v>0</v>
      </c>
      <c r="N2782" s="151">
        <f t="shared" si="2634"/>
        <v>0</v>
      </c>
      <c r="O2782" s="151">
        <f t="shared" si="2635"/>
        <v>0</v>
      </c>
      <c r="P2782" s="144"/>
      <c r="Q2782" s="145">
        <f t="shared" si="2636"/>
        <v>0</v>
      </c>
    </row>
    <row r="2783" spans="1:17" s="20" customFormat="1" ht="18" customHeight="1" x14ac:dyDescent="0.4">
      <c r="A2783" s="19">
        <v>4</v>
      </c>
      <c r="B2783" s="145">
        <f>B2780</f>
        <v>10</v>
      </c>
      <c r="C2783" s="151">
        <f t="shared" si="2637"/>
        <v>0</v>
      </c>
      <c r="D2783" s="151">
        <f t="shared" si="2628"/>
        <v>0</v>
      </c>
      <c r="E2783" s="143">
        <f>VLOOKUP(B2776,別紙1!$A$285:$AS$431,16,FALSE)+VLOOKUP(B2776,別紙1!$A$285:$AS$431,17,FALSE)+VLOOKUP(B2776,別紙1!$A$285:$AS$431,18,FALSE)</f>
        <v>4</v>
      </c>
      <c r="F2783" s="143">
        <f t="shared" si="2629"/>
        <v>4</v>
      </c>
      <c r="G2783" s="151">
        <f t="shared" si="2638"/>
        <v>0</v>
      </c>
      <c r="H2783" s="151">
        <f t="shared" si="2630"/>
        <v>0</v>
      </c>
      <c r="I2783" s="143">
        <f t="shared" ref="I2783:I2791" si="2641">IF(E2783&lt;=300,IF(E2783&lt;120,0,E2783-120),180)</f>
        <v>0</v>
      </c>
      <c r="J2783" s="151">
        <f t="shared" si="2639"/>
        <v>0</v>
      </c>
      <c r="K2783" s="151">
        <f t="shared" si="2632"/>
        <v>0</v>
      </c>
      <c r="L2783" s="143">
        <f t="shared" si="2633"/>
        <v>0</v>
      </c>
      <c r="M2783" s="151">
        <f t="shared" si="2640"/>
        <v>0</v>
      </c>
      <c r="N2783" s="151">
        <f t="shared" si="2634"/>
        <v>0</v>
      </c>
      <c r="O2783" s="151">
        <f t="shared" si="2635"/>
        <v>0</v>
      </c>
      <c r="P2783" s="144"/>
      <c r="Q2783" s="145">
        <f t="shared" si="2636"/>
        <v>0</v>
      </c>
    </row>
    <row r="2784" spans="1:17" s="20" customFormat="1" ht="18" customHeight="1" x14ac:dyDescent="0.4">
      <c r="A2784" s="19">
        <v>5</v>
      </c>
      <c r="B2784" s="145">
        <f>B2780</f>
        <v>10</v>
      </c>
      <c r="C2784" s="151">
        <f t="shared" si="2637"/>
        <v>0</v>
      </c>
      <c r="D2784" s="151">
        <f t="shared" si="2628"/>
        <v>0</v>
      </c>
      <c r="E2784" s="143">
        <f>VLOOKUP(B2776,別紙1!$A$285:$AS$431,19,FALSE)+VLOOKUP(B2776,別紙1!$A$285:$AS$431,20,FALSE)+VLOOKUP(B2776,別紙1!$A$285:$AS$431,21,FALSE)</f>
        <v>3</v>
      </c>
      <c r="F2784" s="143">
        <f t="shared" si="2629"/>
        <v>3</v>
      </c>
      <c r="G2784" s="151">
        <f t="shared" si="2638"/>
        <v>0</v>
      </c>
      <c r="H2784" s="151">
        <f t="shared" si="2630"/>
        <v>0</v>
      </c>
      <c r="I2784" s="143">
        <f t="shared" si="2641"/>
        <v>0</v>
      </c>
      <c r="J2784" s="151">
        <f t="shared" si="2639"/>
        <v>0</v>
      </c>
      <c r="K2784" s="151">
        <f t="shared" si="2632"/>
        <v>0</v>
      </c>
      <c r="L2784" s="143">
        <f t="shared" si="2633"/>
        <v>0</v>
      </c>
      <c r="M2784" s="151">
        <f t="shared" si="2640"/>
        <v>0</v>
      </c>
      <c r="N2784" s="151">
        <f t="shared" si="2634"/>
        <v>0</v>
      </c>
      <c r="O2784" s="151">
        <f t="shared" si="2635"/>
        <v>0</v>
      </c>
      <c r="P2784" s="144"/>
      <c r="Q2784" s="145">
        <f t="shared" si="2636"/>
        <v>0</v>
      </c>
    </row>
    <row r="2785" spans="1:17" s="20" customFormat="1" ht="18" customHeight="1" x14ac:dyDescent="0.4">
      <c r="A2785" s="19">
        <v>6</v>
      </c>
      <c r="B2785" s="145">
        <f>B2780</f>
        <v>10</v>
      </c>
      <c r="C2785" s="151">
        <f t="shared" si="2637"/>
        <v>0</v>
      </c>
      <c r="D2785" s="151">
        <f t="shared" si="2628"/>
        <v>0</v>
      </c>
      <c r="E2785" s="143">
        <f>VLOOKUP(B2776,別紙1!$A$285:$AS$431,22,FALSE)+VLOOKUP(B2776,別紙1!$A$285:$AS$431,23,FALSE)+VLOOKUP(B2776,別紙1!$A$285:$AS$431,24,FALSE)</f>
        <v>3</v>
      </c>
      <c r="F2785" s="143">
        <f t="shared" si="2629"/>
        <v>3</v>
      </c>
      <c r="G2785" s="151">
        <f t="shared" si="2638"/>
        <v>0</v>
      </c>
      <c r="H2785" s="151">
        <f t="shared" si="2630"/>
        <v>0</v>
      </c>
      <c r="I2785" s="143">
        <f t="shared" si="2641"/>
        <v>0</v>
      </c>
      <c r="J2785" s="151">
        <f t="shared" si="2639"/>
        <v>0</v>
      </c>
      <c r="K2785" s="151">
        <f t="shared" si="2632"/>
        <v>0</v>
      </c>
      <c r="L2785" s="143">
        <f t="shared" si="2633"/>
        <v>0</v>
      </c>
      <c r="M2785" s="151">
        <f t="shared" si="2640"/>
        <v>0</v>
      </c>
      <c r="N2785" s="151">
        <f t="shared" si="2634"/>
        <v>0</v>
      </c>
      <c r="O2785" s="151">
        <f>H2785+K2785+N2785</f>
        <v>0</v>
      </c>
      <c r="P2785" s="144"/>
      <c r="Q2785" s="145">
        <f t="shared" si="2636"/>
        <v>0</v>
      </c>
    </row>
    <row r="2786" spans="1:17" s="20" customFormat="1" ht="18" customHeight="1" x14ac:dyDescent="0.4">
      <c r="A2786" s="19">
        <v>7</v>
      </c>
      <c r="B2786" s="145">
        <f>B2780</f>
        <v>10</v>
      </c>
      <c r="C2786" s="151">
        <f t="shared" si="2637"/>
        <v>0</v>
      </c>
      <c r="D2786" s="151">
        <f t="shared" si="2628"/>
        <v>0</v>
      </c>
      <c r="E2786" s="143">
        <f>VLOOKUP(B2776,別紙1!$A$285:$AS$431,25,FALSE)+VLOOKUP(B2776,別紙1!$A$285:$AS$431,26,FALSE)+VLOOKUP(B2776,別紙1!$A$285:$AS$431,27,FALSE)</f>
        <v>4</v>
      </c>
      <c r="F2786" s="143">
        <f t="shared" si="2629"/>
        <v>4</v>
      </c>
      <c r="G2786" s="151">
        <f t="shared" si="2638"/>
        <v>0</v>
      </c>
      <c r="H2786" s="151">
        <f t="shared" si="2630"/>
        <v>0</v>
      </c>
      <c r="I2786" s="143">
        <f t="shared" si="2641"/>
        <v>0</v>
      </c>
      <c r="J2786" s="151">
        <f t="shared" si="2639"/>
        <v>0</v>
      </c>
      <c r="K2786" s="151">
        <f t="shared" si="2632"/>
        <v>0</v>
      </c>
      <c r="L2786" s="143">
        <f t="shared" si="2633"/>
        <v>0</v>
      </c>
      <c r="M2786" s="151">
        <f t="shared" si="2640"/>
        <v>0</v>
      </c>
      <c r="N2786" s="151">
        <f t="shared" si="2634"/>
        <v>0</v>
      </c>
      <c r="O2786" s="151">
        <f t="shared" ref="O2786:O2790" si="2642">H2786+K2786+N2786</f>
        <v>0</v>
      </c>
      <c r="P2786" s="144"/>
      <c r="Q2786" s="145">
        <f t="shared" si="2636"/>
        <v>0</v>
      </c>
    </row>
    <row r="2787" spans="1:17" s="20" customFormat="1" ht="18" customHeight="1" x14ac:dyDescent="0.4">
      <c r="A2787" s="19">
        <v>8</v>
      </c>
      <c r="B2787" s="145">
        <f>B2780</f>
        <v>10</v>
      </c>
      <c r="C2787" s="151">
        <f t="shared" si="2637"/>
        <v>0</v>
      </c>
      <c r="D2787" s="151">
        <f t="shared" si="2628"/>
        <v>0</v>
      </c>
      <c r="E2787" s="143">
        <f>VLOOKUP(B2776,別紙1!$A$285:$AS$431,28,FALSE)+VLOOKUP(B2776,別紙1!$A$285:$AS$431,29,FALSE)+VLOOKUP(B2776,別紙1!$A$285:$AS$431,30,FALSE)</f>
        <v>7</v>
      </c>
      <c r="F2787" s="143">
        <f t="shared" si="2629"/>
        <v>7</v>
      </c>
      <c r="G2787" s="151">
        <f t="shared" si="2638"/>
        <v>0</v>
      </c>
      <c r="H2787" s="151">
        <f t="shared" si="2630"/>
        <v>0</v>
      </c>
      <c r="I2787" s="143">
        <f t="shared" si="2641"/>
        <v>0</v>
      </c>
      <c r="J2787" s="151">
        <f t="shared" si="2639"/>
        <v>0</v>
      </c>
      <c r="K2787" s="151">
        <f t="shared" si="2632"/>
        <v>0</v>
      </c>
      <c r="L2787" s="143">
        <f t="shared" si="2633"/>
        <v>0</v>
      </c>
      <c r="M2787" s="151">
        <f t="shared" si="2640"/>
        <v>0</v>
      </c>
      <c r="N2787" s="151">
        <f t="shared" si="2634"/>
        <v>0</v>
      </c>
      <c r="O2787" s="151">
        <f t="shared" si="2642"/>
        <v>0</v>
      </c>
      <c r="P2787" s="144"/>
      <c r="Q2787" s="145">
        <f t="shared" si="2636"/>
        <v>0</v>
      </c>
    </row>
    <row r="2788" spans="1:17" s="20" customFormat="1" ht="18" customHeight="1" x14ac:dyDescent="0.4">
      <c r="A2788" s="19">
        <v>9</v>
      </c>
      <c r="B2788" s="145">
        <f>B2780</f>
        <v>10</v>
      </c>
      <c r="C2788" s="151">
        <f t="shared" si="2637"/>
        <v>0</v>
      </c>
      <c r="D2788" s="151">
        <f t="shared" si="2628"/>
        <v>0</v>
      </c>
      <c r="E2788" s="143">
        <f>VLOOKUP(B2776,別紙1!$A$285:$AS$431,31,FALSE)+VLOOKUP(B2776,別紙1!$A$285:$AS$431,32,FALSE)+VLOOKUP(B2776,別紙1!$A$285:$AS$431,33,FALSE)</f>
        <v>4</v>
      </c>
      <c r="F2788" s="143">
        <f t="shared" si="2629"/>
        <v>4</v>
      </c>
      <c r="G2788" s="151">
        <f t="shared" si="2638"/>
        <v>0</v>
      </c>
      <c r="H2788" s="151">
        <f t="shared" si="2630"/>
        <v>0</v>
      </c>
      <c r="I2788" s="143">
        <f t="shared" si="2641"/>
        <v>0</v>
      </c>
      <c r="J2788" s="151">
        <f t="shared" si="2639"/>
        <v>0</v>
      </c>
      <c r="K2788" s="151">
        <f t="shared" si="2632"/>
        <v>0</v>
      </c>
      <c r="L2788" s="143">
        <f t="shared" si="2633"/>
        <v>0</v>
      </c>
      <c r="M2788" s="151">
        <f t="shared" si="2640"/>
        <v>0</v>
      </c>
      <c r="N2788" s="151">
        <f t="shared" si="2634"/>
        <v>0</v>
      </c>
      <c r="O2788" s="151">
        <f t="shared" si="2642"/>
        <v>0</v>
      </c>
      <c r="P2788" s="144"/>
      <c r="Q2788" s="145">
        <f t="shared" si="2636"/>
        <v>0</v>
      </c>
    </row>
    <row r="2789" spans="1:17" s="20" customFormat="1" ht="18" customHeight="1" x14ac:dyDescent="0.4">
      <c r="A2789" s="19">
        <v>10</v>
      </c>
      <c r="B2789" s="145">
        <f>B2780</f>
        <v>10</v>
      </c>
      <c r="C2789" s="151">
        <f t="shared" si="2637"/>
        <v>0</v>
      </c>
      <c r="D2789" s="151">
        <f t="shared" si="2628"/>
        <v>0</v>
      </c>
      <c r="E2789" s="143">
        <f>VLOOKUP(B2776,別紙1!$A$285:$AS$431,34,FALSE)+VLOOKUP(B2776,別紙1!$A$285:$AS$431,35,FALSE)+VLOOKUP(B2776,別紙1!$A$285:$AS$431,36,FALSE)</f>
        <v>4</v>
      </c>
      <c r="F2789" s="143">
        <f t="shared" si="2629"/>
        <v>4</v>
      </c>
      <c r="G2789" s="151">
        <f t="shared" si="2638"/>
        <v>0</v>
      </c>
      <c r="H2789" s="151">
        <f t="shared" si="2630"/>
        <v>0</v>
      </c>
      <c r="I2789" s="143">
        <f t="shared" si="2641"/>
        <v>0</v>
      </c>
      <c r="J2789" s="151">
        <f t="shared" si="2639"/>
        <v>0</v>
      </c>
      <c r="K2789" s="151">
        <f t="shared" si="2632"/>
        <v>0</v>
      </c>
      <c r="L2789" s="143">
        <f t="shared" si="2633"/>
        <v>0</v>
      </c>
      <c r="M2789" s="151">
        <f t="shared" si="2640"/>
        <v>0</v>
      </c>
      <c r="N2789" s="151">
        <f t="shared" si="2634"/>
        <v>0</v>
      </c>
      <c r="O2789" s="151">
        <f t="shared" si="2642"/>
        <v>0</v>
      </c>
      <c r="P2789" s="144"/>
      <c r="Q2789" s="145">
        <f t="shared" si="2636"/>
        <v>0</v>
      </c>
    </row>
    <row r="2790" spans="1:17" s="20" customFormat="1" ht="18" customHeight="1" x14ac:dyDescent="0.4">
      <c r="A2790" s="19">
        <v>11</v>
      </c>
      <c r="B2790" s="145">
        <f>B2780</f>
        <v>10</v>
      </c>
      <c r="C2790" s="151">
        <f t="shared" si="2637"/>
        <v>0</v>
      </c>
      <c r="D2790" s="151">
        <f t="shared" si="2628"/>
        <v>0</v>
      </c>
      <c r="E2790" s="143">
        <f>VLOOKUP(B2776,別紙1!$A$285:$AS$431,37,FALSE)+VLOOKUP(B2776,別紙1!$A$285:$AS$431,38,FALSE)+VLOOKUP(B2776,別紙1!$A$285:$AS$431,39,FALSE)</f>
        <v>4</v>
      </c>
      <c r="F2790" s="143">
        <f t="shared" si="2629"/>
        <v>4</v>
      </c>
      <c r="G2790" s="151">
        <f t="shared" si="2638"/>
        <v>0</v>
      </c>
      <c r="H2790" s="151">
        <f t="shared" si="2630"/>
        <v>0</v>
      </c>
      <c r="I2790" s="143">
        <f t="shared" si="2641"/>
        <v>0</v>
      </c>
      <c r="J2790" s="151">
        <f t="shared" si="2639"/>
        <v>0</v>
      </c>
      <c r="K2790" s="151">
        <f t="shared" si="2632"/>
        <v>0</v>
      </c>
      <c r="L2790" s="143">
        <f t="shared" si="2633"/>
        <v>0</v>
      </c>
      <c r="M2790" s="151">
        <f t="shared" si="2640"/>
        <v>0</v>
      </c>
      <c r="N2790" s="151">
        <f t="shared" si="2634"/>
        <v>0</v>
      </c>
      <c r="O2790" s="151">
        <f t="shared" si="2642"/>
        <v>0</v>
      </c>
      <c r="P2790" s="144"/>
      <c r="Q2790" s="145">
        <f t="shared" si="2636"/>
        <v>0</v>
      </c>
    </row>
    <row r="2791" spans="1:17" s="20" customFormat="1" ht="18" customHeight="1" thickBot="1" x14ac:dyDescent="0.45">
      <c r="A2791" s="19">
        <v>12</v>
      </c>
      <c r="B2791" s="145">
        <f>B2780</f>
        <v>10</v>
      </c>
      <c r="C2791" s="151">
        <f t="shared" si="2637"/>
        <v>0</v>
      </c>
      <c r="D2791" s="151">
        <f t="shared" si="2628"/>
        <v>0</v>
      </c>
      <c r="E2791" s="143">
        <f>VLOOKUP(B2776,別紙1!$A$285:$AS$431,40,FALSE)+VLOOKUP(B2776,別紙1!$A$285:$AS$431,41,FALSE)+VLOOKUP(B2776,別紙1!$A$285:$AS$431,42,FALSE)</f>
        <v>4</v>
      </c>
      <c r="F2791" s="143">
        <f t="shared" si="2629"/>
        <v>4</v>
      </c>
      <c r="G2791" s="151">
        <f t="shared" si="2638"/>
        <v>0</v>
      </c>
      <c r="H2791" s="198">
        <f t="shared" si="2630"/>
        <v>0</v>
      </c>
      <c r="I2791" s="143">
        <f t="shared" si="2641"/>
        <v>0</v>
      </c>
      <c r="J2791" s="198">
        <f t="shared" si="2639"/>
        <v>0</v>
      </c>
      <c r="K2791" s="198">
        <f t="shared" si="2632"/>
        <v>0</v>
      </c>
      <c r="L2791" s="143">
        <f t="shared" si="2633"/>
        <v>0</v>
      </c>
      <c r="M2791" s="151">
        <f t="shared" si="2640"/>
        <v>0</v>
      </c>
      <c r="N2791" s="198">
        <f t="shared" si="2634"/>
        <v>0</v>
      </c>
      <c r="O2791" s="151">
        <f>H2791+K2791+N2791</f>
        <v>0</v>
      </c>
      <c r="P2791" s="144"/>
      <c r="Q2791" s="145">
        <f t="shared" si="2636"/>
        <v>0</v>
      </c>
    </row>
    <row r="2792" spans="1:17" s="20" customFormat="1" ht="18" customHeight="1" thickBot="1" x14ac:dyDescent="0.45">
      <c r="A2792" s="19" t="s">
        <v>9</v>
      </c>
      <c r="B2792" s="146"/>
      <c r="C2792" s="146"/>
      <c r="D2792" s="201"/>
      <c r="E2792" s="143">
        <f t="shared" ref="E2792:F2792" si="2643">SUM(E2780:E2791)</f>
        <v>49</v>
      </c>
      <c r="F2792" s="149">
        <f t="shared" si="2643"/>
        <v>49</v>
      </c>
      <c r="G2792" s="146"/>
      <c r="H2792" s="146"/>
      <c r="I2792" s="149">
        <f t="shared" ref="I2792" si="2644">SUM(I2780:I2791)</f>
        <v>0</v>
      </c>
      <c r="J2792" s="146"/>
      <c r="K2792" s="146"/>
      <c r="L2792" s="149">
        <f t="shared" ref="L2792" si="2645">SUM(L2780:L2791)</f>
        <v>0</v>
      </c>
      <c r="M2792" s="146"/>
      <c r="N2792" s="146"/>
      <c r="O2792" s="202"/>
      <c r="P2792" s="150">
        <f>SUM(P2780:P2791)</f>
        <v>0</v>
      </c>
      <c r="Q2792" s="148">
        <f>IF(SUM(Q2780:Q2791)="","",SUM(Q2780:Q2791))</f>
        <v>0</v>
      </c>
    </row>
    <row r="2793" spans="1:17" ht="78" customHeight="1" x14ac:dyDescent="0.4">
      <c r="A2793" s="444" t="s">
        <v>376</v>
      </c>
      <c r="B2793" s="445"/>
      <c r="C2793" s="445"/>
      <c r="D2793" s="445"/>
      <c r="E2793" s="446"/>
      <c r="F2793" s="446"/>
      <c r="G2793" s="446"/>
      <c r="H2793" s="445"/>
      <c r="I2793" s="446"/>
      <c r="J2793" s="446"/>
      <c r="K2793" s="445"/>
      <c r="L2793" s="446"/>
      <c r="M2793" s="446"/>
      <c r="N2793" s="445"/>
      <c r="O2793" s="445"/>
      <c r="P2793" s="445"/>
      <c r="Q2793" s="445"/>
    </row>
    <row r="2794" spans="1:17" ht="78" customHeight="1" x14ac:dyDescent="0.4">
      <c r="A2794" s="447" t="s">
        <v>22</v>
      </c>
      <c r="B2794" s="447"/>
      <c r="C2794" s="447"/>
      <c r="D2794" s="447"/>
      <c r="E2794" s="447"/>
      <c r="F2794" s="447"/>
      <c r="G2794" s="447"/>
      <c r="H2794" s="447"/>
      <c r="I2794" s="447"/>
      <c r="J2794" s="447"/>
      <c r="K2794" s="447"/>
      <c r="L2794" s="447"/>
      <c r="M2794" s="447"/>
      <c r="N2794" s="447"/>
      <c r="O2794" s="447"/>
      <c r="P2794" s="447"/>
      <c r="Q2794" s="447"/>
    </row>
  </sheetData>
  <mergeCells count="1029">
    <mergeCell ref="A2793:Q2793"/>
    <mergeCell ref="A2794:Q2794"/>
    <mergeCell ref="A2758:A2760"/>
    <mergeCell ref="B2758:D2758"/>
    <mergeCell ref="E2758:O2758"/>
    <mergeCell ref="P2758:P2759"/>
    <mergeCell ref="Q2758:Q2759"/>
    <mergeCell ref="A2774:Q2774"/>
    <mergeCell ref="A2775:Q2775"/>
    <mergeCell ref="A2777:A2779"/>
    <mergeCell ref="B2777:D2777"/>
    <mergeCell ref="E2777:O2777"/>
    <mergeCell ref="P2777:P2778"/>
    <mergeCell ref="Q2777:Q2778"/>
    <mergeCell ref="A2736:Q2736"/>
    <mergeCell ref="A2737:Q2737"/>
    <mergeCell ref="A2739:A2741"/>
    <mergeCell ref="B2739:D2739"/>
    <mergeCell ref="E2739:O2739"/>
    <mergeCell ref="P2739:P2740"/>
    <mergeCell ref="Q2739:Q2740"/>
    <mergeCell ref="A2755:Q2755"/>
    <mergeCell ref="A2756:Q2756"/>
    <mergeCell ref="A2701:A2703"/>
    <mergeCell ref="B2701:D2701"/>
    <mergeCell ref="E2701:O2701"/>
    <mergeCell ref="P2701:P2702"/>
    <mergeCell ref="Q2701:Q2702"/>
    <mergeCell ref="A2717:Q2717"/>
    <mergeCell ref="A2718:Q2718"/>
    <mergeCell ref="A2720:A2722"/>
    <mergeCell ref="B2720:D2720"/>
    <mergeCell ref="E2720:O2720"/>
    <mergeCell ref="P2720:P2721"/>
    <mergeCell ref="Q2720:Q2721"/>
    <mergeCell ref="A2679:Q2679"/>
    <mergeCell ref="A2680:Q2680"/>
    <mergeCell ref="A2682:A2684"/>
    <mergeCell ref="B2682:D2682"/>
    <mergeCell ref="E2682:O2682"/>
    <mergeCell ref="P2682:P2683"/>
    <mergeCell ref="Q2682:Q2683"/>
    <mergeCell ref="A2698:Q2698"/>
    <mergeCell ref="A2699:Q2699"/>
    <mergeCell ref="A2644:A2646"/>
    <mergeCell ref="B2644:D2644"/>
    <mergeCell ref="E2644:O2644"/>
    <mergeCell ref="P2644:P2645"/>
    <mergeCell ref="Q2644:Q2645"/>
    <mergeCell ref="A2660:Q2660"/>
    <mergeCell ref="A2661:Q2661"/>
    <mergeCell ref="A2663:A2665"/>
    <mergeCell ref="B2663:D2663"/>
    <mergeCell ref="E2663:O2663"/>
    <mergeCell ref="P2663:P2664"/>
    <mergeCell ref="Q2663:Q2664"/>
    <mergeCell ref="A2622:Q2622"/>
    <mergeCell ref="A2623:Q2623"/>
    <mergeCell ref="A2625:A2627"/>
    <mergeCell ref="B2625:D2625"/>
    <mergeCell ref="E2625:O2625"/>
    <mergeCell ref="P2625:P2626"/>
    <mergeCell ref="Q2625:Q2626"/>
    <mergeCell ref="A2641:Q2641"/>
    <mergeCell ref="A2642:Q2642"/>
    <mergeCell ref="A2587:A2589"/>
    <mergeCell ref="B2587:D2587"/>
    <mergeCell ref="E2587:O2587"/>
    <mergeCell ref="P2587:P2588"/>
    <mergeCell ref="Q2587:Q2588"/>
    <mergeCell ref="A2603:Q2603"/>
    <mergeCell ref="A2604:Q2604"/>
    <mergeCell ref="A2606:A2608"/>
    <mergeCell ref="B2606:D2606"/>
    <mergeCell ref="E2606:O2606"/>
    <mergeCell ref="P2606:P2607"/>
    <mergeCell ref="Q2606:Q2607"/>
    <mergeCell ref="A2565:Q2565"/>
    <mergeCell ref="A2566:Q2566"/>
    <mergeCell ref="A2568:A2570"/>
    <mergeCell ref="B2568:D2568"/>
    <mergeCell ref="E2568:O2568"/>
    <mergeCell ref="P2568:P2569"/>
    <mergeCell ref="Q2568:Q2569"/>
    <mergeCell ref="A2584:Q2584"/>
    <mergeCell ref="A2585:Q2585"/>
    <mergeCell ref="A2530:A2532"/>
    <mergeCell ref="B2530:D2530"/>
    <mergeCell ref="E2530:O2530"/>
    <mergeCell ref="P2530:P2531"/>
    <mergeCell ref="Q2530:Q2531"/>
    <mergeCell ref="A2546:Q2546"/>
    <mergeCell ref="A2547:Q2547"/>
    <mergeCell ref="A2549:A2551"/>
    <mergeCell ref="B2549:D2549"/>
    <mergeCell ref="E2549:O2549"/>
    <mergeCell ref="P2549:P2550"/>
    <mergeCell ref="Q2549:Q2550"/>
    <mergeCell ref="A2508:Q2508"/>
    <mergeCell ref="A2509:Q2509"/>
    <mergeCell ref="A2511:A2513"/>
    <mergeCell ref="B2511:D2511"/>
    <mergeCell ref="E2511:O2511"/>
    <mergeCell ref="P2511:P2512"/>
    <mergeCell ref="Q2511:Q2512"/>
    <mergeCell ref="A2527:Q2527"/>
    <mergeCell ref="A2528:Q2528"/>
    <mergeCell ref="A2473:A2475"/>
    <mergeCell ref="B2473:D2473"/>
    <mergeCell ref="E2473:O2473"/>
    <mergeCell ref="P2473:P2474"/>
    <mergeCell ref="Q2473:Q2474"/>
    <mergeCell ref="A2489:Q2489"/>
    <mergeCell ref="A2490:Q2490"/>
    <mergeCell ref="A2492:A2494"/>
    <mergeCell ref="B2492:D2492"/>
    <mergeCell ref="E2492:O2492"/>
    <mergeCell ref="P2492:P2493"/>
    <mergeCell ref="Q2492:Q2493"/>
    <mergeCell ref="A2451:Q2451"/>
    <mergeCell ref="A2452:Q2452"/>
    <mergeCell ref="A2454:A2456"/>
    <mergeCell ref="B2454:D2454"/>
    <mergeCell ref="E2454:O2454"/>
    <mergeCell ref="P2454:P2455"/>
    <mergeCell ref="Q2454:Q2455"/>
    <mergeCell ref="A2470:Q2470"/>
    <mergeCell ref="A2471:Q2471"/>
    <mergeCell ref="A2416:A2418"/>
    <mergeCell ref="B2416:D2416"/>
    <mergeCell ref="E2416:O2416"/>
    <mergeCell ref="P2416:P2417"/>
    <mergeCell ref="Q2416:Q2417"/>
    <mergeCell ref="A2432:Q2432"/>
    <mergeCell ref="A2433:Q2433"/>
    <mergeCell ref="A2435:A2437"/>
    <mergeCell ref="B2435:D2435"/>
    <mergeCell ref="E2435:O2435"/>
    <mergeCell ref="P2435:P2436"/>
    <mergeCell ref="Q2435:Q2436"/>
    <mergeCell ref="A2394:Q2394"/>
    <mergeCell ref="A2395:Q2395"/>
    <mergeCell ref="A2397:A2399"/>
    <mergeCell ref="B2397:D2397"/>
    <mergeCell ref="E2397:O2397"/>
    <mergeCell ref="P2397:P2398"/>
    <mergeCell ref="Q2397:Q2398"/>
    <mergeCell ref="A2413:Q2413"/>
    <mergeCell ref="A2414:Q2414"/>
    <mergeCell ref="A2359:A2361"/>
    <mergeCell ref="B2359:D2359"/>
    <mergeCell ref="E2359:O2359"/>
    <mergeCell ref="P2359:P2360"/>
    <mergeCell ref="Q2359:Q2360"/>
    <mergeCell ref="A2375:Q2375"/>
    <mergeCell ref="A2376:Q2376"/>
    <mergeCell ref="A2378:A2380"/>
    <mergeCell ref="B2378:D2378"/>
    <mergeCell ref="E2378:O2378"/>
    <mergeCell ref="P2378:P2379"/>
    <mergeCell ref="Q2378:Q2379"/>
    <mergeCell ref="A2337:Q2337"/>
    <mergeCell ref="A2338:Q2338"/>
    <mergeCell ref="A2340:A2342"/>
    <mergeCell ref="B2340:D2340"/>
    <mergeCell ref="E2340:O2340"/>
    <mergeCell ref="P2340:P2341"/>
    <mergeCell ref="Q2340:Q2341"/>
    <mergeCell ref="A2356:Q2356"/>
    <mergeCell ref="A2357:Q2357"/>
    <mergeCell ref="A2302:A2304"/>
    <mergeCell ref="B2302:D2302"/>
    <mergeCell ref="E2302:O2302"/>
    <mergeCell ref="P2302:P2303"/>
    <mergeCell ref="Q2302:Q2303"/>
    <mergeCell ref="A2318:Q2318"/>
    <mergeCell ref="A2319:Q2319"/>
    <mergeCell ref="A2321:A2323"/>
    <mergeCell ref="B2321:D2321"/>
    <mergeCell ref="E2321:O2321"/>
    <mergeCell ref="P2321:P2322"/>
    <mergeCell ref="Q2321:Q2322"/>
    <mergeCell ref="A2280:Q2280"/>
    <mergeCell ref="A2281:Q2281"/>
    <mergeCell ref="A2283:A2285"/>
    <mergeCell ref="B2283:D2283"/>
    <mergeCell ref="E2283:O2283"/>
    <mergeCell ref="P2283:P2284"/>
    <mergeCell ref="Q2283:Q2284"/>
    <mergeCell ref="A2299:Q2299"/>
    <mergeCell ref="A2300:Q2300"/>
    <mergeCell ref="A2245:A2247"/>
    <mergeCell ref="B2245:D2245"/>
    <mergeCell ref="E2245:O2245"/>
    <mergeCell ref="P2245:P2246"/>
    <mergeCell ref="Q2245:Q2246"/>
    <mergeCell ref="A2261:Q2261"/>
    <mergeCell ref="A2262:Q2262"/>
    <mergeCell ref="A2264:A2266"/>
    <mergeCell ref="B2264:D2264"/>
    <mergeCell ref="E2264:O2264"/>
    <mergeCell ref="P2264:P2265"/>
    <mergeCell ref="Q2264:Q2265"/>
    <mergeCell ref="A2223:Q2223"/>
    <mergeCell ref="A2224:Q2224"/>
    <mergeCell ref="A2226:A2228"/>
    <mergeCell ref="B2226:D2226"/>
    <mergeCell ref="E2226:O2226"/>
    <mergeCell ref="P2226:P2227"/>
    <mergeCell ref="Q2226:Q2227"/>
    <mergeCell ref="A2242:Q2242"/>
    <mergeCell ref="A2243:Q2243"/>
    <mergeCell ref="A2188:A2190"/>
    <mergeCell ref="B2188:D2188"/>
    <mergeCell ref="E2188:O2188"/>
    <mergeCell ref="P2188:P2189"/>
    <mergeCell ref="Q2188:Q2189"/>
    <mergeCell ref="A2204:Q2204"/>
    <mergeCell ref="A2205:Q2205"/>
    <mergeCell ref="A2207:A2209"/>
    <mergeCell ref="B2207:D2207"/>
    <mergeCell ref="E2207:O2207"/>
    <mergeCell ref="P2207:P2208"/>
    <mergeCell ref="Q2207:Q2208"/>
    <mergeCell ref="A2166:Q2166"/>
    <mergeCell ref="A2167:Q2167"/>
    <mergeCell ref="A2169:A2171"/>
    <mergeCell ref="B2169:D2169"/>
    <mergeCell ref="E2169:O2169"/>
    <mergeCell ref="P2169:P2170"/>
    <mergeCell ref="Q2169:Q2170"/>
    <mergeCell ref="A2185:Q2185"/>
    <mergeCell ref="A2186:Q2186"/>
    <mergeCell ref="A2131:A2133"/>
    <mergeCell ref="B2131:D2131"/>
    <mergeCell ref="E2131:O2131"/>
    <mergeCell ref="P2131:P2132"/>
    <mergeCell ref="Q2131:Q2132"/>
    <mergeCell ref="A2147:Q2147"/>
    <mergeCell ref="A2148:Q2148"/>
    <mergeCell ref="A2150:A2152"/>
    <mergeCell ref="B2150:D2150"/>
    <mergeCell ref="E2150:O2150"/>
    <mergeCell ref="P2150:P2151"/>
    <mergeCell ref="Q2150:Q2151"/>
    <mergeCell ref="A2109:Q2109"/>
    <mergeCell ref="A2110:Q2110"/>
    <mergeCell ref="A2112:A2114"/>
    <mergeCell ref="B2112:D2112"/>
    <mergeCell ref="E2112:O2112"/>
    <mergeCell ref="P2112:P2113"/>
    <mergeCell ref="Q2112:Q2113"/>
    <mergeCell ref="A2128:Q2128"/>
    <mergeCell ref="A2129:Q2129"/>
    <mergeCell ref="A2074:A2076"/>
    <mergeCell ref="B2074:D2074"/>
    <mergeCell ref="E2074:O2074"/>
    <mergeCell ref="P2074:P2075"/>
    <mergeCell ref="Q2074:Q2075"/>
    <mergeCell ref="A2090:Q2090"/>
    <mergeCell ref="A2091:Q2091"/>
    <mergeCell ref="A2093:A2095"/>
    <mergeCell ref="B2093:D2093"/>
    <mergeCell ref="E2093:O2093"/>
    <mergeCell ref="P2093:P2094"/>
    <mergeCell ref="Q2093:Q2094"/>
    <mergeCell ref="A2033:Q2033"/>
    <mergeCell ref="A2034:Q2034"/>
    <mergeCell ref="A2036:A2038"/>
    <mergeCell ref="B2036:D2036"/>
    <mergeCell ref="E2036:O2036"/>
    <mergeCell ref="P2036:P2037"/>
    <mergeCell ref="Q2036:Q2037"/>
    <mergeCell ref="A2071:Q2071"/>
    <mergeCell ref="A2072:Q2072"/>
    <mergeCell ref="A2052:Q2052"/>
    <mergeCell ref="A2053:Q2053"/>
    <mergeCell ref="A2055:A2057"/>
    <mergeCell ref="B2055:D2055"/>
    <mergeCell ref="E2055:O2055"/>
    <mergeCell ref="P2055:P2056"/>
    <mergeCell ref="Q2055:Q2056"/>
    <mergeCell ref="A2014:Q2014"/>
    <mergeCell ref="A79:A81"/>
    <mergeCell ref="B79:D79"/>
    <mergeCell ref="E79:O79"/>
    <mergeCell ref="P79:P80"/>
    <mergeCell ref="Q79:Q80"/>
    <mergeCell ref="A95:Q95"/>
    <mergeCell ref="A96:Q96"/>
    <mergeCell ref="A114:Q114"/>
    <mergeCell ref="A115:Q115"/>
    <mergeCell ref="A2015:Q2015"/>
    <mergeCell ref="A2017:A2019"/>
    <mergeCell ref="B2017:D2017"/>
    <mergeCell ref="E2017:O2017"/>
    <mergeCell ref="P2017:P2018"/>
    <mergeCell ref="Q2017:Q2018"/>
    <mergeCell ref="A1995:Q1995"/>
    <mergeCell ref="A1996:Q1996"/>
    <mergeCell ref="A1998:A2000"/>
    <mergeCell ref="B1998:D1998"/>
    <mergeCell ref="E1998:O1998"/>
    <mergeCell ref="P1998:P1999"/>
    <mergeCell ref="Q1998:Q1999"/>
    <mergeCell ref="A1976:Q1976"/>
    <mergeCell ref="A1977:Q1977"/>
    <mergeCell ref="A1979:A1981"/>
    <mergeCell ref="B1979:D1979"/>
    <mergeCell ref="E1979:O1979"/>
    <mergeCell ref="P1979:P1980"/>
    <mergeCell ref="Q1979:Q1980"/>
    <mergeCell ref="A1957:Q1957"/>
    <mergeCell ref="A1958:Q1958"/>
    <mergeCell ref="A1960:A1962"/>
    <mergeCell ref="B1960:D1960"/>
    <mergeCell ref="E1960:O1960"/>
    <mergeCell ref="P1960:P1961"/>
    <mergeCell ref="Q1960:Q1961"/>
    <mergeCell ref="A1938:Q1938"/>
    <mergeCell ref="A1939:Q1939"/>
    <mergeCell ref="A1941:A1943"/>
    <mergeCell ref="B1941:D1941"/>
    <mergeCell ref="E1941:O1941"/>
    <mergeCell ref="P1941:P1942"/>
    <mergeCell ref="Q1941:Q1942"/>
    <mergeCell ref="A1919:Q1919"/>
    <mergeCell ref="A1920:Q1920"/>
    <mergeCell ref="A1922:A1924"/>
    <mergeCell ref="B1922:D1922"/>
    <mergeCell ref="E1922:O1922"/>
    <mergeCell ref="P1922:P1923"/>
    <mergeCell ref="Q1922:Q1923"/>
    <mergeCell ref="A1900:Q1900"/>
    <mergeCell ref="A1901:Q1901"/>
    <mergeCell ref="A1903:A1905"/>
    <mergeCell ref="B1903:D1903"/>
    <mergeCell ref="E1903:O1903"/>
    <mergeCell ref="P1903:P1904"/>
    <mergeCell ref="Q1903:Q1904"/>
    <mergeCell ref="A1881:Q1881"/>
    <mergeCell ref="A1882:Q1882"/>
    <mergeCell ref="A1884:A1886"/>
    <mergeCell ref="B1884:D1884"/>
    <mergeCell ref="E1884:O1884"/>
    <mergeCell ref="P1884:P1885"/>
    <mergeCell ref="Q1884:Q1885"/>
    <mergeCell ref="A1862:Q1862"/>
    <mergeCell ref="A1863:Q1863"/>
    <mergeCell ref="A1865:A1867"/>
    <mergeCell ref="B1865:D1865"/>
    <mergeCell ref="E1865:O1865"/>
    <mergeCell ref="P1865:P1866"/>
    <mergeCell ref="Q1865:Q1866"/>
    <mergeCell ref="A1843:Q1843"/>
    <mergeCell ref="A1844:Q1844"/>
    <mergeCell ref="A1846:A1848"/>
    <mergeCell ref="B1846:D1846"/>
    <mergeCell ref="E1846:O1846"/>
    <mergeCell ref="P1846:P1847"/>
    <mergeCell ref="Q1846:Q1847"/>
    <mergeCell ref="A1824:Q1824"/>
    <mergeCell ref="A1825:Q1825"/>
    <mergeCell ref="A1827:A1829"/>
    <mergeCell ref="B1827:D1827"/>
    <mergeCell ref="E1827:O1827"/>
    <mergeCell ref="P1827:P1828"/>
    <mergeCell ref="Q1827:Q1828"/>
    <mergeCell ref="A1805:Q1805"/>
    <mergeCell ref="A1806:Q1806"/>
    <mergeCell ref="A1808:A1810"/>
    <mergeCell ref="B1808:D1808"/>
    <mergeCell ref="E1808:O1808"/>
    <mergeCell ref="P1808:P1809"/>
    <mergeCell ref="Q1808:Q1809"/>
    <mergeCell ref="A1786:Q1786"/>
    <mergeCell ref="A1787:Q1787"/>
    <mergeCell ref="A1789:A1791"/>
    <mergeCell ref="B1789:D1789"/>
    <mergeCell ref="E1789:O1789"/>
    <mergeCell ref="P1789:P1790"/>
    <mergeCell ref="Q1789:Q1790"/>
    <mergeCell ref="A1767:Q1767"/>
    <mergeCell ref="A1768:Q1768"/>
    <mergeCell ref="A1770:A1772"/>
    <mergeCell ref="B1770:D1770"/>
    <mergeCell ref="E1770:O1770"/>
    <mergeCell ref="P1770:P1771"/>
    <mergeCell ref="Q1770:Q1771"/>
    <mergeCell ref="A1748:Q1748"/>
    <mergeCell ref="A1749:Q1749"/>
    <mergeCell ref="A1751:A1753"/>
    <mergeCell ref="B1751:D1751"/>
    <mergeCell ref="E1751:O1751"/>
    <mergeCell ref="P1751:P1752"/>
    <mergeCell ref="Q1751:Q1752"/>
    <mergeCell ref="A1729:Q1729"/>
    <mergeCell ref="A1730:Q1730"/>
    <mergeCell ref="A1732:A1734"/>
    <mergeCell ref="B1732:D1732"/>
    <mergeCell ref="E1732:O1732"/>
    <mergeCell ref="P1732:P1733"/>
    <mergeCell ref="Q1732:Q1733"/>
    <mergeCell ref="A1710:Q1710"/>
    <mergeCell ref="A1711:Q1711"/>
    <mergeCell ref="A1713:A1715"/>
    <mergeCell ref="B1713:D1713"/>
    <mergeCell ref="E1713:O1713"/>
    <mergeCell ref="P1713:P1714"/>
    <mergeCell ref="Q1713:Q1714"/>
    <mergeCell ref="A1691:Q1691"/>
    <mergeCell ref="A1692:Q1692"/>
    <mergeCell ref="A1694:A1696"/>
    <mergeCell ref="B1694:D1694"/>
    <mergeCell ref="E1694:O1694"/>
    <mergeCell ref="P1694:P1695"/>
    <mergeCell ref="Q1694:Q1695"/>
    <mergeCell ref="A1672:Q1672"/>
    <mergeCell ref="A1673:Q1673"/>
    <mergeCell ref="A1675:A1677"/>
    <mergeCell ref="B1675:D1675"/>
    <mergeCell ref="E1675:O1675"/>
    <mergeCell ref="P1675:P1676"/>
    <mergeCell ref="Q1675:Q1676"/>
    <mergeCell ref="A1653:Q1653"/>
    <mergeCell ref="A1654:Q1654"/>
    <mergeCell ref="A1656:A1658"/>
    <mergeCell ref="B1656:D1656"/>
    <mergeCell ref="E1656:O1656"/>
    <mergeCell ref="P1656:P1657"/>
    <mergeCell ref="Q1656:Q1657"/>
    <mergeCell ref="A1634:Q1634"/>
    <mergeCell ref="A1635:Q1635"/>
    <mergeCell ref="A1637:A1639"/>
    <mergeCell ref="B1637:D1637"/>
    <mergeCell ref="E1637:O1637"/>
    <mergeCell ref="P1637:P1638"/>
    <mergeCell ref="Q1637:Q1638"/>
    <mergeCell ref="A1615:Q1615"/>
    <mergeCell ref="A1616:Q1616"/>
    <mergeCell ref="A1618:A1620"/>
    <mergeCell ref="B1618:D1618"/>
    <mergeCell ref="E1618:O1618"/>
    <mergeCell ref="P1618:P1619"/>
    <mergeCell ref="Q1618:Q1619"/>
    <mergeCell ref="A1596:Q1596"/>
    <mergeCell ref="A1597:Q1597"/>
    <mergeCell ref="A1599:A1601"/>
    <mergeCell ref="B1599:D1599"/>
    <mergeCell ref="E1599:O1599"/>
    <mergeCell ref="P1599:P1600"/>
    <mergeCell ref="Q1599:Q1600"/>
    <mergeCell ref="A1577:Q1577"/>
    <mergeCell ref="A1578:Q1578"/>
    <mergeCell ref="A1580:A1582"/>
    <mergeCell ref="B1580:D1580"/>
    <mergeCell ref="E1580:O1580"/>
    <mergeCell ref="P1580:P1581"/>
    <mergeCell ref="Q1580:Q1581"/>
    <mergeCell ref="A1558:Q1558"/>
    <mergeCell ref="A1559:Q1559"/>
    <mergeCell ref="A1561:A1563"/>
    <mergeCell ref="B1561:D1561"/>
    <mergeCell ref="E1561:O1561"/>
    <mergeCell ref="P1561:P1562"/>
    <mergeCell ref="Q1561:Q1562"/>
    <mergeCell ref="A1539:Q1539"/>
    <mergeCell ref="A1540:Q1540"/>
    <mergeCell ref="A1542:A1544"/>
    <mergeCell ref="B1542:D1542"/>
    <mergeCell ref="E1542:O1542"/>
    <mergeCell ref="P1542:P1543"/>
    <mergeCell ref="Q1542:Q1543"/>
    <mergeCell ref="A1520:Q1520"/>
    <mergeCell ref="A1521:Q1521"/>
    <mergeCell ref="A1523:A1525"/>
    <mergeCell ref="B1523:D1523"/>
    <mergeCell ref="E1523:O1523"/>
    <mergeCell ref="P1523:P1524"/>
    <mergeCell ref="Q1523:Q1524"/>
    <mergeCell ref="A1501:Q1501"/>
    <mergeCell ref="A1502:Q1502"/>
    <mergeCell ref="A1504:A1506"/>
    <mergeCell ref="B1504:D1504"/>
    <mergeCell ref="E1504:O1504"/>
    <mergeCell ref="P1504:P1505"/>
    <mergeCell ref="Q1504:Q1505"/>
    <mergeCell ref="A1482:Q1482"/>
    <mergeCell ref="A1483:Q1483"/>
    <mergeCell ref="A1485:A1487"/>
    <mergeCell ref="B1485:D1485"/>
    <mergeCell ref="E1485:O1485"/>
    <mergeCell ref="P1485:P1486"/>
    <mergeCell ref="Q1485:Q1486"/>
    <mergeCell ref="A1463:Q1463"/>
    <mergeCell ref="A1464:Q1464"/>
    <mergeCell ref="A1466:A1468"/>
    <mergeCell ref="B1466:D1466"/>
    <mergeCell ref="E1466:O1466"/>
    <mergeCell ref="P1466:P1467"/>
    <mergeCell ref="Q1466:Q1467"/>
    <mergeCell ref="A1444:Q1444"/>
    <mergeCell ref="A1445:Q1445"/>
    <mergeCell ref="A1447:A1449"/>
    <mergeCell ref="B1447:D1447"/>
    <mergeCell ref="E1447:O1447"/>
    <mergeCell ref="P1447:P1448"/>
    <mergeCell ref="Q1447:Q1448"/>
    <mergeCell ref="A1425:Q1425"/>
    <mergeCell ref="A1426:Q1426"/>
    <mergeCell ref="A1428:A1430"/>
    <mergeCell ref="B1428:D1428"/>
    <mergeCell ref="E1428:O1428"/>
    <mergeCell ref="P1428:P1429"/>
    <mergeCell ref="Q1428:Q1429"/>
    <mergeCell ref="A1406:Q1406"/>
    <mergeCell ref="A1407:Q1407"/>
    <mergeCell ref="A1409:A1411"/>
    <mergeCell ref="B1409:D1409"/>
    <mergeCell ref="E1409:O1409"/>
    <mergeCell ref="P1409:P1410"/>
    <mergeCell ref="Q1409:Q1410"/>
    <mergeCell ref="A1387:Q1387"/>
    <mergeCell ref="A1388:Q1388"/>
    <mergeCell ref="A1390:A1392"/>
    <mergeCell ref="B1390:D1390"/>
    <mergeCell ref="E1390:O1390"/>
    <mergeCell ref="P1390:P1391"/>
    <mergeCell ref="Q1390:Q1391"/>
    <mergeCell ref="A1368:Q1368"/>
    <mergeCell ref="A1369:Q1369"/>
    <mergeCell ref="A1371:A1373"/>
    <mergeCell ref="B1371:D1371"/>
    <mergeCell ref="E1371:O1371"/>
    <mergeCell ref="P1371:P1372"/>
    <mergeCell ref="Q1371:Q1372"/>
    <mergeCell ref="A1349:Q1349"/>
    <mergeCell ref="A1350:Q1350"/>
    <mergeCell ref="A1352:A1354"/>
    <mergeCell ref="B1352:D1352"/>
    <mergeCell ref="E1352:O1352"/>
    <mergeCell ref="P1352:P1353"/>
    <mergeCell ref="Q1352:Q1353"/>
    <mergeCell ref="A1330:Q1330"/>
    <mergeCell ref="A1331:Q1331"/>
    <mergeCell ref="A1333:A1335"/>
    <mergeCell ref="B1333:D1333"/>
    <mergeCell ref="E1333:O1333"/>
    <mergeCell ref="P1333:P1334"/>
    <mergeCell ref="Q1333:Q1334"/>
    <mergeCell ref="A1311:Q1311"/>
    <mergeCell ref="A1312:Q1312"/>
    <mergeCell ref="A1314:A1316"/>
    <mergeCell ref="B1314:D1314"/>
    <mergeCell ref="E1314:O1314"/>
    <mergeCell ref="P1314:P1315"/>
    <mergeCell ref="Q1314:Q1315"/>
    <mergeCell ref="A1292:Q1292"/>
    <mergeCell ref="A1293:Q1293"/>
    <mergeCell ref="A1295:A1297"/>
    <mergeCell ref="B1295:D1295"/>
    <mergeCell ref="E1295:O1295"/>
    <mergeCell ref="P1295:P1296"/>
    <mergeCell ref="Q1295:Q1296"/>
    <mergeCell ref="A1273:Q1273"/>
    <mergeCell ref="A1274:Q1274"/>
    <mergeCell ref="A1276:A1278"/>
    <mergeCell ref="B1276:D1276"/>
    <mergeCell ref="E1276:O1276"/>
    <mergeCell ref="P1276:P1277"/>
    <mergeCell ref="Q1276:Q1277"/>
    <mergeCell ref="A1254:Q1254"/>
    <mergeCell ref="A1255:Q1255"/>
    <mergeCell ref="A1257:A1259"/>
    <mergeCell ref="B1257:D1257"/>
    <mergeCell ref="E1257:O1257"/>
    <mergeCell ref="P1257:P1258"/>
    <mergeCell ref="Q1257:Q1258"/>
    <mergeCell ref="A1235:Q1235"/>
    <mergeCell ref="A1236:Q1236"/>
    <mergeCell ref="A1238:A1240"/>
    <mergeCell ref="B1238:D1238"/>
    <mergeCell ref="E1238:O1238"/>
    <mergeCell ref="P1238:P1239"/>
    <mergeCell ref="Q1238:Q1239"/>
    <mergeCell ref="A1216:Q1216"/>
    <mergeCell ref="A1217:Q1217"/>
    <mergeCell ref="A1219:A1221"/>
    <mergeCell ref="B1219:D1219"/>
    <mergeCell ref="E1219:O1219"/>
    <mergeCell ref="P1219:P1220"/>
    <mergeCell ref="Q1219:Q1220"/>
    <mergeCell ref="A1197:Q1197"/>
    <mergeCell ref="A1198:Q1198"/>
    <mergeCell ref="A1200:A1202"/>
    <mergeCell ref="B1200:D1200"/>
    <mergeCell ref="E1200:O1200"/>
    <mergeCell ref="P1200:P1201"/>
    <mergeCell ref="Q1200:Q1201"/>
    <mergeCell ref="A1178:Q1178"/>
    <mergeCell ref="A1179:Q1179"/>
    <mergeCell ref="A1181:A1183"/>
    <mergeCell ref="B1181:D1181"/>
    <mergeCell ref="E1181:O1181"/>
    <mergeCell ref="P1181:P1182"/>
    <mergeCell ref="Q1181:Q1182"/>
    <mergeCell ref="A1159:Q1159"/>
    <mergeCell ref="A1160:Q1160"/>
    <mergeCell ref="A1162:A1164"/>
    <mergeCell ref="B1162:D1162"/>
    <mergeCell ref="E1162:O1162"/>
    <mergeCell ref="P1162:P1163"/>
    <mergeCell ref="Q1162:Q1163"/>
    <mergeCell ref="A1140:Q1140"/>
    <mergeCell ref="A1141:Q1141"/>
    <mergeCell ref="A1143:A1145"/>
    <mergeCell ref="B1143:D1143"/>
    <mergeCell ref="E1143:O1143"/>
    <mergeCell ref="P1143:P1144"/>
    <mergeCell ref="Q1143:Q1144"/>
    <mergeCell ref="A1121:Q1121"/>
    <mergeCell ref="A1122:Q1122"/>
    <mergeCell ref="A1124:A1126"/>
    <mergeCell ref="B1124:D1124"/>
    <mergeCell ref="E1124:O1124"/>
    <mergeCell ref="P1124:P1125"/>
    <mergeCell ref="Q1124:Q1125"/>
    <mergeCell ref="A1102:Q1102"/>
    <mergeCell ref="A1103:Q1103"/>
    <mergeCell ref="A1105:A1107"/>
    <mergeCell ref="B1105:D1105"/>
    <mergeCell ref="E1105:O1105"/>
    <mergeCell ref="P1105:P1106"/>
    <mergeCell ref="Q1105:Q1106"/>
    <mergeCell ref="A1083:Q1083"/>
    <mergeCell ref="A1084:Q1084"/>
    <mergeCell ref="A1086:A1088"/>
    <mergeCell ref="B1086:D1086"/>
    <mergeCell ref="E1086:O1086"/>
    <mergeCell ref="P1086:P1087"/>
    <mergeCell ref="Q1086:Q1087"/>
    <mergeCell ref="A1064:Q1064"/>
    <mergeCell ref="A1065:Q1065"/>
    <mergeCell ref="A1067:A1069"/>
    <mergeCell ref="B1067:D1067"/>
    <mergeCell ref="E1067:O1067"/>
    <mergeCell ref="P1067:P1068"/>
    <mergeCell ref="Q1067:Q1068"/>
    <mergeCell ref="A1045:Q1045"/>
    <mergeCell ref="A1046:Q1046"/>
    <mergeCell ref="A1048:A1050"/>
    <mergeCell ref="B1048:D1048"/>
    <mergeCell ref="E1048:O1048"/>
    <mergeCell ref="P1048:P1049"/>
    <mergeCell ref="Q1048:Q1049"/>
    <mergeCell ref="A1026:Q1026"/>
    <mergeCell ref="A1027:Q1027"/>
    <mergeCell ref="A1029:A1031"/>
    <mergeCell ref="B1029:D1029"/>
    <mergeCell ref="E1029:O1029"/>
    <mergeCell ref="P1029:P1030"/>
    <mergeCell ref="Q1029:Q1030"/>
    <mergeCell ref="A1007:Q1007"/>
    <mergeCell ref="A1008:Q1008"/>
    <mergeCell ref="A1010:A1012"/>
    <mergeCell ref="B1010:D1010"/>
    <mergeCell ref="E1010:O1010"/>
    <mergeCell ref="P1010:P1011"/>
    <mergeCell ref="Q1010:Q1011"/>
    <mergeCell ref="A988:Q988"/>
    <mergeCell ref="A989:Q989"/>
    <mergeCell ref="A991:A993"/>
    <mergeCell ref="B991:D991"/>
    <mergeCell ref="E991:O991"/>
    <mergeCell ref="P991:P992"/>
    <mergeCell ref="Q991:Q992"/>
    <mergeCell ref="A969:Q969"/>
    <mergeCell ref="A970:Q970"/>
    <mergeCell ref="A972:A974"/>
    <mergeCell ref="B972:D972"/>
    <mergeCell ref="E972:O972"/>
    <mergeCell ref="P972:P973"/>
    <mergeCell ref="Q972:Q973"/>
    <mergeCell ref="A950:Q950"/>
    <mergeCell ref="A951:Q951"/>
    <mergeCell ref="A953:A955"/>
    <mergeCell ref="B953:D953"/>
    <mergeCell ref="E953:O953"/>
    <mergeCell ref="P953:P954"/>
    <mergeCell ref="Q953:Q954"/>
    <mergeCell ref="A931:Q931"/>
    <mergeCell ref="A932:Q932"/>
    <mergeCell ref="A934:A936"/>
    <mergeCell ref="B934:D934"/>
    <mergeCell ref="E934:O934"/>
    <mergeCell ref="P934:P935"/>
    <mergeCell ref="Q934:Q935"/>
    <mergeCell ref="A912:Q912"/>
    <mergeCell ref="A913:Q913"/>
    <mergeCell ref="A915:A917"/>
    <mergeCell ref="B915:D915"/>
    <mergeCell ref="E915:O915"/>
    <mergeCell ref="P915:P916"/>
    <mergeCell ref="Q915:Q916"/>
    <mergeCell ref="A893:Q893"/>
    <mergeCell ref="A894:Q894"/>
    <mergeCell ref="A896:A898"/>
    <mergeCell ref="B896:D896"/>
    <mergeCell ref="E896:O896"/>
    <mergeCell ref="P896:P897"/>
    <mergeCell ref="Q896:Q897"/>
    <mergeCell ref="A874:Q874"/>
    <mergeCell ref="A875:Q875"/>
    <mergeCell ref="A877:A879"/>
    <mergeCell ref="B877:D877"/>
    <mergeCell ref="E877:O877"/>
    <mergeCell ref="P877:P878"/>
    <mergeCell ref="Q877:Q878"/>
    <mergeCell ref="A855:Q855"/>
    <mergeCell ref="A856:Q856"/>
    <mergeCell ref="A858:A860"/>
    <mergeCell ref="B858:D858"/>
    <mergeCell ref="E858:O858"/>
    <mergeCell ref="P858:P859"/>
    <mergeCell ref="Q858:Q859"/>
    <mergeCell ref="A836:Q836"/>
    <mergeCell ref="A837:Q837"/>
    <mergeCell ref="A839:A841"/>
    <mergeCell ref="B839:D839"/>
    <mergeCell ref="E839:O839"/>
    <mergeCell ref="P839:P840"/>
    <mergeCell ref="Q839:Q840"/>
    <mergeCell ref="A817:Q817"/>
    <mergeCell ref="A818:Q818"/>
    <mergeCell ref="A820:A822"/>
    <mergeCell ref="B820:D820"/>
    <mergeCell ref="E820:O820"/>
    <mergeCell ref="P820:P821"/>
    <mergeCell ref="Q820:Q821"/>
    <mergeCell ref="A798:Q798"/>
    <mergeCell ref="A799:Q799"/>
    <mergeCell ref="A801:A803"/>
    <mergeCell ref="B801:D801"/>
    <mergeCell ref="E801:O801"/>
    <mergeCell ref="P801:P802"/>
    <mergeCell ref="Q801:Q802"/>
    <mergeCell ref="A779:Q779"/>
    <mergeCell ref="A780:Q780"/>
    <mergeCell ref="A782:A784"/>
    <mergeCell ref="B782:D782"/>
    <mergeCell ref="E782:O782"/>
    <mergeCell ref="P782:P783"/>
    <mergeCell ref="Q782:Q783"/>
    <mergeCell ref="A760:Q760"/>
    <mergeCell ref="A761:Q761"/>
    <mergeCell ref="A763:A765"/>
    <mergeCell ref="B763:D763"/>
    <mergeCell ref="E763:O763"/>
    <mergeCell ref="P763:P764"/>
    <mergeCell ref="Q763:Q764"/>
    <mergeCell ref="A741:Q741"/>
    <mergeCell ref="A742:Q742"/>
    <mergeCell ref="A744:A746"/>
    <mergeCell ref="B744:D744"/>
    <mergeCell ref="E744:O744"/>
    <mergeCell ref="P744:P745"/>
    <mergeCell ref="Q744:Q745"/>
    <mergeCell ref="A722:Q722"/>
    <mergeCell ref="A723:Q723"/>
    <mergeCell ref="A725:A727"/>
    <mergeCell ref="B725:D725"/>
    <mergeCell ref="E725:O725"/>
    <mergeCell ref="P725:P726"/>
    <mergeCell ref="Q725:Q726"/>
    <mergeCell ref="A703:Q703"/>
    <mergeCell ref="A704:Q704"/>
    <mergeCell ref="A706:A708"/>
    <mergeCell ref="B706:D706"/>
    <mergeCell ref="E706:O706"/>
    <mergeCell ref="P706:P707"/>
    <mergeCell ref="Q706:Q707"/>
    <mergeCell ref="A684:Q684"/>
    <mergeCell ref="A685:Q685"/>
    <mergeCell ref="A687:A689"/>
    <mergeCell ref="B687:D687"/>
    <mergeCell ref="E687:O687"/>
    <mergeCell ref="P687:P688"/>
    <mergeCell ref="Q687:Q688"/>
    <mergeCell ref="A665:Q665"/>
    <mergeCell ref="A666:Q666"/>
    <mergeCell ref="A668:A670"/>
    <mergeCell ref="B668:D668"/>
    <mergeCell ref="E668:O668"/>
    <mergeCell ref="P668:P669"/>
    <mergeCell ref="Q668:Q669"/>
    <mergeCell ref="A646:Q646"/>
    <mergeCell ref="A647:Q647"/>
    <mergeCell ref="A649:A651"/>
    <mergeCell ref="B649:D649"/>
    <mergeCell ref="E649:O649"/>
    <mergeCell ref="P649:P650"/>
    <mergeCell ref="Q649:Q650"/>
    <mergeCell ref="A627:Q627"/>
    <mergeCell ref="A628:Q628"/>
    <mergeCell ref="A630:A632"/>
    <mergeCell ref="B630:D630"/>
    <mergeCell ref="E630:O630"/>
    <mergeCell ref="P630:P631"/>
    <mergeCell ref="Q630:Q631"/>
    <mergeCell ref="A608:Q608"/>
    <mergeCell ref="A609:Q609"/>
    <mergeCell ref="A611:A613"/>
    <mergeCell ref="B611:D611"/>
    <mergeCell ref="E611:O611"/>
    <mergeCell ref="P611:P612"/>
    <mergeCell ref="Q611:Q612"/>
    <mergeCell ref="A589:Q589"/>
    <mergeCell ref="A590:Q590"/>
    <mergeCell ref="A592:A594"/>
    <mergeCell ref="B592:D592"/>
    <mergeCell ref="E592:O592"/>
    <mergeCell ref="P592:P593"/>
    <mergeCell ref="Q592:Q593"/>
    <mergeCell ref="A570:Q570"/>
    <mergeCell ref="A571:Q571"/>
    <mergeCell ref="A573:A575"/>
    <mergeCell ref="B573:D573"/>
    <mergeCell ref="E573:O573"/>
    <mergeCell ref="P573:P574"/>
    <mergeCell ref="Q573:Q574"/>
    <mergeCell ref="A551:Q551"/>
    <mergeCell ref="A552:Q552"/>
    <mergeCell ref="A554:A556"/>
    <mergeCell ref="B554:D554"/>
    <mergeCell ref="E554:O554"/>
    <mergeCell ref="P554:P555"/>
    <mergeCell ref="Q554:Q555"/>
    <mergeCell ref="A532:Q532"/>
    <mergeCell ref="A533:Q533"/>
    <mergeCell ref="A535:A537"/>
    <mergeCell ref="B535:D535"/>
    <mergeCell ref="E535:O535"/>
    <mergeCell ref="P535:P536"/>
    <mergeCell ref="Q535:Q536"/>
    <mergeCell ref="A513:Q513"/>
    <mergeCell ref="A514:Q514"/>
    <mergeCell ref="A516:A518"/>
    <mergeCell ref="B516:D516"/>
    <mergeCell ref="E516:O516"/>
    <mergeCell ref="P516:P517"/>
    <mergeCell ref="Q516:Q517"/>
    <mergeCell ref="A494:Q494"/>
    <mergeCell ref="A495:Q495"/>
    <mergeCell ref="A497:A499"/>
    <mergeCell ref="B497:D497"/>
    <mergeCell ref="E497:O497"/>
    <mergeCell ref="P497:P498"/>
    <mergeCell ref="Q497:Q498"/>
    <mergeCell ref="A475:Q475"/>
    <mergeCell ref="A476:Q476"/>
    <mergeCell ref="A478:A480"/>
    <mergeCell ref="B478:D478"/>
    <mergeCell ref="E478:O478"/>
    <mergeCell ref="P478:P479"/>
    <mergeCell ref="Q478:Q479"/>
    <mergeCell ref="A456:Q456"/>
    <mergeCell ref="A457:Q457"/>
    <mergeCell ref="A459:A461"/>
    <mergeCell ref="B459:D459"/>
    <mergeCell ref="E459:O459"/>
    <mergeCell ref="P459:P460"/>
    <mergeCell ref="Q459:Q460"/>
    <mergeCell ref="A437:Q437"/>
    <mergeCell ref="A438:Q438"/>
    <mergeCell ref="A440:A442"/>
    <mergeCell ref="B440:D440"/>
    <mergeCell ref="E440:O440"/>
    <mergeCell ref="P440:P441"/>
    <mergeCell ref="Q440:Q441"/>
    <mergeCell ref="A418:Q418"/>
    <mergeCell ref="A419:Q419"/>
    <mergeCell ref="A421:A423"/>
    <mergeCell ref="B421:D421"/>
    <mergeCell ref="E421:O421"/>
    <mergeCell ref="P421:P422"/>
    <mergeCell ref="Q421:Q422"/>
    <mergeCell ref="A399:Q399"/>
    <mergeCell ref="A400:Q400"/>
    <mergeCell ref="A402:A404"/>
    <mergeCell ref="B402:D402"/>
    <mergeCell ref="E402:O402"/>
    <mergeCell ref="P402:P403"/>
    <mergeCell ref="Q402:Q403"/>
    <mergeCell ref="A380:Q380"/>
    <mergeCell ref="A381:Q381"/>
    <mergeCell ref="A383:A385"/>
    <mergeCell ref="B383:D383"/>
    <mergeCell ref="E383:O383"/>
    <mergeCell ref="P383:P384"/>
    <mergeCell ref="Q383:Q384"/>
    <mergeCell ref="A361:Q361"/>
    <mergeCell ref="A362:Q362"/>
    <mergeCell ref="A364:A366"/>
    <mergeCell ref="B364:D364"/>
    <mergeCell ref="E364:O364"/>
    <mergeCell ref="P364:P365"/>
    <mergeCell ref="Q364:Q365"/>
    <mergeCell ref="A342:Q342"/>
    <mergeCell ref="A343:Q343"/>
    <mergeCell ref="A345:A347"/>
    <mergeCell ref="B345:D345"/>
    <mergeCell ref="E345:O345"/>
    <mergeCell ref="P345:P346"/>
    <mergeCell ref="Q345:Q346"/>
    <mergeCell ref="A323:Q323"/>
    <mergeCell ref="A324:Q324"/>
    <mergeCell ref="A326:A328"/>
    <mergeCell ref="B326:D326"/>
    <mergeCell ref="E326:O326"/>
    <mergeCell ref="P326:P327"/>
    <mergeCell ref="Q326:Q327"/>
    <mergeCell ref="A304:Q304"/>
    <mergeCell ref="A305:Q305"/>
    <mergeCell ref="A307:A309"/>
    <mergeCell ref="B307:D307"/>
    <mergeCell ref="E307:O307"/>
    <mergeCell ref="P307:P308"/>
    <mergeCell ref="Q307:Q308"/>
    <mergeCell ref="A285:Q285"/>
    <mergeCell ref="A286:Q286"/>
    <mergeCell ref="A288:A290"/>
    <mergeCell ref="B288:D288"/>
    <mergeCell ref="E288:O288"/>
    <mergeCell ref="P288:P289"/>
    <mergeCell ref="Q288:Q289"/>
    <mergeCell ref="A269:A271"/>
    <mergeCell ref="B269:D269"/>
    <mergeCell ref="E269:O269"/>
    <mergeCell ref="P269:P270"/>
    <mergeCell ref="Q269:Q270"/>
    <mergeCell ref="A266:Q266"/>
    <mergeCell ref="A267:Q267"/>
    <mergeCell ref="A117:A119"/>
    <mergeCell ref="B117:D117"/>
    <mergeCell ref="E117:O117"/>
    <mergeCell ref="P117:P118"/>
    <mergeCell ref="Q117:Q118"/>
    <mergeCell ref="A247:Q247"/>
    <mergeCell ref="A248:Q248"/>
    <mergeCell ref="A250:A252"/>
    <mergeCell ref="B250:D250"/>
    <mergeCell ref="E250:O250"/>
    <mergeCell ref="P250:P251"/>
    <mergeCell ref="Q250:Q251"/>
    <mergeCell ref="A228:Q228"/>
    <mergeCell ref="A229:Q229"/>
    <mergeCell ref="A231:A233"/>
    <mergeCell ref="B231:D231"/>
    <mergeCell ref="E231:O231"/>
    <mergeCell ref="P231:P232"/>
    <mergeCell ref="Q231:Q232"/>
    <mergeCell ref="A209:Q209"/>
    <mergeCell ref="A210:Q210"/>
    <mergeCell ref="A212:A214"/>
    <mergeCell ref="B212:D212"/>
    <mergeCell ref="E212:O212"/>
    <mergeCell ref="P212:P213"/>
    <mergeCell ref="Q212:Q213"/>
    <mergeCell ref="A190:Q190"/>
    <mergeCell ref="A191:Q191"/>
    <mergeCell ref="A193:A195"/>
    <mergeCell ref="B193:D193"/>
    <mergeCell ref="E193:O193"/>
    <mergeCell ref="P193:P194"/>
    <mergeCell ref="Q193:Q194"/>
    <mergeCell ref="A174:A176"/>
    <mergeCell ref="B174:D174"/>
    <mergeCell ref="E174:O174"/>
    <mergeCell ref="P174:P175"/>
    <mergeCell ref="Q174:Q175"/>
    <mergeCell ref="A152:Q152"/>
    <mergeCell ref="A153:Q153"/>
    <mergeCell ref="A155:A157"/>
    <mergeCell ref="B155:D155"/>
    <mergeCell ref="E155:O155"/>
    <mergeCell ref="P155:P156"/>
    <mergeCell ref="Q155:Q156"/>
    <mergeCell ref="A171:Q171"/>
    <mergeCell ref="A172:Q172"/>
    <mergeCell ref="A38:Q38"/>
    <mergeCell ref="A39:Q39"/>
    <mergeCell ref="A3:A5"/>
    <mergeCell ref="B3:D3"/>
    <mergeCell ref="E3:O3"/>
    <mergeCell ref="Q3:Q4"/>
    <mergeCell ref="P3:P4"/>
    <mergeCell ref="A19:Q19"/>
    <mergeCell ref="A20:Q20"/>
    <mergeCell ref="A22:A24"/>
    <mergeCell ref="B22:D22"/>
    <mergeCell ref="E22:O22"/>
    <mergeCell ref="Q22:Q23"/>
    <mergeCell ref="P22:P23"/>
    <mergeCell ref="A41:A43"/>
    <mergeCell ref="B41:D41"/>
    <mergeCell ref="E41:O41"/>
    <mergeCell ref="P41:P42"/>
    <mergeCell ref="Q41:Q42"/>
    <mergeCell ref="A57:Q57"/>
    <mergeCell ref="A58:Q58"/>
    <mergeCell ref="A133:Q133"/>
    <mergeCell ref="A134:Q134"/>
    <mergeCell ref="A60:A62"/>
    <mergeCell ref="B60:D60"/>
    <mergeCell ref="E60:O60"/>
    <mergeCell ref="P60:P61"/>
    <mergeCell ref="Q60:Q61"/>
    <mergeCell ref="A76:Q76"/>
    <mergeCell ref="A77:Q77"/>
    <mergeCell ref="A136:A138"/>
    <mergeCell ref="B136:D136"/>
    <mergeCell ref="E136:O136"/>
    <mergeCell ref="P136:P137"/>
    <mergeCell ref="Q136:Q137"/>
    <mergeCell ref="A98:A100"/>
    <mergeCell ref="B98:D98"/>
    <mergeCell ref="E98:O98"/>
    <mergeCell ref="P98:P99"/>
    <mergeCell ref="Q98:Q99"/>
  </mergeCells>
  <phoneticPr fontId="2"/>
  <pageMargins left="0.31496062992125984" right="0.31496062992125984" top="0.55118110236220474" bottom="0.35433070866141736" header="0.31496062992125984" footer="0.31496062992125984"/>
  <pageSetup paperSize="9" scale="83" fitToHeight="0" orientation="landscape" r:id="rId1"/>
  <rowBreaks count="146" manualBreakCount="146">
    <brk id="20" max="16383" man="1"/>
    <brk id="39" max="16383" man="1"/>
    <brk id="58" max="16383" man="1"/>
    <brk id="77" max="16383" man="1"/>
    <brk id="96" max="16383" man="1"/>
    <brk id="115" max="16383" man="1"/>
    <brk id="134" max="16383" man="1"/>
    <brk id="153" max="16383" man="1"/>
    <brk id="172" max="16383" man="1"/>
    <brk id="191" max="16383" man="1"/>
    <brk id="210" max="16383" man="1"/>
    <brk id="229" max="16383" man="1"/>
    <brk id="248" max="16383" man="1"/>
    <brk id="267" max="16383" man="1"/>
    <brk id="286" max="16383" man="1"/>
    <brk id="305" max="16383" man="1"/>
    <brk id="324" max="16383" man="1"/>
    <brk id="343" max="16383" man="1"/>
    <brk id="362" max="16383" man="1"/>
    <brk id="381" max="16383" man="1"/>
    <brk id="400" max="16383" man="1"/>
    <brk id="419" max="16383" man="1"/>
    <brk id="438" max="16383" man="1"/>
    <brk id="457" max="16383" man="1"/>
    <brk id="476" max="16383" man="1"/>
    <brk id="495" max="16383" man="1"/>
    <brk id="514" max="16383" man="1"/>
    <brk id="533" max="16383" man="1"/>
    <brk id="552" max="16383" man="1"/>
    <brk id="571" max="16383" man="1"/>
    <brk id="590" max="16383" man="1"/>
    <brk id="609" max="16383" man="1"/>
    <brk id="628" max="16383" man="1"/>
    <brk id="647" max="16383" man="1"/>
    <brk id="666" max="16383" man="1"/>
    <brk id="685" max="16383" man="1"/>
    <brk id="704" max="16383" man="1"/>
    <brk id="723" max="16383" man="1"/>
    <brk id="742" max="16383" man="1"/>
    <brk id="761" max="16383" man="1"/>
    <brk id="780" max="16383" man="1"/>
    <brk id="799" max="16383" man="1"/>
    <brk id="818" max="16383" man="1"/>
    <brk id="837" max="16383" man="1"/>
    <brk id="856" max="16383" man="1"/>
    <brk id="875" max="16383" man="1"/>
    <brk id="894" max="16383" man="1"/>
    <brk id="913" max="16383" man="1"/>
    <brk id="932" max="16383" man="1"/>
    <brk id="951" max="16383" man="1"/>
    <brk id="970" max="16383" man="1"/>
    <brk id="989" max="16383" man="1"/>
    <brk id="1008" max="16383" man="1"/>
    <brk id="1027" max="16383" man="1"/>
    <brk id="1046" max="16383" man="1"/>
    <brk id="1065" max="16383" man="1"/>
    <brk id="1084" max="16383" man="1"/>
    <brk id="1103" max="16383" man="1"/>
    <brk id="1122" max="16383" man="1"/>
    <brk id="1141" max="16383" man="1"/>
    <brk id="1160" max="16383" man="1"/>
    <brk id="1179" max="16383" man="1"/>
    <brk id="1198" max="16383" man="1"/>
    <brk id="1217" max="16383" man="1"/>
    <brk id="1236" max="16383" man="1"/>
    <brk id="1255" max="16383" man="1"/>
    <brk id="1274" max="16383" man="1"/>
    <brk id="1293" max="16383" man="1"/>
    <brk id="1312" max="16383" man="1"/>
    <brk id="1331" max="16383" man="1"/>
    <brk id="1350" max="16383" man="1"/>
    <brk id="1369" max="16383" man="1"/>
    <brk id="1388" max="16383" man="1"/>
    <brk id="1407" max="16383" man="1"/>
    <brk id="1426" max="16383" man="1"/>
    <brk id="1445" max="16383" man="1"/>
    <brk id="1464" max="16383" man="1"/>
    <brk id="1483" max="16383" man="1"/>
    <brk id="1502" max="16383" man="1"/>
    <brk id="1521" max="16383" man="1"/>
    <brk id="1540" max="16383" man="1"/>
    <brk id="1559" max="16383" man="1"/>
    <brk id="1578" max="16383" man="1"/>
    <brk id="1597" max="16383" man="1"/>
    <brk id="1616" max="16383" man="1"/>
    <brk id="1635" max="16383" man="1"/>
    <brk id="1654" max="16383" man="1"/>
    <brk id="1673" max="16383" man="1"/>
    <brk id="1692" max="16383" man="1"/>
    <brk id="1711" max="16383" man="1"/>
    <brk id="1730" max="16383" man="1"/>
    <brk id="1749" max="16383" man="1"/>
    <brk id="1768" max="16383" man="1"/>
    <brk id="1787" max="16383" man="1"/>
    <brk id="1806" max="16383" man="1"/>
    <brk id="1825" max="16383" man="1"/>
    <brk id="1844" max="16383" man="1"/>
    <brk id="1863" max="16383" man="1"/>
    <brk id="1882" max="16383" man="1"/>
    <brk id="1901" max="16383" man="1"/>
    <brk id="1920" max="16383" man="1"/>
    <brk id="1939" max="16383" man="1"/>
    <brk id="1958" max="16383" man="1"/>
    <brk id="1977" max="16383" man="1"/>
    <brk id="1996" max="16383" man="1"/>
    <brk id="2015" max="16383" man="1"/>
    <brk id="2034" max="16383" man="1"/>
    <brk id="2053" max="16383" man="1"/>
    <brk id="2072" max="16" man="1"/>
    <brk id="2091" max="16" man="1"/>
    <brk id="2110" max="16" man="1"/>
    <brk id="2129" max="16" man="1"/>
    <brk id="2148" max="16" man="1"/>
    <brk id="2167" max="16" man="1"/>
    <brk id="2186" max="16" man="1"/>
    <brk id="2205" max="16" man="1"/>
    <brk id="2224" max="16" man="1"/>
    <brk id="2243" max="16" man="1"/>
    <brk id="2262" max="16" man="1"/>
    <brk id="2281" max="16" man="1"/>
    <brk id="2300" max="16" man="1"/>
    <brk id="2319" max="16" man="1"/>
    <brk id="2338" max="16" man="1"/>
    <brk id="2357" max="16" man="1"/>
    <brk id="2376" max="16" man="1"/>
    <brk id="2395" max="16" man="1"/>
    <brk id="2414" max="16" man="1"/>
    <brk id="2433" max="16" man="1"/>
    <brk id="2452" max="16" man="1"/>
    <brk id="2471" max="16" man="1"/>
    <brk id="2490" max="16" man="1"/>
    <brk id="2509" max="16" man="1"/>
    <brk id="2528" max="16" man="1"/>
    <brk id="2547" max="16" man="1"/>
    <brk id="2566" max="16" man="1"/>
    <brk id="2585" max="16" man="1"/>
    <brk id="2604" max="16" man="1"/>
    <brk id="2623" max="16" man="1"/>
    <brk id="2642" max="16" man="1"/>
    <brk id="2661" max="16" man="1"/>
    <brk id="2680" max="16" man="1"/>
    <brk id="2699" max="16" man="1"/>
    <brk id="2718" max="16" man="1"/>
    <brk id="2737" max="16" man="1"/>
    <brk id="2756" max="16" man="1"/>
    <brk id="2775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9"/>
  <sheetViews>
    <sheetView view="pageBreakPreview" zoomScale="85" zoomScaleNormal="70" zoomScaleSheetLayoutView="85" workbookViewId="0">
      <selection activeCell="K4" sqref="K4"/>
    </sheetView>
  </sheetViews>
  <sheetFormatPr defaultColWidth="20.75" defaultRowHeight="13.5" x14ac:dyDescent="0.4"/>
  <cols>
    <col min="1" max="1" width="3.5" style="1" bestFit="1" customWidth="1"/>
    <col min="2" max="2" width="30.625" style="2" customWidth="1"/>
    <col min="3" max="3" width="12.625" style="1" customWidth="1"/>
    <col min="4" max="4" width="12.625" style="2" customWidth="1"/>
    <col min="5" max="7" width="12.625" style="1" customWidth="1"/>
    <col min="8" max="9" width="12.625" style="2" customWidth="1"/>
    <col min="10" max="10" width="5" style="2" customWidth="1"/>
    <col min="11" max="11" width="20.75" style="2" customWidth="1"/>
    <col min="12" max="253" width="20.75" style="2"/>
    <col min="254" max="254" width="3.5" style="2" bestFit="1" customWidth="1"/>
    <col min="255" max="255" width="30.625" style="2" customWidth="1"/>
    <col min="256" max="256" width="6.5" style="2" bestFit="1" customWidth="1"/>
    <col min="257" max="257" width="12.875" style="2" customWidth="1"/>
    <col min="258" max="258" width="12.625" style="2" customWidth="1"/>
    <col min="259" max="259" width="10.375" style="2" customWidth="1"/>
    <col min="260" max="262" width="9.5" style="2" customWidth="1"/>
    <col min="263" max="263" width="11.875" style="2" customWidth="1"/>
    <col min="264" max="264" width="12.25" style="2" customWidth="1"/>
    <col min="265" max="265" width="14.5" style="2" customWidth="1"/>
    <col min="266" max="267" width="20.75" style="2" customWidth="1"/>
    <col min="268" max="509" width="20.75" style="2"/>
    <col min="510" max="510" width="3.5" style="2" bestFit="1" customWidth="1"/>
    <col min="511" max="511" width="30.625" style="2" customWidth="1"/>
    <col min="512" max="512" width="6.5" style="2" bestFit="1" customWidth="1"/>
    <col min="513" max="513" width="12.875" style="2" customWidth="1"/>
    <col min="514" max="514" width="12.625" style="2" customWidth="1"/>
    <col min="515" max="515" width="10.375" style="2" customWidth="1"/>
    <col min="516" max="518" width="9.5" style="2" customWidth="1"/>
    <col min="519" max="519" width="11.875" style="2" customWidth="1"/>
    <col min="520" max="520" width="12.25" style="2" customWidth="1"/>
    <col min="521" max="521" width="14.5" style="2" customWidth="1"/>
    <col min="522" max="523" width="20.75" style="2" customWidth="1"/>
    <col min="524" max="765" width="20.75" style="2"/>
    <col min="766" max="766" width="3.5" style="2" bestFit="1" customWidth="1"/>
    <col min="767" max="767" width="30.625" style="2" customWidth="1"/>
    <col min="768" max="768" width="6.5" style="2" bestFit="1" customWidth="1"/>
    <col min="769" max="769" width="12.875" style="2" customWidth="1"/>
    <col min="770" max="770" width="12.625" style="2" customWidth="1"/>
    <col min="771" max="771" width="10.375" style="2" customWidth="1"/>
    <col min="772" max="774" width="9.5" style="2" customWidth="1"/>
    <col min="775" max="775" width="11.875" style="2" customWidth="1"/>
    <col min="776" max="776" width="12.25" style="2" customWidth="1"/>
    <col min="777" max="777" width="14.5" style="2" customWidth="1"/>
    <col min="778" max="779" width="20.75" style="2" customWidth="1"/>
    <col min="780" max="1021" width="20.75" style="2"/>
    <col min="1022" max="1022" width="3.5" style="2" bestFit="1" customWidth="1"/>
    <col min="1023" max="1023" width="30.625" style="2" customWidth="1"/>
    <col min="1024" max="1024" width="6.5" style="2" bestFit="1" customWidth="1"/>
    <col min="1025" max="1025" width="12.875" style="2" customWidth="1"/>
    <col min="1026" max="1026" width="12.625" style="2" customWidth="1"/>
    <col min="1027" max="1027" width="10.375" style="2" customWidth="1"/>
    <col min="1028" max="1030" width="9.5" style="2" customWidth="1"/>
    <col min="1031" max="1031" width="11.875" style="2" customWidth="1"/>
    <col min="1032" max="1032" width="12.25" style="2" customWidth="1"/>
    <col min="1033" max="1033" width="14.5" style="2" customWidth="1"/>
    <col min="1034" max="1035" width="20.75" style="2" customWidth="1"/>
    <col min="1036" max="1277" width="20.75" style="2"/>
    <col min="1278" max="1278" width="3.5" style="2" bestFit="1" customWidth="1"/>
    <col min="1279" max="1279" width="30.625" style="2" customWidth="1"/>
    <col min="1280" max="1280" width="6.5" style="2" bestFit="1" customWidth="1"/>
    <col min="1281" max="1281" width="12.875" style="2" customWidth="1"/>
    <col min="1282" max="1282" width="12.625" style="2" customWidth="1"/>
    <col min="1283" max="1283" width="10.375" style="2" customWidth="1"/>
    <col min="1284" max="1286" width="9.5" style="2" customWidth="1"/>
    <col min="1287" max="1287" width="11.875" style="2" customWidth="1"/>
    <col min="1288" max="1288" width="12.25" style="2" customWidth="1"/>
    <col min="1289" max="1289" width="14.5" style="2" customWidth="1"/>
    <col min="1290" max="1291" width="20.75" style="2" customWidth="1"/>
    <col min="1292" max="1533" width="20.75" style="2"/>
    <col min="1534" max="1534" width="3.5" style="2" bestFit="1" customWidth="1"/>
    <col min="1535" max="1535" width="30.625" style="2" customWidth="1"/>
    <col min="1536" max="1536" width="6.5" style="2" bestFit="1" customWidth="1"/>
    <col min="1537" max="1537" width="12.875" style="2" customWidth="1"/>
    <col min="1538" max="1538" width="12.625" style="2" customWidth="1"/>
    <col min="1539" max="1539" width="10.375" style="2" customWidth="1"/>
    <col min="1540" max="1542" width="9.5" style="2" customWidth="1"/>
    <col min="1543" max="1543" width="11.875" style="2" customWidth="1"/>
    <col min="1544" max="1544" width="12.25" style="2" customWidth="1"/>
    <col min="1545" max="1545" width="14.5" style="2" customWidth="1"/>
    <col min="1546" max="1547" width="20.75" style="2" customWidth="1"/>
    <col min="1548" max="1789" width="20.75" style="2"/>
    <col min="1790" max="1790" width="3.5" style="2" bestFit="1" customWidth="1"/>
    <col min="1791" max="1791" width="30.625" style="2" customWidth="1"/>
    <col min="1792" max="1792" width="6.5" style="2" bestFit="1" customWidth="1"/>
    <col min="1793" max="1793" width="12.875" style="2" customWidth="1"/>
    <col min="1794" max="1794" width="12.625" style="2" customWidth="1"/>
    <col min="1795" max="1795" width="10.375" style="2" customWidth="1"/>
    <col min="1796" max="1798" width="9.5" style="2" customWidth="1"/>
    <col min="1799" max="1799" width="11.875" style="2" customWidth="1"/>
    <col min="1800" max="1800" width="12.25" style="2" customWidth="1"/>
    <col min="1801" max="1801" width="14.5" style="2" customWidth="1"/>
    <col min="1802" max="1803" width="20.75" style="2" customWidth="1"/>
    <col min="1804" max="2045" width="20.75" style="2"/>
    <col min="2046" max="2046" width="3.5" style="2" bestFit="1" customWidth="1"/>
    <col min="2047" max="2047" width="30.625" style="2" customWidth="1"/>
    <col min="2048" max="2048" width="6.5" style="2" bestFit="1" customWidth="1"/>
    <col min="2049" max="2049" width="12.875" style="2" customWidth="1"/>
    <col min="2050" max="2050" width="12.625" style="2" customWidth="1"/>
    <col min="2051" max="2051" width="10.375" style="2" customWidth="1"/>
    <col min="2052" max="2054" width="9.5" style="2" customWidth="1"/>
    <col min="2055" max="2055" width="11.875" style="2" customWidth="1"/>
    <col min="2056" max="2056" width="12.25" style="2" customWidth="1"/>
    <col min="2057" max="2057" width="14.5" style="2" customWidth="1"/>
    <col min="2058" max="2059" width="20.75" style="2" customWidth="1"/>
    <col min="2060" max="2301" width="20.75" style="2"/>
    <col min="2302" max="2302" width="3.5" style="2" bestFit="1" customWidth="1"/>
    <col min="2303" max="2303" width="30.625" style="2" customWidth="1"/>
    <col min="2304" max="2304" width="6.5" style="2" bestFit="1" customWidth="1"/>
    <col min="2305" max="2305" width="12.875" style="2" customWidth="1"/>
    <col min="2306" max="2306" width="12.625" style="2" customWidth="1"/>
    <col min="2307" max="2307" width="10.375" style="2" customWidth="1"/>
    <col min="2308" max="2310" width="9.5" style="2" customWidth="1"/>
    <col min="2311" max="2311" width="11.875" style="2" customWidth="1"/>
    <col min="2312" max="2312" width="12.25" style="2" customWidth="1"/>
    <col min="2313" max="2313" width="14.5" style="2" customWidth="1"/>
    <col min="2314" max="2315" width="20.75" style="2" customWidth="1"/>
    <col min="2316" max="2557" width="20.75" style="2"/>
    <col min="2558" max="2558" width="3.5" style="2" bestFit="1" customWidth="1"/>
    <col min="2559" max="2559" width="30.625" style="2" customWidth="1"/>
    <col min="2560" max="2560" width="6.5" style="2" bestFit="1" customWidth="1"/>
    <col min="2561" max="2561" width="12.875" style="2" customWidth="1"/>
    <col min="2562" max="2562" width="12.625" style="2" customWidth="1"/>
    <col min="2563" max="2563" width="10.375" style="2" customWidth="1"/>
    <col min="2564" max="2566" width="9.5" style="2" customWidth="1"/>
    <col min="2567" max="2567" width="11.875" style="2" customWidth="1"/>
    <col min="2568" max="2568" width="12.25" style="2" customWidth="1"/>
    <col min="2569" max="2569" width="14.5" style="2" customWidth="1"/>
    <col min="2570" max="2571" width="20.75" style="2" customWidth="1"/>
    <col min="2572" max="2813" width="20.75" style="2"/>
    <col min="2814" max="2814" width="3.5" style="2" bestFit="1" customWidth="1"/>
    <col min="2815" max="2815" width="30.625" style="2" customWidth="1"/>
    <col min="2816" max="2816" width="6.5" style="2" bestFit="1" customWidth="1"/>
    <col min="2817" max="2817" width="12.875" style="2" customWidth="1"/>
    <col min="2818" max="2818" width="12.625" style="2" customWidth="1"/>
    <col min="2819" max="2819" width="10.375" style="2" customWidth="1"/>
    <col min="2820" max="2822" width="9.5" style="2" customWidth="1"/>
    <col min="2823" max="2823" width="11.875" style="2" customWidth="1"/>
    <col min="2824" max="2824" width="12.25" style="2" customWidth="1"/>
    <col min="2825" max="2825" width="14.5" style="2" customWidth="1"/>
    <col min="2826" max="2827" width="20.75" style="2" customWidth="1"/>
    <col min="2828" max="3069" width="20.75" style="2"/>
    <col min="3070" max="3070" width="3.5" style="2" bestFit="1" customWidth="1"/>
    <col min="3071" max="3071" width="30.625" style="2" customWidth="1"/>
    <col min="3072" max="3072" width="6.5" style="2" bestFit="1" customWidth="1"/>
    <col min="3073" max="3073" width="12.875" style="2" customWidth="1"/>
    <col min="3074" max="3074" width="12.625" style="2" customWidth="1"/>
    <col min="3075" max="3075" width="10.375" style="2" customWidth="1"/>
    <col min="3076" max="3078" width="9.5" style="2" customWidth="1"/>
    <col min="3079" max="3079" width="11.875" style="2" customWidth="1"/>
    <col min="3080" max="3080" width="12.25" style="2" customWidth="1"/>
    <col min="3081" max="3081" width="14.5" style="2" customWidth="1"/>
    <col min="3082" max="3083" width="20.75" style="2" customWidth="1"/>
    <col min="3084" max="3325" width="20.75" style="2"/>
    <col min="3326" max="3326" width="3.5" style="2" bestFit="1" customWidth="1"/>
    <col min="3327" max="3327" width="30.625" style="2" customWidth="1"/>
    <col min="3328" max="3328" width="6.5" style="2" bestFit="1" customWidth="1"/>
    <col min="3329" max="3329" width="12.875" style="2" customWidth="1"/>
    <col min="3330" max="3330" width="12.625" style="2" customWidth="1"/>
    <col min="3331" max="3331" width="10.375" style="2" customWidth="1"/>
    <col min="3332" max="3334" width="9.5" style="2" customWidth="1"/>
    <col min="3335" max="3335" width="11.875" style="2" customWidth="1"/>
    <col min="3336" max="3336" width="12.25" style="2" customWidth="1"/>
    <col min="3337" max="3337" width="14.5" style="2" customWidth="1"/>
    <col min="3338" max="3339" width="20.75" style="2" customWidth="1"/>
    <col min="3340" max="3581" width="20.75" style="2"/>
    <col min="3582" max="3582" width="3.5" style="2" bestFit="1" customWidth="1"/>
    <col min="3583" max="3583" width="30.625" style="2" customWidth="1"/>
    <col min="3584" max="3584" width="6.5" style="2" bestFit="1" customWidth="1"/>
    <col min="3585" max="3585" width="12.875" style="2" customWidth="1"/>
    <col min="3586" max="3586" width="12.625" style="2" customWidth="1"/>
    <col min="3587" max="3587" width="10.375" style="2" customWidth="1"/>
    <col min="3588" max="3590" width="9.5" style="2" customWidth="1"/>
    <col min="3591" max="3591" width="11.875" style="2" customWidth="1"/>
    <col min="3592" max="3592" width="12.25" style="2" customWidth="1"/>
    <col min="3593" max="3593" width="14.5" style="2" customWidth="1"/>
    <col min="3594" max="3595" width="20.75" style="2" customWidth="1"/>
    <col min="3596" max="3837" width="20.75" style="2"/>
    <col min="3838" max="3838" width="3.5" style="2" bestFit="1" customWidth="1"/>
    <col min="3839" max="3839" width="30.625" style="2" customWidth="1"/>
    <col min="3840" max="3840" width="6.5" style="2" bestFit="1" customWidth="1"/>
    <col min="3841" max="3841" width="12.875" style="2" customWidth="1"/>
    <col min="3842" max="3842" width="12.625" style="2" customWidth="1"/>
    <col min="3843" max="3843" width="10.375" style="2" customWidth="1"/>
    <col min="3844" max="3846" width="9.5" style="2" customWidth="1"/>
    <col min="3847" max="3847" width="11.875" style="2" customWidth="1"/>
    <col min="3848" max="3848" width="12.25" style="2" customWidth="1"/>
    <col min="3849" max="3849" width="14.5" style="2" customWidth="1"/>
    <col min="3850" max="3851" width="20.75" style="2" customWidth="1"/>
    <col min="3852" max="4093" width="20.75" style="2"/>
    <col min="4094" max="4094" width="3.5" style="2" bestFit="1" customWidth="1"/>
    <col min="4095" max="4095" width="30.625" style="2" customWidth="1"/>
    <col min="4096" max="4096" width="6.5" style="2" bestFit="1" customWidth="1"/>
    <col min="4097" max="4097" width="12.875" style="2" customWidth="1"/>
    <col min="4098" max="4098" width="12.625" style="2" customWidth="1"/>
    <col min="4099" max="4099" width="10.375" style="2" customWidth="1"/>
    <col min="4100" max="4102" width="9.5" style="2" customWidth="1"/>
    <col min="4103" max="4103" width="11.875" style="2" customWidth="1"/>
    <col min="4104" max="4104" width="12.25" style="2" customWidth="1"/>
    <col min="4105" max="4105" width="14.5" style="2" customWidth="1"/>
    <col min="4106" max="4107" width="20.75" style="2" customWidth="1"/>
    <col min="4108" max="4349" width="20.75" style="2"/>
    <col min="4350" max="4350" width="3.5" style="2" bestFit="1" customWidth="1"/>
    <col min="4351" max="4351" width="30.625" style="2" customWidth="1"/>
    <col min="4352" max="4352" width="6.5" style="2" bestFit="1" customWidth="1"/>
    <col min="4353" max="4353" width="12.875" style="2" customWidth="1"/>
    <col min="4354" max="4354" width="12.625" style="2" customWidth="1"/>
    <col min="4355" max="4355" width="10.375" style="2" customWidth="1"/>
    <col min="4356" max="4358" width="9.5" style="2" customWidth="1"/>
    <col min="4359" max="4359" width="11.875" style="2" customWidth="1"/>
    <col min="4360" max="4360" width="12.25" style="2" customWidth="1"/>
    <col min="4361" max="4361" width="14.5" style="2" customWidth="1"/>
    <col min="4362" max="4363" width="20.75" style="2" customWidth="1"/>
    <col min="4364" max="4605" width="20.75" style="2"/>
    <col min="4606" max="4606" width="3.5" style="2" bestFit="1" customWidth="1"/>
    <col min="4607" max="4607" width="30.625" style="2" customWidth="1"/>
    <col min="4608" max="4608" width="6.5" style="2" bestFit="1" customWidth="1"/>
    <col min="4609" max="4609" width="12.875" style="2" customWidth="1"/>
    <col min="4610" max="4610" width="12.625" style="2" customWidth="1"/>
    <col min="4611" max="4611" width="10.375" style="2" customWidth="1"/>
    <col min="4612" max="4614" width="9.5" style="2" customWidth="1"/>
    <col min="4615" max="4615" width="11.875" style="2" customWidth="1"/>
    <col min="4616" max="4616" width="12.25" style="2" customWidth="1"/>
    <col min="4617" max="4617" width="14.5" style="2" customWidth="1"/>
    <col min="4618" max="4619" width="20.75" style="2" customWidth="1"/>
    <col min="4620" max="4861" width="20.75" style="2"/>
    <col min="4862" max="4862" width="3.5" style="2" bestFit="1" customWidth="1"/>
    <col min="4863" max="4863" width="30.625" style="2" customWidth="1"/>
    <col min="4864" max="4864" width="6.5" style="2" bestFit="1" customWidth="1"/>
    <col min="4865" max="4865" width="12.875" style="2" customWidth="1"/>
    <col min="4866" max="4866" width="12.625" style="2" customWidth="1"/>
    <col min="4867" max="4867" width="10.375" style="2" customWidth="1"/>
    <col min="4868" max="4870" width="9.5" style="2" customWidth="1"/>
    <col min="4871" max="4871" width="11.875" style="2" customWidth="1"/>
    <col min="4872" max="4872" width="12.25" style="2" customWidth="1"/>
    <col min="4873" max="4873" width="14.5" style="2" customWidth="1"/>
    <col min="4874" max="4875" width="20.75" style="2" customWidth="1"/>
    <col min="4876" max="5117" width="20.75" style="2"/>
    <col min="5118" max="5118" width="3.5" style="2" bestFit="1" customWidth="1"/>
    <col min="5119" max="5119" width="30.625" style="2" customWidth="1"/>
    <col min="5120" max="5120" width="6.5" style="2" bestFit="1" customWidth="1"/>
    <col min="5121" max="5121" width="12.875" style="2" customWidth="1"/>
    <col min="5122" max="5122" width="12.625" style="2" customWidth="1"/>
    <col min="5123" max="5123" width="10.375" style="2" customWidth="1"/>
    <col min="5124" max="5126" width="9.5" style="2" customWidth="1"/>
    <col min="5127" max="5127" width="11.875" style="2" customWidth="1"/>
    <col min="5128" max="5128" width="12.25" style="2" customWidth="1"/>
    <col min="5129" max="5129" width="14.5" style="2" customWidth="1"/>
    <col min="5130" max="5131" width="20.75" style="2" customWidth="1"/>
    <col min="5132" max="5373" width="20.75" style="2"/>
    <col min="5374" max="5374" width="3.5" style="2" bestFit="1" customWidth="1"/>
    <col min="5375" max="5375" width="30.625" style="2" customWidth="1"/>
    <col min="5376" max="5376" width="6.5" style="2" bestFit="1" customWidth="1"/>
    <col min="5377" max="5377" width="12.875" style="2" customWidth="1"/>
    <col min="5378" max="5378" width="12.625" style="2" customWidth="1"/>
    <col min="5379" max="5379" width="10.375" style="2" customWidth="1"/>
    <col min="5380" max="5382" width="9.5" style="2" customWidth="1"/>
    <col min="5383" max="5383" width="11.875" style="2" customWidth="1"/>
    <col min="5384" max="5384" width="12.25" style="2" customWidth="1"/>
    <col min="5385" max="5385" width="14.5" style="2" customWidth="1"/>
    <col min="5386" max="5387" width="20.75" style="2" customWidth="1"/>
    <col min="5388" max="5629" width="20.75" style="2"/>
    <col min="5630" max="5630" width="3.5" style="2" bestFit="1" customWidth="1"/>
    <col min="5631" max="5631" width="30.625" style="2" customWidth="1"/>
    <col min="5632" max="5632" width="6.5" style="2" bestFit="1" customWidth="1"/>
    <col min="5633" max="5633" width="12.875" style="2" customWidth="1"/>
    <col min="5634" max="5634" width="12.625" style="2" customWidth="1"/>
    <col min="5635" max="5635" width="10.375" style="2" customWidth="1"/>
    <col min="5636" max="5638" width="9.5" style="2" customWidth="1"/>
    <col min="5639" max="5639" width="11.875" style="2" customWidth="1"/>
    <col min="5640" max="5640" width="12.25" style="2" customWidth="1"/>
    <col min="5641" max="5641" width="14.5" style="2" customWidth="1"/>
    <col min="5642" max="5643" width="20.75" style="2" customWidth="1"/>
    <col min="5644" max="5885" width="20.75" style="2"/>
    <col min="5886" max="5886" width="3.5" style="2" bestFit="1" customWidth="1"/>
    <col min="5887" max="5887" width="30.625" style="2" customWidth="1"/>
    <col min="5888" max="5888" width="6.5" style="2" bestFit="1" customWidth="1"/>
    <col min="5889" max="5889" width="12.875" style="2" customWidth="1"/>
    <col min="5890" max="5890" width="12.625" style="2" customWidth="1"/>
    <col min="5891" max="5891" width="10.375" style="2" customWidth="1"/>
    <col min="5892" max="5894" width="9.5" style="2" customWidth="1"/>
    <col min="5895" max="5895" width="11.875" style="2" customWidth="1"/>
    <col min="5896" max="5896" width="12.25" style="2" customWidth="1"/>
    <col min="5897" max="5897" width="14.5" style="2" customWidth="1"/>
    <col min="5898" max="5899" width="20.75" style="2" customWidth="1"/>
    <col min="5900" max="6141" width="20.75" style="2"/>
    <col min="6142" max="6142" width="3.5" style="2" bestFit="1" customWidth="1"/>
    <col min="6143" max="6143" width="30.625" style="2" customWidth="1"/>
    <col min="6144" max="6144" width="6.5" style="2" bestFit="1" customWidth="1"/>
    <col min="6145" max="6145" width="12.875" style="2" customWidth="1"/>
    <col min="6146" max="6146" width="12.625" style="2" customWidth="1"/>
    <col min="6147" max="6147" width="10.375" style="2" customWidth="1"/>
    <col min="6148" max="6150" width="9.5" style="2" customWidth="1"/>
    <col min="6151" max="6151" width="11.875" style="2" customWidth="1"/>
    <col min="6152" max="6152" width="12.25" style="2" customWidth="1"/>
    <col min="6153" max="6153" width="14.5" style="2" customWidth="1"/>
    <col min="6154" max="6155" width="20.75" style="2" customWidth="1"/>
    <col min="6156" max="6397" width="20.75" style="2"/>
    <col min="6398" max="6398" width="3.5" style="2" bestFit="1" customWidth="1"/>
    <col min="6399" max="6399" width="30.625" style="2" customWidth="1"/>
    <col min="6400" max="6400" width="6.5" style="2" bestFit="1" customWidth="1"/>
    <col min="6401" max="6401" width="12.875" style="2" customWidth="1"/>
    <col min="6402" max="6402" width="12.625" style="2" customWidth="1"/>
    <col min="6403" max="6403" width="10.375" style="2" customWidth="1"/>
    <col min="6404" max="6406" width="9.5" style="2" customWidth="1"/>
    <col min="6407" max="6407" width="11.875" style="2" customWidth="1"/>
    <col min="6408" max="6408" width="12.25" style="2" customWidth="1"/>
    <col min="6409" max="6409" width="14.5" style="2" customWidth="1"/>
    <col min="6410" max="6411" width="20.75" style="2" customWidth="1"/>
    <col min="6412" max="6653" width="20.75" style="2"/>
    <col min="6654" max="6654" width="3.5" style="2" bestFit="1" customWidth="1"/>
    <col min="6655" max="6655" width="30.625" style="2" customWidth="1"/>
    <col min="6656" max="6656" width="6.5" style="2" bestFit="1" customWidth="1"/>
    <col min="6657" max="6657" width="12.875" style="2" customWidth="1"/>
    <col min="6658" max="6658" width="12.625" style="2" customWidth="1"/>
    <col min="6659" max="6659" width="10.375" style="2" customWidth="1"/>
    <col min="6660" max="6662" width="9.5" style="2" customWidth="1"/>
    <col min="6663" max="6663" width="11.875" style="2" customWidth="1"/>
    <col min="6664" max="6664" width="12.25" style="2" customWidth="1"/>
    <col min="6665" max="6665" width="14.5" style="2" customWidth="1"/>
    <col min="6666" max="6667" width="20.75" style="2" customWidth="1"/>
    <col min="6668" max="6909" width="20.75" style="2"/>
    <col min="6910" max="6910" width="3.5" style="2" bestFit="1" customWidth="1"/>
    <col min="6911" max="6911" width="30.625" style="2" customWidth="1"/>
    <col min="6912" max="6912" width="6.5" style="2" bestFit="1" customWidth="1"/>
    <col min="6913" max="6913" width="12.875" style="2" customWidth="1"/>
    <col min="6914" max="6914" width="12.625" style="2" customWidth="1"/>
    <col min="6915" max="6915" width="10.375" style="2" customWidth="1"/>
    <col min="6916" max="6918" width="9.5" style="2" customWidth="1"/>
    <col min="6919" max="6919" width="11.875" style="2" customWidth="1"/>
    <col min="6920" max="6920" width="12.25" style="2" customWidth="1"/>
    <col min="6921" max="6921" width="14.5" style="2" customWidth="1"/>
    <col min="6922" max="6923" width="20.75" style="2" customWidth="1"/>
    <col min="6924" max="7165" width="20.75" style="2"/>
    <col min="7166" max="7166" width="3.5" style="2" bestFit="1" customWidth="1"/>
    <col min="7167" max="7167" width="30.625" style="2" customWidth="1"/>
    <col min="7168" max="7168" width="6.5" style="2" bestFit="1" customWidth="1"/>
    <col min="7169" max="7169" width="12.875" style="2" customWidth="1"/>
    <col min="7170" max="7170" width="12.625" style="2" customWidth="1"/>
    <col min="7171" max="7171" width="10.375" style="2" customWidth="1"/>
    <col min="7172" max="7174" width="9.5" style="2" customWidth="1"/>
    <col min="7175" max="7175" width="11.875" style="2" customWidth="1"/>
    <col min="7176" max="7176" width="12.25" style="2" customWidth="1"/>
    <col min="7177" max="7177" width="14.5" style="2" customWidth="1"/>
    <col min="7178" max="7179" width="20.75" style="2" customWidth="1"/>
    <col min="7180" max="7421" width="20.75" style="2"/>
    <col min="7422" max="7422" width="3.5" style="2" bestFit="1" customWidth="1"/>
    <col min="7423" max="7423" width="30.625" style="2" customWidth="1"/>
    <col min="7424" max="7424" width="6.5" style="2" bestFit="1" customWidth="1"/>
    <col min="7425" max="7425" width="12.875" style="2" customWidth="1"/>
    <col min="7426" max="7426" width="12.625" style="2" customWidth="1"/>
    <col min="7427" max="7427" width="10.375" style="2" customWidth="1"/>
    <col min="7428" max="7430" width="9.5" style="2" customWidth="1"/>
    <col min="7431" max="7431" width="11.875" style="2" customWidth="1"/>
    <col min="7432" max="7432" width="12.25" style="2" customWidth="1"/>
    <col min="7433" max="7433" width="14.5" style="2" customWidth="1"/>
    <col min="7434" max="7435" width="20.75" style="2" customWidth="1"/>
    <col min="7436" max="7677" width="20.75" style="2"/>
    <col min="7678" max="7678" width="3.5" style="2" bestFit="1" customWidth="1"/>
    <col min="7679" max="7679" width="30.625" style="2" customWidth="1"/>
    <col min="7680" max="7680" width="6.5" style="2" bestFit="1" customWidth="1"/>
    <col min="7681" max="7681" width="12.875" style="2" customWidth="1"/>
    <col min="7682" max="7682" width="12.625" style="2" customWidth="1"/>
    <col min="7683" max="7683" width="10.375" style="2" customWidth="1"/>
    <col min="7684" max="7686" width="9.5" style="2" customWidth="1"/>
    <col min="7687" max="7687" width="11.875" style="2" customWidth="1"/>
    <col min="7688" max="7688" width="12.25" style="2" customWidth="1"/>
    <col min="7689" max="7689" width="14.5" style="2" customWidth="1"/>
    <col min="7690" max="7691" width="20.75" style="2" customWidth="1"/>
    <col min="7692" max="7933" width="20.75" style="2"/>
    <col min="7934" max="7934" width="3.5" style="2" bestFit="1" customWidth="1"/>
    <col min="7935" max="7935" width="30.625" style="2" customWidth="1"/>
    <col min="7936" max="7936" width="6.5" style="2" bestFit="1" customWidth="1"/>
    <col min="7937" max="7937" width="12.875" style="2" customWidth="1"/>
    <col min="7938" max="7938" width="12.625" style="2" customWidth="1"/>
    <col min="7939" max="7939" width="10.375" style="2" customWidth="1"/>
    <col min="7940" max="7942" width="9.5" style="2" customWidth="1"/>
    <col min="7943" max="7943" width="11.875" style="2" customWidth="1"/>
    <col min="7944" max="7944" width="12.25" style="2" customWidth="1"/>
    <col min="7945" max="7945" width="14.5" style="2" customWidth="1"/>
    <col min="7946" max="7947" width="20.75" style="2" customWidth="1"/>
    <col min="7948" max="8189" width="20.75" style="2"/>
    <col min="8190" max="8190" width="3.5" style="2" bestFit="1" customWidth="1"/>
    <col min="8191" max="8191" width="30.625" style="2" customWidth="1"/>
    <col min="8192" max="8192" width="6.5" style="2" bestFit="1" customWidth="1"/>
    <col min="8193" max="8193" width="12.875" style="2" customWidth="1"/>
    <col min="8194" max="8194" width="12.625" style="2" customWidth="1"/>
    <col min="8195" max="8195" width="10.375" style="2" customWidth="1"/>
    <col min="8196" max="8198" width="9.5" style="2" customWidth="1"/>
    <col min="8199" max="8199" width="11.875" style="2" customWidth="1"/>
    <col min="8200" max="8200" width="12.25" style="2" customWidth="1"/>
    <col min="8201" max="8201" width="14.5" style="2" customWidth="1"/>
    <col min="8202" max="8203" width="20.75" style="2" customWidth="1"/>
    <col min="8204" max="8445" width="20.75" style="2"/>
    <col min="8446" max="8446" width="3.5" style="2" bestFit="1" customWidth="1"/>
    <col min="8447" max="8447" width="30.625" style="2" customWidth="1"/>
    <col min="8448" max="8448" width="6.5" style="2" bestFit="1" customWidth="1"/>
    <col min="8449" max="8449" width="12.875" style="2" customWidth="1"/>
    <col min="8450" max="8450" width="12.625" style="2" customWidth="1"/>
    <col min="8451" max="8451" width="10.375" style="2" customWidth="1"/>
    <col min="8452" max="8454" width="9.5" style="2" customWidth="1"/>
    <col min="8455" max="8455" width="11.875" style="2" customWidth="1"/>
    <col min="8456" max="8456" width="12.25" style="2" customWidth="1"/>
    <col min="8457" max="8457" width="14.5" style="2" customWidth="1"/>
    <col min="8458" max="8459" width="20.75" style="2" customWidth="1"/>
    <col min="8460" max="8701" width="20.75" style="2"/>
    <col min="8702" max="8702" width="3.5" style="2" bestFit="1" customWidth="1"/>
    <col min="8703" max="8703" width="30.625" style="2" customWidth="1"/>
    <col min="8704" max="8704" width="6.5" style="2" bestFit="1" customWidth="1"/>
    <col min="8705" max="8705" width="12.875" style="2" customWidth="1"/>
    <col min="8706" max="8706" width="12.625" style="2" customWidth="1"/>
    <col min="8707" max="8707" width="10.375" style="2" customWidth="1"/>
    <col min="8708" max="8710" width="9.5" style="2" customWidth="1"/>
    <col min="8711" max="8711" width="11.875" style="2" customWidth="1"/>
    <col min="8712" max="8712" width="12.25" style="2" customWidth="1"/>
    <col min="8713" max="8713" width="14.5" style="2" customWidth="1"/>
    <col min="8714" max="8715" width="20.75" style="2" customWidth="1"/>
    <col min="8716" max="8957" width="20.75" style="2"/>
    <col min="8958" max="8958" width="3.5" style="2" bestFit="1" customWidth="1"/>
    <col min="8959" max="8959" width="30.625" style="2" customWidth="1"/>
    <col min="8960" max="8960" width="6.5" style="2" bestFit="1" customWidth="1"/>
    <col min="8961" max="8961" width="12.875" style="2" customWidth="1"/>
    <col min="8962" max="8962" width="12.625" style="2" customWidth="1"/>
    <col min="8963" max="8963" width="10.375" style="2" customWidth="1"/>
    <col min="8964" max="8966" width="9.5" style="2" customWidth="1"/>
    <col min="8967" max="8967" width="11.875" style="2" customWidth="1"/>
    <col min="8968" max="8968" width="12.25" style="2" customWidth="1"/>
    <col min="8969" max="8969" width="14.5" style="2" customWidth="1"/>
    <col min="8970" max="8971" width="20.75" style="2" customWidth="1"/>
    <col min="8972" max="9213" width="20.75" style="2"/>
    <col min="9214" max="9214" width="3.5" style="2" bestFit="1" customWidth="1"/>
    <col min="9215" max="9215" width="30.625" style="2" customWidth="1"/>
    <col min="9216" max="9216" width="6.5" style="2" bestFit="1" customWidth="1"/>
    <col min="9217" max="9217" width="12.875" style="2" customWidth="1"/>
    <col min="9218" max="9218" width="12.625" style="2" customWidth="1"/>
    <col min="9219" max="9219" width="10.375" style="2" customWidth="1"/>
    <col min="9220" max="9222" width="9.5" style="2" customWidth="1"/>
    <col min="9223" max="9223" width="11.875" style="2" customWidth="1"/>
    <col min="9224" max="9224" width="12.25" style="2" customWidth="1"/>
    <col min="9225" max="9225" width="14.5" style="2" customWidth="1"/>
    <col min="9226" max="9227" width="20.75" style="2" customWidth="1"/>
    <col min="9228" max="9469" width="20.75" style="2"/>
    <col min="9470" max="9470" width="3.5" style="2" bestFit="1" customWidth="1"/>
    <col min="9471" max="9471" width="30.625" style="2" customWidth="1"/>
    <col min="9472" max="9472" width="6.5" style="2" bestFit="1" customWidth="1"/>
    <col min="9473" max="9473" width="12.875" style="2" customWidth="1"/>
    <col min="9474" max="9474" width="12.625" style="2" customWidth="1"/>
    <col min="9475" max="9475" width="10.375" style="2" customWidth="1"/>
    <col min="9476" max="9478" width="9.5" style="2" customWidth="1"/>
    <col min="9479" max="9479" width="11.875" style="2" customWidth="1"/>
    <col min="9480" max="9480" width="12.25" style="2" customWidth="1"/>
    <col min="9481" max="9481" width="14.5" style="2" customWidth="1"/>
    <col min="9482" max="9483" width="20.75" style="2" customWidth="1"/>
    <col min="9484" max="9725" width="20.75" style="2"/>
    <col min="9726" max="9726" width="3.5" style="2" bestFit="1" customWidth="1"/>
    <col min="9727" max="9727" width="30.625" style="2" customWidth="1"/>
    <col min="9728" max="9728" width="6.5" style="2" bestFit="1" customWidth="1"/>
    <col min="9729" max="9729" width="12.875" style="2" customWidth="1"/>
    <col min="9730" max="9730" width="12.625" style="2" customWidth="1"/>
    <col min="9731" max="9731" width="10.375" style="2" customWidth="1"/>
    <col min="9732" max="9734" width="9.5" style="2" customWidth="1"/>
    <col min="9735" max="9735" width="11.875" style="2" customWidth="1"/>
    <col min="9736" max="9736" width="12.25" style="2" customWidth="1"/>
    <col min="9737" max="9737" width="14.5" style="2" customWidth="1"/>
    <col min="9738" max="9739" width="20.75" style="2" customWidth="1"/>
    <col min="9740" max="9981" width="20.75" style="2"/>
    <col min="9982" max="9982" width="3.5" style="2" bestFit="1" customWidth="1"/>
    <col min="9983" max="9983" width="30.625" style="2" customWidth="1"/>
    <col min="9984" max="9984" width="6.5" style="2" bestFit="1" customWidth="1"/>
    <col min="9985" max="9985" width="12.875" style="2" customWidth="1"/>
    <col min="9986" max="9986" width="12.625" style="2" customWidth="1"/>
    <col min="9987" max="9987" width="10.375" style="2" customWidth="1"/>
    <col min="9988" max="9990" width="9.5" style="2" customWidth="1"/>
    <col min="9991" max="9991" width="11.875" style="2" customWidth="1"/>
    <col min="9992" max="9992" width="12.25" style="2" customWidth="1"/>
    <col min="9993" max="9993" width="14.5" style="2" customWidth="1"/>
    <col min="9994" max="9995" width="20.75" style="2" customWidth="1"/>
    <col min="9996" max="10237" width="20.75" style="2"/>
    <col min="10238" max="10238" width="3.5" style="2" bestFit="1" customWidth="1"/>
    <col min="10239" max="10239" width="30.625" style="2" customWidth="1"/>
    <col min="10240" max="10240" width="6.5" style="2" bestFit="1" customWidth="1"/>
    <col min="10241" max="10241" width="12.875" style="2" customWidth="1"/>
    <col min="10242" max="10242" width="12.625" style="2" customWidth="1"/>
    <col min="10243" max="10243" width="10.375" style="2" customWidth="1"/>
    <col min="10244" max="10246" width="9.5" style="2" customWidth="1"/>
    <col min="10247" max="10247" width="11.875" style="2" customWidth="1"/>
    <col min="10248" max="10248" width="12.25" style="2" customWidth="1"/>
    <col min="10249" max="10249" width="14.5" style="2" customWidth="1"/>
    <col min="10250" max="10251" width="20.75" style="2" customWidth="1"/>
    <col min="10252" max="10493" width="20.75" style="2"/>
    <col min="10494" max="10494" width="3.5" style="2" bestFit="1" customWidth="1"/>
    <col min="10495" max="10495" width="30.625" style="2" customWidth="1"/>
    <col min="10496" max="10496" width="6.5" style="2" bestFit="1" customWidth="1"/>
    <col min="10497" max="10497" width="12.875" style="2" customWidth="1"/>
    <col min="10498" max="10498" width="12.625" style="2" customWidth="1"/>
    <col min="10499" max="10499" width="10.375" style="2" customWidth="1"/>
    <col min="10500" max="10502" width="9.5" style="2" customWidth="1"/>
    <col min="10503" max="10503" width="11.875" style="2" customWidth="1"/>
    <col min="10504" max="10504" width="12.25" style="2" customWidth="1"/>
    <col min="10505" max="10505" width="14.5" style="2" customWidth="1"/>
    <col min="10506" max="10507" width="20.75" style="2" customWidth="1"/>
    <col min="10508" max="10749" width="20.75" style="2"/>
    <col min="10750" max="10750" width="3.5" style="2" bestFit="1" customWidth="1"/>
    <col min="10751" max="10751" width="30.625" style="2" customWidth="1"/>
    <col min="10752" max="10752" width="6.5" style="2" bestFit="1" customWidth="1"/>
    <col min="10753" max="10753" width="12.875" style="2" customWidth="1"/>
    <col min="10754" max="10754" width="12.625" style="2" customWidth="1"/>
    <col min="10755" max="10755" width="10.375" style="2" customWidth="1"/>
    <col min="10756" max="10758" width="9.5" style="2" customWidth="1"/>
    <col min="10759" max="10759" width="11.875" style="2" customWidth="1"/>
    <col min="10760" max="10760" width="12.25" style="2" customWidth="1"/>
    <col min="10761" max="10761" width="14.5" style="2" customWidth="1"/>
    <col min="10762" max="10763" width="20.75" style="2" customWidth="1"/>
    <col min="10764" max="11005" width="20.75" style="2"/>
    <col min="11006" max="11006" width="3.5" style="2" bestFit="1" customWidth="1"/>
    <col min="11007" max="11007" width="30.625" style="2" customWidth="1"/>
    <col min="11008" max="11008" width="6.5" style="2" bestFit="1" customWidth="1"/>
    <col min="11009" max="11009" width="12.875" style="2" customWidth="1"/>
    <col min="11010" max="11010" width="12.625" style="2" customWidth="1"/>
    <col min="11011" max="11011" width="10.375" style="2" customWidth="1"/>
    <col min="11012" max="11014" width="9.5" style="2" customWidth="1"/>
    <col min="11015" max="11015" width="11.875" style="2" customWidth="1"/>
    <col min="11016" max="11016" width="12.25" style="2" customWidth="1"/>
    <col min="11017" max="11017" width="14.5" style="2" customWidth="1"/>
    <col min="11018" max="11019" width="20.75" style="2" customWidth="1"/>
    <col min="11020" max="11261" width="20.75" style="2"/>
    <col min="11262" max="11262" width="3.5" style="2" bestFit="1" customWidth="1"/>
    <col min="11263" max="11263" width="30.625" style="2" customWidth="1"/>
    <col min="11264" max="11264" width="6.5" style="2" bestFit="1" customWidth="1"/>
    <col min="11265" max="11265" width="12.875" style="2" customWidth="1"/>
    <col min="11266" max="11266" width="12.625" style="2" customWidth="1"/>
    <col min="11267" max="11267" width="10.375" style="2" customWidth="1"/>
    <col min="11268" max="11270" width="9.5" style="2" customWidth="1"/>
    <col min="11271" max="11271" width="11.875" style="2" customWidth="1"/>
    <col min="11272" max="11272" width="12.25" style="2" customWidth="1"/>
    <col min="11273" max="11273" width="14.5" style="2" customWidth="1"/>
    <col min="11274" max="11275" width="20.75" style="2" customWidth="1"/>
    <col min="11276" max="11517" width="20.75" style="2"/>
    <col min="11518" max="11518" width="3.5" style="2" bestFit="1" customWidth="1"/>
    <col min="11519" max="11519" width="30.625" style="2" customWidth="1"/>
    <col min="11520" max="11520" width="6.5" style="2" bestFit="1" customWidth="1"/>
    <col min="11521" max="11521" width="12.875" style="2" customWidth="1"/>
    <col min="11522" max="11522" width="12.625" style="2" customWidth="1"/>
    <col min="11523" max="11523" width="10.375" style="2" customWidth="1"/>
    <col min="11524" max="11526" width="9.5" style="2" customWidth="1"/>
    <col min="11527" max="11527" width="11.875" style="2" customWidth="1"/>
    <col min="11528" max="11528" width="12.25" style="2" customWidth="1"/>
    <col min="11529" max="11529" width="14.5" style="2" customWidth="1"/>
    <col min="11530" max="11531" width="20.75" style="2" customWidth="1"/>
    <col min="11532" max="11773" width="20.75" style="2"/>
    <col min="11774" max="11774" width="3.5" style="2" bestFit="1" customWidth="1"/>
    <col min="11775" max="11775" width="30.625" style="2" customWidth="1"/>
    <col min="11776" max="11776" width="6.5" style="2" bestFit="1" customWidth="1"/>
    <col min="11777" max="11777" width="12.875" style="2" customWidth="1"/>
    <col min="11778" max="11778" width="12.625" style="2" customWidth="1"/>
    <col min="11779" max="11779" width="10.375" style="2" customWidth="1"/>
    <col min="11780" max="11782" width="9.5" style="2" customWidth="1"/>
    <col min="11783" max="11783" width="11.875" style="2" customWidth="1"/>
    <col min="11784" max="11784" width="12.25" style="2" customWidth="1"/>
    <col min="11785" max="11785" width="14.5" style="2" customWidth="1"/>
    <col min="11786" max="11787" width="20.75" style="2" customWidth="1"/>
    <col min="11788" max="12029" width="20.75" style="2"/>
    <col min="12030" max="12030" width="3.5" style="2" bestFit="1" customWidth="1"/>
    <col min="12031" max="12031" width="30.625" style="2" customWidth="1"/>
    <col min="12032" max="12032" width="6.5" style="2" bestFit="1" customWidth="1"/>
    <col min="12033" max="12033" width="12.875" style="2" customWidth="1"/>
    <col min="12034" max="12034" width="12.625" style="2" customWidth="1"/>
    <col min="12035" max="12035" width="10.375" style="2" customWidth="1"/>
    <col min="12036" max="12038" width="9.5" style="2" customWidth="1"/>
    <col min="12039" max="12039" width="11.875" style="2" customWidth="1"/>
    <col min="12040" max="12040" width="12.25" style="2" customWidth="1"/>
    <col min="12041" max="12041" width="14.5" style="2" customWidth="1"/>
    <col min="12042" max="12043" width="20.75" style="2" customWidth="1"/>
    <col min="12044" max="12285" width="20.75" style="2"/>
    <col min="12286" max="12286" width="3.5" style="2" bestFit="1" customWidth="1"/>
    <col min="12287" max="12287" width="30.625" style="2" customWidth="1"/>
    <col min="12288" max="12288" width="6.5" style="2" bestFit="1" customWidth="1"/>
    <col min="12289" max="12289" width="12.875" style="2" customWidth="1"/>
    <col min="12290" max="12290" width="12.625" style="2" customWidth="1"/>
    <col min="12291" max="12291" width="10.375" style="2" customWidth="1"/>
    <col min="12292" max="12294" width="9.5" style="2" customWidth="1"/>
    <col min="12295" max="12295" width="11.875" style="2" customWidth="1"/>
    <col min="12296" max="12296" width="12.25" style="2" customWidth="1"/>
    <col min="12297" max="12297" width="14.5" style="2" customWidth="1"/>
    <col min="12298" max="12299" width="20.75" style="2" customWidth="1"/>
    <col min="12300" max="12541" width="20.75" style="2"/>
    <col min="12542" max="12542" width="3.5" style="2" bestFit="1" customWidth="1"/>
    <col min="12543" max="12543" width="30.625" style="2" customWidth="1"/>
    <col min="12544" max="12544" width="6.5" style="2" bestFit="1" customWidth="1"/>
    <col min="12545" max="12545" width="12.875" style="2" customWidth="1"/>
    <col min="12546" max="12546" width="12.625" style="2" customWidth="1"/>
    <col min="12547" max="12547" width="10.375" style="2" customWidth="1"/>
    <col min="12548" max="12550" width="9.5" style="2" customWidth="1"/>
    <col min="12551" max="12551" width="11.875" style="2" customWidth="1"/>
    <col min="12552" max="12552" width="12.25" style="2" customWidth="1"/>
    <col min="12553" max="12553" width="14.5" style="2" customWidth="1"/>
    <col min="12554" max="12555" width="20.75" style="2" customWidth="1"/>
    <col min="12556" max="12797" width="20.75" style="2"/>
    <col min="12798" max="12798" width="3.5" style="2" bestFit="1" customWidth="1"/>
    <col min="12799" max="12799" width="30.625" style="2" customWidth="1"/>
    <col min="12800" max="12800" width="6.5" style="2" bestFit="1" customWidth="1"/>
    <col min="12801" max="12801" width="12.875" style="2" customWidth="1"/>
    <col min="12802" max="12802" width="12.625" style="2" customWidth="1"/>
    <col min="12803" max="12803" width="10.375" style="2" customWidth="1"/>
    <col min="12804" max="12806" width="9.5" style="2" customWidth="1"/>
    <col min="12807" max="12807" width="11.875" style="2" customWidth="1"/>
    <col min="12808" max="12808" width="12.25" style="2" customWidth="1"/>
    <col min="12809" max="12809" width="14.5" style="2" customWidth="1"/>
    <col min="12810" max="12811" width="20.75" style="2" customWidth="1"/>
    <col min="12812" max="13053" width="20.75" style="2"/>
    <col min="13054" max="13054" width="3.5" style="2" bestFit="1" customWidth="1"/>
    <col min="13055" max="13055" width="30.625" style="2" customWidth="1"/>
    <col min="13056" max="13056" width="6.5" style="2" bestFit="1" customWidth="1"/>
    <col min="13057" max="13057" width="12.875" style="2" customWidth="1"/>
    <col min="13058" max="13058" width="12.625" style="2" customWidth="1"/>
    <col min="13059" max="13059" width="10.375" style="2" customWidth="1"/>
    <col min="13060" max="13062" width="9.5" style="2" customWidth="1"/>
    <col min="13063" max="13063" width="11.875" style="2" customWidth="1"/>
    <col min="13064" max="13064" width="12.25" style="2" customWidth="1"/>
    <col min="13065" max="13065" width="14.5" style="2" customWidth="1"/>
    <col min="13066" max="13067" width="20.75" style="2" customWidth="1"/>
    <col min="13068" max="13309" width="20.75" style="2"/>
    <col min="13310" max="13310" width="3.5" style="2" bestFit="1" customWidth="1"/>
    <col min="13311" max="13311" width="30.625" style="2" customWidth="1"/>
    <col min="13312" max="13312" width="6.5" style="2" bestFit="1" customWidth="1"/>
    <col min="13313" max="13313" width="12.875" style="2" customWidth="1"/>
    <col min="13314" max="13314" width="12.625" style="2" customWidth="1"/>
    <col min="13315" max="13315" width="10.375" style="2" customWidth="1"/>
    <col min="13316" max="13318" width="9.5" style="2" customWidth="1"/>
    <col min="13319" max="13319" width="11.875" style="2" customWidth="1"/>
    <col min="13320" max="13320" width="12.25" style="2" customWidth="1"/>
    <col min="13321" max="13321" width="14.5" style="2" customWidth="1"/>
    <col min="13322" max="13323" width="20.75" style="2" customWidth="1"/>
    <col min="13324" max="13565" width="20.75" style="2"/>
    <col min="13566" max="13566" width="3.5" style="2" bestFit="1" customWidth="1"/>
    <col min="13567" max="13567" width="30.625" style="2" customWidth="1"/>
    <col min="13568" max="13568" width="6.5" style="2" bestFit="1" customWidth="1"/>
    <col min="13569" max="13569" width="12.875" style="2" customWidth="1"/>
    <col min="13570" max="13570" width="12.625" style="2" customWidth="1"/>
    <col min="13571" max="13571" width="10.375" style="2" customWidth="1"/>
    <col min="13572" max="13574" width="9.5" style="2" customWidth="1"/>
    <col min="13575" max="13575" width="11.875" style="2" customWidth="1"/>
    <col min="13576" max="13576" width="12.25" style="2" customWidth="1"/>
    <col min="13577" max="13577" width="14.5" style="2" customWidth="1"/>
    <col min="13578" max="13579" width="20.75" style="2" customWidth="1"/>
    <col min="13580" max="13821" width="20.75" style="2"/>
    <col min="13822" max="13822" width="3.5" style="2" bestFit="1" customWidth="1"/>
    <col min="13823" max="13823" width="30.625" style="2" customWidth="1"/>
    <col min="13824" max="13824" width="6.5" style="2" bestFit="1" customWidth="1"/>
    <col min="13825" max="13825" width="12.875" style="2" customWidth="1"/>
    <col min="13826" max="13826" width="12.625" style="2" customWidth="1"/>
    <col min="13827" max="13827" width="10.375" style="2" customWidth="1"/>
    <col min="13828" max="13830" width="9.5" style="2" customWidth="1"/>
    <col min="13831" max="13831" width="11.875" style="2" customWidth="1"/>
    <col min="13832" max="13832" width="12.25" style="2" customWidth="1"/>
    <col min="13833" max="13833" width="14.5" style="2" customWidth="1"/>
    <col min="13834" max="13835" width="20.75" style="2" customWidth="1"/>
    <col min="13836" max="14077" width="20.75" style="2"/>
    <col min="14078" max="14078" width="3.5" style="2" bestFit="1" customWidth="1"/>
    <col min="14079" max="14079" width="30.625" style="2" customWidth="1"/>
    <col min="14080" max="14080" width="6.5" style="2" bestFit="1" customWidth="1"/>
    <col min="14081" max="14081" width="12.875" style="2" customWidth="1"/>
    <col min="14082" max="14082" width="12.625" style="2" customWidth="1"/>
    <col min="14083" max="14083" width="10.375" style="2" customWidth="1"/>
    <col min="14084" max="14086" width="9.5" style="2" customWidth="1"/>
    <col min="14087" max="14087" width="11.875" style="2" customWidth="1"/>
    <col min="14088" max="14088" width="12.25" style="2" customWidth="1"/>
    <col min="14089" max="14089" width="14.5" style="2" customWidth="1"/>
    <col min="14090" max="14091" width="20.75" style="2" customWidth="1"/>
    <col min="14092" max="14333" width="20.75" style="2"/>
    <col min="14334" max="14334" width="3.5" style="2" bestFit="1" customWidth="1"/>
    <col min="14335" max="14335" width="30.625" style="2" customWidth="1"/>
    <col min="14336" max="14336" width="6.5" style="2" bestFit="1" customWidth="1"/>
    <col min="14337" max="14337" width="12.875" style="2" customWidth="1"/>
    <col min="14338" max="14338" width="12.625" style="2" customWidth="1"/>
    <col min="14339" max="14339" width="10.375" style="2" customWidth="1"/>
    <col min="14340" max="14342" width="9.5" style="2" customWidth="1"/>
    <col min="14343" max="14343" width="11.875" style="2" customWidth="1"/>
    <col min="14344" max="14344" width="12.25" style="2" customWidth="1"/>
    <col min="14345" max="14345" width="14.5" style="2" customWidth="1"/>
    <col min="14346" max="14347" width="20.75" style="2" customWidth="1"/>
    <col min="14348" max="14589" width="20.75" style="2"/>
    <col min="14590" max="14590" width="3.5" style="2" bestFit="1" customWidth="1"/>
    <col min="14591" max="14591" width="30.625" style="2" customWidth="1"/>
    <col min="14592" max="14592" width="6.5" style="2" bestFit="1" customWidth="1"/>
    <col min="14593" max="14593" width="12.875" style="2" customWidth="1"/>
    <col min="14594" max="14594" width="12.625" style="2" customWidth="1"/>
    <col min="14595" max="14595" width="10.375" style="2" customWidth="1"/>
    <col min="14596" max="14598" width="9.5" style="2" customWidth="1"/>
    <col min="14599" max="14599" width="11.875" style="2" customWidth="1"/>
    <col min="14600" max="14600" width="12.25" style="2" customWidth="1"/>
    <col min="14601" max="14601" width="14.5" style="2" customWidth="1"/>
    <col min="14602" max="14603" width="20.75" style="2" customWidth="1"/>
    <col min="14604" max="14845" width="20.75" style="2"/>
    <col min="14846" max="14846" width="3.5" style="2" bestFit="1" customWidth="1"/>
    <col min="14847" max="14847" width="30.625" style="2" customWidth="1"/>
    <col min="14848" max="14848" width="6.5" style="2" bestFit="1" customWidth="1"/>
    <col min="14849" max="14849" width="12.875" style="2" customWidth="1"/>
    <col min="14850" max="14850" width="12.625" style="2" customWidth="1"/>
    <col min="14851" max="14851" width="10.375" style="2" customWidth="1"/>
    <col min="14852" max="14854" width="9.5" style="2" customWidth="1"/>
    <col min="14855" max="14855" width="11.875" style="2" customWidth="1"/>
    <col min="14856" max="14856" width="12.25" style="2" customWidth="1"/>
    <col min="14857" max="14857" width="14.5" style="2" customWidth="1"/>
    <col min="14858" max="14859" width="20.75" style="2" customWidth="1"/>
    <col min="14860" max="15101" width="20.75" style="2"/>
    <col min="15102" max="15102" width="3.5" style="2" bestFit="1" customWidth="1"/>
    <col min="15103" max="15103" width="30.625" style="2" customWidth="1"/>
    <col min="15104" max="15104" width="6.5" style="2" bestFit="1" customWidth="1"/>
    <col min="15105" max="15105" width="12.875" style="2" customWidth="1"/>
    <col min="15106" max="15106" width="12.625" style="2" customWidth="1"/>
    <col min="15107" max="15107" width="10.375" style="2" customWidth="1"/>
    <col min="15108" max="15110" width="9.5" style="2" customWidth="1"/>
    <col min="15111" max="15111" width="11.875" style="2" customWidth="1"/>
    <col min="15112" max="15112" width="12.25" style="2" customWidth="1"/>
    <col min="15113" max="15113" width="14.5" style="2" customWidth="1"/>
    <col min="15114" max="15115" width="20.75" style="2" customWidth="1"/>
    <col min="15116" max="15357" width="20.75" style="2"/>
    <col min="15358" max="15358" width="3.5" style="2" bestFit="1" customWidth="1"/>
    <col min="15359" max="15359" width="30.625" style="2" customWidth="1"/>
    <col min="15360" max="15360" width="6.5" style="2" bestFit="1" customWidth="1"/>
    <col min="15361" max="15361" width="12.875" style="2" customWidth="1"/>
    <col min="15362" max="15362" width="12.625" style="2" customWidth="1"/>
    <col min="15363" max="15363" width="10.375" style="2" customWidth="1"/>
    <col min="15364" max="15366" width="9.5" style="2" customWidth="1"/>
    <col min="15367" max="15367" width="11.875" style="2" customWidth="1"/>
    <col min="15368" max="15368" width="12.25" style="2" customWidth="1"/>
    <col min="15369" max="15369" width="14.5" style="2" customWidth="1"/>
    <col min="15370" max="15371" width="20.75" style="2" customWidth="1"/>
    <col min="15372" max="15613" width="20.75" style="2"/>
    <col min="15614" max="15614" width="3.5" style="2" bestFit="1" customWidth="1"/>
    <col min="15615" max="15615" width="30.625" style="2" customWidth="1"/>
    <col min="15616" max="15616" width="6.5" style="2" bestFit="1" customWidth="1"/>
    <col min="15617" max="15617" width="12.875" style="2" customWidth="1"/>
    <col min="15618" max="15618" width="12.625" style="2" customWidth="1"/>
    <col min="15619" max="15619" width="10.375" style="2" customWidth="1"/>
    <col min="15620" max="15622" width="9.5" style="2" customWidth="1"/>
    <col min="15623" max="15623" width="11.875" style="2" customWidth="1"/>
    <col min="15624" max="15624" width="12.25" style="2" customWidth="1"/>
    <col min="15625" max="15625" width="14.5" style="2" customWidth="1"/>
    <col min="15626" max="15627" width="20.75" style="2" customWidth="1"/>
    <col min="15628" max="15869" width="20.75" style="2"/>
    <col min="15870" max="15870" width="3.5" style="2" bestFit="1" customWidth="1"/>
    <col min="15871" max="15871" width="30.625" style="2" customWidth="1"/>
    <col min="15872" max="15872" width="6.5" style="2" bestFit="1" customWidth="1"/>
    <col min="15873" max="15873" width="12.875" style="2" customWidth="1"/>
    <col min="15874" max="15874" width="12.625" style="2" customWidth="1"/>
    <col min="15875" max="15875" width="10.375" style="2" customWidth="1"/>
    <col min="15876" max="15878" width="9.5" style="2" customWidth="1"/>
    <col min="15879" max="15879" width="11.875" style="2" customWidth="1"/>
    <col min="15880" max="15880" width="12.25" style="2" customWidth="1"/>
    <col min="15881" max="15881" width="14.5" style="2" customWidth="1"/>
    <col min="15882" max="15883" width="20.75" style="2" customWidth="1"/>
    <col min="15884" max="16125" width="20.75" style="2"/>
    <col min="16126" max="16126" width="3.5" style="2" bestFit="1" customWidth="1"/>
    <col min="16127" max="16127" width="30.625" style="2" customWidth="1"/>
    <col min="16128" max="16128" width="6.5" style="2" bestFit="1" customWidth="1"/>
    <col min="16129" max="16129" width="12.875" style="2" customWidth="1"/>
    <col min="16130" max="16130" width="12.625" style="2" customWidth="1"/>
    <col min="16131" max="16131" width="10.375" style="2" customWidth="1"/>
    <col min="16132" max="16134" width="9.5" style="2" customWidth="1"/>
    <col min="16135" max="16135" width="11.875" style="2" customWidth="1"/>
    <col min="16136" max="16136" width="12.25" style="2" customWidth="1"/>
    <col min="16137" max="16137" width="14.5" style="2" customWidth="1"/>
    <col min="16138" max="16139" width="20.75" style="2" customWidth="1"/>
    <col min="16140" max="16384" width="20.75" style="2"/>
  </cols>
  <sheetData>
    <row r="1" spans="1:12" x14ac:dyDescent="0.4">
      <c r="A1" s="29" t="s">
        <v>693</v>
      </c>
      <c r="C1" s="141"/>
      <c r="D1" s="141"/>
      <c r="E1" s="141"/>
      <c r="F1" s="141"/>
    </row>
    <row r="2" spans="1:12" ht="18.75" x14ac:dyDescent="0.4">
      <c r="D2" s="1"/>
      <c r="E2" s="3"/>
      <c r="F2" s="3"/>
    </row>
    <row r="3" spans="1:12" s="9" customFormat="1" ht="47.25" customHeight="1" x14ac:dyDescent="0.4">
      <c r="A3" s="426" t="s">
        <v>0</v>
      </c>
      <c r="B3" s="426" t="s">
        <v>1</v>
      </c>
      <c r="C3" s="205" t="s">
        <v>2</v>
      </c>
      <c r="D3" s="426" t="s">
        <v>118</v>
      </c>
      <c r="E3" s="424" t="s">
        <v>41</v>
      </c>
      <c r="F3" s="425"/>
      <c r="G3" s="425"/>
      <c r="H3" s="205" t="s">
        <v>380</v>
      </c>
      <c r="I3" s="205" t="s">
        <v>381</v>
      </c>
    </row>
    <row r="4" spans="1:12" ht="60" customHeight="1" x14ac:dyDescent="0.4">
      <c r="A4" s="427"/>
      <c r="B4" s="428"/>
      <c r="C4" s="152" t="s">
        <v>117</v>
      </c>
      <c r="D4" s="428"/>
      <c r="E4" s="206" t="s">
        <v>11</v>
      </c>
      <c r="F4" s="206" t="s">
        <v>124</v>
      </c>
      <c r="G4" s="206" t="s">
        <v>125</v>
      </c>
      <c r="H4" s="34" t="s">
        <v>43</v>
      </c>
      <c r="I4" s="4" t="s">
        <v>8</v>
      </c>
    </row>
    <row r="5" spans="1:12" ht="24.75" customHeight="1" x14ac:dyDescent="0.4">
      <c r="A5" s="6">
        <v>1</v>
      </c>
      <c r="B5" s="10" t="str">
        <f>別紙1!C436</f>
        <v>室沢浄水場</v>
      </c>
      <c r="C5" s="101">
        <f>別紙1!F436</f>
        <v>15</v>
      </c>
      <c r="D5" s="157">
        <f>INDEX(従量Ｃ内訳!C:C,ROW(A1)*19-13)</f>
        <v>0</v>
      </c>
      <c r="E5" s="158">
        <f>INDEX(従量Ｃ内訳!G:G,ROW(A1)*19-13)</f>
        <v>0</v>
      </c>
      <c r="F5" s="158">
        <f>INDEX(従量Ｃ内訳!J:J,ROW(A1)*19-13)</f>
        <v>0</v>
      </c>
      <c r="G5" s="158">
        <f>INDEX(従量Ｃ内訳!M:M,ROW(A1)*19-13)</f>
        <v>0</v>
      </c>
      <c r="H5" s="7">
        <f>INDEX(従量Ｃ内訳!P:P,ROW(A1)*19-1)</f>
        <v>0</v>
      </c>
      <c r="I5" s="8">
        <f>INDEX(従量Ｃ内訳!Q:Q,ROW(A1)*19-1)</f>
        <v>0</v>
      </c>
      <c r="L5" s="367"/>
    </row>
    <row r="6" spans="1:12" ht="24.75" customHeight="1" x14ac:dyDescent="0.4">
      <c r="A6" s="6">
        <v>2</v>
      </c>
      <c r="B6" s="10" t="str">
        <f>別紙1!C437</f>
        <v>水道資料館</v>
      </c>
      <c r="C6" s="101">
        <f>別紙1!F437</f>
        <v>16</v>
      </c>
      <c r="D6" s="157">
        <f>INDEX(従量Ｃ内訳!C:C,ROW(A2)*19-13)</f>
        <v>0</v>
      </c>
      <c r="E6" s="158">
        <f>INDEX(従量Ｃ内訳!G:G,ROW(A2)*19-13)</f>
        <v>0</v>
      </c>
      <c r="F6" s="158">
        <f>INDEX(従量Ｃ内訳!J:J,ROW(A2)*19-13)</f>
        <v>0</v>
      </c>
      <c r="G6" s="158">
        <f>INDEX(従量Ｃ内訳!M:M,ROW(A2)*19-13)</f>
        <v>0</v>
      </c>
      <c r="H6" s="7">
        <f>INDEX(従量Ｃ内訳!P:P,ROW(A2)*19-1)</f>
        <v>0</v>
      </c>
      <c r="I6" s="8">
        <f>INDEX(従量Ｃ内訳!Q:Q,ROW(A2)*19-1)</f>
        <v>0</v>
      </c>
      <c r="L6" s="367"/>
    </row>
    <row r="7" spans="1:12" ht="24.75" customHeight="1" x14ac:dyDescent="0.4">
      <c r="A7" s="6">
        <v>3</v>
      </c>
      <c r="B7" s="10" t="str">
        <f>別紙1!C438</f>
        <v>駒形汚水中継ポンプ場</v>
      </c>
      <c r="C7" s="101">
        <f>別紙1!F438</f>
        <v>10</v>
      </c>
      <c r="D7" s="157">
        <f>INDEX(従量Ｃ内訳!C:C,ROW(A3)*19-13)</f>
        <v>0</v>
      </c>
      <c r="E7" s="158">
        <f>INDEX(従量Ｃ内訳!G:G,ROW(A3)*19-13)</f>
        <v>0</v>
      </c>
      <c r="F7" s="158">
        <f>INDEX(従量Ｃ内訳!J:J,ROW(A3)*19-13)</f>
        <v>0</v>
      </c>
      <c r="G7" s="158">
        <f>INDEX(従量Ｃ内訳!M:M,ROW(A3)*19-13)</f>
        <v>0</v>
      </c>
      <c r="H7" s="7">
        <f>INDEX(従量Ｃ内訳!P:P,ROW(A3)*19-1)</f>
        <v>0</v>
      </c>
      <c r="I7" s="5">
        <f>INDEX(従量Ｃ内訳!Q:Q,ROW(A3)*19-1)</f>
        <v>0</v>
      </c>
      <c r="L7" s="367"/>
    </row>
    <row r="8" spans="1:12" ht="24.75" customHeight="1" thickBot="1" x14ac:dyDescent="0.45">
      <c r="A8" s="338">
        <v>4</v>
      </c>
      <c r="B8" s="339" t="str">
        <f>別紙1!C439</f>
        <v>馬場処理施設</v>
      </c>
      <c r="C8" s="104">
        <f>別紙1!F439</f>
        <v>10</v>
      </c>
      <c r="D8" s="340">
        <f>INDEX(従量Ｃ内訳!C:C,ROW(A4)*19-13)</f>
        <v>0</v>
      </c>
      <c r="E8" s="341">
        <f>INDEX(従量Ｃ内訳!G:G,ROW(A4)*19-13)</f>
        <v>0</v>
      </c>
      <c r="F8" s="341">
        <f>INDEX(従量Ｃ内訳!J:J,ROW(A4)*19-13)</f>
        <v>0</v>
      </c>
      <c r="G8" s="341">
        <f>INDEX(従量Ｃ内訳!M:M,ROW(A4)*19-13)</f>
        <v>0</v>
      </c>
      <c r="H8" s="342">
        <f>INDEX(従量Ｃ内訳!P:P,ROW(A4)*19-1)</f>
        <v>0</v>
      </c>
      <c r="I8" s="5">
        <f>INDEX(従量Ｃ内訳!Q:Q,ROW(A4)*19-1)</f>
        <v>0</v>
      </c>
      <c r="L8" s="367"/>
    </row>
    <row r="9" spans="1:12" ht="24.75" customHeight="1" thickTop="1" thickBot="1" x14ac:dyDescent="0.45">
      <c r="A9" s="21" t="s">
        <v>9</v>
      </c>
      <c r="B9" s="22"/>
      <c r="C9" s="23"/>
      <c r="D9" s="24"/>
      <c r="E9" s="25"/>
      <c r="F9" s="24"/>
      <c r="G9" s="24"/>
      <c r="H9" s="30">
        <f>SUM(H5:H7)</f>
        <v>0</v>
      </c>
      <c r="I9" s="31">
        <f>SUM(I5:I8)</f>
        <v>0</v>
      </c>
      <c r="J9" s="2" t="s">
        <v>119</v>
      </c>
      <c r="L9" s="367"/>
    </row>
  </sheetData>
  <mergeCells count="4">
    <mergeCell ref="E3:G3"/>
    <mergeCell ref="A3:A4"/>
    <mergeCell ref="B3:B4"/>
    <mergeCell ref="D3:D4"/>
  </mergeCells>
  <phoneticPr fontId="2"/>
  <pageMargins left="0.31496062992125984" right="0.31496062992125984" top="0.55118110236220474" bottom="0.35433070866141736" header="0.31496062992125984" footer="0.31496062992125984"/>
  <pageSetup paperSize="9" scale="73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16</vt:i4>
      </vt:variant>
    </vt:vector>
  </HeadingPairs>
  <TitlesOfParts>
    <vt:vector size="26" baseType="lpstr">
      <vt:lpstr>内訳書</vt:lpstr>
      <vt:lpstr>別紙1</vt:lpstr>
      <vt:lpstr>低圧一覧</vt:lpstr>
      <vt:lpstr>低圧内訳</vt:lpstr>
      <vt:lpstr>従量A一覧</vt:lpstr>
      <vt:lpstr>従量A内訳</vt:lpstr>
      <vt:lpstr>従量Ｂ一覧</vt:lpstr>
      <vt:lpstr>従量Ｂ内訳</vt:lpstr>
      <vt:lpstr>従量Ｃ一覧</vt:lpstr>
      <vt:lpstr>従量Ｃ内訳</vt:lpstr>
      <vt:lpstr>従量A一覧!Print_Area</vt:lpstr>
      <vt:lpstr>従量Ｂ一覧!Print_Area</vt:lpstr>
      <vt:lpstr>従量Ｂ内訳!Print_Area</vt:lpstr>
      <vt:lpstr>従量Ｃ一覧!Print_Area</vt:lpstr>
      <vt:lpstr>低圧一覧!Print_Area</vt:lpstr>
      <vt:lpstr>低圧内訳!Print_Area</vt:lpstr>
      <vt:lpstr>内訳書!Print_Area</vt:lpstr>
      <vt:lpstr>別紙1!Print_Area</vt:lpstr>
      <vt:lpstr>従量A一覧!Print_Titles</vt:lpstr>
      <vt:lpstr>従量A内訳!Print_Titles</vt:lpstr>
      <vt:lpstr>従量Ｂ一覧!Print_Titles</vt:lpstr>
      <vt:lpstr>従量Ｂ内訳!Print_Titles</vt:lpstr>
      <vt:lpstr>従量Ｃ一覧!Print_Titles</vt:lpstr>
      <vt:lpstr>従量Ｃ内訳!Print_Titles</vt:lpstr>
      <vt:lpstr>低圧一覧!Print_Titles</vt:lpstr>
      <vt:lpstr>低圧内訳!Print_Titles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2025-06-03T02:18:07Z</dcterms:modified>
</cp:coreProperties>
</file>